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drawings/drawing1.xml" ContentType="application/vnd.openxmlformats-officedocument.drawing+xml"/>
  <Override PartName="/xl/worksheets/sheet40.xml" ContentType="application/vnd.openxmlformats-officedocument.spreadsheetml.worksheet+xml"/>
  <Override PartName="/xl/drawings/drawing2.xml" ContentType="application/vnd.openxmlformats-officedocument.drawing+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drawings/drawing3.xml" ContentType="application/vnd.openxmlformats-officedocument.drawing+xml"/>
  <Override PartName="/xl/worksheets/sheet44.xml" ContentType="application/vnd.openxmlformats-officedocument.spreadsheetml.worksheet+xml"/>
  <Override PartName="/xl/worksheets/sheet45.xml" ContentType="application/vnd.openxmlformats-officedocument.spreadsheetml.worksheet+xml"/>
  <Override PartName="/xl/drawings/drawing4.xml" ContentType="application/vnd.openxmlformats-officedocument.drawing+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comments/comment2.xml" ContentType="application/vnd.openxmlformats-officedocument.spreadsheetml.comments+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1" showHorizontalScroll="1" showVerticalScroll="1" showSheetTabs="1" xWindow="68685" yWindow="10845" windowWidth="4875" windowHeight="3930" tabRatio="780" firstSheet="7" activeTab="7" autoFilterDateGrouping="1"/>
  </bookViews>
  <sheets>
    <sheet name="Index sheet" sheetId="1" state="hidden" r:id="rId1"/>
    <sheet name="CAM Assumptions" sheetId="2" state="hidden" r:id="rId2"/>
    <sheet name="RR Assumptions" sheetId="3" state="hidden" r:id="rId3"/>
    <sheet name="Title Page" sheetId="4" state="visible" r:id="rId4"/>
    <sheet name="UW--&gt;" sheetId="5" state="visible" r:id="rId5"/>
    <sheet name="Annual Cash Flow (2)" sheetId="6" state="hidden" r:id="rId6"/>
    <sheet name="Pres Summ" sheetId="7" state="visible" r:id="rId7"/>
    <sheet name="Exec Summ" sheetId="8" state="visible" r:id="rId8"/>
    <sheet name="Annual Cash Flow (3)" sheetId="9" state="hidden" r:id="rId9"/>
    <sheet name="Return Metrics" sheetId="10" state="visible" r:id="rId10"/>
    <sheet name="Sensitivity-Low" sheetId="11" state="hidden" r:id="rId11"/>
    <sheet name="Sensitivity-High" sheetId="12" state="hidden" r:id="rId12"/>
    <sheet name="Loan Calculation" sheetId="13" state="hidden" r:id="rId13"/>
    <sheet name="Loan Calculation - Low" sheetId="14" state="hidden" r:id="rId14"/>
    <sheet name="Loan Calculation - High" sheetId="15" state="hidden" r:id="rId15"/>
    <sheet name="Exhibits--&gt;" sheetId="16" state="visible" r:id="rId16"/>
    <sheet name="OM Exhibits" sheetId="17" state="hidden" r:id="rId17"/>
    <sheet name="Notes" sheetId="18" state="hidden" r:id="rId18"/>
    <sheet name="Global" sheetId="19" state="visible" r:id="rId19"/>
    <sheet name="Proforma" sheetId="20" state="visible" r:id="rId20"/>
    <sheet name="Valuation" sheetId="21" state="visible" r:id="rId21"/>
    <sheet name="Sheet1" sheetId="22" state="hidden" r:id="rId22"/>
    <sheet name="Sheet2" sheetId="23" state="hidden" r:id="rId23"/>
    <sheet name="P&amp;Ls_Detailed" sheetId="24" state="visible" r:id="rId24"/>
    <sheet name="P&amp;Ls_Con" sheetId="25" state="visible" r:id="rId25"/>
    <sheet name="18203 P&amp;Ls_Con" sheetId="26" state="hidden" r:id="rId26"/>
    <sheet name="18203 P&amp;Ls_Detailed" sheetId="27" state="hidden" r:id="rId27"/>
    <sheet name="P&amp;Ls_Con v2" sheetId="28" state="hidden" r:id="rId28"/>
    <sheet name="MLAs" sheetId="29" state="visible" r:id="rId29"/>
    <sheet name="One-line RR" sheetId="30" state="visible" r:id="rId30"/>
    <sheet name="Lease Up" sheetId="31" state="visible" r:id="rId31"/>
    <sheet name="Rent Roll-Detailed" sheetId="32" state="visible" r:id="rId32"/>
    <sheet name="Tenancy Schedule" sheetId="33" state="hidden" r:id="rId33"/>
    <sheet name="Rent Roll" sheetId="34" state="hidden" r:id="rId34"/>
    <sheet name="Proforma_Con" sheetId="35" state="hidden" r:id="rId35"/>
    <sheet name="Outstanding TILC" sheetId="36" state="hidden" r:id="rId36"/>
    <sheet name="Rent Roll - All Buildings" sheetId="37" state="hidden" r:id="rId37"/>
    <sheet name="TT Summary" sheetId="38" state="visible" r:id="rId38"/>
    <sheet name="TT Top GLA" sheetId="39" state="visible" r:id="rId39"/>
    <sheet name="TT Top Rev" sheetId="40" state="visible" r:id="rId40"/>
    <sheet name="Existing vs Mkt" sheetId="41" state="hidden" r:id="rId41"/>
    <sheet name="Lease SF Exp Schedule" sheetId="42" state="visible" r:id="rId42"/>
    <sheet name="Expiration Graph" sheetId="43" state="visible" r:id="rId43"/>
    <sheet name="Lease Rent Exp Schedule" sheetId="44" state="hidden" r:id="rId44"/>
    <sheet name="Mkt Rnt Exp vs Wtd Avg Rnt Exp" sheetId="45" state="hidden" r:id="rId45"/>
    <sheet name="Due Outs" sheetId="46" state="hidden" r:id="rId46"/>
    <sheet name="Modeling Notes" sheetId="47" state="hidden" r:id="rId47"/>
    <sheet name="P&amp;Ls_Consolidated_OLD" sheetId="48" state="hidden" r:id="rId48"/>
    <sheet name="P&amp;Ls (Detailed)_OLD" sheetId="49" state="hidden" r:id="rId49"/>
    <sheet name="Tax_Assessor Info_OLD" sheetId="50" state="hidden" r:id="rId50"/>
    <sheet name="Stacking Plan" sheetId="51" state="hidden" r:id="rId51"/>
    <sheet name="Aerials" sheetId="52" state="hidden" r:id="rId52"/>
    <sheet name="Sales &amp; Percentage Rent" sheetId="53" state="hidden" r:id="rId53"/>
    <sheet name="Tax-Assessor Info" sheetId="54" state="visible" r:id="rId54"/>
    <sheet name="Rent Roll Analysis" sheetId="55" state="hidden" r:id="rId55"/>
    <sheet name=" Cash Flow" sheetId="56" state="hidden" r:id="rId56"/>
    <sheet name="Tax Statements" sheetId="57" state="hidden" r:id="rId57"/>
    <sheet name="Site Plan" sheetId="58" state="visible" r:id="rId58"/>
    <sheet name="Sales Comps" sheetId="59" state="hidden" r:id="rId59"/>
    <sheet name="Argus Exports--&gt;" sheetId="60" state="visible" r:id="rId60"/>
    <sheet name="Cash flow" sheetId="61" state="visible" r:id="rId61"/>
    <sheet name="Cash Flow Annually" sheetId="62" state="visible" r:id="rId62"/>
    <sheet name="Cash Flow Monthly" sheetId="63" state="visible" r:id="rId63"/>
    <sheet name="Lease Audit " sheetId="64" state="visible" r:id="rId64"/>
    <sheet name="Lease Summary Report" sheetId="65" state="visible" r:id="rId65"/>
    <sheet name="Tenant Rent Roll" sheetId="66" state="visible" r:id="rId66"/>
    <sheet name="Argus_MLA" sheetId="67" state="visible" r:id="rId67"/>
    <sheet name="Source Files--&gt;" sheetId="68" state="visible" r:id="rId68"/>
    <sheet name="2026 Budget" sheetId="69" state="visible" r:id="rId69"/>
    <sheet name="2025 IS (Jan-Dec)" sheetId="70" state="visible" r:id="rId70"/>
    <sheet name="FY IS (Jun25-May26)" sheetId="71" state="visible" r:id="rId71"/>
    <sheet name="Source file discrepancies" sheetId="72" state="visible" r:id="rId72"/>
    <sheet name="01.2023-12.2023 P&amp;Ls" sheetId="73" state="hidden" r:id="rId73"/>
    <sheet name="12.2022-11.2023 P&amp;Ls" sheetId="74" state="hidden" r:id="rId74"/>
    <sheet name="10.2022-10.2023 P&amp;Ls" sheetId="75" state="hidden" r:id="rId75"/>
    <sheet name="RR Recon" sheetId="76" state="hidden" r:id="rId76"/>
    <sheet name="Feb 2025 RR" sheetId="77" state="hidden" r:id="rId77"/>
    <sheet name="Expenses" sheetId="78" state="hidden" r:id="rId78"/>
    <sheet name="RR Outdated" sheetId="79" state="hidden" r:id="rId79"/>
    <sheet name="Financial Summary" sheetId="80" state="hidden" r:id="rId80"/>
    <sheet name="Sheet10" sheetId="81" state="hidden" r:id="rId81"/>
    <sheet name="RR Detailed (2)" sheetId="82" state="hidden" r:id="rId82"/>
    <sheet name="U-Haul 2025" sheetId="83" state="hidden" r:id="rId83"/>
    <sheet name="Home2 Suites 2025" sheetId="84" state="hidden" r:id="rId84"/>
    <sheet name="Christian bros 2025" sheetId="85" state="hidden" r:id="rId85"/>
    <sheet name="Edgewood" sheetId="86" state="hidden" r:id="rId86"/>
    <sheet name="Us Bank" sheetId="87" state="hidden" r:id="rId87"/>
    <sheet name="Tru_Hilton" sheetId="88" state="hidden" r:id="rId88"/>
    <sheet name="Firts Federal" sheetId="89" state="hidden" r:id="rId89"/>
    <sheet name="Take 5 2025" sheetId="90" state="hidden" r:id="rId90"/>
    <sheet name="U-Haul" sheetId="91" state="hidden" r:id="rId91"/>
    <sheet name="Mandarin" sheetId="92" state="hidden" r:id="rId92"/>
    <sheet name="Home2" sheetId="93" state="hidden" r:id="rId93"/>
    <sheet name="Ironside" sheetId="94" state="hidden" r:id="rId94"/>
    <sheet name="Take5" sheetId="95" state="hidden" r:id="rId95"/>
    <sheet name="WCRV #14" sheetId="96" state="hidden" r:id="rId96"/>
    <sheet name="Gross Up" sheetId="97" state="hidden" r:id="rId97"/>
    <sheet name="Cash Flow Annual" sheetId="98" state="hidden" r:id="rId98"/>
    <sheet name="2025 P&amp;L (Jan-Dec)" sheetId="99" state="visible" r:id="rId99"/>
    <sheet name="2024 P&amp;L (Jan-Dec)" sheetId="100" state="visible" r:id="rId100"/>
    <sheet name="Income &amp; Expenses (Seller)" sheetId="101" state="visible" r:id="rId101"/>
  </sheets>
  <externalReferences>
    <externalReference r:id="rId102"/>
  </externalReferences>
  <definedNames>
    <definedName name="_" hidden="1">#REF!</definedName>
    <definedName name="__" hidden="1">#REF!</definedName>
    <definedName name="___" hidden="1">#REF!</definedName>
    <definedName name="____" hidden="1">#REF!</definedName>
    <definedName name="_________key1" hidden="1">#REF!</definedName>
    <definedName name="_________key2" hidden="1">#REF!</definedName>
    <definedName name="________key1" hidden="1">#REF!</definedName>
    <definedName name="________key2" hidden="1">#REF!</definedName>
    <definedName name="________u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_____u1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_____u2"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_____u2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____key1" hidden="1">#REF!</definedName>
    <definedName name="_______key2" hidden="1">#REF!</definedName>
    <definedName name="_______u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____u1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____u2"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____u2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___NOV9"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______NOV9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______pl3" hidden="1">{"capapetros",#N/A,FALSE,"capa petros";"RESPETROS",#N/A,FALSE,"RESULTADO";"REALIZ97PETROS",#N/A,FALSE,"RES97"}</definedName>
    <definedName name="______pl3_1" hidden="1">{"capapetros",#N/A,FALSE,"capa petros";"RESPETROS",#N/A,FALSE,"RESULTADO";"REALIZ97PETROS",#N/A,FALSE,"RES97"}</definedName>
    <definedName name="______u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___u1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___u2"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___u2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__dem2" hidden="1">{"cash",#N/A,FALSE,"cash";"historico",#N/A,FALSE,"historico"}</definedName>
    <definedName name="_____dem2_1" hidden="1">{"cash",#N/A,FALSE,"cash";"historico",#N/A,FALSE,"historico"}</definedName>
    <definedName name="_____key1" hidden="1">#REF!</definedName>
    <definedName name="_____key2" hidden="1">#REF!</definedName>
    <definedName name="_____no3" hidden="1">{#N/A,#N/A,TRUE,"TOC";#N/A,#N/A,TRUE,"Assum";#N/A,#N/A,TRUE,"Op-BS";#N/A,#N/A,TRUE,"IS";#N/A,#N/A,TRUE,"BSCF";#N/A,#N/A,TRUE,"Ratios";#N/A,#N/A,TRUE,"Sens";#N/A,#N/A,TRUE,"Holmes_IS";#N/A,#N/A,TRUE,"Holmes_BSCF";#N/A,#N/A,TRUE,"Holmes_Rat";#N/A,#N/A,TRUE,"Hound_IS";#N/A,#N/A,TRUE,"Hound_BSCF";#N/A,#N/A,TRUE,"Hound_Rat";#N/A,#N/A,TRUE,"Hound_DCF1"}</definedName>
    <definedName name="_____NOV9"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_____pl3" hidden="1">{"capapetros",#N/A,FALSE,"capa petros";"RESPETROS",#N/A,FALSE,"RESULTADO";"REALIZ97PETROS",#N/A,FALSE,"RES97"}</definedName>
    <definedName name="_____pl3_1" hidden="1">{"capapetros",#N/A,FALSE,"capa petros";"RESPETROS",#N/A,FALSE,"RESULTADO";"REALIZ97PETROS",#N/A,FALSE,"RES97"}</definedName>
    <definedName name="_____u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__u1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__u2"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__u2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_db2"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____dem2" hidden="1">{"cash",#N/A,FALSE,"cash";"historico",#N/A,FALSE,"historico"}</definedName>
    <definedName name="____dem2_1" hidden="1">{"cash",#N/A,FALSE,"cash";"historico",#N/A,FALSE,"historico"}</definedName>
    <definedName name="____FS2"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____key1" hidden="1">#REF!</definedName>
    <definedName name="____key2" hidden="1">#REF!</definedName>
    <definedName name="____NOV9"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____NOV9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____pl3" hidden="1">{"capapetros",#N/A,FALSE,"capa petros";"RESPETROS",#N/A,FALSE,"RESULTADO";"REALIZ97PETROS",#N/A,FALSE,"RES97"}</definedName>
    <definedName name="____pl3_1" hidden="1">{"capapetros",#N/A,FALSE,"capa petros";"RESPETROS",#N/A,FALSE,"RESULTADO";"REALIZ97PETROS",#N/A,FALSE,"RES97"}</definedName>
    <definedName name="___123Graph_A" hidden="1">#REF!</definedName>
    <definedName name="___db2"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___dem2" hidden="1">{"cash",#N/A,FALSE,"cash";"historico",#N/A,FALSE,"historico"}</definedName>
    <definedName name="___dem2_1" hidden="1">{"cash",#N/A,FALSE,"cash";"historico",#N/A,FALSE,"historico"}</definedName>
    <definedName name="___FS2"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___INDEX_SHEET___ASAP_Utilities">'Index sheet'!$A$1</definedName>
    <definedName name="___NOV9"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___NOV9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___r" hidden="1">{"cashcons",#N/A,FALSE,"CASHCONS";"cash7000",#N/A,FALSE,"CASH7000";"cash9000",#N/A,FALSE,"CASH9000";"assu7000",#N/A,FALSE,"ASSU7000";"assu9000",#N/A,FALSE,"ASSU9000";"rentroll",#N/A,FALSE,"RENTROLL";"expr7000",#N/A,FALSE,"EXPR7000";"expr9000",#N/A,FALSE,"EXPR9000"}</definedName>
    <definedName name="___r_1" hidden="1">{"cashcons",#N/A,FALSE,"CASHCONS";"cash7000",#N/A,FALSE,"CASH7000";"cash9000",#N/A,FALSE,"CASH9000";"assu7000",#N/A,FALSE,"ASSU7000";"assu9000",#N/A,FALSE,"ASSU9000";"rentroll",#N/A,FALSE,"RENTROLL";"expr7000",#N/A,FALSE,"EXPR7000";"expr9000",#N/A,FALSE,"EXPR9000"}</definedName>
    <definedName name="___sdre" hidden="1">#REF!</definedName>
    <definedName name="___u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u1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u2"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_u2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1__123Graph_ACHART_1" hidden="1">#REF!</definedName>
    <definedName name="__10__123Graph_FCHART_1" hidden="1">#REF!</definedName>
    <definedName name="__11__123Graph_XCHART_2" hidden="1">#REF!</definedName>
    <definedName name="__123Graph_A" hidden="1">#REF!</definedName>
    <definedName name="__123Graph_AAVERAGE" hidden="1">#REF!</definedName>
    <definedName name="__123Graph_ACONC" hidden="1">#REF!</definedName>
    <definedName name="__123Graph_ACurrent" hidden="1">#REF!</definedName>
    <definedName name="__123Graph_AGRAPH1" hidden="1">#REF!</definedName>
    <definedName name="__123Graph_ALEASED" hidden="1">#REF!</definedName>
    <definedName name="__123Graph_AOAR" hidden="1">#REF!</definedName>
    <definedName name="__123Graph_ARELACUIN" hidden="1">#REF!</definedName>
    <definedName name="__123Graph_ARELTACUM.PIC" hidden="1">#REF!</definedName>
    <definedName name="__123Graph_ASQFT" hidden="1">#REF!</definedName>
    <definedName name="__123Graph_AUNIT" hidden="1">#REF!</definedName>
    <definedName name="__123Graph_B" hidden="1">#REF!</definedName>
    <definedName name="__123Graph_BCurrent" hidden="1">#REF!</definedName>
    <definedName name="__123Graph_BRELACUIN" hidden="1">#REF!</definedName>
    <definedName name="__123Graph_BRELTACUM.PIC" hidden="1">#REF!</definedName>
    <definedName name="__123Graph_C" hidden="1">#REF!</definedName>
    <definedName name="__123Graph_CCURRENT" hidden="1">#REF!</definedName>
    <definedName name="__123Graph_CRELACUIN" hidden="1">#REF!</definedName>
    <definedName name="__123Graph_CRELTACUM.PIC" hidden="1">#REF!</definedName>
    <definedName name="__123Graph_D" hidden="1">#REF!</definedName>
    <definedName name="__123Graph_DCURRENT" hidden="1">#REF!</definedName>
    <definedName name="__123Graph_DRELACUIN" hidden="1">#REF!</definedName>
    <definedName name="__123Graph_DRELTACUM.PIC" hidden="1">#REF!</definedName>
    <definedName name="__123Graph_E" hidden="1">#REF!</definedName>
    <definedName name="__123Graph_ECURRENT" hidden="1">#REF!</definedName>
    <definedName name="__123Graph_FCURRENT" hidden="1">#REF!</definedName>
    <definedName name="__123Graph_LBL_A" hidden="1">#REF!</definedName>
    <definedName name="__123Graph_LBL_AAVERAGE" hidden="1">#REF!</definedName>
    <definedName name="__123Graph_LBL_ALEASED" hidden="1">#REF!</definedName>
    <definedName name="__123Graph_LBL_AMETPLX" hidden="1">#REF!</definedName>
    <definedName name="__123Graph_LBL_ANDALLAS" hidden="1">#REF!</definedName>
    <definedName name="__123Graph_LBL_ASQFT" hidden="1">#REF!</definedName>
    <definedName name="__123Graph_LBL_AUNIT" hidden="1">#REF!</definedName>
    <definedName name="__123Graph_LBL_Az" hidden="1">#REF!</definedName>
    <definedName name="__123Graph_LBL_B" hidden="1">#REF!</definedName>
    <definedName name="__123Graph_LBL_BMETPLX" hidden="1">#REF!</definedName>
    <definedName name="__123Graph_LBL_BNDALLAS" hidden="1">#REF!</definedName>
    <definedName name="__123Graph_LBL_C" hidden="1">#REF!</definedName>
    <definedName name="__123Graph_LBL_CMETPLX" hidden="1">#REF!</definedName>
    <definedName name="__123Graph_LBL_CNDALLAS" hidden="1">#REF!</definedName>
    <definedName name="__123Graph_LBL_D" hidden="1">#REF!</definedName>
    <definedName name="__123Graph_LBL_E" hidden="1">#REF!</definedName>
    <definedName name="__123Graph_LBL_F" hidden="1">#REF!</definedName>
    <definedName name="__123Graph_XCONC" hidden="1">#REF!</definedName>
    <definedName name="__123Graph_XCurrent" hidden="1">#REF!</definedName>
    <definedName name="__123Graph_XGRAPH1" hidden="1">#REF!</definedName>
    <definedName name="__123Graph_XOAR" hidden="1">#REF!</definedName>
    <definedName name="__123Graph_XRELACUIN" hidden="1">#REF!</definedName>
    <definedName name="__123Graph_XRELTACUM.PIC" hidden="1">#REF!</definedName>
    <definedName name="__124Graph_LBL_Az" hidden="1">#REF!</definedName>
    <definedName name="__2__123Graph_ACHART_2" hidden="1">#REF!</definedName>
    <definedName name="__3__123Graph_ACHART_3" hidden="1">#REF!</definedName>
    <definedName name="__3_0_0_S" hidden="1">#REF!</definedName>
    <definedName name="__4__123Graph_XCHART_2" hidden="1">#REF!</definedName>
    <definedName name="__5__123Graph_CCHART_1" hidden="1">#REF!</definedName>
    <definedName name="__6__123Graph_CCHART_2" hidden="1">#REF!</definedName>
    <definedName name="__7__123Graph_DCHART_1" hidden="1">#REF!</definedName>
    <definedName name="__8__123Graph_DCHART_2" hidden="1">#REF!</definedName>
    <definedName name="__9__123Graph_ECHART_1" hidden="1">#REF!</definedName>
    <definedName name="__aaa2">COLUMN()</definedName>
    <definedName name="__DATE1">"TRIGGER.MSFOR|203|501"</definedName>
    <definedName name="__db2"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__Dumpster">0</definedName>
    <definedName name="__FDS_HYPERLINK_TOGGLE_STATE__" hidden="1">"ON"</definedName>
    <definedName name="__FDS_UNIQUE_RANGE_ID_GENERATOR_COUNTER" hidden="1">1</definedName>
    <definedName name="__FS2"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__fx2" hidden="1">#REF!</definedName>
    <definedName name="__IntlFixup" hidden="1">TRUE</definedName>
    <definedName name="__IntlFixupTable" hidden="1">#REF!</definedName>
    <definedName name="__NOV9"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__NOV9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__pl3" hidden="1">{"capapetros",#N/A,FALSE,"capa petros";"RESPETROS",#N/A,FALSE,"RESULTADO";"REALIZ97PETROS",#N/A,FALSE,"RES97"}</definedName>
    <definedName name="__pl3_1" hidden="1">{"capapetros",#N/A,FALSE,"capa petros";"RESPETROS",#N/A,FALSE,"RESULTADO";"REALIZ97PETROS",#N/A,FALSE,"RES97"}</definedName>
    <definedName name="__u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u1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u2"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_u2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1_____123Graph_ACHART_1" hidden="1">#REF!</definedName>
    <definedName name="_1__123Graph_ACHART_1" hidden="1">#REF!</definedName>
    <definedName name="_1__123Graph_ACHART_12" hidden="1">#REF!</definedName>
    <definedName name="_1__123Graph_ACHART_15" hidden="1">#REF!</definedName>
    <definedName name="_1__123Graph_ACHART_1A" hidden="1">#REF!</definedName>
    <definedName name="_1__123Graph_AChart_1AJ" hidden="1">#REF!</definedName>
    <definedName name="_1__123Graph_AChart_1E" hidden="1">#REF!</definedName>
    <definedName name="_1__123Graph_ACHART_2" hidden="1">#N/A</definedName>
    <definedName name="_1__123Graph_ACHART_3" hidden="1">#REF!</definedName>
    <definedName name="_1__123Graph_AChart_3E" hidden="1">#REF!</definedName>
    <definedName name="_1_0_0_S" hidden="1">#REF!</definedName>
    <definedName name="_1_0_S" hidden="1">#REF!</definedName>
    <definedName name="_10__123Graph_ACHART_18" hidden="1">#REF!</definedName>
    <definedName name="_10__123Graph_BCHART_16" hidden="1">#REF!</definedName>
    <definedName name="_10__123Graph_BCHART_2" hidden="1">#REF!</definedName>
    <definedName name="_10__123Graph_BChart_2E" hidden="1">#REF!</definedName>
    <definedName name="_10__123Graph_BCHART_31" hidden="1">#REF!</definedName>
    <definedName name="_10__123Graph_CCHART_1" hidden="1">#REF!</definedName>
    <definedName name="_10__123Graph_CCHART_3" hidden="1">#REF!</definedName>
    <definedName name="_10__123Graph_FCHART_1" hidden="1">#REF!</definedName>
    <definedName name="_10__123Graph_XCHART_1" hidden="1">#REF!</definedName>
    <definedName name="_100__123Graph_XCHART_11" hidden="1">#REF!</definedName>
    <definedName name="_101__123Graph_XCHART_12" hidden="1">#REF!</definedName>
    <definedName name="_102__123Graph_XCHART_13" hidden="1">#REF!</definedName>
    <definedName name="_102__123Graph_XCHART_19" hidden="1">#REF!</definedName>
    <definedName name="_102_0_Table2_" hidden="1">#REF!</definedName>
    <definedName name="_103__123Graph_XCHART_14" hidden="1">#REF!</definedName>
    <definedName name="_103__FDSAUDITLINK__" hidden="1">{"fdsup://Directions/FactSet Auditing Viewer?action=AUDIT_VALUE&amp;DB=129&amp;ID1=42782510&amp;VALUEID=03451&amp;SDATE=200903&amp;PERIODTYPE=QTR_STD&amp;window=popup_no_bar&amp;width=385&amp;height=120&amp;START_MAXIMIZED=FALSE&amp;creator=factset&amp;display_string=Audit"}</definedName>
    <definedName name="_104__123Graph_XCHART_15" hidden="1">#REF!</definedName>
    <definedName name="_104__FDSAUDITLINK__" hidden="1">{"fdsup://Directions/FactSet Auditing Viewer?action=AUDIT_VALUE&amp;DB=129&amp;ID1=31430F10&amp;VALUEID=03451&amp;SDATE=200903&amp;PERIODTYPE=QTR_STD&amp;window=popup_no_bar&amp;width=385&amp;height=120&amp;START_MAXIMIZED=FALSE&amp;creator=factset&amp;display_string=Audit"}</definedName>
    <definedName name="_105__123Graph_XCHART_16" hidden="1">#REF!</definedName>
    <definedName name="_105__123Graph_XCHART_22" hidden="1">#REF!</definedName>
    <definedName name="_105__FDSAUDITLINK__" hidden="1">{"fdsup://Directions/FactSet Auditing Viewer?action=AUDIT_VALUE&amp;DB=129&amp;ID1=04410310&amp;VALUEID=03451&amp;SDATE=200903&amp;PERIODTYPE=QTR_STD&amp;window=popup_no_bar&amp;width=385&amp;height=120&amp;START_MAXIMIZED=FALSE&amp;creator=factset&amp;display_string=Audit"}</definedName>
    <definedName name="_106__123Graph_XCHART_17" hidden="1">#REF!</definedName>
    <definedName name="_106__FDSAUDITLINK__" hidden="1">{"fdsup://Directions/FactSet Auditing Viewer?action=AUDIT_VALUE&amp;DB=129&amp;ID1=68193610&amp;VALUEID=03451&amp;SDATE=200903&amp;PERIODTYPE=QTR_STD&amp;window=popup_no_bar&amp;width=385&amp;height=120&amp;START_MAXIMIZED=FALSE&amp;creator=factset&amp;display_string=Audit"}</definedName>
    <definedName name="_107__123Graph_LBL_ACHART_3" hidden="1">#REF!</definedName>
    <definedName name="_107__123Graph_XCHART_18" hidden="1">#REF!</definedName>
    <definedName name="_107__FDSAUDITLINK__" hidden="1">{"fdsup://Directions/FactSet Auditing Viewer?action=AUDIT_VALUE&amp;DB=129&amp;ID1=63862010&amp;VALUEID=03451&amp;SDATE=200903&amp;PERIODTYPE=QTR_STD&amp;window=popup_no_bar&amp;width=385&amp;height=120&amp;START_MAXIMIZED=FALSE&amp;creator=factset&amp;display_string=Audit"}</definedName>
    <definedName name="_108__123Graph_BCHART_22" hidden="1">#REF!</definedName>
    <definedName name="_108__123Graph_XCHART_19" hidden="1">#REF!</definedName>
    <definedName name="_108__123Graph_XSEG_PIE" hidden="1">#REF!</definedName>
    <definedName name="_108__FDSAUDITLINK__" hidden="1">{"fdsup://Directions/FactSet Auditing Viewer?action=AUDIT_VALUE&amp;DB=129&amp;ID1=50217510&amp;VALUEID=03451&amp;SDATE=200903&amp;PERIODTYPE=QTR_STD&amp;window=popup_no_bar&amp;width=385&amp;height=120&amp;START_MAXIMIZED=FALSE&amp;creator=factset&amp;display_string=Audit"}</definedName>
    <definedName name="_109__123Graph_XCHART_2" hidden="1">#REF!</definedName>
    <definedName name="_109__FDSAUDITLINK__" hidden="1">{"fdsup://Directions/FactSet Auditing Viewer?action=AUDIT_VALUE&amp;DB=129&amp;ID1=42217K10&amp;VALUEID=03451&amp;SDATE=200903&amp;PERIODTYPE=QTR_STD&amp;window=popup_no_bar&amp;width=385&amp;height=120&amp;START_MAXIMIZED=FALSE&amp;creator=factset&amp;display_string=Audit"}</definedName>
    <definedName name="_11__123Graph_ACHART_19" hidden="1">#REF!</definedName>
    <definedName name="_11__123Graph_BCHART_17" hidden="1">#REF!</definedName>
    <definedName name="_11__123Graph_BChart_3E" hidden="1">#REF!</definedName>
    <definedName name="_11__123Graph_CCHART_11" hidden="1">#REF!</definedName>
    <definedName name="_11__123Graph_CCHART_2" hidden="1">#REF!</definedName>
    <definedName name="_11__123Graph_DCHART_1" hidden="1">#REF!</definedName>
    <definedName name="_11__123Graph_XCHART_2" hidden="1">#REF!</definedName>
    <definedName name="_11__123Graph_XGROWTH_9" hidden="1">#REF!</definedName>
    <definedName name="_110__123Graph_XCHART_20" hidden="1">#REF!</definedName>
    <definedName name="_110__FDSAUDITLINK__" hidden="1">{"fdsup://Directions/FactSet Auditing Viewer?action=AUDIT_VALUE&amp;DB=129&amp;ID1=40414L10&amp;VALUEID=03451&amp;SDATE=200903&amp;PERIODTYPE=QTR_STD&amp;window=popup_no_bar&amp;width=385&amp;height=120&amp;START_MAXIMIZED=FALSE&amp;creator=factset&amp;display_string=Audit"}</definedName>
    <definedName name="_111__123Graph_XCHART_3" hidden="1">#REF!</definedName>
    <definedName name="_111__FDSAUDITLINK__" hidden="1">{"fdsup://Directions/FactSet Auditing Viewer?action=AUDIT_VALUE&amp;DB=129&amp;ID1=97639130&amp;VALUEID=03451&amp;SDATE=200903&amp;PERIODTYPE=QTR_STD&amp;window=popup_no_bar&amp;width=385&amp;height=120&amp;START_MAXIMIZED=FALSE&amp;creator=factset&amp;display_string=Audit"}</definedName>
    <definedName name="_112__123Graph_XCHART_30" hidden="1">#REF!</definedName>
    <definedName name="_112__FDSAUDITLINK__" hidden="1">{"fdsup://Directions/FactSet Auditing Viewer?action=AUDIT_VALUE&amp;DB=129&amp;ID1=92904210&amp;VALUEID=03451&amp;SDATE=200903&amp;PERIODTYPE=QTR_STD&amp;window=popup_no_bar&amp;width=385&amp;height=120&amp;START_MAXIMIZED=FALSE&amp;creator=factset&amp;display_string=Audit"}</definedName>
    <definedName name="_113__123Graph_XCHART_31" hidden="1">#REF!</definedName>
    <definedName name="_113__FDSAUDITLINK__" hidden="1">{"fdsup://Directions/FactSet Auditing Viewer?action=AUDIT_VALUE&amp;DB=129&amp;ID1=46173010&amp;VALUEID=03451&amp;SDATE=200902&amp;PERIODTYPE=QTR_STD&amp;window=popup_no_bar&amp;width=385&amp;height=120&amp;START_MAXIMIZED=FALSE&amp;creator=factset&amp;display_string=Audit"}</definedName>
    <definedName name="_114__123Graph_XCHART_32" hidden="1">#REF!</definedName>
    <definedName name="_114__FDSAUDITLINK__" hidden="1">{"fdsup://Directions/FactSet Auditing Viewer?action=AUDIT_VALUE&amp;DB=129&amp;ID1=43128410&amp;VALUEID=03451&amp;SDATE=200903&amp;PERIODTYPE=QTR_STD&amp;window=popup_no_bar&amp;width=385&amp;height=120&amp;START_MAXIMIZED=FALSE&amp;creator=factset&amp;display_string=Audit"}</definedName>
    <definedName name="_115__123Graph_LBL_ACHART_4" hidden="1">#REF!</definedName>
    <definedName name="_115__123Graph_XCHART_35" hidden="1">#REF!</definedName>
    <definedName name="_115__FDSAUDITLINK__" hidden="1">{"fdsup://Directions/FactSet Auditing Viewer?action=AUDIT_VALUE&amp;DB=129&amp;ID1=02917410&amp;VALUEID=03451&amp;SDATE=200903&amp;PERIODTYPE=QTR_STD&amp;window=popup_no_bar&amp;width=385&amp;height=120&amp;START_MAXIMIZED=FALSE&amp;creator=factset&amp;display_string=Audit"}</definedName>
    <definedName name="_116__123Graph_XCHART_36" hidden="1">#REF!</definedName>
    <definedName name="_116__FDSAUDITLINK__" hidden="1">{"fdsup://Directions/FactSet Auditing Viewer?action=AUDIT_VALUE&amp;DB=129&amp;ID1=29380T10&amp;VALUEID=03451&amp;SDATE=200903&amp;PERIODTYPE=QTR_STD&amp;window=popup_no_bar&amp;width=385&amp;height=120&amp;START_MAXIMIZED=FALSE&amp;creator=factset&amp;display_string=Audit"}</definedName>
    <definedName name="_117__123Graph_CCHART_15" hidden="1">#REF!</definedName>
    <definedName name="_117__123Graph_XCHART_4" hidden="1">#REF!</definedName>
    <definedName name="_117__FDSAUDITLINK__" hidden="1">{"fdsup://Directions/FactSet Auditing Viewer?action=AUDIT_VALUE&amp;DB=129&amp;ID1=37930210&amp;VALUEID=03451&amp;SDATE=200903&amp;PERIODTYPE=QTR_STD&amp;window=popup_no_bar&amp;width=385&amp;height=120&amp;START_MAXIMIZED=FALSE&amp;creator=factset&amp;display_string=Audit"}</definedName>
    <definedName name="_118__123Graph_XCHART_40" hidden="1">#REF!</definedName>
    <definedName name="_118__FDSAUDITLINK__" hidden="1">{"fdsup://Directions/FactSet Auditing Viewer?action=AUDIT_VALUE&amp;DB=129&amp;ID1=25386810&amp;VALUEID=03451&amp;SDATE=200903&amp;PERIODTYPE=QTR_STD&amp;window=popup_no_bar&amp;width=385&amp;height=120&amp;START_MAXIMIZED=FALSE&amp;creator=factset&amp;display_string=Audit"}</definedName>
    <definedName name="_119__123Graph_XCHART_43" hidden="1">#REF!</definedName>
    <definedName name="_119__FDSAUDITLINK__" hidden="1">{"fdsup://Directions/FactSet Auditing Viewer?action=AUDIT_VALUE&amp;DB=129&amp;ID1=09063H10&amp;VALUEID=03451&amp;SDATE=200903&amp;PERIODTYPE=QTR_STD&amp;window=popup_no_bar&amp;width=385&amp;height=120&amp;START_MAXIMIZED=FALSE&amp;creator=factset&amp;display_string=Audit"}</definedName>
    <definedName name="_12__123Graph_ACHART_17" hidden="1">#REF!</definedName>
    <definedName name="_12__123Graph_ACHART_19" hidden="1">#REF!</definedName>
    <definedName name="_12__123Graph_ACHART_2" hidden="1">#REF!</definedName>
    <definedName name="_12__123Graph_BCHART_22" hidden="1">#REF!</definedName>
    <definedName name="_12__123Graph_BCHART_2A" hidden="1">#REF!</definedName>
    <definedName name="_12__123Graph_BChart_4E" hidden="1">#REF!</definedName>
    <definedName name="_12__123Graph_CCHART_12" hidden="1">#REF!</definedName>
    <definedName name="_12__123Graph_ECHART_1" hidden="1">#REF!</definedName>
    <definedName name="_12__123Graph_XCHART_2" hidden="1">#REF!</definedName>
    <definedName name="_12_0_Table2_" hidden="1">#REF!</definedName>
    <definedName name="_120__123Graph_XCHART_44" hidden="1">#REF!</definedName>
    <definedName name="_120__FDSAUDITLINK__" hidden="1">{"fdsup://Directions/FactSet Auditing Viewer?action=AUDIT_VALUE&amp;DB=129&amp;ID1=01527110&amp;VALUEID=03451&amp;SDATE=200903&amp;PERIODTYPE=QTR_STD&amp;window=popup_no_bar&amp;width=385&amp;height=120&amp;START_MAXIMIZED=FALSE&amp;creator=factset&amp;display_string=Audit"}</definedName>
    <definedName name="_121__123Graph_XCHART_45" hidden="1">#REF!</definedName>
    <definedName name="_121__FDSAUDITLINK__" hidden="1">{"fdsup://Directions/FactSet Auditing Viewer?action=AUDIT_VALUE&amp;DB=129&amp;ID1=94874110&amp;VALUEID=03451&amp;SDATE=200903&amp;PERIODTYPE=QTR_STD&amp;window=popup_no_bar&amp;width=385&amp;height=120&amp;START_MAXIMIZED=FALSE&amp;creator=factset&amp;display_string=Audit"}</definedName>
    <definedName name="_122__123Graph_XCHART_5" hidden="1">#REF!</definedName>
    <definedName name="_122__FDSAUDITLINK__" hidden="1">{"fdsup://Directions/FactSet Auditing Viewer?action=AUDIT_VALUE&amp;DB=129&amp;ID1=87546510&amp;VALUEID=03451&amp;SDATE=200903&amp;PERIODTYPE=QTR_STD&amp;window=popup_no_bar&amp;width=385&amp;height=120&amp;START_MAXIMIZED=FALSE&amp;creator=factset&amp;display_string=Audit"}</definedName>
    <definedName name="_123__123Graph_LBL_BCHART_1" hidden="1">#REF!</definedName>
    <definedName name="_123__123Graph_XCHART_51" hidden="1">#REF!</definedName>
    <definedName name="_123__FDSAUDITLINK__" hidden="1">{"fdsup://Directions/FactSet Auditing Viewer?action=AUDIT_VALUE&amp;DB=129&amp;ID1=80439510&amp;VALUEID=03451&amp;SDATE=200903&amp;PERIODTYPE=QTR_STD&amp;window=popup_no_bar&amp;width=385&amp;height=120&amp;START_MAXIMIZED=FALSE&amp;creator=factset&amp;display_string=Audit"}</definedName>
    <definedName name="_123Graph_A" hidden="1">#REF!</definedName>
    <definedName name="_123Graph_A2" hidden="1">#N/A</definedName>
    <definedName name="_123Graph_ACHART15" hidden="1">#REF!</definedName>
    <definedName name="_123Graph_B2" hidden="1">#REF!</definedName>
    <definedName name="_123Graph_c3" hidden="1">#REF!</definedName>
    <definedName name="_124__123Graph_XCHART_6" hidden="1">#REF!</definedName>
    <definedName name="_124__FDSAUDITLINK__" hidden="1">{"fdsup://Directions/FactSet Auditing Viewer?action=AUDIT_VALUE&amp;DB=129&amp;ID1=75884910&amp;VALUEID=03451&amp;SDATE=200903&amp;PERIODTYPE=QTR_STD&amp;window=popup_no_bar&amp;width=385&amp;height=120&amp;START_MAXIMIZED=FALSE&amp;creator=factset&amp;display_string=Audit"}</definedName>
    <definedName name="_125__123Graph_XCHART_7" hidden="1">#REF!</definedName>
    <definedName name="_125__FDSAUDITLINK__" hidden="1">{"fdsup://Directions/FactSet Auditing Viewer?action=AUDIT_VALUE&amp;DB=129&amp;ID1=49446R10&amp;VALUEID=03451&amp;SDATE=200903&amp;PERIODTYPE=QTR_STD&amp;window=popup_no_bar&amp;width=385&amp;height=120&amp;START_MAXIMIZED=FALSE&amp;creator=factset&amp;display_string=Audit"}</definedName>
    <definedName name="_126__123Graph_CCHART_16" hidden="1">#REF!</definedName>
    <definedName name="_126__123Graph_XCHART_8" hidden="1">#REF!</definedName>
    <definedName name="_126__FDSAUDITLINK__" hidden="1">{"fdsup://Directions/FactSet Auditing Viewer?action=AUDIT_VALUE&amp;DB=129&amp;ID1=31374720&amp;VALUEID=03451&amp;SDATE=200903&amp;PERIODTYPE=QTR_STD&amp;window=popup_no_bar&amp;width=385&amp;height=120&amp;START_MAXIMIZED=FALSE&amp;creator=factset&amp;display_string=Audit"}</definedName>
    <definedName name="_127__FDSAUDITLINK__" hidden="1">{"fdsup://Directions/FactSet Auditing Viewer?action=AUDIT_VALUE&amp;DB=129&amp;ID1=15060220&amp;VALUEID=03451&amp;SDATE=200903&amp;PERIODTYPE=QTR_STD&amp;window=popup_no_bar&amp;width=385&amp;height=120&amp;START_MAXIMIZED=FALSE&amp;creator=factset&amp;display_string=Audit"}</definedName>
    <definedName name="_128__FDSAUDITLINK__" hidden="1">{"fdsup://Directions/FactSet Auditing Viewer?action=AUDIT_VALUE&amp;DB=129&amp;ID1=87666410&amp;VALUEID=03451&amp;SDATE=200903&amp;PERIODTYPE=QTR_STD&amp;window=popup_no_bar&amp;width=385&amp;height=120&amp;START_MAXIMIZED=FALSE&amp;creator=factset&amp;display_string=Audit"}</definedName>
    <definedName name="_129__FDSAUDITLINK__" hidden="1">{"fdsup://Directions/FactSet Auditing Viewer?action=AUDIT_VALUE&amp;DB=129&amp;ID1=82880610&amp;VALUEID=03451&amp;SDATE=200903&amp;PERIODTYPE=QTR_STD&amp;window=popup_no_bar&amp;width=385&amp;height=120&amp;START_MAXIMIZED=FALSE&amp;creator=factset&amp;display_string=Audit"}</definedName>
    <definedName name="_13__123Graph_ACHART_20" hidden="1">#REF!</definedName>
    <definedName name="_13__123Graph_BChart_5E" hidden="1">#REF!</definedName>
    <definedName name="_13__123Graph_CCHART_13" hidden="1">#REF!</definedName>
    <definedName name="_13__123Graph_CCHART_15" hidden="1">#REF!</definedName>
    <definedName name="_13__123Graph_CCHART_3" hidden="1">#REF!</definedName>
    <definedName name="_13__123Graph_FCHART_1" hidden="1">#REF!</definedName>
    <definedName name="_130__FDSAUDITLINK__" hidden="1">{"fdsup://Directions/FactSet Auditing Viewer?action=AUDIT_VALUE&amp;DB=129&amp;ID1=12483010&amp;VALUEID=03451&amp;SDATE=200903&amp;PERIODTYPE=QTR_STD&amp;window=popup_no_bar&amp;width=385&amp;height=120&amp;START_MAXIMIZED=FALSE&amp;creator=factset&amp;display_string=Audit"}</definedName>
    <definedName name="_131__123Graph_LBL_BCHART_2" hidden="1">#REF!</definedName>
    <definedName name="_131__FDSAUDITLINK__" hidden="1">{"fdsup://Directions/FactSet Auditing Viewer?action=AUDIT_VALUE&amp;DB=129&amp;ID1=26441150&amp;VALUEID=03451&amp;SDATE=200903&amp;PERIODTYPE=QTR_STD&amp;window=popup_no_bar&amp;width=385&amp;height=120&amp;START_MAXIMIZED=FALSE&amp;creator=factset&amp;display_string=Audit"}</definedName>
    <definedName name="_132__FDSAUDITLINK__" hidden="1">{"fdsup://Directions/FactSet Auditing Viewer?action=AUDIT_VALUE&amp;DB=129&amp;ID1=92904210&amp;VALUEID=03451&amp;SDATE=200903&amp;PERIODTYPE=QTR_STD&amp;window=popup_no_bar&amp;width=385&amp;height=120&amp;START_MAXIMIZED=FALSE&amp;creator=factset&amp;display_string=Audit"}</definedName>
    <definedName name="_133__FDSAUDITLINK__" hidden="1">{"fdsup://Directions/FactSet Auditing Viewer?action=AUDIT_VALUE&amp;DB=129&amp;ID1=70159Q10&amp;VALUEID=03451&amp;SDATE=200903&amp;PERIODTYPE=QTR_STD&amp;window=popup_no_bar&amp;width=385&amp;height=120&amp;START_MAXIMIZED=FALSE&amp;creator=factset&amp;display_string=Audit"}</definedName>
    <definedName name="_134__FDSAUDITLINK__" hidden="1">{"fdsup://Directions/FactSet Auditing Viewer?action=AUDIT_VALUE&amp;DB=129&amp;ID1=55977510&amp;VALUEID=03451&amp;SDATE=200903&amp;PERIODTYPE=QTR_STD&amp;window=popup_no_bar&amp;width=385&amp;height=120&amp;START_MAXIMIZED=FALSE&amp;creator=factset&amp;display_string=Audit"}</definedName>
    <definedName name="_135__123Graph_CCHART_17" hidden="1">#REF!</definedName>
    <definedName name="_135__FDSAUDITLINK__" hidden="1">{"fdsup://Directions/FactSet Auditing Viewer?action=AUDIT_VALUE&amp;DB=129&amp;ID1=55448910&amp;VALUEID=03451&amp;SDATE=200903&amp;PERIODTYPE=QTR_STD&amp;window=popup_no_bar&amp;width=385&amp;height=120&amp;START_MAXIMIZED=FALSE&amp;creator=factset&amp;display_string=Audit"}</definedName>
    <definedName name="_136__FDSAUDITLINK__" hidden="1">{"fdsup://Directions/FactSet Auditing Viewer?action=AUDIT_VALUE&amp;DB=129&amp;ID1=49427F10&amp;VALUEID=03451&amp;SDATE=200903&amp;PERIODTYPE=QTR_STD&amp;window=popup_no_bar&amp;width=385&amp;height=120&amp;START_MAXIMIZED=FALSE&amp;creator=factset&amp;display_string=Audit"}</definedName>
    <definedName name="_137__FDSAUDITLINK__" hidden="1">{"fdsup://Directions/FactSet Auditing Viewer?action=AUDIT_VALUE&amp;DB=129&amp;ID1=40426W10&amp;VALUEID=03451&amp;SDATE=200903&amp;PERIODTYPE=QTR_STD&amp;window=popup_no_bar&amp;width=385&amp;height=120&amp;START_MAXIMIZED=FALSE&amp;creator=factset&amp;display_string=Audit"}</definedName>
    <definedName name="_138__FDSAUDITLINK__" hidden="1">{"fdsup://Directions/FactSet Auditing Viewer?action=AUDIT_VALUE&amp;DB=129&amp;ID1=22002T10&amp;VALUEID=03451&amp;SDATE=200903&amp;PERIODTYPE=QTR_STD&amp;window=popup_no_bar&amp;width=385&amp;height=120&amp;START_MAXIMIZED=FALSE&amp;creator=factset&amp;display_string=Audit"}</definedName>
    <definedName name="_139__123Graph_LBL_BCHART_3" hidden="1">#REF!</definedName>
    <definedName name="_139__FDSAUDITLINK__" hidden="1">{"fdsup://Directions/FactSet Auditing Viewer?action=AUDIT_VALUE&amp;DB=129&amp;ID1=10536820&amp;VALUEID=03451&amp;SDATE=200903&amp;PERIODTYPE=QTR_STD&amp;window=popup_no_bar&amp;width=385&amp;height=120&amp;START_MAXIMIZED=FALSE&amp;creator=factset&amp;display_string=Audit"}</definedName>
    <definedName name="_14__123Graph_ACHART_21" hidden="1">#REF!</definedName>
    <definedName name="_14__123Graph_ACHART_22" hidden="1">#REF!</definedName>
    <definedName name="_14__123Graph_BChart_6E" hidden="1">#REF!</definedName>
    <definedName name="_14__123Graph_CCHART_14" hidden="1">#REF!</definedName>
    <definedName name="_14__123Graph_CCHART_16" hidden="1">#REF!</definedName>
    <definedName name="_14__123Graph_DCHART_1" hidden="1">#REF!</definedName>
    <definedName name="_14__123Graph_LBL_ACHART_2" hidden="1">#REF!</definedName>
    <definedName name="_140__FDSAUDITLINK__" hidden="1">{"fdsup://Directions/FactSet Auditing Viewer?action=AUDIT_VALUE&amp;DB=129&amp;ID1=14028810&amp;VALUEID=03451&amp;SDATE=200903&amp;PERIODTYPE=QTR_STD&amp;window=popup_no_bar&amp;width=385&amp;height=120&amp;START_MAXIMIZED=FALSE&amp;creator=factset&amp;display_string=Audit"}</definedName>
    <definedName name="_141__FDSAUDITLINK__" hidden="1">{"fdsup://Directions/FactSet Auditing Viewer?action=AUDIT_VALUE&amp;DB=129&amp;ID1=63741710&amp;VALUEID=03451&amp;SDATE=200903&amp;PERIODTYPE=QTR_STD&amp;window=popup_no_bar&amp;width=385&amp;height=120&amp;START_MAXIMIZED=FALSE&amp;creator=factset&amp;display_string=Audit"}</definedName>
    <definedName name="_142__FDSAUDITLINK__" hidden="1">{"fdsup://Directions/FactSet Auditing Viewer?action=AUDIT_VALUE&amp;DB=129&amp;ID1=75610910&amp;VALUEID=03451&amp;SDATE=200903&amp;PERIODTYPE=QTR_STD&amp;window=popup_no_bar&amp;width=385&amp;height=120&amp;START_MAXIMIZED=FALSE&amp;creator=factset&amp;display_string=Audit"}</definedName>
    <definedName name="_143__FDSAUDITLINK__" hidden="1">{"fdsup://Directions/FactSet Auditing Viewer?action=AUDIT_VALUE&amp;DB=129&amp;ID1=90265310&amp;VALUEID=03451&amp;SDATE=200903&amp;PERIODTYPE=QTR_STD&amp;window=popup_no_bar&amp;width=385&amp;height=120&amp;START_MAXIMIZED=FALSE&amp;creator=factset&amp;display_string=Audit"}</definedName>
    <definedName name="_144__123Graph_CCHART_22" hidden="1">#REF!</definedName>
    <definedName name="_144__FDSAUDITLINK__" hidden="1">{"fdsup://Directions/FactSet Auditing Viewer?action=AUDIT_VALUE&amp;DB=129&amp;ID1=73746410&amp;VALUEID=03451&amp;SDATE=200903&amp;PERIODTYPE=QTR_STD&amp;window=popup_no_bar&amp;width=385&amp;height=120&amp;START_MAXIMIZED=FALSE&amp;creator=factset&amp;display_string=Audit"}</definedName>
    <definedName name="_145__FDSAUDITLINK__" hidden="1">{"fdsup://Directions/FactSet Auditing Viewer?action=AUDIT_VALUE&amp;DB=129&amp;ID1=59522J10&amp;VALUEID=03451&amp;SDATE=200903&amp;PERIODTYPE=QTR_STD&amp;window=popup_no_bar&amp;width=385&amp;height=120&amp;START_MAXIMIZED=FALSE&amp;creator=factset&amp;display_string=Audit"}</definedName>
    <definedName name="_146__FDSAUDITLINK__" hidden="1">{"fdsup://Directions/FactSet Auditing Viewer?action=AUDIT_VALUE&amp;DB=129&amp;ID1=29717810&amp;VALUEID=03451&amp;SDATE=200903&amp;PERIODTYPE=QTR_STD&amp;window=popup_no_bar&amp;width=385&amp;height=120&amp;START_MAXIMIZED=FALSE&amp;creator=factset&amp;display_string=Audit"}</definedName>
    <definedName name="_147__123Graph_XCHART_1" hidden="1">#REF!</definedName>
    <definedName name="_147__FDSAUDITLINK__" hidden="1">{"fdsup://Directions/FactSet Auditing Viewer?action=AUDIT_VALUE&amp;DB=129&amp;ID1=29476L10&amp;VALUEID=03451&amp;SDATE=200903&amp;PERIODTYPE=QTR_STD&amp;window=popup_no_bar&amp;width=385&amp;height=120&amp;START_MAXIMIZED=FALSE&amp;creator=factset&amp;display_string=Audit"}</definedName>
    <definedName name="_148__FDSAUDITLINK__" hidden="1">{"fdsup://Directions/FactSet Auditing Viewer?action=AUDIT_VALUE&amp;DB=129&amp;ID1=19587210&amp;VALUEID=03451&amp;SDATE=200903&amp;PERIODTYPE=QTR_STD&amp;window=popup_no_bar&amp;width=385&amp;height=120&amp;START_MAXIMIZED=FALSE&amp;creator=factset&amp;display_string=Audit"}</definedName>
    <definedName name="_149__FDSAUDITLINK__" hidden="1">{"fdsup://Directions/FactSet Auditing Viewer?action=AUDIT_VALUE&amp;DB=129&amp;ID1=13313110&amp;VALUEID=03451&amp;SDATE=200903&amp;PERIODTYPE=QTR_STD&amp;window=popup_no_bar&amp;width=385&amp;height=120&amp;START_MAXIMIZED=FALSE&amp;creator=factset&amp;display_string=Audit"}</definedName>
    <definedName name="_15__123Graph_ACHART_18" hidden="1">#REF!</definedName>
    <definedName name="_15__123Graph_ACHART_23" hidden="1">#REF!</definedName>
    <definedName name="_15__123Graph_BChart_7E" hidden="1">#REF!</definedName>
    <definedName name="_15__123Graph_CCHART_15" hidden="1">#REF!</definedName>
    <definedName name="_15__123Graph_CCHART_17" hidden="1">#REF!</definedName>
    <definedName name="_15__123Graph_CCHART_2" hidden="1">#REF!</definedName>
    <definedName name="_15__123Graph_ECHART_1" hidden="1">#REF!</definedName>
    <definedName name="_15__123Graph_LBL_ACHART_3" hidden="1">#REF!</definedName>
    <definedName name="_15__123Graph_XCHART_1A" hidden="1">#REF!</definedName>
    <definedName name="_150__FDSAUDITLINK__" hidden="1">{"fdsup://Directions/FactSet Auditing Viewer?action=AUDIT_VALUE&amp;DB=129&amp;ID1=05564E10&amp;VALUEID=03451&amp;SDATE=200903&amp;PERIODTYPE=QTR_STD&amp;window=popup_no_bar&amp;width=385&amp;height=120&amp;START_MAXIMIZED=FALSE&amp;creator=factset&amp;display_string=Audit"}</definedName>
    <definedName name="_151__FDSAUDITLINK__" hidden="1">{"fdsup://Directions/FactSet Auditing Viewer?action=AUDIT_VALUE&amp;DB=129&amp;ID1=04560410&amp;VALUEID=03451&amp;SDATE=200903&amp;PERIODTYPE=QTR_STD&amp;window=popup_no_bar&amp;width=385&amp;height=120&amp;START_MAXIMIZED=FALSE&amp;creator=factset&amp;display_string=Audit"}</definedName>
    <definedName name="_152__FDSAUDITLINK__" hidden="1">{"fdsup://Directions/FactSet Auditing Viewer?action=AUDIT_VALUE&amp;DB=129&amp;ID1=03748R10&amp;VALUEID=03451&amp;SDATE=200903&amp;PERIODTYPE=QTR_STD&amp;window=popup_no_bar&amp;width=385&amp;height=120&amp;START_MAXIMIZED=FALSE&amp;creator=factset&amp;display_string=Audit"}</definedName>
    <definedName name="_153__123Graph_CSEG_PIE" hidden="1">#REF!</definedName>
    <definedName name="_153__FDSAUDITLINK__" hidden="1">{"fdsup://Directions/FactSet Auditing Viewer?action=AUDIT_VALUE&amp;DB=129&amp;ID1=74341010&amp;VALUEID=03451&amp;SDATE=200903&amp;PERIODTYPE=QTR_STD&amp;window=popup_no_bar&amp;width=385&amp;height=120&amp;START_MAXIMIZED=FALSE&amp;creator=factset&amp;display_string=Audit"}</definedName>
    <definedName name="_154__FDSAUDITLINK__" hidden="1">{"fdsup://Directions/FactSet Auditing Viewer?action=AUDIT_VALUE&amp;DB=129&amp;ID1=00163T10&amp;VALUEID=03451&amp;SDATE=200903&amp;PERIODTYPE=QTR_STD&amp;window=popup_no_bar&amp;width=385&amp;height=120&amp;START_MAXIMIZED=FALSE&amp;creator=factset&amp;display_string=Audit"}</definedName>
    <definedName name="_155__123Graph_XCHART_2" hidden="1">#REF!</definedName>
    <definedName name="_155__FDSAUDITLINK__" hidden="1">{"fdsup://Directions/FactSet Auditing Viewer?action=AUDIT_VALUE&amp;DB=129&amp;ID1=86852610&amp;VALUEID=03451&amp;SDATE=200903&amp;PERIODTYPE=QTR_STD&amp;window=popup_no_bar&amp;width=385&amp;height=120&amp;START_MAXIMIZED=FALSE&amp;creator=factset&amp;display_string=Audit"}</definedName>
    <definedName name="_156__FDSAUDITLINK__" hidden="1">{"fdsup://Directions/FactSet Auditing Viewer?action=AUDIT_VALUE&amp;DB=129&amp;ID1=86272T10&amp;VALUEID=03451&amp;SDATE=200903&amp;PERIODTYPE=QTR_STD&amp;window=popup_no_bar&amp;width=385&amp;height=120&amp;START_MAXIMIZED=FALSE&amp;creator=factset&amp;display_string=Audit"}</definedName>
    <definedName name="_157__FDSAUDITLINK__" hidden="1">{"fdsup://Directions/FactSet Auditing Viewer?action=AUDIT_VALUE&amp;DB=129&amp;ID1=51794210&amp;VALUEID=03451&amp;SDATE=200903&amp;PERIODTYPE=QTR_STD&amp;window=popup_no_bar&amp;width=385&amp;height=120&amp;START_MAXIMIZED=FALSE&amp;creator=factset&amp;display_string=Audit"}</definedName>
    <definedName name="_158__FDSAUDITLINK__" hidden="1">{"fdsup://Directions/FactSet Auditing Viewer?action=AUDIT_VALUE&amp;DB=129&amp;ID1=44107P10&amp;VALUEID=03451&amp;SDATE=200903&amp;PERIODTYPE=QTR_STD&amp;window=popup_no_bar&amp;width=385&amp;height=120&amp;START_MAXIMIZED=FALSE&amp;creator=factset&amp;display_string=Audit"}</definedName>
    <definedName name="_159__FDSAUDITLINK__" hidden="1">{"fdsup://Directions/FactSet Auditing Viewer?action=AUDIT_VALUE&amp;DB=129&amp;ID1=44106M10&amp;VALUEID=03451&amp;SDATE=200903&amp;PERIODTYPE=QTR_STD&amp;window=popup_no_bar&amp;width=385&amp;height=120&amp;START_MAXIMIZED=FALSE&amp;creator=factset&amp;display_string=Audit"}</definedName>
    <definedName name="_159_0_Table1_" hidden="1">#REF!</definedName>
    <definedName name="_16__123Graph_ACHART_28" hidden="1">#REF!</definedName>
    <definedName name="_16__123Graph_ASEG_PIE" hidden="1">#REF!</definedName>
    <definedName name="_16__123Graph_BChart_8E" hidden="1">#REF!</definedName>
    <definedName name="_16__123Graph_CCHART_18" hidden="1">#REF!</definedName>
    <definedName name="_16__123Graph_CCHART_22" hidden="1">#REF!</definedName>
    <definedName name="_16__123Graph_FCHART_1" hidden="1">#REF!</definedName>
    <definedName name="_16__123Graph_LBL_ACHART_4" hidden="1">#REF!</definedName>
    <definedName name="_160__FDSAUDITLINK__" hidden="1">{"fdsup://Directions/FactSet Auditing Viewer?action=AUDIT_VALUE&amp;DB=129&amp;ID1=42782510&amp;VALUEID=03451&amp;SDATE=200903&amp;PERIODTYPE=QTR_STD&amp;window=popup_no_bar&amp;width=385&amp;height=120&amp;START_MAXIMIZED=FALSE&amp;creator=factset&amp;display_string=Audit"}</definedName>
    <definedName name="_161__FDSAUDITLINK__" hidden="1">{"fdsup://Directions/FactSet Auditing Viewer?action=AUDIT_VALUE&amp;DB=129&amp;ID1=31430F10&amp;VALUEID=03451&amp;SDATE=200903&amp;PERIODTYPE=QTR_STD&amp;window=popup_no_bar&amp;width=385&amp;height=120&amp;START_MAXIMIZED=FALSE&amp;creator=factset&amp;display_string=Audit"}</definedName>
    <definedName name="_162__123Graph_DCHART_15" hidden="1">#REF!</definedName>
    <definedName name="_162__FDSAUDITLINK__" hidden="1">{"fdsup://Directions/FactSet Auditing Viewer?action=AUDIT_VALUE&amp;DB=129&amp;ID1=04410310&amp;VALUEID=03451&amp;SDATE=200903&amp;PERIODTYPE=QTR_STD&amp;window=popup_no_bar&amp;width=385&amp;height=120&amp;START_MAXIMIZED=FALSE&amp;creator=factset&amp;display_string=Audit"}</definedName>
    <definedName name="_163__123Graph_XCHART_3" hidden="1">#REF!</definedName>
    <definedName name="_163__FDSAUDITLINK__" hidden="1">{"fdsup://Directions/FactSet Auditing Viewer?action=AUDIT_VALUE&amp;DB=129&amp;ID1=68193610&amp;VALUEID=03451&amp;SDATE=200903&amp;PERIODTYPE=QTR_STD&amp;window=popup_no_bar&amp;width=385&amp;height=120&amp;START_MAXIMIZED=FALSE&amp;creator=factset&amp;display_string=Audit"}</definedName>
    <definedName name="_163_0_Table2_" hidden="1">#REF!</definedName>
    <definedName name="_164__FDSAUDITLINK__" hidden="1">{"fdsup://Directions/FactSet Auditing Viewer?action=AUDIT_VALUE&amp;DB=129&amp;ID1=63862010&amp;VALUEID=03451&amp;SDATE=200903&amp;PERIODTYPE=QTR_STD&amp;window=popup_no_bar&amp;width=385&amp;height=120&amp;START_MAXIMIZED=FALSE&amp;creator=factset&amp;display_string=Audit"}</definedName>
    <definedName name="_165__FDSAUDITLINK__" hidden="1">{"fdsup://Directions/FactSet Auditing Viewer?action=AUDIT_VALUE&amp;DB=129&amp;ID1=50217510&amp;VALUEID=03451&amp;SDATE=200903&amp;PERIODTYPE=QTR_STD&amp;window=popup_no_bar&amp;width=385&amp;height=120&amp;START_MAXIMIZED=FALSE&amp;creator=factset&amp;display_string=Audit"}</definedName>
    <definedName name="_166__FDSAUDITLINK__" hidden="1">{"fdsup://Directions/FactSet Auditing Viewer?action=AUDIT_VALUE&amp;DB=129&amp;ID1=42217K10&amp;VALUEID=03451&amp;SDATE=200903&amp;PERIODTYPE=QTR_STD&amp;window=popup_no_bar&amp;width=385&amp;height=120&amp;START_MAXIMIZED=FALSE&amp;creator=factset&amp;display_string=Audit"}</definedName>
    <definedName name="_167__FDSAUDITLINK__" hidden="1">{"fdsup://Directions/FactSet Auditing Viewer?action=AUDIT_VALUE&amp;DB=129&amp;ID1=40414L10&amp;VALUEID=03451&amp;SDATE=200903&amp;PERIODTYPE=QTR_STD&amp;window=popup_no_bar&amp;width=385&amp;height=120&amp;START_MAXIMIZED=FALSE&amp;creator=factset&amp;display_string=Audit"}</definedName>
    <definedName name="_168__FDSAUDITLINK__" hidden="1">{"fdsup://Directions/FactSet Auditing Viewer?action=AUDIT_VALUE&amp;DB=129&amp;ID1=97639130&amp;VALUEID=03451&amp;SDATE=200903&amp;PERIODTYPE=QTR_STD&amp;window=popup_no_bar&amp;width=385&amp;height=120&amp;START_MAXIMIZED=FALSE&amp;creator=factset&amp;display_string=Audit"}</definedName>
    <definedName name="_169__FDSAUDITLINK__" hidden="1">{"fdsup://Directions/FactSet Auditing Viewer?action=AUDIT_VALUE&amp;DB=129&amp;ID1=92904210&amp;VALUEID=03451&amp;SDATE=200903&amp;PERIODTYPE=QTR_STD&amp;window=popup_no_bar&amp;width=385&amp;height=120&amp;START_MAXIMIZED=FALSE&amp;creator=factset&amp;display_string=Audit"}</definedName>
    <definedName name="_169_0_Table1_" hidden="1">#REF!</definedName>
    <definedName name="_17__123Graph_ACHART_29" hidden="1">#REF!</definedName>
    <definedName name="_17__123Graph_CChart_1E" hidden="1">#REF!</definedName>
    <definedName name="_17__123Graph_CCHART_31" hidden="1">#REF!</definedName>
    <definedName name="_17__123Graph_CSEG_PIE" hidden="1">#REF!</definedName>
    <definedName name="_17__123Graph_LBL_ACHART_2" hidden="1">#REF!</definedName>
    <definedName name="_17__123Graph_LBL_BCHART_2" hidden="1">#REF!</definedName>
    <definedName name="_17_0_0_F" hidden="1">#REF!</definedName>
    <definedName name="_170__FDSAUDITLINK__" hidden="1">{"fdsup://Directions/FactSet Auditing Viewer?action=AUDIT_VALUE&amp;DB=129&amp;ID1=46173010&amp;VALUEID=03451&amp;SDATE=200902&amp;PERIODTYPE=QTR_STD&amp;window=popup_no_bar&amp;width=385&amp;height=120&amp;START_MAXIMIZED=FALSE&amp;creator=factset&amp;display_string=Audit"}</definedName>
    <definedName name="_171__123Graph_DCHART_16" hidden="1">#REF!</definedName>
    <definedName name="_171__123Graph_XCHART_4" hidden="1">#REF!</definedName>
    <definedName name="_171__FDSAUDITLINK__" hidden="1">{"fdsup://Directions/FactSet Auditing Viewer?action=AUDIT_VALUE&amp;DB=129&amp;ID1=43128410&amp;VALUEID=03451&amp;SDATE=200903&amp;PERIODTYPE=QTR_STD&amp;window=popup_no_bar&amp;width=385&amp;height=120&amp;START_MAXIMIZED=FALSE&amp;creator=factset&amp;display_string=Audit"}</definedName>
    <definedName name="_172__FDSAUDITLINK__" hidden="1">{"fdsup://Directions/FactSet Auditing Viewer?action=AUDIT_VALUE&amp;DB=129&amp;ID1=02917410&amp;VALUEID=03451&amp;SDATE=200903&amp;PERIODTYPE=QTR_STD&amp;window=popup_no_bar&amp;width=385&amp;height=120&amp;START_MAXIMIZED=FALSE&amp;creator=factset&amp;display_string=Audit"}</definedName>
    <definedName name="_173__FDSAUDITLINK__" hidden="1">{"fdsup://Directions/FactSet Auditing Viewer?action=AUDIT_VALUE&amp;DB=129&amp;ID1=29380T10&amp;VALUEID=03451&amp;SDATE=200903&amp;PERIODTYPE=QTR_STD&amp;window=popup_no_bar&amp;width=385&amp;height=120&amp;START_MAXIMIZED=FALSE&amp;creator=factset&amp;display_string=Audit"}</definedName>
    <definedName name="_174__FDSAUDITLINK__" hidden="1">{"fdsup://Directions/FactSet Auditing Viewer?action=AUDIT_VALUE&amp;DB=129&amp;ID1=25386810&amp;VALUEID=03451&amp;SDATE=200903&amp;PERIODTYPE=QTR_STD&amp;window=popup_no_bar&amp;width=385&amp;height=120&amp;START_MAXIMIZED=FALSE&amp;creator=factset&amp;display_string=Audit"}</definedName>
    <definedName name="_175__FDSAUDITLINK__" hidden="1">{"fdsup://Directions/FactSet Auditing Viewer?action=AUDIT_VALUE&amp;DB=129&amp;ID1=09063H10&amp;VALUEID=03451&amp;SDATE=200903&amp;PERIODTYPE=QTR_STD&amp;window=popup_no_bar&amp;width=385&amp;height=120&amp;START_MAXIMIZED=FALSE&amp;creator=factset&amp;display_string=Audit"}</definedName>
    <definedName name="_175_0_Table2_" hidden="1">#REF!</definedName>
    <definedName name="_176__FDSAUDITLINK__" hidden="1">{"fdsup://Directions/FactSet Auditing Viewer?action=AUDIT_VALUE&amp;DB=129&amp;ID1=01527110&amp;VALUEID=03451&amp;SDATE=200903&amp;PERIODTYPE=QTR_STD&amp;window=popup_no_bar&amp;width=385&amp;height=120&amp;START_MAXIMIZED=FALSE&amp;creator=factset&amp;display_string=Audit"}</definedName>
    <definedName name="_177__FDSAUDITLINK__" hidden="1">{"fdsup://Directions/FactSet Auditing Viewer?action=AUDIT_VALUE&amp;DB=129&amp;ID1=94874110&amp;VALUEID=03451&amp;SDATE=200903&amp;PERIODTYPE=QTR_STD&amp;window=popup_no_bar&amp;width=385&amp;height=120&amp;START_MAXIMIZED=FALSE&amp;creator=factset&amp;display_string=Audit"}</definedName>
    <definedName name="_178__FDSAUDITLINK__" hidden="1">{"fdsup://Directions/FactSet Auditing Viewer?action=AUDIT_VALUE&amp;DB=129&amp;ID1=87546510&amp;VALUEID=03451&amp;SDATE=200903&amp;PERIODTYPE=QTR_STD&amp;window=popup_no_bar&amp;width=385&amp;height=120&amp;START_MAXIMIZED=FALSE&amp;creator=factset&amp;display_string=Audit"}</definedName>
    <definedName name="_178_0_Table1_" hidden="1">#REF!</definedName>
    <definedName name="_179__FDSAUDITLINK__" hidden="1">{"fdsup://Directions/FactSet Auditing Viewer?action=AUDIT_VALUE&amp;DB=129&amp;ID1=80439510&amp;VALUEID=03451&amp;SDATE=200903&amp;PERIODTYPE=QTR_STD&amp;window=popup_no_bar&amp;width=385&amp;height=120&amp;START_MAXIMIZED=FALSE&amp;creator=factset&amp;display_string=Audit"}</definedName>
    <definedName name="_18__123Graph_ACHART_15" hidden="1">#REF!</definedName>
    <definedName name="_18__123Graph_ACHART_19" hidden="1">#REF!</definedName>
    <definedName name="_18__123Graph_ACHART_3" hidden="1">#REF!</definedName>
    <definedName name="_18__123Graph_BCHART_15" hidden="1">#REF!</definedName>
    <definedName name="_18__123Graph_CChart_2E" hidden="1">#REF!</definedName>
    <definedName name="_18__123Graph_DCHART_15" hidden="1">#REF!</definedName>
    <definedName name="_18__123Graph_LBL_BCHART_3" hidden="1">#REF!</definedName>
    <definedName name="_18__123Graph_XCHART_2A" hidden="1">#REF!</definedName>
    <definedName name="_18_0_0_F" hidden="1">#REF!</definedName>
    <definedName name="_180__123Graph_DCHART_17" hidden="1">#REF!</definedName>
    <definedName name="_180__FDSAUDITLINK__" hidden="1">{"fdsup://Directions/FactSet Auditing Viewer?action=AUDIT_VALUE&amp;DB=129&amp;ID1=75884910&amp;VALUEID=03451&amp;SDATE=200903&amp;PERIODTYPE=QTR_STD&amp;window=popup_no_bar&amp;width=385&amp;height=120&amp;START_MAXIMIZED=FALSE&amp;creator=factset&amp;display_string=Audit"}</definedName>
    <definedName name="_181__FDSAUDITLINK__" hidden="1">{"fdsup://Directions/FactSet Auditing Viewer?action=AUDIT_VALUE&amp;DB=129&amp;ID1=49446R10&amp;VALUEID=03451&amp;SDATE=200903&amp;PERIODTYPE=QTR_STD&amp;window=popup_no_bar&amp;width=385&amp;height=120&amp;START_MAXIMIZED=FALSE&amp;creator=factset&amp;display_string=Audit"}</definedName>
    <definedName name="_182__FDSAUDITLINK__" hidden="1">{"fdsup://Directions/FactSet Auditing Viewer?action=AUDIT_VALUE&amp;DB=129&amp;ID1=31374720&amp;VALUEID=03451&amp;SDATE=200903&amp;PERIODTYPE=QTR_STD&amp;window=popup_no_bar&amp;width=385&amp;height=120&amp;START_MAXIMIZED=FALSE&amp;creator=factset&amp;display_string=Audit"}</definedName>
    <definedName name="_183__FDSAUDITLINK__" hidden="1">{"fdsup://Directions/FactSet Auditing Viewer?action=AUDIT_VALUE&amp;DB=129&amp;ID1=15060220&amp;VALUEID=03451&amp;SDATE=200903&amp;PERIODTYPE=QTR_STD&amp;window=popup_no_bar&amp;width=385&amp;height=120&amp;START_MAXIMIZED=FALSE&amp;creator=factset&amp;display_string=Audit"}</definedName>
    <definedName name="_184__FDSAUDITLINK__" hidden="1">{"fdsup://Directions/FactSet Auditing Viewer?action=AUDIT_VALUE&amp;DB=129&amp;ID1=87666410&amp;VALUEID=03451&amp;SDATE=200903&amp;PERIODTYPE=QTR_STD&amp;window=popup_no_bar&amp;width=385&amp;height=120&amp;START_MAXIMIZED=FALSE&amp;creator=factset&amp;display_string=Audit"}</definedName>
    <definedName name="_185__FDSAUDITLINK__" hidden="1">{"fdsup://Directions/FactSet Auditing Viewer?action=AUDIT_VALUE&amp;DB=129&amp;ID1=82880610&amp;VALUEID=03451&amp;SDATE=200903&amp;PERIODTYPE=QTR_STD&amp;window=popup_no_bar&amp;width=385&amp;height=120&amp;START_MAXIMIZED=FALSE&amp;creator=factset&amp;display_string=Audit"}</definedName>
    <definedName name="_185_0_Table2_" hidden="1">#REF!</definedName>
    <definedName name="_186__FDSAUDITLINK__" hidden="1">{"fdsup://Directions/FactSet Auditing Viewer?action=AUDIT_VALUE&amp;DB=129&amp;ID1=37930210&amp;VALUEID=03451&amp;SDATE=200903&amp;PERIODTYPE=QTR_STD&amp;window=popup_no_bar&amp;width=385&amp;height=120&amp;START_MAXIMIZED=FALSE&amp;creator=factset&amp;display_string=Audit"}</definedName>
    <definedName name="_187__FDSAUDITLINK__" hidden="1">{"fdsup://Directions/FactSet Auditing Viewer?action=AUDIT_VALUE&amp;DB=129&amp;ID1=12483010&amp;VALUEID=03451&amp;SDATE=200903&amp;PERIODTYPE=QTR_STD&amp;window=popup_no_bar&amp;width=385&amp;height=120&amp;START_MAXIMIZED=FALSE&amp;creator=factset&amp;display_string=Audit"}</definedName>
    <definedName name="_188__FDSAUDITLINK__" hidden="1">{"fdsup://Directions/FactSet Auditing Viewer?action=AUDIT_VALUE&amp;DB=129&amp;ID1=26441150&amp;VALUEID=03451&amp;SDATE=200903&amp;PERIODTYPE=QTR_STD&amp;window=popup_no_bar&amp;width=385&amp;height=120&amp;START_MAXIMIZED=FALSE&amp;creator=factset&amp;display_string=Audit"}</definedName>
    <definedName name="_189__123Graph_DCHART_22" hidden="1">#REF!</definedName>
    <definedName name="_189__FDSAUDITLINK__" hidden="1">{"fdsup://Directions/FactSet Auditing Viewer?action=AUDIT_VALUE&amp;DB=129&amp;ID1=92904210&amp;VALUEID=03451&amp;SDATE=200903&amp;PERIODTYPE=QTR_STD&amp;window=popup_no_bar&amp;width=385&amp;height=120&amp;START_MAXIMIZED=FALSE&amp;creator=factset&amp;display_string=Audit"}</definedName>
    <definedName name="_19__123Graph_ACHART_30" hidden="1">#REF!</definedName>
    <definedName name="_19__123Graph_CChart_3E" hidden="1">#REF!</definedName>
    <definedName name="_19__123Graph_DCHART_16" hidden="1">#REF!</definedName>
    <definedName name="_19__123Graph_DCHART_18" hidden="1">#REF!</definedName>
    <definedName name="_19__123Graph_LBL_ACHART_3" hidden="1">#REF!</definedName>
    <definedName name="_19__123Graph_LBL_CCHART_2" hidden="1">#REF!</definedName>
    <definedName name="_190__FDSAUDITLINK__" hidden="1">{"fdsup://Directions/FactSet Auditing Viewer?action=AUDIT_VALUE&amp;DB=129&amp;ID1=70159Q10&amp;VALUEID=03451&amp;SDATE=200903&amp;PERIODTYPE=QTR_STD&amp;window=popup_no_bar&amp;width=385&amp;height=120&amp;START_MAXIMIZED=FALSE&amp;creator=factset&amp;display_string=Audit"}</definedName>
    <definedName name="_191__FDSAUDITLINK__" hidden="1">{"fdsup://Directions/FactSet Auditing Viewer?action=AUDIT_VALUE&amp;DB=129&amp;ID1=55977510&amp;VALUEID=03451&amp;SDATE=200903&amp;PERIODTYPE=QTR_STD&amp;window=popup_no_bar&amp;width=385&amp;height=120&amp;START_MAXIMIZED=FALSE&amp;creator=factset&amp;display_string=Audit"}</definedName>
    <definedName name="_192__FDSAUDITLINK__" hidden="1">{"fdsup://Directions/FactSet Auditing Viewer?action=AUDIT_VALUE&amp;DB=129&amp;ID1=55448910&amp;VALUEID=03451&amp;SDATE=200903&amp;PERIODTYPE=QTR_STD&amp;window=popup_no_bar&amp;width=385&amp;height=120&amp;START_MAXIMIZED=FALSE&amp;creator=factset&amp;display_string=Audit"}</definedName>
    <definedName name="_193__FDSAUDITLINK__" hidden="1">{"fdsup://Directions/FactSet Auditing Viewer?action=AUDIT_VALUE&amp;DB=129&amp;ID1=49427F10&amp;VALUEID=03451&amp;SDATE=200903&amp;PERIODTYPE=QTR_STD&amp;window=popup_no_bar&amp;width=385&amp;height=120&amp;START_MAXIMIZED=FALSE&amp;creator=factset&amp;display_string=Audit"}</definedName>
    <definedName name="_194__FDSAUDITLINK__" hidden="1">{"fdsup://Directions/FactSet Auditing Viewer?action=AUDIT_VALUE&amp;DB=129&amp;ID1=40426W10&amp;VALUEID=03451&amp;SDATE=200903&amp;PERIODTYPE=QTR_STD&amp;window=popup_no_bar&amp;width=385&amp;height=120&amp;START_MAXIMIZED=FALSE&amp;creator=factset&amp;display_string=Audit"}</definedName>
    <definedName name="_195__FDSAUDITLINK__" hidden="1">{"fdsup://Directions/FactSet Auditing Viewer?action=AUDIT_VALUE&amp;DB=129&amp;ID1=22002T10&amp;VALUEID=03451&amp;SDATE=200903&amp;PERIODTYPE=QTR_STD&amp;window=popup_no_bar&amp;width=385&amp;height=120&amp;START_MAXIMIZED=FALSE&amp;creator=factset&amp;display_string=Audit"}</definedName>
    <definedName name="_196__FDSAUDITLINK__" hidden="1">{"fdsup://Directions/FactSet Auditing Viewer?action=AUDIT_VALUE&amp;DB=129&amp;ID1=10536820&amp;VALUEID=03451&amp;SDATE=200903&amp;PERIODTYPE=QTR_STD&amp;window=popup_no_bar&amp;width=385&amp;height=120&amp;START_MAXIMIZED=FALSE&amp;creator=factset&amp;display_string=Audit"}</definedName>
    <definedName name="_197__FDSAUDITLINK__" hidden="1">{"fdsup://Directions/FactSet Auditing Viewer?action=AUDIT_VALUE&amp;DB=129&amp;ID1=14028810&amp;VALUEID=03451&amp;SDATE=200903&amp;PERIODTYPE=QTR_STD&amp;window=popup_no_bar&amp;width=385&amp;height=120&amp;START_MAXIMIZED=FALSE&amp;creator=factset&amp;display_string=Audit"}</definedName>
    <definedName name="_198__123Graph_ECHART_15" hidden="1">#REF!</definedName>
    <definedName name="_198__FDSAUDITLINK__" hidden="1">{"fdsup://Directions/FactSet Auditing Viewer?action=AUDIT_VALUE&amp;DB=129&amp;ID1=63741710&amp;VALUEID=03451&amp;SDATE=200903&amp;PERIODTYPE=QTR_STD&amp;window=popup_no_bar&amp;width=385&amp;height=120&amp;START_MAXIMIZED=FALSE&amp;creator=factset&amp;display_string=Audit"}</definedName>
    <definedName name="_199__FDSAUDITLINK__" hidden="1">{"fdsup://Directions/FactSet Auditing Viewer?action=AUDIT_VALUE&amp;DB=129&amp;ID1=75610910&amp;VALUEID=03451&amp;SDATE=200903&amp;PERIODTYPE=QTR_STD&amp;window=popup_no_bar&amp;width=385&amp;height=120&amp;START_MAXIMIZED=FALSE&amp;creator=factset&amp;display_string=Audit"}</definedName>
    <definedName name="_1ƒ0ACwvu.Sommai" hidden="1">#REF!,#REF!,#REF!,#REF!,#REF!,#REF!</definedName>
    <definedName name="_2____123Graph_ACHART_1" hidden="1">#REF!</definedName>
    <definedName name="_2__123Graph_ACHART_10" hidden="1">#REF!</definedName>
    <definedName name="_2__123Graph_ACHART_12" hidden="1">#REF!</definedName>
    <definedName name="_2__123Graph_ACHART_15" hidden="1">#REF!</definedName>
    <definedName name="_2__123Graph_ACHART_18" hidden="1">#REF!</definedName>
    <definedName name="_2__123Graph_AChart_1Q" hidden="1">#REF!</definedName>
    <definedName name="_2__123Graph_ACHART_2" hidden="1">#REF!</definedName>
    <definedName name="_2__123Graph_ACHART_2A" hidden="1">#REF!</definedName>
    <definedName name="_2__123Graph_AChart_2E" hidden="1">#REF!</definedName>
    <definedName name="_2__123Graph_ACHART_4" hidden="1">#REF!</definedName>
    <definedName name="_2__123Graph_AChart_4E" hidden="1">#REF!</definedName>
    <definedName name="_2__123Graph_BCHART_1" hidden="1">#REF!</definedName>
    <definedName name="_2__123Graph_BCHART_2" hidden="1">#N/A</definedName>
    <definedName name="_2_0__123Grap" hidden="1">#REF!</definedName>
    <definedName name="_2_0_S" hidden="1">#REF!</definedName>
    <definedName name="_2_1234Graph" hidden="1">#REF!</definedName>
    <definedName name="_20__123Graph_ACHART_31" hidden="1">#REF!</definedName>
    <definedName name="_20__123Graph_BCHART_16" hidden="1">#REF!</definedName>
    <definedName name="_20__123Graph_CChart_4E" hidden="1">#REF!</definedName>
    <definedName name="_20__123Graph_DCHART_17" hidden="1">#REF!</definedName>
    <definedName name="_20__123Graph_LBL_ACHART_15" hidden="1">#REF!</definedName>
    <definedName name="_20__123Graph_LBL_ACHART_4" hidden="1">#REF!</definedName>
    <definedName name="_20__123Graph_LBL_CCHART_3" hidden="1">#REF!</definedName>
    <definedName name="_20__123Graph_XCHART_2" hidden="1">#REF!</definedName>
    <definedName name="_200__FDSAUDITLINK__" hidden="1">{"fdsup://Directions/FactSet Auditing Viewer?action=AUDIT_VALUE&amp;DB=129&amp;ID1=90265310&amp;VALUEID=03451&amp;SDATE=200903&amp;PERIODTYPE=QTR_STD&amp;window=popup_no_bar&amp;width=385&amp;height=120&amp;START_MAXIMIZED=FALSE&amp;creator=factset&amp;display_string=Audit"}</definedName>
    <definedName name="_201__FDSAUDITLINK__" hidden="1">{"fdsup://Directions/FactSet Auditing Viewer?action=AUDIT_VALUE&amp;DB=129&amp;ID1=73746410&amp;VALUEID=03451&amp;SDATE=200903&amp;PERIODTYPE=QTR_STD&amp;window=popup_no_bar&amp;width=385&amp;height=120&amp;START_MAXIMIZED=FALSE&amp;creator=factset&amp;display_string=Audit"}</definedName>
    <definedName name="_202__FDSAUDITLINK__" hidden="1">{"fdsup://Directions/FactSet Auditing Viewer?action=AUDIT_VALUE&amp;DB=129&amp;ID1=59522J10&amp;VALUEID=03451&amp;SDATE=200903&amp;PERIODTYPE=QTR_STD&amp;window=popup_no_bar&amp;width=385&amp;height=120&amp;START_MAXIMIZED=FALSE&amp;creator=factset&amp;display_string=Audit"}</definedName>
    <definedName name="_203__FDSAUDITLINK__" hidden="1">{"fdsup://Directions/FactSet Auditing Viewer?action=AUDIT_VALUE&amp;DB=129&amp;ID1=29717810&amp;VALUEID=03451&amp;SDATE=200903&amp;PERIODTYPE=QTR_STD&amp;window=popup_no_bar&amp;width=385&amp;height=120&amp;START_MAXIMIZED=FALSE&amp;creator=factset&amp;display_string=Audit"}</definedName>
    <definedName name="_204__FDSAUDITLINK__" hidden="1">{"fdsup://Directions/FactSet Auditing Viewer?action=AUDIT_VALUE&amp;DB=129&amp;ID1=29476L10&amp;VALUEID=03451&amp;SDATE=200903&amp;PERIODTYPE=QTR_STD&amp;window=popup_no_bar&amp;width=385&amp;height=120&amp;START_MAXIMIZED=FALSE&amp;creator=factset&amp;display_string=Audit"}</definedName>
    <definedName name="_205__FDSAUDITLINK__" hidden="1">{"fdsup://Directions/FactSet Auditing Viewer?action=AUDIT_VALUE&amp;DB=129&amp;ID1=19587210&amp;VALUEID=03451&amp;SDATE=200903&amp;PERIODTYPE=QTR_STD&amp;window=popup_no_bar&amp;width=385&amp;height=120&amp;START_MAXIMIZED=FALSE&amp;creator=factset&amp;display_string=Audit"}</definedName>
    <definedName name="_206__FDSAUDITLINK__" hidden="1">{"fdsup://Directions/FactSet Auditing Viewer?action=AUDIT_VALUE&amp;DB=129&amp;ID1=13313110&amp;VALUEID=03451&amp;SDATE=200903&amp;PERIODTYPE=QTR_STD&amp;window=popup_no_bar&amp;width=385&amp;height=120&amp;START_MAXIMIZED=FALSE&amp;creator=factset&amp;display_string=Audit"}</definedName>
    <definedName name="_207__123Graph_ECHART_16" hidden="1">#REF!</definedName>
    <definedName name="_207__FDSAUDITLINK__" hidden="1">{"fdsup://Directions/FactSet Auditing Viewer?action=AUDIT_VALUE&amp;DB=129&amp;ID1=05564E10&amp;VALUEID=03451&amp;SDATE=200903&amp;PERIODTYPE=QTR_STD&amp;window=popup_no_bar&amp;width=385&amp;height=120&amp;START_MAXIMIZED=FALSE&amp;creator=factset&amp;display_string=Audit"}</definedName>
    <definedName name="_208__FDSAUDITLINK__" hidden="1">{"fdsup://Directions/FactSet Auditing Viewer?action=AUDIT_VALUE&amp;DB=129&amp;ID1=04560410&amp;VALUEID=03451&amp;SDATE=200903&amp;PERIODTYPE=QTR_STD&amp;window=popup_no_bar&amp;width=385&amp;height=120&amp;START_MAXIMIZED=FALSE&amp;creator=factset&amp;display_string=Audit"}</definedName>
    <definedName name="_209__FDSAUDITLINK__" hidden="1">{"fdsup://Directions/FactSet Auditing Viewer?action=AUDIT_VALUE&amp;DB=129&amp;ID1=03748R10&amp;VALUEID=03451&amp;SDATE=200903&amp;PERIODTYPE=QTR_STD&amp;window=popup_no_bar&amp;width=385&amp;height=120&amp;START_MAXIMIZED=FALSE&amp;creator=factset&amp;display_string=Audit"}</definedName>
    <definedName name="_20IQ_POLICĎĎ__ĘĘ__TS" hidden="1">"c1036"</definedName>
    <definedName name="_21__123Graph_ACHART_21" hidden="1">#REF!</definedName>
    <definedName name="_21__123Graph_ACHART_32" hidden="1">#REF!</definedName>
    <definedName name="_21__123Graph_ACHART_4" hidden="1">#REF!</definedName>
    <definedName name="_21__123Graph_CChart_5E" hidden="1">#REF!</definedName>
    <definedName name="_21__123Graph_DCHART_22" hidden="1">#REF!</definedName>
    <definedName name="_21__123Graph_LBL_ACHART_18" hidden="1">#REF!</definedName>
    <definedName name="_21__123Graph_LBL_BCHART_2" hidden="1">#REF!</definedName>
    <definedName name="_21_0_S" hidden="1">#REF!</definedName>
    <definedName name="_210__FDSAUDITLINK__" hidden="1">{"fdsup://Directions/FactSet Auditing Viewer?action=AUDIT_VALUE&amp;DB=129&amp;ID1=74341010&amp;VALUEID=03451&amp;SDATE=200903&amp;PERIODTYPE=QTR_STD&amp;window=popup_no_bar&amp;width=385&amp;height=120&amp;START_MAXIMIZED=FALSE&amp;creator=factset&amp;display_string=Audit"}</definedName>
    <definedName name="_211__FDSAUDITLINK__" hidden="1">{"fdsup://Directions/FactSet Auditing Viewer?action=AUDIT_VALUE&amp;DB=129&amp;ID1=00163T10&amp;VALUEID=03451&amp;SDATE=200903&amp;PERIODTYPE=QTR_STD&amp;window=popup_no_bar&amp;width=385&amp;height=120&amp;START_MAXIMIZED=FALSE&amp;creator=factset&amp;display_string=Audit"}</definedName>
    <definedName name="_212__FDSAUDITLINK__" hidden="1">{"fdsup://Directions/FactSet Auditing Viewer?action=AUDIT_VALUE&amp;DB=129&amp;ID1=86852610&amp;VALUEID=03451&amp;SDATE=200903&amp;PERIODTYPE=QTR_STD&amp;window=popup_no_bar&amp;width=385&amp;height=120&amp;START_MAXIMIZED=FALSE&amp;creator=factset&amp;display_string=Audit"}</definedName>
    <definedName name="_213__FDSAUDITLINK__" hidden="1">{"fdsup://Directions/FactSet Auditing Viewer?action=AUDIT_VALUE&amp;DB=129&amp;ID1=86272T10&amp;VALUEID=03451&amp;SDATE=200903&amp;PERIODTYPE=QTR_STD&amp;window=popup_no_bar&amp;width=385&amp;height=120&amp;START_MAXIMIZED=FALSE&amp;creator=factset&amp;display_string=Audit"}</definedName>
    <definedName name="_214__FDSAUDITLINK__" hidden="1">{"fdsup://Directions/FactSet Auditing Viewer?action=AUDIT_VALUE&amp;DB=129&amp;ID1=51794210&amp;VALUEID=03451&amp;SDATE=200903&amp;PERIODTYPE=QTR_STD&amp;window=popup_no_bar&amp;width=385&amp;height=120&amp;START_MAXIMIZED=FALSE&amp;creator=factset&amp;display_string=Audit"}</definedName>
    <definedName name="_215__FDSAUDITLINK__" hidden="1">{"fdsup://Directions/FactSet Auditing Viewer?action=AUDIT_VALUE&amp;DB=129&amp;ID1=44107P10&amp;VALUEID=03451&amp;SDATE=200903&amp;PERIODTYPE=QTR_STD&amp;window=popup_no_bar&amp;width=385&amp;height=120&amp;START_MAXIMIZED=FALSE&amp;creator=factset&amp;display_string=Audit"}</definedName>
    <definedName name="_216__123Graph_ECHART_17" hidden="1">#REF!</definedName>
    <definedName name="_216__FDSAUDITLINK__" hidden="1">{"fdsup://Directions/FactSet Auditing Viewer?action=AUDIT_VALUE&amp;DB=129&amp;ID1=44106M10&amp;VALUEID=03451&amp;SDATE=200903&amp;PERIODTYPE=QTR_STD&amp;window=popup_no_bar&amp;width=385&amp;height=120&amp;START_MAXIMIZED=FALSE&amp;creator=factset&amp;display_string=Audit"}</definedName>
    <definedName name="_217__FDSAUDITLINK__" hidden="1">{"fdsup://Directions/FactSet Auditing Viewer?action=AUDIT_VALUE&amp;DB=129&amp;ID1=42782510&amp;VALUEID=03451&amp;SDATE=200903&amp;PERIODTYPE=QTR_STD&amp;window=popup_no_bar&amp;width=385&amp;height=120&amp;START_MAXIMIZED=FALSE&amp;creator=factset&amp;display_string=Audit"}</definedName>
    <definedName name="_218__FDSAUDITLINK__" hidden="1">{"fdsup://Directions/FactSet Auditing Viewer?action=AUDIT_VALUE&amp;DB=129&amp;ID1=31430F10&amp;VALUEID=03451&amp;SDATE=200903&amp;PERIODTYPE=QTR_STD&amp;window=popup_no_bar&amp;width=385&amp;height=120&amp;START_MAXIMIZED=FALSE&amp;creator=factset&amp;display_string=Audit"}</definedName>
    <definedName name="_219__FDSAUDITLINK__" hidden="1">{"fdsup://Directions/FactSet Auditing Viewer?action=AUDIT_VALUE&amp;DB=129&amp;ID1=04410310&amp;VALUEID=03451&amp;SDATE=200903&amp;PERIODTYPE=QTR_STD&amp;window=popup_no_bar&amp;width=385&amp;height=120&amp;START_MAXIMIZED=FALSE&amp;creator=factset&amp;display_string=Audit"}</definedName>
    <definedName name="_22__123Graph_ACHART_34" hidden="1">#REF!</definedName>
    <definedName name="_22__123Graph_ACHART_5" hidden="1">#REF!</definedName>
    <definedName name="_22__123Graph_BCHART_17" hidden="1">#REF!</definedName>
    <definedName name="_22__123Graph_CChart_6E" hidden="1">#REF!</definedName>
    <definedName name="_22__123Graph_ECHART_15" hidden="1">#REF!</definedName>
    <definedName name="_22__123Graph_LBL_BCHART_11" hidden="1">#REF!</definedName>
    <definedName name="_220__FDSAUDITLINK__" hidden="1">{"fdsup://Directions/FactSet Auditing Viewer?action=AUDIT_VALUE&amp;DB=129&amp;ID1=68193610&amp;VALUEID=03451&amp;SDATE=200903&amp;PERIODTYPE=QTR_STD&amp;window=popup_no_bar&amp;width=385&amp;height=120&amp;START_MAXIMIZED=FALSE&amp;creator=factset&amp;display_string=Audit"}</definedName>
    <definedName name="_221__FDSAUDITLINK__" hidden="1">{"fdsup://Directions/FactSet Auditing Viewer?action=AUDIT_VALUE&amp;DB=129&amp;ID1=63862010&amp;VALUEID=03451&amp;SDATE=200903&amp;PERIODTYPE=QTR_STD&amp;window=popup_no_bar&amp;width=385&amp;height=120&amp;START_MAXIMIZED=FALSE&amp;creator=factset&amp;display_string=Audit"}</definedName>
    <definedName name="_222__FDSAUDITLINK__" hidden="1">{"fdsup://Directions/FactSet Auditing Viewer?action=AUDIT_VALUE&amp;DB=129&amp;ID1=50217510&amp;VALUEID=03451&amp;SDATE=200903&amp;PERIODTYPE=QTR_STD&amp;window=popup_no_bar&amp;width=385&amp;height=120&amp;START_MAXIMIZED=FALSE&amp;creator=factset&amp;display_string=Audit"}</definedName>
    <definedName name="_223__FDSAUDITLINK__" hidden="1">{"fdsup://Directions/FactSet Auditing Viewer?action=AUDIT_VALUE&amp;DB=129&amp;ID1=42217K10&amp;VALUEID=03451&amp;SDATE=200903&amp;PERIODTYPE=QTR_STD&amp;window=popup_no_bar&amp;width=385&amp;height=120&amp;START_MAXIMIZED=FALSE&amp;creator=factset&amp;display_string=Audit"}</definedName>
    <definedName name="_224__FDSAUDITLINK__" hidden="1">{"fdsup://Directions/FactSet Auditing Viewer?action=AUDIT_VALUE&amp;DB=129&amp;ID1=40414L10&amp;VALUEID=03451&amp;SDATE=200903&amp;PERIODTYPE=QTR_STD&amp;window=popup_no_bar&amp;width=385&amp;height=120&amp;START_MAXIMIZED=FALSE&amp;creator=factset&amp;display_string=Audit"}</definedName>
    <definedName name="_225__123Graph_ECHART_22" hidden="1">#REF!</definedName>
    <definedName name="_225__FDSAUDITLINK__" hidden="1">{"fdsup://Directions/FactSet Auditing Viewer?action=AUDIT_VALUE&amp;DB=129&amp;ID1=97639130&amp;VALUEID=03451&amp;SDATE=200903&amp;PERIODTYPE=QTR_STD&amp;window=popup_no_bar&amp;width=385&amp;height=120&amp;START_MAXIMIZED=FALSE&amp;creator=factset&amp;display_string=Audit"}</definedName>
    <definedName name="_226__FDSAUDITLINK__" hidden="1">{"fdsup://Directions/FactSet Auditing Viewer?action=AUDIT_VALUE&amp;DB=129&amp;ID1=92904210&amp;VALUEID=03451&amp;SDATE=200903&amp;PERIODTYPE=QTR_STD&amp;window=popup_no_bar&amp;width=385&amp;height=120&amp;START_MAXIMIZED=FALSE&amp;creator=factset&amp;display_string=Audit"}</definedName>
    <definedName name="_227__FDSAUDITLINK__" hidden="1">{"fdsup://Directions/FactSet Auditing Viewer?action=AUDIT_VALUE&amp;DB=129&amp;ID1=46173010&amp;VALUEID=03451&amp;SDATE=200902&amp;PERIODTYPE=QTR_STD&amp;window=popup_no_bar&amp;width=385&amp;height=120&amp;START_MAXIMIZED=FALSE&amp;creator=factset&amp;display_string=Audit"}</definedName>
    <definedName name="_228__FDSAUDITLINK__" hidden="1">{"fdsup://Directions/FactSet Auditing Viewer?action=AUDIT_VALUE&amp;DB=129&amp;ID1=43128410&amp;VALUEID=03451&amp;SDATE=200903&amp;PERIODTYPE=QTR_STD&amp;window=popup_no_bar&amp;width=385&amp;height=120&amp;START_MAXIMIZED=FALSE&amp;creator=factset&amp;display_string=Audit"}</definedName>
    <definedName name="_229__FDSAUDITLINK__" hidden="1">{"fdsup://Directions/FactSet Auditing Viewer?action=AUDIT_VALUE&amp;DB=129&amp;ID1=02917410&amp;VALUEID=03451&amp;SDATE=200903&amp;PERIODTYPE=QTR_STD&amp;window=popup_no_bar&amp;width=385&amp;height=120&amp;START_MAXIMIZED=FALSE&amp;creator=factset&amp;display_string=Audit"}</definedName>
    <definedName name="_23__123Graph_ACHART_35" hidden="1">#REF!</definedName>
    <definedName name="_23__123Graph_ACHART_6" hidden="1">#REF!</definedName>
    <definedName name="_23__123Graph_CChart_7E" hidden="1">#REF!</definedName>
    <definedName name="_23__123Graph_ECHART_16" hidden="1">#REF!</definedName>
    <definedName name="_23__123Graph_LBL_BCHART_12" hidden="1">#REF!</definedName>
    <definedName name="_23__123Graph_LBL_BCHART_3" hidden="1">#REF!</definedName>
    <definedName name="_234__123Graph_FCHART_15" hidden="1">#REF!</definedName>
    <definedName name="_24__123Graph_ACHART_36" hidden="1">#REF!</definedName>
    <definedName name="_24__123Graph_ACHART_7" hidden="1">#REF!</definedName>
    <definedName name="_24__123Graph_ASEG_PIE" hidden="1">#REF!</definedName>
    <definedName name="_24__123Graph_BCHART_22" hidden="1">#REF!</definedName>
    <definedName name="_24__123Graph_CChart_8E" hidden="1">#REF!</definedName>
    <definedName name="_24__123Graph_ECHART_17" hidden="1">#REF!</definedName>
    <definedName name="_24__123Graph_LBL_BCHART_13" hidden="1">#REF!</definedName>
    <definedName name="_24__123Graph_LBL_CCHART_2" hidden="1">#REF!</definedName>
    <definedName name="_24_0_Table1_" hidden="1">#REF!</definedName>
    <definedName name="_243__123Graph_FCHART_16" hidden="1">#REF!</definedName>
    <definedName name="_25__123Graph_ACHART_37" hidden="1">#REF!</definedName>
    <definedName name="_25__123Graph_BCHART_4" hidden="1">#REF!</definedName>
    <definedName name="_25__123Graph_ECHART_22" hidden="1">#REF!</definedName>
    <definedName name="_25__123Graph_LBL_BCHART_14" hidden="1">#REF!</definedName>
    <definedName name="_25__123Graph_XChart_2E" hidden="1">#REF!</definedName>
    <definedName name="_25_0_Table2_" hidden="1">#REF!</definedName>
    <definedName name="_252__123Graph_FCHART_17" hidden="1">#REF!</definedName>
    <definedName name="_26__123Graph_ACHART_38" hidden="1">#REF!</definedName>
    <definedName name="_26__123Graph_BCHART_5" hidden="1">#REF!</definedName>
    <definedName name="_26__123Graph_CCHART_15" hidden="1">#REF!</definedName>
    <definedName name="_26__123Graph_FCHART_15" hidden="1">#REF!</definedName>
    <definedName name="_26__123Graph_LBL_CCHART_11" hidden="1">#REF!</definedName>
    <definedName name="_26__123Graph_LBL_CCHART_3" hidden="1">#REF!</definedName>
    <definedName name="_26__123Graph_XChart_3E" hidden="1">#REF!</definedName>
    <definedName name="_261__123Graph_FCHART_22" hidden="1">#REF!</definedName>
    <definedName name="_27__123Graph_ACHART_16" hidden="1">#REF!</definedName>
    <definedName name="_27__123Graph_ACHART_39" hidden="1">#REF!</definedName>
    <definedName name="_27__123Graph_BCHART_15" hidden="1">#REF!</definedName>
    <definedName name="_27__123Graph_BCHART_6" hidden="1">#REF!</definedName>
    <definedName name="_27__123Graph_FCHART_16" hidden="1">#REF!</definedName>
    <definedName name="_27__123Graph_LBL_CCHART_12" hidden="1">#REF!</definedName>
    <definedName name="_27__123Graph_XChart_4E" hidden="1">#REF!</definedName>
    <definedName name="_27_0_Table1_" hidden="1">#REF!</definedName>
    <definedName name="_270__123Graph_XCHART_15" hidden="1">#REF!</definedName>
    <definedName name="_279__123Graph_XCHART_16" hidden="1">#REF!</definedName>
    <definedName name="_28__123Graph_ACHART_4" hidden="1">#REF!</definedName>
    <definedName name="_28__123Graph_BCHART_7" hidden="1">#REF!</definedName>
    <definedName name="_28__123Graph_CCHART_16" hidden="1">#REF!</definedName>
    <definedName name="_28__123Graph_FCHART_17" hidden="1">#REF!</definedName>
    <definedName name="_28__123Graph_LBL_CCHART_13" hidden="1">#REF!</definedName>
    <definedName name="_28__123Graph_XChart_5E" hidden="1">#REF!</definedName>
    <definedName name="_28_0_S" hidden="1">#REF!</definedName>
    <definedName name="_28_0_Table2_" hidden="1">#REF!</definedName>
    <definedName name="_288__123Graph_XCHART_17" hidden="1">#REF!</definedName>
    <definedName name="_29__123Graph_ACHART_40" hidden="1">#REF!</definedName>
    <definedName name="_29__123Graph_CCHART_4" hidden="1">#REF!</definedName>
    <definedName name="_29__123Graph_FCHART_22" hidden="1">#REF!</definedName>
    <definedName name="_29__123Graph_LBL_CCHART_14" hidden="1">#REF!</definedName>
    <definedName name="_29__123Graph_XChart_6E" hidden="1">#REF!</definedName>
    <definedName name="_297__123Graph_XCHART_18" hidden="1">#REF!</definedName>
    <definedName name="_2ƒ0ACwvu.Sommai" hidden="1">#REF!,#REF!,#REF!,#REF!,#REF!,#REF!</definedName>
    <definedName name="_2ƒ0Swvu.Sommai" hidden="1">#REF!,#REF!,#REF!,#REF!,#REF!,#REF!</definedName>
    <definedName name="_3___123Graph_ACHART_1" hidden="1">#REF!</definedName>
    <definedName name="_3__123Graph_ACHART_11" hidden="1">#REF!</definedName>
    <definedName name="_3__123Graph_ACHART_12" hidden="1">#REF!</definedName>
    <definedName name="_3__123Graph_ACHART_16" hidden="1">#REF!</definedName>
    <definedName name="_3__123Graph_ACHART_1A" hidden="1">#REF!</definedName>
    <definedName name="_3__123Graph_ACHART_2" hidden="1">#REF!</definedName>
    <definedName name="_3__123Graph_ACHART_3" hidden="1">#REF!</definedName>
    <definedName name="_3__123Graph_ACHART_31" hidden="1">#REF!</definedName>
    <definedName name="_3__123Graph_AChart_3E" hidden="1">#REF!</definedName>
    <definedName name="_3__123Graph_ACHART_5" hidden="1">#REF!</definedName>
    <definedName name="_3__123Graph_AChart_5E" hidden="1">#REF!</definedName>
    <definedName name="_3__123Graph_BCHART_1" hidden="1">#REF!</definedName>
    <definedName name="_3__123Graph_BCHART_1A" hidden="1">#REF!</definedName>
    <definedName name="_3__123Graph_BChart_1Q" hidden="1">#REF!</definedName>
    <definedName name="_3__123Graph_BCHART_2" hidden="1">#REF!</definedName>
    <definedName name="_3__123Graph_CCHART_1" hidden="1">#REF!</definedName>
    <definedName name="_3__123Graph_CCHART_2" hidden="1">#N/A</definedName>
    <definedName name="_3_0__123Grap" hidden="1">#REF!</definedName>
    <definedName name="_3_0_0_F" hidden="1">#REF!</definedName>
    <definedName name="_3_0_0_S" hidden="1">#REF!</definedName>
    <definedName name="_3_0_Table2_" hidden="1">#REF!</definedName>
    <definedName name="_30__123Graph_ACHART_41" hidden="1">#REF!</definedName>
    <definedName name="_30__123Graph_BCHART_16" hidden="1">#REF!</definedName>
    <definedName name="_30__123Graph_CCHART_17" hidden="1">#REF!</definedName>
    <definedName name="_30__123Graph_LBL_CCHART_31" hidden="1">#REF!</definedName>
    <definedName name="_30__123Graph_XCHART_15" hidden="1">#REF!</definedName>
    <definedName name="_30__123Graph_XCHART_5" hidden="1">#REF!</definedName>
    <definedName name="_30__123Graph_XChart_7E" hidden="1">#REF!</definedName>
    <definedName name="_30360" hidden="1">2</definedName>
    <definedName name="_306__123Graph_XCHART_19" hidden="1">#REF!</definedName>
    <definedName name="_31__123Graph_ACHART_42" hidden="1">#REF!</definedName>
    <definedName name="_31__123Graph_LBL_DCHART_15" hidden="1">#REF!</definedName>
    <definedName name="_31__123Graph_XCHART_16" hidden="1">#REF!</definedName>
    <definedName name="_31__123Graph_XCHART_6" hidden="1">#REF!</definedName>
    <definedName name="_31__123Graph_XChart_8E" hidden="1">#REF!</definedName>
    <definedName name="_315__123Graph_XCHART_22" hidden="1">#REF!</definedName>
    <definedName name="_32__123Graph_ACHART_43" hidden="1">#REF!</definedName>
    <definedName name="_32__123Graph_CCHART_22" hidden="1">#REF!</definedName>
    <definedName name="_32__123Graph_LBL_DCHART_18" hidden="1">#REF!</definedName>
    <definedName name="_32__123Graph_XCHART_17" hidden="1">#REF!</definedName>
    <definedName name="_32__123Graph_XCHART_7" hidden="1">#REF!</definedName>
    <definedName name="_32_0_0__123Grap" hidden="1">#REF!</definedName>
    <definedName name="_324__123Graph_XSEG_PIE" hidden="1">#REF!</definedName>
    <definedName name="_33__123Graph_ACHART_44" hidden="1">#REF!</definedName>
    <definedName name="_33__123Graph_BCHART_17" hidden="1">#REF!</definedName>
    <definedName name="_33__123Graph_XCHART_12" hidden="1">#REF!</definedName>
    <definedName name="_33__123Graph_XCHART_18" hidden="1">#REF!</definedName>
    <definedName name="_34__123Graph_ACHART_45" hidden="1">#REF!</definedName>
    <definedName name="_34__123Graph_CSEG_PIE" hidden="1">#REF!</definedName>
    <definedName name="_34__123Graph_XCHART_13" hidden="1">#REF!</definedName>
    <definedName name="_34__123Graph_XCHART_19" hidden="1">#REF!</definedName>
    <definedName name="_35__123Graph_ACHART_1" hidden="1">#REF!</definedName>
    <definedName name="_35__123Graph_ACHART_5" hidden="1">#REF!</definedName>
    <definedName name="_35__123Graph_XCHART_14" hidden="1">#REF!</definedName>
    <definedName name="_35__123Graph_XCHART_22" hidden="1">#REF!</definedName>
    <definedName name="_36__123Graph_ACHART_17" hidden="1">#REF!</definedName>
    <definedName name="_36__123Graph_ACHART_50" hidden="1">#REF!</definedName>
    <definedName name="_36__123Graph_BCHART_22" hidden="1">#REF!</definedName>
    <definedName name="_36__123Graph_DCHART_15" hidden="1">#REF!</definedName>
    <definedName name="_36__123Graph_XCHART_15" hidden="1">#REF!</definedName>
    <definedName name="_36__123Graph_XSEG_PIE" hidden="1">#REF!</definedName>
    <definedName name="_360" hidden="1">2</definedName>
    <definedName name="_37__123Graph_ACHART_51" hidden="1">#REF!</definedName>
    <definedName name="_38__123Graph_ACHART_52" hidden="1">#REF!</definedName>
    <definedName name="_38__123Graph_DCHART_16" hidden="1">#REF!</definedName>
    <definedName name="_39__123Graph_ACHART_6" hidden="1">#REF!</definedName>
    <definedName name="_39__123Graph_CCHART_15" hidden="1">#REF!</definedName>
    <definedName name="_3p0Rwvu.Sommai" hidden="1">#REF!,#REF!,#REF!,#REF!,#REF!</definedName>
    <definedName name="_4__123Graph_ACHART_12" hidden="1">#REF!</definedName>
    <definedName name="_4__123Graph_ACHART_15" hidden="1">#REF!</definedName>
    <definedName name="_4__123Graph_ACHART_17" hidden="1">#REF!</definedName>
    <definedName name="_4__123Graph_ACHART_3" hidden="1">#REF!</definedName>
    <definedName name="_4__123Graph_ACHART_3I" hidden="1">#REF!</definedName>
    <definedName name="_4__123Graph_ACHART_4" hidden="1">#REF!</definedName>
    <definedName name="_4__123Graph_AChart_4E" hidden="1">#REF!</definedName>
    <definedName name="_4__123Graph_ACHART_6" hidden="1">#REF!</definedName>
    <definedName name="_4__123Graph_BCHART_11" hidden="1">#REF!</definedName>
    <definedName name="_4__123Graph_BCHART_2" hidden="1">#REF!</definedName>
    <definedName name="_4__123Graph_BCHART_2A" hidden="1">#REF!</definedName>
    <definedName name="_4__123Graph_BChart_3E" hidden="1">#REF!</definedName>
    <definedName name="_4__123Graph_CCHART_2" hidden="1">#REF!</definedName>
    <definedName name="_4__123Graph_DCHART_1" hidden="1">#REF!</definedName>
    <definedName name="_4__123Graph_XCHART_1" hidden="1">#REF!</definedName>
    <definedName name="_4__123Graph_XCHART_2" hidden="1">#N/A</definedName>
    <definedName name="_4_0_0_F" hidden="1">#REF!</definedName>
    <definedName name="_4_0_0_S" hidden="1">#REF!</definedName>
    <definedName name="_40__123Graph_ACHART_7" hidden="1">#REF!</definedName>
    <definedName name="_40__123Graph_DCHART_17" hidden="1">#REF!</definedName>
    <definedName name="_41__123Graph_ACHART_8" hidden="1">#REF!</definedName>
    <definedName name="_42__123Graph_ACHART_9" hidden="1">#REF!</definedName>
    <definedName name="_42__123Graph_CCHART_16" hidden="1">#REF!</definedName>
    <definedName name="_42__123Graph_DCHART_22" hidden="1">#REF!</definedName>
    <definedName name="_43__123Graph_ACHART_2" hidden="1">#REF!</definedName>
    <definedName name="_43__123Graph_BCHART_10" hidden="1">#REF!</definedName>
    <definedName name="_44__123Graph_BCHART_12" hidden="1">#REF!</definedName>
    <definedName name="_44__123Graph_ECHART_15" hidden="1">#REF!</definedName>
    <definedName name="_45__123Graph_ACHART_18" hidden="1">#REF!</definedName>
    <definedName name="_45__123Graph_BCHART_14" hidden="1">#REF!</definedName>
    <definedName name="_45__123Graph_CCHART_17" hidden="1">#REF!</definedName>
    <definedName name="_46__123Graph_BCHART_17" hidden="1">#REF!</definedName>
    <definedName name="_46__123Graph_ECHART_16" hidden="1">#REF!</definedName>
    <definedName name="_47__123Graph_BCHART_19" hidden="1">#REF!</definedName>
    <definedName name="_48__123Graph_BCHART_2" hidden="1">#REF!</definedName>
    <definedName name="_48__123Graph_CCHART_22" hidden="1">#REF!</definedName>
    <definedName name="_48__123Graph_ECHART_17" hidden="1">#REF!</definedName>
    <definedName name="_49__123Graph_BCHART_22" hidden="1">#REF!</definedName>
    <definedName name="_4ƒ0Swvu.Sommai" hidden="1">#REF!,#REF!,#REF!,#REF!,#REF!,#REF!</definedName>
    <definedName name="_5__123Graph_ACHART_1" hidden="1">#REF!</definedName>
    <definedName name="_5__123Graph_ACHART_13" hidden="1">#REF!</definedName>
    <definedName name="_5__123Graph_ACHART_18" hidden="1">#REF!</definedName>
    <definedName name="_5__123Graph_ACHART_2" hidden="1">#REF!</definedName>
    <definedName name="_5__123Graph_ACHART_4" hidden="1">#REF!</definedName>
    <definedName name="_5__123Graph_AChart_5E" hidden="1">#REF!</definedName>
    <definedName name="_5__123Graph_BCHART_1" hidden="1">#REF!</definedName>
    <definedName name="_5__123Graph_BCHART_12" hidden="1">#REF!</definedName>
    <definedName name="_5__123Graph_BCHART_3" hidden="1">#REF!</definedName>
    <definedName name="_5__123Graph_BChart_5E" hidden="1">#REF!</definedName>
    <definedName name="_5__123Graph_CCHART_1" hidden="1">#REF!</definedName>
    <definedName name="_5__123Graph_XCHART_1A" hidden="1">#REF!</definedName>
    <definedName name="_5__123Graph_XCHART_2" hidden="1">#REF!</definedName>
    <definedName name="_5_0_0_S" hidden="1">#REF!</definedName>
    <definedName name="_50__123Graph_BCHART_29" hidden="1">#REF!</definedName>
    <definedName name="_50__123Graph_ECHART_22" hidden="1">#REF!</definedName>
    <definedName name="_51__123Graph_ACHART_3" hidden="1">#REF!</definedName>
    <definedName name="_51__123Graph_BCHART_30" hidden="1">#REF!</definedName>
    <definedName name="_51__123Graph_CSEG_PIE" hidden="1">#REF!</definedName>
    <definedName name="_52__123Graph_BCHART_31" hidden="1">#REF!</definedName>
    <definedName name="_52__123Graph_FCHART_15" hidden="1">#REF!</definedName>
    <definedName name="_53__123Graph_BCHART_32" hidden="1">#REF!</definedName>
    <definedName name="_54__123Graph_ACHART_19" hidden="1">#REF!</definedName>
    <definedName name="_54__123Graph_BCHART_34" hidden="1">#REF!</definedName>
    <definedName name="_54__123Graph_DCHART_15" hidden="1">#REF!</definedName>
    <definedName name="_54__123Graph_FCHART_16" hidden="1">#REF!</definedName>
    <definedName name="_55__123Graph_BCHART_35" hidden="1">#REF!</definedName>
    <definedName name="_56__123Graph_BCHART_39" hidden="1">#REF!</definedName>
    <definedName name="_56__123Graph_FCHART_17" hidden="1">#REF!</definedName>
    <definedName name="_56_0_Table1_" hidden="1">#REF!</definedName>
    <definedName name="_57__123Graph_BCHART_40" hidden="1">#REF!</definedName>
    <definedName name="_57__123Graph_DCHART_16" hidden="1">#REF!</definedName>
    <definedName name="_58__123Graph_BCHART_42" hidden="1">#REF!</definedName>
    <definedName name="_58__123Graph_FCHART_22" hidden="1">#REF!</definedName>
    <definedName name="_58_0_Table2_" hidden="1">#REF!</definedName>
    <definedName name="_59__123Graph_ACHART_4" hidden="1">#REF!</definedName>
    <definedName name="_59__123Graph_BCHART_43" hidden="1">#REF!</definedName>
    <definedName name="_6__123Graph_ACHART_14" hidden="1">#REF!</definedName>
    <definedName name="_6__123Graph_ACHART_15" hidden="1">#REF!</definedName>
    <definedName name="_6__123Graph_ACHART_16" hidden="1">#REF!</definedName>
    <definedName name="_6__123Graph_ACHART_19" hidden="1">#REF!</definedName>
    <definedName name="_6__123Graph_ACHART_2A" hidden="1">#REF!</definedName>
    <definedName name="_6__123Graph_AChart_6E" hidden="1">#REF!</definedName>
    <definedName name="_6__123Graph_AGROWTH_9" hidden="1">#REF!</definedName>
    <definedName name="_6__123Graph_BCHART_1" hidden="1">#REF!</definedName>
    <definedName name="_6__123Graph_BCHART_13" hidden="1">#REF!</definedName>
    <definedName name="_6__123Graph_BCHART_2" hidden="1">#REF!</definedName>
    <definedName name="_6__123Graph_CCHART_2" hidden="1">#REF!</definedName>
    <definedName name="_6__123Graph_LBL_ACHART_1" hidden="1">#REF!</definedName>
    <definedName name="_6__123Graph_XCHART_2A" hidden="1">#REF!</definedName>
    <definedName name="_6__123Graph_XChart_3E" hidden="1">#REF!</definedName>
    <definedName name="_6__123Graph_XCHART_4" hidden="1">#REF!</definedName>
    <definedName name="_6_0_0_S" hidden="1">#REF!</definedName>
    <definedName name="_6_0_S" hidden="1">#REF!</definedName>
    <definedName name="_60__123Graph_BCHART_44" hidden="1">#REF!</definedName>
    <definedName name="_60__123Graph_DCHART_17" hidden="1">#REF!</definedName>
    <definedName name="_60__123Graph_XCHART_15" hidden="1">#REF!</definedName>
    <definedName name="_61__123Graph_BCHART_45" hidden="1">#REF!</definedName>
    <definedName name="_62__123Graph_BCHART_49" hidden="1">#REF!</definedName>
    <definedName name="_62__123Graph_XCHART_16" hidden="1">#REF!</definedName>
    <definedName name="_63__123Graph_ACHART_21" hidden="1">#REF!</definedName>
    <definedName name="_63__123Graph_BCHART_50" hidden="1">#REF!</definedName>
    <definedName name="_63__123Graph_DCHART_22" hidden="1">#REF!</definedName>
    <definedName name="_64__123Graph_BCHART_7" hidden="1">#REF!</definedName>
    <definedName name="_64__123Graph_XCHART_17" hidden="1">#REF!</definedName>
    <definedName name="_65__123Graph_BCHART_8" hidden="1">#REF!</definedName>
    <definedName name="_66__123Graph_BCHART_9" hidden="1">#REF!</definedName>
    <definedName name="_66__123Graph_ECHART_15" hidden="1">#REF!</definedName>
    <definedName name="_66__123Graph_XCHART_18" hidden="1">#REF!</definedName>
    <definedName name="_67__123Graph_BCHART_1" hidden="1">#REF!</definedName>
    <definedName name="_67__123Graph_CCHART_12" hidden="1">#REF!</definedName>
    <definedName name="_68__123Graph_CCHART_18" hidden="1">#REF!</definedName>
    <definedName name="_68__123Graph_XCHART_19" hidden="1">#REF!</definedName>
    <definedName name="_69__123Graph_CCHART_19" hidden="1">#REF!</definedName>
    <definedName name="_69__123Graph_ECHART_16" hidden="1">#REF!</definedName>
    <definedName name="_6p0Rwvu.Sommai" hidden="1">#REF!,#REF!,#REF!,#REF!,#REF!</definedName>
    <definedName name="_7__123Graph_ACHART_15" hidden="1">#REF!</definedName>
    <definedName name="_7__123Graph_ACHART_2" hidden="1">#REF!</definedName>
    <definedName name="_7__123Graph_ACHART_21" hidden="1">#REF!</definedName>
    <definedName name="_7__123Graph_AChart_7E" hidden="1">#REF!</definedName>
    <definedName name="_7__123Graph_BCHART_14" hidden="1">#REF!</definedName>
    <definedName name="_7__123Graph_BCHART_2" hidden="1">#REF!</definedName>
    <definedName name="_7__123Graph_BCHART_3" hidden="1">#REF!</definedName>
    <definedName name="_7__123Graph_DCHART_1" hidden="1">#REF!</definedName>
    <definedName name="_7__123Graph_XCHART_1" hidden="1">#REF!</definedName>
    <definedName name="_7__123Graph_XCHART_5" hidden="1">#REF!</definedName>
    <definedName name="_7__123Graph_XChart_5E" hidden="1">#REF!</definedName>
    <definedName name="_70__123Graph_CCHART_2" hidden="1">#REF!</definedName>
    <definedName name="_70__123Graph_XCHART_22" hidden="1">#REF!</definedName>
    <definedName name="_71__123Graph_CCHART_22" hidden="1">#REF!</definedName>
    <definedName name="_72__123Graph_ASEG_PIE" hidden="1">#REF!</definedName>
    <definedName name="_72__123Graph_CCHART_29" hidden="1">#REF!</definedName>
    <definedName name="_72__123Graph_ECHART_17" hidden="1">#REF!</definedName>
    <definedName name="_72__123Graph_XSEG_PIE" hidden="1">#REF!</definedName>
    <definedName name="_73__123Graph_CCHART_30" hidden="1">#REF!</definedName>
    <definedName name="_74__123Graph_CCHART_32" hidden="1">#REF!</definedName>
    <definedName name="_75__123Graph_BCHART_2" hidden="1">#REF!</definedName>
    <definedName name="_75__123Graph_CCHART_34" hidden="1">#REF!</definedName>
    <definedName name="_75__123Graph_ECHART_22" hidden="1">#REF!</definedName>
    <definedName name="_76__123Graph_CCHART_35" hidden="1">#REF!</definedName>
    <definedName name="_77__123Graph_CCHART_44" hidden="1">#REF!</definedName>
    <definedName name="_78__123Graph_CCHART_45" hidden="1">#REF!</definedName>
    <definedName name="_78__123Graph_FCHART_15" hidden="1">#REF!</definedName>
    <definedName name="_79__123Graph_CCHART_49" hidden="1">#REF!</definedName>
    <definedName name="_8__123Graph_ACHART_16" hidden="1">#REF!</definedName>
    <definedName name="_8__123Graph_ACHART_17" hidden="1">#REF!</definedName>
    <definedName name="_8__123Graph_AChart_8E" hidden="1">#REF!</definedName>
    <definedName name="_8__123Graph_ASEG_PIE" hidden="1">#REF!</definedName>
    <definedName name="_8__123Graph_BCHART_15" hidden="1">#REF!</definedName>
    <definedName name="_8__123Graph_CCHART_1" hidden="1">#REF!</definedName>
    <definedName name="_8__123Graph_DCHART_2" hidden="1">#REF!</definedName>
    <definedName name="_8__123Graph_LBL_ACHART_3I" hidden="1">#REF!</definedName>
    <definedName name="_8__123Graph_XCHART_2" hidden="1">#REF!</definedName>
    <definedName name="_8__123Graph_XCHART_6" hidden="1">#REF!</definedName>
    <definedName name="_8_0_S" hidden="1">#REF!</definedName>
    <definedName name="_80__123Graph_CCHART_50" hidden="1">#REF!</definedName>
    <definedName name="_81__123Graph_BCHART_15" hidden="1">#REF!</definedName>
    <definedName name="_81__123Graph_CCHART_7" hidden="1">#REF!</definedName>
    <definedName name="_81__123Graph_FCHART_16" hidden="1">#REF!</definedName>
    <definedName name="_82__123Graph_CCHART_8" hidden="1">#REF!</definedName>
    <definedName name="_83__123Graph_BCHART_3" hidden="1">#REF!</definedName>
    <definedName name="_83__123Graph_CCHART_9" hidden="1">#REF!</definedName>
    <definedName name="_84__123Graph_DCHART_29" hidden="1">#REF!</definedName>
    <definedName name="_84__123Graph_FCHART_17" hidden="1">#REF!</definedName>
    <definedName name="_85__123Graph_DCHART_30" hidden="1">#REF!</definedName>
    <definedName name="_86__123Graph_DCHART_44" hidden="1">#REF!</definedName>
    <definedName name="_87__123Graph_DCHART_45" hidden="1">#REF!</definedName>
    <definedName name="_87__123Graph_FCHART_22" hidden="1">#REF!</definedName>
    <definedName name="_88__123Graph_DCHART_49" hidden="1">#REF!</definedName>
    <definedName name="_89__123Graph_DCHART_50" hidden="1">#REF!</definedName>
    <definedName name="_9__123Graph_ACHART_12" hidden="1">#REF!</definedName>
    <definedName name="_9__123Graph_ACHART_16" hidden="1">#REF!</definedName>
    <definedName name="_9__123Graph_ACHART_17" hidden="1">#REF!</definedName>
    <definedName name="_9__123Graph_BCHART_15" hidden="1">#REF!</definedName>
    <definedName name="_9__123Graph_BCHART_18" hidden="1">#REF!</definedName>
    <definedName name="_9__123Graph_BCHART_1A" hidden="1">#REF!</definedName>
    <definedName name="_9__123Graph_BChart_1E" hidden="1">#REF!</definedName>
    <definedName name="_9__123Graph_BCHART_3" hidden="1">#REF!</definedName>
    <definedName name="_9__123Graph_BGROWTH_9" hidden="1">#REF!</definedName>
    <definedName name="_9__123Graph_CCHART_2" hidden="1">#REF!</definedName>
    <definedName name="_9__123Graph_ECHART_1" hidden="1">#REF!</definedName>
    <definedName name="_9_0_S" hidden="1">#REF!</definedName>
    <definedName name="_9_0_Table2_" hidden="1">#REF!</definedName>
    <definedName name="_90__123Graph_BCHART_16" hidden="1">#REF!</definedName>
    <definedName name="_90__123Graph_DCHART_7" hidden="1">#REF!</definedName>
    <definedName name="_90__123Graph_XCHART_15" hidden="1">#REF!</definedName>
    <definedName name="_91__123Graph_DCHART_8" hidden="1">#REF!</definedName>
    <definedName name="_91__123Graph_LBL_ACHART_1" hidden="1">#REF!</definedName>
    <definedName name="_92__123Graph_DCHART_9" hidden="1">#REF!</definedName>
    <definedName name="_92_0_Table1_" hidden="1">#REF!</definedName>
    <definedName name="_93__123Graph_ECHART_9" hidden="1">#REF!</definedName>
    <definedName name="_93__123Graph_XCHART_16" hidden="1">#REF!</definedName>
    <definedName name="_94__123Graph_LBL_ACHART_11" hidden="1">#REF!</definedName>
    <definedName name="_94_0_Table2_" hidden="1">#REF!</definedName>
    <definedName name="_95__123Graph_LBL_ACHART_14" hidden="1">#REF!</definedName>
    <definedName name="_96__123Graph_LBL_ACHART_2" hidden="1">#REF!</definedName>
    <definedName name="_96__123Graph_XCHART_17" hidden="1">#REF!</definedName>
    <definedName name="_97__123Graph_LBL_ACHART_3" hidden="1">#REF!</definedName>
    <definedName name="_98__123Graph_LBL_ACHART_4" hidden="1">#REF!</definedName>
    <definedName name="_99__123Graph_BCHART_17" hidden="1">#REF!</definedName>
    <definedName name="_99__123Graph_LBL_ACHART_2" hidden="1">#REF!</definedName>
    <definedName name="_99__123Graph_LBL_ACHART_6" hidden="1">#REF!</definedName>
    <definedName name="_99__123Graph_XCHART_18" hidden="1">#REF!</definedName>
    <definedName name="_99_0_Table1_" hidden="1">#REF!</definedName>
    <definedName name="_a123" hidden="1">#REF!</definedName>
    <definedName name="_act" hidden="1">1</definedName>
    <definedName name="_act.act" hidden="1">1</definedName>
    <definedName name="_actual" hidden="1">1</definedName>
    <definedName name="_adjust" hidden="1">1</definedName>
    <definedName name="_ann" hidden="1">1</definedName>
    <definedName name="_annual" hidden="1">1</definedName>
    <definedName name="_atmat" hidden="1">2</definedName>
    <definedName name="_atmaturity" hidden="1">2</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FALSE</definedName>
    <definedName name="_AtRisk_SimSetting_StdRecalcBehavior" hidden="1">0</definedName>
    <definedName name="_AtRisk_SimSetting_StdRecalcWithoutRiskStatic" hidden="1">0</definedName>
    <definedName name="_AtRisk_SimSetting_StdRecalcWithoutRiskStaticPercentile" hidden="1">0.5</definedName>
    <definedName name="_bdm.001ebbfb01f446788abe587396dca203.edm" hidden="1">#REF!</definedName>
    <definedName name="_bdm.0045703A849D4E7B8E96DBA65847AE18.edm" hidden="1">#REF!</definedName>
    <definedName name="_bdm.009F612338C6421CB9F0985EA02238D6.edm" hidden="1">#REF!</definedName>
    <definedName name="_bdm.00A30EEC70914950886ACA1DA54ED705.edm" hidden="1">#REF!</definedName>
    <definedName name="_bdm.00C4CB07758A4C39A7ACCEEA0617D1F2.edm" hidden="1">#REF!</definedName>
    <definedName name="_bdm.00EA9FE265374F7FADF0A476B08FDF69.edm" hidden="1">#REF!</definedName>
    <definedName name="_bdm.012FB239B3114C37BC65097F606F1E9B.edm" hidden="1">#REF!</definedName>
    <definedName name="_bdm.016067B5A0D343E88049A067BFB30C2E.edm" hidden="1">#REF!</definedName>
    <definedName name="_bdm.017B865D54A042878D39AD444D792AA5.edm" hidden="1">#REF!</definedName>
    <definedName name="_bdm.01BF314EDDC7465DB62CCC6605EFC757.edm" hidden="1">#REF!</definedName>
    <definedName name="_bdm.01F31FED76274176B83DC2B5E74997B6.edm" hidden="1">#REF!</definedName>
    <definedName name="_bdm.01F8ACF70FE64806A7DB755F5CC4F72D.edm" hidden="1">#REF!</definedName>
    <definedName name="_bdm.0248a2742e8a4175b05c4119cee43814.edm" hidden="1">#REF!</definedName>
    <definedName name="_bdm.02CA1BCBA4DA49B18DADC7B36B88D7AB.edm" hidden="1">#REF!</definedName>
    <definedName name="_bdm.02DB7B1A5F54436AA4D3BA89C02E5A65.edm" hidden="1">#REF!</definedName>
    <definedName name="_bdm.0301F6AE60954224A7734A5ACB992A55.edm" hidden="1">#REF!</definedName>
    <definedName name="_bdm.03ee43d78be043ffa57f7b21ccccd8d4.edm" hidden="1">#REF!</definedName>
    <definedName name="_bdm.043d6e4ed0ba4bd5b8a662a69dad3c92.edm" hidden="1">#REF!</definedName>
    <definedName name="_bdm.04603D63488C4720B532D76E25257C4F.edm" hidden="1">#REF!</definedName>
    <definedName name="_bdm.04A6BC39597C42EC8381AB863D674185.edm" hidden="1">#REF!</definedName>
    <definedName name="_bdm.04DF5C48C86D4796A83DDFD6B1F448E6.edm" hidden="1">#REF!</definedName>
    <definedName name="_bdm.0549E41B538E4A3783CD84C15F089D8A.edm" hidden="1">#REF!</definedName>
    <definedName name="_bdm.05BE98B744D44AE6ADA8DD409385F72D.edm" hidden="1">#REF!</definedName>
    <definedName name="_bdm.06C219C6A7824204BD213B18422279BD.edm" hidden="1">#REF!</definedName>
    <definedName name="_bdm.075277720B0E4BA3B837A6A452BFC112.edm" hidden="1">#REF!</definedName>
    <definedName name="_bdm.076DCEC07A54402B8A57A8FDD03F7069.edm" hidden="1">#REF!</definedName>
    <definedName name="_bdm.07B018788D3340F78FBCCD617550A8AB.edm" hidden="1">#REF!</definedName>
    <definedName name="_bdm.07CED8D4EDF14C0D93018703E893E4C5.edm" hidden="1">#REF!</definedName>
    <definedName name="_bdm.085e2160f4ad457aafc24e35dd80e65d.edm" hidden="1">#REF!</definedName>
    <definedName name="_bdm.086CC2D6E51640A181BE78D67662B0BB.edm" hidden="1">#REF!</definedName>
    <definedName name="_bdm.09650697FC3B45E89D9892F4509C4B8A.edm" hidden="1">#REF!</definedName>
    <definedName name="_bdm.097F38FA64D24FCB9B8D5BB1C8F1E113.edm" hidden="1">#REF!</definedName>
    <definedName name="_bdm.09A8B9B63AF0445EAD51657B2E8967EB.edm" hidden="1">#REF!</definedName>
    <definedName name="_bdm.0A9CCDB3089D466FA6C3411ADC7BB651.edm" hidden="1">#REF!</definedName>
    <definedName name="_bdm.0AB3463C9DEC4C6EB2B67FEC6903AB18.edm" hidden="1">#REF!</definedName>
    <definedName name="_bdm.0AB559577E75467EBCBD6D2DFC4152B3.edm" hidden="1">#REF!</definedName>
    <definedName name="_bdm.0B009AF853E14B5DB48A0FE0CC5BA7EF.edm" hidden="1">#REF!</definedName>
    <definedName name="_bdm.0b1e5c7326cd4e0e8cc65baea87ada32.edm" hidden="1">#REF!</definedName>
    <definedName name="_bdm.0b41d1b2049646d599bb1809c645d1bb.edm" hidden="1">#REF!</definedName>
    <definedName name="_bdm.0B5F2AB4A44F4FDC86A12C9D502958F9.edm" hidden="1">#REF!</definedName>
    <definedName name="_bdm.0BA2295F42FA403ABDE0B2FDB953DFBE.edm" hidden="1">#REF!</definedName>
    <definedName name="_bdm.0C31A6DBDD5546E39DB9C6B51746E9F0.edm" hidden="1">#REF!</definedName>
    <definedName name="_bdm.0C47162A1C1245C79B9CBB9F12B7B852.edm" hidden="1">#REF!</definedName>
    <definedName name="_bdm.0C5CA11821304B0BA7315C93CED0C4C1.edm" hidden="1">#REF!</definedName>
    <definedName name="_bdm.0C6FD89F92D2468D9A40A84A09920E6C.edm" hidden="1">#REF!</definedName>
    <definedName name="_bdm.0D86EAB1472F400AAE1190E895837D2E.edm" hidden="1">#REF!</definedName>
    <definedName name="_bdm.0F84EF05DC1948189FEAA15291988D23.edm" hidden="1">#REF!</definedName>
    <definedName name="_bdm.0F898D1CD7F2435AB82215CFE74E8839.edm" hidden="1">#REF!</definedName>
    <definedName name="_bdm.0FB4F2C74A53438F92A09C8B8BD2EE91.edm" hidden="1">#REF!</definedName>
    <definedName name="_bdm.0fbadb6f411b479895d6d333ca7348a5.edm" hidden="1">#REF!</definedName>
    <definedName name="_bdm.0FD097CAF1C74B7A96D14DA09014FFA3.edm" hidden="1">#REF!</definedName>
    <definedName name="_bdm.0FF3515C4D8A46C39371756981218BC2.edm" hidden="1">#REF!</definedName>
    <definedName name="_bdm.10D2368BF41C41EF8E8F9E99041346E3.edm" hidden="1">#REF!</definedName>
    <definedName name="_bdm.10F5484D0FD74B65934CF520A0D560A5.edm" hidden="1">#REF!</definedName>
    <definedName name="_bdm.1141A21160FD4A809B16CA0B80D4D9F2.edm" hidden="1">#REF!</definedName>
    <definedName name="_bdm.1201F6A2A909450DB37C3FF8E622B930.edm" hidden="1">#REF!</definedName>
    <definedName name="_bdm.1222BEE19753411CB1BE46C297D22426.edm" hidden="1">#REF!</definedName>
    <definedName name="_bdm.127597C7B16C4E128188D188541B96D3.edm" hidden="1">#REF!</definedName>
    <definedName name="_bdm.12C33EF20CBA4B61BE87161172E8C824.edm" hidden="1">#REF!</definedName>
    <definedName name="_bdm.12f67ba7893f42628745fba8faef98d0.edm" hidden="1">#REF!</definedName>
    <definedName name="_bdm.131BA195935F4EF2A5227ADED5F2797C.edm" hidden="1">#REF!</definedName>
    <definedName name="_bdm.13D2AA2E5E58406B9F17C52CC2564D1C.edm" hidden="1">#REF!</definedName>
    <definedName name="_bdm.13EC021D91BA485597C95FAB81BEDC6D.edm" hidden="1">#REF!</definedName>
    <definedName name="_bdm.1424CFDC331E4DE7B3D5BA4BA52E14F8.edm" hidden="1">#REF!</definedName>
    <definedName name="_bdm.15550E995C4A4672BCA7BCCE364FFE68.edm" hidden="1">#REF!</definedName>
    <definedName name="_bdm.155DFB8C9DF24010ACE4779560CBEDBC.edm" hidden="1">#REF!</definedName>
    <definedName name="_bdm.159183028E3C4855AB3128750F37B142.edm" hidden="1">#REF!</definedName>
    <definedName name="_bdm.1591F5F492BD4F9EAD584F8642C20D62.edm" hidden="1">#REF!</definedName>
    <definedName name="_bdm.16950da0b2e44a1bbd6240f38e8be561.edm" hidden="1">#REF!</definedName>
    <definedName name="_bdm.175E280234A44BB0B9F7F20ECE5F5736.edm" hidden="1">#REF!</definedName>
    <definedName name="_bdm.17FF8A7B0C6640A683DACAF7201C1596.edm" hidden="1">#REF!</definedName>
    <definedName name="_bdm.1800CE41A8BD4DFAA7D022E23EBDF312.edm" hidden="1">#REF!</definedName>
    <definedName name="_bdm.181CD583247948EA8050CC4FAE517FE8.edm" hidden="1">#REF!</definedName>
    <definedName name="_bdm.183A9CBFC36F47368F6A5AC808DFCED0.edm" hidden="1">#REF!</definedName>
    <definedName name="_bdm.184b632b6d5b4db8bc9366a68f2854d0.edm" hidden="1">#REF!</definedName>
    <definedName name="_bdm.184B84840D2F4CB0BC28249D2441DB39.edm" hidden="1">#REF!</definedName>
    <definedName name="_bdm.18BCAD6D6EE3448896ADD2677FC88F27.edm" hidden="1">#REF!</definedName>
    <definedName name="_bdm.18C84C2F6A6F490EABC8891FD4D37D29.edm" hidden="1">#REF!</definedName>
    <definedName name="_bdm.18ef7a19750b4d11a6a5adf249540ae4.edm" hidden="1">#REF!</definedName>
    <definedName name="_bdm.18FCFAA2098F41B5B5031D4F432EC9F8.edm" hidden="1">#REF!</definedName>
    <definedName name="_bdm.1926D396D9254E36816A290AF8B86E1D.edm" hidden="1">#REF!</definedName>
    <definedName name="_bdm.1942e8c738894f36956be557bf376f6c.edm" hidden="1">#REF!</definedName>
    <definedName name="_bdm.19E8237461D54D3799BC5AAC3952B3BB.edm" hidden="1">#REF!</definedName>
    <definedName name="_bdm.1A535D1F463B4003A7E2C5B5B4F114ED.edm" hidden="1">#REF!</definedName>
    <definedName name="_bdm.1A58EC49476D456298B2B5434D89D486.edm" hidden="1">#REF!</definedName>
    <definedName name="_bdm.1AD00C3B56054B49B0702F2AABFC9046.edm" hidden="1">#REF!</definedName>
    <definedName name="_bdm.1AD835C3C1AE46E590031FFF31E421BC.edm" hidden="1">#REF!</definedName>
    <definedName name="_bdm.1AEA3641AF7845EBAB2CD2BD3B8A3803.edm" hidden="1">#REF!</definedName>
    <definedName name="_bdm.1B145EA4CAAF45B3B2D59BCBDDD5A6E5.edm" hidden="1">#REF!</definedName>
    <definedName name="_bdm.1BA37660183D4E78BDC30EC0A110CCF3.edm" hidden="1">#REF!</definedName>
    <definedName name="_bdm.1C3D263D3701454BAEBCD60DDF242FF4.edm" hidden="1">#REF!</definedName>
    <definedName name="_bdm.1C4F474830BC4014A2F798030CC7D9C8.edm" hidden="1">#REF!</definedName>
    <definedName name="_bdm.1C5B159BC9584B23AD77539BB844868B.edm" hidden="1">#REF!</definedName>
    <definedName name="_bdm.1C855401471342F2A77EEC84E5740AC8.edm" hidden="1">#REF!</definedName>
    <definedName name="_bdm.1C99CC00B7BC4A28B93ACCB819650312.edm" hidden="1">#REF!</definedName>
    <definedName name="_bdm.1CD76D69AB2A4BC7957A787998125A2E.edm" hidden="1">#REF!</definedName>
    <definedName name="_bdm.1cdd619104e54e0ea3c5bcdc591a9fd7.edm" hidden="1">#REF!</definedName>
    <definedName name="_bdm.1CF4CBE457BC4BF4BAFF570BE836AADF.edm" hidden="1">#REF!</definedName>
    <definedName name="_bdm.1D0C2820985E4D8D9A53450F5BC66FA7.edm" hidden="1">#REF!</definedName>
    <definedName name="_bdm.1D3CE3A5F3B84AC3A508F024D79E5EFC.edm" hidden="1">#REF!</definedName>
    <definedName name="_bdm.1D84BE185F944B79BD1FD1AD12F985ED.edm" hidden="1">#REF!</definedName>
    <definedName name="_bdm.1E414AC48FBB4177AA8934B6D59C5926.edm" hidden="1">#REF!</definedName>
    <definedName name="_bdm.1EE47C4AA0064280819CC19BB4690A1F.edm" hidden="1">#REF!</definedName>
    <definedName name="_bdm.1F171946C1C140A78F8CFB9F4C2EDD1B.edm" hidden="1">#REF!</definedName>
    <definedName name="_bdm.1F7CBCC860F8452D881081039A6166F0.edm" hidden="1">#REF!</definedName>
    <definedName name="_bdm.1FE94648A34447ED862EBE34E31E2F1C.edm" hidden="1">#REF!</definedName>
    <definedName name="_bdm.23054BFD592E4D8199AE8344D61ABB26.edm" hidden="1">#REF!</definedName>
    <definedName name="_bdm.230E4E0129F54FA9B6859F9ACA9C7BF1.edm" hidden="1">#REF!</definedName>
    <definedName name="_bdm.23514B0115D74A7AA1AFF69F85F85966.edm" hidden="1">#REF!</definedName>
    <definedName name="_bdm.2354CC6B38534994A45AB2E93CF4D311.edm" hidden="1">#REF!</definedName>
    <definedName name="_bdm.236748EDED7F49FF9D8C8341C398889E.edm" hidden="1">#REF!</definedName>
    <definedName name="_bdm.23C134D826BF425BAD8874357E2EBE72.edm" hidden="1">#REF!</definedName>
    <definedName name="_bdm.23D54779A76846538DBCD2806F231C04.edm" hidden="1">#REF!</definedName>
    <definedName name="_bdm.24C019171074468592838C8E26A96300.edm" hidden="1">#REF!</definedName>
    <definedName name="_bdm.24D701979BF34A48897ACD68677F1E82.edm" hidden="1">#REF!</definedName>
    <definedName name="_bdm.24E7B17FBEC046EE8B3D1D6B0130EA44.edm" hidden="1">#REF!</definedName>
    <definedName name="_bdm.253A29ED202949BDAD31ED0A49023FA3.edm" hidden="1">#REF!</definedName>
    <definedName name="_bdm.25995421C8C64195AFEB750F4B9AF44D.edm" hidden="1">#REF!</definedName>
    <definedName name="_bdm.25E58104576C425195928A41DDC35156.edm" hidden="1">#REF!</definedName>
    <definedName name="_bdm.2647CDBD23034C82A12BCAC42C08F718.edm" hidden="1">#REF!</definedName>
    <definedName name="_bdm.266DBEC7B525428891D26B44D838BD64.edm" hidden="1">#REF!</definedName>
    <definedName name="_bdm.2754DCF2DBF54151B4549593D3A9597D.edm" hidden="1">#REF!</definedName>
    <definedName name="_bdm.27F2120E09E74269A5BE66DB4F850E0F.edm" hidden="1">#REF!</definedName>
    <definedName name="_bdm.28059f013c8e4bffa50771401a6ed368.edm" hidden="1">#REF!</definedName>
    <definedName name="_bdm.28ED3F2376854C3BA2A97D8A7D46963E.edm" hidden="1">#REF!</definedName>
    <definedName name="_bdm.294AA496D34A43399372281D01706956.edm" hidden="1">#REF!</definedName>
    <definedName name="_bdm.2A5E4F828054440AA3B918D6793EC93A.edm" hidden="1">#REF!</definedName>
    <definedName name="_bdm.2AA4A6CE53CE4A6389708CE6CF24B269.edm" hidden="1">#REF!</definedName>
    <definedName name="_bdm.2adff27edca44858ba2930c1f2e33dbb.edm" hidden="1">#REF!</definedName>
    <definedName name="_bdm.2B66B92330624B0E891715BA3CE56474.edm" hidden="1">#REF!</definedName>
    <definedName name="_bdm.2B84B53941734D608AC734395C443DA7.edm" hidden="1">#REF!</definedName>
    <definedName name="_bdm.2BB64908E0E64C33A39CF5FC5DCE90E7.edm" hidden="1">#REF!</definedName>
    <definedName name="_bdm.2C02BFC496AD4F4EA765BCA5E40C01D7.edm" hidden="1">#REF!</definedName>
    <definedName name="_bdm.2C88D2AF44D64DE9B6BEEB71FA21C4BC.edm" hidden="1">#REF!</definedName>
    <definedName name="_bdm.2CC109F788B24EF28931DD6281BBC977.edm" hidden="1">#REF!</definedName>
    <definedName name="_bdm.2CCD44ACE8EF422D88045C2A0F5B824C.edm" hidden="1">#REF!</definedName>
    <definedName name="_bdm.2cd6ecf3a5a64a9f9e84ab4b96703999.edm" hidden="1">#REF!</definedName>
    <definedName name="_bdm.2D6F83C8753B4133B2317A8C39D8B2F1.edm" hidden="1">#REF!</definedName>
    <definedName name="_bdm.2DA8446525E947529E61002D5AF3EA8E.edm" hidden="1">#REF!</definedName>
    <definedName name="_bdm.2dc3ddf7961449a093883f0a1ec1ccba.edm" hidden="1">#REF!</definedName>
    <definedName name="_bdm.2DCB547CD0F54545A0AE912825027936.edm" hidden="1">#REF!</definedName>
    <definedName name="_bdm.2e2a872bfdb545909c3f879544d9c26f.edm" hidden="1">#REF!</definedName>
    <definedName name="_bdm.2E4FB930CFD74B1995754A3EC575BE6E.edm" hidden="1">#REF!</definedName>
    <definedName name="_bdm.2E9C8A4F9CEA48D19CF24C07D401990F.edm" hidden="1">#REF!</definedName>
    <definedName name="_bdm.2F2B2B5E0A7F41A5A5153533F14B2F3B.edm" hidden="1">#REF!</definedName>
    <definedName name="_bdm.308A01C36D764A9AB955832DA14F34BD.edm" hidden="1">#REF!</definedName>
    <definedName name="_bdm.30F1FD4B749A4B20A23C73CE2CBEAAB1.edm" hidden="1">#REF!</definedName>
    <definedName name="_bdm.315B51B8441A481E80D76335B1387721.edm" hidden="1">#REF!</definedName>
    <definedName name="_bdm.31f0305ce66044c9a817addd09e34a36.edm" hidden="1">#REF!</definedName>
    <definedName name="_bdm.3224843B2DB947C29B1CA3569CED759A.edm" hidden="1">#REF!</definedName>
    <definedName name="_bdm.322F90FB60E946DC8749B20185D1077C.edm" hidden="1">#REF!</definedName>
    <definedName name="_bdm.327E97B763434A7CA9766B5A07C55429.edm" hidden="1">#REF!</definedName>
    <definedName name="_bdm.32A3894277AE4D92BA6F0351023F05F2.edm" hidden="1">#REF!</definedName>
    <definedName name="_bdm.32B717D79B9D474E9E29EA815ADD1C3C.edm" hidden="1">#REF!</definedName>
    <definedName name="_bdm.32e0359972d04f60adbe9289093d3aea.edm" hidden="1">#REF!</definedName>
    <definedName name="_bdm.3381B92ED69C44B1AAD1265465682DA0.edm" hidden="1">#REF!</definedName>
    <definedName name="_bdm.33A23BB973B841F18B1F15D8ACD56123.edm" hidden="1">#REF!</definedName>
    <definedName name="_bdm.342C1C5776014FE786BDAE0BDBF79EFC.edm" hidden="1">#REF!</definedName>
    <definedName name="_bdm.349814FDF2CE4DA0B3E85996C27BDBD3.edm" hidden="1">#REF!</definedName>
    <definedName name="_bdm.3565562DE20A47308BCD348D3D105BBD.edm" hidden="1">#REF!</definedName>
    <definedName name="_bdm.357C747C7545427EBC2EF7CE35177C14.edm" hidden="1">#REF!</definedName>
    <definedName name="_bdm.36D2A2580E7E40149A40FBE530628719.edm" hidden="1">#REF!</definedName>
    <definedName name="_bdm.36E86E28E7374080AA1425E16770888E.edm" hidden="1">#REF!</definedName>
    <definedName name="_bdm.36F8D91595D9493384BF1D0EFA038DDC.edm" hidden="1">#REF!</definedName>
    <definedName name="_bdm.373B68D0FA5E44EAB1BEAD175752770C.edm" hidden="1">#REF!</definedName>
    <definedName name="_bdm.3819BE83256E4E7C95F4AEE040D36833.edm" hidden="1">#REF!</definedName>
    <definedName name="_bdm.383FACC7CDD841C0A37BF43C6644943E.edm" hidden="1">#REF!</definedName>
    <definedName name="_bdm.384B8FBD15E54F75A0244B384BE81615.edm" hidden="1">#REF!</definedName>
    <definedName name="_bdm.388e292c02c64784a281685ca22616b7.edm" hidden="1">#REF!</definedName>
    <definedName name="_bdm.38A607F2D76C4DECA5D18AC9DFE68A84.edm" hidden="1">#REF!</definedName>
    <definedName name="_bdm.38E29B4262874490AA5C485FB1EAAA56.edm" hidden="1">#REF!</definedName>
    <definedName name="_bdm.38FDE7643B1342E8BF033FF67A910658.edm" hidden="1">#REF!</definedName>
    <definedName name="_bdm.3915183E170549218AC805289BBD3F2E.edm" hidden="1">#REF!</definedName>
    <definedName name="_bdm.3928013B80804DEDB7560A9A56A3A4A1.edm" hidden="1">#REF!</definedName>
    <definedName name="_bdm.39dade56de1b42d983ce8d894356bd19.edm" hidden="1">#REF!</definedName>
    <definedName name="_bdm.3A05B2E64AE64E188C6D7168BB563BA4.edm" hidden="1">#REF!</definedName>
    <definedName name="_bdm.3A092CE1E0B143419939CBAF59BA5108.edm" hidden="1">#REF!</definedName>
    <definedName name="_bdm.3A4E1AD78EDF41C69160A2F49FB15BD4.edm" hidden="1">#REF!</definedName>
    <definedName name="_bdm.3aa1232e383b4539965c90ad3a6f3cb9.edm" hidden="1">#REF!</definedName>
    <definedName name="_bdm.3AC38ACF5B204FF38F059C8D8C73A0AD.edm" hidden="1">#REF!</definedName>
    <definedName name="_bdm.3AEDF1B82D3D4F989AD362AE9AAD4051.edm" hidden="1">#REF!</definedName>
    <definedName name="_bdm.3B5D055885834A5D9C5E5BC65CAE38B6.edm" hidden="1">#REF!</definedName>
    <definedName name="_bdm.3B6882BD7DDE4159B7538AB82C9DFEFB.edm" hidden="1">#REF!</definedName>
    <definedName name="_bdm.3B72F3BA644E48F88FF3928A22C2FDC6.edm" hidden="1">#REF!</definedName>
    <definedName name="_bdm.3BC30F625DE9436B84ED5D1428FAF19B.edm" hidden="1">#REF!</definedName>
    <definedName name="_bdm.3BF391ABC48A4BA4AE8D7EB5C8E03C5F.edm" hidden="1">#REF!</definedName>
    <definedName name="_bdm.3CF97D71BED94AA087F318AFD3AFEC75.edm" hidden="1">#REF!</definedName>
    <definedName name="_bdm.3D25E3CD6F384EC3BC998E28BA0CEEBD.edm" hidden="1">#REF!</definedName>
    <definedName name="_bdm.3D59043CE6AA45E6B454B6883BDAC801.edm" hidden="1">#REF!</definedName>
    <definedName name="_bdm.3D8A7B67AA6A4020BB16B2C29E6700ED.edm" hidden="1">#REF!</definedName>
    <definedName name="_bdm.3DDFD5B527EC457C97E001D4BDB4B3BA.edm" hidden="1">#REF!</definedName>
    <definedName name="_bdm.3DF0A4FBF0524235AF4DAE764F98B442.edm" hidden="1">#REF!</definedName>
    <definedName name="_bdm.3E3113654F504F92ABE681EF60EDC22B.edm" hidden="1">#REF!</definedName>
    <definedName name="_bdm.3E656774FFD24CAAA312EEDD608EB489.edm" hidden="1">#REF!</definedName>
    <definedName name="_bdm.3FC2CB854F0940C488A72B0D0C9EDCD8.edm" hidden="1">#REF!</definedName>
    <definedName name="_bdm.40B3118929DC458A81A7D63218BFA581.edm" hidden="1">#REF!</definedName>
    <definedName name="_bdm.415F101014614B54BBB43B4781889F09.edm" hidden="1">#REF!</definedName>
    <definedName name="_bdm.41b8177043dc465e9979559f93cd058c.edm" hidden="1">#REF!</definedName>
    <definedName name="_bdm.41BB7010280A4F17A60A7A2EC65762F2.edm" hidden="1">#REF!</definedName>
    <definedName name="_bdm.41DFE0648815401C8625480744470C15.edm" hidden="1">#REF!</definedName>
    <definedName name="_bdm.420FD3B781FA4A769285077204F37614.edm" hidden="1">#REF!</definedName>
    <definedName name="_bdm.423DF2ED43924509B1F643C7B1D32988.edm" hidden="1">#REF!</definedName>
    <definedName name="_bdm.425343A9E0134837A6ECC38214DF76D7.edm" hidden="1">#REF!</definedName>
    <definedName name="_bdm.4355FC6A61C841C5A2E71543A5C4069E.edm" hidden="1">#REF!</definedName>
    <definedName name="_bdm.43e40a228fac4c01833c7f6688f854f9.edm" hidden="1">#REF!</definedName>
    <definedName name="_bdm.43F085A6EA624FD4B3E52428F5FC608D.edm" hidden="1">#REF!</definedName>
    <definedName name="_bdm.43FB78AC4C294F46B2DC4D3676C1471F.edm" hidden="1">#REF!</definedName>
    <definedName name="_bdm.443EB99F8E1740488FCD345E93DA89D0.edm" hidden="1">#REF!</definedName>
    <definedName name="_bdm.446CDB0F82FF4EF2B395A9D278555D72.edm" hidden="1">#REF!</definedName>
    <definedName name="_bdm.44C8A3A18C954DC28DF11D65F8CD9D16.edm" hidden="1">#REF!</definedName>
    <definedName name="_bdm.44DD0153A88C408FA48CF04891F2B44E.edm" hidden="1">#REF!</definedName>
    <definedName name="_bdm.44FC904A27BE44699D3ACC91F5CA6C22.edm" hidden="1">#REF!</definedName>
    <definedName name="_bdm.45125ADE8C604160A78F43CA0D785EC8.edm" hidden="1">#REF!</definedName>
    <definedName name="_bdm.451F40A3B11446819DCB16D38F03D290.edm" hidden="1">#REF!</definedName>
    <definedName name="_bdm.4547F59BF75E48B886B7D89C9119E8B6.edm" hidden="1">#REF!</definedName>
    <definedName name="_bdm.45b5410ed38f4cd6a0c98d918a454cc9.edm" hidden="1">#REF!</definedName>
    <definedName name="_bdm.45ce14e66dff46718a6378fca92ee425.edm" hidden="1">#REF!</definedName>
    <definedName name="_bdm.46024078AA11496284224DD9AE7ECB65.edm" hidden="1">#REF!</definedName>
    <definedName name="_bdm.46E8E3C6D7444D449CB6A13CB2E3B88D.edm" hidden="1">#REF!</definedName>
    <definedName name="_bdm.4717F292594E48579791330AD61A7C25.edm" hidden="1">#REF!</definedName>
    <definedName name="_bdm.47ae24d31d974c52a683997f10fb097a.edm" hidden="1">#REF!</definedName>
    <definedName name="_bdm.4817864E92F34A3E9EEE28F834CA673B.edm" hidden="1">#REF!</definedName>
    <definedName name="_bdm.4853ECBCB738496C9591520DF2C975CB.edm" hidden="1">#REF!</definedName>
    <definedName name="_bdm.487937B6D81B4374A4C9A39DCC961BFF.edm" hidden="1">#REF!</definedName>
    <definedName name="_bdm.494a8b43ec2d40e68c641d53b0c9be0d.edm" hidden="1">#REF!</definedName>
    <definedName name="_bdm.4954D8CF31A5455BA8AC00EDF144A08B.edm" hidden="1">#REF!</definedName>
    <definedName name="_bdm.49D2498E278443F08F3F091B9E819D6E.edm" hidden="1">#REF!</definedName>
    <definedName name="_bdm.4A28F5CE271742CFADFC368C3B0A7BB9.edm" hidden="1">#REF!</definedName>
    <definedName name="_bdm.4A2BEABC610042EA9BCBB7D317D2B5A9.edm" hidden="1">#REF!</definedName>
    <definedName name="_bdm.4A2DC4D2622C47F1A0D530A96F83F78C.edm" hidden="1">#REF!</definedName>
    <definedName name="_bdm.4A376D0D42B14FF8AD6AD04814CCAB97.edm" hidden="1">#REF!</definedName>
    <definedName name="_bdm.4A4DE3C306344213A3767A5E614411F5.edm" hidden="1">#REF!</definedName>
    <definedName name="_bdm.4A59990B042545BBB226BA6770AE8EAA.edm" hidden="1">#REF!</definedName>
    <definedName name="_bdm.4A5C97D8A8B4461BB06808C9781CCA97.edm" hidden="1">#REF!</definedName>
    <definedName name="_bdm.4A6EF78D2BE8452DBF2BCF4571B686A4.edm" hidden="1">#REF!</definedName>
    <definedName name="_bdm.4A74B663E1A047CEB95324A3EB4ECDE8.edm" hidden="1">#REF!</definedName>
    <definedName name="_bdm.4A9675D85BFB498F8C650CED9FA934FB.edm" hidden="1">#REF!</definedName>
    <definedName name="_bdm.4B12DBEF31054572B5ACEA2F1C02473A.edm" hidden="1">#REF!</definedName>
    <definedName name="_bdm.4B5B755776E3432DA3AC966CC814C9ED.edm" hidden="1">#REF!</definedName>
    <definedName name="_bdm.4C2187D4D78743A593C2B2C00B9F6018.edm" hidden="1">#REF!</definedName>
    <definedName name="_bdm.4C65B7E85CF341F7BCB049B7193789F9.edm" hidden="1">#REF!</definedName>
    <definedName name="_bdm.4C74C1C420864AF8B2CB7A2EDFE9871F.edm" hidden="1">#REF!</definedName>
    <definedName name="_bdm.4CC45777DB794402B638D2F5A2762696.edm" hidden="1">#REF!</definedName>
    <definedName name="_bdm.4CE7E00D1C5540BCAFDAA9084CEB67E0.edm" hidden="1">#REF!</definedName>
    <definedName name="_bdm.4D91A6D4CDD844F0BA7BC8AF3150A8D1.edm" hidden="1">#REF!</definedName>
    <definedName name="_bdm.4D9DFB8D97CE43CF9F2863714E1FEE64.edm" hidden="1">#REF!</definedName>
    <definedName name="_bdm.4E0DE1ED78714A58BCFDE227A17F3B5E.edm" hidden="1">#REF!</definedName>
    <definedName name="_bdm.4E3D13493FE34E3B95B0F78B8C24A74B.edm" hidden="1">#REF!</definedName>
    <definedName name="_bdm.4E527B0A169A4FF7B15ED674238A0BF9.edm" hidden="1">#REF!</definedName>
    <definedName name="_bdm.4F73B73271114C6CB1F0D6CA023A909E.edm" hidden="1">#REF!</definedName>
    <definedName name="_bdm.4F9459B2F0A949C287E076E6D7D07208.edm" hidden="1">#REF!</definedName>
    <definedName name="_bdm.4FBD820C43A049C19075F17FE41560C4.edm" hidden="1">#REF!</definedName>
    <definedName name="_bdm.5032DC865D9542D6926CF48D8D9D337E.edm" hidden="1">#REF!</definedName>
    <definedName name="_bdm.50340A0C182E4B8CB7721846E5D7B62B.edm" hidden="1">#REF!</definedName>
    <definedName name="_bdm.506BB95D5FF74692ACB6C4DCCF0C02A1.edm" hidden="1">#REF!</definedName>
    <definedName name="_bdm.5160a951a3b0421d998b77129bbbce95.edm" hidden="1">#REF!</definedName>
    <definedName name="_bdm.5198C5B2C5724E4DA39E6DF4EC6FA0DD.edm" hidden="1">#REF!</definedName>
    <definedName name="_bdm.51AAA782D7BF4C70B1D727BE6AF45E34.edm" hidden="1">#REF!</definedName>
    <definedName name="_bdm.51F97233677E47E88A1876DEEB49E8CD.edm" hidden="1">#REF!</definedName>
    <definedName name="_bdm.52052D4C06B74B7C954F63F247DA6D25.edm" hidden="1">#REF!</definedName>
    <definedName name="_bdm.526832CA792A4EC58A8FC5F526EE8C5A.edm" hidden="1">#REF!</definedName>
    <definedName name="_bdm.536D62FAC2754D1E80F04D6DDB660234.edm" hidden="1">#REF!</definedName>
    <definedName name="_bdm.53ED9A929D6B4B979E3204A3DA728009.edm" hidden="1">#REF!</definedName>
    <definedName name="_bdm.5463ECE8E2A94A3AAE6ADFFB2DCA8E94.edm" hidden="1">#REF!</definedName>
    <definedName name="_bdm.54647F5039404506A8A35C26B33490FD.edm" hidden="1">#REF!</definedName>
    <definedName name="_bdm.553842CF69404B67BAA72C1628EEC4AB.edm" hidden="1">#REF!</definedName>
    <definedName name="_bdm.5553D21905354ADE80C0587C386F9417.edm" hidden="1">#REF!</definedName>
    <definedName name="_bdm.563120FE94DB4F12941048DB2CE14E74.edm" hidden="1">#REF!</definedName>
    <definedName name="_bdm.5644e99cc6974b78bf5e19c76821139a.edm" hidden="1">#REF!</definedName>
    <definedName name="_bdm.56612c627c0e4f2896a2a80c3630c42a.edm" hidden="1">#REF!</definedName>
    <definedName name="_bdm.566fe5a92e164799966a61da3c913e94.edm" hidden="1">#REF!</definedName>
    <definedName name="_bdm.56ADB69FD94648B6800FEAED222794A9.edm" hidden="1">#REF!</definedName>
    <definedName name="_bdm.56ED3F3D9568451E91522A15D31C251D.edm" hidden="1">#REF!</definedName>
    <definedName name="_bdm.57297C12ED7648AF8E7537291165429A.edm" hidden="1">#REF!</definedName>
    <definedName name="_bdm.5739849008DC461CA9D7FDD06F449217.edm" hidden="1">#REF!</definedName>
    <definedName name="_bdm.57639A42E5214E93AB908C407A7CE6D3.edm" hidden="1">#REF!</definedName>
    <definedName name="_bdm.579B2555E6194E5DB5C36DC0FE6F6457.edm" hidden="1">#REF!</definedName>
    <definedName name="_bdm.579C6656BEBC436B87B4B19BFAEF9482.edm" hidden="1">#REF!</definedName>
    <definedName name="_bdm.58380576579645B9A0618223376C1611.edm" hidden="1">#REF!</definedName>
    <definedName name="_bdm.585FB5E46AD948F3BD8FEBAF8E1A6CEC.edm" hidden="1">#REF!</definedName>
    <definedName name="_bdm.58944251545347C4B858879B85BB4966.edm" hidden="1">#REF!</definedName>
    <definedName name="_bdm.591c5f18c4334980a886e189b73faf77.edm" hidden="1">#REF!</definedName>
    <definedName name="_bdm.597B8A62C59C436DB0B22B3E8A1414CF.edm" hidden="1">#REF!</definedName>
    <definedName name="_bdm.597E2607CD784C4D9D98808B51661929.edm" hidden="1">#REF!</definedName>
    <definedName name="_bdm.599E7C5BDD074F19BC26D8A8916F174D.edm" hidden="1">#REF!</definedName>
    <definedName name="_bdm.5A06B77531BB40EAB24074C943DCD22A.edm" hidden="1">#REF!</definedName>
    <definedName name="_bdm.5BF19EA8727D40AD979E877CA3A5F161.edm" hidden="1">#REF!</definedName>
    <definedName name="_bdm.5c77cc2fe7d94ac0a04881f5e5353469.edm" hidden="1">#REF!</definedName>
    <definedName name="_bdm.5CCC66E179464DE3987505326C8D881C.edm" hidden="1">#REF!</definedName>
    <definedName name="_bdm.5CF81FEE6E9A4189820ECA41DD31C6C1.edm" hidden="1">#REF!</definedName>
    <definedName name="_bdm.5D0FA05E077642F18B426896232E9A66.edm" hidden="1">#REF!</definedName>
    <definedName name="_bdm.5D15C284683C41E4AEB0736580EE0905.edm" hidden="1">#REF!</definedName>
    <definedName name="_bdm.5D43C08E944941F7B68B962F5C88684F.edm" hidden="1">#REF!</definedName>
    <definedName name="_bdm.5E065B4801C645F1A265F094E4DBB4A5.edm" hidden="1">#REF!</definedName>
    <definedName name="_bdm.5e11f69969314c439fbe3664f30fee7d.edm" hidden="1">#REF!</definedName>
    <definedName name="_bdm.5E20453B27D9452EAD810B7AE99110C7.edm" hidden="1">#REF!</definedName>
    <definedName name="_bdm.5e7637b16c7a442db6900a98aaab0d04.edm" hidden="1">#REF!</definedName>
    <definedName name="_bdm.5E82E15C6364403BB4F7375A881481A1.edm" hidden="1">#REF!</definedName>
    <definedName name="_bdm.5F8BC73E66B94098901CEF1A30DD00F1.edm" hidden="1">#REF!</definedName>
    <definedName name="_bdm.5FA0FD5AAA6F477D8DFFF05231B77C8A.edm" hidden="1">#REF!</definedName>
    <definedName name="_bdm.5FAA0A231E4148E786C921715EFF069A.edm" hidden="1">#REF!</definedName>
    <definedName name="_bdm.5FCFA0E5AFCE42E6AB1142A4FE0F8318.edm" hidden="1">#REF!</definedName>
    <definedName name="_bdm.5FE657411D9A43D4B3F86C23EAB91D4B.edm" hidden="1">#REF!</definedName>
    <definedName name="_bdm.600CD7112F9942BF98870A82391B21A3.edm" hidden="1">#REF!</definedName>
    <definedName name="_bdm.606439BA82B9464F87851B49F611E17B.edm" hidden="1">#REF!</definedName>
    <definedName name="_bdm.60D496C198B94FE88AAC240F81DA2AE4.edm" hidden="1">#REF!</definedName>
    <definedName name="_bdm.60DEA2F130044DC29CB4FDCF7C9F766D.edm" hidden="1">#REF!</definedName>
    <definedName name="_bdm.60e7dcf42a0343e48bf25ae7367eeaa3.edm" hidden="1">#REF!</definedName>
    <definedName name="_bdm.616CA0A0A1AA4F47AADF6817CB77ECDE.edm" hidden="1">#REF!</definedName>
    <definedName name="_bdm.61C72F8D2D6A43759792D29972DBC988.edm" hidden="1">#REF!</definedName>
    <definedName name="_bdm.61ED02BFE0B348829184BE36B07771C8.edm" hidden="1">#REF!</definedName>
    <definedName name="_bdm.61FE2C6AB23B4B529AD4DAF7FF1B6D29.edm" hidden="1">#REF!</definedName>
    <definedName name="_bdm.6264DE04280F4E86AA300997C9097FB6.edm" hidden="1">#REF!</definedName>
    <definedName name="_bdm.628B30867F7D42B5943E3855F7E1E1CA.edm" hidden="1">#REF!</definedName>
    <definedName name="_bdm.62C5EC6EB9354C7189B7E120A3296DE0.edm" hidden="1">#REF!</definedName>
    <definedName name="_bdm.6355F4AD5D59479DBAA7F46F10C4BBEC.edm" hidden="1">#REF!</definedName>
    <definedName name="_bdm.63941e6d1b244216828ac170564845fb.edm" hidden="1">#REF!</definedName>
    <definedName name="_bdm.63A01F7FE40A4C879CA6E91B66488F9C.edm" hidden="1">#REF!</definedName>
    <definedName name="_bdm.6410BFFA4BD1436A94A473BA49FFB30D.edm" hidden="1">#REF!</definedName>
    <definedName name="_bdm.64D33AFF4D874442A512A49F8B6CD601.edm" hidden="1">#REF!</definedName>
    <definedName name="_bdm.64EE522A4EC54CC6A4C07A7DB730EC0B.edm" hidden="1">#REF!</definedName>
    <definedName name="_bdm.6596b53e8a40417e9261f3282f8e0f0c.edm" hidden="1">#REF!</definedName>
    <definedName name="_bdm.659AE9C3C2B64A1F8CF7BDA77F96661E.edm" hidden="1">#REF!</definedName>
    <definedName name="_bdm.66DE32648C3F4897A83F95295DDFD81F.edm" hidden="1">#REF!</definedName>
    <definedName name="_bdm.6721E852E3C74665A6FFAE417AD082DB.edm" hidden="1">#REF!</definedName>
    <definedName name="_bdm.677205AC28C74FF6A00B7BB9D7847489.edm" hidden="1">#REF!</definedName>
    <definedName name="_bdm.67CBFCAB6D724079AA9AD95D58178FE4.edm" hidden="1">#REF!</definedName>
    <definedName name="_bdm.6814A6F1C20C4E969A62C9950D37CCD3.edm" hidden="1">#REF!</definedName>
    <definedName name="_bdm.681E27B1A6144096B1CED1F2C82073BA.edm" hidden="1">#REF!</definedName>
    <definedName name="_bdm.681E6660B24347FC8CBFA2F670BBFEA3.edm" hidden="1">#REF!</definedName>
    <definedName name="_bdm.6863D7AB1E79441FBC7DCF312159FFA4.edm" hidden="1">#REF!</definedName>
    <definedName name="_bdm.68D7AB86C1374149A2C48FB60A3E12FE.edm" hidden="1">#REF!</definedName>
    <definedName name="_bdm.69336E10A0D04BAC9B1373962AED5834.edm" hidden="1">#REF!</definedName>
    <definedName name="_bdm.6944AC90E92B450F8469D61697C65F77.edm" hidden="1">#REF!</definedName>
    <definedName name="_bdm.698211A5D0504B79B019E05D9B152470.edm" hidden="1">#REF!</definedName>
    <definedName name="_bdm.69B894C4E5A8465F8862773CAE413F97.edm" hidden="1">#REF!</definedName>
    <definedName name="_bdm.69C2F190C3234C6D903E86CD3D38695A.edm" hidden="1">#REF!</definedName>
    <definedName name="_bdm.69D7F601DB584FE9B90F73F5219ED57B.edm" hidden="1">#REF!</definedName>
    <definedName name="_bdm.6ADC3D4104A14732A78A931D543C437D.edm" hidden="1">#REF!</definedName>
    <definedName name="_bdm.6aea8e7409d64ee68ee68aac7e4bdffd.edm" hidden="1">#REF!</definedName>
    <definedName name="_bdm.6B718A1349FB44A486CE676B775B87A3.edm" hidden="1">#REF!</definedName>
    <definedName name="_bdm.6bf6471b7c4d4d4f9297a17dbddfaf55.edm" hidden="1">#REF!</definedName>
    <definedName name="_bdm.6c1b6dd0d3574147a98bebf526aaaaa8.edm" hidden="1">#REF!</definedName>
    <definedName name="_bdm.6CC9729E156F40BD82968F913F751A85.edm" hidden="1">#REF!</definedName>
    <definedName name="_bdm.6CD093F4CBA243B48A9563F796D43133.edm" hidden="1">#REF!</definedName>
    <definedName name="_bdm.6D058B5BF25B4B09960184A53633A69C.edm" hidden="1">#REF!</definedName>
    <definedName name="_bdm.6D5CE5C0BE084860A1CF4CC485EAAE77.edm" hidden="1">#REF!</definedName>
    <definedName name="_bdm.6D6E86DAC76847DBAA3488BBAEAC036B.edm" hidden="1">#REF!</definedName>
    <definedName name="_bdm.6D9218163518441D956E2B9368E83959.edm" hidden="1">#REF!</definedName>
    <definedName name="_bdm.6dd9664ce1c44bf9b4fb80cd4f940797.edm" hidden="1">#REF!</definedName>
    <definedName name="_bdm.6ECD9F9454B44CAE81BECABEBCD7B82D.edm" hidden="1">#REF!</definedName>
    <definedName name="_bdm.6F320EA772D04DAA87DDC7659E452C4B.edm" hidden="1">#REF!</definedName>
    <definedName name="_bdm.6F98351EE5ED41DABA4EB156D5BB5568.edm" hidden="1">#REF!</definedName>
    <definedName name="_bdm.6FE7302767814F3E88E1AD879F31EFB4.edm" hidden="1">#REF!</definedName>
    <definedName name="_bdm.706FE524C20E4A52BDA0F89B69E8D67A.edm" hidden="1">#REF!</definedName>
    <definedName name="_bdm.710C7DA6F4DF4B42B668C074065CAC09.edm" hidden="1">#REF!</definedName>
    <definedName name="_bdm.710ce9d530b4432eb8fdeb5147b12c66.edm" hidden="1">#REF!</definedName>
    <definedName name="_bdm.711F1ABF4A6742AFAFB498F4B71CF127.edm" hidden="1">#REF!</definedName>
    <definedName name="_bdm.7147BA72E4BF4376BEC46FBBC9F3455A.edm" hidden="1">#REF!</definedName>
    <definedName name="_bdm.717CC9EF8DAA4C68ADFDF4ACFFC6890C.edm" hidden="1">#REF!</definedName>
    <definedName name="_bdm.71DA04D478564FE5A75B0B0422CD42E6.edm" hidden="1">#REF!</definedName>
    <definedName name="_bdm.71F0BB01B7E64656915E0781B5F4896E.edm" hidden="1">#REF!</definedName>
    <definedName name="_bdm.72223449487D40BF9FC2DC8C2226925A.edm" hidden="1">#REF!</definedName>
    <definedName name="_bdm.722F7AFE746A4B0092ED7C687424A794.edm" hidden="1">#REF!</definedName>
    <definedName name="_bdm.72425D54BA5349BFA39B7E5645B21688.edm" hidden="1">#REF!</definedName>
    <definedName name="_bdm.7247EC9DA3D2447B85B2E2ACFD5AB0D3.edm" hidden="1">#REF!</definedName>
    <definedName name="_bdm.7287AD476B4F4372946308C08D658262.edm" hidden="1">#REF!</definedName>
    <definedName name="_bdm.72a8ed527dc243d686011bff9c6f04a1.edm" hidden="1">#REF!</definedName>
    <definedName name="_bdm.745F7A8B02604A319FA5AEE30018DD2F.edm" hidden="1">#REF!</definedName>
    <definedName name="_bdm.746B4FA6496C42A2A8DE4A4B89294681.edm" hidden="1">#REF!</definedName>
    <definedName name="_bdm.7496A48AF1AD49E0A2B3FE894BC2DC55.edm" hidden="1">#REF!</definedName>
    <definedName name="_bdm.75DD41C7B4AC4E80950F7F5AC1D7444B.edm" hidden="1">#REF!</definedName>
    <definedName name="_bdm.75E2753A7EDF4C5DAFE296F76F672D71.edm" hidden="1">#REF!</definedName>
    <definedName name="_bdm.762E892BDC4A477A896D51FAC5833E1B.edm" hidden="1">#REF!</definedName>
    <definedName name="_bdm.766242ecedfb4a8da805fb918ee09d9b.edm" hidden="1">#REF!</definedName>
    <definedName name="_bdm.76699B57B4B5414E9EDF117C5A44311D.edm" hidden="1">#REF!</definedName>
    <definedName name="_bdm.76E86265694040A194558E6D508852CA.edm" hidden="1">#REF!</definedName>
    <definedName name="_bdm.76F4B60BD804409FA4B66A3F8EEB5E60.edm" hidden="1">#REF!</definedName>
    <definedName name="_bdm.775DB93B996C4ABAB63AD03B6FA02072.edm" hidden="1">#REF!</definedName>
    <definedName name="_bdm.7778EFFF8CBA47CA9675DC300420CEDC.edm" hidden="1">#REF!</definedName>
    <definedName name="_bdm.777E660DBBFE45D393E858906767B1D7.edm" hidden="1">#REF!</definedName>
    <definedName name="_bdm.779A539394494957ADA007337B9DEDCE.edm" hidden="1">#REF!</definedName>
    <definedName name="_bdm.780590C9C9114ACB8E15DEDA1338A93C.edm" hidden="1">#REF!</definedName>
    <definedName name="_bdm.7821D20125CF4A8EB95236D705F4746B.edm" hidden="1">#REF!</definedName>
    <definedName name="_bdm.785ADBCD0250471A8CCFDD8DC950A6E7.edm" hidden="1">#REF!</definedName>
    <definedName name="_bdm.7894D986F4334D88869E48FBF72F0ED8.edm" hidden="1">#REF!</definedName>
    <definedName name="_bdm.78c6c072f20b4c82ba824fdb6065a9b9.edm" hidden="1">#REF!</definedName>
    <definedName name="_bdm.78CE875D6E2D4C0184AF080DB0767735.edm" hidden="1">#REF!</definedName>
    <definedName name="_bdm.78EC5E1ACDEA41F4966D5490BF90999B.edm" hidden="1">#REF!</definedName>
    <definedName name="_bdm.79147281CBFB4576BAC9F9294E327CF5.edm" hidden="1">#REF!</definedName>
    <definedName name="_bdm.7A5483399F664E36B7CFF99AF9CAECFD.edm" hidden="1">#REF!</definedName>
    <definedName name="_bdm.7A8BB4E68852481AA8B530CBA7A580DA.edm" hidden="1">#REF!</definedName>
    <definedName name="_bdm.7A9CC288C6F14FAABC0EFF7B91F67D94.edm" hidden="1">#REF!</definedName>
    <definedName name="_bdm.7AF989F1413E49C0BB733DDCBF276594.edm" hidden="1">#REF!</definedName>
    <definedName name="_bdm.7BE1EFA464D1468DA8B720E46638AB48.edm" hidden="1">#REF!</definedName>
    <definedName name="_bdm.7BF58BBAE88F459D874B1B423A0C2026.edm" hidden="1">#REF!</definedName>
    <definedName name="_bdm.7c0b7896463d433ea260eea4d1de7300.edm" hidden="1">#REF!</definedName>
    <definedName name="_bdm.7C6048B27F34477E92EA3EA1A82F4C2A.edm" hidden="1">#REF!</definedName>
    <definedName name="_bdm.7D4510CBBA4149ABA615029CE655A975.edm" hidden="1">#REF!</definedName>
    <definedName name="_bdm.7E5FFB94F7E247FDBECDAEC6CCEC5C06.edm" hidden="1">#REF!</definedName>
    <definedName name="_bdm.7EB40430DC644763BAF18F7BE6026B7A.edm" hidden="1">#REF!</definedName>
    <definedName name="_bdm.7FA802EBB79C4F0B8B5B085A7882F4CD.edm" hidden="1">#REF!</definedName>
    <definedName name="_bdm.7FE04E2D4E3E4E0BA064416B7CDCF20F.edm" hidden="1">#REF!</definedName>
    <definedName name="_bdm.8014a81f189c43e0b9afcdbf2b56d201.edm" hidden="1">#REF!</definedName>
    <definedName name="_bdm.8134CF35334A4170A06B3E831CFD1E61.edm" hidden="1">#REF!</definedName>
    <definedName name="_bdm.81406bbfc2274232a76c23a59e79bfb1.edm" hidden="1">#REF!</definedName>
    <definedName name="_bdm.81A46C01AC48453FBA868C76ADFF74C3.edm" hidden="1">#REF!</definedName>
    <definedName name="_bdm.8221F02A0C204A3CB6B536EB69588159.edm" hidden="1">#REF!</definedName>
    <definedName name="_bdm.8289850a63a64f30bd416943f73445c8.edm" hidden="1">#REF!</definedName>
    <definedName name="_bdm.82EC4083D3DB474583C134BA9E0D69F5.edm" hidden="1">#REF!</definedName>
    <definedName name="_bdm.8394E8A797BE4DD3973AEEED4CCF9ACD.edm" hidden="1">#REF!</definedName>
    <definedName name="_bdm.83F151124C8C480E85FB9075FD1FA635.edm" hidden="1">#REF!</definedName>
    <definedName name="_bdm.84029fd2204a4f1c996d0c483f410cb3.edm" hidden="1">#REF!</definedName>
    <definedName name="_bdm.841B036130BC4D649A13A892D7719C5E.edm" hidden="1">#REF!</definedName>
    <definedName name="_bdm.8441f24cef574b5fb37560a8cdaebb2c.edm" hidden="1">#REF!</definedName>
    <definedName name="_bdm.846C6BDD9B084F3E9D07611C82695CB7.edm" hidden="1">#REF!</definedName>
    <definedName name="_bdm.848084CE9BD2409CB06CD3A431591740.edm" hidden="1">#REF!</definedName>
    <definedName name="_bdm.84D8364F5EE64472A63D249AFAD6ACB6.edm" hidden="1">#REF!</definedName>
    <definedName name="_bdm.84FDF153AE0749F4B9E1B24105FD6A3D.edm" hidden="1">#REF!</definedName>
    <definedName name="_bdm.8564877AEEED4D5C8619721E7C3564E6.edm" hidden="1">#REF!</definedName>
    <definedName name="_bdm.860564DE4B054D99A0FA4C0E58D7F7C9.edm" hidden="1">#REF!</definedName>
    <definedName name="_bdm.862a365d7ee245cb922b5685355cd389.edm" hidden="1">#REF!</definedName>
    <definedName name="_bdm.867CA84F7F2042C5838C395E2905C26D.edm" hidden="1">#REF!</definedName>
    <definedName name="_bdm.86999EA286DF4734AA867B9F35D3954E.edm" hidden="1">#REF!</definedName>
    <definedName name="_bdm.86EFF8FBD2AF49B19273627D87E9B48B.edm" hidden="1">#REF!</definedName>
    <definedName name="_bdm.87215E1DB70645AB9D713491DC3BE217.edm" hidden="1">#REF!</definedName>
    <definedName name="_bdm.87ABC5AF414B4925BEF42D83F30614CC.edm" hidden="1">#REF!</definedName>
    <definedName name="_bdm.87b9050f8a714df39b53f510d741ac1f.edm" hidden="1">#REF!</definedName>
    <definedName name="_bdm.87CB444F3FD943328DDDE52977F63B84.edm" hidden="1">#REF!</definedName>
    <definedName name="_bdm.8821B96569564C7783F9355FD275A864.edm" hidden="1">#REF!</definedName>
    <definedName name="_bdm.887d8d5ca9354e0a8cacfb8e04063043.edm" hidden="1">#REF!</definedName>
    <definedName name="_bdm.88C3EB009D7B4A53A23F3987255C103D.edm" hidden="1">#REF!</definedName>
    <definedName name="_bdm.88FC5C2294234284A257176ED4638DB8.edm" hidden="1">#REF!</definedName>
    <definedName name="_bdm.8906B74398C846B5B594BD603B1EEAE2.edm" hidden="1">#REF!</definedName>
    <definedName name="_bdm.89CD61E0FF66403FBDE3987642D113CA.edm" hidden="1">#REF!</definedName>
    <definedName name="_bdm.89DEB547E7C24B3DB53D55D792D97821.edm" hidden="1">#REF!</definedName>
    <definedName name="_bdm.8B0B8B3891D247BD992CBFF700AAE2F8.edm" hidden="1">#REF!</definedName>
    <definedName name="_bdm.8B35F89D16034126B13D53ADFD7752D5.edm" hidden="1">#REF!</definedName>
    <definedName name="_bdm.8B62B8DC05E7427D835C8382B41810BA.edm" hidden="1">#REF!</definedName>
    <definedName name="_bdm.8BDF9220E0AC4D9A9F8D8C839F8307A7.edm" hidden="1">#REF!</definedName>
    <definedName name="_bdm.8BE27859203046FB8539EFABAFB52947.edm" hidden="1">#REF!</definedName>
    <definedName name="_bdm.8BFA372A6081421393383D9DF6624CF2.edm" hidden="1">#REF!</definedName>
    <definedName name="_bdm.8C077B867B8A4C3FBCBAA2E49B09FC4F.edm" hidden="1">#REF!</definedName>
    <definedName name="_bdm.8C1FCBA36C7D463D97DD0A82E2603462.edm" hidden="1">#REF!</definedName>
    <definedName name="_bdm.8C245C7D0EA64FF388CEAC1CA367E4C2.edm" hidden="1">#REF!</definedName>
    <definedName name="_bdm.8C717608BDAF42E9B8D24DC8C9F69B4B.edm" hidden="1">#REF!</definedName>
    <definedName name="_bdm.8D435B11BB76434FB61A2CA654ED51F1.edm" hidden="1">#REF!</definedName>
    <definedName name="_bdm.8D7268E143BB421FB084B4FA4A2021B1.edm" hidden="1">#REF!</definedName>
    <definedName name="_bdm.8d7830f59c774cbda20b2d4b21b36bca.edm" hidden="1">#REF!</definedName>
    <definedName name="_bdm.8DD0726750AE4267B546448B523AB12E.edm" hidden="1">#REF!</definedName>
    <definedName name="_bdm.8DE62A0BC42B41EB8890D4FAF645353D.edm" hidden="1">#REF!</definedName>
    <definedName name="_bdm.8EDAE57A99B34D6E816F5DF72B662772.edm" hidden="1">#REF!</definedName>
    <definedName name="_bdm.8F13AB4B83A546ABBA8309B0CF1C3370.edm" hidden="1">#REF!</definedName>
    <definedName name="_bdm.9021E5C64433461DA2545928D8C14D7C.edm" hidden="1">#REF!</definedName>
    <definedName name="_bdm.9035258D95E045E89F96A6B0F70FC40E.edm" hidden="1">#REF!</definedName>
    <definedName name="_bdm.907015A08D6049AF8CCB7CBF253E9ECB.edm" hidden="1">#REF!</definedName>
    <definedName name="_bdm.914B8D2588EF4E72BB91949B835140E2.edm" hidden="1">#REF!</definedName>
    <definedName name="_bdm.915B7F624C544020B48AA80E23E734FA.edm" hidden="1">#REF!</definedName>
    <definedName name="_bdm.91A0B11909A947559083CFFAB8CC725C.edm" hidden="1">#REF!</definedName>
    <definedName name="_bdm.91B5014D282441F0AE56633B86379C51.edm" hidden="1">#REF!</definedName>
    <definedName name="_bdm.91E264DC4EA94C7BB0CCC5748243910A.edm" hidden="1">#REF!</definedName>
    <definedName name="_bdm.92c6e2fd23fa4acf8b6e47a12fe7f94a.edm" hidden="1">#REF!</definedName>
    <definedName name="_bdm.933CF56F40934A6498EC42FBB2B53CE4.edm" hidden="1">#REF!</definedName>
    <definedName name="_bdm.937EDBE1033E4599B0DF08C2DB85F68D.edm" hidden="1">#REF!</definedName>
    <definedName name="_bdm.93A917A4A043478F8D8D6F59C4F4794B.edm" hidden="1">#REF!</definedName>
    <definedName name="_bdm.94BA9B1179F0492CA244545F80D4DF6C.edm" hidden="1">#REF!</definedName>
    <definedName name="_bdm.94FBB8206DD341A7ABE19FD2DC27D110.edm" hidden="1">#REF!</definedName>
    <definedName name="_bdm.95879D47EFA54D9EA065AFE59470EFBE.edm" hidden="1">#REF!</definedName>
    <definedName name="_bdm.95936FC30BE54F4F8BD88B9FADB3B06B.edm" hidden="1">#REF!</definedName>
    <definedName name="_bdm.95E2459F520544ACA8DE854424C9EBFB.edm" hidden="1">#REF!</definedName>
    <definedName name="_bdm.96223DE3CA574DB89ED643E247D9207C.edm" hidden="1">#REF!</definedName>
    <definedName name="_bdm.96443D377E6D43B5987712B76F972EA1.edm" hidden="1">#REF!</definedName>
    <definedName name="_bdm.96BC954992C348CA80C1CC8A871F754C.edm" hidden="1">#REF!</definedName>
    <definedName name="_bdm.96CC972228B54F0F9512D81B735E04AE.edm" hidden="1">#REF!</definedName>
    <definedName name="_bdm.96D7E92FE47343A7B5CE0F6FF4E2FFAE.edm" hidden="1">#REF!</definedName>
    <definedName name="_bdm.96E0668144714757BE123FED172666A1.edm" hidden="1">#REF!</definedName>
    <definedName name="_bdm.96E63011246A409AAFBD32E25B66B911.edm" hidden="1">#REF!</definedName>
    <definedName name="_bdm.975F3151A7E145208E283B6C9D13A522.edm" hidden="1">#REF!</definedName>
    <definedName name="_bdm.97FD99792AC4470DA484328024841683.edm" hidden="1">#REF!</definedName>
    <definedName name="_bdm.9818B6B3132A453BA477FACCEAD6DE5F.edm" hidden="1">#REF!</definedName>
    <definedName name="_bdm.98533B65B0E845038225C2B3829E33E9.edm" hidden="1">#REF!</definedName>
    <definedName name="_bdm.98B965C404F34A0BB8F3C3AECD1CA711.edm" hidden="1">#REF!</definedName>
    <definedName name="_bdm.99311f25424e4eb0840ecfd36365d4f4.edm" hidden="1">#REF!</definedName>
    <definedName name="_bdm.9945B83697824220B860EB5861D42E27.edm" hidden="1">#REF!</definedName>
    <definedName name="_bdm.99CEDA434D30439E86753D45B652195E.edm" hidden="1">#REF!</definedName>
    <definedName name="_bdm.99DF0C3BB6694E6FBD635F5A511B1CFC.edm" hidden="1">#REF!</definedName>
    <definedName name="_bdm.99ECA4B175F9491C8B417FADD0BA86A9.edm" hidden="1">#REF!</definedName>
    <definedName name="_bdm.9A443999C4BC4D37A1830D8A310AAE9B.edm" hidden="1">#REF!</definedName>
    <definedName name="_bdm.9a45c2d095a245d581393c0ae7fe4583.edm" hidden="1">#REF!</definedName>
    <definedName name="_bdm.9AAB6A7B81304794A203F01A009F28E2.edm" hidden="1">#REF!</definedName>
    <definedName name="_bdm.9AB6BC549D5F43359DF28967FAABF6CC.edm" hidden="1">#REF!</definedName>
    <definedName name="_bdm.9AD75D03D85E425EBF6CCE99D1C644D7.edm" hidden="1">#REF!</definedName>
    <definedName name="_bdm.9BE8FA5D7F024A1EAAEF0C7E8505258C.edm" hidden="1">#REF!</definedName>
    <definedName name="_bdm.9BFBD15B72E74CAEBED8DCA0F9751A21.edm" hidden="1">#REF!</definedName>
    <definedName name="_bdm.9C2C2033584845B4A4A786DE146AA4C9.edm" hidden="1">#REF!</definedName>
    <definedName name="_bdm.9C638382FC2C4EEFBAFF2E9FC44FE216.edm" hidden="1">#REF!</definedName>
    <definedName name="_bdm.9C8599B36FF742F693D45587904E30A5.edm" hidden="1">#REF!</definedName>
    <definedName name="_bdm.9CA8EFAF7EAF4196B3D4E2F6E4C5EEAE.edm" hidden="1">#REF!</definedName>
    <definedName name="_bdm.9D0F5BD839E94705A5F0B610A03E3FF3.edm" hidden="1">#REF!</definedName>
    <definedName name="_bdm.9D56EB5F43204F978F37E4C059A868D1.edm" hidden="1">#REF!</definedName>
    <definedName name="_bdm.9DE2A3AFD0434851A71DA84D7B7E6C56.edm" hidden="1">#REF!</definedName>
    <definedName name="_bdm.9E3AA5F79E5145299F8847E5CB9CDF44.edm" hidden="1">#REF!</definedName>
    <definedName name="_bdm.9F3ED2E6133C424CB50E02AF9652F6AB.edm" hidden="1">#REF!</definedName>
    <definedName name="_bdm.9F527EB7C506418B8E03753DF6EC37C0.edm" hidden="1">#REF!</definedName>
    <definedName name="_bdm.A03B104BD5BC4F019F43B633A6E654AE.edm" hidden="1">#REF!</definedName>
    <definedName name="_bdm.A03C241EF1134EE9B10A551590D8C776.edm" hidden="1">#REF!</definedName>
    <definedName name="_bdm.A122EF8EBB4D4CE0A7A3082D68147B36.edm" hidden="1">#REF!</definedName>
    <definedName name="_bdm.A124FC9248C8486F8F2F5C4C6D6BEE9F.edm" hidden="1">#REF!</definedName>
    <definedName name="_bdm.A1DBC77B3ED94931B7669B99147077AB.edm" hidden="1">#REF!</definedName>
    <definedName name="_bdm.A247B1D77986400F9A61095B26F4A68A.edm" hidden="1">#REF!</definedName>
    <definedName name="_bdm.A282C9FD94F24A5EAC1432DD15853DDF.edm" hidden="1">#REF!</definedName>
    <definedName name="_bdm.A2903AA9B94B462682F290AB50435CBF.edm" hidden="1">#REF!</definedName>
    <definedName name="_bdm.A2D7D32E999A42C693AC64234B320B5F.edm" hidden="1">#REF!</definedName>
    <definedName name="_bdm.A2E2A0C92CF8454CAC873A986EF2D897.edm" hidden="1">#REF!</definedName>
    <definedName name="_bdm.A2F220281165445596DD78AB902A31A6.edm" hidden="1">#REF!</definedName>
    <definedName name="_bdm.A3217740FA014FF5827A7E5312830E45.edm" hidden="1">#REF!</definedName>
    <definedName name="_bdm.A323C070895E4D72BBE786E9B6B5E8EC.edm" hidden="1">#REF!</definedName>
    <definedName name="_bdm.A3709292B8F442B386A721CB57C3B0EA.edm" hidden="1">#REF!</definedName>
    <definedName name="_bdm.a39910f6b16348899ef93db85dc3b3fb.edm" hidden="1">#REF!</definedName>
    <definedName name="_bdm.A3ABE2574DD04F1693F5C8FE54A279D0.edm" hidden="1">#REF!</definedName>
    <definedName name="_bdm.a3ecc679ac364acfb83f76f6f650f821.edm" hidden="1">#REF!</definedName>
    <definedName name="_bdm.A45D41336C39413EA617BD0122C5A4A8.edm" hidden="1">#REF!</definedName>
    <definedName name="_bdm.A4C6E3A37C0147F9BDA8417FF8C28C19.edm" hidden="1">#REF!</definedName>
    <definedName name="_bdm.A555008860734E698058D79BC3C5A168.edm" hidden="1">#REF!</definedName>
    <definedName name="_bdm.a55c927ec99144179f9c8f955ccfdcdb.edm" hidden="1">#REF!</definedName>
    <definedName name="_bdm.A68286EA5F234494AA5F02917C08E96F.edm" hidden="1">#REF!</definedName>
    <definedName name="_bdm.A6A1B483484049C5B74FD14DF9E21910.edm" hidden="1">#REF!</definedName>
    <definedName name="_bdm.A6B6C962A0C4456FAF07792415ACF837.edm" hidden="1">#REF!</definedName>
    <definedName name="_bdm.A6EA54DA2A6F440187026ADC976E38D8.edm" hidden="1">#REF!</definedName>
    <definedName name="_bdm.A9128D3BD42C4C40BB0A44328B64893B.edm" hidden="1">#REF!</definedName>
    <definedName name="_bdm.a9870900dbda458abe785478e8bd444e.edm" hidden="1">#REF!</definedName>
    <definedName name="_bdm.A9B39137C03F4AC0A90DD2F654789EA2.edm" hidden="1">#REF!</definedName>
    <definedName name="_bdm.AA04E843D96041CAA824D43E61F73E3F.edm" hidden="1">#REF!</definedName>
    <definedName name="_bdm.aa503b83e58841f894b56e35fcd4758d.edm" hidden="1">#REF!</definedName>
    <definedName name="_bdm.AA5EE5933B69424FB16B59E98A7D3EA2.edm" hidden="1">#REF!</definedName>
    <definedName name="_bdm.AB6B938ACB1348E7BFD0CDDDAE7B9DEC.edm" hidden="1">#REF!</definedName>
    <definedName name="_bdm.ABA5012DB18C425BA48B9C1124159A39.edm" hidden="1">#REF!</definedName>
    <definedName name="_bdm.ABD54D9D663B419DA6B2B0FAB05B5EBE.edm" hidden="1">#REF!</definedName>
    <definedName name="_bdm.AC4BE15410784520A2290F536FC43273.edm" hidden="1">#REF!</definedName>
    <definedName name="_bdm.AC5EB184FCEA4CC4B6D586A870ACB06E.edm" hidden="1">#REF!</definedName>
    <definedName name="_bdm.AC97F01894074D26A9559CA860CC655E.edm" hidden="1">#REF!</definedName>
    <definedName name="_bdm.AD1985D61C4F47A0B28D3636D4FC2D17.edm" hidden="1">#REF!</definedName>
    <definedName name="_bdm.AD329E9681514062A12D8C3AE801F522.edm" hidden="1">#REF!</definedName>
    <definedName name="_bdm.ADDE22CF85AC4CC6A1D088BCB472306C.edm" hidden="1">#REF!</definedName>
    <definedName name="_bdm.ADE5DE249DB542E4A008250F2493F0C4.edm" hidden="1">#REF!</definedName>
    <definedName name="_bdm.ADF11484F69D48209DF734CCF0FE8988.edm" hidden="1">#REF!</definedName>
    <definedName name="_bdm.AE2654E618DD4060BC8DBF649E39F40C.edm" hidden="1">#REF!</definedName>
    <definedName name="_bdm.AE5713F06F3D41F98E032A4D51F13736.edm" hidden="1">#REF!</definedName>
    <definedName name="_bdm.AF8F4C6BF61348DC8814A06DAE89739F.edm" hidden="1">#REF!</definedName>
    <definedName name="_bdm.B0055383072E42B1A4755A4B655C273B.edm" hidden="1">#REF!</definedName>
    <definedName name="_bdm.B02D3D852C5048FFAB08255D7B93B004.edm" hidden="1">#REF!</definedName>
    <definedName name="_bdm.B0D7C4E2304B4BCD83E3358C4AE8CF7A.edm" hidden="1">#REF!</definedName>
    <definedName name="_bdm.B152DC0701144C73B55DF1FA34D525C2.edm" hidden="1">#REF!</definedName>
    <definedName name="_bdm.B217617D74D941BAACB132C440CC60A5.edm" hidden="1">#REF!</definedName>
    <definedName name="_bdm.B238B0BF07174C20BE49BB50D2EFA2EF.edm" hidden="1">#REF!</definedName>
    <definedName name="_bdm.B24B1B24B1D84BF88DA435B4C6EBAB6D.edm" hidden="1">#REF!</definedName>
    <definedName name="_bdm.B269512B34F448638708EE94D0726433.edm" hidden="1">#REF!</definedName>
    <definedName name="_bdm.B29D588FBC41499C8F49382345D72517.edm" hidden="1">#REF!</definedName>
    <definedName name="_bdm.B2E8FC9CFDC54ADFBB2DE60A5CE3F5BE.edm" hidden="1">#REF!</definedName>
    <definedName name="_bdm.B30799FB5F2649F09932445CF2837956.edm" hidden="1">#REF!</definedName>
    <definedName name="_bdm.B3550CD707AE4695893C1A07F15B4401.edm" hidden="1">#REF!</definedName>
    <definedName name="_bdm.B375904E1C534A20AB5DA4668458BDAB.edm" hidden="1">#REF!</definedName>
    <definedName name="_bdm.B3CFB9B1553142679E111D19C4A171A2.edm" hidden="1">#REF!</definedName>
    <definedName name="_bdm.B3D9CDA498BF4125A1BBE4163AA6C050.edm" hidden="1">#REF!</definedName>
    <definedName name="_bdm.B43FEDB92EFF442DAC773990A51784BB.edm" hidden="1">#REF!</definedName>
    <definedName name="_bdm.B45EBF2608B94B958D95F5CBE424F96F.edm" hidden="1">#REF!</definedName>
    <definedName name="_bdm.B464795F3DD84BA89D0735551FD13F71.edm" hidden="1">#REF!</definedName>
    <definedName name="_bdm.B49FF463E37A4F749CBD55857E8D728F.edm" hidden="1">#REF!</definedName>
    <definedName name="_bdm.B50CA43CC2004389860155E21CC62DCB.edm" hidden="1">#REF!</definedName>
    <definedName name="_bdm.B5998294DBF846BEA48E85F642FB3CF6.edm" hidden="1">#REF!</definedName>
    <definedName name="_bdm.B5D368357C0341D88B99329595D8394D.edm" hidden="1">#REF!</definedName>
    <definedName name="_bdm.B5E56900AEE7463EA843066AD9C1DBB0.edm" hidden="1">#REF!</definedName>
    <definedName name="_bdm.B5F7C65962274691B88EE79107D05141.edm" hidden="1">#REF!</definedName>
    <definedName name="_bdm.B606B3A56FB54686B5BB38DF0ADE6DA0.edm" hidden="1">#REF!</definedName>
    <definedName name="_bdm.B685379F43B440D9A089DE5C57815A6E.edm" hidden="1">#REF!</definedName>
    <definedName name="_bdm.B6B1D027D24D41E0911FBB82CEECCB50.edm" hidden="1">#REF!</definedName>
    <definedName name="_bdm.B7BB7869C59B4EDCADD76FE214028E8F.edm" hidden="1">#REF!</definedName>
    <definedName name="_bdm.b7e8293a1b9e4629b4845d2c8e237b4f.edm" hidden="1">#REF!</definedName>
    <definedName name="_bdm.B7ED146CEFE946DB807354E246BD970D.edm" hidden="1">#REF!</definedName>
    <definedName name="_bdm.B84D1F02013F42A68B2196ED360ECEE1.edm" hidden="1">#REF!</definedName>
    <definedName name="_bdm.B865664AA07040F3B99C058B3FA92F0B.edm" hidden="1">#REF!</definedName>
    <definedName name="_bdm.B872879D7CEB4E1281954CC6907AC184.edm" hidden="1">#REF!</definedName>
    <definedName name="_bdm.B8C9118BBD3741C5AB215CA96C5523D7.edm" hidden="1">#REF!</definedName>
    <definedName name="_bdm.B955A64A1A1F4129B6EE08429EBEBC1E.edm" hidden="1">#REF!</definedName>
    <definedName name="_bdm.B99A4596BF57410A8A3DBE6129630532.edm" hidden="1">#REF!</definedName>
    <definedName name="_bdm.BB4A0FC128CE45A88533600E3FD0257F.edm" hidden="1">#REF!</definedName>
    <definedName name="_bdm.BCF2D29B450E43BAA7BF87E1A6DDDDFB.edm" hidden="1">#REF!</definedName>
    <definedName name="_bdm.BD4E1B7FAEA4443FA6B08E093073C388.edm" hidden="1">#REF!</definedName>
    <definedName name="_bdm.BD95D11F3F034BA98C0A930B56554079.edm" hidden="1">#REF!</definedName>
    <definedName name="_bdm.BDA8011F2BB7405B8481658A90E79F78.edm" hidden="1">#REF!</definedName>
    <definedName name="_bdm.BDC590F189AB4D79AEBD78DC5EC1E4D5.edm" hidden="1">#REF!</definedName>
    <definedName name="_bdm.BF0206A88117496EA4D421F61355953C.edm" hidden="1">#REF!</definedName>
    <definedName name="_bdm.bf48fd25b20d48ffaa1b4fdef5e2ae5e.edm" hidden="1">#REF!</definedName>
    <definedName name="_bdm.C08C4FAAE0224B2AA7BD916A2AA59AB7.edm" hidden="1">#REF!</definedName>
    <definedName name="_bdm.C09FA82F6EE74FEEA19E6FEBDE95ACAA.edm" hidden="1">#REF!</definedName>
    <definedName name="_bdm.C12DFFDFB8CE4EF39B533A14C2C4B878.edm" hidden="1">#REF!</definedName>
    <definedName name="_bdm.C16AEDF8C9394B9EAE2B21151E477DE0.edm" hidden="1">#REF!</definedName>
    <definedName name="_bdm.c17d96af4d254915b931b048dbc0f43f.edm" hidden="1">#REF!</definedName>
    <definedName name="_bdm.c2221da5cfa14ebc97a26c23bbe958b0.edm" hidden="1">#REF!</definedName>
    <definedName name="_bdm.C2AA78E9168D48A9B99563A908E12727.edm" hidden="1">#REF!</definedName>
    <definedName name="_bdm.C2D66748CD504CB8AE378B2E73553A2A.edm" hidden="1">#REF!</definedName>
    <definedName name="_bdm.C2FA10C67A1745348FD44D4EB337B119.edm" hidden="1">#REF!</definedName>
    <definedName name="_bdm.C30A2EAF63A049DE8ACB84F5BD941352.edm" hidden="1">#REF!</definedName>
    <definedName name="_bdm.C39BCE4F366342D8AD30EADF9DE6193B.edm" hidden="1">#REF!</definedName>
    <definedName name="_bdm.C3B5FE5D1DED4248A4651601FA1B62AE.edm" hidden="1">#REF!</definedName>
    <definedName name="_bdm.C3F7CE4E5CF7497494B4F034BF36FD37.edm" hidden="1">#REF!</definedName>
    <definedName name="_bdm.C4138F02A6BC4545818F8FE9780FF5B6.edm" hidden="1">#REF!</definedName>
    <definedName name="_bdm.C41FAEEE4DC046A183FB4F9DC123AAD0.edm" hidden="1">#REF!</definedName>
    <definedName name="_bdm.C4D3FE18ABB34F0CA9433F354533D8B8.edm" hidden="1">#REF!</definedName>
    <definedName name="_bdm.C4EEB4503568438580F345C554AA8E8D.edm" hidden="1">#REF!</definedName>
    <definedName name="_bdm.C541F0B2F5FE4E249CE5E14F582A682A.edm" hidden="1">#REF!</definedName>
    <definedName name="_bdm.C5F123A9EBAC43FF910E0A025339F655.edm" hidden="1">#REF!</definedName>
    <definedName name="_bdm.C5F2DEB9D19B4780A3EFDDBE11060182.edm" hidden="1">#REF!</definedName>
    <definedName name="_bdm.c5fded27492b476ca87696d6e5544c38.edm" hidden="1">#REF!</definedName>
    <definedName name="_bdm.C6B7218D518D4DEFBDE91D23E5344CC7.edm" hidden="1">#REF!</definedName>
    <definedName name="_bdm.C6CADA2EEDE74724BD97753E4A48E84F.edm" hidden="1">#REF!</definedName>
    <definedName name="_bdm.C70170AA0D174CD3B3E90E0AD51DD219.edm" hidden="1">#REF!</definedName>
    <definedName name="_bdm.C763F84817BE4DB599A3148B8BA4BC6A.edm" hidden="1">#REF!</definedName>
    <definedName name="_bdm.C8B647378867474B9955EB846461A95F.edm" hidden="1">#REF!</definedName>
    <definedName name="_bdm.C9F8C9F048B541AA9A503DF6A612A240.edm" hidden="1">#REF!</definedName>
    <definedName name="_bdm.CA878A63DB8B4587822B3425177266F1.edm" hidden="1">#REF!</definedName>
    <definedName name="_bdm.CA92AE979BB64FA2BFD6E97431273386.edm" hidden="1">#REF!</definedName>
    <definedName name="_bdm.CB7F324D06084336A1175414C6F77F05.edm" hidden="1">#REF!</definedName>
    <definedName name="_bdm.CB8B76C9A97E40CD8ACAA3257DCD6B16.edm" hidden="1">#REF!</definedName>
    <definedName name="_bdm.CBE906033D8640BE8C3D089339289A64.edm" hidden="1">#REF!</definedName>
    <definedName name="_bdm.CBFE615720B34B35AE6BFB80470D2165.edm" hidden="1">#REF!</definedName>
    <definedName name="_bdm.CC0ABE9A687048E583F97C038F2AE899.edm" hidden="1">#REF!</definedName>
    <definedName name="_bdm.CC971240B06D4B72974932A5991C4C48.edm" hidden="1">#REF!</definedName>
    <definedName name="_bdm.CCC0022CC18946DE987CC097E328BEAD.edm" hidden="1">#REF!</definedName>
    <definedName name="_bdm.CCF902F81EBA41A48205F5761D1EB191.edm" hidden="1">#REF!</definedName>
    <definedName name="_bdm.CD2DEF146E14427B95777F218924E5E3.edm" hidden="1">#REF!</definedName>
    <definedName name="_bdm.CD68B31FC4784A63B409529ACFCE4A8C.edm" hidden="1">#REF!</definedName>
    <definedName name="_bdm.ce427e876e6242df92a079a5b9e432a2.edm" hidden="1">#REF!</definedName>
    <definedName name="_bdm.CE59C3774DC84C5DA9D7348820C3CEDF.edm" hidden="1">#REF!</definedName>
    <definedName name="_bdm.CE765540F38E4373B5DE919ED286EE78.edm" hidden="1">#REF!</definedName>
    <definedName name="_bdm.CED20711B331438FA4DF43FAA34A1F8B.edm" hidden="1">#REF!</definedName>
    <definedName name="_bdm.D045129F4B2547C7AC53E46FBAB4A51F.edm" hidden="1">#REF!</definedName>
    <definedName name="_bdm.D04931154B4A4EEC85DD11EBAFC0263B.edm" hidden="1">#REF!</definedName>
    <definedName name="_bdm.D0851E4DFC5644C99EA6D030B273EBF3.edm" hidden="1">#REF!</definedName>
    <definedName name="_bdm.D19C9FF6E3934582B35098CCEE23AA34.edm" hidden="1">#REF!</definedName>
    <definedName name="_bdm.D1EC5B663C0644F097DC7A228DEDE743.edm" hidden="1">#REF!</definedName>
    <definedName name="_bdm.D25E88F11397498F9187F0A1768313D7.edm" hidden="1">#REF!</definedName>
    <definedName name="_bdm.D2BEC592BDF74A9C8E77DB217605A59F.edm" hidden="1">#REF!</definedName>
    <definedName name="_bdm.d2e05b7bbe394a179c59d0b9c826a5bc.edm" hidden="1">#REF!</definedName>
    <definedName name="_bdm.D513717948D848AEAC11A0246EBFFB8F.edm" hidden="1">#REF!</definedName>
    <definedName name="_bdm.D53499FDF26D4157ACF1351CB8DD361E.edm" hidden="1">#REF!</definedName>
    <definedName name="_bdm.D53C52950BA646B2B6179C9CF25F6228.edm" hidden="1">#REF!</definedName>
    <definedName name="_bdm.D619F92786E0454786C79CB7B1156B09.edm" hidden="1">#REF!</definedName>
    <definedName name="_bdm.D6821A0BB1104D28BBCFB3BF998E122A.edm" hidden="1">#REF!</definedName>
    <definedName name="_bdm.D68E4715EBD64F9DA30EB5E7AEF19B3E.edm" hidden="1">#REF!</definedName>
    <definedName name="_bdm.D6C56897B14A4B0C98336322109D3BB0.edm" hidden="1">#REF!</definedName>
    <definedName name="_bdm.d6ce46683f2249aaaad631f3506c19ec.edm" hidden="1">#REF!</definedName>
    <definedName name="_bdm.D71CE80D2E0E4B50930B1324482AC130.edm" hidden="1">#REF!</definedName>
    <definedName name="_bdm.D7A63BE6C8B944F09E196A3641069693.edm" hidden="1">#REF!</definedName>
    <definedName name="_bdm.D7EB5C92C3954E7EB8AD3656DDF69B04.edm" hidden="1">#REF!</definedName>
    <definedName name="_bdm.d7f15742803841e9b2a1815cb1c98f3e.edm" hidden="1">#REF!</definedName>
    <definedName name="_bdm.D7F755C1D6354DA4AA73A0D56393967A.edm" hidden="1">#REF!</definedName>
    <definedName name="_bdm.D806005B8294409992FDCB781BD960FC.edm" hidden="1">#REF!</definedName>
    <definedName name="_bdm.D8308DA9C97A43C48AFB19CB1BEC0F13.edm" hidden="1">#REF!</definedName>
    <definedName name="_bdm.D8325A4D829243A0962DFC2B3BD33923.edm" hidden="1">#REF!</definedName>
    <definedName name="_bdm.D86899792FFA4C0A823E6F29193A2E59.edm" hidden="1">#REF!</definedName>
    <definedName name="_bdm.D8C7EBDD18044E4B9049DE039E9BD566.edm" hidden="1">#REF!</definedName>
    <definedName name="_bdm.D8D8145108EB4B4DBCC3F19552363CE1.edm" hidden="1">#REF!</definedName>
    <definedName name="_bdm.D8EFD208F2B44F6299238830838152A3.edm" hidden="1">#REF!</definedName>
    <definedName name="_bdm.D93943B3085A4A71B5A25491E22FC8ED.edm" hidden="1">#REF!</definedName>
    <definedName name="_bdm.D9DDA64919E24F208EDC84DBF3E135A9.edm" hidden="1">#REF!</definedName>
    <definedName name="_bdm.D9E20D1F45E34A07B83847883C6AC3C5.edm" hidden="1">#REF!</definedName>
    <definedName name="_bdm.D9F3CFFFF1744A9490DBD3D56EBC4ADF.edm" hidden="1">#REF!</definedName>
    <definedName name="_bdm.DA2B4648963D462C899F033C13B4AD22.edm" hidden="1">#REF!</definedName>
    <definedName name="_bdm.DA4082312E79451AB4F28850A1D69067.edm" hidden="1">#REF!</definedName>
    <definedName name="_bdm.DA8C2D33F99142D3BCED29D9E8ADD5E5.edm" hidden="1">#REF!</definedName>
    <definedName name="_bdm.DAD66EBD86254FA9AA623D3BB6959DDC.edm" hidden="1">#REF!</definedName>
    <definedName name="_bdm.DAF2EFEB17304CB68070925D1F3F96D9.edm" hidden="1">#REF!</definedName>
    <definedName name="_bdm.DAF39056C29E470BB7B946A162E75985.edm" hidden="1">#REF!</definedName>
    <definedName name="_bdm.db82f91749484738b76f5e0d272f3f6b.edm" hidden="1">#REF!</definedName>
    <definedName name="_bdm.DBB0F2E3DD344A74B08C086C0882773D.edm" hidden="1">#REF!</definedName>
    <definedName name="_bdm.DBD04EC9FBEE47ADA0EFD5C44D33E21A.edm" hidden="1">#REF!</definedName>
    <definedName name="_bdm.DCA0A4EF354D4031B4E8C3AD516F9480.edm" hidden="1">#REF!</definedName>
    <definedName name="_bdm.dd9b5201f9ef41e0877d911c9e9c8e7f.edm" hidden="1">#REF!</definedName>
    <definedName name="_bdm.DDA5BA8DEDDC4A3B9E1CA962E3D3457E.edm" hidden="1">#REF!</definedName>
    <definedName name="_bdm.DE0C96D69221470C820D9D23F80A6748.edm" hidden="1">#REF!</definedName>
    <definedName name="_bdm.DE0E14E9A42C44958A23E88AFBEF58B8.edm" hidden="1">#REF!</definedName>
    <definedName name="_bdm.DE16160A3356414AB280FB24A0F561FD.edm" hidden="1">#REF!</definedName>
    <definedName name="_bdm.DE1ED800C8514BE39D13B4656D812976.edm" hidden="1">#REF!</definedName>
    <definedName name="_bdm.DE2FA17A122E4D3186DD96EF3BD83A09.edm" hidden="1">#REF!</definedName>
    <definedName name="_bdm.defeee2c227a4d4e805f47e1a7e9594b.edm" hidden="1">#REF!</definedName>
    <definedName name="_bdm.DF20DA41CED24EA397BAF26DA76521E3.edm" hidden="1">#REF!</definedName>
    <definedName name="_bdm.DF77897845BD4D568CE62A721CD4677A.edm" hidden="1">#REF!</definedName>
    <definedName name="_bdm.dfe93628459c42c0a1b230efe5da0e6f.edm" hidden="1">#REF!</definedName>
    <definedName name="_bdm.E0CEC25E72B24DEB8FB5590F5EC786E7.edm" hidden="1">#REF!</definedName>
    <definedName name="_bdm.E0DDFDD0FED648C588183C1D2D9A9F2A.edm" hidden="1">#REF!</definedName>
    <definedName name="_bdm.E1E4084FA30A475B81F38B656678B76E.edm" hidden="1">#REF!</definedName>
    <definedName name="_bdm.E28F4DC58D17427F81D60C9AF9C615BF.edm" hidden="1">#REF!</definedName>
    <definedName name="_bdm.e2ebcd33312e4abbbf453f2c26ea7ac9.edm" hidden="1">#REF!</definedName>
    <definedName name="_bdm.E4A6F494B63344DF8B2C30CB2146FDAF.edm" hidden="1">#REF!</definedName>
    <definedName name="_bdm.E552F1D1FA044DB582717899819A2E62.edm" hidden="1">#REF!</definedName>
    <definedName name="_bdm.E55CF1F90D2047A6880C5F7E982D309F.edm" hidden="1">#REF!</definedName>
    <definedName name="_bdm.E5D56F45CEC549E18C216362CD357C35.edm" hidden="1">#REF!</definedName>
    <definedName name="_bdm.E5DDB9DDD24D43F7B91F81B51CDF536D.edm" hidden="1">#REF!</definedName>
    <definedName name="_bdm.e5eb02345fcc41778d200bef783ad2c5.edm" hidden="1">#REF!</definedName>
    <definedName name="_bdm.E5FC0CF48FB5437C8A20BA5DCB395152.edm" hidden="1">#REF!</definedName>
    <definedName name="_bdm.E658C489C9454FDE898F5DAF0300EC37.edm" hidden="1">#REF!</definedName>
    <definedName name="_bdm.E659EF0FEDB24560A26A88E981D4C9E8.edm" hidden="1">#REF!</definedName>
    <definedName name="_bdm.E66671197BB84D9CB784EBA8A298DD70.edm" hidden="1">#REF!</definedName>
    <definedName name="_bdm.E6BAB7F1598247FEA4F28D9A6FC8E9B1.edm" hidden="1">#REF!</definedName>
    <definedName name="_bdm.E6E94B68001E40E194312297832AD3A7.edm" hidden="1">#REF!</definedName>
    <definedName name="_bdm.E75E1D1605734511A2CCB32C8F158576.edm" hidden="1">#REF!</definedName>
    <definedName name="_bdm.E82B9A19CF4343EC9674771C65B0EBE1.edm" hidden="1">#REF!</definedName>
    <definedName name="_bdm.E8B440B1020748E0A74C372D3D5130D4.edm" hidden="1">#REF!</definedName>
    <definedName name="_bdm.E8BFC644C89240F6A303A64AA59C6664.edm" hidden="1">#REF!</definedName>
    <definedName name="_bdm.E8F9A43A869A49D9B837187F4B7751BA.edm" hidden="1">#REF!</definedName>
    <definedName name="_bdm.E9905BC403254510A5C8BB975C19D221.edm" hidden="1">#REF!</definedName>
    <definedName name="_bdm.E9A3CEA231734B58AFBEA813F4BC7499.edm" hidden="1">#REF!</definedName>
    <definedName name="_bdm.E9A42AA2903C44A7BD0C880D061D1B4A.edm" hidden="1">#REF!</definedName>
    <definedName name="_bdm.E9AC40BC29FF46A59A5DB8412868987C.edm" hidden="1">#REF!</definedName>
    <definedName name="_bdm.EA16AF3DAB594FC89F28D7DE5FA30B59.edm" hidden="1">#REF!</definedName>
    <definedName name="_bdm.EAE61954CD9544A284E662555DF637B9.edm" hidden="1">#REF!</definedName>
    <definedName name="_bdm.ED540F077308488F97696DE55B683662.edm" hidden="1">#REF!</definedName>
    <definedName name="_bdm.ED902DD649534E8A88226488D1070219.edm" hidden="1">#REF!</definedName>
    <definedName name="_bdm.ED96AD51C8354655948A4CAB3551BC8A.edm" hidden="1">#REF!</definedName>
    <definedName name="_bdm.EDB6F5E2826F4BFE840180EB83CF9A61.edm" hidden="1">#REF!</definedName>
    <definedName name="_bdm.EDE952DFC8E54A5CA90C71074DA53CA6.edm" hidden="1">#REF!</definedName>
    <definedName name="_bdm.EEC8F24578BD441DAD3C9E0BFB0F4E9B.edm" hidden="1">#REF!</definedName>
    <definedName name="_bdm.ef45477c88e64c078f4fac629171ab82.edm" hidden="1">#REF!</definedName>
    <definedName name="_bdm.EF7A9AF8685C46ED8F865C3EE8870754.edm" hidden="1">#REF!</definedName>
    <definedName name="_bdm.EFD0FC78FA5449E78ED68B7210C502BF.edm" hidden="1">#REF!</definedName>
    <definedName name="_bdm.EFD575C5D4DD48D3BBEDA71B96B00410.edm" hidden="1">#REF!</definedName>
    <definedName name="_bdm.EFF653A82DF84043BDFCC3E0665EFAB7.edm" hidden="1">#REF!</definedName>
    <definedName name="_bdm.F026B490A1BA4EB6BFF1E1DCFD5D6D62.edm" hidden="1">#REF!</definedName>
    <definedName name="_bdm.F05C62C0A84B4B548D12BFF5FFCB5DDD.edm" hidden="1">#REF!</definedName>
    <definedName name="_bdm.F061E9A39EEC40B5A7448C9F551C3DDB.edm" hidden="1">#REF!</definedName>
    <definedName name="_bdm.f09fd8df88ab441ca610218ed879b200.edm" hidden="1">#REF!</definedName>
    <definedName name="_bdm.F0DAC7EE75E94CD09D20550E5283F97E.edm" hidden="1">#REF!</definedName>
    <definedName name="_bdm.F1655EA026DC4836B2894AAB8744B5CE.edm" hidden="1">#REF!</definedName>
    <definedName name="_bdm.F1776A8F22424331A398569E5F2B4411.edm" hidden="1">#REF!</definedName>
    <definedName name="_bdm.f1dc4e13b7f84cb28a75c4435d13acac.edm" hidden="1">#REF!</definedName>
    <definedName name="_bdm.F1EEF456B3234D62A68F37F02B05C27C.edm" hidden="1">#REF!</definedName>
    <definedName name="_bdm.f23d8990ef2e412fb60cb39e6fa47ef8.edm" hidden="1">#REF!</definedName>
    <definedName name="_bdm.F2B62EE6349B42008ACCAF4FE460D7D7.edm" hidden="1">#REF!</definedName>
    <definedName name="_bdm.F34A2D964D944AB0B1BE489E25FBFDDA.edm" hidden="1">#REF!</definedName>
    <definedName name="_bdm.F385B043F7C845E58283707DD306960D.edm" hidden="1">#REF!</definedName>
    <definedName name="_bdm.F39C388885E548B69E1EEFB675294EC3.edm" hidden="1">#REF!</definedName>
    <definedName name="_bdm.f39f1b2c270044c1884a0050ac2ca9e6.edm" hidden="1">#REF!</definedName>
    <definedName name="_bdm.f3ae1881c3c142fcbc1bef8df59b0b1e.edm" hidden="1">#REF!</definedName>
    <definedName name="_bdm.F3D29BC01AC241D0AE3AF87034EACED5.edm" hidden="1">#REF!</definedName>
    <definedName name="_bdm.F3D2D4FCD9284CABB25CA9A5E211ED1E.edm" hidden="1">#REF!</definedName>
    <definedName name="_bdm.F41B5F9765A543F182D96F8C1F714F45.edm" hidden="1">#REF!</definedName>
    <definedName name="_bdm.F45F0F2F3FD24CF399C6064FA89A1DAD.edm" hidden="1">#REF!</definedName>
    <definedName name="_bdm.F470CCA214074F8B92EC5D78E0BED3E3.edm" hidden="1">#REF!</definedName>
    <definedName name="_bdm.f4a726ae526f4cce86c0348db2901d1f.edm" hidden="1">#REF!</definedName>
    <definedName name="_bdm.f4f956b9654e45ccb89b80f7d59a5732.edm" hidden="1">#REF!</definedName>
    <definedName name="_bdm.f533adff5cc6498186d2b5652bdedfe4.edm" hidden="1">#REF!</definedName>
    <definedName name="_bdm.F58B8E2410194A9FABE555D5DFDC48B7.edm" hidden="1">#REF!</definedName>
    <definedName name="_bdm.F5BFF4AA88B44F418B41B3FFFB28FABD.edm" hidden="1">#REF!</definedName>
    <definedName name="_bdm.F72D9063284A4D8C86557B2F0DA216E8.edm" hidden="1">#REF!</definedName>
    <definedName name="_bdm.F7607CA5311C439097176BBC781A6414.edm" hidden="1">#REF!</definedName>
    <definedName name="_bdm.F7864CF4C956499CB4D4BCD88847E98D.edm" hidden="1">#REF!</definedName>
    <definedName name="_bdm.F7AA48030D2D46909DFDE725BBA444AD.edm" hidden="1">#REF!</definedName>
    <definedName name="_bdm.F7B6245E4C9547D5BE7A3F42C0D194D1.edm" hidden="1">#REF!</definedName>
    <definedName name="_bdm.F7DB91CBD64A4C3CAA3772E6758292DB.edm" hidden="1">#REF!</definedName>
    <definedName name="_bdm.F82FA2F6E6A2401786E00118052C91FB.edm" hidden="1">#REF!</definedName>
    <definedName name="_bdm.F8D37D496FD746C595BECDA0069F3390.edm" hidden="1">#REF!</definedName>
    <definedName name="_bdm.F94D849F45934D4BBB783787BE16F8CE.edm" hidden="1">#REF!</definedName>
    <definedName name="_bdm.F9D48204FB4A4AF289A0D48BC50BC09E.edm" hidden="1">#REF!</definedName>
    <definedName name="_bdm.FA227370C5CB4AA997D40D854A7588C3.edm" hidden="1">#REF!</definedName>
    <definedName name="_bdm.FA27ADE7EB0347989C6B21B28C6268A6.edm" hidden="1">#REF!</definedName>
    <definedName name="_bdm.fa291217c36549b6b9c1bb4c4656d8d7.edm" hidden="1">#REF!</definedName>
    <definedName name="_bdm.FAB324B5A5524651B4871364AEABBD90.edm" hidden="1">#REF!</definedName>
    <definedName name="_bdm.FastTrackBookmark.7_2_2018_1_28_32_PM.edm" hidden="1">#REF!</definedName>
    <definedName name="_bdm.FastTrackBookmark.8_23_2004_10_50_33_AM.edm" hidden="1">#REF!</definedName>
    <definedName name="_bdm.FastTrackBookmark.8_23_2004_10_50_37_AM.edm" hidden="1">#REF!</definedName>
    <definedName name="_bdm.FastTrackBookmark.8_23_2004_10_54_30_AM.edm" hidden="1">#REF!</definedName>
    <definedName name="_bdm.FastTrackBookmark.8_23_2004_10_54_40_AM.edm" hidden="1">#REF!</definedName>
    <definedName name="_bdm.FastTrackBookmark.8_23_2004_3_57_07_PM.edm" hidden="1">#REF!</definedName>
    <definedName name="_bdm.FastTrackBookmark.8_23_2004_3_57_16_PM.edm" hidden="1">#REF!</definedName>
    <definedName name="_bdm.FastTrackBookmark.8_23_2004_4_05_53_PM.edm" hidden="1">#REF!</definedName>
    <definedName name="_bdm.FastTrackBookmark.8_23_2004_4_06_00_PM.edm" hidden="1">#REF!</definedName>
    <definedName name="_bdm.FBF0A7CB1E0B41639C6B432FD52460C0.edm" hidden="1">#REF!</definedName>
    <definedName name="_bdm.FBF8313AF8184B7D94442F193260A03B.edm" hidden="1">#REF!</definedName>
    <definedName name="_bdm.FC4B1EB9D7374074BABA9815118459A4.edm" hidden="1">#REF!</definedName>
    <definedName name="_bdm.fd08819146664e47b20649034fa7ce0d.edm" hidden="1">#REF!</definedName>
    <definedName name="_bdm.FD8C40EFDC6343D08B2C118D016A512E.edm" hidden="1">#REF!</definedName>
    <definedName name="_bdm.FE41ED861D5644C7B8197CF7084BEB59.edm" hidden="1">#REF!</definedName>
    <definedName name="_bdm.FE4C1294FA734C53A852CFC739F58132.edm" hidden="1">#REF!</definedName>
    <definedName name="_bdm.FEA3367A30084A4AAF0A8594047EA642.edm" hidden="1">#REF!</definedName>
    <definedName name="_bdm.FF126BD49DB5486399AA163470A7C1F9.edm" hidden="1">#REF!</definedName>
    <definedName name="_bdm.FF21097A2BFF4F5D8709F6CDA4F8FB32.edm" hidden="1">#REF!</definedName>
    <definedName name="_bdm.ToolkitBookmark.1_24_2004_11_15_31_PM.edm" hidden="1">#REF!</definedName>
    <definedName name="_bdm.ToolkitBookmark.1_24_2004_8_24_02_PM.edm" hidden="1">#REF!</definedName>
    <definedName name="_bdm.ToolkitBookmark.1_24_2004_8_54_41_PM.edm" hidden="1">#REF!</definedName>
    <definedName name="_bdm.ToolkitBookmark.1_25_2004_9_47_15_PM.edm" hidden="1">#REF!</definedName>
    <definedName name="_bdm.ToolkitBookmark.1_25_2004_9_47_23_PM.edm" hidden="1">#REF!</definedName>
    <definedName name="_bdm.ToolkitBookmark.1_25_2004_9_48_01_PM.edm" hidden="1">#REF!</definedName>
    <definedName name="_Big_Var_Version" hidden="1">"1"</definedName>
    <definedName name="_bond" hidden="1">3</definedName>
    <definedName name="_db2"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_DCFLastMonth">OFFSET('P&amp;Ls_Consolidated_OLD'!_DCFFirstMonth,0,#REF!*12-1)</definedName>
    <definedName name="_default" hidden="1">-1</definedName>
    <definedName name="_dem2" hidden="1">{"cash",#N/A,FALSE,"cash";"historico",#N/A,FALSE,"historico"}</definedName>
    <definedName name="_dem2_1" hidden="1">{"cash",#N/A,FALSE,"cash";"historico",#N/A,FALSE,"historico"}</definedName>
    <definedName name="_dflt" hidden="1">-1</definedName>
    <definedName name="_disc" hidden="1">1</definedName>
    <definedName name="_discount" hidden="1">1</definedName>
    <definedName name="_Dist_Bin" hidden="1">#REF!</definedName>
    <definedName name="_dontadjust" hidden="1">0</definedName>
    <definedName name="_e360" hidden="1">3</definedName>
    <definedName name="_eom" hidden="1">1</definedName>
    <definedName name="_eu_lblSeed1" hidden="1">6648124</definedName>
    <definedName name="_eu_lblSeed2" hidden="1">3105613</definedName>
    <definedName name="_eu_lblSeed3" hidden="1">9092828</definedName>
    <definedName name="_eu_lblSeed4" hidden="1">8231087</definedName>
    <definedName name="_eu_lblSeed5" hidden="1">8045525</definedName>
    <definedName name="_eu_lblSeed6" hidden="1">1463957</definedName>
    <definedName name="_eu_lblSeed7" hidden="1">1146085</definedName>
    <definedName name="_eu_lblSeed8" hidden="1">0</definedName>
    <definedName name="_Fill" hidden="1">#REF!</definedName>
    <definedName name="_Fill1" hidden="1">#REF!</definedName>
    <definedName name="_Fill2" hidden="1">#REF!</definedName>
    <definedName name="_Fill3" hidden="1">#REF!</definedName>
    <definedName name="_FL" hidden="1">#REF!</definedName>
    <definedName name="_FS2"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_full" hidden="1">1</definedName>
    <definedName name="_fullprecision" hidden="1">1</definedName>
    <definedName name="_fx2" hidden="1">#REF!</definedName>
    <definedName name="_george" hidden="1">#REF!</definedName>
    <definedName name="_indstd" hidden="1">-1</definedName>
    <definedName name="_infl" hidden="1">7</definedName>
    <definedName name="_inflation" hidden="1">7</definedName>
    <definedName name="_isma30360" hidden="1">3</definedName>
    <definedName name="_isma360" hidden="1">3</definedName>
    <definedName name="_JE1" hidden="1">{#N/A,#N/A,FALSE,"terminvst";#N/A,#N/A,FALSE,"misc rec";#N/A,#N/A,FALSE,"allowance305"}</definedName>
    <definedName name="_k234" hidden="1">#REF!</definedName>
    <definedName name="_ke72" hidden="1">#REF!</definedName>
    <definedName name="_Key11" hidden="1">#REF!</definedName>
    <definedName name="_Key1a" hidden="1">#REF!</definedName>
    <definedName name="_Key21" hidden="1">#REF!</definedName>
    <definedName name="_Key3" hidden="1">#REF!</definedName>
    <definedName name="_key4" hidden="1">#REF!</definedName>
    <definedName name="_ky1" hidden="1">#REF!</definedName>
    <definedName name="_MatInverse_In" hidden="1">#REF!</definedName>
    <definedName name="_MatInverse_Out" hidden="1">#REF!</definedName>
    <definedName name="_monthly" hidden="1">12</definedName>
    <definedName name="_mth" hidden="1">12</definedName>
    <definedName name="_multi" hidden="1">5</definedName>
    <definedName name="_multistep" hidden="1">5</definedName>
    <definedName name="_n360" hidden="1">4</definedName>
    <definedName name="_nasd30360" hidden="1">4</definedName>
    <definedName name="_nasd360" hidden="1">4</definedName>
    <definedName name="_no3" hidden="1">{#N/A,#N/A,TRUE,"TOC";#N/A,#N/A,TRUE,"Assum";#N/A,#N/A,TRUE,"Op-BS";#N/A,#N/A,TRUE,"IS";#N/A,#N/A,TRUE,"BSCF";#N/A,#N/A,TRUE,"Ratios";#N/A,#N/A,TRUE,"Sens";#N/A,#N/A,TRUE,"Holmes_IS";#N/A,#N/A,TRUE,"Holmes_BSCF";#N/A,#N/A,TRUE,"Holmes_Rat";#N/A,#N/A,TRUE,"Hound_IS";#N/A,#N/A,TRUE,"Hound_BSCF";#N/A,#N/A,TRUE,"Hound_Rat";#N/A,#N/A,TRUE,"Hound_DCF1"}</definedName>
    <definedName name="_noneom" hidden="1">0</definedName>
    <definedName name="_NOV9"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_NOV9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_Order1" hidden="1">255</definedName>
    <definedName name="_Order1a" hidden="1">0</definedName>
    <definedName name="_Order2" hidden="1">255</definedName>
    <definedName name="_Parse_In" hidden="1">#REF!</definedName>
    <definedName name="_Parse_Out" hidden="1">#REF!</definedName>
    <definedName name="_pik" hidden="1">6</definedName>
    <definedName name="_pl3" hidden="1">{"capapetros",#N/A,FALSE,"capa petros";"RESPETROS",#N/A,FALSE,"RESULTADO";"REALIZ97PETROS",#N/A,FALSE,"RES97"}</definedName>
    <definedName name="_pl3_1" hidden="1">{"capapetros",#N/A,FALSE,"capa petros";"RESPETROS",#N/A,FALSE,"RESULTADO";"REALIZ97PETROS",#N/A,FALSE,"RES97"}</definedName>
    <definedName name="_qrt" hidden="1">4</definedName>
    <definedName name="_quarterly" hidden="1">4</definedName>
    <definedName name="_r" hidden="1">{"cashcons",#N/A,FALSE,"CASHCONS";"cash7000",#N/A,FALSE,"CASH7000";"cash9000",#N/A,FALSE,"CASH9000";"assu7000",#N/A,FALSE,"ASSU7000";"assu9000",#N/A,FALSE,"ASSU9000";"rentroll",#N/A,FALSE,"RENTROLL";"expr7000",#N/A,FALSE,"EXPR7000";"expr9000",#N/A,FALSE,"EXPR9000"}</definedName>
    <definedName name="_r_1" hidden="1">{"cashcons",#N/A,FALSE,"CASHCONS";"cash7000",#N/A,FALSE,"CASH7000";"cash9000",#N/A,FALSE,"CASH9000";"assu7000",#N/A,FALSE,"ASSU7000";"assu9000",#N/A,FALSE,"ASSU9000";"rentroll",#N/A,FALSE,"RENTROLL";"expr7000",#N/A,FALSE,"EXPR7000";"expr9000",#N/A,FALSE,"EXPR9000"}</definedName>
    <definedName name="_re2" hidden="1">{"NOPCAPEVA",#N/A,FALSE,"Nopat";"FCFCSTAR",#N/A,FALSE,"FCFVAL";"EVAVL",#N/A,FALSE,"EVAVAL";"LEASE",#N/A,FALSE,"OpLease"}</definedName>
    <definedName name="_re3" hidden="1">{"NOPCAPEVA",#N/A,FALSE,"Nopat";"FCFCSTAR",#N/A,FALSE,"FCFVAL";"EVAVL",#N/A,FALSE,"EVAVAL";"LEASE",#N/A,FALSE,"OpLease"}</definedName>
    <definedName name="_re4" hidden="1">{"NOPCAPEVA",#N/A,FALSE,"Nopat";"FCFCSTAR",#N/A,FALSE,"FCFVAL";"EVAVL",#N/A,FALSE,"EVAVAL";"LEASE",#N/A,FALSE,"OpLease"}</definedName>
    <definedName name="_re5" hidden="1">{"NOPCAPEVA",#N/A,FALSE,"Nopat";"FCFCSTAR",#N/A,FALSE,"FCFVAL";"EVAVL",#N/A,FALSE,"EVAVAL";"LEASE",#N/A,FALSE,"OpLease"}</definedName>
    <definedName name="_re6" hidden="1">{"NOPCAPEVA",#N/A,FALSE,"Nopat";"FCFCSTAR",#N/A,FALSE,"FCFVAL";"EVAVL",#N/A,FALSE,"EVAVAL";"LEASE",#N/A,FALSE,"OpLease"}</definedName>
    <definedName name="_re7" hidden="1">{"NOPCAPEVA",#N/A,FALSE,"Nopat";"FCFCSTAR",#N/A,FALSE,"FCFVAL";"EVAVL",#N/A,FALSE,"EVAVAL";"LEASE",#N/A,FALSE,"OpLease"}</definedName>
    <definedName name="_re8" hidden="1">{"NOPCAPEVA",#N/A,FALSE,"Nopat";"FCFCSTAR",#N/A,FALSE,"FCFVAL";"EVAVL",#N/A,FALSE,"EVAVAL";"LEASE",#N/A,FALSE,"OpLease"}</definedName>
    <definedName name="_Regression_Int" hidden="1">1</definedName>
    <definedName name="_regression_out1" hidden="1">#REF!</definedName>
    <definedName name="_regression_x1" hidden="1">#REF!</definedName>
    <definedName name="_regression_y1" hidden="1">#REF!</definedName>
    <definedName name="_RLATools_Live">0</definedName>
    <definedName name="_RLATools_PortfolioRefresh">0</definedName>
    <definedName name="_round" hidden="1">0</definedName>
    <definedName name="_roundtrunc" hidden="1">0</definedName>
    <definedName name="_scenchg_count" hidden="1">7</definedName>
    <definedName name="_scenchg1" hidden="1">#REF!</definedName>
    <definedName name="_scenchg2" hidden="1">#REF!</definedName>
    <definedName name="_scenchg3" hidden="1">#REF!</definedName>
    <definedName name="_scenchg4" hidden="1">#REF!</definedName>
    <definedName name="_scenchg5" hidden="1">#REF!</definedName>
    <definedName name="_scenchg6" hidden="1">#REF!</definedName>
    <definedName name="_scenchg7" hidden="1">#REF!</definedName>
    <definedName name="_semi" hidden="1">2</definedName>
    <definedName name="_semiannual" hidden="1">2</definedName>
    <definedName name="_singlestep" hidden="1">4</definedName>
    <definedName name="_SLR2" hidden="1">#REF!</definedName>
    <definedName name="_step" hidden="1">4</definedName>
    <definedName name="_T" hidden="1">#REF!</definedName>
    <definedName name="_Tab2_In2" hidden="1">#REF!</definedName>
    <definedName name="_Table1_In2" hidden="1">#REF!</definedName>
    <definedName name="_Table2" hidden="1">#REF!</definedName>
    <definedName name="_Table2_In1_2" hidden="1">#REF!</definedName>
    <definedName name="_Table2_In1a" hidden="1">#REF!</definedName>
    <definedName name="_Table2_in2_2" hidden="1">#REF!</definedName>
    <definedName name="_Table3_In2" hidden="1">#REF!</definedName>
    <definedName name="_Table3_In3" hidden="1">#REF!</definedName>
    <definedName name="_Tble2_out" hidden="1">#REF!</definedName>
    <definedName name="_TL" hidden="1">#REF!</definedName>
    <definedName name="_TMAutoChartCount" hidden="1">6</definedName>
    <definedName name="_u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u1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u2"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u2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_us30360" hidden="1">2</definedName>
    <definedName name="_USA" hidden="1">2</definedName>
    <definedName name="_usagency" hidden="1">2</definedName>
    <definedName name="_USC" hidden="1">4</definedName>
    <definedName name="_uscorp" hidden="1">4</definedName>
    <definedName name="_uscorporate" hidden="1">4</definedName>
    <definedName name="_USM" hidden="1">3</definedName>
    <definedName name="_usmuni" hidden="1">3</definedName>
    <definedName name="_usmunicipal" hidden="1">3</definedName>
    <definedName name="_UST" hidden="1">1</definedName>
    <definedName name="_ustreasury" hidden="1">1</definedName>
    <definedName name="_VALIDATE_NOICAP">OFFSET(#REF!,1,0,#REF!,1)</definedName>
    <definedName name="_VALIDATE_NOIEXIT">OFFSET(#REF!,1,0,#REF!,1)</definedName>
    <definedName name="_Whatever" hidden="1">#REF!</definedName>
    <definedName name="a_1" hidden="1">{#N/A,#N/A,FALSE,"Adm comp";#N/A,#N/A,FALSE,"Adm ajust";"adm",#N/A,FALSE,"Administration";#N/A,#N/A,FALSE,"Adm Bgt 97 vs Prév. 96";#N/A,#N/A,FALSE,"Adm Bgt 97 vs 96"}</definedName>
    <definedName name="aa_1" hidden="1">{#N/A,#N/A,TRUE,"amendement";#N/A,#N/A,TRUE,"Lettre";#N/A,#N/A,TRUE,"Page Titre prinicpale";#N/A,#N/A,TRUE,"sommaire";#N/A,#N/A,TRUE,"Fiche";#N/A,#N/A,TRUE,"Page Titre annexes";#N/A,#N/A,TRUE,"LNE présentation";#N/A,#N/A,TRUE,"projection";#N/A,#N/A,TRUE,"rendements";#N/A,#N/A,TRUE,"sensibilité";#N/A,#N/A,TRUE,"coût"}</definedName>
    <definedName name="aaa_1" hidden="1">{"CASHFLOW",#N/A,FALSE,"Northpointe"}</definedName>
    <definedName name="AAA_DOCTOPS" hidden="1">"AAA_SET"</definedName>
    <definedName name="AAA_duser" hidden="1">"OFF"</definedName>
    <definedName name="aaaa______" hidden="1">#REF!</definedName>
    <definedName name="aaaaaa1" hidden="1">{#N/A,#N/A,FALSE,"Adm comp";#N/A,#N/A,FALSE,"Adm ajust";"adm",#N/A,FALSE,"Administration";#N/A,#N/A,FALSE,"Adm Bgt 97 vs Prév. 96";#N/A,#N/A,FALSE,"Adm Bgt 97 vs 96"}</definedName>
    <definedName name="aaaaaa1_1" hidden="1">{#N/A,#N/A,FALSE,"Adm comp";#N/A,#N/A,FALSE,"Adm ajust";"adm",#N/A,FALSE,"Administration";#N/A,#N/A,FALSE,"Adm Bgt 97 vs Prév. 96";#N/A,#N/A,FALSE,"Adm Bgt 97 vs 96"}</definedName>
    <definedName name="aaaaaaa_1" hidden="1">{#N/A,#N/A,FALSE,"Adm comp";#N/A,#N/A,FALSE,"Adm ajust";"adm",#N/A,FALSE,"Administration";#N/A,#N/A,FALSE,"Adm Bgt 97 vs Prév. 96";#N/A,#N/A,FALSE,"Adm Bgt 97 vs 96"}</definedName>
    <definedName name="aaaCol">COLUMN()</definedName>
    <definedName name="aaaRow">ROW()</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aazz" hidden="1">{#N/A,#N/A,FALSE,"letter";#N/A,#N/A,FALSE,"PP_0895";#N/A,#N/A,FALSE,"PP_0995"}</definedName>
    <definedName name="abd" hidden="1">#REF!</definedName>
    <definedName name="abr" hidden="1">{"VUSS",#N/A,TRUE,"VUS$";"VIPC",#N/A,TRUE,"VIPC";"RUSS",#N/A,TRUE,"RUS$";"RIPC",#N/A,TRUE,"RIPC";"RIPCM2",#N/A,TRUE,"R IPC-M2";"RENT",#N/A,TRUE,"RENT";"COND",#N/A,TRUE,"COND";"LFESC",#N/A,TRUE,"LFESC";"SHOPP",#N/A,TRUE,"SHOPP";"PESS",#N/A,TRUE,"PESS";"LFP",#N/A,TRUE,"LFP"}</definedName>
    <definedName name="abr_1" hidden="1">{"VUSS",#N/A,TRUE,"VUS$";"VIPC",#N/A,TRUE,"VIPC";"RUSS",#N/A,TRUE,"RUS$";"RIPC",#N/A,TRUE,"RIPC";"RIPCM2",#N/A,TRUE,"R IPC-M2";"RENT",#N/A,TRUE,"RENT";"COND",#N/A,TRUE,"COND";"LFESC",#N/A,TRUE,"LFESC";"SHOPP",#N/A,TRUE,"SHOPP";"PESS",#N/A,TRUE,"PESS";"LFP",#N/A,TRUE,"LFP"}</definedName>
    <definedName name="Absorption1" hidden="1">#REF!</definedName>
    <definedName name="ac"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ac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ACC">"$Original.$A$#REF!"</definedName>
    <definedName name="Access_Button" hidden="1">"ACQMODEL_Sheet1_List"</definedName>
    <definedName name="AccessCode" hidden="1">""""</definedName>
    <definedName name="AccessDatabase" hidden="1">"L:\RDCUSER\MECH\TEMPLATE\ACQMODEL.mdb"</definedName>
    <definedName name="Accruals" hidden="1">{#N/A,#N/A,FALSE,"Aging Summary";#N/A,#N/A,FALSE,"Ratio Analysis";#N/A,#N/A,FALSE,"Test 120 Day Accts";#N/A,#N/A,FALSE,"Tickmarks"}</definedName>
    <definedName name="activation" hidden="1">{"hardcost",#N/A,FALSE,"Surf"}</definedName>
    <definedName name="Actual_Being_Paid_Series">OFFSET(#REF!,0,0,#REF!,1)</definedName>
    <definedName name="ACwvu.allocations." hidden="1">#REF!</definedName>
    <definedName name="ACwvu.annual._.hotel." hidden="1">#REF!</definedName>
    <definedName name="ACwvu.bottom._.line." hidden="1">#REF!</definedName>
    <definedName name="ACwvu.CAM._.RECOVERIES." hidden="1">#REF!</definedName>
    <definedName name="ACwvu.CAM._.TABLE." hidden="1">#REF!</definedName>
    <definedName name="ACwvu.cash._.flow." hidden="1">#REF!</definedName>
    <definedName name="ACwvu.combo." hidden="1">#REF!</definedName>
    <definedName name="ACwvu.full." hidden="1">#REF!</definedName>
    <definedName name="ACwvu.INSURANCE._.RECOVERIES." hidden="1">#REF!</definedName>
    <definedName name="ACwvu.OCCUPANCY._.ANALYSIS." hidden="1">#REF!</definedName>
    <definedName name="ACwvu.offsite." hidden="1">#REF!</definedName>
    <definedName name="ACwvu.onsite." hidden="1">#REF!</definedName>
    <definedName name="ACwvu.Sommaire." hidden="1">#REF!,#REF!,#REF!,#REF!,#REF!,#REF!</definedName>
    <definedName name="ACwvu.TAX._.RECOVERIES." hidden="1">#REF!</definedName>
    <definedName name="AD_1" hidden="1">{#N/A,#N/A,FALSE,"Adm comp";#N/A,#N/A,FALSE,"Adm ajust";"adm",#N/A,FALSE,"Administration";#N/A,#N/A,FALSE,"Adm Bgt 97 vs Prév. 96";#N/A,#N/A,FALSE,"Adm Bgt 97 vs 96"}</definedName>
    <definedName name="ADAD_1" hidden="1">{#N/A,#N/A,FALSE,"Adm comp";#N/A,#N/A,FALSE,"Adm ajust";"adm",#N/A,FALSE,"Administration";#N/A,#N/A,FALSE,"Adm Bgt 97 vs Prév. 96";#N/A,#N/A,FALSE,"Adm Bgt 97 vs 96"}</definedName>
    <definedName name="ADASF" hidden="1">#REF!</definedName>
    <definedName name="AddALinePartnerships">'Sales &amp; Percentage Rent'!AddALinePartnerships</definedName>
    <definedName name="ADMAMD" hidden="1">{#N/A,#N/A,FALSE,"Adm comp";#N/A,#N/A,FALSE,"Adm ajust";"adm",#N/A,FALSE,"Administration";#N/A,#N/A,FALSE,"Adm Bgt 97 vs Prév. 96";#N/A,#N/A,FALSE,"Adm Bgt 97 vs 96"}</definedName>
    <definedName name="ADMAMD_1" hidden="1">{#N/A,#N/A,FALSE,"Adm comp";#N/A,#N/A,FALSE,"Adm ajust";"adm",#N/A,FALSE,"Administration";#N/A,#N/A,FALSE,"Adm Bgt 97 vs Prév. 96";#N/A,#N/A,FALSE,"Adm Bgt 97 vs 96"}</definedName>
    <definedName name="Admin_no">1</definedName>
    <definedName name="ADSA" hidden="1">{#N/A,#N/A,FALSE,"Adm comp";#N/A,#N/A,FALSE,"Adm ajust";"adm",#N/A,FALSE,"Administration";#N/A,#N/A,FALSE,"Adm Bgt 97 vs Prév. 96";#N/A,#N/A,FALSE,"Adm Bgt 97 vs 96"}</definedName>
    <definedName name="ADSA_1" hidden="1">{#N/A,#N/A,FALSE,"Adm comp";#N/A,#N/A,FALSE,"Adm ajust";"adm",#N/A,FALSE,"Administration";#N/A,#N/A,FALSE,"Adm Bgt 97 vs Prév. 96";#N/A,#N/A,FALSE,"Adm Bgt 97 vs 96"}</definedName>
    <definedName name="agasdfgfds" hidden="1">#REF!</definedName>
    <definedName name="agfadgfadg" hidden="1">#REF!</definedName>
    <definedName name="agfadgfda" hidden="1">#REF!</definedName>
    <definedName name="agfadgfdh" hidden="1">#REF!</definedName>
    <definedName name="ahfgjh" hidden="1">#REF!</definedName>
    <definedName name="AJSXBDEI" hidden="1">{#N/A,#N/A,FALSE,"Min compa cad";#N/A,#N/A,FALSE,"Min CAN Equité ";#N/A,#N/A,FALSE,"Analyse can"}</definedName>
    <definedName name="AJSXBDEI_1" hidden="1">{#N/A,#N/A,FALSE,"Min compa cad";#N/A,#N/A,FALSE,"Min CAN Equité ";#N/A,#N/A,FALSE,"Analyse can"}</definedName>
    <definedName name="AKKQIW" hidden="1">{#N/A,#N/A,FALSE,"Adm comp";#N/A,#N/A,FALSE,"Adm ajust";"adm",#N/A,FALSE,"Administration";#N/A,#N/A,FALSE,"Adm Bgt 97 vs Prév. 96";#N/A,#N/A,FALSE,"Adm Bgt 97 vs 96"}</definedName>
    <definedName name="AKKQIW_1" hidden="1">{#N/A,#N/A,FALSE,"Adm comp";#N/A,#N/A,FALSE,"Adm ajust";"adm",#N/A,FALSE,"Administration";#N/A,#N/A,FALSE,"Adm Bgt 97 vs Prév. 96";#N/A,#N/A,FALSE,"Adm Bgt 97 vs 96"}</definedName>
    <definedName name="AKQIS"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AKQIS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AKSJD" hidden="1">{#N/A,#N/A,FALSE,"Min compa cad";#N/A,#N/A,FALSE,"Min CAN Equité ";#N/A,#N/A,FALSE,"Analyse can"}</definedName>
    <definedName name="AKSJD_1" hidden="1">{#N/A,#N/A,FALSE,"Min compa cad";#N/A,#N/A,FALSE,"Min CAN Equité ";#N/A,#N/A,FALSE,"Analyse can"}</definedName>
    <definedName name="ALC_DRILL_1">"GL Transactions by Account Drill 2-0 (SP60 - SQL)||SP60-SQL-XL02-2-0||ACCOUNTNO;XLGENIE_CURRENT_PERIOD;SelectedYear;CompanyNo||IS - Actual Budget Prior - IFRS||1"</definedName>
    <definedName name="ALCHEMEX_DRILL_SET">"GL_001"</definedName>
    <definedName name="ALKSKDJ" hidden="1">{#N/A,#N/A,FALSE,"Centres";#N/A,#N/A,FALSE,"Partenariats";#N/A,#N/A,FALSE,"P.Diverses";#N/A,#N/A,FALSE,"Adm";#N/A,#N/A,FALSE,"Autres R-D";#N/A,#N/A,FALSE,"Intérêts"}</definedName>
    <definedName name="ALKSKDJ_1" hidden="1">{#N/A,#N/A,FALSE,"Centres";#N/A,#N/A,FALSE,"Partenariats";#N/A,#N/A,FALSE,"P.Diverses";#N/A,#N/A,FALSE,"Adm";#N/A,#N/A,FALSE,"Autres R-D";#N/A,#N/A,FALSE,"Intérêts"}</definedName>
    <definedName name="alla" hidden="1">#REF!</definedName>
    <definedName name="AllProjPages">#REF!,#REF!,#REF!,#REF!</definedName>
    <definedName name="ALSKDJFH" hidden="1">{#N/A,#N/A,FALSE,"Min compa cad";#N/A,#N/A,FALSE,"Min CAN Equité ";#N/A,#N/A,FALSE,"Analyse can"}</definedName>
    <definedName name="ALSKDJFH_1" hidden="1">{#N/A,#N/A,FALSE,"Min compa cad";#N/A,#N/A,FALSE,"Min CAN Equité ";#N/A,#N/A,FALSE,"Analyse can"}</definedName>
    <definedName name="ALUG.VENCIDOSGER" hidden="1">{#N/A,#N/A,FALSE,"Vendas e Receitas";#N/A,#N/A,FALSE,"Veículos";#N/A,#N/A,FALSE,"Posição de atraso";#N/A,#N/A,FALSE,"Inadimplência";#N/A,#N/A,FALSE,"Alug.vencidos";#N/A,#N/A,FALSE,"vacancy";#N/A,#N/A,FALSE,"luvas";#N/A,#N/A,FALSE,"DespCond1";#N/A,#N/A,FALSE,"DespCond2-pg13";#N/A,#N/A,FALSE,"DespCond3 pg14"}</definedName>
    <definedName name="ALUG.VENCIDOSGER_1" hidden="1">{#N/A,#N/A,FALSE,"Vendas e Receitas";#N/A,#N/A,FALSE,"Veículos";#N/A,#N/A,FALSE,"Posição de atraso";#N/A,#N/A,FALSE,"Inadimplência";#N/A,#N/A,FALSE,"Alug.vencidos";#N/A,#N/A,FALSE,"vacancy";#N/A,#N/A,FALSE,"luvas";#N/A,#N/A,FALSE,"DespCond1";#N/A,#N/A,FALSE,"DespCond2-pg13";#N/A,#N/A,FALSE,"DespCond3 pg14"}</definedName>
    <definedName name="ALUGG" hidden="1">{#N/A,#N/A,FALSE,"V-R-gr";#N/A,#N/A,FALSE,"Veículos -gr"}</definedName>
    <definedName name="ALUGG_1" hidden="1">{#N/A,#N/A,FALSE,"V-R-gr";#N/A,#N/A,FALSE,"Veículos -gr"}</definedName>
    <definedName name="ALUGGEREN" hidden="1">{#N/A,#N/A,FALSE,"V-R-gr";#N/A,#N/A,FALSE,"Veículos -gr"}</definedName>
    <definedName name="ALUGGEREN_1" hidden="1">{#N/A,#N/A,FALSE,"V-R-gr";#N/A,#N/A,FALSE,"Veículos -gr"}</definedName>
    <definedName name="am" hidden="1">{"summary",#N/A,TRUE,"SUMMARY";"rents",#N/A,TRUE,"RENTS";"costs",#N/A,TRUE,"COSTS";#N/A,#N/A,TRUE,"ADJUST";"mortgages",#N/A,TRUE,"FINANCING";"base",#N/A,TRUE,"PROJECTIONS";"five",#N/A,TRUE,"PROJECTIONS"}</definedName>
    <definedName name="amort.ExpCount" comment="Returns the number of amortized expense line items that have been entered ">ROW(INDEX(#REF!,MATCH(9.99999999999999E+307,#REF!)))</definedName>
    <definedName name="amort.Table" comment="Returns a dynamic range covering the amortized expenses table">#REF!:INDEX(#REF!,MATCH(9.99999999999999E+307,#REF!)+7)</definedName>
    <definedName name="Amortfm" hidden="1">{#N/A,#N/A,FALSE,"Aging Summary";#N/A,#N/A,FALSE,"Ratio Analysis";#N/A,#N/A,FALSE,"Test 120 Day Accts";#N/A,#N/A,FALSE,"Tickmarks"}</definedName>
    <definedName name="amortyzacja2"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amortyzacja2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Amounts_in">"1000"</definedName>
    <definedName name="annexe" hidden="1">{#N/A,#N/A,FALSE,"B (2)"}</definedName>
    <definedName name="Annual_Budget_Interest_Expense">SUM(#REF!)</definedName>
    <definedName name="Annual_Budget_Total_Amort_Recov_Capital">SUM(#REF!)</definedName>
    <definedName name="Annual_Budget_Total_Taxes">SUM(#REF!)</definedName>
    <definedName name="anscount" hidden="1">1</definedName>
    <definedName name="ANUAL_2002" hidden="1">{"capa",#N/A,FALSE,"capa";"RES",#N/A,FALSE,"RESULTADO";"REALIZ97",#N/A,FALSE,"RES97";"BAL",#N/A,FALSE,"BAL.PATRIM";"BALREALIZ",#N/A,FALSE,"BAL97"}</definedName>
    <definedName name="ANUAL_2002_1" hidden="1">{"capa",#N/A,FALSE,"capa";"RES",#N/A,FALSE,"RESULTADO";"REALIZ97",#N/A,FALSE,"RES97";"BAL",#N/A,FALSE,"BAL.PATRIM";"BALREALIZ",#N/A,FALSE,"BAL97"}</definedName>
    <definedName name="AOQBD" hidden="1">{#N/A,#N/A,FALSE,"Adm comp";#N/A,#N/A,FALSE,"Adm ajust";"adm",#N/A,FALSE,"Administration";#N/A,#N/A,FALSE,"Adm Bgt 97 vs Prév. 96";#N/A,#N/A,FALSE,"Adm Bgt 97 vs 96"}</definedName>
    <definedName name="AOQBD_1" hidden="1">{#N/A,#N/A,FALSE,"Adm comp";#N/A,#N/A,FALSE,"Adm ajust";"adm",#N/A,FALSE,"Administration";#N/A,#N/A,FALSE,"Adm Bgt 97 vs Prév. 96";#N/A,#N/A,FALSE,"Adm Bgt 97 vs 96"}</definedName>
    <definedName name="aqret" hidden="1">{"summary",#N/A,TRUE,"SUMMARY";"oneyear",#N/A,TRUE,"PROJECTIONS"}</definedName>
    <definedName name="ARCPUBURL">""</definedName>
    <definedName name="ARKADIA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ARKADIA1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AS2DocOpenMode" hidden="1">"AS2DocumentEdit"</definedName>
    <definedName name="AS2HasNoAutoHeaderFooter" hidden="1">" "</definedName>
    <definedName name="AS2NamedRange" hidden="1">15</definedName>
    <definedName name="AS2ReportLS" hidden="1">1</definedName>
    <definedName name="AS2StaticLS" hidden="1">#REF!</definedName>
    <definedName name="AS2SyncStepLS" hidden="1">0</definedName>
    <definedName name="AS2VersionLS" hidden="1">300</definedName>
    <definedName name="asda" hidden="1">{#N/A,#N/A,FALSE,"Centres";#N/A,#N/A,FALSE,"Partenariats";#N/A,#N/A,FALSE,"P.Diverses";#N/A,#N/A,FALSE,"Adm";#N/A,#N/A,FALSE,"Autres R-D";#N/A,#N/A,FALSE,"Intérêts"}</definedName>
    <definedName name="asda_1" hidden="1">{#N/A,#N/A,FALSE,"Centres";#N/A,#N/A,FALSE,"Partenariats";#N/A,#N/A,FALSE,"P.Diverses";#N/A,#N/A,FALSE,"Adm";#N/A,#N/A,FALSE,"Autres R-D";#N/A,#N/A,FALSE,"Intérêts"}</definedName>
    <definedName name="asdf_1" hidden="1">{#N/A,#N/A,FALSE,"Comparable";#N/A,#N/A,FALSE,"Sommaire";#N/A,#N/A,FALSE,"Rentree";#N/A,#N/A,FALSE,"Centres commerciaux";#N/A,#N/A,FALSE,"Min Tot";#N/A,#N/A,FALSE,"Min Equité";#N/A,#N/A,FALSE,"Prop.Diverses";#N/A,#N/A,FALSE,"Terrains";#N/A,#N/A,FALSE,"Administration";#N/A,#N/A,FALSE,"Autres R.D.";#N/A,#N/A,FALSE,"F.financiers"}</definedName>
    <definedName name="asdfa" hidden="1">#N/A</definedName>
    <definedName name="ASDFG_1" hidden="1">{#N/A,#N/A,FALSE,"Min compar us";#N/A,#N/A,FALSE,"Min US Equité ";#N/A,#N/A,FALSE,"Analyse U.S."}</definedName>
    <definedName name="aserr" hidden="1">{"cashcons",#N/A,FALSE,"CASHCONS";"cash7000",#N/A,FALSE,"CASH7000";"cash9000",#N/A,FALSE,"CASH9000";"assu7000",#N/A,FALSE,"ASSU7000";"assu9000",#N/A,FALSE,"ASSU9000";"rentroll",#N/A,FALSE,"RENTROLL";"expr7000",#N/A,FALSE,"EXPR7000";"expr9000",#N/A,FALSE,"EXPR9000"}</definedName>
    <definedName name="asfas" hidden="1">#REF!</definedName>
    <definedName name="asfddfa"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AUX." hidden="1">{"capapetros",#N/A,FALSE,"capa petros";"RESPETROS",#N/A,FALSE,"RESULTADO";"REALIZ97PETROS",#N/A,FALSE,"RES97"}</definedName>
    <definedName name="AUX._1" hidden="1">{"capapetros",#N/A,FALSE,"capa petros";"RESPETROS",#N/A,FALSE,"RESULTADO";"REALIZ97PETROS",#N/A,FALSE,"RES97"}</definedName>
    <definedName name="azz" hidden="1">{#N/A,#N/A,FALSE,"letter";#N/A,#N/A,FALSE,"PP_0895";#N/A,#N/A,FALSE,"PP_0995"}</definedName>
    <definedName name="azzz" hidden="1">{#N/A,#N/A,FALSE,"letter";#N/A,#N/A,FALSE,"PP_0895";#N/A,#N/A,FALSE,"PP_0995"}</definedName>
    <definedName name="azzzz" hidden="1">{#N/A,#N/A,FALSE,"letter";#N/A,#N/A,FALSE,"PP_0895";#N/A,#N/A,FALSE,"PP_0995"}</definedName>
    <definedName name="B_1" hidden="1">{#N/A,#N/A,FALSE,"Adm comp";#N/A,#N/A,FALSE,"Adm ajust";"adm",#N/A,FALSE,"Administration";#N/A,#N/A,FALSE,"Adm Bgt 97 vs Prév. 96";#N/A,#N/A,FALSE,"Adm Bgt 97 vs 96"}</definedName>
    <definedName name="ba" hidden="1">#REF!</definedName>
    <definedName name="BacktoPartnership">'Sales &amp; Percentage Rent'!BacktoPartnership</definedName>
    <definedName name="balls" hidden="1">{#N/A,#N/A,TRUE,"CASH COND_B1";#N/A,#N/A,TRUE,"COMP DESP COND_B2_B3";#N/A,#N/A,TRUE,"11";#N/A,#N/A,TRUE,"12";#N/A,#N/A,TRUE,"13";#N/A,#N/A,TRUE,"14";#N/A,#N/A,TRUE,"15";#N/A,#N/A,TRUE,"16";#N/A,#N/A,TRUE,"19";#N/A,#N/A,TRUE,"21";#N/A,#N/A,TRUE,"22";#N/A,#N/A,TRUE,"23";#N/A,#N/A,TRUE,"24";#N/A,#N/A,TRUE,"27";#N/A,#N/A,TRUE,"IMOB COND_B5";#N/A,#N/A,TRUE,"B6";#N/A,#N/A,TRUE,"B7";#N/A,#N/A,TRUE,"QUADRO PESSOAL";#N/A,#N/A,TRUE,"ORG."}</definedName>
    <definedName name="balls_1" hidden="1">{#N/A,#N/A,TRUE,"CASH COND_B1";#N/A,#N/A,TRUE,"COMP DESP COND_B2_B3";#N/A,#N/A,TRUE,"11";#N/A,#N/A,TRUE,"12";#N/A,#N/A,TRUE,"13";#N/A,#N/A,TRUE,"14";#N/A,#N/A,TRUE,"15";#N/A,#N/A,TRUE,"16";#N/A,#N/A,TRUE,"19";#N/A,#N/A,TRUE,"21";#N/A,#N/A,TRUE,"22";#N/A,#N/A,TRUE,"23";#N/A,#N/A,TRUE,"24";#N/A,#N/A,TRUE,"27";#N/A,#N/A,TRUE,"IMOB COND_B5";#N/A,#N/A,TRUE,"B6";#N/A,#N/A,TRUE,"B7";#N/A,#N/A,TRUE,"QUADRO PESSOAL";#N/A,#N/A,TRUE,"ORG."}</definedName>
    <definedName name="Barg" hidden="1">#REF!</definedName>
    <definedName name="BBBBBB"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BBBBBB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bccv" hidden="1">{"NOPCAPEVA",#N/A,FALSE,"Nopat";"FCFCSTAR",#N/A,FALSE,"FCFVAL";"EVAVL",#N/A,FALSE,"EVAVAL";"LEASE",#N/A,FALSE,"OpLease"}</definedName>
    <definedName name="bcvxz" hidden="1">{"NOPCAPEVA",#N/A,FALSE,"Nopat";"FCFCSTAR",#N/A,FALSE,"FCFVAL";"EVAVL",#N/A,FALSE,"EVAVAL";"LEASE",#N/A,FALSE,"OpLease"}</definedName>
    <definedName name="bcz" hidden="1">{"AnnInc",#N/A,TRUE,"Inc";"QtrInc1",#N/A,TRUE,"Inc";"Balance",#N/A,TRUE,"Bal";"Cflow",#N/A,TRUE,"Cash"}</definedName>
    <definedName name="bd" hidden="1">{"NOPCAPEVA",#N/A,FALSE,"Nopat";"FCFCSTAR",#N/A,FALSE,"FCFVAL";"EVAVL",#N/A,FALSE,"EVAVAL";"LEASE",#N/A,FALSE,"OpLease"}</definedName>
    <definedName name="bdxc" hidden="1">{"NOPCAPEVA",#N/A,FALSE,"Nopat";"FCFCSTAR",#N/A,FALSE,"FCFVAL";"EVAVL",#N/A,FALSE,"EVAVAL";"LEASE",#N/A,FALSE,"OpLease"}</definedName>
    <definedName name="bfc" hidden="1">{"NOPCAPEVA",#N/A,FALSE,"Nopat";"FCFCSTAR",#N/A,FALSE,"FCFVAL";"EVAVL",#N/A,FALSE,"EVAVAL";"LEASE",#N/A,FALSE,"OpLease"}</definedName>
    <definedName name="bfds" hidden="1">{"NOPCAPEVA",#N/A,FALSE,"Nopat";"FCFCSTAR",#N/A,FALSE,"FCFVAL";"EVAVL",#N/A,FALSE,"EVAVAL";"LEASE",#N/A,FALSE,"OpLease"}</definedName>
    <definedName name="bfdz" hidden="1">{"NOPCAPEVA",#N/A,FALSE,"Nopat";"FCFCSTAR",#N/A,FALSE,"FCFVAL";"EVAVL",#N/A,FALSE,"EVAVAL";"LEASE",#N/A,FALSE,"OpLease"}</definedName>
    <definedName name="bfszd" hidden="1">{"NOPCAPEVA",#N/A,FALSE,"Nopat";"FCFCSTAR",#N/A,FALSE,"FCFVAL";"EVAVL",#N/A,FALSE,"EVAVAL";"LEASE",#N/A,FALSE,"OpLease"}</definedName>
    <definedName name="bfx" hidden="1">{"AnnInc",#N/A,TRUE,"Inc";"QtrInc1",#N/A,TRUE,"Inc";"Balance",#N/A,TRUE,"Bal";"Cflow",#N/A,TRUE,"Cash"}</definedName>
    <definedName name="bfzx" hidden="1">{"AnnInc",#N/A,TRUE,"Inc";"QtrInc1",#N/A,TRUE,"Inc";"Balance",#N/A,TRUE,"Bal";"Cflow",#N/A,TRUE,"Cash"}</definedName>
    <definedName name="BG" hidden="1">{#N/A,#N/A,FALSE,"Vendas e Receitas";#N/A,#N/A,FALSE,"Veículos";#N/A,#N/A,FALSE,"Posição de atraso";#N/A,#N/A,FALSE,"Inadimplência";#N/A,#N/A,FALSE,"Alug.vencidos";#N/A,#N/A,FALSE,"vacancy";#N/A,#N/A,FALSE,"luvas";#N/A,#N/A,FALSE,"DespCond1";#N/A,#N/A,FALSE,"DespCond2-pg13";#N/A,#N/A,FALSE,"DespCond3 pg14"}</definedName>
    <definedName name="BG_1" hidden="1">{#N/A,#N/A,FALSE,"Vendas e Receitas";#N/A,#N/A,FALSE,"Veículos";#N/A,#N/A,FALSE,"Posição de atraso";#N/A,#N/A,FALSE,"Inadimplência";#N/A,#N/A,FALSE,"Alug.vencidos";#N/A,#N/A,FALSE,"vacancy";#N/A,#N/A,FALSE,"luvas";#N/A,#N/A,FALSE,"DespCond1";#N/A,#N/A,FALSE,"DespCond2-pg13";#N/A,#N/A,FALSE,"DespCond3 pg14"}</definedName>
    <definedName name="BG_Del" hidden="1">15</definedName>
    <definedName name="BG_Ins" hidden="1">4</definedName>
    <definedName name="BG_Mod" hidden="1">6</definedName>
    <definedName name="BGR" hidden="1">{#N/A,#N/A,FALSE,"Centres";#N/A,#N/A,FALSE,"Partenariats";#N/A,#N/A,FALSE,"P.Diverses";#N/A,#N/A,FALSE,"Adm";#N/A,#N/A,FALSE,"Autres R-D";#N/A,#N/A,FALSE,"Intérêts"}</definedName>
    <definedName name="BGR_1" hidden="1">{#N/A,#N/A,FALSE,"Centres";#N/A,#N/A,FALSE,"Partenariats";#N/A,#N/A,FALSE,"P.Diverses";#N/A,#N/A,FALSE,"Adm";#N/A,#N/A,FALSE,"Autres R-D";#N/A,#N/A,FALSE,"Intérêts"}</definedName>
    <definedName name="BGRFVG" hidden="1">{#N/A,#N/A,FALSE,"Sommaire";#N/A,#N/A,FALSE,"Comparable";#N/A,#N/A,FALSE,"Centres commerciaux";#N/A,#N/A,FALSE,"Min Tot (2)";#N/A,#N/A,FALSE,"Min Equité";#N/A,#N/A,FALSE,"Prop.Diverses";#N/A,#N/A,FALSE,"Terrains";#N/A,#N/A,FALSE,"Administration";#N/A,#N/A,FALSE,"Autres R.D.";#N/A,#N/A,FALSE,"F.financiers";#N/A,#N/A,FALSE,"Rentree"}</definedName>
    <definedName name="BGRFVG_1" hidden="1">{#N/A,#N/A,FALSE,"Sommaire";#N/A,#N/A,FALSE,"Comparable";#N/A,#N/A,FALSE,"Centres commerciaux";#N/A,#N/A,FALSE,"Min Tot (2)";#N/A,#N/A,FALSE,"Min Equité";#N/A,#N/A,FALSE,"Prop.Diverses";#N/A,#N/A,FALSE,"Terrains";#N/A,#N/A,FALSE,"Administration";#N/A,#N/A,FALSE,"Autres R.D.";#N/A,#N/A,FALSE,"F.financiers";#N/A,#N/A,FALSE,"Rentree"}</definedName>
    <definedName name="bhbhbhbh" hidden="1">{#N/A,#N/A,FALSE,"Centres";#N/A,#N/A,FALSE,"Partenariats";#N/A,#N/A,FALSE,"P.Diverses";#N/A,#N/A,FALSE,"Adm";#N/A,#N/A,FALSE,"Autres R-D";#N/A,#N/A,FALSE,"Intérêts"}</definedName>
    <definedName name="bhbhbhbh_1" hidden="1">{#N/A,#N/A,FALSE,"Centres";#N/A,#N/A,FALSE,"Partenariats";#N/A,#N/A,FALSE,"P.Diverses";#N/A,#N/A,FALSE,"Adm";#N/A,#N/A,FALSE,"Autres R-D";#N/A,#N/A,FALSE,"Intérêts"}</definedName>
    <definedName name="bill" hidden="1">{#N/A,#N/A,FALSE,"MKT.COMPS";#N/A,#N/A,FALSE,"DCF - LBO"}</definedName>
    <definedName name="bill1" hidden="1">{#N/A,#N/A,FALSE,"MKT.COMPS";#N/A,#N/A,FALSE,"DCF - LBO"}</definedName>
    <definedName name="bilol" hidden="1">{#N/A,#N/A,FALSE,"VALSUM";#N/A,#N/A,FALSE,"MKT.COMPS";#N/A,#N/A,FALSE,"ACQ.MULT.";#N/A,#N/A,FALSE,"DCF - LBO"}</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DG.__410">"CAMSCH"</definedName>
    <definedName name="BLPH1" hidden="1">#REF!</definedName>
    <definedName name="BLPH1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1" hidden="1">#REF!</definedName>
    <definedName name="BLPH12" hidden="1">#REF!</definedName>
    <definedName name="BLPH13"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hidden="1">#REF!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4" hidden="1">#REF!</definedName>
    <definedName name="BLPH455" hidden="1">#REF!</definedName>
    <definedName name="BLPH456" hidden="1">#REF!</definedName>
    <definedName name="BLPH457" hidden="1">#REF!</definedName>
    <definedName name="BLPH458"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1"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NE_MESSAGES_HIDDEN" hidden="1">#REF!</definedName>
    <definedName name="bobsum" hidden="1">{"bobsum",#N/A,FALSE,"BobSummary"}</definedName>
    <definedName name="bonif1" hidden="1">{#N/A,#N/A,TRUE,"B (2)";#N/A,#N/A,TRUE,"B (2)"}</definedName>
    <definedName name="bonif2" hidden="1">{#N/A,#N/A,TRUE,"B (2)";#N/A,#N/A,TRUE,"B (2)"}</definedName>
    <definedName name="bonif3" hidden="1">{#N/A,#N/A,TRUE,"B (2)";#N/A,#N/A,TRUE,"B (2)"}</definedName>
    <definedName name="BonusNames">#REF!,#REF!</definedName>
    <definedName name="BPAGE">"1"</definedName>
    <definedName name="brall" hidden="1">{"brmonth",#N/A,FALSE,"brazil";"brroll",#N/A,FALSE,"brazil";"brprof",#N/A,FALSE,"brazil"}</definedName>
    <definedName name="brmonth" hidden="1">{"brmonth",#N/A,FALSE,"brazil"}</definedName>
    <definedName name="brprof" hidden="1">{"brprof",#N/A,FALSE,"brazil"}</definedName>
    <definedName name="brroll" hidden="1">{"brroll",#N/A,FALSE,"brazil"}</definedName>
    <definedName name="BSIPbPageSetupChartSize" hidden="1">1</definedName>
    <definedName name="BSIPbPageSetupChartSize_0" hidden="1">0</definedName>
    <definedName name="BSIPbPageSetupDraftQuality" hidden="1">1</definedName>
    <definedName name="BSIPbPageSetupDraftQuality_0" hidden="1">0</definedName>
    <definedName name="BSIPbPageSetupDrawingColor" hidden="1">1</definedName>
    <definedName name="BSIPbPageSetupDrawingColor_0" hidden="1">0</definedName>
    <definedName name="BSIPbPageSetupFitToPagesTall" hidden="1">1</definedName>
    <definedName name="BSIPbPageSetupFitToPagesTall_0" hidden="1">1</definedName>
    <definedName name="BSIPbPageSetupFitToPagesWide" hidden="1">1</definedName>
    <definedName name="BSIPbPageSetupFitToPagesWide_0" hidden="1">1</definedName>
    <definedName name="BSIPbPageSetupMediaName" hidden="1">1</definedName>
    <definedName name="BSIPbPageSetupMediaName_0" hidden="1">"ANSI_B_(11.00_x_17.00_Inches)"</definedName>
    <definedName name="BSIPbPageSetupPageOrientation" hidden="1">1</definedName>
    <definedName name="BSIPbPageSetupPageOrientation_0" hidden="1">2</definedName>
    <definedName name="BSIPbPageSetupPaperHeight" hidden="1">1</definedName>
    <definedName name="BSIPbPageSetupPaperHeight_0" hidden="1">1224</definedName>
    <definedName name="BSIPbPageSetupPaperMarginBottom" hidden="1">1</definedName>
    <definedName name="BSIPbPageSetupPaperMarginBottom_0" hidden="1">0</definedName>
    <definedName name="BSIPbPageSetupPaperMarginFooter" hidden="1">1</definedName>
    <definedName name="BSIPbPageSetupPaperMarginFooter_0" hidden="1">0</definedName>
    <definedName name="BSIPbPageSetupPaperMarginHeader" hidden="1">1</definedName>
    <definedName name="BSIPbPageSetupPaperMarginHeader_0" hidden="1">0</definedName>
    <definedName name="BSIPbPageSetupPaperMarginLeft" hidden="1">1</definedName>
    <definedName name="BSIPbPageSetupPaperMarginLeft_0" hidden="1">0</definedName>
    <definedName name="BSIPbPageSetupPaperMarginRight" hidden="1">1</definedName>
    <definedName name="BSIPbPageSetupPaperMarginRight_0" hidden="1">0</definedName>
    <definedName name="BSIPbPageSetupPaperMarginTop" hidden="1">1</definedName>
    <definedName name="BSIPbPageSetupPaperMarginTop_0" hidden="1">0</definedName>
    <definedName name="BSIPbPageSetupPaperWidth" hidden="1">1</definedName>
    <definedName name="BSIPbPageSetupPaperWidth_0" hidden="1">792</definedName>
    <definedName name="BSIPbPageSetupPlotSizeType" hidden="1">1</definedName>
    <definedName name="BSIPbPageSetupPlotSizeType_0" hidden="1">1</definedName>
    <definedName name="BSIPbPageSetupPrintCellErrors" hidden="1">1</definedName>
    <definedName name="BSIPbPageSetupPrintCellErrors_0" hidden="1">0</definedName>
    <definedName name="BSIPbPageSetupPrintComments" hidden="1">1</definedName>
    <definedName name="BSIPbPageSetupPrintComments_0" hidden="1">-4142</definedName>
    <definedName name="BSIPbPageSetupPrintGridlines" hidden="1">1</definedName>
    <definedName name="BSIPbPageSetupPrintGridlines_0" hidden="1">0</definedName>
    <definedName name="BSIPbPageSetupUseStandardMargins" hidden="1">1</definedName>
    <definedName name="BSIPbPageSetupUseStandardMargins_0" hidden="1">0</definedName>
    <definedName name="BSIPbPageSetupUseZoom" hidden="1">1</definedName>
    <definedName name="BSIPbPageSetupUseZoom_0" hidden="1">0</definedName>
    <definedName name="BSIPbPageSetupZoom" hidden="1">1</definedName>
    <definedName name="BSIPbPageSetupZoom_0" hidden="1">100</definedName>
    <definedName name="BSIWhichPageSetup" hidden="1">1</definedName>
    <definedName name="BSIWhichPageSetup_0" hidden="1">"0þ"</definedName>
    <definedName name="BT" hidden="1">{#N/A,#N/A,FALSE,"Centres";#N/A,#N/A,FALSE,"Partenariats";#N/A,#N/A,FALSE,"P.Diverses";#N/A,#N/A,FALSE,"Adm";#N/A,#N/A,FALSE,"Autres R-D";#N/A,#N/A,FALSE,"Intérêts"}</definedName>
    <definedName name="BT_1" hidden="1">{#N/A,#N/A,FALSE,"Centres";#N/A,#N/A,FALSE,"Partenariats";#N/A,#N/A,FALSE,"P.Diverses";#N/A,#N/A,FALSE,"Adm";#N/A,#N/A,FALSE,"Autres R-D";#N/A,#N/A,FALSE,"Intérêts"}</definedName>
    <definedName name="BUDGET_utili_REAIS">#REF!,#REF!,#REF!,#REF!</definedName>
    <definedName name="BUDGET_WORKSHEET___REAIS">#REF!,#REF!,#REF!,#REF!,#REF!</definedName>
    <definedName name="BUDGET_WORKSHEET_US">#REF!,#REF!,#REF!,#REF!,#REF!</definedName>
    <definedName name="Bugget_w">#REF!,#REF!,#REF!,#REF!,#REF!</definedName>
    <definedName name="Building">"One University Avenue"</definedName>
    <definedName name="Button_1">"CalifornianCasa_UnitDetails_List"</definedName>
    <definedName name="Button_80">"The_Bonavista_UnitDetails_List"</definedName>
    <definedName name="bv" hidden="1">{#N/A,#N/A,FALSE,"Adm comp";#N/A,#N/A,FALSE,"Adm ajust";"adm",#N/A,FALSE,"Administration";#N/A,#N/A,FALSE,"Adm Bgt 97 vs Prév. 96";#N/A,#N/A,FALSE,"Adm Bgt 97 vs 96"}</definedName>
    <definedName name="bv_1" hidden="1">{#N/A,#N/A,FALSE,"Adm comp";#N/A,#N/A,FALSE,"Adm ajust";"adm",#N/A,FALSE,"Administration";#N/A,#N/A,FALSE,"Adm Bgt 97 vs Prév. 96";#N/A,#N/A,FALSE,"Adm Bgt 97 vs 96"}</definedName>
    <definedName name="BVBVB"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BVBVB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c.LTMYear" hidden="1">#REF!</definedName>
    <definedName name="caattach2" hidden="1">{#N/A,#N/A,FALSE,"letter";#N/A,#N/A,FALSE,"PP_0895";#N/A,#N/A,FALSE,"PP_0995"}</definedName>
    <definedName name="cada" hidden="1">{#N/A,#N/A,TRUE,"RECEITA ESTAC";#N/A,#N/A,TRUE,"CASH ESTAC";#N/A,#N/A,TRUE,"11Est";#N/A,#N/A,TRUE,"13Est";#N/A,#N/A,TRUE,"14Est";#N/A,#N/A,TRUE,"16Est";#N/A,#N/A,TRUE,"IMOB ESTAC_A4"}</definedName>
    <definedName name="cada_1" hidden="1">{#N/A,#N/A,TRUE,"RECEITA ESTAC";#N/A,#N/A,TRUE,"CASH ESTAC";#N/A,#N/A,TRUE,"11Est";#N/A,#N/A,TRUE,"13Est";#N/A,#N/A,TRUE,"14Est";#N/A,#N/A,TRUE,"16Est";#N/A,#N/A,TRUE,"IMOB ESTAC_A4"}</definedName>
    <definedName name="Capa_Contábil" hidden="1">{#N/A,#N/A,FALSE,"-";#N/A,#N/A,FALSE,"Orçamento Em Reais";#N/A,#N/A,FALSE,"Receitas Operacionais";#N/A,#N/A,FALSE,"Despesas Operacionais";#N/A,#N/A,FALSE,"Não Operacional";#N/A,#N/A,FALSE,"Bancos";#N/A,#N/A,FALSE,"Leasing";#N/A,#N/A,FALSE,"CNB";#N/A,#N/A,FALSE,"SCR";#N/A,#N/A,FALSE,"SCIPA";#N/A,#N/A,FALSE,"NAOS"}</definedName>
    <definedName name="Capa_Contábil_1" hidden="1">{#N/A,#N/A,FALSE,"-";#N/A,#N/A,FALSE,"Orçamento Em Reais";#N/A,#N/A,FALSE,"Receitas Operacionais";#N/A,#N/A,FALSE,"Despesas Operacionais";#N/A,#N/A,FALSE,"Não Operacional";#N/A,#N/A,FALSE,"Bancos";#N/A,#N/A,FALSE,"Leasing";#N/A,#N/A,FALSE,"CNB";#N/A,#N/A,FALSE,"SCR";#N/A,#N/A,FALSE,"SCIPA";#N/A,#N/A,FALSE,"NAOS"}</definedName>
    <definedName name="CapitalStructure" hidden="1">#REF!</definedName>
    <definedName name="carmem" hidden="1">{#N/A,#N/A,FALSE,"-";#N/A,#N/A,FALSE,"Orçamento Em Reais";#N/A,#N/A,FALSE,"Receitas Operacionais";#N/A,#N/A,FALSE,"Despesas Operacionais";#N/A,#N/A,FALSE,"Não Operacional";#N/A,#N/A,FALSE,"Bancos";#N/A,#N/A,FALSE,"Leasing";#N/A,#N/A,FALSE,"CNB";#N/A,#N/A,FALSE,"SCR";#N/A,#N/A,FALSE,"SCIPA";#N/A,#N/A,FALSE,"NAOS"}</definedName>
    <definedName name="carmem_1" hidden="1">{#N/A,#N/A,FALSE,"-";#N/A,#N/A,FALSE,"Orçamento Em Reais";#N/A,#N/A,FALSE,"Receitas Operacionais";#N/A,#N/A,FALSE,"Despesas Operacionais";#N/A,#N/A,FALSE,"Não Operacional";#N/A,#N/A,FALSE,"Bancos";#N/A,#N/A,FALSE,"Leasing";#N/A,#N/A,FALSE,"CNB";#N/A,#N/A,FALSE,"SCR";#N/A,#N/A,FALSE,"SCIPA";#N/A,#N/A,FALSE,"NAOS"}</definedName>
    <definedName name="Carrie" hidden="1">#REF!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41E9A35_opts" hidden="1">"1, 9, 1, False, 2, False, False, , 0, False, True, 1, 1"</definedName>
    <definedName name="cb_sChartE2218BA_opts" hidden="1">"1, 4, 1, False, 2, False, False, , 0, False, True, 1, 1"</definedName>
    <definedName name="cb_sChartE221ADA_opts" hidden="1">"1, 5, 1, False, 2, False,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-1131501022</definedName>
    <definedName name="CCC_1" hidden="1">{#N/A,#N/A,FALSE,"Sommaire";#N/A,#N/A,FALSE,"Comparable";#N/A,#N/A,FALSE,"Centres commerciaux";#N/A,#N/A,FALSE,"Min Tot (2)";#N/A,#N/A,FALSE,"Min Equité";#N/A,#N/A,FALSE,"Prop.Diverses";#N/A,#N/A,FALSE,"Terrains";#N/A,#N/A,FALSE,"Administration";#N/A,#N/A,FALSE,"Autres R.D.";#N/A,#N/A,FALSE,"F.financiers";#N/A,#N/A,FALSE,"Rentree"}</definedName>
    <definedName name="CCCC" hidden="1">#REF!</definedName>
    <definedName name="CCCCC" hidden="1">{#N/A,#N/A,FALSE,"Adm comp";#N/A,#N/A,FALSE,"Adm ajust";"adm",#N/A,FALSE,"Administration";#N/A,#N/A,FALSE,"Adm Bgt 97 vs Prév. 96";#N/A,#N/A,FALSE,"Adm Bgt 97 vs 96"}</definedName>
    <definedName name="CCCCC_1" hidden="1">{#N/A,#N/A,FALSE,"Adm comp";#N/A,#N/A,FALSE,"Adm ajust";"adm",#N/A,FALSE,"Administration";#N/A,#N/A,FALSE,"Adm Bgt 97 vs Prév. 96";#N/A,#N/A,FALSE,"Adm Bgt 97 vs 96"}</definedName>
    <definedName name="ccccccccccccccc" hidden="1">{#N/A,#N/A,FALSE,"-";#N/A,#N/A,FALSE,"Orçamento Em Reais";#N/A,#N/A,FALSE,"Receitas Operacionais";#N/A,#N/A,FALSE,"Despesas Operacionais";#N/A,#N/A,FALSE,"Não Operacional";#N/A,#N/A,FALSE,"Bancos";#N/A,#N/A,FALSE,"Leasing";#N/A,#N/A,FALSE,"CNB";#N/A,#N/A,FALSE,"SCR";#N/A,#N/A,FALSE,"SCIPA";#N/A,#N/A,FALSE,"NAOS"}</definedName>
    <definedName name="ccccccccccccccc_1" hidden="1">{#N/A,#N/A,FALSE,"-";#N/A,#N/A,FALSE,"Orçamento Em Reais";#N/A,#N/A,FALSE,"Receitas Operacionais";#N/A,#N/A,FALSE,"Despesas Operacionais";#N/A,#N/A,FALSE,"Não Operacional";#N/A,#N/A,FALSE,"Bancos";#N/A,#N/A,FALSE,"Leasing";#N/A,#N/A,FALSE,"CNB";#N/A,#N/A,FALSE,"SCR";#N/A,#N/A,FALSE,"SCIPA";#N/A,#N/A,FALSE,"NAOS"}</definedName>
    <definedName name="CCCOOO" hidden="1">{#N/A,#N/A,FALSE,"Sommaire";#N/A,#N/A,FALSE,"Comparable";#N/A,#N/A,FALSE,"Centres commerciaux";#N/A,#N/A,FALSE,"Min Tot (2)";#N/A,#N/A,FALSE,"Min Equité";#N/A,#N/A,FALSE,"Prop.Diverses";#N/A,#N/A,FALSE,"Terrains";#N/A,#N/A,FALSE,"Administration";#N/A,#N/A,FALSE,"Autres R.D.";#N/A,#N/A,FALSE,"F.financiers";#N/A,#N/A,FALSE,"Rentree"}</definedName>
    <definedName name="CCCOOO_1" hidden="1">{#N/A,#N/A,FALSE,"Sommaire";#N/A,#N/A,FALSE,"Comparable";#N/A,#N/A,FALSE,"Centres commerciaux";#N/A,#N/A,FALSE,"Min Tot (2)";#N/A,#N/A,FALSE,"Min Equité";#N/A,#N/A,FALSE,"Prop.Diverses";#N/A,#N/A,FALSE,"Terrains";#N/A,#N/A,FALSE,"Administration";#N/A,#N/A,FALSE,"Autres R.D.";#N/A,#N/A,FALSE,"F.financiers";#N/A,#N/A,FALSE,"Rentree"}</definedName>
    <definedName name="CellContents">_xlfn.FORMULATEXT(INDIRECT(ADDRESS(ROW(), COLUMN())))</definedName>
    <definedName name="cert" hidden="1">{"fis.dbo.r1_datasum"}</definedName>
    <definedName name="cert1" hidden="1">{"fis.dbo.r1_datasum"}</definedName>
    <definedName name="cfdgdhtrgtrh" hidden="1">{#N/A,#N/A,FALSE,"Centres";#N/A,#N/A,FALSE,"Partenariats";#N/A,#N/A,FALSE,"P.Diverses";#N/A,#N/A,FALSE,"Adm";#N/A,#N/A,FALSE,"Autres R-D";#N/A,#N/A,FALSE,"Intérêts"}</definedName>
    <definedName name="cfdgdhtrgtrh_1" hidden="1">{#N/A,#N/A,FALSE,"Centres";#N/A,#N/A,FALSE,"Partenariats";#N/A,#N/A,FALSE,"P.Diverses";#N/A,#N/A,FALSE,"Adm";#N/A,#N/A,FALSE,"Autres R-D";#N/A,#N/A,FALSE,"Intérêts"}</definedName>
    <definedName name="ChangeRange" hidden="1">#N/A</definedName>
    <definedName name="Chart12345" hidden="1">#REF!</definedName>
    <definedName name="ChartSubtitle" hidden="1">#REF!</definedName>
    <definedName name="ChartTitle" hidden="1">#REF!</definedName>
    <definedName name="Choices_Wrapper">Proforma!Choices_Wrapper</definedName>
    <definedName name="Choices_Wrapper5">Proforma!Choices_Wrapper5</definedName>
    <definedName name="CI">"HEAD"</definedName>
    <definedName name="CIQANR_2da96cc1e53e4c979cd42cecc20c13a3" hidden="1">#REF!</definedName>
    <definedName name="CIQANR_3b6ad57a915e4d209711b84586df80e6" hidden="1">#REF!</definedName>
    <definedName name="CIQANR_9bbf8aa3f89a494f895e70d10f29c579" hidden="1">#REF!</definedName>
    <definedName name="CIQANR_fefc7962bfea4eba960f07b0745d03db" hidden="1">#REF!</definedName>
    <definedName name="CIQWBGuid" hidden="1">"82fb34cc-7715-4ef9-b44d-8cb231574ba0"</definedName>
    <definedName name="CMVNFH"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CMVNFH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CO_1" hidden="1">{#N/A,#N/A,FALSE,"Sommaire";#N/A,#N/A,FALSE,"Comparable";#N/A,#N/A,FALSE,"Centres commerciaux";#N/A,#N/A,FALSE,"Min Tot (2)";#N/A,#N/A,FALSE,"Min Equité";#N/A,#N/A,FALSE,"Prop.Diverses";#N/A,#N/A,FALSE,"Terrains";#N/A,#N/A,FALSE,"Administration";#N/A,#N/A,FALSE,"Autres R.D.";#N/A,#N/A,FALSE,"F.financiers";#N/A,#N/A,FALSE,"Rentree"}</definedName>
    <definedName name="cobranza" hidden="1">255</definedName>
    <definedName name="cobranza1" hidden="1">255</definedName>
    <definedName name="COCO" hidden="1">{#N/A,#N/A,FALSE,"Sommaire";#N/A,#N/A,FALSE,"Comparable";#N/A,#N/A,FALSE,"Centres commerciaux";#N/A,#N/A,FALSE,"Min Tot (2)";#N/A,#N/A,FALSE,"Min Equité";#N/A,#N/A,FALSE,"Prop.Diverses";#N/A,#N/A,FALSE,"Terrains";#N/A,#N/A,FALSE,"Administration";#N/A,#N/A,FALSE,"Autres R.D.";#N/A,#N/A,FALSE,"F.financiers";#N/A,#N/A,FALSE,"Rentree"}</definedName>
    <definedName name="COCO_1" hidden="1">{#N/A,#N/A,FALSE,"Sommaire";#N/A,#N/A,FALSE,"Comparable";#N/A,#N/A,FALSE,"Centres commerciaux";#N/A,#N/A,FALSE,"Min Tot (2)";#N/A,#N/A,FALSE,"Min Equité";#N/A,#N/A,FALSE,"Prop.Diverses";#N/A,#N/A,FALSE,"Terrains";#N/A,#N/A,FALSE,"Administration";#N/A,#N/A,FALSE,"Autres R.D.";#N/A,#N/A,FALSE,"F.financiers";#N/A,#N/A,FALSE,"Rentree"}</definedName>
    <definedName name="Code" hidden="1">#REF!</definedName>
    <definedName name="COL" hidden="1">#REF!</definedName>
    <definedName name="COL1STYR">7</definedName>
    <definedName name="Comercial" hidden="1">{#N/A,#N/A,TRUE,"RECEITA ESTAC";#N/A,#N/A,TRUE,"CASH ESTAC";#N/A,#N/A,TRUE,"11Est";#N/A,#N/A,TRUE,"13Est";#N/A,#N/A,TRUE,"14Est";#N/A,#N/A,TRUE,"16Est";#N/A,#N/A,TRUE,"IMOB ESTAC_A4"}</definedName>
    <definedName name="Comercial_1" hidden="1">{#N/A,#N/A,TRUE,"RECEITA ESTAC";#N/A,#N/A,TRUE,"CASH ESTAC";#N/A,#N/A,TRUE,"11Est";#N/A,#N/A,TRUE,"13Est";#N/A,#N/A,TRUE,"14Est";#N/A,#N/A,TRUE,"16Est";#N/A,#N/A,TRUE,"IMOB ESTAC_A4"}</definedName>
    <definedName name="Comissão" hidden="1">{#N/A,#N/A,TRUE,"RECEITA ESTAC";#N/A,#N/A,TRUE,"CASH ESTAC";#N/A,#N/A,TRUE,"11Est";#N/A,#N/A,TRUE,"13Est";#N/A,#N/A,TRUE,"14Est";#N/A,#N/A,TRUE,"16Est";#N/A,#N/A,TRUE,"IMOB ESTAC_A4"}</definedName>
    <definedName name="Comissão_1" hidden="1">{#N/A,#N/A,TRUE,"RECEITA ESTAC";#N/A,#N/A,TRUE,"CASH ESTAC";#N/A,#N/A,TRUE,"11Est";#N/A,#N/A,TRUE,"13Est";#N/A,#N/A,TRUE,"14Est";#N/A,#N/A,TRUE,"16Est";#N/A,#N/A,TRUE,"IMOB ESTAC_A4"}</definedName>
    <definedName name="Company_name">"SLOV - KAUFRING"</definedName>
    <definedName name="CompanyName" hidden="1">#REF!</definedName>
    <definedName name="CompanyOH" hidden="1">#REF!</definedName>
    <definedName name="Compara" hidden="1">{"capapetros",#N/A,FALSE,"capa petros";"RESPETROS",#N/A,FALSE,"RESULTADO";"REALIZ97PETROS",#N/A,FALSE,"RES97"}</definedName>
    <definedName name="Compara_1" hidden="1">{"capapetros",#N/A,FALSE,"capa petros";"RESPETROS",#N/A,FALSE,"RESULTADO";"REALIZ97PETROS",#N/A,FALSE,"RES97"}</definedName>
    <definedName name="comparat" hidden="1">{"capapetros",#N/A,FALSE,"capa petros";"RESPETROS",#N/A,FALSE,"RESULTADO";"REALIZ97PETROS",#N/A,FALSE,"RES97"}</definedName>
    <definedName name="comparat_1" hidden="1">{"capapetros",#N/A,FALSE,"capa petros";"RESPETROS",#N/A,FALSE,"RESULTADO";"REALIZ97PETROS",#N/A,FALSE,"RES97"}</definedName>
    <definedName name="CompPie" hidden="1">{"one",#N/A,TRUE,"Alaska";"two",#N/A,TRUE,"Alaska";"three",#N/A,TRUE,"Alaska";"four",#N/A,TRUE,"Alaska"}</definedName>
    <definedName name="CON" hidden="1">{#N/A,#N/A,FALSE,"Sommaire";#N/A,#N/A,FALSE,"Comparable";#N/A,#N/A,FALSE,"Centres commerciaux";#N/A,#N/A,FALSE,"Min Tot (2)";#N/A,#N/A,FALSE,"Min Equité";#N/A,#N/A,FALSE,"Prop.Diverses";#N/A,#N/A,FALSE,"Terrains";#N/A,#N/A,FALSE,"Administration";#N/A,#N/A,FALSE,"Autres R.D.";#N/A,#N/A,FALSE,"F.financiers";#N/A,#N/A,FALSE,"Rentree"}</definedName>
    <definedName name="CON_1" hidden="1">{#N/A,#N/A,FALSE,"Sommaire";#N/A,#N/A,FALSE,"Comparable";#N/A,#N/A,FALSE,"Centres commerciaux";#N/A,#N/A,FALSE,"Min Tot (2)";#N/A,#N/A,FALSE,"Min Equité";#N/A,#N/A,FALSE,"Prop.Diverses";#N/A,#N/A,FALSE,"Terrains";#N/A,#N/A,FALSE,"Administration";#N/A,#N/A,FALSE,"Autres R.D.";#N/A,#N/A,FALSE,"F.financiers";#N/A,#N/A,FALSE,"Rentree"}</definedName>
    <definedName name="Confidentiality" hidden="1">#REF!</definedName>
    <definedName name="conflict1" hidden="1">{#N/A,#N/A,FALSE,"Consolidated";#N/A,#N/A,FALSE,"Bell_Rich";#N/A,#N/A,FALSE,"Assmp_2.0";#N/A,#N/A,FALSE,"Proforma_2.0";#N/A,#N/A,FALSE,"IRR_2.0";#N/A,#N/A,FALSE,"Assumptions_2.5";#N/A,#N/A,FALSE,"Assumptions_3.0";#N/A,#N/A,FALSE,"Proforma_3.0"}</definedName>
    <definedName name="conflict10" hidden="1">{#N/A,#N/A,FALSE,"Consolidated";#N/A,#N/A,FALSE,"Bell_Rich";#N/A,#N/A,FALSE,"Assmp_2.0";#N/A,#N/A,FALSE,"Proforma_2.0";#N/A,#N/A,FALSE,"IRR_2.0";#N/A,#N/A,FALSE,"Assumptions_2.5";#N/A,#N/A,FALSE,"Assumptions_3.0";#N/A,#N/A,FALSE,"Proforma_3.0"}</definedName>
    <definedName name="conflict2" hidden="1">{#N/A,#N/A,FALSE,"Consolidated";#N/A,#N/A,FALSE,"Bell_Rich";#N/A,#N/A,FALSE,"Assmp_2.0";#N/A,#N/A,FALSE,"Proforma_2.0";#N/A,#N/A,FALSE,"IRR_2.0";#N/A,#N/A,FALSE,"Assumptions_2.5";#N/A,#N/A,FALSE,"Assumptions_3.0";#N/A,#N/A,FALSE,"Proforma_3.0"}</definedName>
    <definedName name="conflict3" hidden="1">{#N/A,#N/A,FALSE,"Consolidated";#N/A,#N/A,FALSE,"Bell_Rich";#N/A,#N/A,FALSE,"Assmp_2.0";#N/A,#N/A,FALSE,"Proforma_2.0";#N/A,#N/A,FALSE,"IRR_2.0";#N/A,#N/A,FALSE,"Assumptions_2.5";#N/A,#N/A,FALSE,"Assumptions_3.0";#N/A,#N/A,FALSE,"Proforma_3.0"}</definedName>
    <definedName name="conflict4" hidden="1">{#N/A,#N/A,FALSE,"Capitol Summary";#N/A,#N/A,FALSE,"Mayfair Summary"}</definedName>
    <definedName name="conflict5" hidden="1">{#N/A,#N/A,FALSE,"Leeds Assump";#N/A,#N/A,FALSE,"Berger Assump";#N/A,#N/A,FALSE,"O'Connor Assump";#N/A,#N/A,FALSE,"Capitol Assump";#N/A,#N/A,FALSE,"Metro Expenses"}</definedName>
    <definedName name="conflict6" hidden="1">{#N/A,#N/A,FALSE,"Leeds Expenses";#N/A,#N/A,FALSE,"Berber Expenses";#N/A,#N/A,FALSE,"Berger Op Costs";#N/A,#N/A,FALSE,"Berger Taxes";#N/A,#N/A,FALSE,"O'Connor Taxes";#N/A,#N/A,FALSE,"Metro Expenses";#N/A,#N/A,FALSE,"Cap. Sq. Expenses";#N/A,#N/A,FALSE,"Cap Sq. Taxes"}</definedName>
    <definedName name="conflict7" hidden="1">{#N/A,#N/A,FALSE,"Proforma";#N/A,#N/A,FALSE,"Fallingbrook DCF";#N/A,#N/A,FALSE,"Reconciliation";#N/A,#N/A,FALSE,"Fallingbrook Leasing"}</definedName>
    <definedName name="conflict9" hidden="1">{#N/A,#N/A,FALSE,"Capitol Summary";#N/A,#N/A,FALSE,"Mayfair Summary"}</definedName>
    <definedName name="cons" hidden="1">{#N/A,#N/A,FALSE,"Sommaire";#N/A,#N/A,FALSE,"Comparable";#N/A,#N/A,FALSE,"Centres commerciaux";#N/A,#N/A,FALSE,"Min Tot (2)";#N/A,#N/A,FALSE,"Min Equité";#N/A,#N/A,FALSE,"Prop.Diverses";#N/A,#N/A,FALSE,"Terrains";#N/A,#N/A,FALSE,"Administration";#N/A,#N/A,FALSE,"Autres R.D.";#N/A,#N/A,FALSE,"F.financiers";#N/A,#N/A,FALSE,"Rentree"}</definedName>
    <definedName name="cons_1" hidden="1">{#N/A,#N/A,FALSE,"Sommaire";#N/A,#N/A,FALSE,"Comparable";#N/A,#N/A,FALSE,"Centres commerciaux";#N/A,#N/A,FALSE,"Min Tot (2)";#N/A,#N/A,FALSE,"Min Equité";#N/A,#N/A,FALSE,"Prop.Diverses";#N/A,#N/A,FALSE,"Terrains";#N/A,#N/A,FALSE,"Administration";#N/A,#N/A,FALSE,"Autres R.D.";#N/A,#N/A,FALSE,"F.financiers";#N/A,#N/A,FALSE,"Rentree"}</definedName>
    <definedName name="CONSOL" hidden="1">{#N/A,#N/A,FALSE,"Sommaire";#N/A,#N/A,FALSE,"Comparable";#N/A,#N/A,FALSE,"Centres commerciaux";#N/A,#N/A,FALSE,"Min Tot (2)";#N/A,#N/A,FALSE,"Min Equité";#N/A,#N/A,FALSE,"Prop.Diverses";#N/A,#N/A,FALSE,"Terrains";#N/A,#N/A,FALSE,"Administration";#N/A,#N/A,FALSE,"Autres R.D.";#N/A,#N/A,FALSE,"F.financiers";#N/A,#N/A,FALSE,"Rentree"}</definedName>
    <definedName name="CONSOL_1" hidden="1">{#N/A,#N/A,FALSE,"Sommaire";#N/A,#N/A,FALSE,"Comparable";#N/A,#N/A,FALSE,"Centres commerciaux";#N/A,#N/A,FALSE,"Min Tot (2)";#N/A,#N/A,FALSE,"Min Equité";#N/A,#N/A,FALSE,"Prop.Diverses";#N/A,#N/A,FALSE,"Terrains";#N/A,#N/A,FALSE,"Administration";#N/A,#N/A,FALSE,"Autres R.D.";#N/A,#N/A,FALSE,"F.financiers";#N/A,#N/A,FALSE,"Rentree"}</definedName>
    <definedName name="ContentsHelp" hidden="1">#N/A</definedName>
    <definedName name="Contract_NRI_Series">OFFSET(#REF!,0,0,#REF!,1)</definedName>
    <definedName name="COR" hidden="1">#REF!</definedName>
    <definedName name="Corporate_tax_rate">0.4</definedName>
    <definedName name="CPAGE">"37"</definedName>
    <definedName name="CPNMB">"1"</definedName>
    <definedName name="CreateTable" hidden="1">#N/A</definedName>
    <definedName name="CreditStats" hidden="1">#REF!</definedName>
    <definedName name="cSum">9</definedName>
    <definedName name="CTIM2">"122917"</definedName>
    <definedName name="Current_Forecast_Series">OFFSET(#REF!,0,0,#REF!,1)</definedName>
    <definedName name="cursource" hidden="1">#N/A</definedName>
    <definedName name="CVS" hidden="1">#REF!</definedName>
    <definedName name="Cwvu.annual." hidden="1">#REF!,#REF!,#REF!,#REF!,#REF!,#REF!,#REF!,#REF!,#REF!,#REF!,#REF!,#REF!,#REF!,#REF!,#REF!,#REF!,#REF!,#REF!,#REF!,#REF!,#REF!,#REF!,#REF!,#REF!</definedName>
    <definedName name="Cwvu.annual._.hotel." hidden="1">#REF!,#REF!,#REF!,#REF!,#REF!,#REF!,#REF!,#REF!,#REF!,#REF!,#REF!,#REF!,#REF!,#REF!,#REF!,#REF!,#REF!,#REF!,#REF!</definedName>
    <definedName name="Cwvu.bottom._.line." hidden="1">#REF!,#REF!,#REF!,#REF!,#REF!,#REF!,#REF!,#REF!,#REF!,#REF!,#REF!,#REF!,#REF!,#REF!,#REF!,#REF!,#REF!,#REF!,#REF!,#REF!,#REF!,#REF!</definedName>
    <definedName name="Cwvu.cash._.flow." hidden="1">#REF!,#REF!,#REF!,#REF!,#REF!,#REF!,#REF!,#REF!,#REF!,#REF!,#REF!,#REF!,#REF!,#REF!,#REF!,#REF!,#REF!,#REF!,#REF!,#REF!,#REF!,#REF!,#REF!,#REF!,#REF!,#REF!,#REF!,#REF!,#REF!,#REF!,#REF!,#REF!,#REF!,#REF!,#REF!,#REF!,#REF!,#REF!,#REF!,#REF!,#REF!</definedName>
    <definedName name="Cwvu.combo." hidden="1">#REF!,#REF!,#REF!,#REF!,#REF!,#REF!,#REF!,#REF!,#REF!,#REF!,#REF!,#REF!,#REF!,#REF!,#REF!,#REF!,#REF!,#REF!,#REF!,#REF!,#REF!,#REF!</definedName>
    <definedName name="Cwvu.GREY_ALL." hidden="1">#REF!</definedName>
    <definedName name="cx" hidden="1">{#N/A,#N/A,FALSE,"Min compa cad";#N/A,#N/A,FALSE,"Min CAN Equité ";#N/A,#N/A,FALSE,"Analyse can"}</definedName>
    <definedName name="cx_1" hidden="1">{#N/A,#N/A,FALSE,"Min compa cad";#N/A,#N/A,FALSE,"Min CAN Equité ";#N/A,#N/A,FALSE,"Analyse can"}</definedName>
    <definedName name="da" hidden="1">{#N/A,#N/A,TRUE,"Dem_A1";#N/A,#N/A,TRUE,"Vend Rec_A2";#N/A,#N/A,TRUE,"Desc_A5";#N/A,#N/A,TRUE,"COMP_A6";#N/A,#N/A,TRUE,"DR00_A7";#N/A,#N/A,TRUE,"DR 99_A7";#N/A,#N/A,TRUE,"Desc_ A8";#N/A,#N/A,TRUE,"CASH EMPR_A9";#N/A,#N/A,TRUE,"CASH OBRA_A9";#N/A,#N/A,TRUE,"20Empr.";#N/A,#N/A,TRUE,"100%Jurid";#N/A,#N/A,TRUE,"22Empr.";#N/A,#N/A,TRUE,"23Empr.";#N/A,#N/A,TRUE,"IMOB EMPR OBRAS_A11"}</definedName>
    <definedName name="da_1" hidden="1">{#N/A,#N/A,TRUE,"Dem_A1";#N/A,#N/A,TRUE,"Vend Rec_A2";#N/A,#N/A,TRUE,"Desc_A5";#N/A,#N/A,TRUE,"COMP_A6";#N/A,#N/A,TRUE,"DR00_A7";#N/A,#N/A,TRUE,"DR 99_A7";#N/A,#N/A,TRUE,"Desc_ A8";#N/A,#N/A,TRUE,"CASH EMPR_A9";#N/A,#N/A,TRUE,"CASH OBRA_A9";#N/A,#N/A,TRUE,"20Empr.";#N/A,#N/A,TRUE,"100%Jurid";#N/A,#N/A,TRUE,"22Empr.";#N/A,#N/A,TRUE,"23Empr.";#N/A,#N/A,TRUE,"IMOB EMPR OBRAS_A11"}</definedName>
    <definedName name="dad_1" hidden="1">{#N/A,#N/A,FALSE,"Capa";#N/A,#N/A,FALSE,"Indice";#N/A,#N/A,FALSE,"Premissas";#N/A,#N/A,FALSE," Pró Memória ";#N/A,#N/A,FALSE,"VenRec SintR$";#N/A,#N/A,FALSE,"ProjVendasRecR$";#N/A,#N/A,FALSE,"ProjVendasRecIPC";#N/A,#N/A,FALSE,"Desc. comerciais";#N/A,#N/A,FALSE,"Desc. Carência Novas Oper";#N/A,#N/A,FALSE,"Sumário Comparativo";#N/A,#N/A,FALSE,"Descontos op Reformas";#N/A,#N/A,FALSE,"Sumário2001";#N/A,#N/A,FALSE,"Sumário2000";#N/A,#N/A,FALSE,"Área Vaga";#N/A,#N/A,FALSE,"Cond. Irrec.";#N/A,#N/A,FALSE,"Demost.Corretagem ";#N/A,#N/A,FALSE,"Cash 2001";#N/A,#N/A,FALSE,"Cash 2000";#N/A,#N/A,FALSE,"Imobilizado";#N/A,#N/A,FALSE,"Comparativo Despesas";#N/A,#N/A,FALSE,"Comparativo por Conta Orç.";#N/A,#N/A,FALSE,"CONSOLIDADO CC";#N/A,#N/A,FALSE,"CONSOLIDADO CO";#N/A,#N/A,FALSE,"CO11";#N/A,#N/A,FALSE,"CC11 2001";#N/A,#N/A,FALSE,"CO12";#N/A,#N/A,FALSE,"PA 11";#N/A,#N/A,FALSE,"CC12 2001";#N/A,#N/A,FALSE,"PA12";#N/A,#N/A,FALSE,"CO22";#N/A,#N/A,FALSE,"CC22 2001";#N/A,#N/A,FALSE,"PA 22";#N/A,#N/A,FALSE,"pessoal ano";#N/A,#N/A,FALSE,"pessoal evoluçao";#N/A,#N/A,FALSE,"comp h.e"}</definedName>
    <definedName name="daddd" hidden="1">{#N/A,#N/A,TRUE,"RECEITA ESTAC";#N/A,#N/A,TRUE,"CASH ESTAC";#N/A,#N/A,TRUE,"11Est";#N/A,#N/A,TRUE,"13Est";#N/A,#N/A,TRUE,"14Est";#N/A,#N/A,TRUE,"16Est";#N/A,#N/A,TRUE,"IMOB ESTAC_A4"}</definedName>
    <definedName name="daddd_1" hidden="1">{#N/A,#N/A,TRUE,"RECEITA ESTAC";#N/A,#N/A,TRUE,"CASH ESTAC";#N/A,#N/A,TRUE,"11Est";#N/A,#N/A,TRUE,"13Est";#N/A,#N/A,TRUE,"14Est";#N/A,#N/A,TRUE,"16Est";#N/A,#N/A,TRUE,"IMOB ESTAC_A4"}</definedName>
    <definedName name="Daily" hidden="1">0</definedName>
    <definedName name="danbe" hidden="1">#N/A</definedName>
    <definedName name="danny" hidden="1">#REF!</definedName>
    <definedName name="dasf" hidden="1">#REF!</definedName>
    <definedName name="dasfa"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dasfa1"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dasfadsfdas" hidden="1">#REF!</definedName>
    <definedName name="dasfasdfasf" hidden="1">{"summary",#N/A,TRUE,"SUMMARY";"rents",#N/A,TRUE,"RENTS";"costs",#N/A,TRUE,"COSTS";#N/A,#N/A,TRUE,"ADJUST";"mortgages",#N/A,TRUE,"FINANCING";"base",#N/A,TRUE,"PROJECTIONS";"five",#N/A,TRUE,"PROJECTIONS";"ten",#N/A,TRUE,"PROJECTIONS"}</definedName>
    <definedName name="dasfdasf" hidden="1">{"summary",#N/A,TRUE,"SUMMARY";"rents",#N/A,TRUE,"RENTS";"costs",#N/A,TRUE,"COSTS";#N/A,#N/A,TRUE,"ADJUST";"mortgages",#N/A,TRUE,"FINANCING";"base",#N/A,TRUE,"PROJECTIONS";"five",#N/A,TRUE,"PROJECTIONS"}</definedName>
    <definedName name="dasff" hidden="1">{"summary",#N/A,TRUE,"SUMMARY";"oneyear",#N/A,TRUE,"PROJECTIONS"}</definedName>
    <definedName name="DATA_01_a"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Displayed">"user"</definedName>
    <definedName name="Date_Series">OFFSET(#REF!,0,0,#REF!,1)</definedName>
    <definedName name="DateRangePriceMain" hidden="1">#REF!</definedName>
    <definedName name="DateStart" hidden="1">#REF!</definedName>
    <definedName name="db"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dbase_char_set" hidden="1">1</definedName>
    <definedName name="dbase_compatibility" hidden="1">1</definedName>
    <definedName name="dbase_dflt" hidden="1">TRUE</definedName>
    <definedName name="DCH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DCH_1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dd_1" hidden="1">{#N/A,#N/A,TRUE,"Lettre";#N/A,#N/A,TRUE,"Page Titre prinicpale";#N/A,#N/A,TRUE,"sommaire";#N/A,#N/A,TRUE,"Fiche";#N/A,#N/A,TRUE,"Page Titre annexes";#N/A,#N/A,TRUE,"LNE présentation";#N/A,#N/A,TRUE,"projection";#N/A,#N/A,TRUE,"rendements";#N/A,#N/A,TRUE,"sensibilité"}</definedName>
    <definedName name="ddd_1" hidden="1">{"capapetros",#N/A,FALSE,"capa petros";"RESPETROS",#N/A,FALSE,"RESULTADO";"REALIZ97PETROS",#N/A,FALSE,"RES97"}</definedName>
    <definedName name="dddd_1" hidden="1">{#N/A,#N/A,FALSE,"CO 1613";#N/A,#N/A,FALSE,"2001";#N/A,#N/A,FALSE,"Planilha Auxiliar-13"}</definedName>
    <definedName name="DDDDD" hidden="1">#REF!</definedName>
    <definedName name="dddddaa" hidden="1">{"VUSS",#N/A,TRUE,"VUS$";"VIPC",#N/A,TRUE,"VIPC";"RUSS",#N/A,TRUE,"RUS$";"RIPC",#N/A,TRUE,"RIPC";"RIPCM2",#N/A,TRUE,"R IPC-M2";"RENT",#N/A,TRUE,"RENT";"COND",#N/A,TRUE,"COND";"LFESC",#N/A,TRUE,"LFESC";"SHOPP",#N/A,TRUE,"SHOPP";"PESS",#N/A,TRUE,"PESS";"LFP",#N/A,TRUE,"LFP"}</definedName>
    <definedName name="dddddaa_1" hidden="1">{"VUSS",#N/A,TRUE,"VUS$";"VIPC",#N/A,TRUE,"VIPC";"RUSS",#N/A,TRUE,"RUS$";"RIPC",#N/A,TRUE,"RIPC";"RIPCM2",#N/A,TRUE,"R IPC-M2";"RENT",#N/A,TRUE,"RENT";"COND",#N/A,TRUE,"COND";"LFESC",#N/A,TRUE,"LFESC";"SHOPP",#N/A,TRUE,"SHOPP";"PESS",#N/A,TRUE,"PESS";"LFP",#N/A,TRUE,"LFP"}</definedName>
    <definedName name="DDDDDD_1" hidden="1">{#N/A,#N/A,FALSE,"Comparable";#N/A,#N/A,FALSE,"Sommaire";#N/A,#N/A,FALSE,"Rentree";#N/A,#N/A,FALSE,"Centres commerciaux";#N/A,#N/A,FALSE,"Min Tot";#N/A,#N/A,FALSE,"Min Equité";#N/A,#N/A,FALSE,"Prop.Diverses";#N/A,#N/A,FALSE,"Terrains";#N/A,#N/A,FALSE,"Administration";#N/A,#N/A,FALSE,"Autres R.D.";#N/A,#N/A,FALSE,"F.financiers"}</definedName>
    <definedName name="ddddddd_1" hidden="1">{#N/A,#N/A,FALSE,"CAPREIT"}</definedName>
    <definedName name="ddf" hidden="1">#REF!</definedName>
    <definedName name="ddrd" hidden="1">#REF!</definedName>
    <definedName name="ddxf" hidden="1">{"NOPCAPEVA",#N/A,FALSE,"Nopat";"FCFCSTAR",#N/A,FALSE,"FCFVAL";"EVAVL",#N/A,FALSE,"EVAVAL";"LEASE",#N/A,FALSE,"OpLease"}</definedName>
    <definedName name="Debt_AmortType1" hidden="1">#REF!</definedName>
    <definedName name="Debt_AmortType2" hidden="1">#REF!</definedName>
    <definedName name="DEBT_AmortTypes" hidden="1">#REF!</definedName>
    <definedName name="Debt_Calc1_Amort" hidden="1">#REF!</definedName>
    <definedName name="Debt_Calc1_CapExEnd" hidden="1">#REF!</definedName>
    <definedName name="Debt_Calc1_Draw" hidden="1">#REF!</definedName>
    <definedName name="Debt_Calc1_End" hidden="1">#REF!</definedName>
    <definedName name="Debt_Calc1_InitialBalance" hidden="1">#REF!</definedName>
    <definedName name="Debt_Calc1_IO" hidden="1">#REF!</definedName>
    <definedName name="Debt_Calc1_IsPrepaid" hidden="1">#REF!</definedName>
    <definedName name="Debt_Calc1_IsRefied" hidden="1">#REF!</definedName>
    <definedName name="Debt_Calc1_Maturity" hidden="1">#REF!</definedName>
    <definedName name="Debt_Calc1_Start" hidden="1">#REF!</definedName>
    <definedName name="Debt_Calc1_Term" hidden="1">#REF!</definedName>
    <definedName name="Debt_Calc1_Year" hidden="1">#REF!</definedName>
    <definedName name="Debt_Calc2_Amort" hidden="1">#REF!</definedName>
    <definedName name="Debt_Calc2_CapExEnd" hidden="1">#REF!</definedName>
    <definedName name="Debt_Calc2_Draw" hidden="1">#REF!</definedName>
    <definedName name="Debt_Calc2_End" hidden="1">#REF!</definedName>
    <definedName name="Debt_Calc2_InitialBalance" hidden="1">#REF!</definedName>
    <definedName name="Debt_Calc2_IO" hidden="1">#REF!</definedName>
    <definedName name="Debt_Calc2_IsPrepaid" hidden="1">#REF!</definedName>
    <definedName name="Debt_Calc2_IsRefied" hidden="1">#REF!</definedName>
    <definedName name="Debt_Calc2_Maturity" hidden="1">#REF!</definedName>
    <definedName name="Debt_Calc2_Start" hidden="1">#REF!</definedName>
    <definedName name="Debt_Calc2_Term" hidden="1">#REF!</definedName>
    <definedName name="Debt_Calc2_Year" hidden="1">#REF!</definedName>
    <definedName name="Debt_Calc3_Amort" hidden="1">#REF!</definedName>
    <definedName name="Debt_Calc3_CapExEnd" hidden="1">#REF!</definedName>
    <definedName name="Debt_Calc3_Draw" hidden="1">#REF!</definedName>
    <definedName name="Debt_Calc3_End" hidden="1">#REF!</definedName>
    <definedName name="Debt_Calc3_InitialBalance" hidden="1">#REF!</definedName>
    <definedName name="Debt_Calc3_IO" hidden="1">#REF!</definedName>
    <definedName name="Debt_Calc3_IsPrepaid" hidden="1">#REF!</definedName>
    <definedName name="Debt_Calc3_IsRefied" hidden="1">#REF!</definedName>
    <definedName name="Debt_Calc3_Maturity" hidden="1">#REF!</definedName>
    <definedName name="Debt_Calc3_Refi1" hidden="1">#REF!</definedName>
    <definedName name="Debt_Calc3_Refi2" hidden="1">#REF!</definedName>
    <definedName name="Debt_Calc3_Start" hidden="1">#REF!</definedName>
    <definedName name="Debt_Calc3_Term" hidden="1">#REF!</definedName>
    <definedName name="Debt_Calc3_Year" hidden="1">#REF!</definedName>
    <definedName name="Debt_CalcType1" hidden="1">#REF!</definedName>
    <definedName name="Debt_CalcType2" hidden="1">#REF!</definedName>
    <definedName name="Debt_CalcType3" hidden="1">#REF!</definedName>
    <definedName name="Debt_CalcType4" hidden="1">#REF!</definedName>
    <definedName name="Debt_CalcType5" hidden="1">#REF!</definedName>
    <definedName name="Debt_CalcTypes" hidden="1">#REF!</definedName>
    <definedName name="Debt_FundingType1" hidden="1">#REF!</definedName>
    <definedName name="Debt_FundingType2" hidden="1">#REF!</definedName>
    <definedName name="Debt_FundingTypes" hidden="1">#REF!</definedName>
    <definedName name="Debt_FundType1" hidden="1">#REF!</definedName>
    <definedName name="Debt_FundType2" hidden="1">#REF!</definedName>
    <definedName name="Debt_FundType3" hidden="1">#REF!</definedName>
    <definedName name="Debt_FundTypes" hidden="1">#REF!</definedName>
    <definedName name="Debt_Label1_Amort" hidden="1">#REF!</definedName>
    <definedName name="Debt_Label1_Amount" hidden="1">#REF!</definedName>
    <definedName name="Debt_Label1_InitialRate" hidden="1">#REF!</definedName>
    <definedName name="Debt_Label1_IO" hidden="1">#REF!</definedName>
    <definedName name="Debt_Label1_Maturity" hidden="1">#REF!</definedName>
    <definedName name="Debt_Label1_Percent" hidden="1">#REF!</definedName>
    <definedName name="Debt_Label1_Term" hidden="1">#REF!</definedName>
    <definedName name="Debt_Label1_Value" hidden="1">#REF!</definedName>
    <definedName name="Debt_Label2_Amort" hidden="1">#REF!</definedName>
    <definedName name="Debt_Label2_Amount" hidden="1">#REF!</definedName>
    <definedName name="Debt_Label2_InitialRate" hidden="1">#REF!</definedName>
    <definedName name="Debt_Label2_IO" hidden="1">#REF!</definedName>
    <definedName name="Debt_Label2_Maturity" hidden="1">#REF!</definedName>
    <definedName name="Debt_Label2_Percent" hidden="1">#REF!</definedName>
    <definedName name="Debt_Label2_Term" hidden="1">#REF!</definedName>
    <definedName name="Debt_Label2_Value" hidden="1">#REF!</definedName>
    <definedName name="Debt_Label3_Amort" hidden="1">#REF!</definedName>
    <definedName name="Debt_Label3_Amount" hidden="1">#REF!</definedName>
    <definedName name="Debt_Label3_InitialRate" hidden="1">#REF!</definedName>
    <definedName name="Debt_Label3_IO" hidden="1">#REF!</definedName>
    <definedName name="Debt_Label3_Maturity" hidden="1">#REF!</definedName>
    <definedName name="Debt_Label3_Percent" hidden="1">#REF!</definedName>
    <definedName name="Debt_Label3_Term" hidden="1">#REF!</definedName>
    <definedName name="Debt_Label3_Value" hidden="1">#REF!</definedName>
    <definedName name="Debt_LoanType1" hidden="1">#REF!</definedName>
    <definedName name="Debt_LoanType2" hidden="1">#REF!</definedName>
    <definedName name="Debt_LoanType3" hidden="1">#REF!</definedName>
    <definedName name="Debt_LoanType4" hidden="1">#REF!</definedName>
    <definedName name="Debt_LoanTypes" hidden="1">#REF!</definedName>
    <definedName name="Debt_No" hidden="1">#REF!</definedName>
    <definedName name="DEBT_PaydownType1" hidden="1">#REF!</definedName>
    <definedName name="DEBT_PaydownType2" hidden="1">#REF!</definedName>
    <definedName name="DEBT_PaydownTypes" hidden="1">#REF!</definedName>
    <definedName name="DEBT_PaymentType1" hidden="1">#REF!</definedName>
    <definedName name="DEBT_PaymentType5" hidden="1">#REF!</definedName>
    <definedName name="DEBT_PaymentTypes" hidden="1">#REF!</definedName>
    <definedName name="Debt_PurchaseRange" hidden="1">0</definedName>
    <definedName name="Debt_RateType1" hidden="1">#REF!</definedName>
    <definedName name="Debt_RateType2" hidden="1">#REF!</definedName>
    <definedName name="Debt_RateTypes" hidden="1">#REF!</definedName>
    <definedName name="Debt_RefiTypes" hidden="1">#REF!</definedName>
    <definedName name="Debt_Show1_Amort" hidden="1">#REF!</definedName>
    <definedName name="Debt_Show1_AmortHC" hidden="1">#REF!</definedName>
    <definedName name="Debt_Show1_Amount" hidden="1">#REF!</definedName>
    <definedName name="Debt_Show1_CapEx" hidden="1">#REF!</definedName>
    <definedName name="Debt_Show1_FundDate" hidden="1">#REF!</definedName>
    <definedName name="Debt_Show1_FundMethod" hidden="1">#REF!</definedName>
    <definedName name="Debt_Show1_FundPercent" hidden="1">#REF!</definedName>
    <definedName name="Debt_Show1_FundPoints" hidden="1">#REF!</definedName>
    <definedName name="Debt_Show1_Loan" hidden="1">#REF!</definedName>
    <definedName name="Debt_Show1_Rate" hidden="1">#REF!</definedName>
    <definedName name="Debt_Show1_Spread" hidden="1">#REF!</definedName>
    <definedName name="Debt_Show2_Amort" hidden="1">#REF!</definedName>
    <definedName name="Debt_Show2_AmortHC" hidden="1">#REF!</definedName>
    <definedName name="Debt_Show2_Amount" hidden="1">#REF!</definedName>
    <definedName name="Debt_Show2_CapEx" hidden="1">#REF!</definedName>
    <definedName name="Debt_Show2_FundDate" hidden="1">#REF!</definedName>
    <definedName name="Debt_Show2_FundMethod" hidden="1">#REF!</definedName>
    <definedName name="Debt_Show2_FundPercent" hidden="1">#REF!</definedName>
    <definedName name="Debt_Show2_FundPoints" hidden="1">#REF!</definedName>
    <definedName name="Debt_Show2_Loan" hidden="1">#REF!</definedName>
    <definedName name="Debt_Show2_Rate" hidden="1">#REF!</definedName>
    <definedName name="Debt_Show2_Spread" hidden="1">#REF!</definedName>
    <definedName name="Debt_Show3_Amort" hidden="1">#REF!</definedName>
    <definedName name="Debt_Show3_AmortHC" hidden="1">#REF!</definedName>
    <definedName name="Debt_Show3_Amount" hidden="1">#REF!</definedName>
    <definedName name="Debt_Show3_CapEx" hidden="1">#REF!</definedName>
    <definedName name="Debt_Show3_FundDate" hidden="1">#REF!</definedName>
    <definedName name="Debt_Show3_FundMethod" hidden="1">#REF!</definedName>
    <definedName name="Debt_Show3_FundPercent" hidden="1">#REF!</definedName>
    <definedName name="Debt_Show3_FundPoints" hidden="1">#REF!</definedName>
    <definedName name="Debt_Show3_Loan" hidden="1">#REF!</definedName>
    <definedName name="Debt_Show3_Rate" hidden="1">#REF!</definedName>
    <definedName name="Debt_Show3_Refi" hidden="1">#REF!</definedName>
    <definedName name="Debt_Show3_Refi1" hidden="1">#REF!</definedName>
    <definedName name="Debt_Show3_Refi2" hidden="1">#REF!</definedName>
    <definedName name="Debt_Show3_Spread" hidden="1">#REF!</definedName>
    <definedName name="Debt_SubordinationType1" hidden="1">#REF!</definedName>
    <definedName name="Debt_SubordinationType2" hidden="1">#REF!</definedName>
    <definedName name="Debt_SubordinationTypes" hidden="1">#REF!</definedName>
    <definedName name="Debt_Yes" hidden="1">#REF!</definedName>
    <definedName name="Debt_YesNo" hidden="1">#REF!</definedName>
    <definedName name="Deferred" hidden="1">{"ST INV",#N/A,FALSE,"Short Term Investments";"AR",#N/A,FALSE,"Accounts Receivable";"MORTG REC",#N/A,FALSE,"Mortgages Receivable";"INTERCO",#N/A,FALSE,"Due from Affiliated Entities";"LAND INV",#N/A,FALSE,"Land for Development or Resale";"Land Purch",#N/A,FALSE,"Land Purchase Deposits";"INVEST IN JV",#N/A,FALSE,"Investment in Joint Ventures";"FIXED ASSETS",#N/A,FALSE,"Fixed Assets";"AP",#N/A,FALSE,"Accounts Payable";"LAND MORTG PAY",#N/A,FALSE,"Land Mortgages Payable"}</definedName>
    <definedName name="Dele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delete2" hidden="1">#REF!</definedName>
    <definedName name="DeleteAccumAmort">#REF!,#REF!</definedName>
    <definedName name="DeleteFA">#REF!,#REF!,#REF!</definedName>
    <definedName name="DeleteIntangibleAssets">#REF!,#REF!</definedName>
    <definedName name="DeleteLand">#REF!,#REF!</definedName>
    <definedName name="DeleteRange" hidden="1">#N/A</definedName>
    <definedName name="DeleteTable" hidden="1">#N/A</definedName>
    <definedName name="DeleteTaxRollforward">#REF!,#REF!,#REF!,#REF!,#REF!,#REF!</definedName>
    <definedName name="DelLevClear">#REF!,#REF!,#REF!,#REF!,#REF!,#REF!,#REF!</definedName>
    <definedName name="delLevClearExec">#REF!,#REF!</definedName>
    <definedName name="devsummprint">#REF!,#REF!+#REF!,#REF!,#REF!</definedName>
    <definedName name="dfadsth" hidden="1">{"AnnInc",#N/A,TRUE,"Inc";"QtrInc1",#N/A,TRUE,"Inc";"Balance",#N/A,TRUE,"Bal";"Cflow",#N/A,TRUE,"Cash"}</definedName>
    <definedName name="dfafdasfdasf" hidden="1">#REF!</definedName>
    <definedName name="dfasdfa" hidden="1">{"summary",#N/A,TRUE,"SUMMARY";"rents",#N/A,TRUE,"RENTS";"costs",#N/A,TRUE,"COSTS";#N/A,#N/A,TRUE,"ADJUST";"mortgages",#N/A,TRUE,"FINANCING";"base",#N/A,TRUE,"PROJECTIONS";"five",#N/A,TRUE,"PROJECTIONS"}</definedName>
    <definedName name="dfasdfas" hidden="1">{"summary",#N/A,TRUE,"SUMMARY";"rents",#N/A,TRUE,"RENTS";"costs",#N/A,TRUE,"COSTS";#N/A,#N/A,TRUE,"ADJUST";"mortgages",#N/A,TRUE,"FINANCING";"base",#N/A,TRUE,"PROJECTIONS";"five",#N/A,TRUE,"PROJECTIONS";"ten",#N/A,TRUE,"PROJECTIONS"}</definedName>
    <definedName name="DFDFD_1" hidden="1">{#N/A,#N/A,FALSE,"Adm comp";#N/A,#N/A,FALSE,"Adm ajust";"adm",#N/A,FALSE,"Administration";#N/A,#N/A,FALSE,"Adm Bgt 97 vs Prév. 96";#N/A,#N/A,FALSE,"Adm Bgt 97 vs 96"}</definedName>
    <definedName name="dfgh_colinssdfg" hidden="1">#REF!</definedName>
    <definedName name="dfjg" hidden="1">#REF!</definedName>
    <definedName name="di" hidden="1">{"cash",#N/A,FALSE,"cash";"historico",#N/A,FALSE,"historico"}</definedName>
    <definedName name="di_1" hidden="1">{"cash",#N/A,FALSE,"cash";"historico",#N/A,FALSE,"historico"}</definedName>
    <definedName name="DIR" hidden="1">{"cash",#N/A,FALSE,"cash";"historico",#N/A,FALSE,"historico"}</definedName>
    <definedName name="DIR_1" hidden="1">{"cash",#N/A,FALSE,"cash";"historico",#N/A,FALSE,"historico"}</definedName>
    <definedName name="Discount" hidden="1">#REF!</definedName>
    <definedName name="display_area_2" hidden="1">#REF!</definedName>
    <definedName name="djddh" hidden="1">#REF!</definedName>
    <definedName name="djdg" hidden="1">#REF!</definedName>
    <definedName name="DLOV_DesktopBudgetsEntryPageDef_PeriodName_LedgerId_0" hidden="1">#REF!</definedName>
    <definedName name="DLSA" hidden="1">{#N/A,#N/A,FALSE,"Comparable";#N/A,#N/A,FALSE,"Sommaire";#N/A,#N/A,FALSE,"Rentree";#N/A,#N/A,FALSE,"Centres commerciaux";#N/A,#N/A,FALSE,"Min Tot";#N/A,#N/A,FALSE,"Min Equité";#N/A,#N/A,FALSE,"Prop.Diverses";#N/A,#N/A,FALSE,"Terrains";#N/A,#N/A,FALSE,"Administration";#N/A,#N/A,FALSE,"Autres R.D.";#N/A,#N/A,FALSE,"F.financiers"}</definedName>
    <definedName name="DLSA_1" hidden="1">{#N/A,#N/A,FALSE,"Comparable";#N/A,#N/A,FALSE,"Sommaire";#N/A,#N/A,FALSE,"Rentree";#N/A,#N/A,FALSE,"Centres commerciaux";#N/A,#N/A,FALSE,"Min Tot";#N/A,#N/A,FALSE,"Min Equité";#N/A,#N/A,FALSE,"Prop.Diverses";#N/A,#N/A,FALSE,"Terrains";#N/A,#N/A,FALSE,"Administration";#N/A,#N/A,FALSE,"Autres R.D.";#N/A,#N/A,FALSE,"F.financiers"}</definedName>
    <definedName name="DME_Dirty" hidden="1">"False"</definedName>
    <definedName name="DME_LocalFile" hidden="1">"True"</definedName>
    <definedName name="DME_ODMALinks1" hidden="1">"::ODMA\DME-MSE\London-44590=C:\TEMP\Dme\London-44590.xls"</definedName>
    <definedName name="DME_ODMALinksCount" hidden="1">"1"</definedName>
    <definedName name="dsass" hidden="1">{#N/A,#N/A,FALSE,"Adm comp";#N/A,#N/A,FALSE,"Adm ajust";"adm",#N/A,FALSE,"Administration";#N/A,#N/A,FALSE,"Adm Bgt 97 vs Prév. 96";#N/A,#N/A,FALSE,"Adm Bgt 97 vs 96"}</definedName>
    <definedName name="dsass_1" hidden="1">{#N/A,#N/A,FALSE,"Adm comp";#N/A,#N/A,FALSE,"Adm ajust";"adm",#N/A,FALSE,"Administration";#N/A,#N/A,FALSE,"Adm Bgt 97 vs Prév. 96";#N/A,#N/A,FALSE,"Adm Bgt 97 vs 96"}</definedName>
    <definedName name="DSDSDS" hidden="1">{#N/A,#N/A,FALSE,"Vendas e Receitas";#N/A,#N/A,FALSE,"Veículos";#N/A,#N/A,FALSE,"Posição de atraso";#N/A,#N/A,FALSE,"Inadimplência";#N/A,#N/A,FALSE,"Alug.vencidos";#N/A,#N/A,FALSE,"vacancy";#N/A,#N/A,FALSE,"luvas";#N/A,#N/A,FALSE,"DespCond1";#N/A,#N/A,FALSE,"DespCond2-pg13";#N/A,#N/A,FALSE,"DespCond3 pg14"}</definedName>
    <definedName name="DSDSDS_1" hidden="1">{#N/A,#N/A,FALSE,"Vendas e Receitas";#N/A,#N/A,FALSE,"Veículos";#N/A,#N/A,FALSE,"Posição de atraso";#N/A,#N/A,FALSE,"Inadimplência";#N/A,#N/A,FALSE,"Alug.vencidos";#N/A,#N/A,FALSE,"vacancy";#N/A,#N/A,FALSE,"luvas";#N/A,#N/A,FALSE,"DespCond1";#N/A,#N/A,FALSE,"DespCond2-pg13";#N/A,#N/A,FALSE,"DespCond3 pg14"}</definedName>
    <definedName name="dsfgdsfg" hidden="1">#REF!</definedName>
    <definedName name="dsfgsdg"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dsfxdgvs"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DSHiddenYear1" hidden="1">#REF!</definedName>
    <definedName name="DSHiddenYear2" hidden="1">#REF!</definedName>
    <definedName name="DSHiddenYear3" hidden="1">#REF!</definedName>
    <definedName name="DSHiddenYear4" hidden="1">#REF!</definedName>
    <definedName name="DSIndHiddenYear1" hidden="1">#REF!</definedName>
    <definedName name="DSIndHiddenYear2" hidden="1">#REF!</definedName>
    <definedName name="DSIndHiddenYear3" hidden="1">#REF!</definedName>
    <definedName name="DSIndHiddenYear4" hidden="1">#REF!</definedName>
    <definedName name="DSIndHistHiddenYear1" hidden="1">#REF!</definedName>
    <definedName name="DSIndHistHiddenYear2" hidden="1">#REF!</definedName>
    <definedName name="DSIndHistHiddenYear3" hidden="1">#REF!</definedName>
    <definedName name="DSIndHistHiddenYear4" hidden="1">#REF!</definedName>
    <definedName name="DSIndHistHiddenYear5" hidden="1">#REF!</definedName>
    <definedName name="DVNAM">"XF175E"</definedName>
    <definedName name="DVTYP">"PRINTER"</definedName>
    <definedName name="dw" hidden="1">#REF!</definedName>
    <definedName name="Dyn_RR_Inputs">#REF!,#REF!,#REF!,#REF!,#REF!</definedName>
    <definedName name="DZ.IndSpec_Left" hidden="1">#REF!</definedName>
    <definedName name="DZ.IndSpec_Right" hidden="1">#REF!</definedName>
    <definedName name="DZ.LTM" hidden="1">#REF!</definedName>
    <definedName name="DZ.LTMPlus" hidden="1">#REF!</definedName>
    <definedName name="e_1"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eaf" hidden="1">{"AnnInc",#N/A,TRUE,"Inc";"QtrInc1",#N/A,TRUE,"Inc";"Balance",#N/A,TRUE,"Bal";"Cflow",#N/A,TRUE,"Cash"}</definedName>
    <definedName name="eaf_cum_interest">OFFSET(#REF!,2,0,#REF!,1)</definedName>
    <definedName name="eaf_cum_principal">OFFSET(#REF!,2,0,#REF!,1)</definedName>
    <definedName name="eaf_years">OFFSET(#REF!,2,0,#REF!,1)</definedName>
    <definedName name="EagleLogo" hidden="1">"Picture 1"</definedName>
    <definedName name="eas" hidden="1">{"NOPCAPEVA",#N/A,FALSE,"Nopat";"FCFCSTAR",#N/A,FALSE,"FCFVAL";"EVAVL",#N/A,FALSE,"EVAVAL";"LEASE",#N/A,FALSE,"OpLease"}</definedName>
    <definedName name="EBIT_Margin_Adjusted_Data" hidden="1">OFFSET(#REF!,0,0,COUNTA(#REF!),1)</definedName>
    <definedName name="EBIT_Margin_Data" hidden="1">OFFSET(#REF!,0,0,COUNTA(#REF!)-1,1)</definedName>
    <definedName name="EBIT_Margin_Dummy_Data" hidden="1">OFFSET(#REF!,0,0,COUNTA(#REF!)-1,1)</definedName>
    <definedName name="EBIT_Margin_X_Values" hidden="1">OFFSET(#REF!,0,0,COUNTA(#REF!)-1,1)</definedName>
    <definedName name="edcdedc" hidden="1">{#N/A,#N/A,FALSE,"Comparable";#N/A,#N/A,FALSE,"Sommaire";#N/A,#N/A,FALSE,"Rentree";#N/A,#N/A,FALSE,"Centres commerciaux";#N/A,#N/A,FALSE,"Min Tot";#N/A,#N/A,FALSE,"Min Equité";#N/A,#N/A,FALSE,"Prop.Diverses";#N/A,#N/A,FALSE,"Terrains";#N/A,#N/A,FALSE,"Administration";#N/A,#N/A,FALSE,"Autres R.D.";#N/A,#N/A,FALSE,"F.financiers"}</definedName>
    <definedName name="edcdedc_1" hidden="1">{#N/A,#N/A,FALSE,"Comparable";#N/A,#N/A,FALSE,"Sommaire";#N/A,#N/A,FALSE,"Rentree";#N/A,#N/A,FALSE,"Centres commerciaux";#N/A,#N/A,FALSE,"Min Tot";#N/A,#N/A,FALSE,"Min Equité";#N/A,#N/A,FALSE,"Prop.Diverses";#N/A,#N/A,FALSE,"Terrains";#N/A,#N/A,FALSE,"Administration";#N/A,#N/A,FALSE,"Autres R.D.";#N/A,#N/A,FALSE,"F.financiers"}</definedName>
    <definedName name="edcdeed" hidden="1">{#N/A,#N/A,FALSE,"Adm comp";#N/A,#N/A,FALSE,"Adm ajust";"adm",#N/A,FALSE,"Administration";#N/A,#N/A,FALSE,"Adm Bgt 97 vs Prév. 96";#N/A,#N/A,FALSE,"Adm Bgt 97 vs 96"}</definedName>
    <definedName name="edcdeed_1" hidden="1">{#N/A,#N/A,FALSE,"Adm comp";#N/A,#N/A,FALSE,"Adm ajust";"adm",#N/A,FALSE,"Administration";#N/A,#N/A,FALSE,"Adm Bgt 97 vs Prév. 96";#N/A,#N/A,FALSE,"Adm Bgt 97 vs 96"}</definedName>
    <definedName name="EDCS"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EDCS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edr" hidden="1">{#N/A,#N/A,FALSE,"Chart 2 by Prop Type"}</definedName>
    <definedName name="EDUSW" hidden="1">{#N/A,#N/A,FALSE,"Comparable";#N/A,#N/A,FALSE,"Sommaire";#N/A,#N/A,FALSE,"Rentree";#N/A,#N/A,FALSE,"Centres commerciaux";#N/A,#N/A,FALSE,"Min Tot";#N/A,#N/A,FALSE,"Min Equité";#N/A,#N/A,FALSE,"Prop.Diverses";#N/A,#N/A,FALSE,"Terrains";#N/A,#N/A,FALSE,"Administration";#N/A,#N/A,FALSE,"Autres R.D.";#N/A,#N/A,FALSE,"F.financiers"}</definedName>
    <definedName name="EDUSW_1" hidden="1">{#N/A,#N/A,FALSE,"Comparable";#N/A,#N/A,FALSE,"Sommaire";#N/A,#N/A,FALSE,"Rentree";#N/A,#N/A,FALSE,"Centres commerciaux";#N/A,#N/A,FALSE,"Min Tot";#N/A,#N/A,FALSE,"Min Equité";#N/A,#N/A,FALSE,"Prop.Diverses";#N/A,#N/A,FALSE,"Terrains";#N/A,#N/A,FALSE,"Administration";#N/A,#N/A,FALSE,"Autres R.D.";#N/A,#N/A,FALSE,"F.financiers"}</definedName>
    <definedName name="ee_1"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eee_1" hidden="1">{#N/A,#N/A,FALSE,"Broker Sheet";#N/A,#N/A,FALSE,"Exec.Summary";#N/A,#N/A,FALSE,"Argus Cash Flow";#N/A,#N/A,FALSE,"SPF";#N/A,#N/A,FALSE,"RentRoll"}</definedName>
    <definedName name="EEEEE_1" hidden="1">{#N/A,#N/A,FALSE,"Sommaire";#N/A,#N/A,FALSE,"Comparable";#N/A,#N/A,FALSE,"Centres commerciaux";#N/A,#N/A,FALSE,"Min Tot (2)";#N/A,#N/A,FALSE,"Min Equité";#N/A,#N/A,FALSE,"Prop.Diverses";#N/A,#N/A,FALSE,"Terrains";#N/A,#N/A,FALSE,"Administration";#N/A,#N/A,FALSE,"Autres R.D.";#N/A,#N/A,FALSE,"F.financiers";#N/A,#N/A,FALSE,"Rentree"}</definedName>
    <definedName name="eeeeee" hidden="1">#REF!</definedName>
    <definedName name="eeeeee_1" hidden="1">{#N/A,#N/A,FALSE,"Adm comp";#N/A,#N/A,FALSE,"Adm ajust";"adm",#N/A,FALSE,"Administration";#N/A,#N/A,FALSE,"Adm Bgt 97 vs Prév. 96";#N/A,#N/A,FALSE,"Adm Bgt 97 vs 96"}</definedName>
    <definedName name="eeeeeeee" hidden="1">#REF!</definedName>
    <definedName name="eeerr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eeerre_1"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ef" hidden="1">{"AnnInc",#N/A,TRUE,"Inc";"QtrInc1",#N/A,TRUE,"Inc";"Balance",#N/A,TRUE,"Bal";"Cflow",#N/A,TRUE,"Cash"}</definedName>
    <definedName name="efff" hidden="1">{"cashcons",#N/A,FALSE,"CASHCONS";"cash7000",#N/A,FALSE,"CASH7000";"cash9000",#N/A,FALSE,"CASH9000";"assu7000",#N/A,FALSE,"ASSU7000";"assu9000",#N/A,FALSE,"ASSU9000";"rentroll",#N/A,FALSE,"RENTROLL";"expr7000",#N/A,FALSE,"EXPR7000";"expr9000",#N/A,FALSE,"EXPR9000"}</definedName>
    <definedName name="efff_1" hidden="1">{"cashcons",#N/A,FALSE,"CASHCONS";"cash7000",#N/A,FALSE,"CASH7000";"cash9000",#N/A,FALSE,"CASH9000";"assu7000",#N/A,FALSE,"ASSU7000";"assu9000",#N/A,FALSE,"ASSU9000";"rentroll",#N/A,FALSE,"RENTROLL";"expr7000",#N/A,FALSE,"EXPR7000";"expr9000",#N/A,FALSE,"EXPR9000"}</definedName>
    <definedName name="Emp" hidden="1">{#N/A,#N/A,TRUE,"Dem_A1";#N/A,#N/A,TRUE,"Vend Rec_A2";#N/A,#N/A,TRUE,"Desc_A5";#N/A,#N/A,TRUE,"COMP_A6";#N/A,#N/A,TRUE,"DR00_A7";#N/A,#N/A,TRUE,"DR 99_A7";#N/A,#N/A,TRUE,"Desc_ A8";#N/A,#N/A,TRUE,"CASH EMPR_A9";#N/A,#N/A,TRUE,"CASH OBRA_A9";#N/A,#N/A,TRUE,"20Empr.";#N/A,#N/A,TRUE,"100%Jurid";#N/A,#N/A,TRUE,"22Empr.";#N/A,#N/A,TRUE,"23Empr.";#N/A,#N/A,TRUE,"IMOB EMPR OBRAS_A11"}</definedName>
    <definedName name="Emp_1" hidden="1">{#N/A,#N/A,TRUE,"Dem_A1";#N/A,#N/A,TRUE,"Vend Rec_A2";#N/A,#N/A,TRUE,"Desc_A5";#N/A,#N/A,TRUE,"COMP_A6";#N/A,#N/A,TRUE,"DR00_A7";#N/A,#N/A,TRUE,"DR 99_A7";#N/A,#N/A,TRUE,"Desc_ A8";#N/A,#N/A,TRUE,"CASH EMPR_A9";#N/A,#N/A,TRUE,"CASH OBRA_A9";#N/A,#N/A,TRUE,"20Empr.";#N/A,#N/A,TRUE,"100%Jurid";#N/A,#N/A,TRUE,"22Empr.";#N/A,#N/A,TRUE,"23Empr.";#N/A,#N/A,TRUE,"IMOB EMPR OBRAS_A11"}</definedName>
    <definedName name="EmployeeBonus">#REF!,#REF!</definedName>
    <definedName name="ENG_BI_CORE_LOCATION">"C:\Sage\Sage 100 Workstation v2021\MAS90\Home\Intelligence\"</definedName>
    <definedName name="ENG_BI_EXE_FULL_PATH">"C:\Sage\Sage 100 Workstation v2021\MAS90\Home\Intelligence\BICORE.EXE"</definedName>
    <definedName name="ENG_BI_EXE_NAME" hidden="1">"BICORE.EXE"</definedName>
    <definedName name="ENG_BI_EXEC_CMD_ARGS" hidden="1">"03304607811610810212111012403204907403304607812308807407807408508509507608006907406108107008310407408508713012406907008409308506907006012612310411311511011810112110107707508307308708707008606108109107310010209609307608906608508005205512513210411211811"</definedName>
    <definedName name="ENG_BI_EXEC_CMD_ARGS_2" hidden="1">"01190981201010720710670740910660760880720620820650871000650940921251271001131151091181011211010770730860830780830620820650871000821101211111181211161261270951161191051271041171010770670810700830870920790910770610870720830660810580530530550680560530550"</definedName>
    <definedName name="ENG_BI_EXEC_CMD_ARGS_3" hidden="1">"68051050061059057064049065063059057061060051054051063055053062066052055068050058061059053056059059060050063061051060053054063055053060066052048068053049064049056055059060057059053057057060054055054064056066066050053060060050062050063056049068058053054"</definedName>
    <definedName name="ENG_BI_EXEC_CMD_ARGS_4" hidden="1">"06405005406105905305704906805605204906805104906205905905405905806505006305704906005304905406405205906605105506206005505705905705705905905904806305805606005305506106404906206006005006205406005804806305505406606804905805306005105604906305505405713212409"</definedName>
    <definedName name="ENG_BI_EXEC_CMD_ARGS_5" hidden="1">"5121118099113105103081065087080067083073070062105110129128079091075070082078069081070082069082083070058125"</definedName>
    <definedName name="ENG_BI_GEN_LIC" hidden="1">"0"</definedName>
    <definedName name="ENG_BI_GEN_LIC_WS" hidden="1">"False"</definedName>
    <definedName name="ENG_BI_LANG_CODE" hidden="1">"en"</definedName>
    <definedName name="ENG_BI_LBI" hidden="1">"GUOHRYMMD3"</definedName>
    <definedName name="ENG_BI_PROFILE_PATH" hidden="1">"C:\ProgramData\Alchemex\AlchemexSmartReporting\MetaData\MAS\Report Designer Add-In S500 1-0-0\BICORE_profiler_20121120_105724.csv"</definedName>
    <definedName name="ENG_BI_REPOS_FILE" hidden="1">"\\Mvi-cxapp02\sage\SI_Repository\alchemex.svd"</definedName>
    <definedName name="ENG_BI_REPOS_PATH" hidden="1">"\\Mvi-cxapp02\sage\SI_Repository"</definedName>
    <definedName name="ENG_BI_TLA" hidden="1">"150;167;9;196;219;130;40;120;231;67;72;145;177;55;179;203;160;265;142;168;206;127;148;226;53;109;29;111;265;183;277;85"</definedName>
    <definedName name="ENG_BI_TLA2" hidden="1">"232;122;29;187;198;0;72;131;89;146;166;99;193;216;117;48;34;139;218;173;63;252;82;181;225;56;200;9;86;211;45;194"</definedName>
    <definedName name="ENGEL" hidden="1">#REF!</definedName>
    <definedName name="ENTRIES" hidden="1">#REF!</definedName>
    <definedName name="Entries2" hidden="1">#REF!</definedName>
    <definedName name="ep" hidden="1">#REF!</definedName>
    <definedName name="EPAGE">"31"</definedName>
    <definedName name="epm_cash1">OFFSET(#REF!,2,0,#REF!,1)</definedName>
    <definedName name="epm_cash2">OFFSET(#REF!,2,0,#REF!,1)</definedName>
    <definedName name="epm_months">OFFSET(#REF!,2,0,#REF!,1)</definedName>
    <definedName name="epm_years">OFFSET(#REF!,2,0,#REF!,1)/12</definedName>
    <definedName name="EquityDelete">#REF!,#REF!,#REF!,#REF!,#REF!,#REF!,#REF!,#REF!,#REF!,#REF!,#REF!,#REF!</definedName>
    <definedName name="eqw" hidden="1">{"NOPCAPEVA",#N/A,FALSE,"Nopat";"FCFCSTAR",#N/A,FALSE,"FCFVAL";"EVAVL",#N/A,FALSE,"EVAVAL";"LEASE",#N/A,FALSE,"OpLease"}</definedName>
    <definedName name="er_1" hidden="1">{"cashcons",#N/A,FALSE,"CASHCONS";"cash7000",#N/A,FALSE,"CASH7000";"cash9000",#N/A,FALSE,"CASH9000";"assu7000",#N/A,FALSE,"ASSU7000";"assu9000",#N/A,FALSE,"ASSU9000";"rentroll",#N/A,FALSE,"RENTROLL";"expr7000",#N/A,FALSE,"EXPR7000";"expr9000",#N/A,FALSE,"EXPR9000"}</definedName>
    <definedName name="erederf" hidden="1">{#N/A,#N/A,FALSE,"Comparable";#N/A,#N/A,FALSE,"Sommaire";#N/A,#N/A,FALSE,"Rentree";#N/A,#N/A,FALSE,"Centres commerciaux";#N/A,#N/A,FALSE,"Min Tot";#N/A,#N/A,FALSE,"Min Equité";#N/A,#N/A,FALSE,"Prop.Diverses";#N/A,#N/A,FALSE,"Terrains";#N/A,#N/A,FALSE,"Administration";#N/A,#N/A,FALSE,"Autres R.D.";#N/A,#N/A,FALSE,"F.financiers"}</definedName>
    <definedName name="erederf_1" hidden="1">{#N/A,#N/A,FALSE,"Comparable";#N/A,#N/A,FALSE,"Sommaire";#N/A,#N/A,FALSE,"Rentree";#N/A,#N/A,FALSE,"Centres commerciaux";#N/A,#N/A,FALSE,"Min Tot";#N/A,#N/A,FALSE,"Min Equité";#N/A,#N/A,FALSE,"Prop.Diverses";#N/A,#N/A,FALSE,"Terrains";#N/A,#N/A,FALSE,"Administration";#N/A,#N/A,FALSE,"Autres R.D.";#N/A,#N/A,FALSE,"F.financiers"}</definedName>
    <definedName name="eree" hidden="1">{"cashcons",#N/A,FALSE,"CASHCONS";"cash7000",#N/A,FALSE,"CASH7000";"cash9000",#N/A,FALSE,"CASH9000";"assu7000",#N/A,FALSE,"ASSU7000";"assu9000",#N/A,FALSE,"ASSU9000";"rentroll",#N/A,FALSE,"RENTROLL";"expr7000",#N/A,FALSE,"EXPR7000";"expr9000",#N/A,FALSE,"EXPR9000"}</definedName>
    <definedName name="eree_1" hidden="1">{"cashcons",#N/A,FALSE,"CASHCONS";"cash7000",#N/A,FALSE,"CASH7000";"cash9000",#N/A,FALSE,"CASH9000";"assu7000",#N/A,FALSE,"ASSU7000";"assu9000",#N/A,FALSE,"ASSU9000";"rentroll",#N/A,FALSE,"RENTROLL";"expr7000",#N/A,FALSE,"EXPR7000";"expr9000",#N/A,FALSE,"EXPR9000"}</definedName>
    <definedName name="ERERE" hidden="1">{#N/A,#N/A,FALSE,"Min compar us";#N/A,#N/A,FALSE,"Min US Equité ";#N/A,#N/A,FALSE,"Analyse U.S."}</definedName>
    <definedName name="ERERE_1" hidden="1">{#N/A,#N/A,FALSE,"Min compar us";#N/A,#N/A,FALSE,"Min US Equité ";#N/A,#N/A,FALSE,"Analyse U.S."}</definedName>
    <definedName name="errere" hidden="1">{#N/A,#N/A,FALSE,"Broker Sheet";#N/A,#N/A,FALSE,"Exec.Summary";#N/A,#N/A,FALSE,"Argus Cash Flow";#N/A,#N/A,FALSE,"SPF";#N/A,#N/A,FALSE,"RentRoll"}</definedName>
    <definedName name="errere_1" hidden="1">{#N/A,#N/A,FALSE,"Broker Sheet";#N/A,#N/A,FALSE,"Exec.Summary";#N/A,#N/A,FALSE,"Argus Cash Flow";#N/A,#N/A,FALSE,"SPF";#N/A,#N/A,FALSE,"RentRoll"}</definedName>
    <definedName name="errr" hidden="1">{#N/A,#N/A,FALSE,"Renewals In Process";#N/A,#N/A,FALSE,"New Clients In Process";#N/A,#N/A,FALSE,"Completed New Clients";#N/A,#N/A,FALSE,"Completed Renewals"}</definedName>
    <definedName name="errr_1" hidden="1">{"cashcons",#N/A,FALSE,"CASHCONS";"cash7000",#N/A,FALSE,"CASH7000";"cash9000",#N/A,FALSE,"CASH9000";"assu7000",#N/A,FALSE,"ASSU7000";"assu9000",#N/A,FALSE,"ASSU9000";"rentroll",#N/A,FALSE,"RENTROLL";"expr7000",#N/A,FALSE,"EXPR7000";"expr9000",#N/A,FALSE,"EXPR9000"}</definedName>
    <definedName name="errrr" hidden="1">{"cashcons",#N/A,FALSE,"CASHCONS";"cash7000",#N/A,FALSE,"CASH7000";"cash9000",#N/A,FALSE,"CASH9000";"assu7000",#N/A,FALSE,"ASSU7000";"assu9000",#N/A,FALSE,"ASSU9000";"rentroll",#N/A,FALSE,"RENTROLL";"expr7000",#N/A,FALSE,"EXPR7000";"expr9000",#N/A,FALSE,"EXPR9000"}</definedName>
    <definedName name="errrr_1" hidden="1">{"cashcons",#N/A,FALSE,"CASHCONS";"cash7000",#N/A,FALSE,"CASH7000";"cash9000",#N/A,FALSE,"CASH9000";"assu7000",#N/A,FALSE,"ASSU7000";"assu9000",#N/A,FALSE,"ASSU9000";"rentroll",#N/A,FALSE,"RENTROLL";"expr7000",#N/A,FALSE,"EXPR7000";"expr9000",#N/A,FALSE,"EXPR9000"}</definedName>
    <definedName name="ers" hidden="1">{"NOPCAPEVA",#N/A,FALSE,"Nopat";"FCFCSTAR",#N/A,FALSE,"FCFVAL";"EVAVL",#N/A,FALSE,"EVAVAL";"LEASE",#N/A,FALSE,"OpLease"}</definedName>
    <definedName name="ERT" hidden="1">#REF!</definedName>
    <definedName name="erterg" hidden="1">#REF!</definedName>
    <definedName name="ERTY" hidden="1">#REF!</definedName>
    <definedName name="erwtwert" hidden="1">#REF!</definedName>
    <definedName name="es" hidden="1">{#N/A,#N/A,FALSE,"Chart 2 by Prop Type"}</definedName>
    <definedName name="esLevHeader">#REF!,#REF!</definedName>
    <definedName name="EssLatest">"Opening Balance"</definedName>
    <definedName name="EssOptions">"A1100000000011000000001100000_01000"</definedName>
    <definedName name="EST" hidden="1">{"capa",#N/A,FALSE,"capa";"RES",#N/A,FALSE,"RESULTADO";"REALIZ97",#N/A,FALSE,"RES97";"BAL",#N/A,FALSE,"BAL.PATRIM";"BALREALIZ",#N/A,FALSE,"BAL97"}</definedName>
    <definedName name="EST_1" hidden="1">{"capa",#N/A,FALSE,"capa";"RES",#N/A,FALSE,"RESULTADO";"REALIZ97",#N/A,FALSE,"RES97";"BAL",#N/A,FALSE,"BAL.PATRIM";"BALREALIZ",#N/A,FALSE,"BAL97"}</definedName>
    <definedName name="esti" hidden="1">{#N/A,#N/A,TRUE,"CASH COND_B1";#N/A,#N/A,TRUE,"COMP DESP COND_B2_B3";#N/A,#N/A,TRUE,"11";#N/A,#N/A,TRUE,"12";#N/A,#N/A,TRUE,"13";#N/A,#N/A,TRUE,"14";#N/A,#N/A,TRUE,"15";#N/A,#N/A,TRUE,"16";#N/A,#N/A,TRUE,"19";#N/A,#N/A,TRUE,"21";#N/A,#N/A,TRUE,"22";#N/A,#N/A,TRUE,"23";#N/A,#N/A,TRUE,"24";#N/A,#N/A,TRUE,"27";#N/A,#N/A,TRUE,"IMOB COND_B5";#N/A,#N/A,TRUE,"B6";#N/A,#N/A,TRUE,"B7";#N/A,#N/A,TRUE,"QUADRO PESSOAL";#N/A,#N/A,TRUE,"ORG."}</definedName>
    <definedName name="esti_1" hidden="1">{#N/A,#N/A,TRUE,"CASH COND_B1";#N/A,#N/A,TRUE,"COMP DESP COND_B2_B3";#N/A,#N/A,TRUE,"11";#N/A,#N/A,TRUE,"12";#N/A,#N/A,TRUE,"13";#N/A,#N/A,TRUE,"14";#N/A,#N/A,TRUE,"15";#N/A,#N/A,TRUE,"16";#N/A,#N/A,TRUE,"19";#N/A,#N/A,TRUE,"21";#N/A,#N/A,TRUE,"22";#N/A,#N/A,TRUE,"23";#N/A,#N/A,TRUE,"24";#N/A,#N/A,TRUE,"27";#N/A,#N/A,TRUE,"IMOB COND_B5";#N/A,#N/A,TRUE,"B6";#N/A,#N/A,TRUE,"B7";#N/A,#N/A,TRUE,"QUADRO PESSOAL";#N/A,#N/A,TRUE,"ORG."}</definedName>
    <definedName name="et"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et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ETS" hidden="1">{"capa",#N/A,FALSE,"capa";"RES",#N/A,FALSE,"RESULTADO";"REALIZ97",#N/A,FALSE,"RES97";"BAL",#N/A,FALSE,"BAL.PATRIM";"BALREALIZ",#N/A,FALSE,"BAL97"}</definedName>
    <definedName name="ETS_1" hidden="1">{"capa",#N/A,FALSE,"capa";"RES",#N/A,FALSE,"RESULTADO";"REALIZ97",#N/A,FALSE,"RES97";"BAL",#N/A,FALSE,"BAL.PATRIM";"BALREALIZ",#N/A,FALSE,"BAL97"}</definedName>
    <definedName name="ev.Calculation" hidden="1">-4135</definedName>
    <definedName name="ev.Initialized" hidden="1">FALSE</definedName>
    <definedName name="EV__DECIMALSYMBOL__" hidden="1">"."</definedName>
    <definedName name="EV__EVCOM_OPTIONS__" hidden="1">8</definedName>
    <definedName name="EV__EXPOPTIONS__" hidden="1">0</definedName>
    <definedName name="EV__LASTREFTIME__" hidden="1">39367.6355439815</definedName>
    <definedName name="EV__LOCKEDCVW__DRP" hidden="1">"R_REVROI,BU4081,CURRENT,INPUT,D1139,LC,2009.TOTAL,PERIODIC,"</definedName>
    <definedName name="EV__LOCKEDCVW__FINANCE" hidden="1">"GOI,BU4081,CURRENT,TOTALADJ,D_HOTEL,All_InterCo,LC,2010.TOTAL,PERIODIC,"</definedName>
    <definedName name="EV__LOCKEDCVW__FINANCEDETAIL" hidden="1">"706520,BU4081,CURRENT,INPUT,D0185,Non_InterCo,L_ALL,LC,2009.TOTAL,PERIODIC,"</definedName>
    <definedName name="EV__LOCKEDCVW__HCM" hidden="1">"PC_MNTHLY,BU4081,CURRENT,INPUT,D_HOTEL,E0,LC,2009.TOTAL,PERIODIC,"</definedName>
    <definedName name="EV__LOCKSTATUS__" hidden="1">4</definedName>
    <definedName name="EV__MAXEXPCOLS__" hidden="1">100</definedName>
    <definedName name="EV__MAXEXPROWS__" hidden="1">1000</definedName>
    <definedName name="EV__MEMORYCVW__" hidden="1">0</definedName>
    <definedName name="EV__MEMORYCVW__INFO" hidden="1">"FINANCE"</definedName>
    <definedName name="EV__WBEVMODE__" hidden="1">0</definedName>
    <definedName name="EV__WBREFOPTIONS__" hidden="1">4</definedName>
    <definedName name="EV__WBVERSION__" hidden="1">0</definedName>
    <definedName name="eventos" hidden="1">{#N/A,#N/A,TRUE,"CASH COND_B1";#N/A,#N/A,TRUE,"COMP DESP COND_B2_B3";#N/A,#N/A,TRUE,"11";#N/A,#N/A,TRUE,"12";#N/A,#N/A,TRUE,"13";#N/A,#N/A,TRUE,"14";#N/A,#N/A,TRUE,"15";#N/A,#N/A,TRUE,"16";#N/A,#N/A,TRUE,"19";#N/A,#N/A,TRUE,"21";#N/A,#N/A,TRUE,"22";#N/A,#N/A,TRUE,"23";#N/A,#N/A,TRUE,"24";#N/A,#N/A,TRUE,"27";#N/A,#N/A,TRUE,"IMOB COND_B5";#N/A,#N/A,TRUE,"B6";#N/A,#N/A,TRUE,"B7";#N/A,#N/A,TRUE,"QUADRO PESSOAL";#N/A,#N/A,TRUE,"ORG."}</definedName>
    <definedName name="eventos_1" hidden="1">{#N/A,#N/A,TRUE,"CASH COND_B1";#N/A,#N/A,TRUE,"COMP DESP COND_B2_B3";#N/A,#N/A,TRUE,"11";#N/A,#N/A,TRUE,"12";#N/A,#N/A,TRUE,"13";#N/A,#N/A,TRUE,"14";#N/A,#N/A,TRUE,"15";#N/A,#N/A,TRUE,"16";#N/A,#N/A,TRUE,"19";#N/A,#N/A,TRUE,"21";#N/A,#N/A,TRUE,"22";#N/A,#N/A,TRUE,"23";#N/A,#N/A,TRUE,"24";#N/A,#N/A,TRUE,"27";#N/A,#N/A,TRUE,"IMOB COND_B5";#N/A,#N/A,TRUE,"B6";#N/A,#N/A,TRUE,"B7";#N/A,#N/A,TRUE,"QUADRO PESSOAL";#N/A,#N/A,TRUE,"ORG."}</definedName>
    <definedName name="ew" hidden="1">#REF!</definedName>
    <definedName name="ewa" hidden="1">{"NOPCAPEVA",#N/A,FALSE,"Nopat";"FCFCSTAR",#N/A,FALSE,"FCFVAL";"EVAVL",#N/A,FALSE,"EVAVAL";"LEASE",#N/A,FALSE,"OpLease"}</definedName>
    <definedName name="ews" hidden="1">{"AnnInc",#N/A,TRUE,"Inc";"QtrInc1",#N/A,TRUE,"Inc";"Balance",#N/A,TRUE,"Bal";"Cflow",#N/A,TRUE,"Cash"}</definedName>
    <definedName name="ewye" hidden="1">{"NOPCAPEVA",#N/A,FALSE,"Nopat";"FCFCSTAR",#N/A,FALSE,"FCFVAL";"EVAVL",#N/A,FALSE,"EVAVAL";"LEASE",#N/A,FALSE,"OpLease"}</definedName>
    <definedName name="EX" hidden="1">{#N/A,#N/A,FALSE,"Centres";#N/A,#N/A,FALSE,"Partenariats";#N/A,#N/A,FALSE,"P.Diverses";#N/A,#N/A,FALSE,"Adm";#N/A,#N/A,FALSE,"Autres R-D";#N/A,#N/A,FALSE,"Intérêts"}</definedName>
    <definedName name="EX_1" hidden="1">{#N/A,#N/A,FALSE,"Centres";#N/A,#N/A,FALSE,"Partenariats";#N/A,#N/A,FALSE,"P.Diverses";#N/A,#N/A,FALSE,"Adm";#N/A,#N/A,FALSE,"Autres R-D";#N/A,#N/A,FALSE,"Intérêts"}</definedName>
    <definedName name="exc_1" hidden="1">{#N/A,#N/A,FALSE,"Centres";#N/A,#N/A,FALSE,"Partenariats";#N/A,#N/A,FALSE,"P.Diverses";#N/A,#N/A,FALSE,"Adm";#N/A,#N/A,FALSE,"Autres R-D";#N/A,#N/A,FALSE,"Intérêts"}</definedName>
    <definedName name="EXCCC" hidden="1">{#N/A,#N/A,FALSE,"Centres";#N/A,#N/A,FALSE,"Partenariats";#N/A,#N/A,FALSE,"P.Diverses";#N/A,#N/A,FALSE,"Adm";#N/A,#N/A,FALSE,"Autres R-D";#N/A,#N/A,FALSE,"Intérêts"}</definedName>
    <definedName name="EXCCC_1" hidden="1">{#N/A,#N/A,FALSE,"Centres";#N/A,#N/A,FALSE,"Partenariats";#N/A,#N/A,FALSE,"P.Diverses";#N/A,#N/A,FALSE,"Adm";#N/A,#N/A,FALSE,"Autres R-D";#N/A,#N/A,FALSE,"Intérêts"}</definedName>
    <definedName name="Exchange_Rates" hidden="1">#REF!</definedName>
    <definedName name="EXCLU" hidden="1">{#N/A,#N/A,FALSE,"Centres";#N/A,#N/A,FALSE,"Partenariats";#N/A,#N/A,FALSE,"P.Diverses";#N/A,#N/A,FALSE,"Adm";#N/A,#N/A,FALSE,"Autres R-D";#N/A,#N/A,FALSE,"Intérêts"}</definedName>
    <definedName name="EXCLU_1" hidden="1">{#N/A,#N/A,FALSE,"Centres";#N/A,#N/A,FALSE,"Partenariats";#N/A,#N/A,FALSE,"P.Diverses";#N/A,#N/A,FALSE,"Adm";#N/A,#N/A,FALSE,"Autres R-D";#N/A,#N/A,FALSE,"Intérêts"}</definedName>
    <definedName name="execHold">10</definedName>
    <definedName name="ExpRowDiff">ROW()-5</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LTM_Yr1" hidden="1">#REF!</definedName>
    <definedName name="ExRateLTM_Yr2" hidden="1">#REF!</definedName>
    <definedName name="ExRateLTM_Yr3" hidden="1">#REF!</definedName>
    <definedName name="external" hidden="1">{#N/A,#N/A,FALSE,"SC1";#N/A,#N/A,FALSE,"SC5";#N/A,#N/A,FALSE,"SC10";#N/A,#N/A,FALSE,"SC11";#N/A,#N/A,FALSE,"SC12";#N/A,#N/A,FALSE,"SC13";#N/A,#N/A,FALSE,"SC14";#N/A,#N/A,FALSE,"SC15";#N/A,#N/A,FALSE,"SC21";#N/A,#N/A,FALSE,"SC90";#N/A,#N/A,FALSE,"Oscar";#N/A,#N/A,FALSE,"Checklist"}</definedName>
    <definedName name="EXX" hidden="1">{#N/A,#N/A,FALSE,"Centres";#N/A,#N/A,FALSE,"Partenariats";#N/A,#N/A,FALSE,"P.Diverses";#N/A,#N/A,FALSE,"Adm";#N/A,#N/A,FALSE,"Autres R-D";#N/A,#N/A,FALSE,"Intérêts"}</definedName>
    <definedName name="EXX_1" hidden="1">{#N/A,#N/A,FALSE,"Centres";#N/A,#N/A,FALSE,"Partenariats";#N/A,#N/A,FALSE,"P.Diverses";#N/A,#N/A,FALSE,"Adm";#N/A,#N/A,FALSE,"Autres R-D";#N/A,#N/A,FALSE,"Intérêts"}</definedName>
    <definedName name="EXXE" hidden="1">{#N/A,#N/A,FALSE,"Centres";#N/A,#N/A,FALSE,"Partenariats";#N/A,#N/A,FALSE,"P.Diverses";#N/A,#N/A,FALSE,"Adm";#N/A,#N/A,FALSE,"Autres R-D";#N/A,#N/A,FALSE,"Intérêts"}</definedName>
    <definedName name="EXXE_1" hidden="1">{#N/A,#N/A,FALSE,"Centres";#N/A,#N/A,FALSE,"Partenariats";#N/A,#N/A,FALSE,"P.Diverses";#N/A,#N/A,FALSE,"Adm";#N/A,#N/A,FALSE,"Autres R-D";#N/A,#N/A,FALSE,"Intérêts"}</definedName>
    <definedName name="FAC">""</definedName>
    <definedName name="fadsasddfasf" hidden="1">{"summary",#N/A,TRUE,"SUMMARY";"oneyear",#N/A,TRUE,"PROJECTIONS"}</definedName>
    <definedName name="fafdaf" hidden="1">#REF!</definedName>
    <definedName name="fas" hidden="1">{"NOPCAPEVA",#N/A,FALSE,"Nopat";"FCFCSTAR",#N/A,FALSE,"FCFVAL";"EVAVL",#N/A,FALSE,"EVAVAL";"LEASE",#N/A,FALSE,"OpLease"}</definedName>
    <definedName name="fasdffsd" hidden="1">{#N/A,#N/A,FALSE,"Bestfoods";#N/A,#N/A,FALSE,"Campbell";#N/A,#N/A,FALSE,"ConAgra";#N/A,#N/A,FALSE,"Healthy Choice";#N/A,#N/A,FALSE,"Int'l Home Foods";#N/A,#N/A,FALSE,"General Mills";#N/A,#N/A,FALSE,"Heinz";#N/A,#N/A,FALSE,"Kellogg";#N/A,#N/A,FALSE,"Kraft";#N/A,#N/A,FALSE,"Nabisco";#N/A,#N/A,FALSE,"Quaker Oats";#N/A,#N/A,FALSE,"Sara Lee";#N/A,#N/A,FALSE,"print summary"}</definedName>
    <definedName name="fbvc" hidden="1">{"NOPCAPEVA",#N/A,FALSE,"Nopat";"FCFCSTAR",#N/A,FALSE,"FCFVAL";"EVAVL",#N/A,FALSE,"EVAVAL";"LEASE",#N/A,FALSE,"OpLease"}</definedName>
    <definedName name="fcDate" hidden="1">#REF!</definedName>
    <definedName name="FCode" hidden="1">#REF!</definedName>
    <definedName name="fd" hidden="1">#REF!</definedName>
    <definedName name="fdase" hidden="1">{"NOPCAPEVA",#N/A,FALSE,"Nopat";"FCFCSTAR",#N/A,FALSE,"FCFVAL";"EVAVL",#N/A,FALSE,"EVAVAL";"LEASE",#N/A,FALSE,"OpLease"}</definedName>
    <definedName name="fdc" hidden="1">{"NOPCAPEVA",#N/A,FALSE,"Nopat";"FCFCSTAR",#N/A,FALSE,"FCFVAL";"EVAVL",#N/A,FALSE,"EVAVAL";"LEASE",#N/A,FALSE,"OpLease"}</definedName>
    <definedName name="fdd" hidden="1">#REF!</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gfd" hidden="1">#REF!</definedName>
    <definedName name="fdergf" hidden="1">{#N/A,#N/A,TRUE,"CASH COND_B1";#N/A,#N/A,TRUE,"COMP DESP COND_B2_B3";#N/A,#N/A,TRUE,"11";#N/A,#N/A,TRUE,"12";#N/A,#N/A,TRUE,"13";#N/A,#N/A,TRUE,"14";#N/A,#N/A,TRUE,"15";#N/A,#N/A,TRUE,"16";#N/A,#N/A,TRUE,"19";#N/A,#N/A,TRUE,"21";#N/A,#N/A,TRUE,"22";#N/A,#N/A,TRUE,"23";#N/A,#N/A,TRUE,"24";#N/A,#N/A,TRUE,"27";#N/A,#N/A,TRUE,"IMOB COND_B5";#N/A,#N/A,TRUE,"B6";#N/A,#N/A,TRUE,"B7";#N/A,#N/A,TRUE,"QUADRO PESSOAL";#N/A,#N/A,TRUE,"ORG."}</definedName>
    <definedName name="fdergf_1" hidden="1">{#N/A,#N/A,TRUE,"CASH COND_B1";#N/A,#N/A,TRUE,"COMP DESP COND_B2_B3";#N/A,#N/A,TRUE,"11";#N/A,#N/A,TRUE,"12";#N/A,#N/A,TRUE,"13";#N/A,#N/A,TRUE,"14";#N/A,#N/A,TRUE,"15";#N/A,#N/A,TRUE,"16";#N/A,#N/A,TRUE,"19";#N/A,#N/A,TRUE,"21";#N/A,#N/A,TRUE,"22";#N/A,#N/A,TRUE,"23";#N/A,#N/A,TRUE,"24";#N/A,#N/A,TRUE,"27";#N/A,#N/A,TRUE,"IMOB COND_B5";#N/A,#N/A,TRUE,"B6";#N/A,#N/A,TRUE,"B7";#N/A,#N/A,TRUE,"QUADRO PESSOAL";#N/A,#N/A,TRUE,"ORG."}</definedName>
    <definedName name="fdfdfd_1" hidden="1">{#N/A,#N/A,FALSE,"CAPREIT"}</definedName>
    <definedName name="fdfdfdf_1" hidden="1">{#N/A,#N/A,FALSE,"CAPREIT"}</definedName>
    <definedName name="fdfdgfd" hidden="1">{"'pxs'!$A$1:$V$100"}</definedName>
    <definedName name="fdfds" hidden="1">{#N/A,#N/A,FALSE,"Bestfoods";#N/A,#N/A,FALSE,"Campbell";#N/A,#N/A,FALSE,"ConAgra";#N/A,#N/A,FALSE,"Healthy Choice";#N/A,#N/A,FALSE,"Int'l Home Foods";#N/A,#N/A,FALSE,"General Mills";#N/A,#N/A,FALSE,"Heinz";#N/A,#N/A,FALSE,"Kellogg";#N/A,#N/A,FALSE,"Kraft";#N/A,#N/A,FALSE,"Nabisco";#N/A,#N/A,FALSE,"Quaker Oats";#N/A,#N/A,FALSE,"Sara Lee";#N/A,#N/A,FALSE,"print summary"}</definedName>
    <definedName name="fdfg" hidden="1">{"quarterly",#N/A,FALSE,"Income Statement";#N/A,#N/A,FALSE,"print segment";#N/A,#N/A,FALSE,"Balance Sheet";#N/A,#N/A,FALSE,"Annl Inc";#N/A,#N/A,FALSE,"Cash Flow"}</definedName>
    <definedName name="fdjg" hidden="1">#REF!</definedName>
    <definedName name="FDP_280_1_aSrv" hidden="1">#REF!</definedName>
    <definedName name="FDP_281_1_aSrv" hidden="1">#REF!</definedName>
    <definedName name="FDP_282_1_aSrv" hidden="1">#REF!</definedName>
    <definedName name="FDP_283_1_aSrv" hidden="1">#REF!</definedName>
    <definedName name="FDS_Audit" hidden="1">{"fdsup://Directions/FactSet Auditing Viewer?action=AUDIT_VALUE&amp;DB=129&amp;ID1=94874110&amp;VALUEID=03451&amp;SDATE=200903&amp;PERIODTYPE=QTR_STD&amp;window=popup_no_bar&amp;width=385&amp;height=120&amp;START_MAXIMIZED=FALSE&amp;creator=factset&amp;display_string=Audit"}</definedName>
    <definedName name="fdv" hidden="1">{"quarterly",#N/A,FALSE,"Income Statement";#N/A,#N/A,FALSE,"print segment";#N/A,#N/A,FALSE,"Balance Sheet";#N/A,#N/A,FALSE,"Annl Inc";#N/A,#N/A,FALSE,"Cash Flow"}</definedName>
    <definedName name="fdyhj" hidden="1">{"NOPCAPEVA",#N/A,FALSE,"Nopat";"FCFCSTAR",#N/A,FALSE,"FCFVAL";"EVAVL",#N/A,FALSE,"EVAVAL";"LEASE",#N/A,FALSE,"OpLease"}</definedName>
    <definedName name="FF_hide_rows">#REF!,#REF!</definedName>
    <definedName name="ffer" hidden="1">{"NOPCAPEVA",#N/A,FALSE,"Nopat";"FCFCSTAR",#N/A,FALSE,"FCFVAL";"EVAVL",#N/A,FALSE,"EVAVAL";"LEASE",#N/A,FALSE,"OpLease"}</definedName>
    <definedName name="ffff_1" hidden="1">{#N/A,#N/A,FALSE,"Comparable";#N/A,#N/A,FALSE,"Sommaire";#N/A,#N/A,FALSE,"Rentree";#N/A,#N/A,FALSE,"Centres commerciaux";#N/A,#N/A,FALSE,"Min Tot";#N/A,#N/A,FALSE,"Min Equité";#N/A,#N/A,FALSE,"Prop.Diverses";#N/A,#N/A,FALSE,"Terrains";#N/A,#N/A,FALSE,"Administration";#N/A,#N/A,FALSE,"Autres R.D.";#N/A,#N/A,FALSE,"F.financiers"}</definedName>
    <definedName name="FFFFFFF" hidden="1">{#N/A,#N/A,FALSE,"Comparable";#N/A,#N/A,FALSE,"Sommaire";#N/A,#N/A,FALSE,"Rentree";#N/A,#N/A,FALSE,"Centres commerciaux";#N/A,#N/A,FALSE,"Min Tot";#N/A,#N/A,FALSE,"Min Equité";#N/A,#N/A,FALSE,"Prop.Diverses";#N/A,#N/A,FALSE,"Terrains";#N/A,#N/A,FALSE,"Administration";#N/A,#N/A,FALSE,"Autres R.D.";#N/A,#N/A,FALSE,"F.financiers"}</definedName>
    <definedName name="FFFFFFF_1" hidden="1">{#N/A,#N/A,FALSE,"Comparable";#N/A,#N/A,FALSE,"Sommaire";#N/A,#N/A,FALSE,"Rentree";#N/A,#N/A,FALSE,"Centres commerciaux";#N/A,#N/A,FALSE,"Min Tot";#N/A,#N/A,FALSE,"Min Equité";#N/A,#N/A,FALSE,"Prop.Diverses";#N/A,#N/A,FALSE,"Terrains";#N/A,#N/A,FALSE,"Administration";#N/A,#N/A,FALSE,"Autres R.D.";#N/A,#N/A,FALSE,"F.financiers"}</definedName>
    <definedName name="ffffffffffffff" hidden="1">{#N/A,#N/A,FALSE,"Sommaire";#N/A,#N/A,FALSE,"Comparable";#N/A,#N/A,FALSE,"Centres commerciaux";#N/A,#N/A,FALSE,"Min Tot (2)";#N/A,#N/A,FALSE,"Min Equité";#N/A,#N/A,FALSE,"Prop.Diverses";#N/A,#N/A,FALSE,"Terrains";#N/A,#N/A,FALSE,"Administration";#N/A,#N/A,FALSE,"Autres R.D.";#N/A,#N/A,FALSE,"F.financiers";#N/A,#N/A,FALSE,"Rentree"}</definedName>
    <definedName name="ffffffffffffff_1" hidden="1">{#N/A,#N/A,FALSE,"Sommaire";#N/A,#N/A,FALSE,"Comparable";#N/A,#N/A,FALSE,"Centres commerciaux";#N/A,#N/A,FALSE,"Min Tot (2)";#N/A,#N/A,FALSE,"Min Equité";#N/A,#N/A,FALSE,"Prop.Diverses";#N/A,#N/A,FALSE,"Terrains";#N/A,#N/A,FALSE,"Administration";#N/A,#N/A,FALSE,"Autres R.D.";#N/A,#N/A,FALSE,"F.financiers";#N/A,#N/A,FALSE,"Rentree"}</definedName>
    <definedName name="ffg" hidden="1">{#N/A,#N/A,TRUE,"Lettre";#N/A,#N/A,TRUE,"Page Titre prinicpale";#N/A,#N/A,TRUE,"sommaire";#N/A,#N/A,TRUE,"Fiche";#N/A,#N/A,TRUE,"Page Titre annexes";#N/A,#N/A,TRUE,"LNE présentation";#N/A,#N/A,TRUE,"projection";#N/A,#N/A,TRUE,"rendements";#N/A,#N/A,TRUE,"sensibilité"}</definedName>
    <definedName name="ffg_1" hidden="1">{#N/A,#N/A,TRUE,"Lettre";#N/A,#N/A,TRUE,"Page Titre prinicpale";#N/A,#N/A,TRUE,"sommaire";#N/A,#N/A,TRUE,"Fiche";#N/A,#N/A,TRUE,"Page Titre annexes";#N/A,#N/A,TRUE,"LNE présentation";#N/A,#N/A,TRUE,"projection";#N/A,#N/A,TRUE,"rendements";#N/A,#N/A,TRUE,"sensibilité"}</definedName>
    <definedName name="ffl" hidden="1">#REF!</definedName>
    <definedName name="fg_1" hidden="1">{#N/A,#N/A,FALSE,"Comparable";#N/A,#N/A,FALSE,"Sommaire";#N/A,#N/A,FALSE,"Rentree";#N/A,#N/A,FALSE,"Centres commerciaux";#N/A,#N/A,FALSE,"Min Tot";#N/A,#N/A,FALSE,"Min Equité";#N/A,#N/A,FALSE,"Prop.Diverses";#N/A,#N/A,FALSE,"Terrains";#N/A,#N/A,FALSE,"Administration";#N/A,#N/A,FALSE,"Autres R.D.";#N/A,#N/A,FALSE,"F.financiers"}</definedName>
    <definedName name="fgadgfsdg" hidden="1">#REF!</definedName>
    <definedName name="fgds"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fgds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fgghhjjk" hidden="1">{#N/A,#N/A,FALSE,"Centres";#N/A,#N/A,FALSE,"Partenariats";#N/A,#N/A,FALSE,"P.Diverses";#N/A,#N/A,FALSE,"Adm";#N/A,#N/A,FALSE,"Autres R-D";#N/A,#N/A,FALSE,"Intérêts"}</definedName>
    <definedName name="fgghhjjk_1" hidden="1">{#N/A,#N/A,FALSE,"Centres";#N/A,#N/A,FALSE,"Partenariats";#N/A,#N/A,FALSE,"P.Diverses";#N/A,#N/A,FALSE,"Adm";#N/A,#N/A,FALSE,"Autres R-D";#N/A,#N/A,FALSE,"Intérêts"}</definedName>
    <definedName name="FGH_1" hidden="1">{#N/A,#N/A,FALSE,"Comparable";#N/A,#N/A,FALSE,"Sommaire";#N/A,#N/A,FALSE,"Rentree";#N/A,#N/A,FALSE,"Centres commerciaux";#N/A,#N/A,FALSE,"Min Tot";#N/A,#N/A,FALSE,"Min Equité";#N/A,#N/A,FALSE,"Prop.Diverses";#N/A,#N/A,FALSE,"Terrains";#N/A,#N/A,FALSE,"Administration";#N/A,#N/A,FALSE,"Autres R.D.";#N/A,#N/A,FALSE,"F.financiers"}</definedName>
    <definedName name="fgj" hidden="1">{#N/A,#N/A,TRUE,"amendement";#N/A,#N/A,TRUE,"Lettre";#N/A,#N/A,TRUE,"Page Titre prinicpale";#N/A,#N/A,TRUE,"sommaire";#N/A,#N/A,TRUE,"Fiche";#N/A,#N/A,TRUE,"Page Titre annexes";#N/A,#N/A,TRUE,"LNE présentation";#N/A,#N/A,TRUE,"projection";#N/A,#N/A,TRUE,"rendements";#N/A,#N/A,TRUE,"sensibilité";#N/A,#N/A,TRUE,"coût"}</definedName>
    <definedName name="fgj_1" hidden="1">{#N/A,#N/A,TRUE,"amendement";#N/A,#N/A,TRUE,"Lettre";#N/A,#N/A,TRUE,"Page Titre prinicpale";#N/A,#N/A,TRUE,"sommaire";#N/A,#N/A,TRUE,"Fiche";#N/A,#N/A,TRUE,"Page Titre annexes";#N/A,#N/A,TRUE,"LNE présentation";#N/A,#N/A,TRUE,"projection";#N/A,#N/A,TRUE,"rendements";#N/A,#N/A,TRUE,"sensibilité";#N/A,#N/A,TRUE,"coût"}</definedName>
    <definedName name="fgsh" hidden="1">#REF!</definedName>
    <definedName name="fi" hidden="1">#REF!</definedName>
    <definedName name="FileName">MID(CELL("filename",#REF!),FIND("[",CELL("filename",#REF!))+1,FIND("]",CELL("filename",#REF!))-FIND("[",CELL("filename",#REF!))-1)</definedName>
    <definedName name="FileType" hidden="1">1</definedName>
    <definedName name="Fill" hidden="1">#REF!</definedName>
    <definedName name="FILL2" hidden="1">#REF!</definedName>
    <definedName name="final_1" hidden="1">{"VUSS",#N/A,TRUE,"VUS$";"VIPC",#N/A,TRUE,"VIPC";"RUSS",#N/A,TRUE,"RUS$";"RIPC",#N/A,TRUE,"RIPC";"RIPCM2",#N/A,TRUE,"R IPC-M2";"RENT",#N/A,TRUE,"RENT";"COND",#N/A,TRUE,"COND";"LFESC",#N/A,TRUE,"LFESC";"SHOPP",#N/A,TRUE,"SHOPP";"PESS",#N/A,TRUE,"PESS";"LFP",#N/A,TRUE,"LFP"}</definedName>
    <definedName name="FINCriteriaType">1</definedName>
    <definedName name="FINOptions">"0,0,1,1,1,0,0,-1,0,0,2,0,"</definedName>
    <definedName name="Firstcnt" hidden="1">#REF!</definedName>
    <definedName name="FirstPlotDate" hidden="1">#REF!</definedName>
    <definedName name="fish" hidden="1">{#N/A,#N/A,FALSE,"VALSUM";#N/A,#N/A,FALSE,"MKT.COMPS";#N/A,#N/A,FALSE,"ACQ.MULT.";#N/A,#N/A,FALSE,"DCF - LBO"}</definedName>
    <definedName name="fl" hidden="1">#REF!</definedName>
    <definedName name="fldfjlsd" hidden="1">#N/A</definedName>
    <definedName name="fll" hidden="1">#REF!</definedName>
    <definedName name="flll" hidden="1">#REF!</definedName>
    <definedName name="fmla.PropNameCode">IFERROR(IF(info.PropName&lt;"*","",IF(info.PropCode&lt;"*",info.PropName,info.PropName&amp;" ("&amp;info.PropCode&amp;")")),"")</definedName>
    <definedName name="fmla.RecDateRange">IFERROR(IF(OR(info.RecPeriodBeg&lt;=0,ISTEXT(info.RecPeriodBeg),info.RecPeriodEnd&lt;=0,ISTEXT(info.RecPeriodEnd)),"",TEXT(info.RecPeriodBeg,"mmmm d, yyyy")&amp;" - "&amp;TEXT(info.RecPeriodEnd,"mmmm d, yyyy")),"")</definedName>
    <definedName name="FMTYP">"*STD"</definedName>
    <definedName name="Footnote1" hidden="1">#REF!</definedName>
    <definedName name="Footnote2" hidden="1">#REF!</definedName>
    <definedName name="Footnote3" hidden="1">#REF!</definedName>
    <definedName name="Footnote4" hidden="1">#REF!</definedName>
    <definedName name="Footnote5" hidden="1">#REF!</definedName>
    <definedName name="Footnote6" hidden="1">#REF!</definedName>
    <definedName name="Footnote7" hidden="1">#REF!</definedName>
    <definedName name="Footnote8" hidden="1">#REF!</definedName>
    <definedName name="ForecastPeriod" hidden="1">#REF!</definedName>
    <definedName name="four" hidden="1">#REF!</definedName>
    <definedName name="frderf" hidden="1">{#N/A,#N/A,FALSE,"Sommaire";#N/A,#N/A,FALSE,"Comparable";#N/A,#N/A,FALSE,"Centres commerciaux";#N/A,#N/A,FALSE,"Min Tot (2)";#N/A,#N/A,FALSE,"Min Equité";#N/A,#N/A,FALSE,"Prop.Diverses";#N/A,#N/A,FALSE,"Terrains";#N/A,#N/A,FALSE,"Administration";#N/A,#N/A,FALSE,"Autres R.D.";#N/A,#N/A,FALSE,"F.financiers";#N/A,#N/A,FALSE,"Rentree"}</definedName>
    <definedName name="frderf_1" hidden="1">{#N/A,#N/A,FALSE,"Sommaire";#N/A,#N/A,FALSE,"Comparable";#N/A,#N/A,FALSE,"Centres commerciaux";#N/A,#N/A,FALSE,"Min Tot (2)";#N/A,#N/A,FALSE,"Min Equité";#N/A,#N/A,FALSE,"Prop.Diverses";#N/A,#N/A,FALSE,"Terrains";#N/A,#N/A,FALSE,"Administration";#N/A,#N/A,FALSE,"Autres R.D.";#N/A,#N/A,FALSE,"F.financiers";#N/A,#N/A,FALSE,"Rentree"}</definedName>
    <definedName name="freg" hidden="1">{"NOPCAPEVA",#N/A,FALSE,"Nopat";"FCFCSTAR",#N/A,FALSE,"FCFVAL";"EVAVL",#N/A,FALSE,"EVAVAL";"LEASE",#N/A,FALSE,"OpLease"}</definedName>
    <definedName name="FS00_CO">"DFA Consulting Inc"</definedName>
    <definedName name="FS00_user">"General"</definedName>
    <definedName name="fsa" hidden="1">{"AnnInc",#N/A,TRUE,"Inc";"QtrInc1",#N/A,TRUE,"Inc";"Balance",#N/A,TRUE,"Bal";"Cflow",#N/A,TRUE,"Cash"}</definedName>
    <definedName name="fsgfas" hidden="1">#REF!</definedName>
    <definedName name="fsh" hidden="1">#REF!</definedName>
    <definedName name="FVGB"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FVGB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g_1" hidden="1">{#N/A,#N/A,TRUE,"amendement";#N/A,#N/A,TRUE,"Lettre";#N/A,#N/A,TRUE,"Page Titre prinicpale";#N/A,#N/A,TRUE,"sommaire";#N/A,#N/A,TRUE,"Fiche";#N/A,#N/A,TRUE,"Page Titre annexes";#N/A,#N/A,TRUE,"LNE présentation";#N/A,#N/A,TRUE,"projection";#N/A,#N/A,TRUE,"rendements";#N/A,#N/A,TRUE,"sensibilité";#N/A,#N/A,TRUE,"coût"}</definedName>
    <definedName name="ga" hidden="1">{"NOPCAPEVA",#N/A,FALSE,"Nopat";"FCFCSTAR",#N/A,FALSE,"FCFVAL";"EVAVL",#N/A,FALSE,"EVAVAL";"LEASE",#N/A,FALSE,"OpLease"}</definedName>
    <definedName name="gaa" hidden="1">{"AnnInc",#N/A,TRUE,"Inc";"QtrInc1",#N/A,TRUE,"Inc";"Balance",#N/A,TRUE,"Bal";"Cflow",#N/A,TRUE,"Cash"}</definedName>
    <definedName name="GBHN" hidden="1">{#N/A,#N/A,FALSE,"Min compa cad";#N/A,#N/A,FALSE,"Min CAN Equité ";#N/A,#N/A,FALSE,"Analyse can"}</definedName>
    <definedName name="GBHN_1" hidden="1">{#N/A,#N/A,FALSE,"Min compa cad";#N/A,#N/A,FALSE,"Min CAN Equité ";#N/A,#N/A,FALSE,"Analyse can"}</definedName>
    <definedName name="gdfga" hidden="1">#REF!</definedName>
    <definedName name="gea" hidden="1">{"NOPCAPEVA",#N/A,FALSE,"Nopat";"FCFCSTAR",#N/A,FALSE,"FCFVAL";"EVAVL",#N/A,FALSE,"EVAVAL";"LEASE",#N/A,FALSE,"OpLease"}</definedName>
    <definedName name="geaeadd" hidden="1">{"AnnInc",#N/A,TRUE,"Inc";"QtrInc1",#N/A,TRUE,"Inc";"Balance",#N/A,TRUE,"Bal";"Cflow",#N/A,TRUE,"Cash"}</definedName>
    <definedName name="geda" hidden="1">{"AnnInc",#N/A,TRUE,"Inc";"QtrInc1",#N/A,TRUE,"Inc";"Balance",#N/A,TRUE,"Bal";"Cflow",#N/A,TRUE,"Cash"}</definedName>
    <definedName name="Geograph_Pie_X_Labels" hidden="1">OFFSET(#REF!,0,0,COUNTA(#REF!)-1,1)</definedName>
    <definedName name="Geography_Pie_Data" hidden="1">OFFSET(#REF!,0,0,COUNTA(#REF!)-1,1)</definedName>
    <definedName name="george" hidden="1">{"'pxs'!$A$1:$V$100"}</definedName>
    <definedName name="gesaa" hidden="1">{"NOPCAPEVA",#N/A,FALSE,"Nopat";"FCFCSTAR",#N/A,FALSE,"FCFVAL";"EVAVL",#N/A,FALSE,"EVAVAL";"LEASE",#N/A,FALSE,"OpLease"}</definedName>
    <definedName name="gfae" hidden="1">{"NOPCAPEVA",#N/A,FALSE,"Nopat";"FCFCSTAR",#N/A,FALSE,"FCFVAL";"EVAVL",#N/A,FALSE,"EVAVAL";"LEASE",#N/A,FALSE,"OpLease"}</definedName>
    <definedName name="gfd_1" hidden="1">{#N/A,#N/A,FALSE,"Min compar us";#N/A,#N/A,FALSE,"Min US Equité ";#N/A,#N/A,FALSE,"Analyse U.S."}</definedName>
    <definedName name="gfdsserrt" hidden="1">{#N/A,#N/A,FALSE,"Comparable";#N/A,#N/A,FALSE,"Sommaire";#N/A,#N/A,FALSE,"Rentree";#N/A,#N/A,FALSE,"Centres commerciaux";#N/A,#N/A,FALSE,"Min Tot";#N/A,#N/A,FALSE,"Min Equité";#N/A,#N/A,FALSE,"Prop.Diverses";#N/A,#N/A,FALSE,"Terrains";#N/A,#N/A,FALSE,"Administration";#N/A,#N/A,FALSE,"Autres R.D.";#N/A,#N/A,FALSE,"F.financiers"}</definedName>
    <definedName name="gfdsserrt_1" hidden="1">{#N/A,#N/A,FALSE,"Comparable";#N/A,#N/A,FALSE,"Sommaire";#N/A,#N/A,FALSE,"Rentree";#N/A,#N/A,FALSE,"Centres commerciaux";#N/A,#N/A,FALSE,"Min Tot";#N/A,#N/A,FALSE,"Min Equité";#N/A,#N/A,FALSE,"Prop.Diverses";#N/A,#N/A,FALSE,"Terrains";#N/A,#N/A,FALSE,"Administration";#N/A,#N/A,FALSE,"Autres R.D.";#N/A,#N/A,FALSE,"F.financiers"}</definedName>
    <definedName name="gfh_1" hidden="1">{#N/A,#N/A,FALSE,"Adm comp";#N/A,#N/A,FALSE,"Adm ajust";"adm",#N/A,FALSE,"Administration";#N/A,#N/A,FALSE,"Adm Bgt 97 vs Prév. 96";#N/A,#N/A,FALSE,"Adm Bgt 97 vs 96"}</definedName>
    <definedName name="gfs" hidden="1">{"NOPCAPEVA",#N/A,FALSE,"Nopat";"FCFCSTAR",#N/A,FALSE,"FCFVAL";"EVAVL",#N/A,FALSE,"EVAVAL";"LEASE",#N/A,FALSE,"OpLease"}</definedName>
    <definedName name="gfsh" hidden="1">#REF!</definedName>
    <definedName name="gfshgsh" hidden="1">#REF!</definedName>
    <definedName name="gg_1" hidden="1">{#N/A,#N/A,TRUE,"Lettre";#N/A,#N/A,TRUE,"Page Titre prinicpale";#N/A,#N/A,TRUE,"sommaire";#N/A,#N/A,TRUE,"Fiche";#N/A,#N/A,TRUE,"Page Titre annexes";#N/A,#N/A,TRUE,"LNE présentation";#N/A,#N/A,TRUE,"projection";#N/A,#N/A,TRUE,"rendements";#N/A,#N/A,TRUE,"sensibilité"}</definedName>
    <definedName name="GGG_1" hidden="1">{#N/A,#N/A,FALSE,"Comparable";#N/A,#N/A,FALSE,"Sommaire";#N/A,#N/A,FALSE,"Rentree";#N/A,#N/A,FALSE,"Centres commerciaux";#N/A,#N/A,FALSE,"Min Tot";#N/A,#N/A,FALSE,"Min Equité";#N/A,#N/A,FALSE,"Prop.Diverses";#N/A,#N/A,FALSE,"Terrains";#N/A,#N/A,FALSE,"Administration";#N/A,#N/A,FALSE,"Autres R.D.";#N/A,#N/A,FALSE,"F.financiers"}</definedName>
    <definedName name="ggggg" hidden="1">#REF!</definedName>
    <definedName name="GGGGGG" hidden="1">#REF!</definedName>
    <definedName name="GGGGGGG" hidden="1">{#N/A,#N/A,FALSE,"Adm comp";#N/A,#N/A,FALSE,"Adm ajust";"adm",#N/A,FALSE,"Administration";#N/A,#N/A,FALSE,"Adm Bgt 97 vs Prév. 96";#N/A,#N/A,FALSE,"Adm Bgt 97 vs 96"}</definedName>
    <definedName name="GGGGGGG_1" hidden="1">{#N/A,#N/A,FALSE,"Adm comp";#N/A,#N/A,FALSE,"Adm ajust";"adm",#N/A,FALSE,"Administration";#N/A,#N/A,FALSE,"Adm Bgt 97 vs Prév. 96";#N/A,#N/A,FALSE,"Adm Bgt 97 vs 96"}</definedName>
    <definedName name="ggh" hidden="1">#REF!</definedName>
    <definedName name="gh_1" hidden="1">{#N/A,#N/A,FALSE,"Adm comp";#N/A,#N/A,FALSE,"Adm ajust";"adm",#N/A,FALSE,"Administration";#N/A,#N/A,FALSE,"Adm Bgt 97 vs Prév. 96";#N/A,#N/A,FALSE,"Adm Bgt 97 vs 96"}</definedName>
    <definedName name="gha" hidden="1">{"NOPCAPEVA",#N/A,FALSE,"Nopat";"FCFCSTAR",#N/A,FALSE,"FCFVAL";"EVAVL",#N/A,FALSE,"EVAVAL";"LEASE",#N/A,FALSE,"OpLease"}</definedName>
    <definedName name="ghgh" hidden="1">{#N/A,#N/A,FALSE,"Sommaire";#N/A,#N/A,FALSE,"Comparable";#N/A,#N/A,FALSE,"Centres commerciaux";#N/A,#N/A,FALSE,"Min Tot (2)";#N/A,#N/A,FALSE,"Min Equité";#N/A,#N/A,FALSE,"Prop.Diverses";#N/A,#N/A,FALSE,"Terrains";#N/A,#N/A,FALSE,"Administration";#N/A,#N/A,FALSE,"Autres R.D.";#N/A,#N/A,FALSE,"F.financiers";#N/A,#N/A,FALSE,"Rentree"}</definedName>
    <definedName name="ghgh_1" hidden="1">{#N/A,#N/A,FALSE,"Sommaire";#N/A,#N/A,FALSE,"Comparable";#N/A,#N/A,FALSE,"Centres commerciaux";#N/A,#N/A,FALSE,"Min Tot (2)";#N/A,#N/A,FALSE,"Min Equité";#N/A,#N/A,FALSE,"Prop.Diverses";#N/A,#N/A,FALSE,"Terrains";#N/A,#N/A,FALSE,"Administration";#N/A,#N/A,FALSE,"Autres R.D.";#N/A,#N/A,FALSE,"F.financiers";#N/A,#N/A,FALSE,"Rentree"}</definedName>
    <definedName name="GHGHG" hidden="1">{#N/A,#N/A,FALSE,"Sommaire";#N/A,#N/A,FALSE,"Comparable";#N/A,#N/A,FALSE,"Centres commerciaux";#N/A,#N/A,FALSE,"Min Tot (2)";#N/A,#N/A,FALSE,"Min Equité";#N/A,#N/A,FALSE,"Prop.Diverses";#N/A,#N/A,FALSE,"Terrains";#N/A,#N/A,FALSE,"Administration";#N/A,#N/A,FALSE,"Autres R.D.";#N/A,#N/A,FALSE,"F.financiers";#N/A,#N/A,FALSE,"Rentree"}</definedName>
    <definedName name="GHGHG_1" hidden="1">{#N/A,#N/A,FALSE,"Sommaire";#N/A,#N/A,FALSE,"Comparable";#N/A,#N/A,FALSE,"Centres commerciaux";#N/A,#N/A,FALSE,"Min Tot (2)";#N/A,#N/A,FALSE,"Min Equité";#N/A,#N/A,FALSE,"Prop.Diverses";#N/A,#N/A,FALSE,"Terrains";#N/A,#N/A,FALSE,"Administration";#N/A,#N/A,FALSE,"Autres R.D.";#N/A,#N/A,FALSE,"F.financiers";#N/A,#N/A,FALSE,"Rentree"}</definedName>
    <definedName name="GLLG" hidden="1">{#N/A,#N/A,FALSE,"Comparable";#N/A,#N/A,FALSE,"Sommaire";#N/A,#N/A,FALSE,"Rentree";#N/A,#N/A,FALSE,"Centres commerciaux";#N/A,#N/A,FALSE,"Min Tot";#N/A,#N/A,FALSE,"Min Equité";#N/A,#N/A,FALSE,"Prop.Diverses";#N/A,#N/A,FALSE,"Terrains";#N/A,#N/A,FALSE,"Administration";#N/A,#N/A,FALSE,"Autres R.D.";#N/A,#N/A,FALSE,"F.financiers"}</definedName>
    <definedName name="GLLG_1" hidden="1">{#N/A,#N/A,FALSE,"Comparable";#N/A,#N/A,FALSE,"Sommaire";#N/A,#N/A,FALSE,"Rentree";#N/A,#N/A,FALSE,"Centres commerciaux";#N/A,#N/A,FALSE,"Min Tot";#N/A,#N/A,FALSE,"Min Equité";#N/A,#N/A,FALSE,"Prop.Diverses";#N/A,#N/A,FALSE,"Terrains";#N/A,#N/A,FALSE,"Administration";#N/A,#N/A,FALSE,"Autres R.D.";#N/A,#N/A,FALSE,"F.financiers"}</definedName>
    <definedName name="GLO" hidden="1">{#N/A,#N/A,FALSE,"Comparable";#N/A,#N/A,FALSE,"Sommaire";#N/A,#N/A,FALSE,"Rentree";#N/A,#N/A,FALSE,"Centres commerciaux";#N/A,#N/A,FALSE,"Min Tot";#N/A,#N/A,FALSE,"Min Equité";#N/A,#N/A,FALSE,"Prop.Diverses";#N/A,#N/A,FALSE,"Terrains";#N/A,#N/A,FALSE,"Administration";#N/A,#N/A,FALSE,"Autres R.D.";#N/A,#N/A,FALSE,"F.financiers"}</definedName>
    <definedName name="GLO_1" hidden="1">{#N/A,#N/A,FALSE,"Comparable";#N/A,#N/A,FALSE,"Sommaire";#N/A,#N/A,FALSE,"Rentree";#N/A,#N/A,FALSE,"Centres commerciaux";#N/A,#N/A,FALSE,"Min Tot";#N/A,#N/A,FALSE,"Min Equité";#N/A,#N/A,FALSE,"Prop.Diverses";#N/A,#N/A,FALSE,"Terrains";#N/A,#N/A,FALSE,"Administration";#N/A,#N/A,FALSE,"Autres R.D.";#N/A,#N/A,FALSE,"F.financiers"}</definedName>
    <definedName name="glob" hidden="1">{#N/A,#N/A,FALSE,"Comparable";#N/A,#N/A,FALSE,"Sommaire";#N/A,#N/A,FALSE,"Rentree";#N/A,#N/A,FALSE,"Centres commerciaux";#N/A,#N/A,FALSE,"Min Tot";#N/A,#N/A,FALSE,"Min Equité";#N/A,#N/A,FALSE,"Prop.Diverses";#N/A,#N/A,FALSE,"Terrains";#N/A,#N/A,FALSE,"Administration";#N/A,#N/A,FALSE,"Autres R.D.";#N/A,#N/A,FALSE,"F.financiers"}</definedName>
    <definedName name="glob_1" hidden="1">{#N/A,#N/A,FALSE,"Comparable";#N/A,#N/A,FALSE,"Sommaire";#N/A,#N/A,FALSE,"Rentree";#N/A,#N/A,FALSE,"Centres commerciaux";#N/A,#N/A,FALSE,"Min Tot";#N/A,#N/A,FALSE,"Min Equité";#N/A,#N/A,FALSE,"Prop.Diverses";#N/A,#N/A,FALSE,"Terrains";#N/A,#N/A,FALSE,"Administration";#N/A,#N/A,FALSE,"Autres R.D.";#N/A,#N/A,FALSE,"F.financiers"}</definedName>
    <definedName name="GLOBA" hidden="1">{#N/A,#N/A,FALSE,"Comparable";#N/A,#N/A,FALSE,"Sommaire";#N/A,#N/A,FALSE,"Rentree";#N/A,#N/A,FALSE,"Centres commerciaux";#N/A,#N/A,FALSE,"Min Tot";#N/A,#N/A,FALSE,"Min Equité";#N/A,#N/A,FALSE,"Prop.Diverses";#N/A,#N/A,FALSE,"Terrains";#N/A,#N/A,FALSE,"Administration";#N/A,#N/A,FALSE,"Autres R.D.";#N/A,#N/A,FALSE,"F.financiers"}</definedName>
    <definedName name="GLOBA_1" hidden="1">{#N/A,#N/A,FALSE,"Comparable";#N/A,#N/A,FALSE,"Sommaire";#N/A,#N/A,FALSE,"Rentree";#N/A,#N/A,FALSE,"Centres commerciaux";#N/A,#N/A,FALSE,"Min Tot";#N/A,#N/A,FALSE,"Min Equité";#N/A,#N/A,FALSE,"Prop.Diverses";#N/A,#N/A,FALSE,"Terrains";#N/A,#N/A,FALSE,"Administration";#N/A,#N/A,FALSE,"Autres R.D.";#N/A,#N/A,FALSE,"F.financiers"}</definedName>
    <definedName name="GLOBBBLLLA" hidden="1">{#N/A,#N/A,FALSE,"Comparable";#N/A,#N/A,FALSE,"Sommaire";#N/A,#N/A,FALSE,"Rentree";#N/A,#N/A,FALSE,"Centres commerciaux";#N/A,#N/A,FALSE,"Min Tot";#N/A,#N/A,FALSE,"Min Equité";#N/A,#N/A,FALSE,"Prop.Diverses";#N/A,#N/A,FALSE,"Terrains";#N/A,#N/A,FALSE,"Administration";#N/A,#N/A,FALSE,"Autres R.D.";#N/A,#N/A,FALSE,"F.financiers"}</definedName>
    <definedName name="GLOBBBLLLA_1" hidden="1">{#N/A,#N/A,FALSE,"Comparable";#N/A,#N/A,FALSE,"Sommaire";#N/A,#N/A,FALSE,"Rentree";#N/A,#N/A,FALSE,"Centres commerciaux";#N/A,#N/A,FALSE,"Min Tot";#N/A,#N/A,FALSE,"Min Equité";#N/A,#N/A,FALSE,"Prop.Diverses";#N/A,#N/A,FALSE,"Terrains";#N/A,#N/A,FALSE,"Administration";#N/A,#N/A,FALSE,"Autres R.D.";#N/A,#N/A,FALSE,"F.financiers"}</definedName>
    <definedName name="GLOGLO" hidden="1">{#N/A,#N/A,FALSE,"Comparable";#N/A,#N/A,FALSE,"Sommaire";#N/A,#N/A,FALSE,"Rentree";#N/A,#N/A,FALSE,"Centres commerciaux";#N/A,#N/A,FALSE,"Min Tot";#N/A,#N/A,FALSE,"Min Equité";#N/A,#N/A,FALSE,"Prop.Diverses";#N/A,#N/A,FALSE,"Terrains";#N/A,#N/A,FALSE,"Administration";#N/A,#N/A,FALSE,"Autres R.D.";#N/A,#N/A,FALSE,"F.financiers"}</definedName>
    <definedName name="GLOGLO_1" hidden="1">{#N/A,#N/A,FALSE,"Comparable";#N/A,#N/A,FALSE,"Sommaire";#N/A,#N/A,FALSE,"Rentree";#N/A,#N/A,FALSE,"Centres commerciaux";#N/A,#N/A,FALSE,"Min Tot";#N/A,#N/A,FALSE,"Min Equité";#N/A,#N/A,FALSE,"Prop.Diverses";#N/A,#N/A,FALSE,"Terrains";#N/A,#N/A,FALSE,"Administration";#N/A,#N/A,FALSE,"Autres R.D.";#N/A,#N/A,FALSE,"F.financiers"}</definedName>
    <definedName name="GLOO" hidden="1">{#N/A,#N/A,FALSE,"Comparable";#N/A,#N/A,FALSE,"Sommaire";#N/A,#N/A,FALSE,"Rentree";#N/A,#N/A,FALSE,"Centres commerciaux";#N/A,#N/A,FALSE,"Min Tot";#N/A,#N/A,FALSE,"Min Equité";#N/A,#N/A,FALSE,"Prop.Diverses";#N/A,#N/A,FALSE,"Terrains";#N/A,#N/A,FALSE,"Administration";#N/A,#N/A,FALSE,"Autres R.D.";#N/A,#N/A,FALSE,"F.financiers"}</definedName>
    <definedName name="GLOO_1" hidden="1">{#N/A,#N/A,FALSE,"Comparable";#N/A,#N/A,FALSE,"Sommaire";#N/A,#N/A,FALSE,"Rentree";#N/A,#N/A,FALSE,"Centres commerciaux";#N/A,#N/A,FALSE,"Min Tot";#N/A,#N/A,FALSE,"Min Equité";#N/A,#N/A,FALSE,"Prop.Diverses";#N/A,#N/A,FALSE,"Terrains";#N/A,#N/A,FALSE,"Administration";#N/A,#N/A,FALSE,"Autres R.D.";#N/A,#N/A,FALSE,"F.financiers"}</definedName>
    <definedName name="googlec"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raph" hidden="1">#REF!</definedName>
    <definedName name="Graph_Acqn_Costs">OFFSET(#REF!,0,0,#REF!)</definedName>
    <definedName name="Graph_Capitalized_Lease_Buy_Outs">OFFSET(#REF!,0,0,#REF!)</definedName>
    <definedName name="Graph_Carry">OFFSET(#REF!,0,0,#REF!)</definedName>
    <definedName name="Graph_Contingency">OFFSET(#REF!,0,0,#REF!)</definedName>
    <definedName name="Graph_Costs">OFFSET(#REF!,0,0,#REF!)</definedName>
    <definedName name="Graph_Dates">OFFSET(#REF!,0,0,#REF!,1)</definedName>
    <definedName name="Graph_Equity_Cash_Flows">OFFSET(#REF!,0,0,#REF!)</definedName>
    <definedName name="Graph_Equity_Draws">OFFSET(#REF!,0,0,#REF!)</definedName>
    <definedName name="Graph_Financing_Costs">OFFSET(#REF!,0,0,#REF!)</definedName>
    <definedName name="Graph_Hard_Costs">OFFSET(#REF!,0,0,#REF!)</definedName>
    <definedName name="Graph_Leasing_Costs">OFFSET(#REF!,0,0,#REF!)</definedName>
    <definedName name="Graph_Leverage">OFFSET(#REF!,0,0,#REF!)</definedName>
    <definedName name="Graph_Loan_Draws">OFFSET(#REF!,0,0,#REF!)</definedName>
    <definedName name="Graph_NRIx12">OFFSET(#REF!,0,0,#REF!)</definedName>
    <definedName name="Graph_Site_Costs">OFFSET(#REF!,0,0,#REF!)</definedName>
    <definedName name="Graph_Soft_Costs">OFFSET(#REF!,0,0,#REF!)</definedName>
    <definedName name="graph123" hidden="1">#REF!</definedName>
    <definedName name="Graph1234" hidden="1">#REF!</definedName>
    <definedName name="Graph12345" hidden="1">#REF!</definedName>
    <definedName name="Graph123456" hidden="1">#REF!</definedName>
    <definedName name="Graph1234567" hidden="1">#REF!</definedName>
    <definedName name="GraphPage" hidden="1">#REF!</definedName>
    <definedName name="grd" hidden="1">{"AnnInc",#N/A,TRUE,"Inc";"QtrInc1",#N/A,TRUE,"Inc";"Balance",#N/A,TRUE,"Bal";"Cflow",#N/A,TRUE,"Cash"}</definedName>
    <definedName name="greaedfd" hidden="1">{"AnnInc",#N/A,TRUE,"Inc";"QtrInc1",#N/A,TRUE,"Inc";"Balance",#N/A,TRUE,"Bal";"Cflow",#N/A,TRUE,"Cash"}</definedName>
    <definedName name="Gridlines" hidden="1">#REF!</definedName>
    <definedName name="grp_WalkMeArrows">"shp_ArrowCurved,txt_WalkMeArrows,shp_ArrowStraight"</definedName>
    <definedName name="grp_WalkMeBrace">"shp_BraceBottom,txt_WalkMeBrace,shp_BraceLeft"</definedName>
    <definedName name="gtf" hidden="1">#REF!</definedName>
    <definedName name="GY" hidden="1">{#N/A,#N/A,FALSE,"Comparable";#N/A,#N/A,FALSE,"Sommaire";#N/A,#N/A,FALSE,"Rentree";#N/A,#N/A,FALSE,"Centres commerciaux";#N/A,#N/A,FALSE,"Min Tot";#N/A,#N/A,FALSE,"Min Equité";#N/A,#N/A,FALSE,"Prop.Diverses";#N/A,#N/A,FALSE,"Terrains";#N/A,#N/A,FALSE,"Administration";#N/A,#N/A,FALSE,"Autres R.D.";#N/A,#N/A,FALSE,"F.financiers"}</definedName>
    <definedName name="GY_1" hidden="1">{#N/A,#N/A,FALSE,"Comparable";#N/A,#N/A,FALSE,"Sommaire";#N/A,#N/A,FALSE,"Rentree";#N/A,#N/A,FALSE,"Centres commerciaux";#N/A,#N/A,FALSE,"Min Tot";#N/A,#N/A,FALSE,"Min Equité";#N/A,#N/A,FALSE,"Prop.Diverses";#N/A,#N/A,FALSE,"Terrains";#N/A,#N/A,FALSE,"Administration";#N/A,#N/A,FALSE,"Autres R.D.";#N/A,#N/A,FALSE,"F.financiers"}</definedName>
    <definedName name="gye" hidden="1">{"AnnInc",#N/A,TRUE,"Inc";"QtrInc1",#N/A,TRUE,"Inc";"Balance",#N/A,TRUE,"Bal";"Cflow",#N/A,TRUE,"Cash"}</definedName>
    <definedName name="gygu"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gygu_1"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h_1" hidden="1">{#N/A,#N/A,TRUE,"amendement";#N/A,#N/A,TRUE,"Lettre";#N/A,#N/A,TRUE,"Page Titre prinicpale";#N/A,#N/A,TRUE,"sommaire";#N/A,#N/A,TRUE,"Fiche";#N/A,#N/A,TRUE,"Page Titre annexes";#N/A,#N/A,TRUE,"LNE présentation";#N/A,#N/A,TRUE,"projection";#N/A,#N/A,TRUE,"rendements";#N/A,#N/A,TRUE,"sensibilité";#N/A,#N/A,TRUE,"coût"}</definedName>
    <definedName name="hdee" hidden="1">{"AnnInc",#N/A,TRUE,"Inc";"QtrInc1",#N/A,TRUE,"Inc";"Balance",#N/A,TRUE,"Bal";"Cflow",#N/A,TRUE,"Cash"}</definedName>
    <definedName name="hea" hidden="1">{"NOPCAPEVA",#N/A,FALSE,"Nopat";"FCFCSTAR",#N/A,FALSE,"FCFVAL";"EVAVL",#N/A,FALSE,"EVAVAL";"LEASE",#N/A,FALSE,"OpLease"}</definedName>
    <definedName name="Header_Row">ROW(#REF!)</definedName>
    <definedName name="Header3" hidden="1">#REF!</definedName>
    <definedName name="Hello">Proforma!Hello</definedName>
    <definedName name="Hello5">Proforma!Hello5</definedName>
    <definedName name="hes" hidden="1">{"NOPCAPEVA",#N/A,FALSE,"Nopat";"FCFCSTAR",#N/A,FALSE,"FCFVAL";"EVAVL",#N/A,FALSE,"EVAVAL";"LEASE",#N/A,FALSE,"OpLease"}</definedName>
    <definedName name="hfea" hidden="1">{"NOPCAPEVA",#N/A,FALSE,"Nopat";"FCFCSTAR",#N/A,FALSE,"FCFVAL";"EVAVL",#N/A,FALSE,"EVAVAL";"LEASE",#N/A,FALSE,"OpLease"}</definedName>
    <definedName name="hfgs" hidden="1">#REF!</definedName>
    <definedName name="hfk" hidden="1">#REF!</definedName>
    <definedName name="hga" hidden="1">{"NOPCAPEVA",#N/A,FALSE,"Nopat";"FCFCSTAR",#N/A,FALSE,"FCFVAL";"EVAVL",#N/A,FALSE,"EVAVAL";"LEASE",#N/A,FALSE,"OpLease"}</definedName>
    <definedName name="hgfhgf" hidden="1">#REF!</definedName>
    <definedName name="hgfs" hidden="1">{"NOPCAPEVA",#N/A,FALSE,"Nopat";"FCFCSTAR",#N/A,FALSE,"FCFVAL";"EVAVL",#N/A,FALSE,"EVAVAL";"LEASE",#N/A,FALSE,"OpLease"}</definedName>
    <definedName name="hghg_1" hidden="1">{#N/A,#N/A,FALSE,"Comparable";#N/A,#N/A,FALSE,"Sommaire";#N/A,#N/A,FALSE,"Rentree";#N/A,#N/A,FALSE,"Centres commerciaux";#N/A,#N/A,FALSE,"Min Tot";#N/A,#N/A,FALSE,"Min Equité";#N/A,#N/A,FALSE,"Prop.Diverses";#N/A,#N/A,FALSE,"Terrains";#N/A,#N/A,FALSE,"Administration";#N/A,#N/A,FALSE,"Autres R.D.";#N/A,#N/A,FALSE,"F.financiers"}</definedName>
    <definedName name="hgj" hidden="1">{#N/A,#N/A,FALSE,"Min compa cad";#N/A,#N/A,FALSE,"Min CAN Equité ";#N/A,#N/A,FALSE,"Analyse can"}</definedName>
    <definedName name="hgj_1" hidden="1">{#N/A,#N/A,FALSE,"Min compa cad";#N/A,#N/A,FALSE,"Min CAN Equité ";#N/A,#N/A,FALSE,"Analyse can"}</definedName>
    <definedName name="hgr" hidden="1">{"NOPCAPEVA",#N/A,FALSE,"Nopat";"FCFCSTAR",#N/A,FALSE,"FCFVAL";"EVAVL",#N/A,FALSE,"EVAVAL";"LEASE",#N/A,FALSE,"OpLease"}</definedName>
    <definedName name="hgre" hidden="1">{"AnnInc",#N/A,TRUE,"Inc";"QtrInc1",#N/A,TRUE,"Inc";"Balance",#N/A,TRUE,"Bal";"Cflow",#N/A,TRUE,"Cash"}</definedName>
    <definedName name="hgsjh" hidden="1">#REF!</definedName>
    <definedName name="hh_1" hidden="1">{"capapetros",#N/A,FALSE,"capa petros";"RESPETROS",#N/A,FALSE,"RESULTADO";"REALIZ97PETROS",#N/A,FALSE,"RES97"}</definedName>
    <definedName name="HHHHHH_1" hidden="1">{#N/A,#N/A,FALSE,"Comparable";#N/A,#N/A,FALSE,"Sommaire";#N/A,#N/A,FALSE,"Rentree";#N/A,#N/A,FALSE,"Centres commerciaux";#N/A,#N/A,FALSE,"Min Tot";#N/A,#N/A,FALSE,"Min Equité";#N/A,#N/A,FALSE,"Prop.Diverses";#N/A,#N/A,FALSE,"Terrains";#N/A,#N/A,FALSE,"Administration";#N/A,#N/A,FALSE,"Autres R.D.";#N/A,#N/A,FALSE,"F.financiers"}</definedName>
    <definedName name="Hist_Inputs">#REF!,#REF!,#REF!,#REF!,#REF!,#REF!,#REF!,#REF!,#REF!,#REF!,#REF!,#REF!,#REF!,#REF!,#REF!,#REF!,#REF!,#REF!,#REF!,#REF!,#REF!,#REF!,#REF!</definedName>
    <definedName name="hj_1" hidden="1">{#N/A,#N/A,FALSE,"Sommaire";#N/A,#N/A,FALSE,"Comparable";#N/A,#N/A,FALSE,"Centres commerciaux";#N/A,#N/A,FALSE,"Min Tot (2)";#N/A,#N/A,FALSE,"Min Equité";#N/A,#N/A,FALSE,"Prop.Diverses";#N/A,#N/A,FALSE,"Terrains";#N/A,#N/A,FALSE,"Administration";#N/A,#N/A,FALSE,"Autres R.D.";#N/A,#N/A,FALSE,"F.financiers";#N/A,#N/A,FALSE,"Rentree"}</definedName>
    <definedName name="HJKM" hidden="1">{#N/A,#N/A,FALSE,"Adm comp";#N/A,#N/A,FALSE,"Adm ajust";"adm",#N/A,FALSE,"Administration";#N/A,#N/A,FALSE,"Adm Bgt 97 vs Prév. 96";#N/A,#N/A,FALSE,"Adm Bgt 97 vs 96"}</definedName>
    <definedName name="HJKM_1" hidden="1">{#N/A,#N/A,FALSE,"Adm comp";#N/A,#N/A,FALSE,"Adm ajust";"adm",#N/A,FALSE,"Administration";#N/A,#N/A,FALSE,"Adm Bgt 97 vs Prév. 96";#N/A,#N/A,FALSE,"Adm Bgt 97 vs 96"}</definedName>
    <definedName name="hjtsf" hidden="1">{"NOPCAPEVA",#N/A,FALSE,"Nopat";"FCFCSTAR",#N/A,FALSE,"FCFVAL";"EVAVL",#N/A,FALSE,"EVAVAL";"LEASE",#N/A,FALSE,"OpLease"}</definedName>
    <definedName name="HMLkUp" hidden="1">#REF!</definedName>
    <definedName name="HMSeek" hidden="1">#REF!</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44" hidden="1">#REF!</definedName>
    <definedName name="hn._I051" hidden="1">#REF!</definedName>
    <definedName name="hn._I059" hidden="1">#REF!</definedName>
    <definedName name="hn._I062" hidden="1">#REF!</definedName>
    <definedName name="hn._I070" hidden="1">#REF!</definedName>
    <definedName name="hn._I071" hidden="1">#REF!</definedName>
    <definedName name="hn._I075" hidden="1">#REF!</definedName>
    <definedName name="hn._I077" hidden="1">#REF!</definedName>
    <definedName name="hn._I083" hidden="1">#REF!</definedName>
    <definedName name="hn._I085" hidden="1">#REF!</definedName>
    <definedName name="hn._P001" hidden="1">#REF!</definedName>
    <definedName name="hn._P002" hidden="1">#REF!</definedName>
    <definedName name="hn._P004" hidden="1">#REF!</definedName>
    <definedName name="hn._P014" hidden="1">#REF!</definedName>
    <definedName name="hn._P016" hidden="1">#REF!</definedName>
    <definedName name="hn._P017" hidden="1">#REF!</definedName>
    <definedName name="hn._P017g" hidden="1">#REF!</definedName>
    <definedName name="hn._P021" hidden="1">#REF!</definedName>
    <definedName name="hn._P024" hidden="1">#REF!</definedName>
    <definedName name="hn.Add015" hidden="1">#REF!</definedName>
    <definedName name="hn.ConvertVal1"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CopyforPR" hidden="1">#REF!</definedName>
    <definedName name="hn.Delete015" hidden="1">#REF!,#REF!,#REF!,#REF!</definedName>
    <definedName name="hn.domestic" hidden="1">#REF!</definedName>
    <definedName name="hn.DZ_MultByFXRates" hidden="1">#REF!,#REF!,#REF!,#REF!</definedName>
    <definedName name="hn.ExtDb" hidden="1">FALSE</definedName>
    <definedName name="hn.FromMain"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LTM_MultByFXRates" hidden="1">#REF!,#REF!,#REF!,#REF!,#REF!,#REF!,#REF!</definedName>
    <definedName name="hn.LTMData" hidden="1">#REF!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ParityCheck" hidden="1">#REF!</definedName>
    <definedName name="hn.PrivateLTMYear" hidden="1">#REF!</definedName>
    <definedName name="hn.USLast" hidden="1">#REF!</definedName>
    <definedName name="hn.YearLabel" hidden="1">#REF!</definedName>
    <definedName name="hngdh" hidden="1">{"NOPCAPEVA",#N/A,FALSE,"Nopat";"FCFCSTAR",#N/A,FALSE,"FCFVAL";"EVAVL",#N/A,FALSE,"EVAVAL";"LEASE",#N/A,FALSE,"OpLease"}</definedName>
    <definedName name="HNJM" hidden="1">{#N/A,#N/A,FALSE,"Min compar us";#N/A,#N/A,FALSE,"Min US Equité ";#N/A,#N/A,FALSE,"Analyse U.S."}</definedName>
    <definedName name="HNJM_1" hidden="1">{#N/A,#N/A,FALSE,"Min compar us";#N/A,#N/A,FALSE,"Min US Equité ";#N/A,#N/A,FALSE,"Analyse U.S."}</definedName>
    <definedName name="hrd" hidden="1">{"NOPCAPEVA",#N/A,FALSE,"Nopat";"FCFCSTAR",#N/A,FALSE,"FCFVAL";"EVAVL",#N/A,FALSE,"EVAVAL";"LEASE",#N/A,FALSE,"OpLease"}</definedName>
    <definedName name="hrea" hidden="1">{"NOPCAPEVA",#N/A,FALSE,"Nopat";"FCFCSTAR",#N/A,FALSE,"FCFVAL";"EVAVL",#N/A,FALSE,"EVAVAL";"LEASE",#N/A,FALSE,"OpLease"}</definedName>
    <definedName name="hsdf" hidden="1">#REF!</definedName>
    <definedName name="hsfdhs" hidden="1">#REF!</definedName>
    <definedName name="hssssa" hidden="1">{"summary",#N/A,TRUE,"SUMMARY";"rents",#N/A,TRUE,"RENTS";"costs",#N/A,TRUE,"COSTS";#N/A,#N/A,TRUE,"ADJUST";"mortgages",#N/A,TRUE,"FINANCING";"base",#N/A,TRUE,"PROJECTIONS";"five",#N/A,TRUE,"PROJECTIONS";"ten",#N/A,TRUE,"PROJECTIONS"}</definedName>
    <definedName name="htd" hidden="1">{"NOPCAPEVA",#N/A,FALSE,"Nopat";"FCFCSTAR",#N/A,FALSE,"FCFVAL";"EVAVL",#N/A,FALSE,"EVAVAL";"LEASE",#N/A,FALSE,"OpLease"}</definedName>
    <definedName name="hthjtnjgtngjjyk"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hthjtnjgtngjjyk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HTML_CodePage" hidden="1">1252</definedName>
    <definedName name="HTML_Control_1" hidden="1">{"'Cash Requirements 5F '!$A$1:$AC$48"}</definedName>
    <definedName name="HTML_Description" hidden="1">""</definedName>
    <definedName name="HTML_Email" hidden="1">""</definedName>
    <definedName name="HTML_Header" hidden="1">"April 24"</definedName>
    <definedName name="html_icontrol" hidden="1">{"'Cash Requirements 5F '!$A$1:$AC$48"}</definedName>
    <definedName name="html_icontrol_1" hidden="1">{"'Cash Requirements 5F '!$A$1:$AC$48"}</definedName>
    <definedName name="HTML_LastUpdate" hidden="1">"5/5/98"</definedName>
    <definedName name="HTML_LineAfter" hidden="1">FALSE</definedName>
    <definedName name="HTML_LineBefore" hidden="1">FALSE</definedName>
    <definedName name="HTML_Name" hidden="1">"kbs6026"</definedName>
    <definedName name="HTML_OBDlg2" hidden="1">TRUE</definedName>
    <definedName name="HTML_OBDlg3" hidden="1">TRUE</definedName>
    <definedName name="HTML_OBDlg4" hidden="1">TRUE</definedName>
    <definedName name="HTML_OS" hidden="1">0</definedName>
    <definedName name="HTML_PathFile" hidden="1">"G:\GROUP\FINANCE\TRSYREAL\TREASURY\MyHTML.htm"</definedName>
    <definedName name="HTML_PathFileMac" hidden="1">"Macintosh HD:HomePageStuff:New_Home_Page:datafile:histret.html"</definedName>
    <definedName name="HTML_PathTemplate" hidden="1">"J:\REIT\Dec 00\html\Bs09-00.htm"</definedName>
    <definedName name="HTML_Title" hidden="1">"Treasury Information 98"</definedName>
    <definedName name="HTML1_1" hidden="1">"[ReturnsHistorical]Sheet1!$A$1:$D$77"</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2_10" hidden="1">""</definedName>
    <definedName name="HTML2_11" hidden="1">-4146</definedName>
    <definedName name="HTML2_12" hidden="1">"C:\My Documents\Intranet\profit plan\HTML\GERMANY.htm"</definedName>
    <definedName name="HTML2_2" hidden="1">1</definedName>
    <definedName name="HTML2_3" hidden="1">""</definedName>
    <definedName name="HTML2_4" hidden="1">""</definedName>
    <definedName name="HTML2_5" hidden="1">""</definedName>
    <definedName name="HTML2_6" hidden="1">1</definedName>
    <definedName name="HTML2_7" hidden="1">1</definedName>
    <definedName name="HTML2_8" hidden="1">""</definedName>
    <definedName name="HTML2_9" hidden="1">""</definedName>
    <definedName name="HTMLCount" hidden="1">1</definedName>
    <definedName name="htr" hidden="1">{"NOPCAPEVA",#N/A,FALSE,"Nopat";"FCFCSTAR",#N/A,FALSE,"FCFVAL";"EVAVL",#N/A,FALSE,"EVAVAL";"LEASE",#N/A,FALSE,"OpLease"}</definedName>
    <definedName name="htrhthth" hidden="1">{#N/A,#N/A,FALSE,"Comparable";#N/A,#N/A,FALSE,"Sommaire";#N/A,#N/A,FALSE,"Rentree";#N/A,#N/A,FALSE,"Centres commerciaux";#N/A,#N/A,FALSE,"Min Tot";#N/A,#N/A,FALSE,"Min Equité";#N/A,#N/A,FALSE,"Prop.Diverses";#N/A,#N/A,FALSE,"Terrains";#N/A,#N/A,FALSE,"Administration";#N/A,#N/A,FALSE,"Autres R.D.";#N/A,#N/A,FALSE,"F.financiers"}</definedName>
    <definedName name="htrhthth_1" hidden="1">{#N/A,#N/A,FALSE,"Comparable";#N/A,#N/A,FALSE,"Sommaire";#N/A,#N/A,FALSE,"Rentree";#N/A,#N/A,FALSE,"Centres commerciaux";#N/A,#N/A,FALSE,"Min Tot";#N/A,#N/A,FALSE,"Min Equité";#N/A,#N/A,FALSE,"Prop.Diverses";#N/A,#N/A,FALSE,"Terrains";#N/A,#N/A,FALSE,"Administration";#N/A,#N/A,FALSE,"Autres R.D.";#N/A,#N/A,FALSE,"F.financiers"}</definedName>
    <definedName name="hyrt" hidden="1">{"NOPCAPEVA",#N/A,FALSE,"Nopat";"FCFCSTAR",#N/A,FALSE,"FCFVAL";"EVAVL",#N/A,FALSE,"EVAVAL";"LEASE",#N/A,FALSE,"OpLease"}</definedName>
    <definedName name="hytes" hidden="1">{"NOPCAPEVA",#N/A,FALSE,"Nopat";"FCFCSTAR",#N/A,FALSE,"FCFVAL";"EVAVL",#N/A,FALSE,"EVAVAL";"LEASE",#N/A,FALSE,"OpLease"}</definedName>
    <definedName name="i_1" hidden="1">{"cash",#N/A,FALSE,"cash"}</definedName>
    <definedName name="idiot" hidden="1">{"dep. full detail",#N/A,FALSE,"annex";"3cd annex",#N/A,FALSE,"annex";"co. dep.",#N/A,FALSE,"annex"}</definedName>
    <definedName name="IESC" hidden="1">{"capapetros",#N/A,FALSE,"capa petros";"RESPETROS",#N/A,FALSE,"RESULTADO";"REALIZ97PETROS",#N/A,FALSE,"RES97"}</definedName>
    <definedName name="IESC_1" hidden="1">{"capapetros",#N/A,FALSE,"capa petros";"RESPETROS",#N/A,FALSE,"RESULTADO";"REALIZ97PETROS",#N/A,FALSE,"RES97"}</definedName>
    <definedName name="igual" hidden="1">{"capapetros",#N/A,FALSE,"capa petros";"RESPETROS",#N/A,FALSE,"RESULTADO";"REALIZ97PETROS",#N/A,FALSE,"RES97"}</definedName>
    <definedName name="igual_1" hidden="1">{"capapetros",#N/A,FALSE,"capa petros";"RESPETROS",#N/A,FALSE,"RESULTADO";"REALIZ97PETROS",#N/A,FALSE,"RES97"}</definedName>
    <definedName name="IHMConsultant" hidden="1">#REF!</definedName>
    <definedName name="IHMFirstProjected" hidden="1">#REF!</definedName>
    <definedName name="IHMLastHistoric" hidden="1">#REF!</definedName>
    <definedName name="IHMLocation" hidden="1">#REF!</definedName>
    <definedName name="IHMModelVersion" hidden="1">#REF!</definedName>
    <definedName name="IHMNumRooms" hidden="1">#REF!</definedName>
    <definedName name="IHMPrintCF1" hidden="1">#REF!</definedName>
    <definedName name="IHMPrintMR1" hidden="1">#REF!</definedName>
    <definedName name="IHMPrintMR2" hidden="1">#REF!</definedName>
    <definedName name="IHMPrintPO1" hidden="1">#REF!</definedName>
    <definedName name="IHMPrintPO2" hidden="1">#REF!</definedName>
    <definedName name="IHMPrintPO3" hidden="1">#REF!</definedName>
    <definedName name="IHMPrintPR1" hidden="1">#REF!</definedName>
    <definedName name="IHMPrintVAL1" hidden="1">#REF!</definedName>
    <definedName name="IHMPrintVAL2" hidden="1">#REF!</definedName>
    <definedName name="IHMProjectCity" hidden="1">#REF!</definedName>
    <definedName name="IHMProjectName" hidden="1">#REF!</definedName>
    <definedName name="IHMProjectState" hidden="1">#REF!</definedName>
    <definedName name="IHMPropertyLocation" hidden="1">#REF!</definedName>
    <definedName name="IHMReviewer" hidden="1">#REF!</definedName>
    <definedName name="IHTR" hidden="1">{#N/A,#N/A,FALSE,"Comparable";#N/A,#N/A,FALSE,"Sommaire";#N/A,#N/A,FALSE,"Rentree";#N/A,#N/A,FALSE,"Centres commerciaux";#N/A,#N/A,FALSE,"Min Tot";#N/A,#N/A,FALSE,"Min Equité";#N/A,#N/A,FALSE,"Prop.Diverses";#N/A,#N/A,FALSE,"Terrains";#N/A,#N/A,FALSE,"Administration";#N/A,#N/A,FALSE,"Autres R.D.";#N/A,#N/A,FALSE,"F.financiers"}</definedName>
    <definedName name="IHTR_1" hidden="1">{#N/A,#N/A,FALSE,"Comparable";#N/A,#N/A,FALSE,"Sommaire";#N/A,#N/A,FALSE,"Rentree";#N/A,#N/A,FALSE,"Centres commerciaux";#N/A,#N/A,FALSE,"Min Tot";#N/A,#N/A,FALSE,"Min Equité";#N/A,#N/A,FALSE,"Prop.Diverses";#N/A,#N/A,FALSE,"Terrains";#N/A,#N/A,FALSE,"Administration";#N/A,#N/A,FALSE,"Autres R.D.";#N/A,#N/A,FALSE,"F.financiers"}</definedName>
    <definedName name="ii" hidden="1">{#N/A,#N/A,FALSE,"INDEX";#N/A,#N/A,FALSE,"CASHFLOW";#N/A,#N/A,FALSE,"B-S";#N/A,#N/A,FALSE,"NOTES TO B-S";#N/A,#N/A,FALSE,"EQUITY";#N/A,#N/A,FALSE,"COMMISSIONS";#N/A,#N/A,FALSE,"T.I.S"}</definedName>
    <definedName name="III_1" hidden="1">{#N/A,#N/A,FALSE,"Adm comp";#N/A,#N/A,FALSE,"Adm ajust";"adm",#N/A,FALSE,"Administration";#N/A,#N/A,FALSE,"Adm Bgt 97 vs Prév. 96";#N/A,#N/A,FALSE,"Adm Bgt 97 vs 96"}</definedName>
    <definedName name="IIIIIII_1" hidden="1">{#N/A,#N/A,FALSE,"Comparable";#N/A,#N/A,FALSE,"Sommaire";#N/A,#N/A,FALSE,"Rentree";#N/A,#N/A,FALSE,"Centres commerciaux";#N/A,#N/A,FALSE,"Min Tot";#N/A,#N/A,FALSE,"Min Equité";#N/A,#N/A,FALSE,"Prop.Diverses";#N/A,#N/A,FALSE,"Terrains";#N/A,#N/A,FALSE,"Administration";#N/A,#N/A,FALSE,"Autres R.D.";#N/A,#N/A,FALSE,"F.financiers"}</definedName>
    <definedName name="ijji" hidden="1">{#N/A,#N/A,FALSE,"Comparable";#N/A,#N/A,FALSE,"Sommaire";#N/A,#N/A,FALSE,"Rentree";#N/A,#N/A,FALSE,"Centres commerciaux";#N/A,#N/A,FALSE,"Min Tot";#N/A,#N/A,FALSE,"Min Equité";#N/A,#N/A,FALSE,"Prop.Diverses";#N/A,#N/A,FALSE,"Terrains";#N/A,#N/A,FALSE,"Administration";#N/A,#N/A,FALSE,"Autres R.D.";#N/A,#N/A,FALSE,"F.financiers"}</definedName>
    <definedName name="ijji_1" hidden="1">{#N/A,#N/A,FALSE,"Comparable";#N/A,#N/A,FALSE,"Sommaire";#N/A,#N/A,FALSE,"Rentree";#N/A,#N/A,FALSE,"Centres commerciaux";#N/A,#N/A,FALSE,"Min Tot";#N/A,#N/A,FALSE,"Min Equité";#N/A,#N/A,FALSE,"Prop.Diverses";#N/A,#N/A,FALSE,"Terrains";#N/A,#N/A,FALSE,"Administration";#N/A,#N/A,FALSE,"Autres R.D.";#N/A,#N/A,FALSE,"F.financiers"}</definedName>
    <definedName name="IJNHYT" hidden="1">{#N/A,#N/A,FALSE,"Comparable";#N/A,#N/A,FALSE,"Sommaire";#N/A,#N/A,FALSE,"Rentree";#N/A,#N/A,FALSE,"Centres commerciaux";#N/A,#N/A,FALSE,"Min Tot";#N/A,#N/A,FALSE,"Min Equité";#N/A,#N/A,FALSE,"Prop.Diverses";#N/A,#N/A,FALSE,"Terrains";#N/A,#N/A,FALSE,"Administration";#N/A,#N/A,FALSE,"Autres R.D.";#N/A,#N/A,FALSE,"F.financiers"}</definedName>
    <definedName name="IJNHYT_1" hidden="1">{#N/A,#N/A,FALSE,"Comparable";#N/A,#N/A,FALSE,"Sommaire";#N/A,#N/A,FALSE,"Rentree";#N/A,#N/A,FALSE,"Centres commerciaux";#N/A,#N/A,FALSE,"Min Tot";#N/A,#N/A,FALSE,"Min Equité";#N/A,#N/A,FALSE,"Prop.Diverses";#N/A,#N/A,FALSE,"Terrains";#N/A,#N/A,FALSE,"Administration";#N/A,#N/A,FALSE,"Autres R.D.";#N/A,#N/A,FALSE,"F.financiers"}</definedName>
    <definedName name="ikghjf" hidden="1">{"NOPCAPEVA",#N/A,FALSE,"Nopat";"FCFCSTAR",#N/A,FALSE,"FCFVAL";"EVAVL",#N/A,FALSE,"EVAVAL";"LEASE",#N/A,FALSE,"OpLease"}</definedName>
    <definedName name="ikju" hidden="1">{#N/A,#N/A,TRUE,"Dem_A1";#N/A,#N/A,TRUE,"Vend Rec_A2";#N/A,#N/A,TRUE,"Desc_A5";#N/A,#N/A,TRUE,"COMP_A6";#N/A,#N/A,TRUE,"DR00_A7";#N/A,#N/A,TRUE,"DR 99_A7";#N/A,#N/A,TRUE,"Desc_ A8";#N/A,#N/A,TRUE,"CASH EMPR_A9";#N/A,#N/A,TRUE,"CASH OBRA_A9";#N/A,#N/A,TRUE,"20Empr.";#N/A,#N/A,TRUE,"100%Jurid";#N/A,#N/A,TRUE,"22Empr.";#N/A,#N/A,TRUE,"23Empr.";#N/A,#N/A,TRUE,"IMOB EMPR OBRAS_A11"}</definedName>
    <definedName name="ikju_1" hidden="1">{#N/A,#N/A,TRUE,"Dem_A1";#N/A,#N/A,TRUE,"Vend Rec_A2";#N/A,#N/A,TRUE,"Desc_A5";#N/A,#N/A,TRUE,"COMP_A6";#N/A,#N/A,TRUE,"DR00_A7";#N/A,#N/A,TRUE,"DR 99_A7";#N/A,#N/A,TRUE,"Desc_ A8";#N/A,#N/A,TRUE,"CASH EMPR_A9";#N/A,#N/A,TRUE,"CASH OBRA_A9";#N/A,#N/A,TRUE,"20Empr.";#N/A,#N/A,TRUE,"100%Jurid";#N/A,#N/A,TRUE,"22Empr.";#N/A,#N/A,TRUE,"23Empr.";#N/A,#N/A,TRUE,"IMOB EMPR OBRAS_A11"}</definedName>
    <definedName name="IKLO" hidden="1">{#N/A,#N/A,FALSE,"Adm comp";#N/A,#N/A,FALSE,"Adm ajust";"adm",#N/A,FALSE,"Administration";#N/A,#N/A,FALSE,"Adm Bgt 97 vs Prév. 96";#N/A,#N/A,FALSE,"Adm Bgt 97 vs 96"}</definedName>
    <definedName name="IKLO_1" hidden="1">{#N/A,#N/A,FALSE,"Adm comp";#N/A,#N/A,FALSE,"Adm ajust";"adm",#N/A,FALSE,"Administration";#N/A,#N/A,FALSE,"Adm Bgt 97 vs Prév. 96";#N/A,#N/A,FALSE,"Adm Bgt 97 vs 96"}</definedName>
    <definedName name="ikut" hidden="1">{"NOPCAPEVA",#N/A,FALSE,"Nopat";"FCFCSTAR",#N/A,FALSE,"FCFVAL";"EVAVL",#N/A,FALSE,"EVAVAL";"LEASE",#N/A,FALSE,"OpLease"}</definedName>
    <definedName name="ILL" hidden="1">{#N/A,#N/A,FALSE,"Comparable";#N/A,#N/A,FALSE,"Sommaire";#N/A,#N/A,FALSE,"Rentree";#N/A,#N/A,FALSE,"Centres commerciaux";#N/A,#N/A,FALSE,"Min Tot";#N/A,#N/A,FALSE,"Min Equité";#N/A,#N/A,FALSE,"Prop.Diverses";#N/A,#N/A,FALSE,"Terrains";#N/A,#N/A,FALSE,"Administration";#N/A,#N/A,FALSE,"Autres R.D.";#N/A,#N/A,FALSE,"F.financiers"}</definedName>
    <definedName name="ILL_1" hidden="1">{#N/A,#N/A,FALSE,"Comparable";#N/A,#N/A,FALSE,"Sommaire";#N/A,#N/A,FALSE,"Rentree";#N/A,#N/A,FALSE,"Centres commerciaux";#N/A,#N/A,FALSE,"Min Tot";#N/A,#N/A,FALSE,"Min Equité";#N/A,#N/A,FALSE,"Prop.Diverses";#N/A,#N/A,FALSE,"Terrains";#N/A,#N/A,FALSE,"Administration";#N/A,#N/A,FALSE,"Autres R.D.";#N/A,#N/A,FALSE,"F.financiers"}</definedName>
    <definedName name="Inde" hidden="1">{#N/A,#N/A,FALSE,"Min compa cad";#N/A,#N/A,FALSE,"Min CAN Equité ";#N/A,#N/A,FALSE,"Analyse can"}</definedName>
    <definedName name="Inde_1" hidden="1">{#N/A,#N/A,FALSE,"Min compa cad";#N/A,#N/A,FALSE,"Min CAN Equité ";#N/A,#N/A,FALSE,"Analyse can"}</definedName>
    <definedName name="indic" hidden="1">{"capapetros",#N/A,FALSE,"capa petros";"RESPETROS",#N/A,FALSE,"RESULTADO";"REALIZ97PETROS",#N/A,FALSE,"RES97"}</definedName>
    <definedName name="indic_1" hidden="1">{"capapetros",#N/A,FALSE,"capa petros";"RESPETROS",#N/A,FALSE,"RESULTADO";"REALIZ97PETROS",#N/A,FALSE,"RES97"}</definedName>
    <definedName name="IndType" hidden="1">#REF!</definedName>
    <definedName name="inflList" hidden="1">"00000000000000000000000000000000000000000000000000000000000000000000000000000000000000000000000000000000000000000000000000000000000000000000000000000000000000000000000000000000000000000000000000000000"</definedName>
    <definedName name="INFO_BI_EXE_NAME" hidden="1">"BICORE.EXE"</definedName>
    <definedName name="INFO_EXE_SERVER_PATH" hidden="1">"C:\Sage\Sage 100 Workstation v2021\MAS90\Home\Intelligence\BICORE.EXE"</definedName>
    <definedName name="INFO_INSTANCE_ID" hidden="1">"0"</definedName>
    <definedName name="INFO_INSTANCE_NAME" hidden="1">"Copy of Training_20211116_07_21_17_2121.xls"</definedName>
    <definedName name="INFO_REPORT_CODE" hidden="1">"MAS-XL01-1-1-CUSTOM"</definedName>
    <definedName name="INFO_REPORT_ID" hidden="1">"9"</definedName>
    <definedName name="INFO_REPORT_NAME" hidden="1">"Copy of Training"</definedName>
    <definedName name="INFO_RUN_USER" hidden="1">""</definedName>
    <definedName name="INFO_RUN_WORKSTATION" hidden="1">"MVI-CXAPP02"</definedName>
    <definedName name="INININ" hidden="1">{#N/A,#N/A,FALSE,"Comparable";#N/A,#N/A,FALSE,"Sommaire";#N/A,#N/A,FALSE,"Rentree";#N/A,#N/A,FALSE,"Centres commerciaux";#N/A,#N/A,FALSE,"Min Tot";#N/A,#N/A,FALSE,"Min Equité";#N/A,#N/A,FALSE,"Prop.Diverses";#N/A,#N/A,FALSE,"Terrains";#N/A,#N/A,FALSE,"Administration";#N/A,#N/A,FALSE,"Autres R.D.";#N/A,#N/A,FALSE,"F.financiers"}</definedName>
    <definedName name="INININ_1" hidden="1">{#N/A,#N/A,FALSE,"Comparable";#N/A,#N/A,FALSE,"Sommaire";#N/A,#N/A,FALSE,"Rentree";#N/A,#N/A,FALSE,"Centres commerciaux";#N/A,#N/A,FALSE,"Min Tot";#N/A,#N/A,FALSE,"Min Equité";#N/A,#N/A,FALSE,"Prop.Diverses";#N/A,#N/A,FALSE,"Terrains";#N/A,#N/A,FALSE,"Administration";#N/A,#N/A,FALSE,"Autres R.D.";#N/A,#N/A,FALSE,"F.financiers"}</definedName>
    <definedName name="int_ext_sel" hidden="1">2</definedName>
    <definedName name="INTROP" hidden="1">#REF!</definedName>
    <definedName name="IntroPrintArea_2" hidden="1">#REF!</definedName>
    <definedName name="IntroPrintArea_b" hidden="1">#REF!</definedName>
    <definedName name="inves" hidden="1">{#N/A,#N/A,FALSE,"Adm comp";#N/A,#N/A,FALSE,"Adm ajust";"adm",#N/A,FALSE,"Administration";#N/A,#N/A,FALSE,"Adm Bgt 97 vs Prév. 96";#N/A,#N/A,FALSE,"Adm Bgt 97 vs 96"}</definedName>
    <definedName name="inves_1" hidden="1">{#N/A,#N/A,FALSE,"Adm comp";#N/A,#N/A,FALSE,"Adm ajust";"adm",#N/A,FALSE,"Administration";#N/A,#N/A,FALSE,"Adm Bgt 97 vs Prév. 96";#N/A,#N/A,FALSE,"Adm Bgt 97 vs 96"}</definedName>
    <definedName name="invest"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Investiss" hidden="1">{#N/A,#N/A,FALSE,"Comparable";#N/A,#N/A,FALSE,"Sommaire";#N/A,#N/A,FALSE,"Rentree";#N/A,#N/A,FALSE,"Centres commerciaux";#N/A,#N/A,FALSE,"Min Tot";#N/A,#N/A,FALSE,"Min Equité";#N/A,#N/A,FALSE,"Prop.Diverses";#N/A,#N/A,FALSE,"Terrains";#N/A,#N/A,FALSE,"Administration";#N/A,#N/A,FALSE,"Autres R.D.";#N/A,#N/A,FALSE,"F.financiers"}</definedName>
    <definedName name="Investiss_1" hidden="1">{#N/A,#N/A,FALSE,"Comparable";#N/A,#N/A,FALSE,"Sommaire";#N/A,#N/A,FALSE,"Rentree";#N/A,#N/A,FALSE,"Centres commerciaux";#N/A,#N/A,FALSE,"Min Tot";#N/A,#N/A,FALSE,"Min Equité";#N/A,#N/A,FALSE,"Prop.Diverses";#N/A,#N/A,FALSE,"Terrains";#N/A,#N/A,FALSE,"Administration";#N/A,#N/A,FALSE,"Autres R.D.";#N/A,#N/A,FALSE,"F.financiers"}</definedName>
    <definedName name="INVV" hidden="1">{#N/A,#N/A,FALSE,"Adm comp";#N/A,#N/A,FALSE,"Adm ajust";"adm",#N/A,FALSE,"Administration";#N/A,#N/A,FALSE,"Adm Bgt 97 vs Prév. 96";#N/A,#N/A,FALSE,"Adm Bgt 97 vs 96"}</definedName>
    <definedName name="INVV_1" hidden="1">{#N/A,#N/A,FALSE,"Adm comp";#N/A,#N/A,FALSE,"Adm ajust";"adm",#N/A,FALSE,"Administration";#N/A,#N/A,FALSE,"Adm Bgt 97 vs Prév. 96";#N/A,#N/A,FALSE,"Adm Bgt 97 vs 96"}</definedName>
    <definedName name="INVVV" hidden="1">{#N/A,#N/A,FALSE,"Comparable";#N/A,#N/A,FALSE,"Sommaire";#N/A,#N/A,FALSE,"Rentree";#N/A,#N/A,FALSE,"Centres commerciaux";#N/A,#N/A,FALSE,"Min Tot";#N/A,#N/A,FALSE,"Min Equité";#N/A,#N/A,FALSE,"Prop.Diverses";#N/A,#N/A,FALSE,"Terrains";#N/A,#N/A,FALSE,"Administration";#N/A,#N/A,FALSE,"Autres R.D.";#N/A,#N/A,FALSE,"F.financiers"}</definedName>
    <definedName name="INVVV_1" hidden="1">{#N/A,#N/A,FALSE,"Comparable";#N/A,#N/A,FALSE,"Sommaire";#N/A,#N/A,FALSE,"Rentree";#N/A,#N/A,FALSE,"Centres commerciaux";#N/A,#N/A,FALSE,"Min Tot";#N/A,#N/A,FALSE,"Min Equité";#N/A,#N/A,FALSE,"Prop.Diverses";#N/A,#N/A,FALSE,"Terrains";#N/A,#N/A,FALSE,"Administration";#N/A,#N/A,FALSE,"Autres R.D.";#N/A,#N/A,FALSE,"F.financiers"}</definedName>
    <definedName name="iop" hidden="1">{"capa",#N/A,FALSE,"capa";"RES",#N/A,FALSE,"RESULTADO";"REALIZ97",#N/A,FALSE,"RES97";"BAL",#N/A,FALSE,"BAL.PATRIM";"BALREALIZ",#N/A,FALSE,"BAL97"}</definedName>
    <definedName name="iop_1" hidden="1">{"capa",#N/A,FALSE,"capa";"RES",#N/A,FALSE,"RESULTADO";"REALIZ97",#N/A,FALSE,"RES97";"BAL",#N/A,FALSE,"BAL.PATRIM";"BALREALIZ",#N/A,FALSE,"BAL97"}</definedName>
    <definedName name="IOPPPP" hidden="1">{#N/A,#N/A,FALSE,"Adm comp";#N/A,#N/A,FALSE,"Adm ajust";"adm",#N/A,FALSE,"Administration";#N/A,#N/A,FALSE,"Adm Bgt 97 vs Prév. 96";#N/A,#N/A,FALSE,"Adm Bgt 97 vs 96"}</definedName>
    <definedName name="IOPPPP_1" hidden="1">{#N/A,#N/A,FALSE,"Adm comp";#N/A,#N/A,FALSE,"Adm ajust";"adm",#N/A,FALSE,"Administration";#N/A,#N/A,FALSE,"Adm Bgt 97 vs Prév. 96";#N/A,#N/A,FALSE,"Adm Bgt 97 vs 96"}</definedName>
    <definedName name="IPATH">"\\Den-cps\imports$"</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"c413"</definedName>
    <definedName name="IQ_ACCOUNT_CODE_INTEREST_PENALTIES" hidden="1">"c15741"</definedName>
    <definedName name="IQ_Account_delta" hidden="1">"c413"</definedName>
    <definedName name="IQ_ACCOUNTING_FFIEC" hidden="1">"c13054"</definedName>
    <definedName name="IQ_ACCOUNTING_STANDARD" hidden="1">"c4539"</definedName>
    <definedName name="IQ_ACCOUNTING_STANDARD_CIQ_COL" hidden="1">"c11739"</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AMORT_GW" hidden="1">"c17749"</definedName>
    <definedName name="IQ_ACCUM_AMORT_INTAN_ASSETS" hidden="1">"c17747"</definedName>
    <definedName name="IQ_ACCUM_DEP" hidden="1">"c7"</definedName>
    <definedName name="IQ_ACCUMULATED_PENSION_OBLIGATION" hidden="1">"c2108"</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"c39"</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"c1471"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DET_EST" hidden="1">"c12043"</definedName>
    <definedName name="IQ_ANALYST_DET_EST_THOM" hidden="1">"c12071"</definedName>
    <definedName name="IQ_ANALYST_EMAIL" hidden="1">"c13738"</definedName>
    <definedName name="IQ_ANALYST_NAME" hidden="1">"c13736"</definedName>
    <definedName name="IQ_ANALYST_NON_PER_DET_EST" hidden="1">"c12755"</definedName>
    <definedName name="IQ_ANALYST_NON_PER_DET_EST_THOM" hidden="1">"c12759"</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KPRICE" hidden="1">"c13927"</definedName>
    <definedName name="IQ_ASSET_BACKED_FDIC" hidden="1">"c6301"</definedName>
    <definedName name="IQ_ASSET_MANAGED_GROWTH_RATE" hidden="1">"c20434"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CIQ_COL" hidden="1">"c11631"</definedName>
    <definedName name="IQ_AVG_INDUSTRY_REC_NO" hidden="1">"c4454"</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ORTFOLIO_DURATION" hidden="1">"c17693"</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"c65"</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DPRICE" hidden="1">"c13926"</definedName>
    <definedName name="IQ_BIG_INT_BEAR_CD" hidden="1">"c89"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ACT_OR_EST_REUT" hidden="1">"c5471"</definedName>
    <definedName name="IQ_BV_EST" hidden="1">"c5624"</definedName>
    <definedName name="IQ_BV_EST_REUT" hidden="1">"c5403"</definedName>
    <definedName name="IQ_BV_HIGH_EST" hidden="1">"c5626"</definedName>
    <definedName name="IQ_BV_HIGH_EST_REUT" hidden="1">"c5405"</definedName>
    <definedName name="IQ_BV_LOW_EST" hidden="1">"c5627"</definedName>
    <definedName name="IQ_BV_LOW_EST_REUT" hidden="1">"c5406"</definedName>
    <definedName name="IQ_BV_MEDIAN_EST" hidden="1">"c5625"</definedName>
    <definedName name="IQ_BV_MEDIAN_EST_REUT" hidden="1">"c5404"</definedName>
    <definedName name="IQ_BV_NUM_EST" hidden="1">"c5628"</definedName>
    <definedName name="IQ_BV_NUM_EST_REUT" hidden="1">"c5407"</definedName>
    <definedName name="IQ_BV_OVER_SHARES" hidden="1">"c100"</definedName>
    <definedName name="IQ_BV_SHARE" hidden="1">"c100"</definedName>
    <definedName name="IQ_BV_SHARE_ACT_OR_EST" hidden="1">"c3587"</definedName>
    <definedName name="IQ_BV_SHARE_ACT_OR_EST_CIQ_COL" hidden="1">"c11719"</definedName>
    <definedName name="IQ_BV_SHARE_ACT_OR_EST_REUT" hidden="1">"c5477"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REUT" hidden="1">"c5439"</definedName>
    <definedName name="IQ_BV_SHARE_EST_THOM" hidden="1">"c4020"</definedName>
    <definedName name="IQ_BV_SHARE_HIGH_EST" hidden="1">"c3542"</definedName>
    <definedName name="IQ_BV_SHARE_HIGH_EST_REUT" hidden="1">"c5441"</definedName>
    <definedName name="IQ_BV_SHARE_HIGH_EST_THOM" hidden="1">"c4022"</definedName>
    <definedName name="IQ_BV_SHARE_LOW_EST" hidden="1">"c3543"</definedName>
    <definedName name="IQ_BV_SHARE_LOW_EST_REUT" hidden="1">"c5442"</definedName>
    <definedName name="IQ_BV_SHARE_LOW_EST_THOM" hidden="1">"c4023"</definedName>
    <definedName name="IQ_BV_SHARE_MEDIAN_EST" hidden="1">"c3544"</definedName>
    <definedName name="IQ_BV_SHARE_MEDIAN_EST_REUT" hidden="1">"c5440"</definedName>
    <definedName name="IQ_BV_SHARE_MEDIAN_EST_THOM" hidden="1">"c4021"</definedName>
    <definedName name="IQ_BV_SHARE_NUM_EST" hidden="1">"c3539"</definedName>
    <definedName name="IQ_BV_SHARE_NUM_EST_REUT" hidden="1">"c5443"</definedName>
    <definedName name="IQ_BV_SHARE_NUM_EST_THOM" hidden="1">"c4024"</definedName>
    <definedName name="IQ_BV_SHARE_STDDEV_EST" hidden="1">"c3540"</definedName>
    <definedName name="IQ_BV_SHARE_STDDEV_EST_REUT" hidden="1">"c5444"</definedName>
    <definedName name="IQ_BV_SHARE_STDDEV_EST_THOM" hidden="1">"c4025"</definedName>
    <definedName name="IQ_BV_STDDEV_EST" hidden="1">"c5629"</definedName>
    <definedName name="IQ_BV_STDDEV_EST_REUT" hidden="1">"c5408"</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 hidden="1">"c11743"</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CIQ_COL" hidden="1">"c11744"</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_COL" hidden="1">"c11718"</definedName>
    <definedName name="IQ_CAPEX_ACT_OR_EST_REUT" hidden="1">"c5474"</definedName>
    <definedName name="IQ_CAPEX_ACT_OR_EST_THOM" hidden="1">"c5546"</definedName>
    <definedName name="IQ_CAPEX_BNK" hidden="1">"c110"</definedName>
    <definedName name="IQ_CAPEX_BR"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REUT" hidden="1">"c3969"</definedName>
    <definedName name="IQ_CAPEX_EST_THOM" hidden="1">"c5502"</definedName>
    <definedName name="IQ_CAPEX_FIN" hidden="1">"c112"</definedName>
    <definedName name="IQ_CAPEX_GUIDANCE" hidden="1">"c4150"</definedName>
    <definedName name="IQ_CAPEX_GUIDANCE_CIQ" hidden="1">"c4562"</definedName>
    <definedName name="IQ_CAPEX_GUIDANCE_CIQ_COL" hidden="1">"c11211"</definedName>
    <definedName name="IQ_CAPEX_HIGH_EST" hidden="1">"c3524"</definedName>
    <definedName name="IQ_CAPEX_HIGH_EST_REUT" hidden="1">"c3971"</definedName>
    <definedName name="IQ_CAPEX_HIGH_EST_THOM" hidden="1">"c5504"</definedName>
    <definedName name="IQ_CAPEX_HIGH_GUIDANCE" hidden="1">"c4180"</definedName>
    <definedName name="IQ_CAPEX_HIGH_GUIDANCE_CIQ" hidden="1">"c4592"</definedName>
    <definedName name="IQ_CAPEX_HIGH_GUIDANCE_CIQ_COL" hidden="1">"c11241"</definedName>
    <definedName name="IQ_CAPEX_INS" hidden="1">"c113"</definedName>
    <definedName name="IQ_CAPEX_LOW_EST" hidden="1">"c3525"</definedName>
    <definedName name="IQ_CAPEX_LOW_EST_REUT" hidden="1">"c3972"</definedName>
    <definedName name="IQ_CAPEX_LOW_EST_THOM" hidden="1">"c5505"</definedName>
    <definedName name="IQ_CAPEX_LOW_GUIDANCE" hidden="1">"c4220"</definedName>
    <definedName name="IQ_CAPEX_LOW_GUIDANCE_CIQ" hidden="1">"c4632"</definedName>
    <definedName name="IQ_CAPEX_LOW_GUIDANCE_CIQ_COL" hidden="1">"c11281"</definedName>
    <definedName name="IQ_CAPEX_MEDIAN_EST" hidden="1">"c3526"</definedName>
    <definedName name="IQ_CAPEX_MEDIAN_EST_REUT" hidden="1">"c3970"</definedName>
    <definedName name="IQ_CAPEX_MEDIAN_EST_THOM" hidden="1">"c5503"</definedName>
    <definedName name="IQ_CAPEX_NUM_EST" hidden="1">"c3521"</definedName>
    <definedName name="IQ_CAPEX_NUM_EST_REUT" hidden="1">"c3973"</definedName>
    <definedName name="IQ_CAPEX_NUM_EST_THOM" hidden="1">"c5506"</definedName>
    <definedName name="IQ_CAPEX_PCT_REV" hidden="1">"c19144"</definedName>
    <definedName name="IQ_CAPEX_STDDEV_EST" hidden="1">"c3522"</definedName>
    <definedName name="IQ_CAPEX_STDDEV_EST_REUT" hidden="1">"c3974"</definedName>
    <definedName name="IQ_CAPEX_STDDEV_EST_THOM" hidden="1">"c5507"</definedName>
    <definedName name="IQ_CAPEX_UTI" hidden="1">"c114"</definedName>
    <definedName name="IQ_CAPITAL_ALLOCATION_ADJUSTMENT_FOREIGN_FFIEC" hidden="1">"c15389"</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"c118"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"c118"</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CT_OR_EST_CIQ_COL" hidden="1">"c11215"</definedName>
    <definedName name="IQ_CASH_FLOW_EST" hidden="1">"c4153"</definedName>
    <definedName name="IQ_CASH_FLOW_GUIDANCE" hidden="1">"c4155"</definedName>
    <definedName name="IQ_CASH_FLOW_GUIDANCE_CIQ" hidden="1">"c4567"</definedName>
    <definedName name="IQ_CASH_FLOW_GUIDANCE_CIQ_COL" hidden="1">"c11216"</definedName>
    <definedName name="IQ_CASH_FLOW_HIGH_EST" hidden="1">"c4156"</definedName>
    <definedName name="IQ_CASH_FLOW_HIGH_GUIDANCE" hidden="1">"c4201"</definedName>
    <definedName name="IQ_CASH_FLOW_HIGH_GUIDANCE_CIQ" hidden="1">"c4613"</definedName>
    <definedName name="IQ_CASH_FLOW_HIGH_GUIDANCE_CIQ_COL" hidden="1">"c11262"</definedName>
    <definedName name="IQ_CASH_FLOW_LOW_EST" hidden="1">"c4157"</definedName>
    <definedName name="IQ_CASH_FLOW_LOW_GUIDANCE" hidden="1">"c4241"</definedName>
    <definedName name="IQ_CASH_FLOW_LOW_GUIDANCE_CIQ" hidden="1">"c4653"</definedName>
    <definedName name="IQ_CASH_FLOW_LOW_GUIDANCE_CIQ_COL" hidden="1">"c11302"</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EST" hidden="1">"c4163"</definedName>
    <definedName name="IQ_CASH_OPER_GUIDANCE" hidden="1">"c4165"</definedName>
    <definedName name="IQ_CASH_OPER_GUIDANCE_CIQ" hidden="1">"c4577"</definedName>
    <definedName name="IQ_CASH_OPER_GUIDANCE_CIQ_COL" hidden="1">"c11226"</definedName>
    <definedName name="IQ_CASH_OPER_HIGH_EST" hidden="1">"c4166"</definedName>
    <definedName name="IQ_CASH_OPER_HIGH_GUIDANCE" hidden="1">"c4185"</definedName>
    <definedName name="IQ_CASH_OPER_HIGH_GUIDANCE_CIQ" hidden="1">"c4597"</definedName>
    <definedName name="IQ_CASH_OPER_HIGH_GUIDANCE_CIQ_COL" hidden="1">"c11246"</definedName>
    <definedName name="IQ_CASH_OPER_LOW_EST" hidden="1">"c4244"</definedName>
    <definedName name="IQ_CASH_OPER_LOW_GUIDANCE" hidden="1">"c4225"</definedName>
    <definedName name="IQ_CASH_OPER_LOW_GUIDANCE_CIQ" hidden="1">"c4637"</definedName>
    <definedName name="IQ_CASH_OPER_LOW_GUIDANCE_CIQ_COL" hidden="1">"c11286"</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"c124"</definedName>
    <definedName name="IQ_CASH_ST_INVEST" hidden="1">"c124"</definedName>
    <definedName name="IQ_CASH_ST_INVEST_EST" hidden="1">"c4249"</definedName>
    <definedName name="IQ_CASH_ST_INVEST_GUIDANCE" hidden="1">"c4250"</definedName>
    <definedName name="IQ_CASH_ST_INVEST_GUIDANCE_CIQ" hidden="1">"c4776"</definedName>
    <definedName name="IQ_CASH_ST_INVEST_GUIDANCE_CIQ_COL" hidden="1">"c11423"</definedName>
    <definedName name="IQ_CASH_ST_INVEST_HIGH_EST" hidden="1">"c4251"</definedName>
    <definedName name="IQ_CASH_ST_INVEST_HIGH_GUIDANCE" hidden="1">"c4195"</definedName>
    <definedName name="IQ_CASH_ST_INVEST_HIGH_GUIDANCE_CIQ" hidden="1">"c4607"</definedName>
    <definedName name="IQ_CASH_ST_INVEST_HIGH_GUIDANCE_CIQ_COL" hidden="1">"c11256"</definedName>
    <definedName name="IQ_CASH_ST_INVEST_LOW_EST" hidden="1">"c4252"</definedName>
    <definedName name="IQ_CASH_ST_INVEST_LOW_GUIDANCE" hidden="1">"c4235"</definedName>
    <definedName name="IQ_CASH_ST_INVEST_LOW_GUIDANCE_CIQ" hidden="1">"c4647"</definedName>
    <definedName name="IQ_CASH_ST_INVEST_LOW_GUIDANCE_CIQ_COL" hidden="1">"c11296"</definedName>
    <definedName name="IQ_CASH_ST_INVEST_MEDIAN_EST" hidden="1">"c4253"</definedName>
    <definedName name="IQ_CASH_ST_INVEST_NUM_EST" hidden="1">"c4254"</definedName>
    <definedName name="IQ_CASH_ST_INVEST_STDDEV_EST" hidden="1">"c4255"</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ATASTROPHIC_LOSSES" hidden="1">"c17694"</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_COL" hidden="1">"c11708"</definedName>
    <definedName name="IQ_CFPS_ACT_OR_EST_REUT" hidden="1">"c5463"</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REUT" hidden="1">"c3844"</definedName>
    <definedName name="IQ_CFPS_EST_THOM" hidden="1">"c4006"</definedName>
    <definedName name="IQ_CFPS_GUIDANCE" hidden="1">"c4256"</definedName>
    <definedName name="IQ_CFPS_GUIDANCE_CIQ" hidden="1">"c4782"</definedName>
    <definedName name="IQ_CFPS_GUIDANCE_CIQ_COL" hidden="1">"c11429"</definedName>
    <definedName name="IQ_CFPS_HIGH_EST" hidden="1">"c1669"</definedName>
    <definedName name="IQ_CFPS_HIGH_EST_REUT" hidden="1">"c3846"</definedName>
    <definedName name="IQ_CFPS_HIGH_EST_THOM" hidden="1">"c4008"</definedName>
    <definedName name="IQ_CFPS_HIGH_GUIDANCE" hidden="1">"c4167"</definedName>
    <definedName name="IQ_CFPS_HIGH_GUIDANCE_CIQ" hidden="1">"c4579"</definedName>
    <definedName name="IQ_CFPS_HIGH_GUIDANCE_CIQ_COL" hidden="1">"c11228"</definedName>
    <definedName name="IQ_CFPS_LOW_EST" hidden="1">"c1670"</definedName>
    <definedName name="IQ_CFPS_LOW_EST_REUT" hidden="1">"c3847"</definedName>
    <definedName name="IQ_CFPS_LOW_EST_THOM" hidden="1">"c4009"</definedName>
    <definedName name="IQ_CFPS_LOW_GUIDANCE" hidden="1">"c4207"</definedName>
    <definedName name="IQ_CFPS_LOW_GUIDANCE_CIQ" hidden="1">"c4619"</definedName>
    <definedName name="IQ_CFPS_LOW_GUIDANCE_CIQ_COL" hidden="1">"c11268"</definedName>
    <definedName name="IQ_CFPS_MEDIAN_EST" hidden="1">"c1668"</definedName>
    <definedName name="IQ_CFPS_MEDIAN_EST_REUT" hidden="1">"c3845"</definedName>
    <definedName name="IQ_CFPS_MEDIAN_EST_THOM" hidden="1">"c4007"</definedName>
    <definedName name="IQ_CFPS_NUM_EST" hidden="1">"c1671"</definedName>
    <definedName name="IQ_CFPS_NUM_EST_REUT" hidden="1">"c3848"</definedName>
    <definedName name="IQ_CFPS_NUM_EST_THOM" hidden="1">"c4010"</definedName>
    <definedName name="IQ_CFPS_STDDEV_EST" hidden="1">"c1672"</definedName>
    <definedName name="IQ_CFPS_STDDEV_EST_REUT" hidden="1">"c3849"</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LOSEPRICE_RT" hidden="1">"CLOSE"</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"c182"</definedName>
    <definedName name="IQ_COMMON_STOCK_FFIEC" hidden="1">"c12876"</definedName>
    <definedName name="IQ_COMP_BENEFITS" hidden="1">"c213"</definedName>
    <definedName name="IQ_COMPANY_ADDRESS" hidden="1">"c214"</definedName>
    <definedName name="IQ_COMPANY_ID" hidden="1">"c3513"</definedName>
    <definedName name="IQ_COMPANY_ID_QUICK_MATCH" hidden="1">"c16227"</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INGENT_RENTAL" hidden="1">"c17746"</definedName>
    <definedName name="IQ_CONTRACT_AMOUNT" hidden="1">"c13933"</definedName>
    <definedName name="IQ_CONTRACT_DETAILS" hidden="1">"c15555"</definedName>
    <definedName name="IQ_CONTRACT_MONTH" hidden="1">"c13934"</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_UNIT" hidden="1">"c13932"</definedName>
    <definedName name="IQ_CONTRACT_YEAR" hidden="1">"c13935"</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THOM" hidden="1">"c12073"</definedName>
    <definedName name="IQ_CONTRIB_ID_NON_PER_DET_EST" hidden="1">"c13824"</definedName>
    <definedName name="IQ_CONTRIB_ID_NON_PER_DET_EST_THOM" hidden="1">"c13826"</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"c226"</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DERIVATIVES" hidden="1">"c17742"</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"c315"</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"c147"</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"c247"</definedName>
    <definedName name="IQ_DEPRE_AMORT_SUPPL" hidden="1">"c1593"</definedName>
    <definedName name="IQ_DEPRE_DEPLE" hidden="1">"c261"</definedName>
    <definedName name="IQ_DEPRE_SUPP" hidden="1">"c1443"</definedName>
    <definedName name="IQ_DERIVATIVE_ASSETS_CURRENT" hidden="1">"c17744"</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ASSETS_LT" hidden="1">"c17745"</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"c322"</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"c333"</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 hidden="1">"c11450"</definedName>
    <definedName name="IQ_DISTRIBUTABLE_CASH_EST" hidden="1">"c4277"</definedName>
    <definedName name="IQ_DISTRIBUTABLE_CASH_GUIDANCE" hidden="1">"c4279"</definedName>
    <definedName name="IQ_DISTRIBUTABLE_CASH_GUIDANCE_CIQ" hidden="1">"c4804"</definedName>
    <definedName name="IQ_DISTRIBUTABLE_CASH_GUIDANCE_CIQ_COL" hidden="1">"c11451"</definedName>
    <definedName name="IQ_DISTRIBUTABLE_CASH_HIGH_EST" hidden="1">"c4280"</definedName>
    <definedName name="IQ_DISTRIBUTABLE_CASH_HIGH_GUIDANCE" hidden="1">"c4198"</definedName>
    <definedName name="IQ_DISTRIBUTABLE_CASH_HIGH_GUIDANCE_CIQ" hidden="1">"c4610"</definedName>
    <definedName name="IQ_DISTRIBUTABLE_CASH_HIGH_GUIDANCE_CIQ_COL" hidden="1">"c11259"</definedName>
    <definedName name="IQ_DISTRIBUTABLE_CASH_LOW_EST" hidden="1">"c4281"</definedName>
    <definedName name="IQ_DISTRIBUTABLE_CASH_LOW_GUIDANCE" hidden="1">"c4238"</definedName>
    <definedName name="IQ_DISTRIBUTABLE_CASH_LOW_GUIDANCE_CIQ" hidden="1">"c4650"</definedName>
    <definedName name="IQ_DISTRIBUTABLE_CASH_LOW_GUIDANCE_CIQ_COL" hidden="1">"c11299"</definedName>
    <definedName name="IQ_DISTRIBUTABLE_CASH_MEDIAN_EST" hidden="1">"c4282"</definedName>
    <definedName name="IQ_DISTRIBUTABLE_CASH_NUM_EST" hidden="1">"c4283"</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 hidden="1">"c11458"</definedName>
    <definedName name="IQ_DISTRIBUTABLE_CASH_SHARE_EST" hidden="1">"c4285"</definedName>
    <definedName name="IQ_DISTRIBUTABLE_CASH_SHARE_GUIDANCE" hidden="1">"c4287"</definedName>
    <definedName name="IQ_DISTRIBUTABLE_CASH_SHARE_GUIDANCE_CIQ" hidden="1">"c4812"</definedName>
    <definedName name="IQ_DISTRIBUTABLE_CASH_SHARE_GUIDANCE_CIQ_COL" hidden="1">"c11459"</definedName>
    <definedName name="IQ_DISTRIBUTABLE_CASH_SHARE_HIGH_EST" hidden="1">"c4288"</definedName>
    <definedName name="IQ_DISTRIBUTABLE_CASH_SHARE_HIGH_GUIDANCE" hidden="1">"c4199"</definedName>
    <definedName name="IQ_DISTRIBUTABLE_CASH_SHARE_HIGH_GUIDANCE_CIQ" hidden="1">"c4611"</definedName>
    <definedName name="IQ_DISTRIBUTABLE_CASH_SHARE_HIGH_GUIDANCE_CIQ_COL" hidden="1">"c11260"</definedName>
    <definedName name="IQ_DISTRIBUTABLE_CASH_SHARE_LOW_EST" hidden="1">"c4289"</definedName>
    <definedName name="IQ_DISTRIBUTABLE_CASH_SHARE_LOW_GUIDANCE" hidden="1">"c4239"</definedName>
    <definedName name="IQ_DISTRIBUTABLE_CASH_SHARE_LOW_GUIDANCE_CIQ" hidden="1">"c4651"</definedName>
    <definedName name="IQ_DISTRIBUTABLE_CASH_SHARE_LOW_GUIDANCE_CIQ_COL" hidden="1">"c11300"</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HARES_BASIC" hidden="1">"c16189"</definedName>
    <definedName name="IQ_DISTRIBUTABLE_CASH_SHARES_DILUTED" hidden="1">"c16190"</definedName>
    <definedName name="IQ_DISTRIBUTABLE_CASH_STANDARDIZED" hidden="1">"c20435"</definedName>
    <definedName name="IQ_DISTRIBUTABLE_CASH_STDDEV_EST" hidden="1">"c4294"</definedName>
    <definedName name="IQ_DIV_AMOUNT" hidden="1">"c3041"</definedName>
    <definedName name="IQ_DIV_AMOUNT_LIST" hidden="1">"c17417"</definedName>
    <definedName name="IQ_DIV_PAYMENT_DATE" hidden="1">"c2106"</definedName>
    <definedName name="IQ_DIV_PAYMENT_DATE_LIST" hidden="1">"c17418"</definedName>
    <definedName name="IQ_DIV_PAYMENT_TYPE" hidden="1">"c12752"</definedName>
    <definedName name="IQ_DIV_PAYMENT_TYPE_LIST" hidden="1">"c17419"</definedName>
    <definedName name="IQ_DIV_RECORD_DATE" hidden="1">"c2105"</definedName>
    <definedName name="IQ_DIV_RECORD_DATE_LIST" hidden="1">"c17420"</definedName>
    <definedName name="IQ_DIV_SHARE" hidden="1">"c330"</definedName>
    <definedName name="IQ_DIVEST_CF" hidden="1">"c331"</definedName>
    <definedName name="IQ_DIVID_SHARE" hidden="1">"c330"</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_COL" hidden="1">"c11709"</definedName>
    <definedName name="IQ_DPS_ACT_OR_EST_REUT" hidden="1">"c5464"</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BOTTOM_UP_REUT" hidden="1">"c5501"</definedName>
    <definedName name="IQ_DPS_EST_REUT" hidden="1">"c3851"</definedName>
    <definedName name="IQ_DPS_EST_THOM" hidden="1">"c4013"</definedName>
    <definedName name="IQ_DPS_GUIDANCE" hidden="1">"c4302"</definedName>
    <definedName name="IQ_DPS_GUIDANCE_CIQ" hidden="1">"c4827"</definedName>
    <definedName name="IQ_DPS_GUIDANCE_CIQ_COL" hidden="1">"c11474"</definedName>
    <definedName name="IQ_DPS_HIGH_EST" hidden="1">"c1676"</definedName>
    <definedName name="IQ_DPS_HIGH_EST_REUT" hidden="1">"c3853"</definedName>
    <definedName name="IQ_DPS_HIGH_EST_THOM" hidden="1">"c4015"</definedName>
    <definedName name="IQ_DPS_HIGH_GUIDANCE" hidden="1">"c4168"</definedName>
    <definedName name="IQ_DPS_HIGH_GUIDANCE_CIQ" hidden="1">"c4580"</definedName>
    <definedName name="IQ_DPS_HIGH_GUIDANCE_CIQ_COL" hidden="1">"c11229"</definedName>
    <definedName name="IQ_DPS_LOW_EST" hidden="1">"c1677"</definedName>
    <definedName name="IQ_DPS_LOW_EST_REUT" hidden="1">"c3854"</definedName>
    <definedName name="IQ_DPS_LOW_EST_THOM" hidden="1">"c4016"</definedName>
    <definedName name="IQ_DPS_LOW_GUIDANCE" hidden="1">"c4208"</definedName>
    <definedName name="IQ_DPS_LOW_GUIDANCE_CIQ" hidden="1">"c4620"</definedName>
    <definedName name="IQ_DPS_LOW_GUIDANCE_CIQ_COL" hidden="1">"c11269"</definedName>
    <definedName name="IQ_DPS_MEDIAN_EST" hidden="1">"c1675"</definedName>
    <definedName name="IQ_DPS_MEDIAN_EST_REUT" hidden="1">"c3852"</definedName>
    <definedName name="IQ_DPS_MEDIAN_EST_THOM" hidden="1">"c4014"</definedName>
    <definedName name="IQ_DPS_NUM_EST" hidden="1">"c1678"</definedName>
    <definedName name="IQ_DPS_NUM_EST_REUT" hidden="1">"c3855"</definedName>
    <definedName name="IQ_DPS_NUM_EST_THOM" hidden="1">"c4017"</definedName>
    <definedName name="IQ_DPS_STDDEV_EST" hidden="1">"c1679"</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_COL" hidden="1">"c11710"</definedName>
    <definedName name="IQ_EBIT_ACT_OR_EST_REUT" hidden="1">"c5465"</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REUT" hidden="1">"c5333"</definedName>
    <definedName name="IQ_EBIT_EST_THOM" hidden="1">"c5105"</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UIDANCE_CIQ" hidden="1">"c4828"</definedName>
    <definedName name="IQ_EBIT_GUIDANCE_CIQ_COL" hidden="1">"c11475"</definedName>
    <definedName name="IQ_EBIT_GW_ACT_OR_EST" hidden="1">"c4306"</definedName>
    <definedName name="IQ_EBIT_GW_ACT_OR_EST_CIQ_COL" hidden="1">"c11478"</definedName>
    <definedName name="IQ_EBIT_GW_EST" hidden="1">"c4305"</definedName>
    <definedName name="IQ_EBIT_GW_GUIDANCE" hidden="1">"c4307"</definedName>
    <definedName name="IQ_EBIT_GW_GUIDANCE_CIQ" hidden="1">"c4832"</definedName>
    <definedName name="IQ_EBIT_GW_GUIDANCE_CIQ_COL" hidden="1">"c11479"</definedName>
    <definedName name="IQ_EBIT_GW_HIGH_EST" hidden="1">"c4308"</definedName>
    <definedName name="IQ_EBIT_GW_HIGH_GUIDANCE" hidden="1">"c4171"</definedName>
    <definedName name="IQ_EBIT_GW_HIGH_GUIDANCE_CIQ" hidden="1">"c4583"</definedName>
    <definedName name="IQ_EBIT_GW_HIGH_GUIDANCE_CIQ_COL" hidden="1">"c11232"</definedName>
    <definedName name="IQ_EBIT_GW_LOW_EST" hidden="1">"c4309"</definedName>
    <definedName name="IQ_EBIT_GW_LOW_GUIDANCE" hidden="1">"c4211"</definedName>
    <definedName name="IQ_EBIT_GW_LOW_GUIDANCE_CIQ" hidden="1">"c4623"</definedName>
    <definedName name="IQ_EBIT_GW_LOW_GUIDANCE_CIQ_COL" hidden="1">"c11272"</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EST_THOM" hidden="1">"c5107"</definedName>
    <definedName name="IQ_EBIT_HIGH_GUIDANCE" hidden="1">"c4172"</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EST_REUT" hidden="1">"c5336"</definedName>
    <definedName name="IQ_EBIT_LOW_EST_THOM" hidden="1">"c5108"</definedName>
    <definedName name="IQ_EBIT_LOW_GUIDANCE" hidden="1">"c4212"</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MEDIAN_EST_REUT" hidden="1">"c5334"</definedName>
    <definedName name="IQ_EBIT_MEDIAN_EST_THOM" hidden="1">"c5106"</definedName>
    <definedName name="IQ_EBIT_NUM_EST" hidden="1">"c1685"</definedName>
    <definedName name="IQ_EBIT_NUM_EST_REUT" hidden="1">"c5337"</definedName>
    <definedName name="IQ_EBIT_NUM_EST_THOM" hidden="1">"c5109"</definedName>
    <definedName name="IQ_EBIT_OVER_IE" hidden="1">"c360"</definedName>
    <definedName name="IQ_EBIT_SBC_ACT_OR_EST" hidden="1">"c4316"</definedName>
    <definedName name="IQ_EBIT_SBC_ACT_OR_EST_CIQ" hidden="1">"c4841"</definedName>
    <definedName name="IQ_EBIT_SBC_ACT_OR_EST_CIQ_COL" hidden="1">"c11488"</definedName>
    <definedName name="IQ_EBIT_SBC_EST" hidden="1">"c4315"</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ACT_OR_EST_CIQ_COL" hidden="1">"c11492"</definedName>
    <definedName name="IQ_EBIT_SBC_GW_EST" hidden="1">"c4319"</definedName>
    <definedName name="IQ_EBIT_SBC_GW_GUIDANCE" hidden="1">"c4321"</definedName>
    <definedName name="IQ_EBIT_SBC_GW_GUIDANCE_CIQ" hidden="1">"c4846"</definedName>
    <definedName name="IQ_EBIT_SBC_GW_GUIDANCE_CIQ_COL" hidden="1">"c11493"</definedName>
    <definedName name="IQ_EBIT_SBC_GW_HIGH_EST" hidden="1">"c4322"</definedName>
    <definedName name="IQ_EBIT_SBC_GW_HIGH_GUIDANCE" hidden="1">"c4193"</definedName>
    <definedName name="IQ_EBIT_SBC_GW_HIGH_GUIDANCE_CIQ" hidden="1">"c4605"</definedName>
    <definedName name="IQ_EBIT_SBC_GW_HIGH_GUIDANCE_CIQ_COL" hidden="1">"c11254"</definedName>
    <definedName name="IQ_EBIT_SBC_GW_LOW_EST" hidden="1">"c4323"</definedName>
    <definedName name="IQ_EBIT_SBC_GW_LOW_GUIDANCE" hidden="1">"c4233"</definedName>
    <definedName name="IQ_EBIT_SBC_GW_LOW_GUIDANCE_CIQ" hidden="1">"c4645"</definedName>
    <definedName name="IQ_EBIT_SBC_GW_LOW_GUIDANCE_CIQ_COL" hidden="1">"c11294"</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HIGH_GUIDANCE_CIQ" hidden="1">"c4604"</definedName>
    <definedName name="IQ_EBIT_SBC_HIGH_GUIDANCE_CIQ_COL" hidden="1">"c11253"</definedName>
    <definedName name="IQ_EBIT_SBC_LOW_EST" hidden="1">"c4329"</definedName>
    <definedName name="IQ_EBIT_SBC_LOW_GUIDANCE" hidden="1">"c4232"</definedName>
    <definedName name="IQ_EBIT_SBC_LOW_GUIDANCE_CIQ" hidden="1">"c4644"</definedName>
    <definedName name="IQ_EBIT_SBC_LOW_GUIDANCE_CIQ_COL" hidden="1">"c11293"</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ACT_OR_EST_REUT" hidden="1">"c5462"</definedName>
    <definedName name="IQ_EBITDA_ACT_OR_EST_THOM" hidden="1">"c5300"</definedName>
    <definedName name="IQ_EBITDA_CAPEX" hidden="1">"c19143"</definedName>
    <definedName name="IQ_EBITDA_CAPEX_INT" hidden="1">"c368"</definedName>
    <definedName name="IQ_EBITDA_CAPEX_OVER_TOTAL_IE" hidden="1">"c368"</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DOWN_2MONTH" hidden="1">"c16297"</definedName>
    <definedName name="IQ_EBITDA_EST_DOWN_2MONTH_CIQ" hidden="1">"c16621"</definedName>
    <definedName name="IQ_EBITDA_EST_DOWN_3MONTH" hidden="1">"c16301"</definedName>
    <definedName name="IQ_EBITDA_EST_DOWN_3MONTH_CIQ" hidden="1">"c16625"</definedName>
    <definedName name="IQ_EBITDA_EST_DOWN_MONTH" hidden="1">"c16293"</definedName>
    <definedName name="IQ_EBITDA_EST_DOWN_MONTH_CIQ" hidden="1">"c16617"</definedName>
    <definedName name="IQ_EBITDA_EST_NOTE" hidden="1">"c17503"</definedName>
    <definedName name="IQ_EBITDA_EST_NOTE_CIQ" hidden="1">"c17456"</definedName>
    <definedName name="IQ_EBITDA_EST_NUM_ANALYSTS_2MONTH" hidden="1">"c16295"</definedName>
    <definedName name="IQ_EBITDA_EST_NUM_ANALYSTS_2MONTH_CIQ" hidden="1">"c16619"</definedName>
    <definedName name="IQ_EBITDA_EST_NUM_ANALYSTS_3MONTH" hidden="1">"c16299"</definedName>
    <definedName name="IQ_EBITDA_EST_NUM_ANALYSTS_3MONTH_CIQ" hidden="1">"c16623"</definedName>
    <definedName name="IQ_EBITDA_EST_NUM_ANALYSTS_MONTH" hidden="1">"c16291"</definedName>
    <definedName name="IQ_EBITDA_EST_NUM_ANALYSTS_MONTH_CIQ" hidden="1">"c16615"</definedName>
    <definedName name="IQ_EBITDA_EST_REUT" hidden="1">"c3640"</definedName>
    <definedName name="IQ_EBITDA_EST_THOM" hidden="1">"c3658"</definedName>
    <definedName name="IQ_EBITDA_EST_TOTAL_REVISED_2MONTH" hidden="1">"c16298"</definedName>
    <definedName name="IQ_EBITDA_EST_TOTAL_REVISED_2MONTH_CIQ" hidden="1">"c16622"</definedName>
    <definedName name="IQ_EBITDA_EST_TOTAL_REVISED_3MONTH" hidden="1">"c16302"</definedName>
    <definedName name="IQ_EBITDA_EST_TOTAL_REVISED_3MONTH_CIQ" hidden="1">"c16626"</definedName>
    <definedName name="IQ_EBITDA_EST_TOTAL_REVISED_MONTH" hidden="1">"c16294"</definedName>
    <definedName name="IQ_EBITDA_EST_TOTAL_REVISED_MONTH_CIQ" hidden="1">"c16618"</definedName>
    <definedName name="IQ_EBITDA_EST_UP_2MONTH" hidden="1">"c16296"</definedName>
    <definedName name="IQ_EBITDA_EST_UP_2MONTH_CIQ" hidden="1">"c16620"</definedName>
    <definedName name="IQ_EBITDA_EST_UP_3MONTH" hidden="1">"c16300"</definedName>
    <definedName name="IQ_EBITDA_EST_UP_3MONTH_CIQ" hidden="1">"c16624"</definedName>
    <definedName name="IQ_EBITDA_EST_UP_MONTH" hidden="1">"c16292"</definedName>
    <definedName name="IQ_EBITDA_EST_UP_MONTH_CIQ" hidden="1">"c16616"</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"c373"</definedName>
    <definedName name="IQ_EBITDA_SBC_ACT_OR_EST" hidden="1">"c4337"</definedName>
    <definedName name="IQ_EBITDA_SBC_ACT_OR_EST_CIQ" hidden="1">"c4862"</definedName>
    <definedName name="IQ_EBITDA_SBC_ACT_OR_EST_CIQ_COL" hidden="1">"c11509"</definedName>
    <definedName name="IQ_EBITDA_SBC_EST" hidden="1">"c4336"</definedName>
    <definedName name="IQ_EBITDA_SBC_GUIDANCE" hidden="1">"c4338"</definedName>
    <definedName name="IQ_EBITDA_SBC_GUIDANCE_CIQ" hidden="1">"c4863"</definedName>
    <definedName name="IQ_EBITDA_SBC_GUIDANCE_CIQ_COL" hidden="1">"c11510"</definedName>
    <definedName name="IQ_EBITDA_SBC_HIGH_EST" hidden="1">"c4339"</definedName>
    <definedName name="IQ_EBITDA_SBC_HIGH_GUIDANCE" hidden="1">"c4194"</definedName>
    <definedName name="IQ_EBITDA_SBC_HIGH_GUIDANCE_CIQ" hidden="1">"c4606"</definedName>
    <definedName name="IQ_EBITDA_SBC_HIGH_GUIDANCE_CIQ_COL" hidden="1">"c11255"</definedName>
    <definedName name="IQ_EBITDA_SBC_LOW_EST" hidden="1">"c4340"</definedName>
    <definedName name="IQ_EBITDA_SBC_LOW_GUIDANCE" hidden="1">"c4234"</definedName>
    <definedName name="IQ_EBITDA_SBC_LOW_GUIDANCE_CIQ" hidden="1">"c4646"</definedName>
    <definedName name="IQ_EBITDA_SBC_LOW_GUIDANCE_CIQ_COL" hidden="1">"c11295"</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GUIDANCE_CIQ_COL" hidden="1">"c11517"</definedName>
    <definedName name="IQ_EBT_GAAP_HIGH_GUIDANCE" hidden="1">"c4174"</definedName>
    <definedName name="IQ_EBT_GAAP_HIGH_GUIDANCE_CIQ" hidden="1">"c4586"</definedName>
    <definedName name="IQ_EBT_GAAP_HIGH_GUIDANCE_CIQ_COL" hidden="1">"c11235"</definedName>
    <definedName name="IQ_EBT_GAAP_LOW_GUIDANCE" hidden="1">"c4214"</definedName>
    <definedName name="IQ_EBT_GAAP_LOW_GUIDANCE_CIQ" hidden="1">"c4626"</definedName>
    <definedName name="IQ_EBT_GAAP_LOW_GUIDANCE_CIQ_COL" hidden="1">"c11275"</definedName>
    <definedName name="IQ_EBT_GUIDANCE" hidden="1">"c4346"</definedName>
    <definedName name="IQ_EBT_GUIDANCE_CIQ" hidden="1">"c4871"</definedName>
    <definedName name="IQ_EBT_GUIDANCE_CIQ_COL" hidden="1">"c11518"</definedName>
    <definedName name="IQ_EBT_GW_GUIDANCE" hidden="1">"c4347"</definedName>
    <definedName name="IQ_EBT_GW_GUIDANCE_CIQ" hidden="1">"c4872"</definedName>
    <definedName name="IQ_EBT_GW_GUIDANCE_CIQ_COL" hidden="1">"c11519"</definedName>
    <definedName name="IQ_EBT_GW_HIGH_GUIDANCE" hidden="1">"c4175"</definedName>
    <definedName name="IQ_EBT_GW_HIGH_GUIDANCE_CIQ" hidden="1">"c4587"</definedName>
    <definedName name="IQ_EBT_GW_HIGH_GUIDANCE_CIQ_COL" hidden="1">"c11236"</definedName>
    <definedName name="IQ_EBT_GW_LOW_GUIDANCE" hidden="1">"c4215"</definedName>
    <definedName name="IQ_EBT_GW_LOW_GUIDANCE_CIQ" hidden="1">"c4627"</definedName>
    <definedName name="IQ_EBT_GW_LOW_GUIDANCE_CIQ_COL" hidden="1">"c11276"</definedName>
    <definedName name="IQ_EBT_HIGH_GUIDANCE" hidden="1">"c4173"</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 hidden="1">"c4213"</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 hidden="1">"c11522"</definedName>
    <definedName name="IQ_EBT_SBC_EST" hidden="1">"c4349"</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ACT_OR_EST_CIQ_COL" hidden="1">"c11526"</definedName>
    <definedName name="IQ_EBT_SBC_GW_EST" hidden="1">"c4353"</definedName>
    <definedName name="IQ_EBT_SBC_GW_GUIDANCE" hidden="1">"c4355"</definedName>
    <definedName name="IQ_EBT_SBC_GW_GUIDANCE_CIQ" hidden="1">"c4880"</definedName>
    <definedName name="IQ_EBT_SBC_GW_GUIDANCE_CIQ_COL" hidden="1">"c11527"</definedName>
    <definedName name="IQ_EBT_SBC_GW_HIGH_EST" hidden="1">"c4356"</definedName>
    <definedName name="IQ_EBT_SBC_GW_HIGH_GUIDANCE" hidden="1">"c4191"</definedName>
    <definedName name="IQ_EBT_SBC_GW_HIGH_GUIDANCE_CIQ" hidden="1">"c4603"</definedName>
    <definedName name="IQ_EBT_SBC_GW_HIGH_GUIDANCE_CIQ_COL" hidden="1">"c11252"</definedName>
    <definedName name="IQ_EBT_SBC_GW_LOW_EST" hidden="1">"c4357"</definedName>
    <definedName name="IQ_EBT_SBC_GW_LOW_GUIDANCE" hidden="1">"c4231"</definedName>
    <definedName name="IQ_EBT_SBC_GW_LOW_GUIDANCE_CIQ" hidden="1">"c4643"</definedName>
    <definedName name="IQ_EBT_SBC_GW_LOW_GUIDANCE_CIQ_COL" hidden="1">"c11292"</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HIGH_GUIDANCE_CIQ" hidden="1">"c4602"</definedName>
    <definedName name="IQ_EBT_SBC_HIGH_GUIDANCE_CIQ_COL" hidden="1">"c11251"</definedName>
    <definedName name="IQ_EBT_SBC_LOW_EST" hidden="1">"c4363"</definedName>
    <definedName name="IQ_EBT_SBC_LOW_GUIDANCE" hidden="1">"c4230"</definedName>
    <definedName name="IQ_EBT_SBC_LOW_GUIDANCE_CIQ" hidden="1">"c4642"</definedName>
    <definedName name="IQ_EBT_SBC_LOW_GUIDANCE_CIQ_COL" hidden="1">"c11291"</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"c16244"</definedName>
    <definedName name="IQ_ECS_NUM_SHAREHOLDERS_OTHER_ABS" hidden="1">"c16245"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"c84"</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CT_OR_EST_REUT" hidden="1">"c5460"</definedName>
    <definedName name="IQ_EPS_ACT_OR_EST_THOM" hidden="1">"c5298"</definedName>
    <definedName name="IQ_EPS_AP" hidden="1">"c8880"</definedName>
    <definedName name="IQ_EPS_AP_ABS" hidden="1">"c8899"</definedName>
    <definedName name="IQ_EPS_DET_EST" hidden="1">"c13571"</definedName>
    <definedName name="IQ_EPS_DET_EST_CURRENCY" hidden="1">"c13583"</definedName>
    <definedName name="IQ_EPS_DET_EST_CURRENCY_THOM" hidden="1">"c12484"</definedName>
    <definedName name="IQ_EPS_DET_EST_DATE" hidden="1">"c13575"</definedName>
    <definedName name="IQ_EPS_DET_EST_DATE_THOM" hidden="1">"c12235"</definedName>
    <definedName name="IQ_EPS_DET_EST_INCL" hidden="1">"c13587"</definedName>
    <definedName name="IQ_EPS_DET_EST_INCL_THOM" hidden="1">"c12367"</definedName>
    <definedName name="IQ_EPS_DET_EST_ORIGIN" hidden="1">"c13579"</definedName>
    <definedName name="IQ_EPS_DET_EST_ORIGIN_THOM" hidden="1">"c12605"</definedName>
    <definedName name="IQ_EPS_DET_EST_THOM" hidden="1">"c12085"</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DOWN_2MONTH" hidden="1">"c16309"</definedName>
    <definedName name="IQ_EPS_EST_DOWN_2MONTH_CIQ" hidden="1">"c16633"</definedName>
    <definedName name="IQ_EPS_EST_DOWN_3MONTH" hidden="1">"c16313"</definedName>
    <definedName name="IQ_EPS_EST_DOWN_3MONTH_CIQ" hidden="1">"c16637"</definedName>
    <definedName name="IQ_EPS_EST_DOWN_MONTH" hidden="1">"c16305"</definedName>
    <definedName name="IQ_EPS_EST_DOWN_MONTH_CIQ" hidden="1">"c16629"</definedName>
    <definedName name="IQ_EPS_EST_NOTE" hidden="1">"c17504"</definedName>
    <definedName name="IQ_EPS_EST_NOTE_CIQ" hidden="1">"c17457"</definedName>
    <definedName name="IQ_EPS_EST_NUM_ANALYSTS_2MONTH" hidden="1">"c16307"</definedName>
    <definedName name="IQ_EPS_EST_NUM_ANALYSTS_2MONTH_CIQ" hidden="1">"c16631"</definedName>
    <definedName name="IQ_EPS_EST_NUM_ANALYSTS_3MONTH" hidden="1">"c16311"</definedName>
    <definedName name="IQ_EPS_EST_NUM_ANALYSTS_3MONTH_CIQ" hidden="1">"c16635"</definedName>
    <definedName name="IQ_EPS_EST_NUM_ANALYSTS_MONTH" hidden="1">"c16303"</definedName>
    <definedName name="IQ_EPS_EST_NUM_ANALYSTS_MONTH_CIQ" hidden="1">"c16627"</definedName>
    <definedName name="IQ_EPS_EST_REUT" hidden="1">"c5453"</definedName>
    <definedName name="IQ_EPS_EST_THOM" hidden="1">"c5290"</definedName>
    <definedName name="IQ_EPS_EST_TOTAL_REVISED_2MONTH" hidden="1">"c16310"</definedName>
    <definedName name="IQ_EPS_EST_TOTAL_REVISED_2MONTH_CIQ" hidden="1">"c16634"</definedName>
    <definedName name="IQ_EPS_EST_TOTAL_REVISED_3MONTH" hidden="1">"c16314"</definedName>
    <definedName name="IQ_EPS_EST_TOTAL_REVISED_3MONTH_CIQ" hidden="1">"c16638"</definedName>
    <definedName name="IQ_EPS_EST_TOTAL_REVISED_MONTH" hidden="1">"c16306"</definedName>
    <definedName name="IQ_EPS_EST_TOTAL_REVISED_MONTH_CIQ" hidden="1">"c16630"</definedName>
    <definedName name="IQ_EPS_EST_UP_2MONTH" hidden="1">"c16308"</definedName>
    <definedName name="IQ_EPS_EST_UP_2MONTH_CIQ" hidden="1">"c16632"</definedName>
    <definedName name="IQ_EPS_EST_UP_3MONTH" hidden="1">"c16312"</definedName>
    <definedName name="IQ_EPS_EST_UP_3MONTH_CIQ" hidden="1">"c16636"</definedName>
    <definedName name="IQ_EPS_EST_UP_MONTH" hidden="1">"c16304"</definedName>
    <definedName name="IQ_EPS_EST_UP_MONTH_CIQ" hidden="1">"c16628"</definedName>
    <definedName name="IQ_EPS_EXCL_GUIDANCE" hidden="1">"c4368"</definedName>
    <definedName name="IQ_EPS_EXCL_GUIDANCE_CIQ" hidden="1">"c4893"</definedName>
    <definedName name="IQ_EPS_EXCL_GUIDANCE_CIQ_COL" hidden="1">"c11540"</definedName>
    <definedName name="IQ_EPS_EXCL_HIGH_GUIDANCE" hidden="1">"c4369"</definedName>
    <definedName name="IQ_EPS_EXCL_HIGH_GUIDANCE_CIQ" hidden="1">"c4894"</definedName>
    <definedName name="IQ_EPS_EXCL_HIGH_GUIDANCE_CIQ_COL" hidden="1">"c11541"</definedName>
    <definedName name="IQ_EPS_EXCL_LOW_GUIDANCE" hidden="1">"c4204"</definedName>
    <definedName name="IQ_EPS_EXCL_LOW_GUIDANCE_CIQ" hidden="1">"c4616"</definedName>
    <definedName name="IQ_EPS_EXCL_LOW_GUIDANCE_CIQ_COL" hidden="1">"c11265"</definedName>
    <definedName name="IQ_EPS_GAAP_GUIDANCE" hidden="1">"c4370"</definedName>
    <definedName name="IQ_EPS_GAAP_GUIDANCE_CIQ" hidden="1">"c4895"</definedName>
    <definedName name="IQ_EPS_GAAP_GUIDANCE_CIQ_COL" hidden="1">"c11542"</definedName>
    <definedName name="IQ_EPS_GAAP_HIGH_GUIDANCE" hidden="1">"c4371"</definedName>
    <definedName name="IQ_EPS_GAAP_HIGH_GUIDANCE_CIQ" hidden="1">"c4896"</definedName>
    <definedName name="IQ_EPS_GAAP_HIGH_GUIDANCE_CIQ_COL" hidden="1">"c11543"</definedName>
    <definedName name="IQ_EPS_GAAP_LOW_GUIDANCE" hidden="1">"c4205"</definedName>
    <definedName name="IQ_EPS_GAAP_LOW_GUIDANCE_CIQ" hidden="1">"c4617"</definedName>
    <definedName name="IQ_EPS_GAAP_LOW_GUIDANCE_CIQ_COL" hidden="1">"c11266"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ACT_OR_EST_REUT" hidden="1">"c5469"</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DOWN_2MONTH" hidden="1">"c16465"</definedName>
    <definedName name="IQ_EPS_GW_EST_DOWN_2MONTH_CIQ" hidden="1">"c16753"</definedName>
    <definedName name="IQ_EPS_GW_EST_DOWN_3MONTH" hidden="1">"c16469"</definedName>
    <definedName name="IQ_EPS_GW_EST_DOWN_3MONTH_CIQ" hidden="1">"c16757"</definedName>
    <definedName name="IQ_EPS_GW_EST_DOWN_MONTH" hidden="1">"c16461"</definedName>
    <definedName name="IQ_EPS_GW_EST_DOWN_MONTH_CIQ" hidden="1">"c16749"</definedName>
    <definedName name="IQ_EPS_GW_EST_NOTE" hidden="1">"c17524"</definedName>
    <definedName name="IQ_EPS_GW_EST_NOTE_CIQ" hidden="1">"c17477"</definedName>
    <definedName name="IQ_EPS_GW_EST_NUM_ANALYSTS_2MONTH" hidden="1">"c16463"</definedName>
    <definedName name="IQ_EPS_GW_EST_NUM_ANALYSTS_2MONTH_CIQ" hidden="1">"c16751"</definedName>
    <definedName name="IQ_EPS_GW_EST_NUM_ANALYSTS_3MONTH" hidden="1">"c16467"</definedName>
    <definedName name="IQ_EPS_GW_EST_NUM_ANALYSTS_3MONTH_CIQ" hidden="1">"c16755"</definedName>
    <definedName name="IQ_EPS_GW_EST_NUM_ANALYSTS_MONTH" hidden="1">"c16459"</definedName>
    <definedName name="IQ_EPS_GW_EST_NUM_ANALYSTS_MONTH_CIQ" hidden="1">"c16747"</definedName>
    <definedName name="IQ_EPS_GW_EST_REUT" hidden="1">"c5389"</definedName>
    <definedName name="IQ_EPS_GW_EST_THOM" hidden="1">"c5133"</definedName>
    <definedName name="IQ_EPS_GW_EST_TOTAL_REVISED_2MONTH" hidden="1">"c16466"</definedName>
    <definedName name="IQ_EPS_GW_EST_TOTAL_REVISED_2MONTH_CIQ" hidden="1">"c16754"</definedName>
    <definedName name="IQ_EPS_GW_EST_TOTAL_REVISED_3MONTH" hidden="1">"c16470"</definedName>
    <definedName name="IQ_EPS_GW_EST_TOTAL_REVISED_3MONTH_CIQ" hidden="1">"c16758"</definedName>
    <definedName name="IQ_EPS_GW_EST_TOTAL_REVISED_MONTH" hidden="1">"c16462"</definedName>
    <definedName name="IQ_EPS_GW_EST_TOTAL_REVISED_MONTH_CIQ" hidden="1">"c16750"</definedName>
    <definedName name="IQ_EPS_GW_EST_UP_2MONTH" hidden="1">"c16464"</definedName>
    <definedName name="IQ_EPS_GW_EST_UP_2MONTH_CIQ" hidden="1">"c16752"</definedName>
    <definedName name="IQ_EPS_GW_EST_UP_3MONTH" hidden="1">"c16468"</definedName>
    <definedName name="IQ_EPS_GW_EST_UP_3MONTH_CIQ" hidden="1">"c16756"</definedName>
    <definedName name="IQ_EPS_GW_EST_UP_MONTH" hidden="1">"c16460"</definedName>
    <definedName name="IQ_EPS_GW_EST_UP_MONTH_CIQ" hidden="1">"c16748"</definedName>
    <definedName name="IQ_EPS_GW_GUIDANCE" hidden="1">"c4372"</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DET_EST_ORIGIN_THOM" hidden="1">"c12607"</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DOWN_2MONTH" hidden="1">"c16597"</definedName>
    <definedName name="IQ_EPS_NORM_EST_DOWN_2MONTH_CIQ" hidden="1">"c16861"</definedName>
    <definedName name="IQ_EPS_NORM_EST_DOWN_3MONTH" hidden="1">"c16601"</definedName>
    <definedName name="IQ_EPS_NORM_EST_DOWN_3MONTH_CIQ" hidden="1">"c16865"</definedName>
    <definedName name="IQ_EPS_NORM_EST_DOWN_MONTH" hidden="1">"c16593"</definedName>
    <definedName name="IQ_EPS_NORM_EST_DOWN_MONTH_CIQ" hidden="1">"c16857"</definedName>
    <definedName name="IQ_EPS_NORM_EST_NOTE" hidden="1">"c17505"</definedName>
    <definedName name="IQ_EPS_NORM_EST_NOTE_CIQ" hidden="1">"c17458"</definedName>
    <definedName name="IQ_EPS_NORM_EST_NUM_ANALYSTS_2MONTH" hidden="1">"c16595"</definedName>
    <definedName name="IQ_EPS_NORM_EST_NUM_ANALYSTS_2MONTH_CIQ" hidden="1">"c16859"</definedName>
    <definedName name="IQ_EPS_NORM_EST_NUM_ANALYSTS_3MONTH" hidden="1">"c16599"</definedName>
    <definedName name="IQ_EPS_NORM_EST_NUM_ANALYSTS_3MONTH_CIQ" hidden="1">"c16863"</definedName>
    <definedName name="IQ_EPS_NORM_EST_NUM_ANALYSTS_MONTH" hidden="1">"c16591"</definedName>
    <definedName name="IQ_EPS_NORM_EST_NUM_ANALYSTS_MONTH_CIQ" hidden="1">"c16855"</definedName>
    <definedName name="IQ_EPS_NORM_EST_REUT" hidden="1">"c5326"</definedName>
    <definedName name="IQ_EPS_NORM_EST_TOTAL_REVISED_2MONTH" hidden="1">"c16598"</definedName>
    <definedName name="IQ_EPS_NORM_EST_TOTAL_REVISED_2MONTH_CIQ" hidden="1">"c16862"</definedName>
    <definedName name="IQ_EPS_NORM_EST_TOTAL_REVISED_3MONTH" hidden="1">"c16602"</definedName>
    <definedName name="IQ_EPS_NORM_EST_TOTAL_REVISED_3MONTH_CIQ" hidden="1">"c16866"</definedName>
    <definedName name="IQ_EPS_NORM_EST_TOTAL_REVISED_MONTH" hidden="1">"c16594"</definedName>
    <definedName name="IQ_EPS_NORM_EST_TOTAL_REVISED_MONTH_CIQ" hidden="1">"c16858"</definedName>
    <definedName name="IQ_EPS_NORM_EST_UP_2MONTH" hidden="1">"c16596"</definedName>
    <definedName name="IQ_EPS_NORM_EST_UP_2MONTH_CIQ" hidden="1">"c16860"</definedName>
    <definedName name="IQ_EPS_NORM_EST_UP_3MONTH" hidden="1">"c16600"</definedName>
    <definedName name="IQ_EPS_NORM_EST_UP_3MONTH_CIQ" hidden="1">"c16864"</definedName>
    <definedName name="IQ_EPS_NORM_EST_UP_MONTH" hidden="1">"c16592"</definedName>
    <definedName name="IQ_EPS_NORM_EST_UP_MONTH_CIQ" hidden="1">"c16856"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"c13511"</definedName>
    <definedName name="IQ_EPS_REPORTED_DET_EST_THOM" hidden="1">"c12087"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DOWN_2MONTH" hidden="1">"c16477"</definedName>
    <definedName name="IQ_EPS_REPORTED_EST_DOWN_2MONTH_CIQ" hidden="1">"c16765"</definedName>
    <definedName name="IQ_EPS_REPORTED_EST_DOWN_3MONTH" hidden="1">"c16481"</definedName>
    <definedName name="IQ_EPS_REPORTED_EST_DOWN_3MONTH_CIQ" hidden="1">"c16769"</definedName>
    <definedName name="IQ_EPS_REPORTED_EST_DOWN_MONTH" hidden="1">"c16473"</definedName>
    <definedName name="IQ_EPS_REPORTED_EST_DOWN_MONTH_CIQ" hidden="1">"c16761"</definedName>
    <definedName name="IQ_EPS_REPORTED_EST_NOTE" hidden="1">"c17517"</definedName>
    <definedName name="IQ_EPS_REPORTED_EST_NOTE_CIQ" hidden="1">"c17470"</definedName>
    <definedName name="IQ_EPS_REPORTED_EST_NUM_ANALYSTS_2MONTH" hidden="1">"c16475"</definedName>
    <definedName name="IQ_EPS_REPORTED_EST_NUM_ANALYSTS_2MONTH_CIQ" hidden="1">"c16763"</definedName>
    <definedName name="IQ_EPS_REPORTED_EST_NUM_ANALYSTS_3MONTH" hidden="1">"c16479"</definedName>
    <definedName name="IQ_EPS_REPORTED_EST_NUM_ANALYSTS_3MONTH_CIQ" hidden="1">"c16767"</definedName>
    <definedName name="IQ_EPS_REPORTED_EST_NUM_ANALYSTS_MONTH" hidden="1">"c16471"</definedName>
    <definedName name="IQ_EPS_REPORTED_EST_NUM_ANALYSTS_MONTH_CIQ" hidden="1">"c16759"</definedName>
    <definedName name="IQ_EPS_REPORTED_EST_REUT" hidden="1">"c5396"</definedName>
    <definedName name="IQ_EPS_REPORTED_EST_THOM" hidden="1">"c5140"</definedName>
    <definedName name="IQ_EPS_REPORTED_EST_TOTAL_REVISED_2MONTH" hidden="1">"c16478"</definedName>
    <definedName name="IQ_EPS_REPORTED_EST_TOTAL_REVISED_2MONTH_CIQ" hidden="1">"c16766"</definedName>
    <definedName name="IQ_EPS_REPORTED_EST_TOTAL_REVISED_3MONTH" hidden="1">"c16482"</definedName>
    <definedName name="IQ_EPS_REPORTED_EST_TOTAL_REVISED_3MONTH_CIQ" hidden="1">"c16770"</definedName>
    <definedName name="IQ_EPS_REPORTED_EST_TOTAL_REVISED_MONTH" hidden="1">"c16474"</definedName>
    <definedName name="IQ_EPS_REPORTED_EST_TOTAL_REVISED_MONTH_CIQ" hidden="1">"c16762"</definedName>
    <definedName name="IQ_EPS_REPORTED_EST_UP_2MONTH" hidden="1">"c16476"</definedName>
    <definedName name="IQ_EPS_REPORTED_EST_UP_2MONTH_CIQ" hidden="1">"c16764"</definedName>
    <definedName name="IQ_EPS_REPORTED_EST_UP_3MONTH" hidden="1">"c16480"</definedName>
    <definedName name="IQ_EPS_REPORTED_EST_UP_3MONTH_CIQ" hidden="1">"c16768"</definedName>
    <definedName name="IQ_EPS_REPORTED_EST_UP_MONTH" hidden="1">"c16472"</definedName>
    <definedName name="IQ_EPS_REPORTED_EST_UP_MONTH_CIQ" hidden="1">"c16760"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ACT_OR_EST_CIQ_COL" hidden="1">"c11548"</definedName>
    <definedName name="IQ_EPS_SBC_EST" hidden="1">"c4375"</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ACT_OR_EST_CIQ_COL" hidden="1">"c11552"</definedName>
    <definedName name="IQ_EPS_SBC_GW_EST" hidden="1">"c4379"</definedName>
    <definedName name="IQ_EPS_SBC_GW_GUIDANCE" hidden="1">"c4381"</definedName>
    <definedName name="IQ_EPS_SBC_GW_GUIDANCE_CIQ" hidden="1">"c4906"</definedName>
    <definedName name="IQ_EPS_SBC_GW_GUIDANCE_CIQ_COL" hidden="1">"c11553"</definedName>
    <definedName name="IQ_EPS_SBC_GW_HIGH_EST" hidden="1">"c4382"</definedName>
    <definedName name="IQ_EPS_SBC_GW_HIGH_GUIDANCE" hidden="1">"c4189"</definedName>
    <definedName name="IQ_EPS_SBC_GW_HIGH_GUIDANCE_CIQ" hidden="1">"c4601"</definedName>
    <definedName name="IQ_EPS_SBC_GW_HIGH_GUIDANCE_CIQ_COL" hidden="1">"c11250"</definedName>
    <definedName name="IQ_EPS_SBC_GW_LOW_EST" hidden="1">"c4383"</definedName>
    <definedName name="IQ_EPS_SBC_GW_LOW_GUIDANCE" hidden="1">"c4229"</definedName>
    <definedName name="IQ_EPS_SBC_GW_LOW_GUIDANCE_CIQ" hidden="1">"c4641"</definedName>
    <definedName name="IQ_EPS_SBC_GW_LOW_GUIDANCE_CIQ_COL" hidden="1">"c11290"</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HIGH_GUIDANCE_CIQ" hidden="1">"c4600"</definedName>
    <definedName name="IQ_EPS_SBC_HIGH_GUIDANCE_CIQ_COL" hidden="1">"c11249"</definedName>
    <definedName name="IQ_EPS_SBC_LOW_EST" hidden="1">"c4389"</definedName>
    <definedName name="IQ_EPS_SBC_LOW_GUIDANCE" hidden="1">"c4228"</definedName>
    <definedName name="IQ_EPS_SBC_LOW_GUIDANCE_CIQ" hidden="1">"c4640"</definedName>
    <definedName name="IQ_EPS_SBC_LOW_GUIDANCE_CIQ_COL" hidden="1">"c11289"</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"c552"</definedName>
    <definedName name="IQ_EQUITY_AP" hidden="1">"c8887"</definedName>
    <definedName name="IQ_EQUITY_AP_ABS" hidden="1">"c8906"</definedName>
    <definedName name="IQ_EQUITY_ASKPRICE" hidden="1">"c17798"</definedName>
    <definedName name="IQ_EQUITY_ASSETS_TOT_FFIEC" hidden="1">"c13436"</definedName>
    <definedName name="IQ_EQUITY_BEG_EXCL_FFIEC" hidden="1">"c12957"</definedName>
    <definedName name="IQ_EQUITY_BEG_FFIEC" hidden="1">"c12959"</definedName>
    <definedName name="IQ_EQUITY_BIDPRICE" hidden="1">"c17797"</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MIDPRICE" hidden="1">"c17799"</definedName>
    <definedName name="IQ_EQUITY_NAME_AP" hidden="1">"c8925"</definedName>
    <definedName name="IQ_EQUITY_NAME_AP_ABS" hidden="1">"c8944"</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"c739"</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REUT" hidden="1">"c5409"</definedName>
    <definedName name="IQ_EST_ACT_BV_SHARE" hidden="1">"c3549"</definedName>
    <definedName name="IQ_EST_ACT_BV_SHARE_REUT" hidden="1">"c5445"</definedName>
    <definedName name="IQ_EST_ACT_BV_SHARE_THOM" hidden="1">"c4026"</definedName>
    <definedName name="IQ_EST_ACT_CAPEX" hidden="1">"c3546"</definedName>
    <definedName name="IQ_EST_ACT_CAPEX_REUT" hidden="1">"c3975"</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OPER" hidden="1">"c4395"</definedName>
    <definedName name="IQ_EST_ACT_CFPS" hidden="1">"c1673"</definedName>
    <definedName name="IQ_EST_ACT_CFPS_REUT" hidden="1">"c3850"</definedName>
    <definedName name="IQ_EST_ACT_CFPS_THOM" hidden="1">"c4012"</definedName>
    <definedName name="IQ_EST_ACT_DISTRIBUTABLE_CASH" hidden="1">"c4396"</definedName>
    <definedName name="IQ_EST_ACT_DISTRIBUTABLE_CASH_CIQ_COL" hidden="1">"c11568"</definedName>
    <definedName name="IQ_EST_ACT_DISTRIBUTABLE_CASH_SHARE" hidden="1">"c4397"</definedName>
    <definedName name="IQ_EST_ACT_DPS" hidden="1">"c1680"</definedName>
    <definedName name="IQ_EST_ACT_DPS_REUT" hidden="1">"c3857"</definedName>
    <definedName name="IQ_EST_ACT_DPS_THOM" hidden="1">"c4019"</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THOM" hidden="1">"c3998"</definedName>
    <definedName name="IQ_EST_ACT_EBT_SBC" hidden="1">"c4402"</definedName>
    <definedName name="IQ_EST_ACT_EBT_SBC_GW" hidden="1">"c4403"</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GW" hidden="1">"c4405"</definedName>
    <definedName name="IQ_EST_ACT_EPS_THOM" hidden="1">"c5294"</definedName>
    <definedName name="IQ_EST_ACT_FFO" hidden="1">"c1666"</definedName>
    <definedName name="IQ_EST_ACT_FFO_ADJ" hidden="1">"c4406"</definedName>
    <definedName name="IQ_EST_ACT_FFO_CIQ_COL" hidden="1">"c11579"</definedName>
    <definedName name="IQ_EST_ACT_FFO_REUT" hidden="1">"c3843"</definedName>
    <definedName name="IQ_EST_ACT_FFO_SHARE" hidden="1">"c1666"</definedName>
    <definedName name="IQ_EST_ACT_FFO_SHARE_SHARE_REUT" hidden="1">"c3843"</definedName>
    <definedName name="IQ_EST_ACT_FFO_SHARE_SHARE_THOM" hidden="1">"c4005"</definedName>
    <definedName name="IQ_EST_ACT_FFO_SHARE_THOM" hidden="1">"c4005"</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AV_THOM" hidden="1">"c5600"</definedName>
    <definedName name="IQ_EST_ACT_NET_DEBT" hidden="1">"c3545"</definedName>
    <definedName name="IQ_EST_ACT_NET_DEBT_REUT" hidden="1">"c5446"</definedName>
    <definedName name="IQ_EST_ACT_NET_DEBT_THOM" hidden="1">"c4033"</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NI_THOM" hidden="1">"c5132"</definedName>
    <definedName name="IQ_EST_ACT_OPER_INC" hidden="1">"c1694"</definedName>
    <definedName name="IQ_EST_ACT_OPER_INC_REUT" hidden="1">"c5346"</definedName>
    <definedName name="IQ_EST_ACT_OPER_INC_THOM" hidden="1">"c5118"</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INC_THOM" hidden="1">"c5125"</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REUT" hidden="1">"c5433"</definedName>
    <definedName name="IQ_EST_BV_SHARE_DIFF" hidden="1">"c4147"</definedName>
    <definedName name="IQ_EST_BV_SHARE_SURPRISE_PERCENT" hidden="1">"c4148"</definedName>
    <definedName name="IQ_EST_BV_SURPRISE_PERCENT_REUT" hidden="1">"c5434"</definedName>
    <definedName name="IQ_EST_CAPEX_DIFF" hidden="1">"c4149"</definedName>
    <definedName name="IQ_EST_CAPEX_GROWTH_1YR" hidden="1">"c3588"</definedName>
    <definedName name="IQ_EST_CAPEX_GROWTH_1YR_REUT" hidden="1">"c5447"</definedName>
    <definedName name="IQ_EST_CAPEX_GROWTH_1YR_THOM" hidden="1">"c5542"</definedName>
    <definedName name="IQ_EST_CAPEX_GROWTH_2YR" hidden="1">"c3589"</definedName>
    <definedName name="IQ_EST_CAPEX_GROWTH_2YR_REUT" hidden="1">"c5448"</definedName>
    <definedName name="IQ_EST_CAPEX_GROWTH_2YR_THOM" hidden="1">"c5543"</definedName>
    <definedName name="IQ_EST_CAPEX_GROWTH_Q_1YR" hidden="1">"c3590"</definedName>
    <definedName name="IQ_EST_CAPEX_GROWTH_Q_1YR_REUT" hidden="1">"c5449"</definedName>
    <definedName name="IQ_EST_CAPEX_GROWTH_Q_1YR_THOM" hidden="1">"c5544"</definedName>
    <definedName name="IQ_EST_CAPEX_SEQ_GROWTH_Q" hidden="1">"c3591"</definedName>
    <definedName name="IQ_EST_CAPEX_SEQ_GROWTH_Q_REUT" hidden="1">"c5450"</definedName>
    <definedName name="IQ_EST_CAPEX_SEQ_GROWTH_Q_THOM" hidden="1">"c5545"</definedName>
    <definedName name="IQ_EST_CAPEX_SURPRISE_PERCENT" hidden="1">"c4151"</definedName>
    <definedName name="IQ_EST_CASH_FLOW_DIFF" hidden="1">"c4152"</definedName>
    <definedName name="IQ_EST_CASH_FLOW_DIFF_CIQ_COL" hidden="1">"c11213"</definedName>
    <definedName name="IQ_EST_CASH_FLOW_SURPRISE_PERCENT" hidden="1">"c4161"</definedName>
    <definedName name="IQ_EST_CASH_FLOW_SURPRISE_PERCENT_CIQ_COL" hidden="1">"c11222"</definedName>
    <definedName name="IQ_EST_CASH_OPER_DIFF" hidden="1">"c4162"</definedName>
    <definedName name="IQ_EST_CASH_OPER_DIFF_CIQ_COL" hidden="1">"c11223"</definedName>
    <definedName name="IQ_EST_CASH_OPER_SURPRISE_PERCENT" hidden="1">"c4248"</definedName>
    <definedName name="IQ_EST_CASH_OPER_SURPRISE_PERCENT_CIQ_COL" hidden="1">"c11421"</definedName>
    <definedName name="IQ_EST_CFPS_DIFF" hidden="1">"c1871"</definedName>
    <definedName name="IQ_EST_CFPS_DIFF_REUT" hidden="1">"c3892"</definedName>
    <definedName name="IQ_EST_CFPS_DIFF_THOM" hidden="1">"c5188"</definedName>
    <definedName name="IQ_EST_CFPS_GROWTH_1YR" hidden="1">"c1774"</definedName>
    <definedName name="IQ_EST_CFPS_GROWTH_1YR_REUT" hidden="1">"c3878"</definedName>
    <definedName name="IQ_EST_CFPS_GROWTH_1YR_THOM" hidden="1">"c5174"</definedName>
    <definedName name="IQ_EST_CFPS_GROWTH_2YR" hidden="1">"c1775"</definedName>
    <definedName name="IQ_EST_CFPS_GROWTH_2YR_REUT" hidden="1">"c3879"</definedName>
    <definedName name="IQ_EST_CFPS_GROWTH_2YR_THOM" hidden="1">"c5175"</definedName>
    <definedName name="IQ_EST_CFPS_GROWTH_Q_1YR" hidden="1">"c1776"</definedName>
    <definedName name="IQ_EST_CFPS_GROWTH_Q_1YR_REUT" hidden="1">"c3880"</definedName>
    <definedName name="IQ_EST_CFPS_GROWTH_Q_1YR_THOM" hidden="1">"c5176"</definedName>
    <definedName name="IQ_EST_CFPS_SEQ_GROWTH_Q" hidden="1">"c1777"</definedName>
    <definedName name="IQ_EST_CFPS_SEQ_GROWTH_Q_REUT" hidden="1">"c3881"</definedName>
    <definedName name="IQ_EST_CFPS_SEQ_GROWTH_Q_THOM" hidden="1">"c5177"</definedName>
    <definedName name="IQ_EST_CFPS_SURPRISE_PERCENT" hidden="1">"c1872"</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_COL" hidden="1">"c11448"</definedName>
    <definedName name="IQ_EST_DISTRIBUTABLE_CASH_GROWTH_1YR" hidden="1">"c4413"</definedName>
    <definedName name="IQ_EST_DISTRIBUTABLE_CASH_GROWTH_1YR_CIQ_COL" hidden="1">"c11585"</definedName>
    <definedName name="IQ_EST_DISTRIBUTABLE_CASH_GROWTH_2YR" hidden="1">"c4414"</definedName>
    <definedName name="IQ_EST_DISTRIBUTABLE_CASH_GROWTH_2YR_CIQ_COL" hidden="1">"c11586"</definedName>
    <definedName name="IQ_EST_DISTRIBUTABLE_CASH_GROWTH_Q_1YR" hidden="1">"c4415"</definedName>
    <definedName name="IQ_EST_DISTRIBUTABLE_CASH_GROWTH_Q_1YR_CIQ_COL" hidden="1">"c11587"</definedName>
    <definedName name="IQ_EST_DISTRIBUTABLE_CASH_SEQ_GROWTH_Q" hidden="1">"c4416"</definedName>
    <definedName name="IQ_EST_DISTRIBUTABLE_CASH_SEQ_GROWTH_Q_CIQ_COL" hidden="1">"c11588"</definedName>
    <definedName name="IQ_EST_DISTRIBUTABLE_CASH_SHARE_DIFF" hidden="1">"c4284"</definedName>
    <definedName name="IQ_EST_DISTRIBUTABLE_CASH_SHARE_DIFF_CIQ_COL" hidden="1">"c11456"</definedName>
    <definedName name="IQ_EST_DISTRIBUTABLE_CASH_SHARE_GROWTH_1YR" hidden="1">"c4417"</definedName>
    <definedName name="IQ_EST_DISTRIBUTABLE_CASH_SHARE_GROWTH_1YR_CIQ_COL" hidden="1">"c11589"</definedName>
    <definedName name="IQ_EST_DISTRIBUTABLE_CASH_SHARE_GROWTH_2YR" hidden="1">"c4418"</definedName>
    <definedName name="IQ_EST_DISTRIBUTABLE_CASH_SHARE_GROWTH_2YR_CIQ_COL" hidden="1">"c11590"</definedName>
    <definedName name="IQ_EST_DISTRIBUTABLE_CASH_SHARE_GROWTH_Q_1YR" hidden="1">"c4419"</definedName>
    <definedName name="IQ_EST_DISTRIBUTABLE_CASH_SHARE_GROWTH_Q_1YR_CIQ_COL" hidden="1">"c11591"</definedName>
    <definedName name="IQ_EST_DISTRIBUTABLE_CASH_SHARE_SEQ_GROWTH_Q" hidden="1">"c4420"</definedName>
    <definedName name="IQ_EST_DISTRIBUTABLE_CASH_SHARE_SEQ_GROWTH_Q_CIQ_COL" hidden="1">"c11592"</definedName>
    <definedName name="IQ_EST_DISTRIBUTABLE_CASH_SHARE_SURPRISE_PERCENT" hidden="1">"c4293"</definedName>
    <definedName name="IQ_EST_DISTRIBUTABLE_CASH_SHARE_SURPRISE_PERCENT_CIQ_COL" hidden="1">"c11465"</definedName>
    <definedName name="IQ_EST_DISTRIBUTABLE_CASH_SURPRISE_PERCENT" hidden="1">"c4295"</definedName>
    <definedName name="IQ_EST_DISTRIBUTABLE_CASH_SURPRISE_PERCENT_CIQ_COL" hidden="1">"c11467"</definedName>
    <definedName name="IQ_EST_DPS_DIFF" hidden="1">"c1873"</definedName>
    <definedName name="IQ_EST_DPS_DIFF_REUT" hidden="1">"c3894"</definedName>
    <definedName name="IQ_EST_DPS_DIFF_THOM" hidden="1">"c5190"</definedName>
    <definedName name="IQ_EST_DPS_GROWTH_1YR" hidden="1">"c1778"</definedName>
    <definedName name="IQ_EST_DPS_GROWTH_1YR_REUT" hidden="1">"c3882"</definedName>
    <definedName name="IQ_EST_DPS_GROWTH_1YR_THOM" hidden="1">"c5178"</definedName>
    <definedName name="IQ_EST_DPS_GROWTH_2YR" hidden="1">"c1779"</definedName>
    <definedName name="IQ_EST_DPS_GROWTH_2YR_REUT" hidden="1">"c3883"</definedName>
    <definedName name="IQ_EST_DPS_GROWTH_2YR_THOM" hidden="1">"c5179"</definedName>
    <definedName name="IQ_EST_DPS_GROWTH_Q_1YR" hidden="1">"c1780"</definedName>
    <definedName name="IQ_EST_DPS_GROWTH_Q_1YR_REUT" hidden="1">"c3884"</definedName>
    <definedName name="IQ_EST_DPS_GROWTH_Q_1YR_THOM" hidden="1">"c5180"</definedName>
    <definedName name="IQ_EST_DPS_SEQ_GROWTH_Q" hidden="1">"c1781"</definedName>
    <definedName name="IQ_EST_DPS_SEQ_GROWTH_Q_REUT" hidden="1">"c3885"</definedName>
    <definedName name="IQ_EST_DPS_SEQ_GROWTH_Q_THOM" hidden="1">"c5181"</definedName>
    <definedName name="IQ_EST_DPS_SURPRISE_PERCENT" hidden="1">"c1874"</definedName>
    <definedName name="IQ_EST_DPS_SURPRISE_PERCENT_REUT" hidden="1">"c3895"</definedName>
    <definedName name="IQ_EST_DPS_SURPRISE_PERCENT_THOM" hidden="1">"c5191"</definedName>
    <definedName name="IQ_EST_EBIT_DIFF" hidden="1">"c1875"</definedName>
    <definedName name="IQ_EST_EBIT_DIFF_REUT" hidden="1">"c5413"</definedName>
    <definedName name="IQ_EST_EBIT_DIFF_THOM" hidden="1">"c5192"</definedName>
    <definedName name="IQ_EST_EBIT_GW_DIFF" hidden="1">"c4304"</definedName>
    <definedName name="IQ_EST_EBIT_GW_DIFF_CIQ_COL" hidden="1">"c11476"</definedName>
    <definedName name="IQ_EST_EBIT_GW_SURPRISE_PERCENT" hidden="1">"c4313"</definedName>
    <definedName name="IQ_EST_EBIT_GW_SURPRISE_PERCENT_CIQ_COL" hidden="1">"c11485"</definedName>
    <definedName name="IQ_EST_EBIT_SBC_DIFF" hidden="1">"c4314"</definedName>
    <definedName name="IQ_EST_EBIT_SBC_DIFF_CIQ_COL" hidden="1">"c11486"</definedName>
    <definedName name="IQ_EST_EBIT_SBC_GW_DIFF" hidden="1">"c4318"</definedName>
    <definedName name="IQ_EST_EBIT_SBC_GW_DIFF_CIQ_COL" hidden="1">"c11490"</definedName>
    <definedName name="IQ_EST_EBIT_SBC_GW_SURPRISE_PERCENT" hidden="1">"c4327"</definedName>
    <definedName name="IQ_EST_EBIT_SBC_GW_SURPRISE_PERCENT_CIQ_COL" hidden="1">"c11499"</definedName>
    <definedName name="IQ_EST_EBIT_SBC_SURPRISE_PERCENT" hidden="1">"c4333"</definedName>
    <definedName name="IQ_EST_EBIT_SBC_SURPRISE_PERCENT_CIQ_COL" hidden="1">"c11505"</definedName>
    <definedName name="IQ_EST_EBIT_SURPRISE_PERCENT" hidden="1">"c1876"</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_COL" hidden="1">"c11507"</definedName>
    <definedName name="IQ_EST_EBITDA_SBC_SURPRISE_PERCENT" hidden="1">"c4344"</definedName>
    <definedName name="IQ_EST_EBITDA_SBC_SURPRISE_PERCENT_CIQ_COL" hidden="1">"c11516"</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_COL" hidden="1">"c11520"</definedName>
    <definedName name="IQ_EST_EBT_SBC_GW_DIFF" hidden="1">"c4352"</definedName>
    <definedName name="IQ_EST_EBT_SBC_GW_DIFF_CIQ_COL" hidden="1">"c11524"</definedName>
    <definedName name="IQ_EST_EBT_SBC_GW_SURPRISE_PERCENT" hidden="1">"c4361"</definedName>
    <definedName name="IQ_EST_EBT_SBC_GW_SURPRISE_PERCENT_CIQ_COL" hidden="1">"c11533"</definedName>
    <definedName name="IQ_EST_EBT_SBC_SURPRISE_PERCENT" hidden="1">"c4367"</definedName>
    <definedName name="IQ_EST_EBT_SBC_SURPRISE_PERCENT_CIQ_COL" hidden="1">"c11539"</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_COL" hidden="1">"c11546"</definedName>
    <definedName name="IQ_EST_EPS_SBC_GW_DIFF" hidden="1">"c4378"</definedName>
    <definedName name="IQ_EST_EPS_SBC_GW_DIFF_CIQ_COL" hidden="1">"c11550"</definedName>
    <definedName name="IQ_EST_EPS_SBC_GW_SURPRISE_PERCENT" hidden="1">"c4387"</definedName>
    <definedName name="IQ_EST_EPS_SBC_GW_SURPRISE_PERCENT_CIQ_COL" hidden="1">"c11559"</definedName>
    <definedName name="IQ_EST_EPS_SBC_SURPRISE_PERCENT" hidden="1">"c4393"</definedName>
    <definedName name="IQ_EST_EPS_SBC_SURPRISE_PERCENT_CIQ_COL" hidden="1">"c11565"</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_COL" hidden="1">"c11605"</definedName>
    <definedName name="IQ_EST_FFO_ADJ_GROWTH_1YR" hidden="1">"c4421"</definedName>
    <definedName name="IQ_EST_FFO_ADJ_GROWTH_1YR_CIQ_COL" hidden="1">"c11593"</definedName>
    <definedName name="IQ_EST_FFO_ADJ_GROWTH_2YR" hidden="1">"c4422"</definedName>
    <definedName name="IQ_EST_FFO_ADJ_GROWTH_2YR_CIQ_COL" hidden="1">"c11594"</definedName>
    <definedName name="IQ_EST_FFO_ADJ_GROWTH_Q_1YR" hidden="1">"c4423"</definedName>
    <definedName name="IQ_EST_FFO_ADJ_GROWTH_Q_1YR_CIQ_COL" hidden="1">"c11595"</definedName>
    <definedName name="IQ_EST_FFO_ADJ_SEQ_GROWTH_Q" hidden="1">"c4424"</definedName>
    <definedName name="IQ_EST_FFO_ADJ_SEQ_GROWTH_Q_CIQ_COL" hidden="1">"c11596"</definedName>
    <definedName name="IQ_EST_FFO_ADJ_SURPRISE_PERCENT" hidden="1">"c4442"</definedName>
    <definedName name="IQ_EST_FFO_ADJ_SURPRISE_PERCENT_CIQ_COL" hidden="1">"c11614"</definedName>
    <definedName name="IQ_EST_FFO_DIFF" hidden="1">"c1869"</definedName>
    <definedName name="IQ_EST_FFO_DIFF_CIQ_COL" hidden="1">"c11616"</definedName>
    <definedName name="IQ_EST_FFO_DIFF_REUT" hidden="1">"c3890"</definedName>
    <definedName name="IQ_EST_FFO_DIFF_THOM" hidden="1">"c5186"</definedName>
    <definedName name="IQ_EST_FFO_GROWTH_1YR" hidden="1">"c1770"</definedName>
    <definedName name="IQ_EST_FFO_GROWTH_1YR_CIQ_COL" hidden="1">"c11597"</definedName>
    <definedName name="IQ_EST_FFO_GROWTH_1YR_REUT" hidden="1">"c3874"</definedName>
    <definedName name="IQ_EST_FFO_GROWTH_1YR_THOM" hidden="1">"c5170"</definedName>
    <definedName name="IQ_EST_FFO_GROWTH_2YR" hidden="1">"c1771"</definedName>
    <definedName name="IQ_EST_FFO_GROWTH_2YR_CIQ_COL" hidden="1">"c11598"</definedName>
    <definedName name="IQ_EST_FFO_GROWTH_2YR_REUT" hidden="1">"c3875"</definedName>
    <definedName name="IQ_EST_FFO_GROWTH_2YR_THOM" hidden="1">"c5171"</definedName>
    <definedName name="IQ_EST_FFO_GROWTH_Q_1YR" hidden="1">"c1772"</definedName>
    <definedName name="IQ_EST_FFO_GROWTH_Q_1YR_CIQ_COL" hidden="1">"c11599"</definedName>
    <definedName name="IQ_EST_FFO_GROWTH_Q_1YR_REUT" hidden="1">"c3876"</definedName>
    <definedName name="IQ_EST_FFO_GROWTH_Q_1YR_THOM" hidden="1">"c5172"</definedName>
    <definedName name="IQ_EST_FFO_SEQ_GROWTH_Q" hidden="1">"c1773"</definedName>
    <definedName name="IQ_EST_FFO_SEQ_GROWTH_Q_CIQ_COL" hidden="1">"c11600"</definedName>
    <definedName name="IQ_EST_FFO_SEQ_GROWTH_Q_REUT" hidden="1">"c3877"</definedName>
    <definedName name="IQ_EST_FFO_SEQ_GROWTH_Q_THOM" hidden="1">"c5173"</definedName>
    <definedName name="IQ_EST_FFO_SHARE_DIFF" hidden="1">"c1869"</definedName>
    <definedName name="IQ_EST_FFO_SHARE_DIFF_THOM" hidden="1">"c5186"</definedName>
    <definedName name="IQ_EST_FFO_SHARE_GROWTH_1YR" hidden="1">"c1770"</definedName>
    <definedName name="IQ_EST_FFO_SHARE_GROWTH_2YR" hidden="1">"c1771"</definedName>
    <definedName name="IQ_EST_FFO_SHARE_GROWTH_Q_1YR" hidden="1">"c1772"</definedName>
    <definedName name="IQ_EST_FFO_SHARE_SEQ_GROWTH_Q" hidden="1">"c1773"</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 hidden="1">"c1870"</definedName>
    <definedName name="IQ_EST_FFO_SHARE_SURPRISE_PERCENT_THOM" hidden="1">"c5187"</definedName>
    <definedName name="IQ_EST_FFO_SURPRISE_PERCENT" hidden="1">"c1870"</definedName>
    <definedName name="IQ_EST_FFO_SURPRISE_PERCENT_CIQ_COL" hidden="1">"c11629"</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_COL" hidden="1">"c11632"</definedName>
    <definedName name="IQ_EST_MAINT_CAPEX_GROWTH_1YR" hidden="1">"c4429"</definedName>
    <definedName name="IQ_EST_MAINT_CAPEX_GROWTH_1YR_CIQ_COL" hidden="1">"c11601"</definedName>
    <definedName name="IQ_EST_MAINT_CAPEX_GROWTH_2YR" hidden="1">"c4430"</definedName>
    <definedName name="IQ_EST_MAINT_CAPEX_GROWTH_2YR_CIQ_COL" hidden="1">"c11602"</definedName>
    <definedName name="IQ_EST_MAINT_CAPEX_GROWTH_Q_1YR" hidden="1">"c4431"</definedName>
    <definedName name="IQ_EST_MAINT_CAPEX_GROWTH_Q_1YR_CIQ_COL" hidden="1">"c11603"</definedName>
    <definedName name="IQ_EST_MAINT_CAPEX_SEQ_GROWTH_Q" hidden="1">"c4432"</definedName>
    <definedName name="IQ_EST_MAINT_CAPEX_SEQ_GROWTH_Q_CIQ_COL" hidden="1">"c11604"</definedName>
    <definedName name="IQ_EST_MAINT_CAPEX_SURPRISE_PERCENT" hidden="1">"c4465"</definedName>
    <definedName name="IQ_EST_MAINT_CAPEX_SURPRISE_PERCENT_CIQ_COL" hidden="1">"c11650"</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EXT_EARNINGS_DATE" hidden="1">"c13591"</definedName>
    <definedName name="IQ_EST_NI_DIFF" hidden="1">"c1885"</definedName>
    <definedName name="IQ_EST_NI_DIFF_REUT" hidden="1">"c5423"</definedName>
    <definedName name="IQ_EST_NI_DIFF_THOM" hidden="1">"c5198"</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DIFF_CIQ_COL" hidden="1">"c11657"</definedName>
    <definedName name="IQ_EST_NI_SBC_GW_DIFF" hidden="1">"c4476"</definedName>
    <definedName name="IQ_EST_NI_SBC_GW_DIFF_CIQ_COL" hidden="1">"c11661"</definedName>
    <definedName name="IQ_EST_NI_SBC_GW_SURPRISE_PERCENT" hidden="1">"c4485"</definedName>
    <definedName name="IQ_EST_NI_SBC_GW_SURPRISE_PERCENT_CIQ_COL" hidden="1">"c11670"</definedName>
    <definedName name="IQ_EST_NI_SBC_SURPRISE_PERCENT" hidden="1">"c4491"</definedName>
    <definedName name="IQ_EST_NI_SBC_SURPRISE_PERCENT_CIQ_COL" hidden="1">"c11676"</definedName>
    <definedName name="IQ_EST_NI_SURPRISE_PERCENT" hidden="1">"c1886"</definedName>
    <definedName name="IQ_EST_NI_SURPRISE_PERCENT_REUT" hidden="1">"c5424"</definedName>
    <definedName name="IQ_EST_NI_SURPRISE_PERCENT_THOM" hidden="1">"c5199"</definedName>
    <definedName name="IQ_EST_NUM_BUY" hidden="1">"c1759"</definedName>
    <definedName name="IQ_EST_NUM_BUY_REUT" hidden="1">"c3869"</definedName>
    <definedName name="IQ_EST_NUM_HIGH_REC" hidden="1">"c5649"</definedName>
    <definedName name="IQ_EST_NUM_HIGH_REC_CIQ" hidden="1">"c3701"</definedName>
    <definedName name="IQ_EST_NUM_HIGH_REC_REUT" hidden="1">"c3870"</definedName>
    <definedName name="IQ_EST_NUM_HIGH_REC_THOM" hidden="1">"c5166"</definedName>
    <definedName name="IQ_EST_NUM_HIGHEST_REC" hidden="1">"c5648"</definedName>
    <definedName name="IQ_EST_NUM_HIGHEST_REC_CIQ" hidden="1">"c3700"</definedName>
    <definedName name="IQ_EST_NUM_HIGHEST_REC_REUT" hidden="1">"c3869"</definedName>
    <definedName name="IQ_EST_NUM_HIGHEST_REC_THOM" hidden="1">"c5165"</definedName>
    <definedName name="IQ_EST_NUM_HOLD" hidden="1">"c1761"</definedName>
    <definedName name="IQ_EST_NUM_HOLD_REUT" hidden="1">"c3871"</definedName>
    <definedName name="IQ_EST_NUM_LOW_REC" hidden="1">"c5651"</definedName>
    <definedName name="IQ_EST_NUM_LOW_REC_CIQ" hidden="1">"c3703"</definedName>
    <definedName name="IQ_EST_NUM_LOW_REC_REUT" hidden="1">"c3872"</definedName>
    <definedName name="IQ_EST_NUM_LOW_REC_THOM" hidden="1">"c5168"</definedName>
    <definedName name="IQ_EST_NUM_LOWEST_REC" hidden="1">"c5652"</definedName>
    <definedName name="IQ_EST_NUM_LOWEST_REC_CIQ" hidden="1">"c3704"</definedName>
    <definedName name="IQ_EST_NUM_LOWEST_REC_REUT" hidden="1">"c3873"</definedName>
    <definedName name="IQ_EST_NUM_LOWEST_REC_THOM" hidden="1">"c5169"</definedName>
    <definedName name="IQ_EST_NUM_NEUTRAL_REC" hidden="1">"c5650"</definedName>
    <definedName name="IQ_EST_NUM_NEUTRAL_REC_CIQ" hidden="1">"c3702"</definedName>
    <definedName name="IQ_EST_NUM_NEUTRAL_REC_REUT" hidden="1">"c3871"</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REUT" hidden="1">"c3870"</definedName>
    <definedName name="IQ_EST_NUM_SELL" hidden="1">"c1763"</definedName>
    <definedName name="IQ_EST_NUM_SELL_REUT" hidden="1">"c3873"</definedName>
    <definedName name="IQ_EST_NUM_UNDERPERFORM" hidden="1">"c1762"</definedName>
    <definedName name="IQ_EST_NUM_UNDERPERFORM_REUT" hidden="1">"c3872"</definedName>
    <definedName name="IQ_EST_OPER_INC_DIFF" hidden="1">"c1877"</definedName>
    <definedName name="IQ_EST_OPER_INC_DIFF_REUT" hidden="1">"c5415"</definedName>
    <definedName name="IQ_EST_OPER_INC_DIFF_THOM" hidden="1">"c5194"</definedName>
    <definedName name="IQ_EST_OPER_INC_SURPRISE_PERCENT" hidden="1">"c1878"</definedName>
    <definedName name="IQ_EST_OPER_INC_SURPRISE_PERCENT_REUT" hidden="1">"c5416"</definedName>
    <definedName name="IQ_EST_OPER_INC_SURPRISE_PERCENT_THOM" hidden="1">"c5195"</definedName>
    <definedName name="IQ_EST_PERIOD_ID" hidden="1">"c13923"</definedName>
    <definedName name="IQ_EST_PRE_TAX_DIFF" hidden="1">"c1879"</definedName>
    <definedName name="IQ_EST_PRE_TAX_DIFF_REUT" hidden="1">"c5417"</definedName>
    <definedName name="IQ_EST_PRE_TAX_DIFF_THOM" hidden="1">"c5196"</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_COL" hidden="1">"c11690"</definedName>
    <definedName name="IQ_EST_RECURRING_PROFIT_SHARE_SURPRISE_PERCENT" hidden="1">"c4515"</definedName>
    <definedName name="IQ_EST_RECURRING_PROFIT_SHARE_SURPRISE_PERCENT_CIQ_COL" hidden="1">"c11700"</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"c1225"</definedName>
    <definedName name="IQ_EV_OVER_LTM_EBIT" hidden="1">"c1221"</definedName>
    <definedName name="IQ_EV_OVER_LTM_EBITDA" hidden="1">"c1223"</definedName>
    <definedName name="IQ_EV_OVER_LTM_REVENUE" hidden="1">"c1227"</definedName>
    <definedName name="IQ_EV_OVER_REVENUE_EST" hidden="1">"IQ_EV_OVER_REVENUE_EST"</definedName>
    <definedName name="IQ_EV_OVER_REVENUE_EST_1" hidden="1">"IQ_EV_OVER_REVENUE_EST_1"</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HANGE" hidden="1">"c405"</definedName>
    <definedName name="IQ_EXCISE_TAXES_EXCL_SALES" hidden="1">"c5515"</definedName>
    <definedName name="IQ_EXCISE_TAXES_INCL_SALES" hidden="1">"c5514"</definedName>
    <definedName name="IQ_EXERCISE_PRICE" hidden="1">"c406"</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CODE_" hidden="1">2915</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IRATION_DATE" hidden="1">"c13930"</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"c413"</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ADJ_ACT_OR_EST_CIQ_COL" hidden="1">"c11607"</definedName>
    <definedName name="IQ_FFO_ADJ_EST" hidden="1">"c4434"</definedName>
    <definedName name="IQ_FFO_ADJ_GUIDANCE" hidden="1">"c4436"</definedName>
    <definedName name="IQ_FFO_ADJ_GUIDANCE_CIQ" hidden="1">"c4961"</definedName>
    <definedName name="IQ_FFO_ADJ_GUIDANCE_CIQ_COL" hidden="1">"c11608"</definedName>
    <definedName name="IQ_FFO_ADJ_HIGH_EST" hidden="1">"c4437"</definedName>
    <definedName name="IQ_FFO_ADJ_HIGH_GUIDANCE" hidden="1">"c4202"</definedName>
    <definedName name="IQ_FFO_ADJ_HIGH_GUIDANCE_CIQ" hidden="1">"c4614"</definedName>
    <definedName name="IQ_FFO_ADJ_HIGH_GUIDANCE_CIQ_COL" hidden="1">"c11263"</definedName>
    <definedName name="IQ_FFO_ADJ_LOW_EST" hidden="1">"c4438"</definedName>
    <definedName name="IQ_FFO_ADJ_LOW_GUIDANCE" hidden="1">"c4242"</definedName>
    <definedName name="IQ_FFO_ADJ_LOW_GUIDANCE_CIQ" hidden="1">"c4654"</definedName>
    <definedName name="IQ_FFO_ADJ_LOW_GUIDANCE_CIQ_COL" hidden="1">"c11303"</definedName>
    <definedName name="IQ_FFO_ADJ_MEDIAN_EST" hidden="1">"c4439"</definedName>
    <definedName name="IQ_FFO_ADJ_NUM_EST" hidden="1">"c4440"</definedName>
    <definedName name="IQ_FFO_ADJ_STDDEV_EST" hidden="1">"c4441"</definedName>
    <definedName name="IQ_FFO_DILUTED" hidden="1">"c16186"</definedName>
    <definedName name="IQ_FFO_EST" hidden="1">"c418"</definedName>
    <definedName name="IQ_FFO_EST_CIQ_COL" hidden="1">"c11617"</definedName>
    <definedName name="IQ_FFO_EST_REUT" hidden="1">"c3837"</definedName>
    <definedName name="IQ_FFO_EST_THOM" hidden="1">"c3999"</definedName>
    <definedName name="IQ_FFO_GUIDANCE" hidden="1">"c4443"</definedName>
    <definedName name="IQ_FFO_GUIDANCE_CIQ" hidden="1">"c4968"</definedName>
    <definedName name="IQ_FFO_GUIDANCE_CIQ_COL" hidden="1">"c11615"</definedName>
    <definedName name="IQ_FFO_HIGH_EST" hidden="1">"c419"</definedName>
    <definedName name="IQ_FFO_HIGH_EST_CIQ_COL" hidden="1">"c11624"</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HIGH_GUIDANCE_CIQ_COL" hidden="1">"c11245"</definedName>
    <definedName name="IQ_FFO_LOW_EST" hidden="1">"c420"</definedName>
    <definedName name="IQ_FFO_LOW_EST_CIQ_COL" hidden="1">"c11625"</definedName>
    <definedName name="IQ_FFO_LOW_EST_REUT" hidden="1">"c3840"</definedName>
    <definedName name="IQ_FFO_LOW_EST_THOM" hidden="1">"c4002"</definedName>
    <definedName name="IQ_FFO_LOW_GUIDANCE" hidden="1">"c4224"</definedName>
    <definedName name="IQ_FFO_LOW_GUIDANCE_CIQ" hidden="1">"c4636"</definedName>
    <definedName name="IQ_FFO_LOW_GUIDANCE_CIQ_COL" hidden="1">"c11285"</definedName>
    <definedName name="IQ_FFO_MEDIAN_EST" hidden="1">"c1665"</definedName>
    <definedName name="IQ_FFO_MEDIAN_EST_CIQ_COL" hidden="1">"c11626"</definedName>
    <definedName name="IQ_FFO_MEDIAN_EST_REUT" hidden="1">"c3838"</definedName>
    <definedName name="IQ_FFO_MEDIAN_EST_THOM" hidden="1">"c4000"</definedName>
    <definedName name="IQ_FFO_NUM_EST" hidden="1">"c421"</definedName>
    <definedName name="IQ_FFO_NUM_EST_CIQ_COL" hidden="1">"c11627"</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ACT_OR_EST_CIQ_COL" hidden="1">"c11618"</definedName>
    <definedName name="IQ_FFO_SHARE_EST" hidden="1">"c418"</definedName>
    <definedName name="IQ_FFO_SHARE_EST_DET_EST" hidden="1">"c12059"</definedName>
    <definedName name="IQ_FFO_SHARE_EST_DET_EST_CURRENCY" hidden="1">"c12466"</definedName>
    <definedName name="IQ_FFO_SHARE_EST_DET_EST_CURRENCY_THOM" hidden="1">"c12487"</definedName>
    <definedName name="IQ_FFO_SHARE_EST_DET_EST_DATE" hidden="1">"c12212"</definedName>
    <definedName name="IQ_FFO_SHARE_EST_DET_EST_DATE_THOM" hidden="1">"c12238"</definedName>
    <definedName name="IQ_FFO_SHARE_EST_DET_EST_INCL" hidden="1">"c12349"</definedName>
    <definedName name="IQ_FFO_SHARE_EST_DET_EST_INCL_THOM" hidden="1">"c12370"</definedName>
    <definedName name="IQ_FFO_SHARE_EST_DET_EST_ORIGIN" hidden="1">"c12722"</definedName>
    <definedName name="IQ_FFO_SHARE_EST_DET_EST_ORIGIN_THOM" hidden="1">"c12608"</definedName>
    <definedName name="IQ_FFO_SHARE_EST_DET_EST_THOM" hidden="1">"c12088"</definedName>
    <definedName name="IQ_FFO_SHARE_EST_THOM" hidden="1">"c3999"</definedName>
    <definedName name="IQ_FFO_SHARE_GUIDANCE" hidden="1">"c4447"</definedName>
    <definedName name="IQ_FFO_SHARE_GUIDANCE_CIQ" hidden="1">"c4976"</definedName>
    <definedName name="IQ_FFO_SHARE_GUIDANCE_CIQ_COL" hidden="1">"c11623"</definedName>
    <definedName name="IQ_FFO_SHARE_HIGH_EST" hidden="1">"c419"</definedName>
    <definedName name="IQ_FFO_SHARE_HIGH_EST_THOM" hidden="1">"c4001"</definedName>
    <definedName name="IQ_FFO_SHARE_HIGH_GUIDANCE" hidden="1">"c4203"</definedName>
    <definedName name="IQ_FFO_SHARE_HIGH_GUIDANCE_CIQ" hidden="1">"c4615"</definedName>
    <definedName name="IQ_FFO_SHARE_HIGH_GUIDANCE_CIQ_COL" hidden="1">"c11264"</definedName>
    <definedName name="IQ_FFO_SHARE_LOW_EST" hidden="1">"c420"</definedName>
    <definedName name="IQ_FFO_SHARE_LOW_EST_THOM" hidden="1">"c4002"</definedName>
    <definedName name="IQ_FFO_SHARE_LOW_GUIDANCE" hidden="1">"c4243"</definedName>
    <definedName name="IQ_FFO_SHARE_LOW_GUIDANCE_CIQ" hidden="1">"c4655"</definedName>
    <definedName name="IQ_FFO_SHARE_LOW_GUIDANCE_CIQ_COL" hidden="1">"c11304"</definedName>
    <definedName name="IQ_FFO_SHARE_MEDIAN_EST" hidden="1">"c1665"</definedName>
    <definedName name="IQ_FFO_SHARE_MEDIAN_EST_THOM" hidden="1">"c4000"</definedName>
    <definedName name="IQ_FFO_SHARE_NUM_EST" hidden="1">"c421"</definedName>
    <definedName name="IQ_FFO_SHARE_NUM_EST_THOM" hidden="1">"c4003"</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 hidden="1">"c422"</definedName>
    <definedName name="IQ_FFO_SHARE_STDDEV_EST_THOM" hidden="1">"c4004"</definedName>
    <definedName name="IQ_FFO_SHARES_BASIC" hidden="1">"c16185"</definedName>
    <definedName name="IQ_FFO_SHARES_DILUTED" hidden="1">"c16187"</definedName>
    <definedName name="IQ_FFO_STDDEV_EST" hidden="1">"c422"</definedName>
    <definedName name="IQ_FFO_STDDEV_EST_CIQ_COL" hidden="1">"c11628"</definedName>
    <definedName name="IQ_FFO_STDDEV_EST_REUT" hidden="1">"c3842"</definedName>
    <definedName name="IQ_FFO_STDDEV_EST_THOM" hidden="1">"c4004"</definedName>
    <definedName name="IQ_FFO_TOTAL_REVENUE" hidden="1">"c16060"</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 hidden="1">"c13921"</definedName>
    <definedName name="IQ_FIN_PERIOD_ID" hidden="1">"c13920"</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"c893"</definedName>
    <definedName name="IQ_FINANCING_CASH_SUPPL" hidden="1">"c899"</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CIQ_COL" hidden="1">"c11741"</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CIQ_COL" hidden="1">"c11742"</definedName>
    <definedName name="IQ_FISCAL_Y_EST_REUT" hidden="1">"c6799"</definedName>
    <definedName name="IQ_FISCAL_Y_EST_THOM" hidden="1">"c6803"</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 hidden="1">"c17421"</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 hidden="1">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CONTRACT_LIST" hidden="1">"c17682"</definedName>
    <definedName name="IQ_FUTURES_FORWARD_CONTRACTS_NOTIONAL_AMOUNT_FDIC" hidden="1">"c6518"</definedName>
    <definedName name="IQ_FUTURES_FORWARD_CONTRACTS_RATE_RISK_FDIC" hidden="1">"c6508"</definedName>
    <definedName name="IQ_FUTURES_NAME" hidden="1">"c13936"</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ST_CIQ" hidden="1">"c13924"</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"c452"</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"c530"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GW" hidden="1">"c17750"</definedName>
    <definedName name="IQ_GROSS_INTAN_ASSETS" hidden="1">"c17748"</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"c511"</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"c907"</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"c619"</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BREAKUP_ASSET_MBS" hidden="1">"c17796"</definedName>
    <definedName name="IQ_INVEST_BREAKUP_COMMON" hidden="1">"c17687"</definedName>
    <definedName name="IQ_INVEST_BREAKUP_CORP_DEBT" hidden="1">"c17684"</definedName>
    <definedName name="IQ_INVEST_BREAKUP_CORP_EQUITY" hidden="1">"c17689"</definedName>
    <definedName name="IQ_INVEST_BREAKUP_NON_US_GOVT" hidden="1">"c17794"</definedName>
    <definedName name="IQ_INVEST_BREAKUP_NOT_CLASSIFIED" hidden="1">"c17690"</definedName>
    <definedName name="IQ_INVEST_BREAKUP_OTHER_FIXED" hidden="1">"c17685"</definedName>
    <definedName name="IQ_INVEST_BREAKUP_PREFERRED" hidden="1">"c17688"</definedName>
    <definedName name="IQ_INVEST_BREAKUP_PUBLIC_UTIL_DEBT" hidden="1">"c17683"</definedName>
    <definedName name="IQ_INVEST_BREAKUP_STATE_MUNI" hidden="1">"c17795"</definedName>
    <definedName name="IQ_INVEST_BREAKUP_TOTAL_FIXED" hidden="1">"c17686"</definedName>
    <definedName name="IQ_INVEST_BREAKUP_TOTAL_INVEST" hidden="1">"c17691"</definedName>
    <definedName name="IQ_INVEST_BREAKUP_US_GOVT" hidden="1">"c17793"</definedName>
    <definedName name="IQ_INVEST_CREDIT_QUAL_AMORT_TYPE_1" hidden="1">"c17785"</definedName>
    <definedName name="IQ_INVEST_CREDIT_QUAL_AMORT_TYPE_1_PCT" hidden="1">"c17844"</definedName>
    <definedName name="IQ_INVEST_CREDIT_QUAL_AMORT_TYPE_2" hidden="1">"c17786"</definedName>
    <definedName name="IQ_INVEST_CREDIT_QUAL_AMORT_TYPE_2_PCT" hidden="1">"c17845"</definedName>
    <definedName name="IQ_INVEST_CREDIT_QUAL_AMORT_TYPE_3" hidden="1">"c17787"</definedName>
    <definedName name="IQ_INVEST_CREDIT_QUAL_AMORT_TYPE_3_PCT" hidden="1">"c17846"</definedName>
    <definedName name="IQ_INVEST_CREDIT_QUAL_AMORT_TYPE_4" hidden="1">"c17788"</definedName>
    <definedName name="IQ_INVEST_CREDIT_QUAL_AMORT_TYPE_4_PCT" hidden="1">"c17847"</definedName>
    <definedName name="IQ_INVEST_CREDIT_QUAL_AMORT_TYPE_5" hidden="1">"c17789"</definedName>
    <definedName name="IQ_INVEST_CREDIT_QUAL_AMORT_TYPE_5_PCT" hidden="1">"c17848"</definedName>
    <definedName name="IQ_INVEST_CREDIT_QUAL_AMORT_TYPE_6" hidden="1">"c17790"</definedName>
    <definedName name="IQ_INVEST_CREDIT_QUAL_AMORT_TYPE_6_PCT" hidden="1">"c17849"</definedName>
    <definedName name="IQ_INVEST_CREDIT_QUAL_AMORT_TYPE_OTHER" hidden="1">"c17791"</definedName>
    <definedName name="IQ_INVEST_CREDIT_QUAL_AMORT_TYPE_OTHER_PCT" hidden="1">"c17850"</definedName>
    <definedName name="IQ_INVEST_CREDIT_QUAL_AMORT_TYPE_TOTAL_FIXED" hidden="1">"c17792"</definedName>
    <definedName name="IQ_INVEST_CREDIT_QUAL_CV_TYPE_1" hidden="1">"c17769"</definedName>
    <definedName name="IQ_INVEST_CREDIT_QUAL_CV_TYPE_1_PCT" hidden="1">"c17830"</definedName>
    <definedName name="IQ_INVEST_CREDIT_QUAL_CV_TYPE_2" hidden="1">"c17770"</definedName>
    <definedName name="IQ_INVEST_CREDIT_QUAL_CV_TYPE_2_PCT" hidden="1">"c17831"</definedName>
    <definedName name="IQ_INVEST_CREDIT_QUAL_CV_TYPE_3" hidden="1">"c17771"</definedName>
    <definedName name="IQ_INVEST_CREDIT_QUAL_CV_TYPE_3_PCT" hidden="1">"c17832"</definedName>
    <definedName name="IQ_INVEST_CREDIT_QUAL_CV_TYPE_4" hidden="1">"c17772"</definedName>
    <definedName name="IQ_INVEST_CREDIT_QUAL_CV_TYPE_4_PCT" hidden="1">"c17833"</definedName>
    <definedName name="IQ_INVEST_CREDIT_QUAL_CV_TYPE_5" hidden="1">"c17773"</definedName>
    <definedName name="IQ_INVEST_CREDIT_QUAL_CV_TYPE_5_PCT" hidden="1">"c17834"</definedName>
    <definedName name="IQ_INVEST_CREDIT_QUAL_CV_TYPE_6" hidden="1">"c17774"</definedName>
    <definedName name="IQ_INVEST_CREDIT_QUAL_CV_TYPE_6_PCT" hidden="1">"c17835"</definedName>
    <definedName name="IQ_INVEST_CREDIT_QUAL_CV_TYPE_OTHER" hidden="1">"c17775"</definedName>
    <definedName name="IQ_INVEST_CREDIT_QUAL_CV_TYPE_OTHER_PCT" hidden="1">"c17836"</definedName>
    <definedName name="IQ_INVEST_CREDIT_QUAL_CV_TYPE_TOTAL_FIXED" hidden="1">"c17776"</definedName>
    <definedName name="IQ_INVEST_CREDIT_QUAL_FV_TYPE_1" hidden="1">"c17777"</definedName>
    <definedName name="IQ_INVEST_CREDIT_QUAL_FV_TYPE_1_PCT" hidden="1">"c17837"</definedName>
    <definedName name="IQ_INVEST_CREDIT_QUAL_FV_TYPE_2" hidden="1">"c17778"</definedName>
    <definedName name="IQ_INVEST_CREDIT_QUAL_FV_TYPE_2_PCT" hidden="1">"c17838"</definedName>
    <definedName name="IQ_INVEST_CREDIT_QUAL_FV_TYPE_3" hidden="1">"c17779"</definedName>
    <definedName name="IQ_INVEST_CREDIT_QUAL_FV_TYPE_3_PCT" hidden="1">"c17839"</definedName>
    <definedName name="IQ_INVEST_CREDIT_QUAL_FV_TYPE_4" hidden="1">"c17780"</definedName>
    <definedName name="IQ_INVEST_CREDIT_QUAL_FV_TYPE_4_PCT" hidden="1">"c17840"</definedName>
    <definedName name="IQ_INVEST_CREDIT_QUAL_FV_TYPE_5" hidden="1">"c17781"</definedName>
    <definedName name="IQ_INVEST_CREDIT_QUAL_FV_TYPE_5_PCT" hidden="1">"c17841"</definedName>
    <definedName name="IQ_INVEST_CREDIT_QUAL_FV_TYPE_6" hidden="1">"c17782"</definedName>
    <definedName name="IQ_INVEST_CREDIT_QUAL_FV_TYPE_6_PCT" hidden="1">"c17842"</definedName>
    <definedName name="IQ_INVEST_CREDIT_QUAL_FV_TYPE_OTHER" hidden="1">"c17783"</definedName>
    <definedName name="IQ_INVEST_CREDIT_QUAL_FV_TYPE_OTHER_PCT" hidden="1">"c17843"</definedName>
    <definedName name="IQ_INVEST_CREDIT_QUAL_FV_TYPE_TOTAL_FIXED" hidden="1">"c17784"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DETAIL_AVAIL_SALE" hidden="1">"c17692"</definedName>
    <definedName name="IQ_INVEST_DETAIL_AVAIL_SALE_AMORT" hidden="1">"c17810"</definedName>
    <definedName name="IQ_INVEST_DETAIL_HELD_MATURITY" hidden="1">"c17807"</definedName>
    <definedName name="IQ_INVEST_DETAIL_OTHER" hidden="1">"c17809"</definedName>
    <definedName name="IQ_INVEST_DETAIL_TRADING" hidden="1">"c17808"</definedName>
    <definedName name="IQ_INVEST_DETAIL_TRADING_AMORT" hidden="1">"c17811"</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AT_AMORT_1_5_YR" hidden="1">"c17764"</definedName>
    <definedName name="IQ_INVEST_MAT_AMORT_1_5_YR_PCT" hidden="1">"c17825"</definedName>
    <definedName name="IQ_INVEST_MAT_AMORT_1_YR" hidden="1">"c17763"</definedName>
    <definedName name="IQ_INVEST_MAT_AMORT_1_YR_PCT" hidden="1">"c17824"</definedName>
    <definedName name="IQ_INVEST_MAT_AMORT_5_10_YR" hidden="1">"c17765"</definedName>
    <definedName name="IQ_INVEST_MAT_AMORT_5_10_YR_PCT" hidden="1">"c17826"</definedName>
    <definedName name="IQ_INVEST_MAT_AMORT_AFTER_10_YR" hidden="1">"c17766"</definedName>
    <definedName name="IQ_INVEST_MAT_AMORT_AFTER_10_YR_PCT" hidden="1">"c17827"</definedName>
    <definedName name="IQ_INVEST_MAT_AMORT_ASSET_MBS" hidden="1">"c17767"</definedName>
    <definedName name="IQ_INVEST_MAT_AMORT_ASSET_MBS_PCT" hidden="1">"c17828"</definedName>
    <definedName name="IQ_INVEST_MAT_AMORT_OTHER_FIXED" hidden="1">"c17768"</definedName>
    <definedName name="IQ_INVEST_MAT_AMORT_OTHER_FIXED_PCT" hidden="1">"c17829"</definedName>
    <definedName name="IQ_INVEST_MAT_CV_1_5_YR" hidden="1">"c17752"</definedName>
    <definedName name="IQ_INVEST_MAT_CV_1_5_YR_PCT" hidden="1">"c17813"</definedName>
    <definedName name="IQ_INVEST_MAT_CV_1_YR" hidden="1">"c17751"</definedName>
    <definedName name="IQ_INVEST_MAT_CV_1_YR_PCT" hidden="1">"c17812"</definedName>
    <definedName name="IQ_INVEST_MAT_CV_5_10_YR" hidden="1">"c17753"</definedName>
    <definedName name="IQ_INVEST_MAT_CV_5_10_YR_PCT" hidden="1">"c17814"</definedName>
    <definedName name="IQ_INVEST_MAT_CV_AFTER_10_YR" hidden="1">"c17754"</definedName>
    <definedName name="IQ_INVEST_MAT_CV_AFTER_10_YR_PCT" hidden="1">"c17815"</definedName>
    <definedName name="IQ_INVEST_MAT_CV_ASSET_MBS" hidden="1">"c17755"</definedName>
    <definedName name="IQ_INVEST_MAT_CV_ASSET_MBS_PCT" hidden="1">"c17816"</definedName>
    <definedName name="IQ_INVEST_MAT_CV_OTHER_FIXED" hidden="1">"c17756"</definedName>
    <definedName name="IQ_INVEST_MAT_CV_OTHER_FIXED_PCT" hidden="1">"c17817"</definedName>
    <definedName name="IQ_INVEST_MAT_FV_1_5_YR" hidden="1">"c17758"</definedName>
    <definedName name="IQ_INVEST_MAT_FV_1_5_YR_PCT" hidden="1">"c17819"</definedName>
    <definedName name="IQ_INVEST_MAT_FV_1_YR" hidden="1">"c17757"</definedName>
    <definedName name="IQ_INVEST_MAT_FV_1_YR_PCT" hidden="1">"c17818"</definedName>
    <definedName name="IQ_INVEST_MAT_FV_5_10_YR" hidden="1">"c17759"</definedName>
    <definedName name="IQ_INVEST_MAT_FV_5_10_YR_PCT" hidden="1">"c17820"</definedName>
    <definedName name="IQ_INVEST_MAT_FV_AFTER_10_YR" hidden="1">"c17760"</definedName>
    <definedName name="IQ_INVEST_MAT_FV_AFTER_10_YR_PCT" hidden="1">"c17821"</definedName>
    <definedName name="IQ_INVEST_MAT_FV_ASSET_MBS" hidden="1">"c17761"</definedName>
    <definedName name="IQ_INVEST_MAT_FV_ASSET_MBS_PCT" hidden="1">"c17822"</definedName>
    <definedName name="IQ_INVEST_MAT_FV_OTHER_FIXED" hidden="1">"c17762"</definedName>
    <definedName name="IQ_INVEST_MAT_FV_OTHER_FIXED_PCT" hidden="1">"c17823"</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NVESTORS_ALL" hidden="1">"c20509"</definedName>
    <definedName name="IQ_INVESTORS_ALL_COVER" hidden="1">"c20510"</definedName>
    <definedName name="IQ_INVESTORS_ALL_ID" hidden="1">"C20508"</definedName>
    <definedName name="IQ_INVESTORS_ALL_REL" hidden="1">"c20511"</definedName>
    <definedName name="IQ_INVESTORS_ALL_STAKE" hidden="1">"c20512"</definedName>
    <definedName name="IQ_INVESTORS_CURR" hidden="1">"c20514"</definedName>
    <definedName name="IQ_INVESTORS_CURR_COVER" hidden="1">"c20515"</definedName>
    <definedName name="IQ_INVESTORS_CURR_ID" hidden="1">"c20513"</definedName>
    <definedName name="IQ_INVESTORS_CURR_RECENT_AMOUNT" hidden="1">"c20516"</definedName>
    <definedName name="IQ_INVESTORS_CURR_REL" hidden="1">"c20517"</definedName>
    <definedName name="IQ_INVESTORS_CURR_STAKE" hidden="1">"c20518"</definedName>
    <definedName name="IQ_INVESTORS_CURR_TRANSACTION_DATE" hidden="1">"c20519"</definedName>
    <definedName name="IQ_INVESTORS_CURR_TRANSACTION_ID" hidden="1">"c20520"</definedName>
    <definedName name="IQ_INVESTORS_PENDING" hidden="1">"c20522"</definedName>
    <definedName name="IQ_INVESTORS_PENDING_COVER" hidden="1">"c20523"</definedName>
    <definedName name="IQ_INVESTORS_PENDING_ID" hidden="1">"c20521"</definedName>
    <definedName name="IQ_INVESTORS_PENDING_REL" hidden="1">"c20524"</definedName>
    <definedName name="IQ_INVESTORS_PENDING_STAKE" hidden="1">"c20525"</definedName>
    <definedName name="IQ_INVESTORS_PRIOR" hidden="1">"c20526"</definedName>
    <definedName name="IQ_INVESTORS_PRIOR_ID" hidden="1">"c20527"</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"c751"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"c656"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DERIVATIVES" hidden="1">"c17743"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"c1304"</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ACT_OR_EST_CIQ_COL" hidden="1">"c11634"</definedName>
    <definedName name="IQ_MAINT_CAPEX_EST" hidden="1">"c4457"</definedName>
    <definedName name="IQ_MAINT_CAPEX_GUIDANCE" hidden="1">"c4459"</definedName>
    <definedName name="IQ_MAINT_CAPEX_GUIDANCE_CIQ" hidden="1">"c4988"</definedName>
    <definedName name="IQ_MAINT_CAPEX_GUIDANCE_CIQ_COL" hidden="1">"c11635"</definedName>
    <definedName name="IQ_MAINT_CAPEX_HIGH_EST" hidden="1">"c4460"</definedName>
    <definedName name="IQ_MAINT_CAPEX_HIGH_GUIDANCE" hidden="1">"c4197"</definedName>
    <definedName name="IQ_MAINT_CAPEX_HIGH_GUIDANCE_CIQ" hidden="1">"c4609"</definedName>
    <definedName name="IQ_MAINT_CAPEX_HIGH_GUIDANCE_CIQ_COL" hidden="1">"c11258"</definedName>
    <definedName name="IQ_MAINT_CAPEX_LOW_EST" hidden="1">"c4461"</definedName>
    <definedName name="IQ_MAINT_CAPEX_LOW_GUIDANCE" hidden="1">"c4237"</definedName>
    <definedName name="IQ_MAINT_CAPEX_LOW_GUIDANCE_CIQ" hidden="1">"c4649"</definedName>
    <definedName name="IQ_MAINT_CAPEX_LOW_GUIDANCE_CIQ_COL" hidden="1">"c11298"</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LIST" hidden="1">"c19092"</definedName>
    <definedName name="IQ_MUTUAL_FUND_NET_SALES" hidden="1">"c20423"</definedName>
    <definedName name="IQ_MUTUAL_FUND_REDEMPTIONS" hidden="1">"c20422"</definedName>
    <definedName name="IQ_MUTUAL_FUND_SALES" hidden="1">"c20421"</definedName>
    <definedName name="IQ_NAMES_REVISION_DATE_" hidden="1">41910.736875</definedName>
    <definedName name="IQ_NAMES_REVISION_DATE__1" hidden="1">42787.5499768518</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SHARE_ACT_OR_EST" hidden="1">"c2225"</definedName>
    <definedName name="IQ_NAV_SHARE_ACT_OR_EST_REUT" hidden="1">"c5623"</definedName>
    <definedName name="IQ_NAV_SHARE_DET_EST_ORIGIN" hidden="1">"c12585"</definedName>
    <definedName name="IQ_NAV_SHARE_DET_EST_ORIGIN_THOM" hidden="1">"c12611"</definedName>
    <definedName name="IQ_NAV_SHARE_EST" hidden="1">"c5609"</definedName>
    <definedName name="IQ_NAV_SHARE_EST_NOTE" hidden="1">"c17522"</definedName>
    <definedName name="IQ_NAV_SHARE_EST_NOTE_CIQ" hidden="1">"c17475"</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RE" hidden="1">"c16011"</definedName>
    <definedName name="IQ_NAV_SHARE_STDDEV_EST" hidden="1">"c5611"</definedName>
    <definedName name="IQ_NAV_SHARE_STDDEV_EST_REUT" hidden="1">"c5619"</definedName>
    <definedName name="IQ_NAV_STDDEV_EST" hidden="1">"c1756"</definedName>
    <definedName name="IQ_NAV_STDDEV_EST_THOM" hidden="1">"c5603"</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ARBY_CONTRACT_ID" hidden="1">"c14328"</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_COL" hidden="1">"c11717"</definedName>
    <definedName name="IQ_NET_DEBT_ACT_OR_EST_REUT" hidden="1">"c5473"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EST_THOM" hidden="1">"c4027"</definedName>
    <definedName name="IQ_NET_DEBT_GUIDANCE" hidden="1">"c4467"</definedName>
    <definedName name="IQ_NET_DEBT_GUIDANCE_CIQ" hidden="1">"c5005"</definedName>
    <definedName name="IQ_NET_DEBT_GUIDANCE_CIQ_COL" hidden="1">"c11652"</definedName>
    <definedName name="IQ_NET_DEBT_HIGH_EST" hidden="1">"c3518"</definedName>
    <definedName name="IQ_NET_DEBT_HIGH_EST_REUT" hidden="1">"c3978"</definedName>
    <definedName name="IQ_NET_DEBT_HIGH_EST_THOM" hidden="1">"c4029"</definedName>
    <definedName name="IQ_NET_DEBT_HIGH_GUIDANCE" hidden="1">"c4181"</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EST_THOM" hidden="1">"c4030"</definedName>
    <definedName name="IQ_NET_DEBT_LOW_GUIDANCE" hidden="1">"c4221"</definedName>
    <definedName name="IQ_NET_DEBT_LOW_GUIDANCE_CIQ" hidden="1">"c4633"</definedName>
    <definedName name="IQ_NET_DEBT_LOW_GUIDANCE_CIQ_COL" hidden="1">"c11282"</definedName>
    <definedName name="IQ_NET_DEBT_MEDIAN_EST" hidden="1">"c3520"</definedName>
    <definedName name="IQ_NET_DEBT_MEDIAN_EST_REUT" hidden="1">"c3977"</definedName>
    <definedName name="IQ_NET_DEBT_MEDIAN_EST_THOM" hidden="1">"c4028"</definedName>
    <definedName name="IQ_NET_DEBT_NUM_EST" hidden="1">"c3515"</definedName>
    <definedName name="IQ_NET_DEBT_NUM_EST_REUT" hidden="1">"c3980"</definedName>
    <definedName name="IQ_NET_DEBT_NUM_EST_THOM" hidden="1">"c4031"</definedName>
    <definedName name="IQ_NET_DEBT_STDDEV_EST" hidden="1">"c3516"</definedName>
    <definedName name="IQ_NET_DEBT_STDDEV_EST_REUT" hidden="1">"c3981"</definedName>
    <definedName name="IQ_NET_DEBT_STDDEV_EST_THOM" hidden="1">"c4032"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"c781"</definedName>
    <definedName name="IQ_NET_INC_10K" hidden="1">"IQ_NET_INC_10K"</definedName>
    <definedName name="IQ_NET_INC_10Q" hidden="1">"IQ_NET_INC_10Q"</definedName>
    <definedName name="IQ_NET_INC_10Q1" hidden="1">"IQ_NET_INC_10Q1"</definedName>
    <definedName name="IQ_NET_INC_BEFORE" hidden="1">"c344"</definedName>
    <definedName name="IQ_NET_INC_CF" hidden="1">"c793"</definedName>
    <definedName name="IQ_NET_INC_GROWTH_1" hidden="1">"IQ_NET_INC_GROWTH_1"</definedName>
    <definedName name="IQ_NET_INC_GROWTH_2" hidden="1">"IQ_NET_INC_GROWTH_2"</definedName>
    <definedName name="IQ_NET_INC_MARGIN" hidden="1">"c794"</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EW_CLIENT_ASSETS" hidden="1">"c20430"</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CONTRACT_ID" hidden="1">"c13928"</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_COL" hidden="1">"c11712"</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 hidden="1">"c1716"</definedName>
    <definedName name="IQ_NI_EST_REUT" hidden="1">"c5368"</definedName>
    <definedName name="IQ_NI_EST_THOM" hidden="1">"c5126"</definedName>
    <definedName name="IQ_NI_FFIEC" hidden="1">"c13034"</definedName>
    <definedName name="IQ_NI_GAAP_GUIDANCE" hidden="1">"c4470"</definedName>
    <definedName name="IQ_NI_GAAP_GUIDANCE_CIQ" hidden="1">"c5008"</definedName>
    <definedName name="IQ_NI_GAAP_GUIDANCE_CIQ_COL" hidden="1">"c11655"</definedName>
    <definedName name="IQ_NI_GAAP_HIGH_GUIDANCE" hidden="1">"c4177"</definedName>
    <definedName name="IQ_NI_GAAP_HIGH_GUIDANCE_CIQ" hidden="1">"c4589"</definedName>
    <definedName name="IQ_NI_GAAP_HIGH_GUIDANCE_CIQ_COL" hidden="1">"c11238"</definedName>
    <definedName name="IQ_NI_GAAP_LOW_GUIDANCE" hidden="1">"c4217"</definedName>
    <definedName name="IQ_NI_GAAP_LOW_GUIDANCE_CIQ" hidden="1">"c4629"</definedName>
    <definedName name="IQ_NI_GAAP_LOW_GUIDANCE_CIQ_COL" hidden="1">"c11278"</definedName>
    <definedName name="IQ_NI_GUIDANCE" hidden="1">"c4469"</definedName>
    <definedName name="IQ_NI_GUIDANCE_CIQ" hidden="1">"c5007"</definedName>
    <definedName name="IQ_NI_GUIDANCE_CIQ_COL" hidden="1">"c11654"</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 hidden="1">"c1723"</definedName>
    <definedName name="IQ_NI_GW_EST_REUT" hidden="1">"c5375"</definedName>
    <definedName name="IQ_NI_GW_GUIDANCE" hidden="1">"c4471"</definedName>
    <definedName name="IQ_NI_GW_GUIDANCE_CIQ" hidden="1">"c5009"</definedName>
    <definedName name="IQ_NI_GW_GUIDANCE_CIQ_COL" hidden="1">"c11656"</definedName>
    <definedName name="IQ_NI_GW_HIGH_EST" hidden="1">"c1725"</definedName>
    <definedName name="IQ_NI_GW_HIGH_EST_REUT" hidden="1">"c5377"</definedName>
    <definedName name="IQ_NI_GW_HIGH_GUIDANCE" hidden="1">"c4178"</definedName>
    <definedName name="IQ_NI_GW_HIGH_GUIDANCE_CIQ" hidden="1">"c4590"</definedName>
    <definedName name="IQ_NI_GW_HIGH_GUIDANCE_CIQ_COL" hidden="1">"c11239"</definedName>
    <definedName name="IQ_NI_GW_LOW_EST" hidden="1">"c1726"</definedName>
    <definedName name="IQ_NI_GW_LOW_EST_REUT" hidden="1">"c5378"</definedName>
    <definedName name="IQ_NI_GW_LOW_GUIDANCE" hidden="1">"c4218"</definedName>
    <definedName name="IQ_NI_GW_LOW_GUIDANCE_CIQ" hidden="1">"c4630"</definedName>
    <definedName name="IQ_NI_GW_LOW_GUIDANCE_CIQ_COL" hidden="1">"c11279"</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EST_THOM" hidden="1">"c5128"</definedName>
    <definedName name="IQ_NI_HIGH_GUIDANCE" hidden="1">"c4176"</definedName>
    <definedName name="IQ_NI_HIGH_GUIDANCE_CIQ" hidden="1">"c4588"</definedName>
    <definedName name="IQ_NI_HIGH_GUIDANCE_CIQ_COL" hidden="1">"c11237"</definedName>
    <definedName name="IQ_NI_LOW_EST" hidden="1">"c1719"</definedName>
    <definedName name="IQ_NI_LOW_EST_REUT" hidden="1">"c5371"</definedName>
    <definedName name="IQ_NI_LOW_EST_THOM" hidden="1">"c5129"</definedName>
    <definedName name="IQ_NI_LOW_GUIDANCE" hidden="1">"c4216"</definedName>
    <definedName name="IQ_NI_LOW_GUIDANCE_CIQ" hidden="1">"c4628"</definedName>
    <definedName name="IQ_NI_LOW_GUIDANCE_CIQ_COL" hidden="1">"c11277"</definedName>
    <definedName name="IQ_NI_MARGIN" hidden="1">"c794"</definedName>
    <definedName name="IQ_NI_MEDIAN_EST" hidden="1">"c1717"</definedName>
    <definedName name="IQ_NI_MEDIAN_EST_REUT" hidden="1">"c5369"</definedName>
    <definedName name="IQ_NI_MEDIAN_EST_THOM" hidden="1">"c5127"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NUM_EST_THOM" hidden="1">"c5130"</definedName>
    <definedName name="IQ_NI_REPORTED_DET_EST_ORIGIN" hidden="1">"c12588"</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ACT_OR_EST_CIQ" hidden="1">"c5012"</definedName>
    <definedName name="IQ_NI_SBC_ACT_OR_EST_CIQ_COL" hidden="1">"c11659"</definedName>
    <definedName name="IQ_NI_SBC_EST" hidden="1">"c4473"</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ACT_OR_EST_CIQ_COL" hidden="1">"c11663"</definedName>
    <definedName name="IQ_NI_SBC_GW_EST" hidden="1">"c4477"</definedName>
    <definedName name="IQ_NI_SBC_GW_GUIDANCE" hidden="1">"c4479"</definedName>
    <definedName name="IQ_NI_SBC_GW_GUIDANCE_CIQ" hidden="1">"c5017"</definedName>
    <definedName name="IQ_NI_SBC_GW_GUIDANCE_CIQ_COL" hidden="1">"c11664"</definedName>
    <definedName name="IQ_NI_SBC_GW_HIGH_EST" hidden="1">"c4480"</definedName>
    <definedName name="IQ_NI_SBC_GW_HIGH_GUIDANCE" hidden="1">"c4187"</definedName>
    <definedName name="IQ_NI_SBC_GW_HIGH_GUIDANCE_CIQ" hidden="1">"c4599"</definedName>
    <definedName name="IQ_NI_SBC_GW_HIGH_GUIDANCE_CIQ_COL" hidden="1">"c11248"</definedName>
    <definedName name="IQ_NI_SBC_GW_LOW_EST" hidden="1">"c4481"</definedName>
    <definedName name="IQ_NI_SBC_GW_LOW_GUIDANCE" hidden="1">"c4227"</definedName>
    <definedName name="IQ_NI_SBC_GW_LOW_GUIDANCE_CIQ" hidden="1">"c4639"</definedName>
    <definedName name="IQ_NI_SBC_GW_LOW_GUIDANCE_CIQ_COL" hidden="1">"c11288"</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HIGH_GUIDANCE_CIQ" hidden="1">"c4598"</definedName>
    <definedName name="IQ_NI_SBC_HIGH_GUIDANCE_CIQ_COL" hidden="1">"c11247"</definedName>
    <definedName name="IQ_NI_SBC_LOW_EST" hidden="1">"c4487"</definedName>
    <definedName name="IQ_NI_SBC_LOW_GUIDANCE" hidden="1">"c4226"</definedName>
    <definedName name="IQ_NI_SBC_LOW_GUIDANCE_CIQ" hidden="1">"c4638"</definedName>
    <definedName name="IQ_NI_SBC_LOW_GUIDANCE_CIQ_COL" hidden="1">"c11287"</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"c797"</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"c1176"</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_INTEREST" hidden="1">"c13931"</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ACT_OR_EST_THOM" hidden="1">"c5304"</definedName>
    <definedName name="IQ_OPER_INC_BR"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REUT" hidden="1">"c5340"</definedName>
    <definedName name="IQ_OPER_INC_EST_THOM" hidden="1">"c5112"</definedName>
    <definedName name="IQ_OPER_INC_FIN" hidden="1">"c851"</definedName>
    <definedName name="IQ_OPER_INC_HIGH_EST" hidden="1">"c1690"</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REUT" hidden="1">"c5343"</definedName>
    <definedName name="IQ_OPER_INC_LOW_EST_THOM" hidden="1">"c5115"</definedName>
    <definedName name="IQ_OPER_INC_MARGIN" hidden="1">"c362"</definedName>
    <definedName name="IQ_OPER_INC_MEDIAN_EST" hidden="1">"c1689"</definedName>
    <definedName name="IQ_OPER_INC_MEDIAN_EST_REUT" hidden="1">"c5341"</definedName>
    <definedName name="IQ_OPER_INC_MEDIAN_EST_THOM" hidden="1">"c5113"</definedName>
    <definedName name="IQ_OPER_INC_NUM_EST" hidden="1">"c1692"</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"c868"</definedName>
    <definedName name="IQ_OTHER_CURRENT_LIAB" hidden="1">"c877"</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 hidden="1">"c20498"</definedName>
    <definedName name="IQ_OTHER_MBS_AFS_FAIR_VAL_FFIEC" hidden="1">"c20463"</definedName>
    <definedName name="IQ_OTHER_MBS_AVAIL_SALE_FFIEC" hidden="1">"c12801"</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"c959"</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"c1010"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"c8"</definedName>
    <definedName name="IQ_PAYOUT_RATIO" hidden="1">"c1900"</definedName>
    <definedName name="IQ_PBV" hidden="1">"c1025"</definedName>
    <definedName name="IQ_PBV_AVG" hidden="1">"c1026"</definedName>
    <definedName name="IQ_PBV_FWD" hidden="1">"c15235"</definedName>
    <definedName name="IQ_PBV_FWD_THOM" hidden="1">"c15237"</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THOM" hidden="1">"c5248"</definedName>
    <definedName name="IQ_PERCENT_CHANGE_EST_FFO_SHARE_18MONTHS" hidden="1">"c1829"</definedName>
    <definedName name="IQ_PERCENT_CHANGE_EST_FFO_SHARE_18MONTHS_THOM" hidden="1">"c5249"</definedName>
    <definedName name="IQ_PERCENT_CHANGE_EST_FFO_SHARE_3MONTHS" hidden="1">"c1825"</definedName>
    <definedName name="IQ_PERCENT_CHANGE_EST_FFO_SHARE_3MONTHS_THOM" hidden="1">"c5245"</definedName>
    <definedName name="IQ_PERCENT_CHANGE_EST_FFO_SHARE_6MONTHS" hidden="1">"c1826"</definedName>
    <definedName name="IQ_PERCENT_CHANGE_EST_FFO_SHARE_6MONTHS_THOM" hidden="1">"c5246"</definedName>
    <definedName name="IQ_PERCENT_CHANGE_EST_FFO_SHARE_9MONTHS" hidden="1">"c1827"</definedName>
    <definedName name="IQ_PERCENT_CHANGE_EST_FFO_SHARE_9MONTHS_THOM" hidden="1">"c5247"</definedName>
    <definedName name="IQ_PERCENT_CHANGE_EST_FFO_SHARE_DAY" hidden="1">"c1822"</definedName>
    <definedName name="IQ_PERCENT_CHANGE_EST_FFO_SHARE_DAY_THOM" hidden="1">"c5243"</definedName>
    <definedName name="IQ_PERCENT_CHANGE_EST_FFO_SHARE_MONTH" hidden="1">"c1824"</definedName>
    <definedName name="IQ_PERCENT_CHANGE_EST_FFO_SHARE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SHARE_WEEK" hidden="1">"c1823"</definedName>
    <definedName name="IQ_PERCENT_CHANGE_EST_FFO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"c3965"</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"c1034"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_COL" hidden="1">"c11711"</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"c1052"</definedName>
    <definedName name="IQ_PREF_STOCK_FFIEC" hidden="1">"c12875"</definedName>
    <definedName name="IQ_PREF_TOT" hidden="1">"c1044"</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SIDENT_ID" hidden="1">"c15216"</definedName>
    <definedName name="IQ_PRESIDENT_NAME" hidden="1">"c15215"</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REUT" hidden="1">"c5347"</definedName>
    <definedName name="IQ_PRETAX_INC_EST_THOM" hidden="1">"c5119"</definedName>
    <definedName name="IQ_PRETAX_INC_HIGH_EST" hidden="1">"c1697"</definedName>
    <definedName name="IQ_PRETAX_INC_HIGH_EST_REUT" hidden="1">"c5349"</definedName>
    <definedName name="IQ_PRETAX_INC_HIGH_EST_THOM" hidden="1">"c5121"</definedName>
    <definedName name="IQ_PRETAX_INC_LOW_EST" hidden="1">"c1698"</definedName>
    <definedName name="IQ_PRETAX_INC_LOW_EST_REUT" hidden="1">"c5350"</definedName>
    <definedName name="IQ_PRETAX_INC_LOW_EST_THOM" hidden="1">"c5122"</definedName>
    <definedName name="IQ_PRETAX_INC_MEDIAN_EST" hidden="1">"c1696"</definedName>
    <definedName name="IQ_PRETAX_INC_MEDIAN_EST_REUT" hidden="1">"c5348"</definedName>
    <definedName name="IQ_PRETAX_INC_MEDIAN_EST_THOM" hidden="1">"c5120"</definedName>
    <definedName name="IQ_PRETAX_INC_NUM_EST" hidden="1">"c1699"</definedName>
    <definedName name="IQ_PRETAX_INC_NUM_EST_REUT" hidden="1">"c5351"</definedName>
    <definedName name="IQ_PRETAX_INC_NUM_EST_THOM" hidden="1">"c5123"</definedName>
    <definedName name="IQ_PRETAX_INC_STDDEV_EST" hidden="1">"c1700"</definedName>
    <definedName name="IQ_PRETAX_INC_STDDEV_EST_REUT" hidden="1">"c5352"</definedName>
    <definedName name="IQ_PRETAX_INC_STDDEV_EST_THOM" hidden="1">"c5124"</definedName>
    <definedName name="IQ_PRETAX_OPERATING_INC_AVG_ASSETS_FFIEC" hidden="1">"c13365"</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EV_CONTRACT_ID" hidden="1">"c13929"</definedName>
    <definedName name="IQ_PREV_MONTHLY_FACTOR" hidden="1">"c8973"</definedName>
    <definedName name="IQ_PREV_MONTHLY_FACTOR_DATE" hidden="1">"c8974"</definedName>
    <definedName name="IQ_PREVIOUS_TIME_RT" hidden="1">"PREVIOUSLASTTIME"</definedName>
    <definedName name="IQ_PRICE_CFPS_FWD" hidden="1">"c2237"</definedName>
    <definedName name="IQ_PRICE_CFPS_FWD_REUT" hidden="1">"c4053"</definedName>
    <definedName name="IQ_PRICE_CFPS_FWD_THOM" hidden="1">"c4060"</definedName>
    <definedName name="IQ_PRICE_OVER_BVPS" hidden="1">"c1026"</definedName>
    <definedName name="IQ_PRICE_OVER_EPS_EST" hidden="1">"IQ_PRICE_OVER_EPS_EST"</definedName>
    <definedName name="IQ_PRICE_OVER_EPS_EST_1" hidden="1">"IQ_PRICE_OVER_EPS_EST_1"</definedName>
    <definedName name="IQ_PRICE_OVER_LTM_EPS" hidden="1">"c1029"</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SALES" hidden="1">"c17552"</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UNIT" hidden="1">"c15556"</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_COL" hidden="1">"c11677"</definedName>
    <definedName name="IQ_PRICE_VOLATILITY_HIGH" hidden="1">"c4493"</definedName>
    <definedName name="IQ_PRICE_VOLATILITY_HIGH_CIQ_COL" hidden="1">"c11678"</definedName>
    <definedName name="IQ_PRICE_VOLATILITY_LOW" hidden="1">"c4494"</definedName>
    <definedName name="IQ_PRICE_VOLATILITY_LOW_CIQ_COL" hidden="1">"c11679"</definedName>
    <definedName name="IQ_PRICE_VOLATILITY_MEDIAN" hidden="1">"c4495"</definedName>
    <definedName name="IQ_PRICE_VOLATILITY_MEDIAN_CIQ_COL" hidden="1">"c11680"</definedName>
    <definedName name="IQ_PRICE_VOLATILITY_NUM" hidden="1">"c4496"</definedName>
    <definedName name="IQ_PRICE_VOLATILITY_NUM_CIQ_COL" hidden="1">"c11681"</definedName>
    <definedName name="IQ_PRICE_VOLATILITY_STDDEV" hidden="1">"c4497"</definedName>
    <definedName name="IQ_PRICE_VOLATILITY_STDDEV_CIQ_COL" hidden="1">"c11682"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ST_CONSOLIDATION" hidden="1">"c16246"</definedName>
    <definedName name="IQ_PRIMARY_EST_CONSOLIDATION_CIQ" hidden="1">"c16247"</definedName>
    <definedName name="IQ_PRIMARY_EST_CONSOLIDATION_THOM" hidden="1">"c16248"</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"c795"</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"c518"</definedName>
    <definedName name="IQ_PROPERTY_MGMT_FEE" hidden="1">"c1074"</definedName>
    <definedName name="IQ_PROPERTY_NET" hidden="1">"c829"</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ACT_OR_EST_CIQ_COL" hidden="1">"c11692"</definedName>
    <definedName name="IQ_RECURRING_PROFIT_EST" hidden="1">"c4499"</definedName>
    <definedName name="IQ_RECURRING_PROFIT_GUIDANCE" hidden="1">"c4500"</definedName>
    <definedName name="IQ_RECURRING_PROFIT_GUIDANCE_CIQ" hidden="1">"c5038"</definedName>
    <definedName name="IQ_RECURRING_PROFIT_GUIDANCE_CIQ_COL" hidden="1">"c11685"</definedName>
    <definedName name="IQ_RECURRING_PROFIT_HIGH_EST" hidden="1">"c4501"</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EST" hidden="1">"c4502"</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ACT_OR_EST_CIQ_COL" hidden="1">"c11693"</definedName>
    <definedName name="IQ_RECURRING_PROFIT_SHARE_EST" hidden="1">"c4506"</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EST" hidden="1">"c4510"</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EST" hidden="1">"c4511"</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"c1059"</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"c1090"</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"c1092"</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REUT" hidden="1">"c3990"</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GUIDANCE_CIQ_COL" hidden="1">"c11702"</definedName>
    <definedName name="IQ_RETURN_ASSETS_HIGH_EST" hidden="1">"c3530"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HIGH_GUIDANCE_CIQ_COL" hidden="1">"c11244"</definedName>
    <definedName name="IQ_RETURN_ASSETS_LOW_EST" hidden="1">"c3531"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LOW_GUIDANCE_CIQ_COL" hidden="1">"c11284"</definedName>
    <definedName name="IQ_RETURN_ASSETS_MEDIAN_EST" hidden="1">"c3532"</definedName>
    <definedName name="IQ_RETURN_ASSETS_MEDIAN_EST_REUT" hidden="1">"c3991"</definedName>
    <definedName name="IQ_RETURN_ASSETS_MEDIAN_EST_THOM" hidden="1">"c4035"</definedName>
    <definedName name="IQ_RETURN_ASSETS_NUM_EST" hidden="1">"c3527"</definedName>
    <definedName name="IQ_RETURN_ASSETS_NUM_EST_REUT" hidden="1">"c3994"</definedName>
    <definedName name="IQ_RETURN_ASSETS_NUM_EST_THOM" hidden="1">"c4038"</definedName>
    <definedName name="IQ_RETURN_ASSETS_STDDEV_EST" hidden="1">"c3528"</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REUT" hidden="1">"c3983"</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GUIDANCE_CIQ_COL" hidden="1">"c11703"</definedName>
    <definedName name="IQ_RETURN_EQUITY_HIGH_EST" hidden="1">"c3536"</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HIGH_GUIDANCE_CIQ_COL" hidden="1">"c11243"</definedName>
    <definedName name="IQ_RETURN_EQUITY_LOW_EST" hidden="1">"c3537"</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LOW_GUIDANCE_CIQ_COL" hidden="1">"c11283"</definedName>
    <definedName name="IQ_RETURN_EQUITY_MEDIAN_EST" hidden="1">"c3538"</definedName>
    <definedName name="IQ_RETURN_EQUITY_MEDIAN_EST_REUT" hidden="1">"c3984"</definedName>
    <definedName name="IQ_RETURN_EQUITY_MEDIAN_EST_THOM" hidden="1">"c5282"</definedName>
    <definedName name="IQ_RETURN_EQUITY_NUM_EST" hidden="1">"c3533"</definedName>
    <definedName name="IQ_RETURN_EQUITY_NUM_EST_REUT" hidden="1">"c3987"</definedName>
    <definedName name="IQ_RETURN_EQUITY_NUM_EST_THOM" hidden="1">"c5285"</definedName>
    <definedName name="IQ_RETURN_EQUITY_STDDEV_EST" hidden="1">"c3534"</definedName>
    <definedName name="IQ_RETURN_EQUITY_STDDEV_EST_REUT" hidden="1">"c3988"</definedName>
    <definedName name="IQ_RETURN_EQUITY_STDDEV_EST_THOM" hidden="1">"c5286"</definedName>
    <definedName name="IQ_RETURN_INVESTMENT" hidden="1">"c1117"</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"c1122"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CIQ_COL" hidden="1">"c11706"</definedName>
    <definedName name="IQ_REVENUE_ACT_OR_EST_REUT" hidden="1">"c5461"</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DOWN_2MONTH" hidden="1">"c16285"</definedName>
    <definedName name="IQ_REVENUE_EST_DOWN_2MONTH_CIQ" hidden="1">"c16609"</definedName>
    <definedName name="IQ_REVENUE_EST_DOWN_3MONTH" hidden="1">"c16289"</definedName>
    <definedName name="IQ_REVENUE_EST_DOWN_3MONTH_CIQ" hidden="1">"c16613"</definedName>
    <definedName name="IQ_REVENUE_EST_DOWN_MONTH" hidden="1">"c16281"</definedName>
    <definedName name="IQ_REVENUE_EST_DOWN_MONTH_CIQ" hidden="1">"c16605"</definedName>
    <definedName name="IQ_REVENUE_EST_NOTE" hidden="1">"c17502"</definedName>
    <definedName name="IQ_REVENUE_EST_NOTE_CIQ" hidden="1">"c17455"</definedName>
    <definedName name="IQ_REVENUE_EST_NUM_ANALYSTS_2MONTH" hidden="1">"c16283"</definedName>
    <definedName name="IQ_REVENUE_EST_NUM_ANALYSTS_2MONTH_CIQ" hidden="1">"c16607"</definedName>
    <definedName name="IQ_REVENUE_EST_NUM_ANALYSTS_3MONTH" hidden="1">"c16287"</definedName>
    <definedName name="IQ_REVENUE_EST_NUM_ANALYSTS_3MONTH_CIQ" hidden="1">"c16611"</definedName>
    <definedName name="IQ_REVENUE_EST_NUM_ANALYSTS_MONTH" hidden="1">"c16279"</definedName>
    <definedName name="IQ_REVENUE_EST_NUM_ANALYSTS_MONTH_CIQ" hidden="1">"c16603"</definedName>
    <definedName name="IQ_REVENUE_EST_REUT" hidden="1">"c3634"</definedName>
    <definedName name="IQ_REVENUE_EST_THOM" hidden="1">"c3652"</definedName>
    <definedName name="IQ_REVENUE_EST_TOTAL_REVISED_2MONTH" hidden="1">"c16286"</definedName>
    <definedName name="IQ_REVENUE_EST_TOTAL_REVISED_2MONTH_CIQ" hidden="1">"c16610"</definedName>
    <definedName name="IQ_REVENUE_EST_TOTAL_REVISED_3MONTH" hidden="1">"c16290"</definedName>
    <definedName name="IQ_REVENUE_EST_TOTAL_REVISED_3MONTH_CIQ" hidden="1">"c16614"</definedName>
    <definedName name="IQ_REVENUE_EST_TOTAL_REVISED_MONTH" hidden="1">"c16282"</definedName>
    <definedName name="IQ_REVENUE_EST_TOTAL_REVISED_MONTH_CIQ" hidden="1">"c16606"</definedName>
    <definedName name="IQ_REVENUE_EST_UP_2MONTH" hidden="1">"c16284"</definedName>
    <definedName name="IQ_REVENUE_EST_UP_2MONTH_CIQ" hidden="1">"c16608"</definedName>
    <definedName name="IQ_REVENUE_EST_UP_3MONTH" hidden="1">"c16288"</definedName>
    <definedName name="IQ_REVENUE_EST_UP_3MONTH_CIQ" hidden="1">"c16612"</definedName>
    <definedName name="IQ_REVENUE_EST_UP_MONTH" hidden="1">"c16280"</definedName>
    <definedName name="IQ_REVENUE_EST_UP_MONTH_CIQ" hidden="1">"c16604"</definedName>
    <definedName name="IQ_REVENUE_GROWTH_1" hidden="1">"IQ_REVENUE_GROWTH_1"</definedName>
    <definedName name="IQ_REVENUE_GROWTH_2" hidden="1">"IQ_REVENUE_GROWTH_2"</definedName>
    <definedName name="IQ_REVENUE_GUIDANCE" hidden="1">"c4519"</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39007.6171180556</definedName>
    <definedName name="IQ_REVISION_DATE__1" hidden="1">39125.817037037</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_PRICE" hidden="1">"c15157"</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"c83"</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OVER_INST_OWNERSHIP" hidden="1">"c17422"</definedName>
    <definedName name="IQ_SHORT_INTEREST_PERCENT" hidden="1">"c1576"</definedName>
    <definedName name="IQ_SHORT_POSITIONS_FFIEC" hidden="1">"c12859"</definedName>
    <definedName name="IQ_SHORT_SCORE_DX" hidden="1">"c17439"</definedName>
    <definedName name="IQ_SHORT_TERM_INVEST" hidden="1">"c1197"</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REASON" hidden="1">"c2174"</definedName>
    <definedName name="IQ_SP_STARS_DESCRIPTION" hidden="1">"c17408"</definedName>
    <definedName name="IQ_SP_STARS_VALUE" hidden="1">"c17407"</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POT_CLOSEPRICE" hidden="1">"c17802"</definedName>
    <definedName name="IQ_SPOT_HIGHPRICE" hidden="1">"c17800"</definedName>
    <definedName name="IQ_SPOT_LASTSALEPRICE" hidden="1">"c17806"</definedName>
    <definedName name="IQ_SPOT_LOWPRICE" hidden="1">"c17801"</definedName>
    <definedName name="IQ_SPOT_PRICEDATE" hidden="1">"c17805"</definedName>
    <definedName name="IQ_SPOT_YEARHIGH" hidden="1">"c17803"</definedName>
    <definedName name="IQ_SPOT_YEARLOW" hidden="1">"c17804"</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DERIVATIVES" hidden="1">"c17741"</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XPLORE_DRILL" hidden="1">"c13851"</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REUT" hidden="1">"c4054"</definedName>
    <definedName name="IQ_TEV_EBIT_FWD_THOM" hidden="1">"c4061"</definedName>
    <definedName name="IQ_TEV_EBITDA" hidden="1">"c1222"</definedName>
    <definedName name="IQ_TEV_EBITDA_AVG" hidden="1">"c1223"</definedName>
    <definedName name="IQ_TEV_EBITDA_CAPEX" hidden="1">"c17553"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"c1266"</definedName>
    <definedName name="IQ_TOTAL_CASH_DUE_DEPOSITORY_INSTIT_DOM_FFIEC" hidden="1">"c15291"</definedName>
    <definedName name="IQ_TOTAL_CASH_DUE_DEPOSITORY_INSTIT_FFIEC" hidden="1">"c15285"</definedName>
    <definedName name="IQ_TOTAL_CASH_FINAN" hidden="1">"c119"</definedName>
    <definedName name="IQ_TOTAL_CASH_INVEST" hidden="1">"c121"</definedName>
    <definedName name="IQ_TOTAL_CASH_OPER" hidden="1">"c122"</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"c1022"</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EST" hidden="1">"c4534"</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LOW_GUIDANCE_CIQ" hidden="1">"c4648"</definedName>
    <definedName name="IQ_TOTAL_DEBT_LOW_GUIDANCE_CIQ_COL" hidden="1">"c11297"</definedName>
    <definedName name="IQ_TOTAL_DEBT_MEDIAN_EST" hidden="1">"c4536"</definedName>
    <definedName name="IQ_TOTAL_DEBT_NON_CURRENT" hidden="1">"c6191"</definedName>
    <definedName name="IQ_TOTAL_DEBT_NUM_EST" hidden="1">"c4537"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"c591"</definedName>
    <definedName name="IQ_TOTAL_INTEREST_EXP_FOREIGN_FFIEC" hidden="1">"c15374"</definedName>
    <definedName name="IQ_TOTAL_INTEREST_INC_FOREIGN_FFIEC" hidden="1">"c15373"</definedName>
    <definedName name="IQ_TOTAL_INVENTORY" hidden="1">"c622"</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"c1279"</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"c1294"</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NKY_ADVISOR_CLIENT_NAME_LIST" hidden="1">"c17671"</definedName>
    <definedName name="IQ_TR_BNKY_ADVISOR_FEE_LIST" hidden="1">"c17673"</definedName>
    <definedName name="IQ_TR_BNKY_ADVISOR_FEE_PCT_LIST" hidden="1">"c17674"</definedName>
    <definedName name="IQ_TR_BNKY_ADVISOR_ID_LIST" hidden="1">"c17670"</definedName>
    <definedName name="IQ_TR_BNKY_ADVISOR_NAME_LIST" hidden="1">"c17669"</definedName>
    <definedName name="IQ_TR_BNKY_ADVISOR_ROLE_LIST" hidden="1">"c17672"</definedName>
    <definedName name="IQ_TR_BNKY_AFFILIATES_JOINT_ADMIN" hidden="1">"c17636"</definedName>
    <definedName name="IQ_TR_BNKY_AFFILIATES_JOINT_ADMIN_LIST" hidden="1">"c17656"</definedName>
    <definedName name="IQ_TR_BNKY_CASE_CONSOLIDATED_DATE" hidden="1">"c17632"</definedName>
    <definedName name="IQ_TR_BNKY_CASE_FILING_FEE_PAID" hidden="1">"c17634"</definedName>
    <definedName name="IQ_TR_BNKY_CASE_NUMBER" hidden="1">"c17627"</definedName>
    <definedName name="IQ_TR_BNKY_CASH_IN_HAND" hidden="1">"c17651"</definedName>
    <definedName name="IQ_TR_BNKY_COURT" hidden="1">"c17626"</definedName>
    <definedName name="IQ_TR_BNKY_CREDITOR_CLAIM_AMT_LIST" hidden="1">"c17660"</definedName>
    <definedName name="IQ_TR_BNKY_CREDITOR_ID_LIST" hidden="1">"c17658"</definedName>
    <definedName name="IQ_TR_BNKY_CREDITOR_NAME_LIST" hidden="1">"c17657"</definedName>
    <definedName name="IQ_TR_BNKY_CREDITOR_REL_LIST" hidden="1">"c17659"</definedName>
    <definedName name="IQ_TR_BNKY_CREDITORS" hidden="1">"c17635"</definedName>
    <definedName name="IQ_TR_BNKY_DIP_COMMITMENT_FEE_LIST" hidden="1">"c17667"</definedName>
    <definedName name="IQ_TR_BNKY_DIP_FIN_PROVIDED" hidden="1">"c17640"</definedName>
    <definedName name="IQ_TR_BNKY_DIP_FIN_PROVIDED_LIST" hidden="1">"c17665"</definedName>
    <definedName name="IQ_TR_BNKY_DIP_FIN_PROVIDERS" hidden="1">"c17639"</definedName>
    <definedName name="IQ_TR_BNKY_DIP_FIN_SECURITY_TYPES" hidden="1">"c17642"</definedName>
    <definedName name="IQ_TR_BNKY_DIP_FIN_UTILIZED" hidden="1">"c17641"</definedName>
    <definedName name="IQ_TR_BNKY_DIP_ID_LIST" hidden="1">"c17662"</definedName>
    <definedName name="IQ_TR_BNKY_DIP_LEAD_PROVIDER_LIST" hidden="1">"c17668"</definedName>
    <definedName name="IQ_TR_BNKY_DIP_LIBOR_SPREAD_LIST" hidden="1">"c17666"</definedName>
    <definedName name="IQ_TR_BNKY_DIP_MATURITY_DATE_LIST" hidden="1">"c17664"</definedName>
    <definedName name="IQ_TR_BNKY_DIP_NAME_LIST" hidden="1">"c17661"</definedName>
    <definedName name="IQ_TR_BNKY_DIP_SECURITY_LIST" hidden="1">"c17663"</definedName>
    <definedName name="IQ_TR_BNKY_DISMISSED_DATE" hidden="1">"c17633"</definedName>
    <definedName name="IQ_TR_BNKY_EMERGED_REORG_DATE" hidden="1">"c17630"</definedName>
    <definedName name="IQ_TR_BNKY_FEATURES_LIST" hidden="1">"c17655"</definedName>
    <definedName name="IQ_TR_BNKY_FILING_TYPE" hidden="1">"c17624"</definedName>
    <definedName name="IQ_TR_BNKY_INVOL_PETITION_FILED_DATE" hidden="1">"c17629"</definedName>
    <definedName name="IQ_TR_BNKY_ISSUANCE_DEBT" hidden="1">"c17648"</definedName>
    <definedName name="IQ_TR_BNKY_ISSUANCE_EQUITY" hidden="1">"c17649"</definedName>
    <definedName name="IQ_TR_BNKY_LEAD_ASSETS_INIT_FILING" hidden="1">"c17645"</definedName>
    <definedName name="IQ_TR_BNKY_LEAD_ASSETS_INIT_FILING_LIST" hidden="1">"c17678"</definedName>
    <definedName name="IQ_TR_BNKY_LEAD_DEBTOR" hidden="1">"c17643"</definedName>
    <definedName name="IQ_TR_BNKY_LEAD_DEBTOR_LIST" hidden="1">"c17675"</definedName>
    <definedName name="IQ_TR_BNKY_LEAD_LIAB_INIT_FILING" hidden="1">"c17644"</definedName>
    <definedName name="IQ_TR_BNKY_LEAD_LIAB_INIT_FILING_LIST" hidden="1">"c17677"</definedName>
    <definedName name="IQ_TR_BNKY_LEAD_REV_ANN" hidden="1">"c17646"</definedName>
    <definedName name="IQ_TR_BNKY_LEAD_REV_ANN_LIST" hidden="1">"c17679"</definedName>
    <definedName name="IQ_TR_BNKY_LEAD_STOCK_PRICE_ANN" hidden="1">"c17647"</definedName>
    <definedName name="IQ_TR_BNKY_LEAD_STOCK_PRICE_ANN_LIST" hidden="1">"c17680"</definedName>
    <definedName name="IQ_TR_BNKY_LEAD_TYPE_LIST" hidden="1">"c17676"</definedName>
    <definedName name="IQ_TR_BNKY_LIQUIDATED_DATE" hidden="1">"c17631"</definedName>
    <definedName name="IQ_TR_BNKY_PRE_BANKRUPTCY_SITUATION" hidden="1">"c17637"</definedName>
    <definedName name="IQ_TR_BNKY_RESOLUTION" hidden="1">"c17638"</definedName>
    <definedName name="IQ_TR_BNKY_RESTRUCTURING_WEBSITE" hidden="1">"c17625"</definedName>
    <definedName name="IQ_TR_BNKY_SALE_ASSETS" hidden="1">"c17650"</definedName>
    <definedName name="IQ_TR_BNKY_TOTAL_CLAIMANTS_AMT" hidden="1">"c17653"</definedName>
    <definedName name="IQ_TR_BNKY_TOTAL_FIN_PROVIDED" hidden="1">"c17652"</definedName>
    <definedName name="IQ_TR_BNKY_TOTAL_PAYMENTS_CLAIMANTS" hidden="1">"c17654"</definedName>
    <definedName name="IQ_TR_BNKY_VOL_PETITION_FILED_DATE" hidden="1">"c17628"</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DA" hidden="1">"c2303"</definedName>
    <definedName name="IQ_TR_IMPLIED_EV_EBITDA_FINAL" hidden="1">"c16251"</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TOCK_CONSID_PCT_FINAL" hidden="1">"c16270"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"c40"</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"c1311"</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XDIV_DATE_LIST" hidden="1">"c17416"</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CURVE_LIST" hidden="1">"c19250"</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0</definedName>
    <definedName name="IQB_BOOKMARK_LOCATION_0" hidden="1">#REF!</definedName>
    <definedName name="IQB_BOOKMARK_LOCATION_1" hidden="1">#REF!</definedName>
    <definedName name="IQB_CURRENT_BOOKMARK" hidden="1">0</definedName>
    <definedName name="IQRAR1" hidden="1">"$AR$2:$AR$12"</definedName>
    <definedName name="IQRCAPIQC15" hidden="1">#REF!</definedName>
    <definedName name="IQRCAPIQC16" hidden="1">#REF!</definedName>
    <definedName name="IQRCaseStudyDataL41" hidden="1">#REF!</definedName>
    <definedName name="IQRCaseStudyDataM41" hidden="1">#REF!</definedName>
    <definedName name="IQRCaseStudyDataR41" hidden="1">#REF!</definedName>
    <definedName name="IQRCaseStudyDataS41" hidden="1">#REF!</definedName>
    <definedName name="IQRCaseStudyDataX41" hidden="1">#REF!</definedName>
    <definedName name="IQRCaseStudyDataY41" hidden="1">#REF!</definedName>
    <definedName name="IQRCONTROLC106" hidden="1">#REF!</definedName>
    <definedName name="IQRInput2AA28" hidden="1">#REF!</definedName>
    <definedName name="IQRInput2AB28" hidden="1">#REF!</definedName>
    <definedName name="IQRInput2AG28" hidden="1">#REF!</definedName>
    <definedName name="IQRInput2AH28" hidden="1">#REF!</definedName>
    <definedName name="IQRInput2AJ28" hidden="1">#REF!</definedName>
    <definedName name="IQRInput2AK28" hidden="1">#REF!</definedName>
    <definedName name="IQRInput2AM28" hidden="1">#REF!</definedName>
    <definedName name="IQRInput2AN28" hidden="1">#REF!</definedName>
    <definedName name="IQRInput2AP28" hidden="1">#REF!</definedName>
    <definedName name="IQRInput2AQ28" hidden="1">#REF!</definedName>
    <definedName name="IQRInput2AV28" hidden="1">#REF!</definedName>
    <definedName name="IQRInput2AW28" hidden="1">#REF!</definedName>
    <definedName name="IQRInput2AY28" hidden="1">#REF!</definedName>
    <definedName name="IQRInput2AZ28" hidden="1">#REF!</definedName>
    <definedName name="IQRInput2BB28" hidden="1">#REF!</definedName>
    <definedName name="IQRInput2BC28" hidden="1">#REF!</definedName>
    <definedName name="IQRInput2BE28" hidden="1">#REF!</definedName>
    <definedName name="IQRInput2BF28" hidden="1">#REF!</definedName>
    <definedName name="IQRInput2BH28" hidden="1">#REF!</definedName>
    <definedName name="IQRInput2BI28" hidden="1">#REF!</definedName>
    <definedName name="IQRInput2BN28" hidden="1">#REF!</definedName>
    <definedName name="IQRInput2BO28" hidden="1">#REF!</definedName>
    <definedName name="IQRInput2BQ28" hidden="1">#REF!</definedName>
    <definedName name="IQRInput2BR28" hidden="1">#REF!</definedName>
    <definedName name="IQRInput2BT28" hidden="1">#REF!</definedName>
    <definedName name="IQRInput2BU28" hidden="1">#REF!</definedName>
    <definedName name="IQRInput2C28" hidden="1">#REF!</definedName>
    <definedName name="IQRInput2D28" hidden="1">#REF!</definedName>
    <definedName name="IQRInput2F28" hidden="1">#REF!</definedName>
    <definedName name="IQRInput2G28" hidden="1">#REF!</definedName>
    <definedName name="IQRInput2I28" hidden="1">#REF!</definedName>
    <definedName name="IQRInput2J28" hidden="1">#REF!</definedName>
    <definedName name="IQRInput2L28" hidden="1">#REF!</definedName>
    <definedName name="IQRInput2M28" hidden="1">#REF!</definedName>
    <definedName name="IQRInput2O28" hidden="1">#REF!</definedName>
    <definedName name="IQRInput2P28" hidden="1">#REF!</definedName>
    <definedName name="IQRInput2R28" hidden="1">#REF!</definedName>
    <definedName name="IQRInput2S28" hidden="1">#REF!</definedName>
    <definedName name="IQRInput2U28" hidden="1">#REF!</definedName>
    <definedName name="IQRInput2V28" hidden="1">#REF!</definedName>
    <definedName name="IQRInput2X28" hidden="1">#REF!</definedName>
    <definedName name="IQRInput2Y28" hidden="1">#REF!</definedName>
    <definedName name="IQRInputAA33" hidden="1">#REF!</definedName>
    <definedName name="IQRInputAB33" hidden="1">#REF!</definedName>
    <definedName name="IQRInputAG33" hidden="1">#REF!</definedName>
    <definedName name="IQRInputAH33" hidden="1">#REF!</definedName>
    <definedName name="IQRInputAJ33" hidden="1">#REF!</definedName>
    <definedName name="IQRInputAK33" hidden="1">#REF!</definedName>
    <definedName name="IQRInputAM33" hidden="1">#REF!</definedName>
    <definedName name="IQRInputAN33" hidden="1">#REF!</definedName>
    <definedName name="IQRInputAP33" hidden="1">#REF!</definedName>
    <definedName name="IQRInputAQ33" hidden="1">#REF!</definedName>
    <definedName name="IQRInputAS33" hidden="1">#REF!</definedName>
    <definedName name="IQRInputAT33" hidden="1">#REF!</definedName>
    <definedName name="IQRInputAV33" hidden="1">#REF!</definedName>
    <definedName name="IQRInputaverageincreaseAA28" hidden="1">#REF!</definedName>
    <definedName name="IQRInputaverageincreaseAB28" hidden="1">#REF!</definedName>
    <definedName name="IQRInputaverageincreaseAE28" hidden="1">#REF!</definedName>
    <definedName name="IQRInputaverageincreaseAF28" hidden="1">#REF!</definedName>
    <definedName name="IQRInputaverageincreaseAQ28" hidden="1">#REF!</definedName>
    <definedName name="IQRInputaverageincreaseAR28" hidden="1">#REF!</definedName>
    <definedName name="IQRInputaverageincreaseAU28" hidden="1">#REF!</definedName>
    <definedName name="IQRInputaverageincreaseAV28" hidden="1">#REF!</definedName>
    <definedName name="IQRInputaverageincreaseAY28" hidden="1">#REF!</definedName>
    <definedName name="IQRInputaverageincreaseAZ28" hidden="1">#REF!</definedName>
    <definedName name="IQRInputaverageincreaseBC28" hidden="1">#REF!</definedName>
    <definedName name="IQRInputaverageincreaseBG28" hidden="1">#REF!</definedName>
    <definedName name="IQRInputaverageincreaseBH28" hidden="1">#REF!</definedName>
    <definedName name="IQRInputaverageincreaseBK28" hidden="1">#REF!</definedName>
    <definedName name="IQRInputaverageincreaseBL28" hidden="1">#REF!</definedName>
    <definedName name="IQRInputaverageincreaseBO28" hidden="1">#REF!</definedName>
    <definedName name="IQRInputaverageincreaseBP28" hidden="1">#REF!</definedName>
    <definedName name="IQRInputaverageincreaseBT28" hidden="1">#REF!</definedName>
    <definedName name="IQRInputaverageincreaseBW28" hidden="1">#REF!</definedName>
    <definedName name="IQRInputaverageincreaseBX28" hidden="1">#REF!</definedName>
    <definedName name="IQRInputaverageincreaseCA28" hidden="1">#REF!</definedName>
    <definedName name="IQRInputaverageincreaseCB28" hidden="1">#REF!</definedName>
    <definedName name="IQRInputaverageincreaseCE28" hidden="1">#REF!</definedName>
    <definedName name="IQRInputaverageincreaseCF28" hidden="1">#REF!</definedName>
    <definedName name="IQRInputaverageincreaseCI28" hidden="1">#REF!</definedName>
    <definedName name="IQRInputaverageincreaseCJ28" hidden="1">#REF!</definedName>
    <definedName name="IQRInputaverageincreaseCM28" hidden="1">#REF!</definedName>
    <definedName name="IQRInputaverageincreaseCN28" hidden="1">#REF!</definedName>
    <definedName name="IQRInputaverageincreaseCQ28" hidden="1">#REF!</definedName>
    <definedName name="IQRInputaverageincreaseCR28" hidden="1">#REF!</definedName>
    <definedName name="IQRInputaverageincreaseD28" hidden="1">#REF!</definedName>
    <definedName name="IQRInputaverageincreaseG28" hidden="1">#REF!</definedName>
    <definedName name="IQRInputaverageincreaseH28" hidden="1">#REF!</definedName>
    <definedName name="IQRInputaverageincreaseK28" hidden="1">#REF!</definedName>
    <definedName name="IQRInputaverageincreaseL28" hidden="1">#REF!</definedName>
    <definedName name="IQRInputaverageincreaseO28" hidden="1">#REF!</definedName>
    <definedName name="IQRInputaverageincreaseP28" hidden="1">#REF!</definedName>
    <definedName name="IQRInputaverageincreaseS28" hidden="1">#REF!</definedName>
    <definedName name="IQRInputaverageincreaseT28" hidden="1">#REF!</definedName>
    <definedName name="IQRInputaverageincreaseW28" hidden="1">#REF!</definedName>
    <definedName name="IQRInputaverageincreaseX28" hidden="1">#REF!</definedName>
    <definedName name="IQRInputAW33" hidden="1">#REF!</definedName>
    <definedName name="IQRInputAY33" hidden="1">#REF!</definedName>
    <definedName name="IQRInputAZ33" hidden="1">#REF!</definedName>
    <definedName name="IQRInputBB33" hidden="1">#REF!</definedName>
    <definedName name="IQRInputBC33" hidden="1">#REF!</definedName>
    <definedName name="IQRInputBE33" hidden="1">#REF!</definedName>
    <definedName name="IQRInputBF33" hidden="1">#REF!</definedName>
    <definedName name="IQRInputBH33" hidden="1">#REF!</definedName>
    <definedName name="IQRInputBI33" hidden="1">#REF!</definedName>
    <definedName name="IQRInputBK33" hidden="1">#REF!</definedName>
    <definedName name="IQRInputBL33" hidden="1">#REF!</definedName>
    <definedName name="IQRInputBN33" hidden="1">#REF!</definedName>
    <definedName name="IQRInputBO33" hidden="1">#REF!</definedName>
    <definedName name="IQRInputBQ33" hidden="1">#REF!</definedName>
    <definedName name="IQRInputBR33" hidden="1">#REF!</definedName>
    <definedName name="IQRInputBT33" hidden="1">#REF!</definedName>
    <definedName name="IQRInputBU33" hidden="1">#REF!</definedName>
    <definedName name="IQRInputBW33" hidden="1">#REF!</definedName>
    <definedName name="IQRInputBX33" hidden="1">#REF!</definedName>
    <definedName name="IQRInputBZ33" hidden="1">#REF!</definedName>
    <definedName name="IQRInputC33" hidden="1">#REF!</definedName>
    <definedName name="IQRInputCA33" hidden="1">#REF!</definedName>
    <definedName name="IQRInputCC33" hidden="1">#REF!</definedName>
    <definedName name="IQRInputCD33" hidden="1">#REF!</definedName>
    <definedName name="IQRInputCF33" hidden="1">#REF!</definedName>
    <definedName name="IQRInputCG33" hidden="1">#REF!</definedName>
    <definedName name="IQRInputCI33" hidden="1">#REF!</definedName>
    <definedName name="IQRInputCJ33" hidden="1">#REF!</definedName>
    <definedName name="IQRInputCL33" hidden="1">#REF!</definedName>
    <definedName name="IQRInputCM33" hidden="1">#REF!</definedName>
    <definedName name="IQRInputCO33" hidden="1">#REF!</definedName>
    <definedName name="IQRInputCP33" hidden="1">#REF!</definedName>
    <definedName name="IQRInputCR33" hidden="1">#REF!</definedName>
    <definedName name="IQRInputCS33" hidden="1">#REF!</definedName>
    <definedName name="IQRInputCU33" hidden="1">#REF!</definedName>
    <definedName name="IQRInputCV33" hidden="1">#REF!</definedName>
    <definedName name="IQRInputCX33" hidden="1">#REF!</definedName>
    <definedName name="IQRInputCY33" hidden="1">#REF!</definedName>
    <definedName name="IQRInputD33" hidden="1">#REF!</definedName>
    <definedName name="IQRInputDA33" hidden="1">#REF!</definedName>
    <definedName name="IQRInputDB33" hidden="1">#REF!</definedName>
    <definedName name="IQRInputDG33" hidden="1">#REF!</definedName>
    <definedName name="IQRInputDH33" hidden="1">#REF!</definedName>
    <definedName name="IQRInputDJ33" hidden="1">#REF!</definedName>
    <definedName name="IQRInputDK33" hidden="1">#REF!</definedName>
    <definedName name="IQRInputDP33" hidden="1">#REF!</definedName>
    <definedName name="IQRInputDQ33" hidden="1">#REF!</definedName>
    <definedName name="IQRInputDS33" hidden="1">#REF!</definedName>
    <definedName name="IQRInputDT33" hidden="1">#REF!</definedName>
    <definedName name="IQRInputDV33" hidden="1">#REF!</definedName>
    <definedName name="IQRInputDW33" hidden="1">#REF!</definedName>
    <definedName name="IQRInputDY33" hidden="1">#REF!</definedName>
    <definedName name="IQRInputDZ33" hidden="1">#REF!</definedName>
    <definedName name="IQRInputEB33" hidden="1">#REF!</definedName>
    <definedName name="IQRInputEC33" hidden="1">#REF!</definedName>
    <definedName name="IQRInputEE33" hidden="1">#REF!</definedName>
    <definedName name="IQRInputEF33" hidden="1">#REF!</definedName>
    <definedName name="IQRInputEH33" hidden="1">#REF!</definedName>
    <definedName name="IQRInputEI33" hidden="1">#REF!</definedName>
    <definedName name="IQRInputEK33" hidden="1">#REF!</definedName>
    <definedName name="IQRInputEL33" hidden="1">#REF!</definedName>
    <definedName name="IQRInputF33" hidden="1">#REF!</definedName>
    <definedName name="IQRInputG33" hidden="1">#REF!</definedName>
    <definedName name="IQRInputI33" hidden="1">#REF!</definedName>
    <definedName name="IQRInputJ33" hidden="1">#REF!</definedName>
    <definedName name="IQRInputL33" hidden="1">#REF!</definedName>
    <definedName name="IQRInputM33" hidden="1">#REF!</definedName>
    <definedName name="IQRInputO33" hidden="1">#REF!</definedName>
    <definedName name="IQRInputP33" hidden="1">#REF!</definedName>
    <definedName name="IQRInputR33" hidden="1">#REF!</definedName>
    <definedName name="IQRInputS33" hidden="1">#REF!</definedName>
    <definedName name="IQRInputU33" hidden="1">#REF!</definedName>
    <definedName name="IQRInputV33" hidden="1">#REF!</definedName>
    <definedName name="IQRInputX33" hidden="1">#REF!</definedName>
    <definedName name="IQRInputY33" hidden="1">#REF!</definedName>
    <definedName name="IQRPAFFOL3YBJ8" hidden="1">#REF!</definedName>
    <definedName name="IQRPAFFOL3YBK8" hidden="1">#REF!</definedName>
    <definedName name="IQRPNAVF5" hidden="1">#REF!</definedName>
    <definedName name="IQRPPerfB8" hidden="1">#REF!</definedName>
    <definedName name="IQRPPerfC8" hidden="1">#REF!</definedName>
    <definedName name="IQRPPerfD8" hidden="1">#REF!</definedName>
    <definedName name="IQRPPerfE8" hidden="1">#REF!</definedName>
    <definedName name="IQRPPerfF8" hidden="1">#REF!</definedName>
    <definedName name="IQRPPerfM8" hidden="1">#REF!</definedName>
    <definedName name="IQRPPerfN8" hidden="1">#REF!</definedName>
    <definedName name="IQRPPerfO8" hidden="1">#REF!</definedName>
    <definedName name="IQRPriceDataC14" hidden="1">#REF!</definedName>
    <definedName name="IQRPriceDataD14" hidden="1">#REF!</definedName>
    <definedName name="IQRPriceDataE14" hidden="1">#REF!</definedName>
    <definedName name="IQRPriceDataH14" hidden="1">#REF!</definedName>
    <definedName name="IQRPriceDataI14" hidden="1">#REF!</definedName>
    <definedName name="IQRPriceDataJ14" hidden="1">#REF!</definedName>
    <definedName name="IQRPriceDataM14" hidden="1">#REF!</definedName>
    <definedName name="IQRPriceDataN14" hidden="1">#REF!</definedName>
    <definedName name="IQRPriceDataO14" hidden="1">#REF!</definedName>
    <definedName name="IQRSheet1A1" hidden="1">#REF!</definedName>
    <definedName name="IQRSheet1B6" hidden="1">#REF!</definedName>
    <definedName name="IQRSheet1E5" hidden="1">#REF!</definedName>
    <definedName name="IQRSheet2B7" hidden="1">#REF!</definedName>
    <definedName name="iQShowHideColumns" hidden="1">"iQShowAll"</definedName>
    <definedName name="iruyt" hidden="1">{"AnnInc",#N/A,TRUE,"Inc";"QtrInc1",#N/A,TRUE,"Inc";"Balance",#N/A,TRUE,"Bal";"Cflow",#N/A,TRUE,"Cash"}</definedName>
    <definedName name="IsColHidden" hidden="1">FALSE</definedName>
    <definedName name="ISENTO" hidden="1">{#N/A,#N/A,TRUE,"RECEITA ESTAC";#N/A,#N/A,TRUE,"CASH ESTAC";#N/A,#N/A,TRUE,"11Est";#N/A,#N/A,TRUE,"13Est";#N/A,#N/A,TRUE,"14Est";#N/A,#N/A,TRUE,"16Est";#N/A,#N/A,TRUE,"IMOB ESTAC_A4"}</definedName>
    <definedName name="ISENTO_1" hidden="1">{#N/A,#N/A,TRUE,"RECEITA ESTAC";#N/A,#N/A,TRUE,"CASH ESTAC";#N/A,#N/A,TRUE,"11Est";#N/A,#N/A,TRUE,"13Est";#N/A,#N/A,TRUE,"14Est";#N/A,#N/A,TRUE,"16Est";#N/A,#N/A,TRUE,"IMOB ESTAC_A4"}</definedName>
    <definedName name="ISENTOS" hidden="1">{#N/A,#N/A,TRUE,"RECEITA ESTAC";#N/A,#N/A,TRUE,"CASH ESTAC";#N/A,#N/A,TRUE,"11Est";#N/A,#N/A,TRUE,"13Est";#N/A,#N/A,TRUE,"14Est";#N/A,#N/A,TRUE,"16Est";#N/A,#N/A,TRUE,"IMOB ESTAC_A4"}</definedName>
    <definedName name="ISENTOS_1" hidden="1">{#N/A,#N/A,TRUE,"RECEITA ESTAC";#N/A,#N/A,TRUE,"CASH ESTAC";#N/A,#N/A,TRUE,"11Est";#N/A,#N/A,TRUE,"13Est";#N/A,#N/A,TRUE,"14Est";#N/A,#N/A,TRUE,"16Est";#N/A,#N/A,TRUE,"IMOB ESTAC_A4"}</definedName>
    <definedName name="IsLTMColHidden" hidden="1">FALSE</definedName>
    <definedName name="IsSecureSenior1" hidden="1">#REF!</definedName>
    <definedName name="IsSecureSenior2" hidden="1">#REF!</definedName>
    <definedName name="IsSecureSenior3" hidden="1">#REF!</definedName>
    <definedName name="IsSecureSenior4" hidden="1">#REF!</definedName>
    <definedName name="IsSecureSenior5" hidden="1">#REF!</definedName>
    <definedName name="IsSecureSenior6" hidden="1">#REF!</definedName>
    <definedName name="IsSecureSenior7" hidden="1">#REF!</definedName>
    <definedName name="ItemStart" hidden="1">#REF!</definedName>
    <definedName name="iuiuiuiuiu" hidden="1">{#N/A,#N/A,FALSE,"Centres";#N/A,#N/A,FALSE,"Partenariats";#N/A,#N/A,FALSE,"P.Diverses";#N/A,#N/A,FALSE,"Adm";#N/A,#N/A,FALSE,"Autres R-D";#N/A,#N/A,FALSE,"Intérêts"}</definedName>
    <definedName name="iuiuiuiuiu_1" hidden="1">{#N/A,#N/A,FALSE,"Centres";#N/A,#N/A,FALSE,"Partenariats";#N/A,#N/A,FALSE,"P.Diverses";#N/A,#N/A,FALSE,"Adm";#N/A,#N/A,FALSE,"Autres R-D";#N/A,#N/A,FALSE,"Intérêts"}</definedName>
    <definedName name="IUY" hidden="1">{#N/A,#N/A,FALSE,"Min compar us";#N/A,#N/A,FALSE,"Min US Equité ";#N/A,#N/A,FALSE,"Analyse U.S."}</definedName>
    <definedName name="IUY_1" hidden="1">{#N/A,#N/A,FALSE,"Min compar us";#N/A,#N/A,FALSE,"Min US Equité ";#N/A,#N/A,FALSE,"Analyse U.S."}</definedName>
    <definedName name="IUYI"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IUYI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iuyiu" hidden="1">{#N/A,#N/A,FALSE,"Sommaire";#N/A,#N/A,FALSE,"Comparable";#N/A,#N/A,FALSE,"Centres commerciaux";#N/A,#N/A,FALSE,"Min Tot (2)";#N/A,#N/A,FALSE,"Min Equité";#N/A,#N/A,FALSE,"Prop.Diverses";#N/A,#N/A,FALSE,"Terrains";#N/A,#N/A,FALSE,"Administration";#N/A,#N/A,FALSE,"Autres R.D.";#N/A,#N/A,FALSE,"F.financiers";#N/A,#N/A,FALSE,"Rentree"}</definedName>
    <definedName name="iuyiu_1" hidden="1">{#N/A,#N/A,FALSE,"Sommaire";#N/A,#N/A,FALSE,"Comparable";#N/A,#N/A,FALSE,"Centres commerciaux";#N/A,#N/A,FALSE,"Min Tot (2)";#N/A,#N/A,FALSE,"Min Equité";#N/A,#N/A,FALSE,"Prop.Diverses";#N/A,#N/A,FALSE,"Terrains";#N/A,#N/A,FALSE,"Administration";#N/A,#N/A,FALSE,"Autres R.D.";#N/A,#N/A,FALSE,"F.financiers";#N/A,#N/A,FALSE,"Rentree"}</definedName>
    <definedName name="JBNAM">"KIMGL3133"</definedName>
    <definedName name="JBNMB">"179929"</definedName>
    <definedName name="JDFG" hidden="1">{#N/A,#N/A,FALSE,"Centres";#N/A,#N/A,FALSE,"Partenariats";#N/A,#N/A,FALSE,"P.Diverses";#N/A,#N/A,FALSE,"Adm";#N/A,#N/A,FALSE,"Autres R-D";#N/A,#N/A,FALSE,"Intérêts"}</definedName>
    <definedName name="JDFG_1" hidden="1">{#N/A,#N/A,FALSE,"Centres";#N/A,#N/A,FALSE,"Partenariats";#N/A,#N/A,FALSE,"P.Diverses";#N/A,#N/A,FALSE,"Adm";#N/A,#N/A,FALSE,"Autres R-D";#N/A,#N/A,FALSE,"Intérêts"}</definedName>
    <definedName name="jfas" hidden="1">{"NOPCAPEVA",#N/A,FALSE,"Nopat";"FCFCSTAR",#N/A,FALSE,"FCFVAL";"EVAVL",#N/A,FALSE,"EVAVAL";"LEASE",#N/A,FALSE,"OpLease"}</definedName>
    <definedName name="jfda" hidden="1">{"NOPCAPEVA",#N/A,FALSE,"Nopat";"FCFCSTAR",#N/A,FALSE,"FCFVAL";"EVAVL",#N/A,FALSE,"EVAVAL";"LEASE",#N/A,FALSE,"OpLease"}</definedName>
    <definedName name="jfie" hidden="1">{"NOPCAPEVA",#N/A,FALSE,"Nopat";"FCFCSTAR",#N/A,FALSE,"FCFVAL";"EVAVL",#N/A,FALSE,"EVAVAL";"LEASE",#N/A,FALSE,"OpLease"}</definedName>
    <definedName name="jgfs" hidden="1">{"AnnInc",#N/A,TRUE,"Inc";"QtrInc1",#N/A,TRUE,"Inc";"Balance",#N/A,TRUE,"Bal";"Cflow",#N/A,TRUE,"Cash"}</definedName>
    <definedName name="jhgjuy" hidden="1">{"AnnInc",#N/A,TRUE,"Inc";"QtrInc1",#N/A,TRUE,"Inc";"Balance",#N/A,TRUE,"Bal";"Cflow",#N/A,TRUE,"Cash"}</definedName>
    <definedName name="jhk" hidden="1">{#N/A,#N/A,FALSE,"Centres";#N/A,#N/A,FALSE,"Partenariats";#N/A,#N/A,FALSE,"P.Diverses";#N/A,#N/A,FALSE,"Adm";#N/A,#N/A,FALSE,"Autres R-D";#N/A,#N/A,FALSE,"Intérêts"}</definedName>
    <definedName name="jhk_1" hidden="1">{#N/A,#N/A,FALSE,"Centres";#N/A,#N/A,FALSE,"Partenariats";#N/A,#N/A,FALSE,"P.Diverses";#N/A,#N/A,FALSE,"Adm";#N/A,#N/A,FALSE,"Autres R-D";#N/A,#N/A,FALSE,"Intérêts"}</definedName>
    <definedName name="jhkghjhk" hidden="1">#REF!</definedName>
    <definedName name="jhlkjhl" hidden="1">#REF!</definedName>
    <definedName name="jimmy" hidden="1">#REF!</definedName>
    <definedName name="jj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JJJ_1" hidden="1">{#N/A,#N/A,FALSE,"Comparable";#N/A,#N/A,FALSE,"Sommaire";#N/A,#N/A,FALSE,"Rentree";#N/A,#N/A,FALSE,"Centres commerciaux";#N/A,#N/A,FALSE,"Min Tot";#N/A,#N/A,FALSE,"Min Equité";#N/A,#N/A,FALSE,"Prop.Diverses";#N/A,#N/A,FALSE,"Terrains";#N/A,#N/A,FALSE,"Administration";#N/A,#N/A,FALSE,"Autres R.D.";#N/A,#N/A,FALSE,"F.financiers"}</definedName>
    <definedName name="jjjj" hidden="1">{"capapetros",#N/A,FALSE,"capa petros";"RESPETROS",#N/A,FALSE,"RESULTADO";"REALIZ97PETROS",#N/A,FALSE,"RES97"}</definedName>
    <definedName name="jjjj_1" hidden="1">{"capapetros",#N/A,FALSE,"capa petros";"RESPETROS",#N/A,FALSE,"RESULTADO";"REALIZ97PETROS",#N/A,FALSE,"RES97"}</definedName>
    <definedName name="jjjjj" hidden="1">#REF!</definedName>
    <definedName name="jjjjjjj" hidden="1">{"capa",#N/A,FALSE,"capa";"RES",#N/A,FALSE,"RESULTADO";"REALIZ97",#N/A,FALSE,"RES97";"BAL",#N/A,FALSE,"BAL.PATRIM";"BALREALIZ",#N/A,FALSE,"BAL97"}</definedName>
    <definedName name="jjjjjjj_1" hidden="1">{"capa",#N/A,FALSE,"capa";"RES",#N/A,FALSE,"RESULTADO";"REALIZ97",#N/A,FALSE,"RES97";"BAL",#N/A,FALSE,"BAL.PATRIM";"BALREALIZ",#N/A,FALSE,"BAL97"}</definedName>
    <definedName name="jjjkk" hidden="1">{#N/A,#N/A,TRUE,"CASH COND_B1";#N/A,#N/A,TRUE,"COMP DESP COND_B2_B3";#N/A,#N/A,TRUE,"11";#N/A,#N/A,TRUE,"12";#N/A,#N/A,TRUE,"13";#N/A,#N/A,TRUE,"14";#N/A,#N/A,TRUE,"15";#N/A,#N/A,TRUE,"16";#N/A,#N/A,TRUE,"19";#N/A,#N/A,TRUE,"21";#N/A,#N/A,TRUE,"22";#N/A,#N/A,TRUE,"23";#N/A,#N/A,TRUE,"24";#N/A,#N/A,TRUE,"27";#N/A,#N/A,TRUE,"IMOB COND_B5";#N/A,#N/A,TRUE,"B6";#N/A,#N/A,TRUE,"B7";#N/A,#N/A,TRUE,"QUADRO PESSOAL";#N/A,#N/A,TRUE,"ORG."}</definedName>
    <definedName name="jjjkk_1" hidden="1">{#N/A,#N/A,TRUE,"CASH COND_B1";#N/A,#N/A,TRUE,"COMP DESP COND_B2_B3";#N/A,#N/A,TRUE,"11";#N/A,#N/A,TRUE,"12";#N/A,#N/A,TRUE,"13";#N/A,#N/A,TRUE,"14";#N/A,#N/A,TRUE,"15";#N/A,#N/A,TRUE,"16";#N/A,#N/A,TRUE,"19";#N/A,#N/A,TRUE,"21";#N/A,#N/A,TRUE,"22";#N/A,#N/A,TRUE,"23";#N/A,#N/A,TRUE,"24";#N/A,#N/A,TRUE,"27";#N/A,#N/A,TRUE,"IMOB COND_B5";#N/A,#N/A,TRUE,"B6";#N/A,#N/A,TRUE,"B7";#N/A,#N/A,TRUE,"QUADRO PESSOAL";#N/A,#N/A,TRUE,"ORG."}</definedName>
    <definedName name="JK_1" hidden="1">{#N/A,#N/A,FALSE,"Adm comp";#N/A,#N/A,FALSE,"Adm ajust";"adm",#N/A,FALSE,"Administration";#N/A,#N/A,FALSE,"Adm Bgt 97 vs Prév. 96";#N/A,#N/A,FALSE,"Adm Bgt 97 vs 96"}</definedName>
    <definedName name="JMKL" hidden="1">{#N/A,#N/A,FALSE,"Sommaire";#N/A,#N/A,FALSE,"Comparable";#N/A,#N/A,FALSE,"Centres commerciaux";#N/A,#N/A,FALSE,"Min Tot (2)";#N/A,#N/A,FALSE,"Min Equité";#N/A,#N/A,FALSE,"Prop.Diverses";#N/A,#N/A,FALSE,"Terrains";#N/A,#N/A,FALSE,"Administration";#N/A,#N/A,FALSE,"Autres R.D.";#N/A,#N/A,FALSE,"F.financiers";#N/A,#N/A,FALSE,"Rentree"}</definedName>
    <definedName name="JMKL_1" hidden="1">{#N/A,#N/A,FALSE,"Sommaire";#N/A,#N/A,FALSE,"Comparable";#N/A,#N/A,FALSE,"Centres commerciaux";#N/A,#N/A,FALSE,"Min Tot (2)";#N/A,#N/A,FALSE,"Min Equité";#N/A,#N/A,FALSE,"Prop.Diverses";#N/A,#N/A,FALSE,"Terrains";#N/A,#N/A,FALSE,"Administration";#N/A,#N/A,FALSE,"Autres R.D.";#N/A,#N/A,FALSE,"F.financiers";#N/A,#N/A,FALSE,"Rentree"}</definedName>
    <definedName name="joe" hidden="1">{#N/A,#N/A,FALSE,"Aging Summary";#N/A,#N/A,FALSE,"Ratio Analysis";#N/A,#N/A,FALSE,"Test 120 Day Accts";#N/A,#N/A,FALSE,"Tickmarks"}</definedName>
    <definedName name="jrd" hidden="1">{"NOPCAPEVA",#N/A,FALSE,"Nopat";"FCFCSTAR",#N/A,FALSE,"FCFVAL";"EVAVL",#N/A,FALSE,"EVAVAL";"LEASE",#N/A,FALSE,"OpLease"}</definedName>
    <definedName name="jsr" hidden="1">{"NOPCAPEVA",#N/A,FALSE,"Nopat";"FCFCSTAR",#N/A,FALSE,"FCFVAL";"EVAVL",#N/A,FALSE,"EVAVAL";"LEASE",#N/A,FALSE,"OpLease"}</definedName>
    <definedName name="juhuhu"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juhuhu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julia" hidden="1">#REF!</definedName>
    <definedName name="July">"May"</definedName>
    <definedName name="jut" hidden="1">{"NOPCAPEVA",#N/A,FALSE,"Nopat";"FCFCSTAR",#N/A,FALSE,"FCFVAL";"EVAVL",#N/A,FALSE,"EVAVAL";"LEASE",#N/A,FALSE,"OpLease"}</definedName>
    <definedName name="jyjkykhm" hidden="1">{#N/A,#N/A,FALSE,"Comparable";#N/A,#N/A,FALSE,"Sommaire";#N/A,#N/A,FALSE,"Rentree";#N/A,#N/A,FALSE,"Centres commerciaux";#N/A,#N/A,FALSE,"Min Tot";#N/A,#N/A,FALSE,"Min Equité";#N/A,#N/A,FALSE,"Prop.Diverses";#N/A,#N/A,FALSE,"Terrains";#N/A,#N/A,FALSE,"Administration";#N/A,#N/A,FALSE,"Autres R.D.";#N/A,#N/A,FALSE,"F.financiers"}</definedName>
    <definedName name="jyjkykhm_1" hidden="1">{#N/A,#N/A,FALSE,"Comparable";#N/A,#N/A,FALSE,"Sommaire";#N/A,#N/A,FALSE,"Rentree";#N/A,#N/A,FALSE,"Centres commerciaux";#N/A,#N/A,FALSE,"Min Tot";#N/A,#N/A,FALSE,"Min Equité";#N/A,#N/A,FALSE,"Prop.Diverses";#N/A,#N/A,FALSE,"Terrains";#N/A,#N/A,FALSE,"Administration";#N/A,#N/A,FALSE,"Autres R.D.";#N/A,#N/A,FALSE,"F.financiers"}</definedName>
    <definedName name="jyte" hidden="1">{"NOPCAPEVA",#N/A,FALSE,"Nopat";"FCFCSTAR",#N/A,FALSE,"FCFVAL";"EVAVL",#N/A,FALSE,"EVAVAL";"LEASE",#N/A,FALSE,"OpLease"}</definedName>
    <definedName name="jz" hidden="1">#REF!</definedName>
    <definedName name="K2_WBEVMODE" hidden="1">0</definedName>
    <definedName name="ka" hidden="1">{#N/A,#N/A,FALSE,"SC1";#N/A,#N/A,FALSE,"SC5";#N/A,#N/A,FALSE,"SC10";#N/A,#N/A,FALSE,"SC11";#N/A,#N/A,FALSE,"SC12";#N/A,#N/A,FALSE,"SC13";#N/A,#N/A,FALSE,"SC14";#N/A,#N/A,FALSE,"SC15";#N/A,#N/A,FALSE,"SC21";#N/A,#N/A,FALSE,"SC90";#N/A,#N/A,FALSE,"Oscar";#N/A,#N/A,FALSE,"Checklist"}</definedName>
    <definedName name="kah" hidden="1">#REF!</definedName>
    <definedName name="KEI" hidden="1">#REF!</definedName>
    <definedName name="Keybank" hidden="1">#REF!</definedName>
    <definedName name="kfhg" hidden="1">{"NOPCAPEVA",#N/A,FALSE,"Nopat";"FCFCSTAR",#N/A,FALSE,"FCFVAL";"EVAVL",#N/A,FALSE,"EVAVAL";"LEASE",#N/A,FALSE,"OpLease"}</definedName>
    <definedName name="kgh" hidden="1">#REF!</definedName>
    <definedName name="khj" hidden="1">{"NOPCAPEVA",#N/A,FALSE,"Nopat";"FCFCSTAR",#N/A,FALSE,"FCFVAL";"EVAVL",#N/A,FALSE,"EVAVAL";"LEASE",#N/A,FALSE,"OpLease"}</definedName>
    <definedName name="KILJKO"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KILJKO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kiut" hidden="1">{"AnnInc",#N/A,TRUE,"Inc";"QtrInc1",#N/A,TRUE,"Inc";"Balance",#N/A,TRUE,"Bal";"Cflow",#N/A,TRUE,"Cash"}</definedName>
    <definedName name="kiuu" hidden="1">{"AnnInc",#N/A,TRUE,"Inc";"QtrInc1",#N/A,TRUE,"Inc";"Balance",#N/A,TRUE,"Bal";"Cflow",#N/A,TRUE,"Cash"}</definedName>
    <definedName name="kj_1" hidden="1">{"CASHFLOW",#N/A,FALSE,"Northpointe"}</definedName>
    <definedName name="KJH" hidden="1">{#N/A,#N/A,FALSE,"Sommaire";#N/A,#N/A,FALSE,"Comparable";#N/A,#N/A,FALSE,"Centres commerciaux";#N/A,#N/A,FALSE,"Min Tot (2)";#N/A,#N/A,FALSE,"Min Equité";#N/A,#N/A,FALSE,"Prop.Diverses";#N/A,#N/A,FALSE,"Terrains";#N/A,#N/A,FALSE,"Administration";#N/A,#N/A,FALSE,"Autres R.D.";#N/A,#N/A,FALSE,"F.financiers";#N/A,#N/A,FALSE,"Rentree"}</definedName>
    <definedName name="KJH_1" hidden="1">{#N/A,#N/A,FALSE,"Sommaire";#N/A,#N/A,FALSE,"Comparable";#N/A,#N/A,FALSE,"Centres commerciaux";#N/A,#N/A,FALSE,"Min Tot (2)";#N/A,#N/A,FALSE,"Min Equité";#N/A,#N/A,FALSE,"Prop.Diverses";#N/A,#N/A,FALSE,"Terrains";#N/A,#N/A,FALSE,"Administration";#N/A,#N/A,FALSE,"Autres R.D.";#N/A,#N/A,FALSE,"F.financiers";#N/A,#N/A,FALSE,"Rentree"}</definedName>
    <definedName name="KJKJ" hidden="1">#REF!</definedName>
    <definedName name="kjl" hidden="1">{#N/A,#N/A,FALSE,"Min compa cad";#N/A,#N/A,FALSE,"Min CAN Equité ";#N/A,#N/A,FALSE,"Analyse can"}</definedName>
    <definedName name="kjl_1" hidden="1">{#N/A,#N/A,FALSE,"Min compa cad";#N/A,#N/A,FALSE,"Min CAN Equité ";#N/A,#N/A,FALSE,"Analyse can"}</definedName>
    <definedName name="kjnil" hidden="1">{#N/A,#N/A,TRUE,"RECEITA ESTAC";#N/A,#N/A,TRUE,"CASH ESTAC";#N/A,#N/A,TRUE,"11Est";#N/A,#N/A,TRUE,"13Est";#N/A,#N/A,TRUE,"14Est";#N/A,#N/A,TRUE,"16Est";#N/A,#N/A,TRUE,"IMOB ESTAC_A4"}</definedName>
    <definedName name="kjnil_1" hidden="1">{#N/A,#N/A,TRUE,"RECEITA ESTAC";#N/A,#N/A,TRUE,"CASH ESTAC";#N/A,#N/A,TRUE,"11Est";#N/A,#N/A,TRUE,"13Est";#N/A,#N/A,TRUE,"14Est";#N/A,#N/A,TRUE,"16Est";#N/A,#N/A,TRUE,"IMOB ESTAC_A4"}</definedName>
    <definedName name="kjojoj" hidden="1">{#N/A,#N/A,FALSE,"Sommaire";#N/A,#N/A,FALSE,"Comparable";#N/A,#N/A,FALSE,"Centres commerciaux";#N/A,#N/A,FALSE,"Min Tot (2)";#N/A,#N/A,FALSE,"Min Equité";#N/A,#N/A,FALSE,"Prop.Diverses";#N/A,#N/A,FALSE,"Terrains";#N/A,#N/A,FALSE,"Administration";#N/A,#N/A,FALSE,"Autres R.D.";#N/A,#N/A,FALSE,"F.financiers";#N/A,#N/A,FALSE,"Rentree"}</definedName>
    <definedName name="kjojoj_1" hidden="1">{#N/A,#N/A,FALSE,"Sommaire";#N/A,#N/A,FALSE,"Comparable";#N/A,#N/A,FALSE,"Centres commerciaux";#N/A,#N/A,FALSE,"Min Tot (2)";#N/A,#N/A,FALSE,"Min Equité";#N/A,#N/A,FALSE,"Prop.Diverses";#N/A,#N/A,FALSE,"Terrains";#N/A,#N/A,FALSE,"Administration";#N/A,#N/A,FALSE,"Autres R.D.";#N/A,#N/A,FALSE,"F.financiers";#N/A,#N/A,FALSE,"Rentree"}</definedName>
    <definedName name="kk" hidden="1">#REF!</definedName>
    <definedName name="kk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kkkk" hidden="1">#REF!</definedName>
    <definedName name="kku" hidden="1">{#N/A,#N/A,TRUE,"Lettre";#N/A,#N/A,TRUE,"Page Titre prinicpale";#N/A,#N/A,TRUE,"sommaire";#N/A,#N/A,TRUE,"Fiche";#N/A,#N/A,TRUE,"Page Titre annexes";#N/A,#N/A,TRUE,"LNE présentation";#N/A,#N/A,TRUE,"projection";#N/A,#N/A,TRUE,"rendements";#N/A,#N/A,TRUE,"sensibilité"}</definedName>
    <definedName name="kku_1" hidden="1">{#N/A,#N/A,TRUE,"Lettre";#N/A,#N/A,TRUE,"Page Titre prinicpale";#N/A,#N/A,TRUE,"sommaire";#N/A,#N/A,TRUE,"Fiche";#N/A,#N/A,TRUE,"Page Titre annexes";#N/A,#N/A,TRUE,"LNE présentation";#N/A,#N/A,TRUE,"projection";#N/A,#N/A,TRUE,"rendements";#N/A,#N/A,TRUE,"sensibilité"}</definedName>
    <definedName name="klhjkj" hidden="1">{"capa",#N/A,FALSE,"capa";"RES",#N/A,FALSE,"RESULTADO";"REALIZ97",#N/A,FALSE,"RES97";"BAL",#N/A,FALSE,"BAL.PATRIM";"BALREALIZ",#N/A,FALSE,"BAL97"}</definedName>
    <definedName name="klhjkj_1" hidden="1">{"capa",#N/A,FALSE,"capa";"RES",#N/A,FALSE,"RESULTADO";"REALIZ97",#N/A,FALSE,"RES97";"BAL",#N/A,FALSE,"BAL.PATRIM";"BALREALIZ",#N/A,FALSE,"BAL97"}</definedName>
    <definedName name="kokok" hidden="1">{#N/A,#N/A,FALSE,"Comparable";#N/A,#N/A,FALSE,"Sommaire";#N/A,#N/A,FALSE,"Rentree";#N/A,#N/A,FALSE,"Centres commerciaux";#N/A,#N/A,FALSE,"Min Tot";#N/A,#N/A,FALSE,"Min Equité";#N/A,#N/A,FALSE,"Prop.Diverses";#N/A,#N/A,FALSE,"Terrains";#N/A,#N/A,FALSE,"Administration";#N/A,#N/A,FALSE,"Autres R.D.";#N/A,#N/A,FALSE,"F.financiers"}</definedName>
    <definedName name="kokok_1" hidden="1">{#N/A,#N/A,FALSE,"Comparable";#N/A,#N/A,FALSE,"Sommaire";#N/A,#N/A,FALSE,"Rentree";#N/A,#N/A,FALSE,"Centres commerciaux";#N/A,#N/A,FALSE,"Min Tot";#N/A,#N/A,FALSE,"Min Equité";#N/A,#N/A,FALSE,"Prop.Diverses";#N/A,#N/A,FALSE,"Terrains";#N/A,#N/A,FALSE,"Administration";#N/A,#N/A,FALSE,"Autres R.D.";#N/A,#N/A,FALSE,"F.financiers"}</definedName>
    <definedName name="kokoko" hidden="1">{#N/A,#N/A,FALSE,"Comparable";#N/A,#N/A,FALSE,"Sommaire";#N/A,#N/A,FALSE,"Rentree";#N/A,#N/A,FALSE,"Centres commerciaux";#N/A,#N/A,FALSE,"Min Tot";#N/A,#N/A,FALSE,"Min Equité";#N/A,#N/A,FALSE,"Prop.Diverses";#N/A,#N/A,FALSE,"Terrains";#N/A,#N/A,FALSE,"Administration";#N/A,#N/A,FALSE,"Autres R.D.";#N/A,#N/A,FALSE,"F.financiers"}</definedName>
    <definedName name="kokoko_1" hidden="1">{#N/A,#N/A,FALSE,"Comparable";#N/A,#N/A,FALSE,"Sommaire";#N/A,#N/A,FALSE,"Rentree";#N/A,#N/A,FALSE,"Centres commerciaux";#N/A,#N/A,FALSE,"Min Tot";#N/A,#N/A,FALSE,"Min Equité";#N/A,#N/A,FALSE,"Prop.Diverses";#N/A,#N/A,FALSE,"Terrains";#N/A,#N/A,FALSE,"Administration";#N/A,#N/A,FALSE,"Autres R.D.";#N/A,#N/A,FALSE,"F.financiers"}</definedName>
    <definedName name="ktf" hidden="1">{"NOPCAPEVA",#N/A,FALSE,"Nopat";"FCFCSTAR",#N/A,FALSE,"FCFVAL";"EVAVL",#N/A,FALSE,"EVAVAL";"LEASE",#N/A,FALSE,"OpLease"}</definedName>
    <definedName name="ky" hidden="1">#REF!</definedName>
    <definedName name="kyd.ChngCell.01." hidden="1">#REF!</definedName>
    <definedName name="kyd.CounterLimitCell.01." hidden="1">"x"</definedName>
    <definedName name="kyd.Dim.01." hidden="1">"tm1serv:company"</definedName>
    <definedName name="kyd.ElementList.01." hidden="1">#REF!</definedName>
    <definedName name="kyd.ElementType.01." hidden="1">1</definedName>
    <definedName name="kyd.FileSaveDir.">""</definedName>
    <definedName name="kyd.ItemType.01." hidden="1">2</definedName>
    <definedName name="kyd.KillLinks.">-4146</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oCtrlNum." hidden="1">0</definedName>
    <definedName name="kyd.MemoSortHide.">FALSE</definedName>
    <definedName name="kyd.NumLevels.01." hidden="1">999</definedName>
    <definedName name="kyd.PanicStop." hidden="1">FALSE</definedName>
    <definedName name="kyd.ParentName.01." hidden="1">""</definedName>
    <definedName name="kyd.Password.">""</definedName>
    <definedName name="kyd.PreScreenData." hidden="1">FALSE</definedName>
    <definedName name="kyd.PrintMemo.">FALSE</definedName>
    <definedName name="kyd.PrintParent.01." hidden="1">TRUE</definedName>
    <definedName name="kyd.PrintStdAlertCell." hidden="1">#REF!</definedName>
    <definedName name="kyd.PrintStdWhen." hidden="1">1</definedName>
    <definedName name="kyd.PrintToWbk." hidden="1">FALSE</definedName>
    <definedName name="kyd.ProcessInCycle." hidden="1">FALSE</definedName>
    <definedName name="kyd.ProtWbkStruct.">-4146</definedName>
    <definedName name="kyd.ProtWbkWin.">-4146</definedName>
    <definedName name="kyd.ReplaceFile.">-4146</definedName>
    <definedName name="kyd.SaveAsFile." hidden="1">FALSE</definedName>
    <definedName name="kyd.SaveCopy.">3</definedName>
    <definedName name="kyd.SaveMemo.">FALSE</definedName>
    <definedName name="kyd.SelectString.01." hidden="1">"*"</definedName>
    <definedName name="kyd.ServerCell." hidden="1">#REF!</definedName>
    <definedName name="kyd.Shortcut." hidden="1">FALSE</definedName>
    <definedName name="kyd.StdSortHide." hidden="1">FALSE</definedName>
    <definedName name="kyd.StopRow.">65536</definedName>
    <definedName name="kyd.WriteMemWhenOptn.">3</definedName>
    <definedName name="KydColors_LumAValue" hidden="1">160</definedName>
    <definedName name="KydColors_LumBValue" hidden="1">245</definedName>
    <definedName name="KydColors_LumTValue" hidden="1">50</definedName>
    <definedName name="kyg" hidden="1">{"NOPCAPEVA",#N/A,FALSE,"Nopat";"FCFCSTAR",#N/A,FALSE,"FCFVAL";"EVAVL",#N/A,FALSE,"EVAVAL";"LEASE",#N/A,FALSE,"OpLease"}</definedName>
    <definedName name="kyle" hidden="1">{"CASHFLOW",#N/A,FALSE,"Northpointe"}</definedName>
    <definedName name="LagoonTowercvr" hidden="1">{#N/A,#N/A,FALSE,"BALLY COSTS";#N/A,#N/A,FALSE,"FF&amp;E";#N/A,#N/A,FALSE,"FEES";#N/A,#N/A,FALSE,"CONTINGENCY";#N/A,#N/A,FALSE,"SOFT COSTS";#N/A,#N/A,FALSE,"DETAIL";#N/A,#N/A,FALSE,"sum12-3"}</definedName>
    <definedName name="lala" hidden="1">{#N/A,#N/A,FALSE,"DCF-COM";#N/A,#N/A,FALSE,"VAC-COM"}</definedName>
    <definedName name="lank" hidden="1">#REF!</definedName>
    <definedName name="Last_Row">IF(Values_Entered,Header_Row+Number_of_Payments,Header_Row)</definedName>
    <definedName name="LastCol">MATCH(REPT("z",255),#REF!)</definedName>
    <definedName name="LastRowA">4</definedName>
    <definedName name="lbo" hidden="1">{#N/A,#N/A,FALSE,"Summary";#N/A,#N/A,FALSE,"Projections";#N/A,#N/A,FALSE,"Mkt Mults";#N/A,#N/A,FALSE,"DCF";#N/A,#N/A,FALSE,"Accr Dil";#N/A,#N/A,FALSE,"PIC LBO";#N/A,#N/A,FALSE,"MULT10_4";#N/A,#N/A,FALSE,"CBI LBO"}</definedName>
    <definedName name="leek" hidden="1">#REF!</definedName>
    <definedName name="LevDelArea">#REF!,#REF!,#REF!,#REF!,#REF!</definedName>
    <definedName name="leveraged_nopro_area">#REF!,#REF!,#REF!</definedName>
    <definedName name="LI"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LI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lih" hidden="1">{"NOPCAPEVA",#N/A,FALSE,"Nopat";"FCFCSTAR",#N/A,FALSE,"FCFVAL";"EVAVL",#N/A,FALSE,"EVAVAL";"LEASE",#N/A,FALSE,"OpLease"}</definedName>
    <definedName name="limcount" hidden="1">1</definedName>
    <definedName name="ListOffset" hidden="1">1</definedName>
    <definedName name="lk"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lk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LKJH" hidden="1">{#N/A,#N/A,FALSE,"Min compar us";#N/A,#N/A,FALSE,"Min US Equité ";#N/A,#N/A,FALSE,"Analyse U.S."}</definedName>
    <definedName name="LKJH_1" hidden="1">{#N/A,#N/A,FALSE,"Min compar us";#N/A,#N/A,FALSE,"Min US Equité ";#N/A,#N/A,FALSE,"Analyse U.S."}</definedName>
    <definedName name="lkjhgfd" hidden="1">{#N/A,#N/A,FALSE,"Centres";#N/A,#N/A,FALSE,"Partenariats";#N/A,#N/A,FALSE,"P.Diverses";#N/A,#N/A,FALSE,"Adm";#N/A,#N/A,FALSE,"Autres R-D";#N/A,#N/A,FALSE,"Intérêts"}</definedName>
    <definedName name="lkjhgfd_1" hidden="1">{#N/A,#N/A,FALSE,"Centres";#N/A,#N/A,FALSE,"Partenariats";#N/A,#N/A,FALSE,"P.Diverses";#N/A,#N/A,FALSE,"Adm";#N/A,#N/A,FALSE,"Autres R-D";#N/A,#N/A,FALSE,"Intérêts"}</definedName>
    <definedName name="lkkkkk" hidden="1">{#N/A,#N/A,FALSE,"Comparable";#N/A,#N/A,FALSE,"Sommaire";#N/A,#N/A,FALSE,"Rentree";#N/A,#N/A,FALSE,"Centres commerciaux";#N/A,#N/A,FALSE,"Min Tot";#N/A,#N/A,FALSE,"Min Equité";#N/A,#N/A,FALSE,"Prop.Diverses";#N/A,#N/A,FALSE,"Terrains";#N/A,#N/A,FALSE,"Administration";#N/A,#N/A,FALSE,"Autres R.D.";#N/A,#N/A,FALSE,"F.financiers"}</definedName>
    <definedName name="lkkkkk_1" hidden="1">{#N/A,#N/A,FALSE,"Comparable";#N/A,#N/A,FALSE,"Sommaire";#N/A,#N/A,FALSE,"Rentree";#N/A,#N/A,FALSE,"Centres commerciaux";#N/A,#N/A,FALSE,"Min Tot";#N/A,#N/A,FALSE,"Min Equité";#N/A,#N/A,FALSE,"Prop.Diverses";#N/A,#N/A,FALSE,"Terrains";#N/A,#N/A,FALSE,"Administration";#N/A,#N/A,FALSE,"Autres R.D.";#N/A,#N/A,FALSE,"F.financiers"}</definedName>
    <definedName name="lkklklklkl" hidden="1">{#N/A,#N/A,FALSE,"Centres";#N/A,#N/A,FALSE,"Partenariats";#N/A,#N/A,FALSE,"P.Diverses";#N/A,#N/A,FALSE,"Adm";#N/A,#N/A,FALSE,"Autres R-D";#N/A,#N/A,FALSE,"Intérêts"}</definedName>
    <definedName name="lkklklklkl_1" hidden="1">{#N/A,#N/A,FALSE,"Centres";#N/A,#N/A,FALSE,"Partenariats";#N/A,#N/A,FALSE,"P.Diverses";#N/A,#N/A,FALSE,"Adm";#N/A,#N/A,FALSE,"Autres R-D";#N/A,#N/A,FALSE,"Intérêts"}</definedName>
    <definedName name="ll" hidden="1">#REF!</definedName>
    <definedName name="LL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lll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lllkkjhhggf" hidden="1">{#N/A,#N/A,FALSE,"Comparable";#N/A,#N/A,FALSE,"Sommaire";#N/A,#N/A,FALSE,"Rentree";#N/A,#N/A,FALSE,"Centres commerciaux";#N/A,#N/A,FALSE,"Min Tot";#N/A,#N/A,FALSE,"Min Equité";#N/A,#N/A,FALSE,"Prop.Diverses";#N/A,#N/A,FALSE,"Terrains";#N/A,#N/A,FALSE,"Administration";#N/A,#N/A,FALSE,"Autres R.D.";#N/A,#N/A,FALSE,"F.financiers"}</definedName>
    <definedName name="lllkkjhhggf_1" hidden="1">{#N/A,#N/A,FALSE,"Comparable";#N/A,#N/A,FALSE,"Sommaire";#N/A,#N/A,FALSE,"Rentree";#N/A,#N/A,FALSE,"Centres commerciaux";#N/A,#N/A,FALSE,"Min Tot";#N/A,#N/A,FALSE,"Min Equité";#N/A,#N/A,FALSE,"Prop.Diverses";#N/A,#N/A,FALSE,"Terrains";#N/A,#N/A,FALSE,"Administration";#N/A,#N/A,FALSE,"Autres R.D.";#N/A,#N/A,FALSE,"F.financiers"}</definedName>
    <definedName name="llllll" hidden="1">{#N/A,#N/A,FALSE,"Adm comp";#N/A,#N/A,FALSE,"Adm ajust";"adm",#N/A,FALSE,"Administration";#N/A,#N/A,FALSE,"Adm Bgt 97 vs Prév. 96";#N/A,#N/A,FALSE,"Adm Bgt 97 vs 96"}</definedName>
    <definedName name="llllll_1" hidden="1">{#N/A,#N/A,FALSE,"Adm comp";#N/A,#N/A,FALSE,"Adm ajust";"adm",#N/A,FALSE,"Administration";#N/A,#N/A,FALSE,"Adm Bgt 97 vs Prév. 96";#N/A,#N/A,FALSE,"Adm Bgt 97 vs 96"}</definedName>
    <definedName name="LoanIsGood">(#REF!*#REF!*#REF!*#REF!)&gt;0</definedName>
    <definedName name="lob.all" hidden="1">{#N/A,#N/A,FALSE,"PHASED";#N/A,#N/A,FALSE,"DETAIL OF SITE";#N/A,#N/A,FALSE,"MSTR SUMMARY";#N/A,#N/A,FALSE,"CAT1-16 SUMM";#N/A,#N/A,FALSE,"ELEVATOR";#N/A,#N/A,FALSE,"PHASE 2 COSTS"}</definedName>
    <definedName name="loi" hidden="1">{"AnnInc",#N/A,TRUE,"Inc";"QtrInc1",#N/A,TRUE,"Inc";"Balance",#N/A,TRUE,"Bal";"Cflow",#N/A,TRUE,"Cash"}</definedName>
    <definedName name="loiuy" hidden="1">{"AnnInc",#N/A,TRUE,"Inc";"QtrInc1",#N/A,TRUE,"Inc";"Balance",#N/A,TRUE,"Bal";"Cflow",#N/A,TRUE,"Cash"}</definedName>
    <definedName name="LOL"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LOL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lookup_PoolCodes">#REF!:INDEX(#REF!,COUNTA(#REF!))</definedName>
    <definedName name="lou" hidden="1">{"AnnInc",#N/A,TRUE,"Inc";"QtrInc1",#N/A,TRUE,"Inc";"Balance",#N/A,TRUE,"Bal";"Cflow",#N/A,TRUE,"Cash"}</definedName>
    <definedName name="LOV_DesktopBudgetsEntryPageDef_CurrencyCode" hidden="1">#REF!</definedName>
    <definedName name="LOV_DesktopBudgetsEntryPageDef_LedgerId" hidden="1">#REF!</definedName>
    <definedName name="LOV_FinGlDesktopEntryPageDef_CurrencyCode" hidden="1">#REF!</definedName>
    <definedName name="LOV_FinGlDesktopEntryPageDef_HeaderAccountingPeriodList" hidden="1">#REF!</definedName>
    <definedName name="LOV_FinGlDesktopEntryPageDef_HeaderCategoryList" hidden="1">#REF!</definedName>
    <definedName name="LOV_FinGlDesktopEntryPageDef_HeaderLedgerIdList" hidden="1">#REF!</definedName>
    <definedName name="LOV_FinGlDesktopEntryPageDef_HeaderReversalPeriodList" hidden="1">#REF!</definedName>
    <definedName name="LOV_FinGlDesktopEntryPageDef_HeaderSourceList" hidden="1">#REF!</definedName>
    <definedName name="LOV_FinGlDesktopEntryPageDef_UserCurrencyConversionType" hidden="1">#REF!</definedName>
    <definedName name="lp" hidden="1">{"capa",#N/A,FALSE,"capa";"RES",#N/A,FALSE,"RESULTADO";"REALIZ97",#N/A,FALSE,"RES97";"BAL",#N/A,FALSE,"BAL.PATRIM";"BALREALIZ",#N/A,FALSE,"BAL97"}</definedName>
    <definedName name="lp_1" hidden="1">{"capa",#N/A,FALSE,"capa";"RES",#N/A,FALSE,"RESULTADO";"REALIZ97",#N/A,FALSE,"RES97";"BAL",#N/A,FALSE,"BAL.PATRIM";"BALREALIZ",#N/A,FALSE,"BAL97"}</definedName>
    <definedName name="ltm_BalanceSheet" hidden="1">#REF!</definedName>
    <definedName name="ltm_IncomeStatement" hidden="1">#REF!</definedName>
    <definedName name="lulululul" hidden="1">{#N/A,#N/A,FALSE,"Centres";#N/A,#N/A,FALSE,"Partenariats";#N/A,#N/A,FALSE,"P.Diverses";#N/A,#N/A,FALSE,"Adm";#N/A,#N/A,FALSE,"Autres R-D";#N/A,#N/A,FALSE,"Intérêts"}</definedName>
    <definedName name="lulululul_1" hidden="1">{#N/A,#N/A,FALSE,"Centres";#N/A,#N/A,FALSE,"Partenariats";#N/A,#N/A,FALSE,"P.Diverses";#N/A,#N/A,FALSE,"Adm";#N/A,#N/A,FALSE,"Autres R-D";#N/A,#N/A,FALSE,"Intérêts"}</definedName>
    <definedName name="M_PlaceofPath" hidden="1">"F:\DANDERS\COMPANY\MAR\MAR_VDF.xls"</definedName>
    <definedName name="mans" hidden="1">{"quarterly",#N/A,FALSE,"Income Statement";#N/A,#N/A,FALSE,"print segment";#N/A,#N/A,FALSE,"Balance Sheet";#N/A,#N/A,FALSE,"Annl Inc";#N/A,#N/A,FALSE,"Cash Flow"}</definedName>
    <definedName name="Margin2" hidden="1">{#N/A,#N/A,TRUE,"B (2)";#N/A,#N/A,TRUE,"B (2)"}</definedName>
    <definedName name="Marketing_1" hidden="1">{#N/A,#N/A,FALSE,"V-R-gr";#N/A,#N/A,FALSE,"Veículos -gr"}</definedName>
    <definedName name="mbc" hidden="1">{"NOPCAPEVA",#N/A,FALSE,"Nopat";"FCFCSTAR",#N/A,FALSE,"FCFVAL";"EVAVL",#N/A,FALSE,"EVAVAL";"LEASE",#N/A,FALSE,"OpLease"}</definedName>
    <definedName name="mbvc" hidden="1">{"NOPCAPEVA",#N/A,FALSE,"Nopat";"FCFCSTAR",#N/A,FALSE,"FCFVAL";"EVAVL",#N/A,FALSE,"EVAVAL";"LEASE",#N/A,FALSE,"OpLease"}</definedName>
    <definedName name="meg" hidden="1">#REF!</definedName>
    <definedName name="MerrillPrintIt" hidden="1">#N/A</definedName>
    <definedName name="MEWarning" hidden="1">1</definedName>
    <definedName name="MGMTFEE" hidden="1">#REF!</definedName>
    <definedName name="MI" hidden="1">{#N/A,#N/A,FALSE,"Comparable";#N/A,#N/A,FALSE,"Sommaire";#N/A,#N/A,FALSE,"Rentree";#N/A,#N/A,FALSE,"Centres commerciaux";#N/A,#N/A,FALSE,"Min Tot";#N/A,#N/A,FALSE,"Min Equité";#N/A,#N/A,FALSE,"Prop.Diverses";#N/A,#N/A,FALSE,"Terrains";#N/A,#N/A,FALSE,"Administration";#N/A,#N/A,FALSE,"Autres R.D.";#N/A,#N/A,FALSE,"F.financiers"}</definedName>
    <definedName name="MI_1" hidden="1">{#N/A,#N/A,FALSE,"Comparable";#N/A,#N/A,FALSE,"Sommaire";#N/A,#N/A,FALSE,"Rentree";#N/A,#N/A,FALSE,"Centres commerciaux";#N/A,#N/A,FALSE,"Min Tot";#N/A,#N/A,FALSE,"Min Equité";#N/A,#N/A,FALSE,"Prop.Diverses";#N/A,#N/A,FALSE,"Terrains";#N/A,#N/A,FALSE,"Administration";#N/A,#N/A,FALSE,"Autres R.D.";#N/A,#N/A,FALSE,"F.financiers"}</definedName>
    <definedName name="mklm"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mklm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mkmkmkmk" hidden="1">{#N/A,#N/A,FALSE,"Centres";#N/A,#N/A,FALSE,"Partenariats";#N/A,#N/A,FALSE,"P.Diverses";#N/A,#N/A,FALSE,"Adm";#N/A,#N/A,FALSE,"Autres R-D";#N/A,#N/A,FALSE,"Intérêts"}</definedName>
    <definedName name="mkmkmkmk_1" hidden="1">{#N/A,#N/A,FALSE,"Centres";#N/A,#N/A,FALSE,"Partenariats";#N/A,#N/A,FALSE,"P.Diverses";#N/A,#N/A,FALSE,"Adm";#N/A,#N/A,FALSE,"Autres R-D";#N/A,#N/A,FALSE,"Intérêts"}</definedName>
    <definedName name="MLNK01367dcce1e44050bc5f85fb0e4eeab4" hidden="1">#REF!</definedName>
    <definedName name="MLNK0395e204bfec4fcfabfbe5f4d14080d8" hidden="1">#REF!</definedName>
    <definedName name="MLNK05646c7cd5934a7b8f8460f5f0772525" hidden="1">#REF!</definedName>
    <definedName name="MLNK06d45d9c13b24da3bbf55d25d2e78619" hidden="1">#REF!</definedName>
    <definedName name="MLNK0813de555c7c47479cadd30a9807a45b" hidden="1">#REF!</definedName>
    <definedName name="MLNK09098ee3a4e445b29532e1686625cb4f" hidden="1">#REF!</definedName>
    <definedName name="MLNK093f02cabfb14509b9ae30a467d68de1" hidden="1">#REF!</definedName>
    <definedName name="MLNK0b592c61486d4e08a437c53a4729751e" hidden="1">#REF!</definedName>
    <definedName name="MLNK0c26f003e3cf4e4aa6aa9014b1c06f49" hidden="1">#REF!</definedName>
    <definedName name="MLNK0cc252683b374bf7810cb69bf327b647" hidden="1">#REF!</definedName>
    <definedName name="MLNK0ee6283f2db64f88a9a1e4d6fcfc081f" hidden="1">#REF!</definedName>
    <definedName name="MLNK15eb6e8b9f33455698533aa8ae14c090" hidden="1">#REF!</definedName>
    <definedName name="MLNK15f3963b3b61487da9dad66e7313a805" hidden="1">#REF!</definedName>
    <definedName name="MLNK17e20196541f44d99fd28ee4f840b2f6" hidden="1">#REF!</definedName>
    <definedName name="MLNK2005528684194ed1a48440ecbb6a21c5" hidden="1">#REF!</definedName>
    <definedName name="MLNK2120f465bbab463891e6c739ecf03a34" hidden="1">#REF!</definedName>
    <definedName name="MLNK2ac8ffaa3743427a80fd8af9e0efc5b4" hidden="1">#REF!</definedName>
    <definedName name="MLNK2cc2da4f36ab459389cfaef08c230e11" hidden="1">#REF!</definedName>
    <definedName name="MLNK2d80b4ca42954b1b944e97825539226e" hidden="1">#REF!</definedName>
    <definedName name="MLNK2ee9a1a60c224b1398b712c8ccbc53e4" hidden="1">#REF!</definedName>
    <definedName name="MLNK31a021a3a42c450eb64709420a25db2d" hidden="1">#REF!</definedName>
    <definedName name="MLNK3225d2b764c047959b5d4960e5c9a23f" hidden="1">#REF!</definedName>
    <definedName name="MLNK323d0e49e1544f4282ad59ff7ebff6ff" hidden="1">#REF!</definedName>
    <definedName name="MLNK3842c85754014a45956d2ef88568902e" hidden="1">#REF!</definedName>
    <definedName name="MLNK3a013b1b1ea846bab4f8a521bd6758f1" hidden="1">#REF!</definedName>
    <definedName name="MLNK3c0371b751984eb38cd7125db9fb7b1a" hidden="1">#REF!</definedName>
    <definedName name="MLNK3f51ba8706864519bad3c545d8118436" hidden="1">#REF!</definedName>
    <definedName name="MLNK408ec04f8b0e495eacf1a67ef5c9048b" hidden="1">#REF!</definedName>
    <definedName name="MLNK434cd099f95a495098497e683fc5c254" hidden="1">#REF!</definedName>
    <definedName name="MLNK4426760cc30e44bc885bdcacfd86a8c8" hidden="1">#REF!</definedName>
    <definedName name="MLNK475f6fca4a2f48df9bf8684846c15687" hidden="1">#REF!</definedName>
    <definedName name="MLNK4859acafa9a24efb8037d6f8d64f4236" hidden="1">#REF!</definedName>
    <definedName name="MLNK4a4bcefe1caa438c86757b5ee6f5fc67" hidden="1">#REF!</definedName>
    <definedName name="MLNK4ca964dafab4479ebf57a6dae1c400dc" hidden="1">#REF!</definedName>
    <definedName name="MLNK4cc2b049c7f14bedbed936d75d1a18ae" hidden="1">#REF!</definedName>
    <definedName name="MLNK4cd84078c6734492a965d52b58660d6d" hidden="1">#REF!</definedName>
    <definedName name="MLNK61471de161f14decad9715db5b95e781" hidden="1">#REF!</definedName>
    <definedName name="MLNK62aaac6264d9460da47592c3017791c2" hidden="1">#REF!</definedName>
    <definedName name="MLNK642d321dfe5a4edcb741a3fa2c92b327" hidden="1">#REF!</definedName>
    <definedName name="MLNK685324c8e0c6458780cc86a46eaececc" hidden="1">#REF!</definedName>
    <definedName name="MLNK6ccc0762da844540b76e669dadb72b3a" hidden="1">#REF!</definedName>
    <definedName name="MLNK6e7f751724294ec69d2451f9ec548d5c" hidden="1">#REF!</definedName>
    <definedName name="MLNK6f1310b821af44b594847334a3e211c2" hidden="1">#REF!</definedName>
    <definedName name="MLNK72f4c74bfe764a65922fb82a4197549b" hidden="1">#REF!</definedName>
    <definedName name="MLNK72f4fda5173a4b6ea0639e2526d83bd9" hidden="1">#REF!</definedName>
    <definedName name="MLNK73a8337f3f28427ab557afbda76981bb" hidden="1">#REF!</definedName>
    <definedName name="MLNK73f4520d40bf4595b57d81bb562f094b" hidden="1">#REF!</definedName>
    <definedName name="MLNK774845c0cdbe494f9ae748852cbda6be" hidden="1">#REF!</definedName>
    <definedName name="MLNK7875bf9fa29a4dd4b94ce56713196bce" hidden="1">#REF!</definedName>
    <definedName name="MLNK79d3a9ea7091450c93dbb78f8d7dd67d" hidden="1">#REF!</definedName>
    <definedName name="MLNK7c241038dcac45fda27e18736a229f9e" hidden="1">#REF!</definedName>
    <definedName name="MLNK81635952f2a843c69c3efc23eac9446e" hidden="1">#REF!</definedName>
    <definedName name="MLNK8440fa59006e4a2a91873b97adce9027" hidden="1">#REF!</definedName>
    <definedName name="MLNK89ad272d252241a890e84a3bf371aa0e" hidden="1">#REF!</definedName>
    <definedName name="MLNK8ea99f28713549ee99c821b677aaf940" hidden="1">#REF!</definedName>
    <definedName name="MLNK8efd6a21f913468db327f506677429c0" hidden="1">#REF!</definedName>
    <definedName name="MLNK8f13167fd47c4c8ab090edb6021b5971" hidden="1">#REF!</definedName>
    <definedName name="MLNK8f4907474aa543dfb4b551d3146bc4dc" hidden="1">#REF!</definedName>
    <definedName name="MLNK9071a5e3ed464e97aa60859d8c2f34f6" hidden="1">#REF!</definedName>
    <definedName name="MLNK90c22fdd585e4828bf423be570d62e11" hidden="1">#REF!</definedName>
    <definedName name="MLNK9104817f2bb848e599feb46d9e7868d3" hidden="1">#REF!</definedName>
    <definedName name="MLNK910b2e512c654de1b48a90d6545a169e" hidden="1">#REF!</definedName>
    <definedName name="MLNK916242f941c7433b8778e90f1618b11a" hidden="1">#REF!</definedName>
    <definedName name="MLNK9584e7e3d2804cc4907b82102224d681" hidden="1">#REF!</definedName>
    <definedName name="MLNK992e862c88004d8fa771e165a19930ec" hidden="1">#REF!</definedName>
    <definedName name="MLNK9bb467ed74b345c99c58b2eeb840ca72" hidden="1">#REF!</definedName>
    <definedName name="MLNK9d8e351af3714061a90b3eeed58ee178" hidden="1">#REF!</definedName>
    <definedName name="MLNK9ec76ebccdfc465ab4ddb99d4f7e1abb" hidden="1">#REF!</definedName>
    <definedName name="MLNKa0ba528e4fc14cf19ce0b12fbb37f155" hidden="1">#REF!</definedName>
    <definedName name="MLNKa53742abbe0b497eab0b548c9d44f9b9" hidden="1">#REF!</definedName>
    <definedName name="MLNKaf6f17660873456e813077dd0475044d" hidden="1">#REF!</definedName>
    <definedName name="MLNKb12cdd32d04946e78a077b4a3e8c8a3a" hidden="1">#REF!</definedName>
    <definedName name="MLNKb256bc514bab4996aa29922e0da92cd0" hidden="1">#REF!</definedName>
    <definedName name="MLNKb8df704f18f546e29898809904430d22" hidden="1">#REF!</definedName>
    <definedName name="MLNKb979849cec814b37973591fc0d53dea9" hidden="1">#REF!</definedName>
    <definedName name="MLNKbe0feb6917bf4633bdd1e8d72fd47899" hidden="1">#REF!</definedName>
    <definedName name="MLNKc0aed8a459b3461fb6ee8d3458a016de" hidden="1">#REF!</definedName>
    <definedName name="MLNKc1526551011a489aad1fd4311bdd0d28" hidden="1">#REF!</definedName>
    <definedName name="MLNKc17a553ccd084e39923e3ada09301323" hidden="1">#REF!</definedName>
    <definedName name="MLNKc1ed7f004015475ea08374f315d9eef8" hidden="1">#REF!</definedName>
    <definedName name="MLNKc3c56b862f594517b0421eda8c2809dd" hidden="1">#REF!</definedName>
    <definedName name="MLNKc497b07b36ff468594c55a23a821feab" hidden="1">#REF!</definedName>
    <definedName name="MLNKc9f51885bc964538a412d0dfa4e71489" hidden="1">#REF!</definedName>
    <definedName name="MLNKcf8c0208a29a465ab0eadd5f6d4ab5f9" hidden="1">#REF!</definedName>
    <definedName name="MLNKd12a31ce302f4fcb92651d3054af980a" hidden="1">#REF!</definedName>
    <definedName name="MLNKd29b7f85c5164019817052780df5df0b" hidden="1">#REF!</definedName>
    <definedName name="MLNKd2fd2974a3d24982be1854a8f1ef28e9" hidden="1">#REF!</definedName>
    <definedName name="MLNKd62ae7def4014d7fbe98b5dcca994e49" hidden="1">#REF!</definedName>
    <definedName name="MLNKd89d5dfcc073497fb6af6c5af2ce1ce2" hidden="1">#REF!</definedName>
    <definedName name="MLNKdb66467853c241c9a8a4ed14f5ccfab7" hidden="1">#REF!</definedName>
    <definedName name="MLNKe713a53abc674a4ab8c3802b65114a8d" hidden="1">#REF!</definedName>
    <definedName name="MLNKeacd714c1fc446c090e2795c9b8351ae" hidden="1">#REF!</definedName>
    <definedName name="MLNKed737ea703484cfeabb61437f9f4a4a6" hidden="1">#REF!</definedName>
    <definedName name="MLNKf24f211a3d2f4aa7a898c2024c950a3c" hidden="1">#REF!</definedName>
    <definedName name="MLNKf2e691958e9a4e94bc90d7170e3d4853" hidden="1">#REF!</definedName>
    <definedName name="MLNKf4340f061ccf4237890aaec0c43074a8" hidden="1">#REF!</definedName>
    <definedName name="MLNKf459b6989be7466b9892f5629a17048b" hidden="1">#REF!</definedName>
    <definedName name="MLNKfa7d564ce50046e88c29f7e04c833f10" hidden="1">#REF!</definedName>
    <definedName name="MLNKfc2eec1bc92e4e728b18ba5a68b2dece" hidden="1">#REF!</definedName>
    <definedName name="MLNKfde8c5f1405548909a9b7a6dd778dd68" hidden="1">#REF!</definedName>
    <definedName name="MLNKfee75fa8c2a04f64b8ac0cebb1ef75e0" hidden="1">#REF!</definedName>
    <definedName name="MLNKffa7ef1a00b24efcbe488097ce21b9b4" hidden="1">#REF!</definedName>
    <definedName name="MMM"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MMM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mmmmmmmmmmmm" hidden="1">{#N/A,#N/A,FALSE,"Sommaire";#N/A,#N/A,FALSE,"Comparable";#N/A,#N/A,FALSE,"Centres commerciaux";#N/A,#N/A,FALSE,"Min Tot (2)";#N/A,#N/A,FALSE,"Min Equité";#N/A,#N/A,FALSE,"Prop.Diverses";#N/A,#N/A,FALSE,"Terrains";#N/A,#N/A,FALSE,"Administration";#N/A,#N/A,FALSE,"Autres R.D.";#N/A,#N/A,FALSE,"F.financiers";#N/A,#N/A,FALSE,"Rentree"}</definedName>
    <definedName name="mmmmmmmmmmmm_1" hidden="1">{#N/A,#N/A,FALSE,"Sommaire";#N/A,#N/A,FALSE,"Comparable";#N/A,#N/A,FALSE,"Centres commerciaux";#N/A,#N/A,FALSE,"Min Tot (2)";#N/A,#N/A,FALSE,"Min Equité";#N/A,#N/A,FALSE,"Prop.Diverses";#N/A,#N/A,FALSE,"Terrains";#N/A,#N/A,FALSE,"Administration";#N/A,#N/A,FALSE,"Autres R.D.";#N/A,#N/A,FALSE,"F.financiers";#N/A,#N/A,FALSE,"Rentree"}</definedName>
    <definedName name="mn" hidden="1">{#N/A,#N/A,FALSE,"Adm comp";#N/A,#N/A,FALSE,"Adm ajust";"adm",#N/A,FALSE,"Administration";#N/A,#N/A,FALSE,"Adm Bgt 97 vs Prév. 96";#N/A,#N/A,FALSE,"Adm Bgt 97 vs 96"}</definedName>
    <definedName name="mn_1" hidden="1">{#N/A,#N/A,FALSE,"Adm comp";#N/A,#N/A,FALSE,"Adm ajust";"adm",#N/A,FALSE,"Administration";#N/A,#N/A,FALSE,"Adm Bgt 97 vs Prév. 96";#N/A,#N/A,FALSE,"Adm Bgt 97 vs 96"}</definedName>
    <definedName name="mnoif">1+((YEAR(EIFdate)-YEAR([0]!ProjectStartDate))*12)+MONTH(EIFdate)-MONTH([0]!ProjectStartDate)</definedName>
    <definedName name="mo" hidden="1">{"fis.dbo.r1_datasum"}</definedName>
    <definedName name="MO_1" hidden="1">{#N/A,#N/A,FALSE,"Adm comp";#N/A,#N/A,FALSE,"Adm ajust";"adm",#N/A,FALSE,"Administration";#N/A,#N/A,FALSE,"Adm Bgt 97 vs Prév. 96";#N/A,#N/A,FALSE,"Adm Bgt 97 vs 96"}</definedName>
    <definedName name="Moron" hidden="1">#REF!</definedName>
    <definedName name="MU" hidden="1">{#N/A,#N/A,FALSE,"Comparable";#N/A,#N/A,FALSE,"Sommaire";#N/A,#N/A,FALSE,"Rentree";#N/A,#N/A,FALSE,"Centres commerciaux";#N/A,#N/A,FALSE,"Min Tot";#N/A,#N/A,FALSE,"Min Equité";#N/A,#N/A,FALSE,"Prop.Diverses";#N/A,#N/A,FALSE,"Terrains";#N/A,#N/A,FALSE,"Administration";#N/A,#N/A,FALSE,"Autres R.D.";#N/A,#N/A,FALSE,"F.financiers"}</definedName>
    <definedName name="MU_1" hidden="1">{#N/A,#N/A,FALSE,"Comparable";#N/A,#N/A,FALSE,"Sommaire";#N/A,#N/A,FALSE,"Rentree";#N/A,#N/A,FALSE,"Centres commerciaux";#N/A,#N/A,FALSE,"Min Tot";#N/A,#N/A,FALSE,"Min Equité";#N/A,#N/A,FALSE,"Prop.Diverses";#N/A,#N/A,FALSE,"Terrains";#N/A,#N/A,FALSE,"Administration";#N/A,#N/A,FALSE,"Autres R.D.";#N/A,#N/A,FALSE,"F.financiers"}</definedName>
    <definedName name="myDialog">"dial"</definedName>
    <definedName name="N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NA" hidden="1">#REF!</definedName>
    <definedName name="NAM" hidden="1">{#N/A,#N/A,FALSE,"Adm comp";#N/A,#N/A,FALSE,"Adm ajust";"adm",#N/A,FALSE,"Administration";#N/A,#N/A,FALSE,"Adm Bgt 97 vs Prév. 96";#N/A,#N/A,FALSE,"Adm Bgt 97 vs 96"}</definedName>
    <definedName name="NAM_1" hidden="1">{#N/A,#N/A,FALSE,"Adm comp";#N/A,#N/A,FALSE,"Adm ajust";"adm",#N/A,FALSE,"Administration";#N/A,#N/A,FALSE,"Adm Bgt 97 vs Prév. 96";#N/A,#N/A,FALSE,"Adm Bgt 97 vs 96"}</definedName>
    <definedName name="NAS" hidden="1">#REF!</definedName>
    <definedName name="nb" hidden="1">#REF!</definedName>
    <definedName name="nb_1" hidden="1">{#N/A,#N/A,FALSE,"Adm comp";#N/A,#N/A,FALSE,"Adm ajust";"adm",#N/A,FALSE,"Administration";#N/A,#N/A,FALSE,"Adm Bgt 97 vs Prév. 96";#N/A,#N/A,FALSE,"Adm Bgt 97 vs 96"}</definedName>
    <definedName name="nbv" hidden="1">{"NOPCAPEVA",#N/A,FALSE,"Nopat";"FCFCSTAR",#N/A,FALSE,"FCFVAL";"EVAVL",#N/A,FALSE,"EVAVAL";"LEASE",#N/A,FALSE,"OpLease"}</definedName>
    <definedName name="nbvs" hidden="1">{"NOPCAPEVA",#N/A,FALSE,"Nopat";"FCFCSTAR",#N/A,FALSE,"FCFVAL";"EVAVL",#N/A,FALSE,"EVAVAL";"LEASE",#N/A,FALSE,"OpLease"}</definedName>
    <definedName name="nbvxg" hidden="1">{"AnnInc",#N/A,TRUE,"Inc";"QtrInc1",#N/A,TRUE,"Inc";"Balance",#N/A,TRUE,"Bal";"Cflow",#N/A,TRUE,"Cash"}</definedName>
    <definedName name="new_order1" hidden="1">255</definedName>
    <definedName name="ngfd" hidden="1">{"AnnInc",#N/A,TRUE,"Inc";"QtrInc1",#N/A,TRUE,"Inc";"Balance",#N/A,TRUE,"Bal";"Cflow",#N/A,TRUE,"Cash"}</definedName>
    <definedName name="Nitin" hidden="1">#REF!</definedName>
    <definedName name="njkn" hidden="1">{"VUSS",#N/A,TRUE,"VUS$";"VIPC",#N/A,TRUE,"VIPC";"RUSS",#N/A,TRUE,"RUS$";"RIPC",#N/A,TRUE,"RIPC";"RIPCM2",#N/A,TRUE,"R IPC-M2";"RENT",#N/A,TRUE,"RENT";"COND",#N/A,TRUE,"COND";"LFESC",#N/A,TRUE,"LFESC";"SHOPP",#N/A,TRUE,"SHOPP";"PESS",#N/A,TRUE,"PESS";"LFP",#N/A,TRUE,"LFP"}</definedName>
    <definedName name="njkn_1" hidden="1">{"VUSS",#N/A,TRUE,"VUS$";"VIPC",#N/A,TRUE,"VIPC";"RUSS",#N/A,TRUE,"RUS$";"RIPC",#N/A,TRUE,"RIPC";"RIPCM2",#N/A,TRUE,"R IPC-M2";"RENT",#N/A,TRUE,"RENT";"COND",#N/A,TRUE,"COND";"LFESC",#N/A,TRUE,"LFESC";"SHOPP",#N/A,TRUE,"SHOPP";"PESS",#N/A,TRUE,"PESS";"LFP",#N/A,TRUE,"LFP"}</definedName>
    <definedName name="nnnnn" hidden="1">{#N/A,#N/A,FALSE,"Comparable";#N/A,#N/A,FALSE,"Sommaire";#N/A,#N/A,FALSE,"Rentree";#N/A,#N/A,FALSE,"Centres commerciaux";#N/A,#N/A,FALSE,"Min Tot";#N/A,#N/A,FALSE,"Min Equité";#N/A,#N/A,FALSE,"Prop.Diverses";#N/A,#N/A,FALSE,"Terrains";#N/A,#N/A,FALSE,"Administration";#N/A,#N/A,FALSE,"Autres R.D.";#N/A,#N/A,FALSE,"F.financiers"}</definedName>
    <definedName name="nnnnn_1" hidden="1">{#N/A,#N/A,FALSE,"Comparable";#N/A,#N/A,FALSE,"Sommaire";#N/A,#N/A,FALSE,"Rentree";#N/A,#N/A,FALSE,"Centres commerciaux";#N/A,#N/A,FALSE,"Min Tot";#N/A,#N/A,FALSE,"Min Equité";#N/A,#N/A,FALSE,"Prop.Diverses";#N/A,#N/A,FALSE,"Terrains";#N/A,#N/A,FALSE,"Administration";#N/A,#N/A,FALSE,"Autres R.D.";#N/A,#N/A,FALSE,"F.financiers"}</definedName>
    <definedName name="no"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no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none2" hidden="1">#REF!</definedName>
    <definedName name="none3" hidden="1">#REF!</definedName>
    <definedName name="none4" hidden="1">#REF!</definedName>
    <definedName name="none5" hidden="1">#REF!</definedName>
    <definedName name="none6" hidden="1">#REF!</definedName>
    <definedName name="none7" hidden="1">#REF!</definedName>
    <definedName name="NONO"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NONO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NOON"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NOON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Noper" hidden="1">{#N/A,#N/A,FALSE,"-";#N/A,#N/A,FALSE,"Orçamento Em Reais";#N/A,#N/A,FALSE,"Receitas Operacionais";#N/A,#N/A,FALSE,"Despesas Operacionais";#N/A,#N/A,FALSE,"Não Operacional";#N/A,#N/A,FALSE,"Bancos";#N/A,#N/A,FALSE,"Leasing";#N/A,#N/A,FALSE,"CNB";#N/A,#N/A,FALSE,"SCR";#N/A,#N/A,FALSE,"SCIPA";#N/A,#N/A,FALSE,"NAOS"}</definedName>
    <definedName name="Noper_1" hidden="1">{#N/A,#N/A,FALSE,"-";#N/A,#N/A,FALSE,"Orçamento Em Reais";#N/A,#N/A,FALSE,"Receitas Operacionais";#N/A,#N/A,FALSE,"Despesas Operacionais";#N/A,#N/A,FALSE,"Não Operacional";#N/A,#N/A,FALSE,"Bancos";#N/A,#N/A,FALSE,"Leasing";#N/A,#N/A,FALSE,"CNB";#N/A,#N/A,FALSE,"SCR";#N/A,#N/A,FALSE,"SCIPA";#N/A,#N/A,FALSE,"NAOS"}</definedName>
    <definedName name="Note" hidden="1">#REF!</definedName>
    <definedName name="notgood" hidden="1">#REF!</definedName>
    <definedName name="NP">12</definedName>
    <definedName name="NP_1" hidden="1">{#N/A,#N/A,FALSE,"Comparable";#N/A,#N/A,FALSE,"Sommaire";#N/A,#N/A,FALSE,"Rentree";#N/A,#N/A,FALSE,"Centres commerciaux";#N/A,#N/A,FALSE,"Min Tot";#N/A,#N/A,FALSE,"Min Equité";#N/A,#N/A,FALSE,"Prop.Diverses";#N/A,#N/A,FALSE,"Terrains";#N/A,#N/A,FALSE,"Administration";#N/A,#N/A,FALSE,"Autres R.D.";#N/A,#N/A,FALSE,"F.financiers"}</definedName>
    <definedName name="Number_of_Payments">MATCH(0.01,'Sales &amp; Percentage Rent'!End_Bal,-1)+1</definedName>
    <definedName name="NumberofSFinanAcre">43560</definedName>
    <definedName name="nvbfg" hidden="1">{"NOPCAPEVA",#N/A,FALSE,"Nopat";"FCFCSTAR",#N/A,FALSE,"FCFVAL";"EVAVL",#N/A,FALSE,"EVAVAL";"LEASE",#N/A,FALSE,"OpLease"}</definedName>
    <definedName name="NvsASD">"V2009-12-31"</definedName>
    <definedName name="NvsAutoDrillOk">"VN"</definedName>
    <definedName name="NvsElapsedTime">0.0000115740767796524</definedName>
    <definedName name="NvsEndTime">38398.3137847222</definedName>
    <definedName name="NvsInstanceHook">"="</definedName>
    <definedName name="NvsInstLang">"VENG"</definedName>
    <definedName name="NvsInstSpec">"%,FBUSINESS_UNIT,V95182"</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"V1900-01-01"</definedName>
    <definedName name="NvsPanelSetid">"VSHARE"</definedName>
    <definedName name="NvsReqBU">"V10100"</definedName>
    <definedName name="NvsReqBUOnly">"VN"</definedName>
    <definedName name="NvsTransLed">"VN"</definedName>
    <definedName name="NvsTreeASD">"V2009-12-31"</definedName>
    <definedName name="NvsValTbl.ACCOUNT">"GL_ACCOUNT_TBL"</definedName>
    <definedName name="NvsValTbl.BUSINESS_UNIT">"BUS_UNIT_TBL_GL"</definedName>
    <definedName name="NvsValTbl.CURRENCY_CD">"CURRENCY_CD_TBL"</definedName>
    <definedName name="NvsValTbl.DEPTID">"DEPARTMENT_TBL"</definedName>
    <definedName name="NvsValTbl.SCENARIO">"BD_SCENARIO_TBL"</definedName>
    <definedName name="NvsValTbl.STATISTICS_CODE">"STAT_TBL"</definedName>
    <definedName name="NVVN"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NVVN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nvxc" hidden="1">{"NOPCAPEVA",#N/A,FALSE,"Nopat";"FCFCSTAR",#N/A,FALSE,"FCFVAL";"EVAVL",#N/A,FALSE,"EVAVAL";"LEASE",#N/A,FALSE,"OpLease"}</definedName>
    <definedName name="NW" hidden="1">#REF!</definedName>
    <definedName name="NY" hidden="1">{#N/A,#N/A,FALSE,"Comparable";#N/A,#N/A,FALSE,"Sommaire";#N/A,#N/A,FALSE,"Rentree";#N/A,#N/A,FALSE,"Centres commerciaux";#N/A,#N/A,FALSE,"Min Tot";#N/A,#N/A,FALSE,"Min Equité";#N/A,#N/A,FALSE,"Prop.Diverses";#N/A,#N/A,FALSE,"Terrains";#N/A,#N/A,FALSE,"Administration";#N/A,#N/A,FALSE,"Autres R.D.";#N/A,#N/A,FALSE,"F.financiers"}</definedName>
    <definedName name="NY_1" hidden="1">{#N/A,#N/A,FALSE,"Comparable";#N/A,#N/A,FALSE,"Sommaire";#N/A,#N/A,FALSE,"Rentree";#N/A,#N/A,FALSE,"Centres commerciaux";#N/A,#N/A,FALSE,"Min Tot";#N/A,#N/A,FALSE,"Min Equité";#N/A,#N/A,FALSE,"Prop.Diverses";#N/A,#N/A,FALSE,"Terrains";#N/A,#N/A,FALSE,"Administration";#N/A,#N/A,FALSE,"Autres R.D.";#N/A,#N/A,FALSE,"F.financiers"}</definedName>
    <definedName name="o_1" hidden="1">{"cashcons",#N/A,FALSE,"CASHCONS";"cash7000",#N/A,FALSE,"CASH7000";"cash9000",#N/A,FALSE,"CASH9000";"assu7000",#N/A,FALSE,"ASSU7000";"assu9000",#N/A,FALSE,"ASSU9000";"rentroll",#N/A,FALSE,"RENTROLL";"expr7000",#N/A,FALSE,"EXPR7000";"expr9000",#N/A,FALSE,"EXPR9000"}</definedName>
    <definedName name="OIIUSDF" hidden="1">{#N/A,#N/A,FALSE,"Min compar us";#N/A,#N/A,FALSE,"Min US Equité ";#N/A,#N/A,FALSE,"Analyse U.S."}</definedName>
    <definedName name="OIIUSDF_1" hidden="1">{#N/A,#N/A,FALSE,"Min compar us";#N/A,#N/A,FALSE,"Min US Equité ";#N/A,#N/A,FALSE,"Analyse U.S."}</definedName>
    <definedName name="oioioioioioi" hidden="1">{#N/A,#N/A,FALSE,"Comparable";#N/A,#N/A,FALSE,"Sommaire";#N/A,#N/A,FALSE,"Rentree";#N/A,#N/A,FALSE,"Centres commerciaux";#N/A,#N/A,FALSE,"Min Tot";#N/A,#N/A,FALSE,"Min Equité";#N/A,#N/A,FALSE,"Prop.Diverses";#N/A,#N/A,FALSE,"Terrains";#N/A,#N/A,FALSE,"Administration";#N/A,#N/A,FALSE,"Autres R.D.";#N/A,#N/A,FALSE,"F.financiers"}</definedName>
    <definedName name="oioioioioioi_1" hidden="1">{#N/A,#N/A,FALSE,"Comparable";#N/A,#N/A,FALSE,"Sommaire";#N/A,#N/A,FALSE,"Rentree";#N/A,#N/A,FALSE,"Centres commerciaux";#N/A,#N/A,FALSE,"Min Tot";#N/A,#N/A,FALSE,"Min Equité";#N/A,#N/A,FALSE,"Prop.Diverses";#N/A,#N/A,FALSE,"Terrains";#N/A,#N/A,FALSE,"Administration";#N/A,#N/A,FALSE,"Autres R.D.";#N/A,#N/A,FALSE,"F.financiers"}</definedName>
    <definedName name="OIU" hidden="1">{#N/A,#N/A,FALSE,"Sommaire";#N/A,#N/A,FALSE,"Comparable";#N/A,#N/A,FALSE,"Centres commerciaux";#N/A,#N/A,FALSE,"Min Tot (2)";#N/A,#N/A,FALSE,"Min Equité";#N/A,#N/A,FALSE,"Prop.Diverses";#N/A,#N/A,FALSE,"Terrains";#N/A,#N/A,FALSE,"Administration";#N/A,#N/A,FALSE,"Autres R.D.";#N/A,#N/A,FALSE,"F.financiers";#N/A,#N/A,FALSE,"Rentree"}</definedName>
    <definedName name="OIU_1" hidden="1">{#N/A,#N/A,FALSE,"Sommaire";#N/A,#N/A,FALSE,"Comparable";#N/A,#N/A,FALSE,"Centres commerciaux";#N/A,#N/A,FALSE,"Min Tot (2)";#N/A,#N/A,FALSE,"Min Equité";#N/A,#N/A,FALSE,"Prop.Diverses";#N/A,#N/A,FALSE,"Terrains";#N/A,#N/A,FALSE,"Administration";#N/A,#N/A,FALSE,"Autres R.D.";#N/A,#N/A,FALSE,"F.financiers";#N/A,#N/A,FALSE,"Rentree"}</definedName>
    <definedName name="oiuoo"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oiuoo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OIUYYY" hidden="1">{#N/A,#N/A,FALSE,"Min compa cad";#N/A,#N/A,FALSE,"Min CAN Equité ";#N/A,#N/A,FALSE,"Analyse can"}</definedName>
    <definedName name="OIUYYY_1" hidden="1">{#N/A,#N/A,FALSE,"Min compa cad";#N/A,#N/A,FALSE,"Min CAN Equité ";#N/A,#N/A,FALSE,"Analyse can"}</definedName>
    <definedName name="OKAY" hidden="1">#REF!</definedName>
    <definedName name="OKMJUH" hidden="1">{#N/A,#N/A,FALSE,"Centres";#N/A,#N/A,FALSE,"Partenariats";#N/A,#N/A,FALSE,"P.Diverses";#N/A,#N/A,FALSE,"Adm";#N/A,#N/A,FALSE,"Autres R-D";#N/A,#N/A,FALSE,"Intérêts"}</definedName>
    <definedName name="OKMJUH_1" hidden="1">{#N/A,#N/A,FALSE,"Centres";#N/A,#N/A,FALSE,"Partenariats";#N/A,#N/A,FALSE,"P.Diverses";#N/A,#N/A,FALSE,"Adm";#N/A,#N/A,FALSE,"Autres R-D";#N/A,#N/A,FALSE,"Intérêts"}</definedName>
    <definedName name="okokok" hidden="1">{#N/A,#N/A,FALSE,"Comparable";#N/A,#N/A,FALSE,"Sommaire";#N/A,#N/A,FALSE,"Rentree";#N/A,#N/A,FALSE,"Centres commerciaux";#N/A,#N/A,FALSE,"Min Tot";#N/A,#N/A,FALSE,"Min Equité";#N/A,#N/A,FALSE,"Prop.Diverses";#N/A,#N/A,FALSE,"Terrains";#N/A,#N/A,FALSE,"Administration";#N/A,#N/A,FALSE,"Autres R.D.";#N/A,#N/A,FALSE,"F.financiers"}</definedName>
    <definedName name="okokok_1" hidden="1">{#N/A,#N/A,FALSE,"Comparable";#N/A,#N/A,FALSE,"Sommaire";#N/A,#N/A,FALSE,"Rentree";#N/A,#N/A,FALSE,"Centres commerciaux";#N/A,#N/A,FALSE,"Min Tot";#N/A,#N/A,FALSE,"Min Equité";#N/A,#N/A,FALSE,"Prop.Diverses";#N/A,#N/A,FALSE,"Terrains";#N/A,#N/A,FALSE,"Administration";#N/A,#N/A,FALSE,"Autres R.D.";#N/A,#N/A,FALSE,"F.financiers"}</definedName>
    <definedName name="ol_1" hidden="1">{"capa",#N/A,FALSE,"capa";"RES",#N/A,FALSE,"RESULTADO";"REALIZ97",#N/A,FALSE,"RES97";"BAL",#N/A,FALSE,"BAL.PATRIM";"BALREALIZ",#N/A,FALSE,"BAL97"}</definedName>
    <definedName name="Oldtable" hidden="1">#REF!</definedName>
    <definedName name="oldtable1" hidden="1">#REF!</definedName>
    <definedName name="OLLIDA" hidden="1">{#N/A,#N/A,FALSE,"Sommaire";#N/A,#N/A,FALSE,"Comparable";#N/A,#N/A,FALSE,"Centres commerciaux";#N/A,#N/A,FALSE,"Min Tot (2)";#N/A,#N/A,FALSE,"Min Equité";#N/A,#N/A,FALSE,"Prop.Diverses";#N/A,#N/A,FALSE,"Terrains";#N/A,#N/A,FALSE,"Administration";#N/A,#N/A,FALSE,"Autres R.D.";#N/A,#N/A,FALSE,"F.financiers";#N/A,#N/A,FALSE,"Rentree"}</definedName>
    <definedName name="OLLIDA_1" hidden="1">{#N/A,#N/A,FALSE,"Sommaire";#N/A,#N/A,FALSE,"Comparable";#N/A,#N/A,FALSE,"Centres commerciaux";#N/A,#N/A,FALSE,"Min Tot (2)";#N/A,#N/A,FALSE,"Min Equité";#N/A,#N/A,FALSE,"Prop.Diverses";#N/A,#N/A,FALSE,"Terrains";#N/A,#N/A,FALSE,"Administration";#N/A,#N/A,FALSE,"Autres R.D.";#N/A,#N/A,FALSE,"F.financiers";#N/A,#N/A,FALSE,"Rentree"}</definedName>
    <definedName name="OLP" hidden="1">{#N/A,#N/A,FALSE,"Min compar us";#N/A,#N/A,FALSE,"Min US Equité ";#N/A,#N/A,FALSE,"Analyse U.S."}</definedName>
    <definedName name="OLP_1" hidden="1">{#N/A,#N/A,FALSE,"Min compar us";#N/A,#N/A,FALSE,"Min US Equité ";#N/A,#N/A,FALSE,"Analyse U.S."}</definedName>
    <definedName name="OLPP" hidden="1">{#N/A,#N/A,FALSE,"Comparable";#N/A,#N/A,FALSE,"Sommaire";#N/A,#N/A,FALSE,"Rentree";#N/A,#N/A,FALSE,"Centres commerciaux";#N/A,#N/A,FALSE,"Min Tot";#N/A,#N/A,FALSE,"Min Equité";#N/A,#N/A,FALSE,"Prop.Diverses";#N/A,#N/A,FALSE,"Terrains";#N/A,#N/A,FALSE,"Administration";#N/A,#N/A,FALSE,"Autres R.D.";#N/A,#N/A,FALSE,"F.financiers"}</definedName>
    <definedName name="OLPP_1" hidden="1">{#N/A,#N/A,FALSE,"Comparable";#N/A,#N/A,FALSE,"Sommaire";#N/A,#N/A,FALSE,"Rentree";#N/A,#N/A,FALSE,"Centres commerciaux";#N/A,#N/A,FALSE,"Min Tot";#N/A,#N/A,FALSE,"Min Equité";#N/A,#N/A,FALSE,"Prop.Diverses";#N/A,#N/A,FALSE,"Terrains";#N/A,#N/A,FALSE,"Administration";#N/A,#N/A,FALSE,"Autres R.D.";#N/A,#N/A,FALSE,"F.financiers"}</definedName>
    <definedName name="ONSS" hidden="1">{#N/A,#N/A,FALSE,"Sommaire";#N/A,#N/A,FALSE,"Comparable";#N/A,#N/A,FALSE,"Centres commerciaux";#N/A,#N/A,FALSE,"Min Tot (2)";#N/A,#N/A,FALSE,"Min Equité";#N/A,#N/A,FALSE,"Prop.Diverses";#N/A,#N/A,FALSE,"Terrains";#N/A,#N/A,FALSE,"Administration";#N/A,#N/A,FALSE,"Autres R.D.";#N/A,#N/A,FALSE,"F.financiers";#N/A,#N/A,FALSE,"Rentree"}</definedName>
    <definedName name="ONSS_1" hidden="1">{#N/A,#N/A,FALSE,"Sommaire";#N/A,#N/A,FALSE,"Comparable";#N/A,#N/A,FALSE,"Centres commerciaux";#N/A,#N/A,FALSE,"Min Tot (2)";#N/A,#N/A,FALSE,"Min Equité";#N/A,#N/A,FALSE,"Prop.Diverses";#N/A,#N/A,FALSE,"Terrains";#N/A,#N/A,FALSE,"Administration";#N/A,#N/A,FALSE,"Autres R.D.";#N/A,#N/A,FALSE,"F.financiers";#N/A,#N/A,FALSE,"Rentree"}</definedName>
    <definedName name="ooo_1" hidden="1">{#N/A,#N/A,FALSE,"Comparable";#N/A,#N/A,FALSE,"Sommaire";#N/A,#N/A,FALSE,"Rentree";#N/A,#N/A,FALSE,"Centres commerciaux";#N/A,#N/A,FALSE,"Min Tot";#N/A,#N/A,FALSE,"Min Equité";#N/A,#N/A,FALSE,"Prop.Diverses";#N/A,#N/A,FALSE,"Terrains";#N/A,#N/A,FALSE,"Administration";#N/A,#N/A,FALSE,"Autres R.D.";#N/A,#N/A,FALSE,"F.financiers"}</definedName>
    <definedName name="oooooo"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oooooo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Opdate">DATE(2001,12,31)</definedName>
    <definedName name="opendbs" hidden="1">{"fis.dbo.r1_datasum"}</definedName>
    <definedName name="opendbs1" hidden="1">{"fis.dbo.r1_datasum"}</definedName>
    <definedName name="Operating2" hidden="1">#REF!</definedName>
    <definedName name="OpEx_AdjTot" comment="USED FOR GROSS-UP CALCULATIONS WORKSHEET.   Range of all adjusted totals listed on the Operating Expenses worksheet.">#REF!:INDEX(#REF!,COUNTA(#REF!)+7)</definedName>
    <definedName name="OpEx_Cats" comment="USED FOR GROSS-UP CALCULATIONS WORKSHEET.   Range of all categories listed on the Operating Expenses worksheet. There can be NO blank lines between values or they will NOT be included.">#REF!:INDEX(#REF!,COUNTA(#REF!)+7)</definedName>
    <definedName name="OpEx_GLAccts">#REF!:INDEX(#REF!,COUNTA(#REF!)+7)</definedName>
    <definedName name="OpEx_GLwithCats">#REF!:INDEX(#REF!,COUNTA(#REF!)+7)</definedName>
    <definedName name="OQLIB">"QUSRSYS"</definedName>
    <definedName name="OQNAM">"KIMPDF"</definedName>
    <definedName name="ORÇADAS" hidden="1">{#N/A,#N/A,TRUE,"CASH COND_B1";#N/A,#N/A,TRUE,"COMP DESP COND_B2_B3";#N/A,#N/A,TRUE,"11";#N/A,#N/A,TRUE,"12";#N/A,#N/A,TRUE,"13";#N/A,#N/A,TRUE,"14";#N/A,#N/A,TRUE,"15";#N/A,#N/A,TRUE,"16";#N/A,#N/A,TRUE,"19";#N/A,#N/A,TRUE,"21";#N/A,#N/A,TRUE,"22";#N/A,#N/A,TRUE,"23";#N/A,#N/A,TRUE,"24";#N/A,#N/A,TRUE,"27";#N/A,#N/A,TRUE,"IMOB COND_B5";#N/A,#N/A,TRUE,"B6";#N/A,#N/A,TRUE,"B7";#N/A,#N/A,TRUE,"QUADRO PESSOAL";#N/A,#N/A,TRUE,"ORG."}</definedName>
    <definedName name="ORÇADAS_1" hidden="1">{#N/A,#N/A,TRUE,"CASH COND_B1";#N/A,#N/A,TRUE,"COMP DESP COND_B2_B3";#N/A,#N/A,TRUE,"11";#N/A,#N/A,TRUE,"12";#N/A,#N/A,TRUE,"13";#N/A,#N/A,TRUE,"14";#N/A,#N/A,TRUE,"15";#N/A,#N/A,TRUE,"16";#N/A,#N/A,TRUE,"19";#N/A,#N/A,TRUE,"21";#N/A,#N/A,TRUE,"22";#N/A,#N/A,TRUE,"23";#N/A,#N/A,TRUE,"24";#N/A,#N/A,TRUE,"27";#N/A,#N/A,TRUE,"IMOB COND_B5";#N/A,#N/A,TRUE,"B6";#N/A,#N/A,TRUE,"B7";#N/A,#N/A,TRUE,"QUADRO PESSOAL";#N/A,#N/A,TRUE,"ORG."}</definedName>
    <definedName name="Orçamento" hidden="1">{#N/A,#N/A,FALSE,"-";#N/A,#N/A,FALSE,"Orçamento Em Reais";#N/A,#N/A,FALSE,"Receitas Operacionais";#N/A,#N/A,FALSE,"Despesas Operacionais";#N/A,#N/A,FALSE,"Não Operacional";#N/A,#N/A,FALSE,"Bancos";#N/A,#N/A,FALSE,"Leasing";#N/A,#N/A,FALSE,"CNB";#N/A,#N/A,FALSE,"SCR";#N/A,#N/A,FALSE,"SCIPA";#N/A,#N/A,FALSE,"NAOS"}</definedName>
    <definedName name="orçamento_1" hidden="1">{#N/A,#N/A,FALSE,"-";#N/A,#N/A,FALSE,"Orçamento Em Reais";#N/A,#N/A,FALSE,"Receitas Operacionais";#N/A,#N/A,FALSE,"Despesas Operacionais";#N/A,#N/A,FALSE,"Não Operacional";#N/A,#N/A,FALSE,"Bancos";#N/A,#N/A,FALSE,"Leasing";#N/A,#N/A,FALSE,"CNB";#N/A,#N/A,FALSE,"SCR";#N/A,#N/A,FALSE,"SCIPA";#N/A,#N/A,FALSE,"NAOS"}</definedName>
    <definedName name="orçamento_1_1" hidden="1">{#N/A,#N/A,FALSE,"-";#N/A,#N/A,FALSE,"Orçamento Em Reais";#N/A,#N/A,FALSE,"Receitas Operacionais";#N/A,#N/A,FALSE,"Despesas Operacionais";#N/A,#N/A,FALSE,"Não Operacional";#N/A,#N/A,FALSE,"Bancos";#N/A,#N/A,FALSE,"Leasing";#N/A,#N/A,FALSE,"CNB";#N/A,#N/A,FALSE,"SCR";#N/A,#N/A,FALSE,"SCIPA";#N/A,#N/A,FALSE,"NAOS"}</definedName>
    <definedName name="Orçamento_2" hidden="1">{#N/A,#N/A,FALSE,"-";#N/A,#N/A,FALSE,"Orçamento Em Reais";#N/A,#N/A,FALSE,"Receitas Operacionais";#N/A,#N/A,FALSE,"Despesas Operacionais";#N/A,#N/A,FALSE,"Não Operacional";#N/A,#N/A,FALSE,"Bancos";#N/A,#N/A,FALSE,"Leasing";#N/A,#N/A,FALSE,"CNB";#N/A,#N/A,FALSE,"SCR";#N/A,#N/A,FALSE,"SCIPA";#N/A,#N/A,FALSE,"NAOS"}</definedName>
    <definedName name="ORDER" hidden="1">0</definedName>
    <definedName name="OrderTable" hidden="1">#REF!</definedName>
    <definedName name="Org_sub_division">""</definedName>
    <definedName name="ORIGINAL">"$Original.$A$#REF!"</definedName>
    <definedName name="OVNOV"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OVNOV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p.Covenants" hidden="1">#REF!</definedName>
    <definedName name="p.Covenants_Titles" hidden="1">#REF!</definedName>
    <definedName name="p.CreditStats" hidden="1">#REF!</definedName>
    <definedName name="p.LTM_BS" hidden="1">#REF!</definedName>
    <definedName name="p.LTM_IS" hidden="1">#REF!</definedName>
    <definedName name="p.Summary" hidden="1">#REF!</definedName>
    <definedName name="p.Summary_Titles" hidden="1">#REF!</definedName>
    <definedName name="P_1" hidden="1">{#N/A,#N/A,FALSE,"Min compa cad";#N/A,#N/A,FALSE,"Min CAN Equité ";#N/A,#N/A,FALSE,"Analyse can"}</definedName>
    <definedName name="pa" hidden="1">{#N/A,#N/A,FALSE,"Min compa cad";#N/A,#N/A,FALSE,"Min CAN Equité ";#N/A,#N/A,FALSE,"Analyse can"}</definedName>
    <definedName name="pa_1" hidden="1">{#N/A,#N/A,FALSE,"Min compa cad";#N/A,#N/A,FALSE,"Min CAN Equité ";#N/A,#N/A,FALSE,"Analyse can"}</definedName>
    <definedName name="PAAER" hidden="1">{#N/A,#N/A,FALSE,"Min compa cad";#N/A,#N/A,FALSE,"Min CAN Equité ";#N/A,#N/A,FALSE,"Analyse can"}</definedName>
    <definedName name="PAAER_1" hidden="1">{#N/A,#N/A,FALSE,"Min compa cad";#N/A,#N/A,FALSE,"Min CAN Equité ";#N/A,#N/A,FALSE,"Analyse can"}</definedName>
    <definedName name="PAAP" hidden="1">{#N/A,#N/A,FALSE,"Min compa cad";#N/A,#N/A,FALSE,"Min CAN Equité ";#N/A,#N/A,FALSE,"Analyse can"}</definedName>
    <definedName name="PAAP_1" hidden="1">{#N/A,#N/A,FALSE,"Min compa cad";#N/A,#N/A,FALSE,"Min CAN Equité ";#N/A,#N/A,FALSE,"Analyse can"}</definedName>
    <definedName name="PAAPP" hidden="1">{#N/A,#N/A,FALSE,"Min compar us";#N/A,#N/A,FALSE,"Min US Equité ";#N/A,#N/A,FALSE,"Analyse U.S."}</definedName>
    <definedName name="PAAPP_1" hidden="1">{#N/A,#N/A,FALSE,"Min compar us";#N/A,#N/A,FALSE,"Min US Equité ";#N/A,#N/A,FALSE,"Analyse U.S."}</definedName>
    <definedName name="PAEWQ" hidden="1">{#N/A,#N/A,FALSE,"Min compar us";#N/A,#N/A,FALSE,"Min US Equité ";#N/A,#N/A,FALSE,"Analyse U.S."}</definedName>
    <definedName name="PAEWQ_1" hidden="1">{#N/A,#N/A,FALSE,"Min compar us";#N/A,#N/A,FALSE,"Min US Equité ";#N/A,#N/A,FALSE,"Analyse U.S."}</definedName>
    <definedName name="PageNumber" hidden="1">#REF!</definedName>
    <definedName name="PAGEW">"175"</definedName>
    <definedName name="PAPA" hidden="1">{#N/A,#N/A,FALSE,"Min compa cad";#N/A,#N/A,FALSE,"Min CAN Equité ";#N/A,#N/A,FALSE,"Analyse can"}</definedName>
    <definedName name="PAPA_1" hidden="1">{#N/A,#N/A,FALSE,"Min compa cad";#N/A,#N/A,FALSE,"Min CAN Equité ";#N/A,#N/A,FALSE,"Analyse can"}</definedName>
    <definedName name="PAPAP" hidden="1">{#N/A,#N/A,FALSE,"Min compar us";#N/A,#N/A,FALSE,"Min US Equité ";#N/A,#N/A,FALSE,"Analyse U.S."}</definedName>
    <definedName name="PAPAP_1" hidden="1">{#N/A,#N/A,FALSE,"Min compar us";#N/A,#N/A,FALSE,"Min US Equité ";#N/A,#N/A,FALSE,"Analyse U.S."}</definedName>
    <definedName name="par" hidden="1">{#N/A,#N/A,FALSE,"Min compar us";#N/A,#N/A,FALSE,"Min US Equité ";#N/A,#N/A,FALSE,"Analyse U.S."}</definedName>
    <definedName name="par_1" hidden="1">{#N/A,#N/A,FALSE,"Min compar us";#N/A,#N/A,FALSE,"Min US Equité ";#N/A,#N/A,FALSE,"Analyse U.S."}</definedName>
    <definedName name="Param_CurrentDat" hidden="1">#REF!</definedName>
    <definedName name="PARPAR" hidden="1">{#N/A,#N/A,FALSE,"Min compa cad";#N/A,#N/A,FALSE,"Min CAN Equité ";#N/A,#N/A,FALSE,"Analyse can"}</definedName>
    <definedName name="PARPAR_1" hidden="1">{#N/A,#N/A,FALSE,"Min compa cad";#N/A,#N/A,FALSE,"Min CAN Equité ";#N/A,#N/A,FALSE,"Analyse can"}</definedName>
    <definedName name="PARR" hidden="1">{#N/A,#N/A,FALSE,"Min compar us";#N/A,#N/A,FALSE,"Min US Equité ";#N/A,#N/A,FALSE,"Analyse U.S."}</definedName>
    <definedName name="PARR_1" hidden="1">{#N/A,#N/A,FALSE,"Min compar us";#N/A,#N/A,FALSE,"Min US Equité ";#N/A,#N/A,FALSE,"Analyse U.S."}</definedName>
    <definedName name="parse" hidden="1">#REF!</definedName>
    <definedName name="PARTPART" hidden="1">{#N/A,#N/A,FALSE,"Min compar us";#N/A,#N/A,FALSE,"Min US Equité ";#N/A,#N/A,FALSE,"Analyse U.S."}</definedName>
    <definedName name="PARTPART_1" hidden="1">{#N/A,#N/A,FALSE,"Min compar us";#N/A,#N/A,FALSE,"Min US Equité ";#N/A,#N/A,FALSE,"Analyse U.S."}</definedName>
    <definedName name="PATR" hidden="1">{#N/A,#N/A,FALSE,"Min compa cad";#N/A,#N/A,FALSE,"Min CAN Equité ";#N/A,#N/A,FALSE,"Analyse can"}</definedName>
    <definedName name="PATR_1" hidden="1">{#N/A,#N/A,FALSE,"Min compa cad";#N/A,#N/A,FALSE,"Min CAN Equité ";#N/A,#N/A,FALSE,"Analyse can"}</definedName>
    <definedName name="paula" hidden="1">{#N/A,#N/A,FALSE,"Capa";#N/A,#N/A,FALSE,"Indice";#N/A,#N/A,FALSE,"Premissas";#N/A,#N/A,FALSE," Pró Memória ";#N/A,#N/A,FALSE,"VenRec SintR$";#N/A,#N/A,FALSE,"ProjVendasRecR$";#N/A,#N/A,FALSE,"ProjVendasRecIPC";#N/A,#N/A,FALSE,"Desc. comerciais";#N/A,#N/A,FALSE,"Desc. Carência Novas Oper";#N/A,#N/A,FALSE,"Sumário Comparativo";#N/A,#N/A,FALSE,"Descontos op Reformas";#N/A,#N/A,FALSE,"Sumário2001";#N/A,#N/A,FALSE,"Sumário2000";#N/A,#N/A,FALSE,"Área Vaga";#N/A,#N/A,FALSE,"Cond. Irrec.";#N/A,#N/A,FALSE,"Demost.Corretagem ";#N/A,#N/A,FALSE,"Cash 2001";#N/A,#N/A,FALSE,"Cash 2000";#N/A,#N/A,FALSE,"Imobilizado";#N/A,#N/A,FALSE,"Comparativo Despesas";#N/A,#N/A,FALSE,"Comparativo por Conta Orç.";#N/A,#N/A,FALSE,"CONSOLIDADO CC";#N/A,#N/A,FALSE,"CONSOLIDADO CO";#N/A,#N/A,FALSE,"CO11";#N/A,#N/A,FALSE,"CC11 2001";#N/A,#N/A,FALSE,"CO12";#N/A,#N/A,FALSE,"PA 11";#N/A,#N/A,FALSE,"CC12 2001";#N/A,#N/A,FALSE,"PA12";#N/A,#N/A,FALSE,"CO22";#N/A,#N/A,FALSE,"CC22 2001";#N/A,#N/A,FALSE,"PA 22";#N/A,#N/A,FALSE,"pessoal ano";#N/A,#N/A,FALSE,"pessoal evoluçao";#N/A,#N/A,FALSE,"comp h.e"}</definedName>
    <definedName name="paula_1" hidden="1">{#N/A,#N/A,FALSE,"Capa";#N/A,#N/A,FALSE,"Indice";#N/A,#N/A,FALSE,"Premissas";#N/A,#N/A,FALSE," Pró Memória ";#N/A,#N/A,FALSE,"VenRec SintR$";#N/A,#N/A,FALSE,"ProjVendasRecR$";#N/A,#N/A,FALSE,"ProjVendasRecIPC";#N/A,#N/A,FALSE,"Desc. comerciais";#N/A,#N/A,FALSE,"Desc. Carência Novas Oper";#N/A,#N/A,FALSE,"Sumário Comparativo";#N/A,#N/A,FALSE,"Descontos op Reformas";#N/A,#N/A,FALSE,"Sumário2001";#N/A,#N/A,FALSE,"Sumário2000";#N/A,#N/A,FALSE,"Área Vaga";#N/A,#N/A,FALSE,"Cond. Irrec.";#N/A,#N/A,FALSE,"Demost.Corretagem ";#N/A,#N/A,FALSE,"Cash 2001";#N/A,#N/A,FALSE,"Cash 2000";#N/A,#N/A,FALSE,"Imobilizado";#N/A,#N/A,FALSE,"Comparativo Despesas";#N/A,#N/A,FALSE,"Comparativo por Conta Orç.";#N/A,#N/A,FALSE,"CONSOLIDADO CC";#N/A,#N/A,FALSE,"CONSOLIDADO CO";#N/A,#N/A,FALSE,"CO11";#N/A,#N/A,FALSE,"CC11 2001";#N/A,#N/A,FALSE,"CO12";#N/A,#N/A,FALSE,"PA 11";#N/A,#N/A,FALSE,"CC12 2001";#N/A,#N/A,FALSE,"PA12";#N/A,#N/A,FALSE,"CO22";#N/A,#N/A,FALSE,"CC22 2001";#N/A,#N/A,FALSE,"PA 22";#N/A,#N/A,FALSE,"pessoal ano";#N/A,#N/A,FALSE,"pessoal evoluçao";#N/A,#N/A,FALSE,"comp h.e"}</definedName>
    <definedName name="Payment_Needed">"Pagamento necessário"</definedName>
    <definedName name="Payment_Number">ROW()-#REF!</definedName>
    <definedName name="payments">MAX(#REF!)</definedName>
    <definedName name="PCDAT">"11/13/2014"</definedName>
    <definedName name="PCDAY">"13"</definedName>
    <definedName name="PCDT2">"20141113"</definedName>
    <definedName name="PCMON">"11"</definedName>
    <definedName name="PCTIM">"12:29:26 PM"</definedName>
    <definedName name="PCYEA">"2014"</definedName>
    <definedName name="Pending_NRI_Series">OFFSET(#REF!,0,0,#REF!,1)</definedName>
    <definedName name="PeriodBeg" comment="This is the recovery period begin date (&quot;Period From&quot;).">'[1]Cover Sheet'!$B$6</definedName>
    <definedName name="PeriodEnd" comment="This is the recovery period end date (&quot;Period End&quot;).">'[1]Cover Sheet'!$B$7</definedName>
    <definedName name="periods_per_year">INDEX({12,24,26,52,26,52},MATCH(#REF!,'P&amp;Ls_Detailed'!frequency,0))</definedName>
    <definedName name="pii" hidden="1">#REF!</definedName>
    <definedName name="pio" hidden="1">#REF!</definedName>
    <definedName name="piu" hidden="1">{"AnnInc",#N/A,TRUE,"Inc";"QtrInc1",#N/A,TRUE,"Inc";"Balance",#N/A,TRUE,"Bal";"Cflow",#N/A,TRUE,"Cash"}</definedName>
    <definedName name="Pivot">"Rollover!$A$1:$G$10"</definedName>
    <definedName name="pl" hidden="1">#REF!</definedName>
    <definedName name="pli" hidden="1">{"NOPCAPEVA",#N/A,FALSE,"Nopat";"FCFCSTAR",#N/A,FALSE,"FCFVAL";"EVAVL",#N/A,FALSE,"EVAVAL";"LEASE",#N/A,FALSE,"OpLease"}</definedName>
    <definedName name="plllllll" hidden="1">{#N/A,#N/A,FALSE,"Comparable";#N/A,#N/A,FALSE,"Sommaire";#N/A,#N/A,FALSE,"Rentree";#N/A,#N/A,FALSE,"Centres commerciaux";#N/A,#N/A,FALSE,"Min Tot";#N/A,#N/A,FALSE,"Min Equité";#N/A,#N/A,FALSE,"Prop.Diverses";#N/A,#N/A,FALSE,"Terrains";#N/A,#N/A,FALSE,"Administration";#N/A,#N/A,FALSE,"Autres R.D.";#N/A,#N/A,FALSE,"F.financiers"}</definedName>
    <definedName name="plllllll_1" hidden="1">{#N/A,#N/A,FALSE,"Comparable";#N/A,#N/A,FALSE,"Sommaire";#N/A,#N/A,FALSE,"Rentree";#N/A,#N/A,FALSE,"Centres commerciaux";#N/A,#N/A,FALSE,"Min Tot";#N/A,#N/A,FALSE,"Min Equité";#N/A,#N/A,FALSE,"Prop.Diverses";#N/A,#N/A,FALSE,"Terrains";#N/A,#N/A,FALSE,"Administration";#N/A,#N/A,FALSE,"Autres R.D.";#N/A,#N/A,FALSE,"F.financiers"}</definedName>
    <definedName name="PLO" hidden="1">{#N/A,#N/A,FALSE,"Min compa cad";#N/A,#N/A,FALSE,"Min CAN Equité ";#N/A,#N/A,FALSE,"Analyse can"}</definedName>
    <definedName name="PLO_1" hidden="1">{#N/A,#N/A,FALSE,"Min compa cad";#N/A,#N/A,FALSE,"Min CAN Equité ";#N/A,#N/A,FALSE,"Analyse can"}</definedName>
    <definedName name="POAA" hidden="1">{#N/A,#N/A,FALSE,"Min compa cad";#N/A,#N/A,FALSE,"Min CAN Equité ";#N/A,#N/A,FALSE,"Analyse can"}</definedName>
    <definedName name="POAA_1" hidden="1">{#N/A,#N/A,FALSE,"Min compa cad";#N/A,#N/A,FALSE,"Min CAN Equité ";#N/A,#N/A,FALSE,"Analyse can"}</definedName>
    <definedName name="POI" hidden="1">{#N/A,#N/A,FALSE,"Adm comp";#N/A,#N/A,FALSE,"Adm ajust";"adm",#N/A,FALSE,"Administration";#N/A,#N/A,FALSE,"Adm Bgt 97 vs Prév. 96";#N/A,#N/A,FALSE,"Adm Bgt 97 vs 96"}</definedName>
    <definedName name="POI_1" hidden="1">{#N/A,#N/A,FALSE,"Adm comp";#N/A,#N/A,FALSE,"Adm ajust";"adm",#N/A,FALSE,"Administration";#N/A,#N/A,FALSE,"Adm Bgt 97 vs Prév. 96";#N/A,#N/A,FALSE,"Adm Bgt 97 vs 96"}</definedName>
    <definedName name="POIIII" hidden="1">{#N/A,#N/A,FALSE,"Comparable";#N/A,#N/A,FALSE,"Sommaire";#N/A,#N/A,FALSE,"Rentree";#N/A,#N/A,FALSE,"Centres commerciaux";#N/A,#N/A,FALSE,"Min Tot";#N/A,#N/A,FALSE,"Min Equité";#N/A,#N/A,FALSE,"Prop.Diverses";#N/A,#N/A,FALSE,"Terrains";#N/A,#N/A,FALSE,"Administration";#N/A,#N/A,FALSE,"Autres R.D.";#N/A,#N/A,FALSE,"F.financiers"}</definedName>
    <definedName name="POIIII_1" hidden="1">{#N/A,#N/A,FALSE,"Comparable";#N/A,#N/A,FALSE,"Sommaire";#N/A,#N/A,FALSE,"Rentree";#N/A,#N/A,FALSE,"Centres commerciaux";#N/A,#N/A,FALSE,"Min Tot";#N/A,#N/A,FALSE,"Min Equité";#N/A,#N/A,FALSE,"Prop.Diverses";#N/A,#N/A,FALSE,"Terrains";#N/A,#N/A,FALSE,"Administration";#N/A,#N/A,FALSE,"Autres R.D.";#N/A,#N/A,FALSE,"F.financiers"}</definedName>
    <definedName name="poioi" hidden="1">{#N/A,#N/A,FALSE,"Centres";#N/A,#N/A,FALSE,"Partenariats";#N/A,#N/A,FALSE,"P.Diverses";#N/A,#N/A,FALSE,"Adm";#N/A,#N/A,FALSE,"Autres R-D";#N/A,#N/A,FALSE,"Intérêts"}</definedName>
    <definedName name="poioi_1" hidden="1">{#N/A,#N/A,FALSE,"Centres";#N/A,#N/A,FALSE,"Partenariats";#N/A,#N/A,FALSE,"P.Diverses";#N/A,#N/A,FALSE,"Adm";#N/A,#N/A,FALSE,"Autres R-D";#N/A,#N/A,FALSE,"Intérêts"}</definedName>
    <definedName name="poiu" hidden="1">{#N/A,#N/A,TRUE,"CASH COND_B1";#N/A,#N/A,TRUE,"COMP DESP COND_B2_B3";#N/A,#N/A,TRUE,"11";#N/A,#N/A,TRUE,"12";#N/A,#N/A,TRUE,"13";#N/A,#N/A,TRUE,"14";#N/A,#N/A,TRUE,"15";#N/A,#N/A,TRUE,"16";#N/A,#N/A,TRUE,"19";#N/A,#N/A,TRUE,"21";#N/A,#N/A,TRUE,"22";#N/A,#N/A,TRUE,"23";#N/A,#N/A,TRUE,"24";#N/A,#N/A,TRUE,"27";#N/A,#N/A,TRUE,"IMOB COND_B5";#N/A,#N/A,TRUE,"B6";#N/A,#N/A,TRUE,"B7";#N/A,#N/A,TRUE,"QUADRO PESSOAL";#N/A,#N/A,TRUE,"ORG."}</definedName>
    <definedName name="poiu_1" hidden="1">{#N/A,#N/A,TRUE,"CASH COND_B1";#N/A,#N/A,TRUE,"COMP DESP COND_B2_B3";#N/A,#N/A,TRUE,"11";#N/A,#N/A,TRUE,"12";#N/A,#N/A,TRUE,"13";#N/A,#N/A,TRUE,"14";#N/A,#N/A,TRUE,"15";#N/A,#N/A,TRUE,"16";#N/A,#N/A,TRUE,"19";#N/A,#N/A,TRUE,"21";#N/A,#N/A,TRUE,"22";#N/A,#N/A,TRUE,"23";#N/A,#N/A,TRUE,"24";#N/A,#N/A,TRUE,"27";#N/A,#N/A,TRUE,"IMOB COND_B5";#N/A,#N/A,TRUE,"B6";#N/A,#N/A,TRUE,"B7";#N/A,#N/A,TRUE,"QUADRO PESSOAL";#N/A,#N/A,TRUE,"ORG."}</definedName>
    <definedName name="poiuytr" hidden="1">{#N/A,#N/A,FALSE,"Sommaire";#N/A,#N/A,FALSE,"Comparable";#N/A,#N/A,FALSE,"Centres commerciaux";#N/A,#N/A,FALSE,"Min Tot (2)";#N/A,#N/A,FALSE,"Min Equité";#N/A,#N/A,FALSE,"Prop.Diverses";#N/A,#N/A,FALSE,"Terrains";#N/A,#N/A,FALSE,"Administration";#N/A,#N/A,FALSE,"Autres R.D.";#N/A,#N/A,FALSE,"F.financiers";#N/A,#N/A,FALSE,"Rentree"}</definedName>
    <definedName name="poiuytr_1" hidden="1">{#N/A,#N/A,FALSE,"Sommaire";#N/A,#N/A,FALSE,"Comparable";#N/A,#N/A,FALSE,"Centres commerciaux";#N/A,#N/A,FALSE,"Min Tot (2)";#N/A,#N/A,FALSE,"Min Equité";#N/A,#N/A,FALSE,"Prop.Diverses";#N/A,#N/A,FALSE,"Terrains";#N/A,#N/A,FALSE,"Administration";#N/A,#N/A,FALSE,"Autres R.D.";#N/A,#N/A,FALSE,"F.financiers";#N/A,#N/A,FALSE,"Rentree"}</definedName>
    <definedName name="popopopopo" hidden="1">{#N/A,#N/A,FALSE,"Comparable";#N/A,#N/A,FALSE,"Sommaire";#N/A,#N/A,FALSE,"Rentree";#N/A,#N/A,FALSE,"Centres commerciaux";#N/A,#N/A,FALSE,"Min Tot";#N/A,#N/A,FALSE,"Min Equité";#N/A,#N/A,FALSE,"Prop.Diverses";#N/A,#N/A,FALSE,"Terrains";#N/A,#N/A,FALSE,"Administration";#N/A,#N/A,FALSE,"Autres R.D.";#N/A,#N/A,FALSE,"F.financiers"}</definedName>
    <definedName name="popopopopo_1" hidden="1">{#N/A,#N/A,FALSE,"Comparable";#N/A,#N/A,FALSE,"Sommaire";#N/A,#N/A,FALSE,"Rentree";#N/A,#N/A,FALSE,"Centres commerciaux";#N/A,#N/A,FALSE,"Min Tot";#N/A,#N/A,FALSE,"Min Equité";#N/A,#N/A,FALSE,"Prop.Diverses";#N/A,#N/A,FALSE,"Terrains";#N/A,#N/A,FALSE,"Administration";#N/A,#N/A,FALSE,"Autres R.D.";#N/A,#N/A,FALSE,"F.financiers"}</definedName>
    <definedName name="Port_fill" hidden="1">#REF!</definedName>
    <definedName name="Port_Fill2" hidden="1">#REF!</definedName>
    <definedName name="pou" hidden="1">#REF!</definedName>
    <definedName name="PPD" hidden="1">{#N/A,#N/A,FALSE,"Property Report";#N/A,#N/A,FALSE,"Title";#N/A,#N/A,FALSE,"Contents";#N/A,#N/A,FALSE,"Managers Report";#N/A,#N/A,FALSE,"mktcom";#N/A,#N/A,FALSE,"rev analysis";#N/A,#N/A,FALSE,"exp analysis";#N/A,#N/A,FALSE,"Accounts Rec";#N/A,#N/A,FALSE,"tenantsum";#N/A,#N/A,FALSE,"capexp";#N/A,#N/A,FALSE,"mgmtfee"}</definedName>
    <definedName name="ppdins" hidden="1">#REF!</definedName>
    <definedName name="ppp"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ppp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ppppp" hidden="1">{#N/A,#N/A,FALSE,"Comparable";#N/A,#N/A,FALSE,"Sommaire";#N/A,#N/A,FALSE,"Rentree";#N/A,#N/A,FALSE,"Centres commerciaux";#N/A,#N/A,FALSE,"Min Tot";#N/A,#N/A,FALSE,"Min Equité";#N/A,#N/A,FALSE,"Prop.Diverses";#N/A,#N/A,FALSE,"Terrains";#N/A,#N/A,FALSE,"Administration";#N/A,#N/A,FALSE,"Autres R.D.";#N/A,#N/A,FALSE,"F.financiers"}</definedName>
    <definedName name="ppppp_1" hidden="1">{#N/A,#N/A,FALSE,"Comparable";#N/A,#N/A,FALSE,"Sommaire";#N/A,#N/A,FALSE,"Rentree";#N/A,#N/A,FALSE,"Centres commerciaux";#N/A,#N/A,FALSE,"Min Tot";#N/A,#N/A,FALSE,"Min Equité";#N/A,#N/A,FALSE,"Prop.Diverses";#N/A,#N/A,FALSE,"Terrains";#N/A,#N/A,FALSE,"Administration";#N/A,#N/A,FALSE,"Autres R.D.";#N/A,#N/A,FALSE,"F.financiers"}</definedName>
    <definedName name="pppppppp" hidden="1">{#N/A,#N/A,FALSE,"Adm comp";#N/A,#N/A,FALSE,"Adm ajust";"adm",#N/A,FALSE,"Administration";#N/A,#N/A,FALSE,"Adm Bgt 97 vs Prév. 96";#N/A,#N/A,FALSE,"Adm Bgt 97 vs 96"}</definedName>
    <definedName name="pppppppp_1" hidden="1">{#N/A,#N/A,FALSE,"Adm comp";#N/A,#N/A,FALSE,"Adm ajust";"adm",#N/A,FALSE,"Administration";#N/A,#N/A,FALSE,"Adm Bgt 97 vs Prév. 96";#N/A,#N/A,FALSE,"Adm Bgt 97 vs 96"}</definedName>
    <definedName name="pppppppppppppppppppppp" hidden="1">{#N/A,#N/A,FALSE,"Comparable";#N/A,#N/A,FALSE,"Sommaire";#N/A,#N/A,FALSE,"Rentree";#N/A,#N/A,FALSE,"Centres commerciaux";#N/A,#N/A,FALSE,"Min Tot";#N/A,#N/A,FALSE,"Min Equité";#N/A,#N/A,FALSE,"Prop.Diverses";#N/A,#N/A,FALSE,"Terrains";#N/A,#N/A,FALSE,"Administration";#N/A,#N/A,FALSE,"Autres R.D.";#N/A,#N/A,FALSE,"F.financiers"}</definedName>
    <definedName name="pppppppppppppppppppppp_1" hidden="1">{#N/A,#N/A,FALSE,"Comparable";#N/A,#N/A,FALSE,"Sommaire";#N/A,#N/A,FALSE,"Rentree";#N/A,#N/A,FALSE,"Centres commerciaux";#N/A,#N/A,FALSE,"Min Tot";#N/A,#N/A,FALSE,"Min Equité";#N/A,#N/A,FALSE,"Prop.Diverses";#N/A,#N/A,FALSE,"Terrains";#N/A,#N/A,FALSE,"Administration";#N/A,#N/A,FALSE,"Autres R.D.";#N/A,#N/A,FALSE,"F.financiers"}</definedName>
    <definedName name="PREM2" hidden="1">#REF!</definedName>
    <definedName name="Previous_Forecast_Series">OFFSET(#REF!,0,0,#REF!,1)</definedName>
    <definedName name="PriceRangeMain" hidden="1">#REF!</definedName>
    <definedName name="Print_Area_1">#REF!,#REF!</definedName>
    <definedName name="Print_Area_Input">#REF!,#REF!,#REF!</definedName>
    <definedName name="Print_Area_List">#REF!,#REF!,#REF!,#REF!,#REF!,#REF!,#REF!,#REF!,#REF!,#REF!,#REF!,#REF!</definedName>
    <definedName name="Print_Area_Mgmt">#REF!,#REF!,#REF!,#REF!,#REF!,#REF!,#REF!</definedName>
    <definedName name="Print_Area_Scheds">#REF!,#REF!</definedName>
    <definedName name="Print_Titles_MI">#REF!,#REF!</definedName>
    <definedName name="PRINTAREA" hidden="1">#REF!</definedName>
    <definedName name="PrintAreaPrice" hidden="1">#REF!</definedName>
    <definedName name="PrintAreaSD">#REF!:INDEX(#REF!,COUNTA(#REF!))</definedName>
    <definedName name="PrintFormat" hidden="1">#REF!</definedName>
    <definedName name="PRIOR">" 5"</definedName>
    <definedName name="Pro" hidden="1">{"capapetros",#N/A,FALSE,"capa petros";"RESPETROS",#N/A,FALSE,"RESULTADO";"REALIZ97PETROS",#N/A,FALSE,"RES97"}</definedName>
    <definedName name="Pro_1" hidden="1">{"capapetros",#N/A,FALSE,"capa petros";"RESPETROS",#N/A,FALSE,"RESULTADO";"REALIZ97PETROS",#N/A,FALSE,"RES97"}</definedName>
    <definedName name="ProdForm" hidden="1">#REF!</definedName>
    <definedName name="Product" hidden="1">#REF!</definedName>
    <definedName name="Product_gr_1">"CI"</definedName>
    <definedName name="Product_gr_10">"EMPIK"</definedName>
    <definedName name="Product_gr_11">"Services KES"</definedName>
    <definedName name="Product_gr_3">"KES"</definedName>
    <definedName name="Product_gr_4">""</definedName>
    <definedName name="Product_gr_5">"HID"</definedName>
    <definedName name="Product_gr_6">"Services MINILAB"</definedName>
    <definedName name="Product_gr_7">"OPTIC"</definedName>
    <definedName name="Product_gr_8">"PARFUMERY"</definedName>
    <definedName name="Product_gr_9">"L'ORÉAL"</definedName>
    <definedName name="Profit" hidden="1">#REF!</definedName>
    <definedName name="Projected"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Projected1"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promote_rows">#REF!,#REF!,#REF!</definedName>
    <definedName name="Promote_Rows_CROC">#REF!,#REF!</definedName>
    <definedName name="Promote_Rows_IRR">#REF!,#REF!</definedName>
    <definedName name="PropertyCode">'[1]Cover Sheet'!$B$3</definedName>
    <definedName name="PropertyManager">'[1]Cover Sheet'!$B$9</definedName>
    <definedName name="PropertyName">'[1]Cover Sheet'!$B$2</definedName>
    <definedName name="ps" hidden="1">{#N/A,#N/A,TRUE,"Dem_A1";#N/A,#N/A,TRUE,"Vend Rec_A2";#N/A,#N/A,TRUE,"Desc_A5";#N/A,#N/A,TRUE,"COMP_A6";#N/A,#N/A,TRUE,"DR00_A7";#N/A,#N/A,TRUE,"DR 99_A7";#N/A,#N/A,TRUE,"Desc_ A8";#N/A,#N/A,TRUE,"CASH EMPR_A9";#N/A,#N/A,TRUE,"CASH OBRA_A9";#N/A,#N/A,TRUE,"20Empr.";#N/A,#N/A,TRUE,"100%Jurid";#N/A,#N/A,TRUE,"22Empr.";#N/A,#N/A,TRUE,"23Empr.";#N/A,#N/A,TRUE,"IMOB EMPR OBRAS_A11"}</definedName>
    <definedName name="ps_1" hidden="1">{#N/A,#N/A,TRUE,"Dem_A1";#N/A,#N/A,TRUE,"Vend Rec_A2";#N/A,#N/A,TRUE,"Desc_A5";#N/A,#N/A,TRUE,"COMP_A6";#N/A,#N/A,TRUE,"DR00_A7";#N/A,#N/A,TRUE,"DR 99_A7";#N/A,#N/A,TRUE,"Desc_ A8";#N/A,#N/A,TRUE,"CASH EMPR_A9";#N/A,#N/A,TRUE,"CASH OBRA_A9";#N/A,#N/A,TRUE,"20Empr.";#N/A,#N/A,TRUE,"100%Jurid";#N/A,#N/A,TRUE,"22Empr.";#N/A,#N/A,TRUE,"23Empr.";#N/A,#N/A,TRUE,"IMOB EMPR OBRAS_A11"}</definedName>
    <definedName name="PST">0.07</definedName>
    <definedName name="PSWInput_0_0" hidden="1">#REF!</definedName>
    <definedName name="PSWInput_0_1" hidden="1">#REF!</definedName>
    <definedName name="PSWInput_0_10" hidden="1">#REF!</definedName>
    <definedName name="PSWInput_0_11" hidden="1">#REF!</definedName>
    <definedName name="PSWInput_0_12" hidden="1">#REF!</definedName>
    <definedName name="PSWInput_0_13" hidden="1">#REF!</definedName>
    <definedName name="PSWInput_0_14" hidden="1">#REF!</definedName>
    <definedName name="PSWInput_0_15" hidden="1">#REF!</definedName>
    <definedName name="PSWInput_0_16" hidden="1">#REF!</definedName>
    <definedName name="PSWInput_0_17" hidden="1">#REF!</definedName>
    <definedName name="PSWInput_0_18" hidden="1">#REF!</definedName>
    <definedName name="PSWInput_0_19" hidden="1">#REF!</definedName>
    <definedName name="PSWInput_0_2" hidden="1">#REF!</definedName>
    <definedName name="PSWInput_0_20" hidden="1">#REF!</definedName>
    <definedName name="PSWInput_0_21" hidden="1">#REF!</definedName>
    <definedName name="PSWInput_0_22" hidden="1">#REF!</definedName>
    <definedName name="PSWInput_0_23" hidden="1">#REF!</definedName>
    <definedName name="PSWInput_0_24" hidden="1">#REF!</definedName>
    <definedName name="PSWInput_0_25" hidden="1">#REF!</definedName>
    <definedName name="PSWInput_0_26" hidden="1">#REF!</definedName>
    <definedName name="PSWInput_0_27" hidden="1">#REF!</definedName>
    <definedName name="PSWInput_0_28" hidden="1">#REF!</definedName>
    <definedName name="PSWInput_0_29" hidden="1">#REF!</definedName>
    <definedName name="PSWInput_0_3" hidden="1">#REF!</definedName>
    <definedName name="PSWInput_0_30" hidden="1">#REF!</definedName>
    <definedName name="PSWInput_0_31" hidden="1">#REF!</definedName>
    <definedName name="PSWInput_0_32" hidden="1">#REF!</definedName>
    <definedName name="PSWInput_0_33" hidden="1">#REF!</definedName>
    <definedName name="PSWInput_0_34" hidden="1">#REF!</definedName>
    <definedName name="PSWInput_0_35" hidden="1">#REF!</definedName>
    <definedName name="PSWInput_0_36" hidden="1">#REF!</definedName>
    <definedName name="PSWInput_0_37" hidden="1">#REF!</definedName>
    <definedName name="PSWInput_0_38" hidden="1">#REF!</definedName>
    <definedName name="PSWInput_0_39" hidden="1">#REF!</definedName>
    <definedName name="PSWInput_0_4" hidden="1">#REF!</definedName>
    <definedName name="PSWInput_0_40" hidden="1">#REF!</definedName>
    <definedName name="PSWInput_0_41" hidden="1">#REF!</definedName>
    <definedName name="PSWInput_0_42" hidden="1">#REF!</definedName>
    <definedName name="PSWInput_0_43" hidden="1">#REF!</definedName>
    <definedName name="PSWInput_0_44" hidden="1">#REF!</definedName>
    <definedName name="PSWInput_0_45" hidden="1">#REF!</definedName>
    <definedName name="PSWInput_0_46" hidden="1">#REF!</definedName>
    <definedName name="PSWInput_0_47" hidden="1">#REF!</definedName>
    <definedName name="PSWInput_0_48" hidden="1">#REF!</definedName>
    <definedName name="PSWInput_0_49" hidden="1">#REF!</definedName>
    <definedName name="PSWInput_0_5" hidden="1">#REF!</definedName>
    <definedName name="PSWInput_0_50" hidden="1">#REF!</definedName>
    <definedName name="PSWInput_0_51" hidden="1">#REF!</definedName>
    <definedName name="PSWInput_0_52" hidden="1">#REF!</definedName>
    <definedName name="PSWInput_0_53" hidden="1">#REF!</definedName>
    <definedName name="PSWInput_0_54" hidden="1">#REF!</definedName>
    <definedName name="PSWInput_0_55" hidden="1">#REF!</definedName>
    <definedName name="PSWInput_0_56" hidden="1">#REF!</definedName>
    <definedName name="PSWInput_0_57" hidden="1">#REF!</definedName>
    <definedName name="PSWInput_0_58" hidden="1">#REF!</definedName>
    <definedName name="PSWInput_0_59" hidden="1">#REF!</definedName>
    <definedName name="PSWInput_0_6" hidden="1">#REF!</definedName>
    <definedName name="PSWInput_0_60" hidden="1">#REF!</definedName>
    <definedName name="PSWInput_0_61" hidden="1">#REF!</definedName>
    <definedName name="PSWInput_0_62" hidden="1">#REF!</definedName>
    <definedName name="PSWInput_0_63" hidden="1">#REF!</definedName>
    <definedName name="PSWInput_0_64" hidden="1">#REF!</definedName>
    <definedName name="PSWInput_0_65" hidden="1">#REF!</definedName>
    <definedName name="PSWInput_0_66" hidden="1">#REF!</definedName>
    <definedName name="PSWInput_0_67" hidden="1">#REF!</definedName>
    <definedName name="PSWInput_0_68" hidden="1">#REF!</definedName>
    <definedName name="PSWInput_0_7" hidden="1">#REF!</definedName>
    <definedName name="PSWInput_0_8" hidden="1">#REF!</definedName>
    <definedName name="PSWInput_0_9" hidden="1">#REF!</definedName>
    <definedName name="PSWOutput_0" hidden="1">#REF!</definedName>
    <definedName name="PSWSeries_0_0_Labels" hidden="1">#REF!</definedName>
    <definedName name="PSWSeries_0_0_Values" hidden="1">#REF!</definedName>
    <definedName name="PSWSeries_0_1_Labels" hidden="1">#REF!</definedName>
    <definedName name="PSWSeries_0_1_Values" hidden="1">#REF!</definedName>
    <definedName name="PSWSeries_0_2_Labels" hidden="1">#REF!</definedName>
    <definedName name="PSWSeries_0_2_Values" hidden="1">#REF!</definedName>
    <definedName name="PSWSeries_0_3_Labels" hidden="1">#REF!</definedName>
    <definedName name="PSWSeries_0_3_Values" hidden="1">#REF!</definedName>
    <definedName name="PSWSeries_0_4_Labels" hidden="1">#REF!</definedName>
    <definedName name="PSWSeries_0_4_Values" hidden="1">#REF!</definedName>
    <definedName name="PSWSeries_0_5_Labels" hidden="1">#REF!</definedName>
    <definedName name="PSWSeries_0_5_Values" hidden="1">#REF!</definedName>
    <definedName name="PSWSeries_0_6_Labels" hidden="1">#REF!</definedName>
    <definedName name="PSWSeries_0_6_Values" hidden="1">#REF!</definedName>
    <definedName name="PSWSeries_0_7_Labels" hidden="1">#REF!</definedName>
    <definedName name="PSWSeries_0_7_Values" hidden="1">#REF!</definedName>
    <definedName name="PSWSeries_0_8_Labels" hidden="1">#REF!</definedName>
    <definedName name="PSWSeries_0_8_Values" hidden="1">#REF!</definedName>
    <definedName name="PSWSeries_1_0_Labels" hidden="1">#REF!</definedName>
    <definedName name="PSWSeries_1_0_Values" hidden="1">#REF!</definedName>
    <definedName name="PSWSeries_2_0_Values" hidden="1">#REF!</definedName>
    <definedName name="PSWSeries_2_1_Values" hidden="1">#REF!</definedName>
    <definedName name="PSWSeries_2_2_Labels" hidden="1">#REF!</definedName>
    <definedName name="PSWSeries_2_2_Values" hidden="1">#REF!</definedName>
    <definedName name="PSWSeries_3_0_Values" hidden="1">#REF!</definedName>
    <definedName name="PSWSeries_3_1_Values" hidden="1">#REF!</definedName>
    <definedName name="PSWSeries_3_2_Values" hidden="1">#REF!</definedName>
    <definedName name="PSWSeries_3_3_Values" hidden="1">#REF!</definedName>
    <definedName name="PSWSeries_4_0_Labels" hidden="1">#REF!</definedName>
    <definedName name="PSWSeries_4_0_Values" hidden="1">#REF!</definedName>
    <definedName name="PSWSeries_5_0_Labels" hidden="1">#REF!</definedName>
    <definedName name="PSWSeries_5_0_Values" hidden="1">#REF!</definedName>
    <definedName name="PSWSeries_5_1_Labels" hidden="1">#REF!</definedName>
    <definedName name="PSWSeries_5_1_Values" hidden="1">#REF!</definedName>
    <definedName name="PTRU" hidden="1">{#N/A,#N/A,FALSE,"Min compar us";#N/A,#N/A,FALSE,"Min US Equité ";#N/A,#N/A,FALSE,"Analyse U.S."}</definedName>
    <definedName name="PTRU_1" hidden="1">{#N/A,#N/A,FALSE,"Min compar us";#N/A,#N/A,FALSE,"Min US Equité ";#N/A,#N/A,FALSE,"Analyse U.S."}</definedName>
    <definedName name="PUB_FileID" hidden="1">"L10003363.xls"</definedName>
    <definedName name="PUB_UserID" hidden="1">"MAYERX"</definedName>
    <definedName name="pvd" hidden="1">{"AnnInc",#N/A,TRUE,"Inc";"QtrInc1",#N/A,TRUE,"Inc";"Balance",#N/A,TRUE,"Bal";"Cflow",#N/A,TRUE,"Cash"}</definedName>
    <definedName name="PY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q_1" hidden="1">{#N/A,#N/A,TRUE,"amendement";#N/A,#N/A,TRUE,"Lettre";#N/A,#N/A,TRUE,"Page Titre prinicpale";#N/A,#N/A,TRUE,"sommaire";#N/A,#N/A,TRUE,"Fiche";#N/A,#N/A,TRUE,"Page Titre annexes";#N/A,#N/A,TRUE,"LNE présentation";#N/A,#N/A,TRUE,"projection";#N/A,#N/A,TRUE,"rendements";#N/A,#N/A,TRUE,"sensibilité";#N/A,#N/A,TRUE,"coût"}</definedName>
    <definedName name="QASW"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QASW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qaswsws"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qaswsws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qazaqaa" hidden="1">{#N/A,#N/A,FALSE,"Comparable";#N/A,#N/A,FALSE,"Sommaire";#N/A,#N/A,FALSE,"Rentree";#N/A,#N/A,FALSE,"Centres commerciaux";#N/A,#N/A,FALSE,"Min Tot";#N/A,#N/A,FALSE,"Min Equité";#N/A,#N/A,FALSE,"Prop.Diverses";#N/A,#N/A,FALSE,"Terrains";#N/A,#N/A,FALSE,"Administration";#N/A,#N/A,FALSE,"Autres R.D.";#N/A,#N/A,FALSE,"F.financiers"}</definedName>
    <definedName name="qazaqaa_1" hidden="1">{#N/A,#N/A,FALSE,"Comparable";#N/A,#N/A,FALSE,"Sommaire";#N/A,#N/A,FALSE,"Rentree";#N/A,#N/A,FALSE,"Centres commerciaux";#N/A,#N/A,FALSE,"Min Tot";#N/A,#N/A,FALSE,"Min Equité";#N/A,#N/A,FALSE,"Prop.Diverses";#N/A,#N/A,FALSE,"Terrains";#N/A,#N/A,FALSE,"Administration";#N/A,#N/A,FALSE,"Autres R.D.";#N/A,#N/A,FALSE,"F.financiers"}</definedName>
    <definedName name="QIWUE" hidden="1">{#N/A,#N/A,FALSE,"Sommaire";#N/A,#N/A,FALSE,"Comparable";#N/A,#N/A,FALSE,"Centres commerciaux";#N/A,#N/A,FALSE,"Min Tot (2)";#N/A,#N/A,FALSE,"Min Equité";#N/A,#N/A,FALSE,"Prop.Diverses";#N/A,#N/A,FALSE,"Terrains";#N/A,#N/A,FALSE,"Administration";#N/A,#N/A,FALSE,"Autres R.D.";#N/A,#N/A,FALSE,"F.financiers";#N/A,#N/A,FALSE,"Rentree"}</definedName>
    <definedName name="QIWUE_1" hidden="1">{#N/A,#N/A,FALSE,"Sommaire";#N/A,#N/A,FALSE,"Comparable";#N/A,#N/A,FALSE,"Centres commerciaux";#N/A,#N/A,FALSE,"Min Tot (2)";#N/A,#N/A,FALSE,"Min Equité";#N/A,#N/A,FALSE,"Prop.Diverses";#N/A,#N/A,FALSE,"Terrains";#N/A,#N/A,FALSE,"Administration";#N/A,#N/A,FALSE,"Autres R.D.";#N/A,#N/A,FALSE,"F.financiers";#N/A,#N/A,FALSE,"Rentree"}</definedName>
    <definedName name="QOAIWKSUIE" hidden="1">{#N/A,#N/A,FALSE,"Min compar us";#N/A,#N/A,FALSE,"Min US Equité ";#N/A,#N/A,FALSE,"Analyse U.S."}</definedName>
    <definedName name="QOAIWKSUIE_1" hidden="1">{#N/A,#N/A,FALSE,"Min compar us";#N/A,#N/A,FALSE,"Min US Equité ";#N/A,#N/A,FALSE,"Analyse U.S."}</definedName>
    <definedName name="QPPPP" hidden="1">{#N/A,#N/A,FALSE,"Adm comp";#N/A,#N/A,FALSE,"Adm ajust";"adm",#N/A,FALSE,"Administration";#N/A,#N/A,FALSE,"Adm Bgt 97 vs Prév. 96";#N/A,#N/A,FALSE,"Adm Bgt 97 vs 96"}</definedName>
    <definedName name="QPPPP_1" hidden="1">{#N/A,#N/A,FALSE,"Adm comp";#N/A,#N/A,FALSE,"Adm ajust";"adm",#N/A,FALSE,"Administration";#N/A,#N/A,FALSE,"Adm Bgt 97 vs Prév. 96";#N/A,#N/A,FALSE,"Adm Bgt 97 vs 96"}</definedName>
    <definedName name="QPWOEIRUT"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QPWOEIRUT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qq_1" hidden="1">{"capapetros",#N/A,FALSE,"capa petros";"RESPETROS",#N/A,FALSE,"RESULTADO";"REALIZ97PETROS",#N/A,FALSE,"RES97"}</definedName>
    <definedName name="qqqq_1" hidden="1">{#N/A,#N/A,FALSE,"Adm comp";#N/A,#N/A,FALSE,"Adm ajust";"adm",#N/A,FALSE,"Administration";#N/A,#N/A,FALSE,"Adm Bgt 97 vs Prév. 96";#N/A,#N/A,FALSE,"Adm Bgt 97 vs 96"}</definedName>
    <definedName name="qqqqq" hidden="1">#REF!</definedName>
    <definedName name="qqqqqq" hidden="1">{#N/A,#N/A,FALSE,"Min compar us";#N/A,#N/A,FALSE,"Min US Equité ";#N/A,#N/A,FALSE,"Analyse U.S."}</definedName>
    <definedName name="qqqqqq_1" hidden="1">{#N/A,#N/A,FALSE,"Min compar us";#N/A,#N/A,FALSE,"Min US Equité ";#N/A,#N/A,FALSE,"Analyse U.S."}</definedName>
    <definedName name="qqqqqqqqqqqqqqqq"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qqqqqqqqqqqqqqqq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qssdddd" hidden="1">{#N/A,#N/A,FALSE,"Comparable";#N/A,#N/A,FALSE,"Sommaire";#N/A,#N/A,FALSE,"Rentree";#N/A,#N/A,FALSE,"Centres commerciaux";#N/A,#N/A,FALSE,"Min Tot";#N/A,#N/A,FALSE,"Min Equité";#N/A,#N/A,FALSE,"Prop.Diverses";#N/A,#N/A,FALSE,"Terrains";#N/A,#N/A,FALSE,"Administration";#N/A,#N/A,FALSE,"Autres R.D.";#N/A,#N/A,FALSE,"F.financiers"}</definedName>
    <definedName name="qssdddd_1" hidden="1">{#N/A,#N/A,FALSE,"Comparable";#N/A,#N/A,FALSE,"Sommaire";#N/A,#N/A,FALSE,"Rentree";#N/A,#N/A,FALSE,"Centres commerciaux";#N/A,#N/A,FALSE,"Min Tot";#N/A,#N/A,FALSE,"Min Equité";#N/A,#N/A,FALSE,"Prop.Diverses";#N/A,#N/A,FALSE,"Terrains";#N/A,#N/A,FALSE,"Administration";#N/A,#N/A,FALSE,"Autres R.D.";#N/A,#N/A,FALSE,"F.financiers"}</definedName>
    <definedName name="qsty" hidden="1">{"NOPCAPEVA",#N/A,FALSE,"Nopat";"FCFCSTAR",#N/A,FALSE,"FCFVAL";"EVAVL",#N/A,FALSE,"EVAVAL";"LEASE",#N/A,FALSE,"OpLease"}</definedName>
    <definedName name="QWE_1" hidden="1">{#N/A,#N/A,FALSE,"Min compar us";#N/A,#N/A,FALSE,"Min US Equité ";#N/A,#N/A,FALSE,"Analyse U.S."}</definedName>
    <definedName name="QWOISD" hidden="1">{#N/A,#N/A,FALSE,"Sommaire";#N/A,#N/A,FALSE,"Comparable";#N/A,#N/A,FALSE,"Centres commerciaux";#N/A,#N/A,FALSE,"Min Tot (2)";#N/A,#N/A,FALSE,"Min Equité";#N/A,#N/A,FALSE,"Prop.Diverses";#N/A,#N/A,FALSE,"Terrains";#N/A,#N/A,FALSE,"Administration";#N/A,#N/A,FALSE,"Autres R.D.";#N/A,#N/A,FALSE,"F.financiers";#N/A,#N/A,FALSE,"Rentree"}</definedName>
    <definedName name="QWOISD_1" hidden="1">{#N/A,#N/A,FALSE,"Sommaire";#N/A,#N/A,FALSE,"Comparable";#N/A,#N/A,FALSE,"Centres commerciaux";#N/A,#N/A,FALSE,"Min Tot (2)";#N/A,#N/A,FALSE,"Min Equité";#N/A,#N/A,FALSE,"Prop.Diverses";#N/A,#N/A,FALSE,"Terrains";#N/A,#N/A,FALSE,"Administration";#N/A,#N/A,FALSE,"Autres R.D.";#N/A,#N/A,FALSE,"F.financiers";#N/A,#N/A,FALSE,"Rentree"}</definedName>
    <definedName name="QWQWQ" hidden="1">{#N/A,#N/A,FALSE,"Min compa cad";#N/A,#N/A,FALSE,"Min CAN Equité ";#N/A,#N/A,FALSE,"Analyse can"}</definedName>
    <definedName name="QWQWQ_1" hidden="1">{#N/A,#N/A,FALSE,"Min compa cad";#N/A,#N/A,FALSE,"Min CAN Equité ";#N/A,#N/A,FALSE,"Analyse can"}</definedName>
    <definedName name="QWSXC"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QWSXC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r.CashFlow" hidden="1">#REF!</definedName>
    <definedName name="r.Leverage" hidden="1">#REF!</definedName>
    <definedName name="r.Liquidity" hidden="1">#REF!</definedName>
    <definedName name="r.LTM" hidden="1">#REF!</definedName>
    <definedName name="r.LTMInterim" hidden="1">#REF!</definedName>
    <definedName name="r.Market" hidden="1">#REF!</definedName>
    <definedName name="r.Profitability" hidden="1">#REF!</definedName>
    <definedName name="r.Summary" hidden="1">#REF!</definedName>
    <definedName name="RANGE">OFFSET(#REF!,0,0,COUNTA(#REF!),1)</definedName>
    <definedName name="range_AdjustedTotal">#REF!:INDEX(#REF!,COUNTA(#REF!)+7)</definedName>
    <definedName name="range_AllOpExCats" comment="Used for gross-up calculations">#REF!:INDEX(#REF!,COUNTA(#REF!)+7)</definedName>
    <definedName name="range_PoolCodes">#REF!:INDEX(#REF!,COUNTA(#REF!)+7)</definedName>
    <definedName name="range_YETotal">#REF!:INDEX(#REF!,COUNTA(#REF!)+7)</definedName>
    <definedName name="Rat_Desp" hidden="1">{#N/A,#N/A,TRUE,"CASH COND_B1";#N/A,#N/A,TRUE,"COMP DESP COND_B2_B3";#N/A,#N/A,TRUE,"11";#N/A,#N/A,TRUE,"12";#N/A,#N/A,TRUE,"13";#N/A,#N/A,TRUE,"14";#N/A,#N/A,TRUE,"15";#N/A,#N/A,TRUE,"16";#N/A,#N/A,TRUE,"19";#N/A,#N/A,TRUE,"21";#N/A,#N/A,TRUE,"22";#N/A,#N/A,TRUE,"23";#N/A,#N/A,TRUE,"24";#N/A,#N/A,TRUE,"27";#N/A,#N/A,TRUE,"IMOB COND_B5";#N/A,#N/A,TRUE,"B6";#N/A,#N/A,TRUE,"B7";#N/A,#N/A,TRUE,"QUADRO PESSOAL";#N/A,#N/A,TRUE,"ORG."}</definedName>
    <definedName name="Rat_Desp_1" hidden="1">{#N/A,#N/A,TRUE,"CASH COND_B1";#N/A,#N/A,TRUE,"COMP DESP COND_B2_B3";#N/A,#N/A,TRUE,"11";#N/A,#N/A,TRUE,"12";#N/A,#N/A,TRUE,"13";#N/A,#N/A,TRUE,"14";#N/A,#N/A,TRUE,"15";#N/A,#N/A,TRUE,"16";#N/A,#N/A,TRUE,"19";#N/A,#N/A,TRUE,"21";#N/A,#N/A,TRUE,"22";#N/A,#N/A,TRUE,"23";#N/A,#N/A,TRUE,"24";#N/A,#N/A,TRUE,"27";#N/A,#N/A,TRUE,"IMOB COND_B5";#N/A,#N/A,TRUE,"B6";#N/A,#N/A,TRUE,"B7";#N/A,#N/A,TRUE,"QUADRO PESSOAL";#N/A,#N/A,TRUE,"ORG."}</definedName>
    <definedName name="RCArea" hidden="1">#REF!</definedName>
    <definedName name="RDE">"For the Period Ending Monday, March 31, 2008"</definedName>
    <definedName name="rdh" hidden="1">{"NOPCAPEVA",#N/A,FALSE,"Nopat";"FCFCSTAR",#N/A,FALSE,"FCFVAL";"EVAVL",#N/A,FALSE,"EVAVAL";"LEASE",#N/A,FALSE,"OpLease"}</definedName>
    <definedName name="re" hidden="1">#REF!</definedName>
    <definedName name="recap_dividend">"Picture 69"</definedName>
    <definedName name="recap_repurchase">"Picture 64"</definedName>
    <definedName name="Reconcilation" hidden="1">#REF!</definedName>
    <definedName name="RecoveryYear">'[1]Cover Sheet'!$B$5</definedName>
    <definedName name="RedefinePrintTableRange" hidden="1">#N/A</definedName>
    <definedName name="refinoi">#REF!,#REF!</definedName>
    <definedName name="regtd" hidden="1">{"NOPCAPEVA",#N/A,FALSE,"Nopat";"FCFCSTAR",#N/A,FALSE,"FCFVAL";"EVAVL",#N/A,FALSE,"EVAVAL";"LEASE",#N/A,FALSE,"OpLease"}</definedName>
    <definedName name="Reimbursement">"Reembolso"</definedName>
    <definedName name="REIWU" hidden="1">{#N/A,#N/A,FALSE,"Comparable";#N/A,#N/A,FALSE,"Sommaire";#N/A,#N/A,FALSE,"Rentree";#N/A,#N/A,FALSE,"Centres commerciaux";#N/A,#N/A,FALSE,"Min Tot";#N/A,#N/A,FALSE,"Min Equité";#N/A,#N/A,FALSE,"Prop.Diverses";#N/A,#N/A,FALSE,"Terrains";#N/A,#N/A,FALSE,"Administration";#N/A,#N/A,FALSE,"Autres R.D.";#N/A,#N/A,FALSE,"F.financiers"}</definedName>
    <definedName name="REIWU_1" hidden="1">{#N/A,#N/A,FALSE,"Comparable";#N/A,#N/A,FALSE,"Sommaire";#N/A,#N/A,FALSE,"Rentree";#N/A,#N/A,FALSE,"Centres commerciaux";#N/A,#N/A,FALSE,"Min Tot";#N/A,#N/A,FALSE,"Min Equité";#N/A,#N/A,FALSE,"Prop.Diverses";#N/A,#N/A,FALSE,"Terrains";#N/A,#N/A,FALSE,"Administration";#N/A,#N/A,FALSE,"Autres R.D.";#N/A,#N/A,FALSE,"F.financiers"}</definedName>
    <definedName name="rel" hidden="1">#REF!</definedName>
    <definedName name="rel_1" hidden="1">{#N/A,#N/A,FALSE,"-";#N/A,#N/A,FALSE,"Orçamento Em Reais";#N/A,#N/A,FALSE,"Receitas Operacionais";#N/A,#N/A,FALSE,"Despesas Operacionais";#N/A,#N/A,FALSE,"Não Operacional";#N/A,#N/A,FALSE,"Bancos";#N/A,#N/A,FALSE,"Leasing";#N/A,#N/A,FALSE,"CNB";#N/A,#N/A,FALSE,"SCR";#N/A,#N/A,FALSE,"SCIPA";#N/A,#N/A,FALSE,"NAOS"}</definedName>
    <definedName name="Release" hidden="1">#REF!</definedName>
    <definedName name="relevantes" hidden="1">{"capa",#N/A,FALSE,"capa";"RES",#N/A,FALSE,"RESULTADO";"REALIZ97",#N/A,FALSE,"RES97";"BAL",#N/A,FALSE,"BAL.PATRIM";"BALREALIZ",#N/A,FALSE,"BAL97"}</definedName>
    <definedName name="relevantes_1" hidden="1">{"capa",#N/A,FALSE,"capa";"RES",#N/A,FALSE,"RESULTADO";"REALIZ97",#N/A,FALSE,"RES97";"BAL",#N/A,FALSE,"BAL.PATRIM";"BALREALIZ",#N/A,FALSE,"BAL97"}</definedName>
    <definedName name="RELEVE">#REF!:!$I$34</definedName>
    <definedName name="RENT601" hidden="1">#REF!</definedName>
    <definedName name="report_compVal" hidden="1">#REF!</definedName>
    <definedName name="report_segVal" hidden="1">#REF!</definedName>
    <definedName name="ReportGroup" hidden="1">0</definedName>
    <definedName name="reserve_rows">#REF!,#REF!,#REF!,#REF!,#REF!</definedName>
    <definedName name="restaurant" hidden="1">{"hardcost",#N/A,FALSE,"Surf"}</definedName>
    <definedName name="retail" hidden="1">#REF!</definedName>
    <definedName name="retewr" hidden="1">#REF!</definedName>
    <definedName name="retha" hidden="1">#REF!</definedName>
    <definedName name="retl" hidden="1">#REF!</definedName>
    <definedName name="Revenue_Dummy_Data" hidden="1">OFFSET(#REF!,0,0,COUNTA(#REF!)-1,1)</definedName>
    <definedName name="Revision_1_1997">TRUE</definedName>
    <definedName name="Revision_2">TRUE</definedName>
    <definedName name="Revision_2_1997">TRUE</definedName>
    <definedName name="Revision_3_1997">TRUE</definedName>
    <definedName name="rewq" hidden="1">{"NOPCAPEVA",#N/A,FALSE,"Nopat";"FCFCSTAR",#N/A,FALSE,"FCFVAL";"EVAVL",#N/A,FALSE,"EVAVAL";"LEASE",#N/A,FALSE,"OpLease"}</definedName>
    <definedName name="rey" hidden="1">{"NOPCAPEVA",#N/A,FALSE,"Nopat";"FCFCSTAR",#N/A,FALSE,"FCFVAL";"EVAVL",#N/A,FALSE,"EVAVAL";"LEASE",#N/A,FALSE,"OpLease"}</definedName>
    <definedName name="rfkdjfd" hidden="1">{#N/A,#N/A,FALSE,"Min compa cad";#N/A,#N/A,FALSE,"Min CAN Equité ";#N/A,#N/A,FALSE,"Analyse can"}</definedName>
    <definedName name="rfkdjfd_1" hidden="1">{#N/A,#N/A,FALSE,"Min compa cad";#N/A,#N/A,FALSE,"Min CAN Equité ";#N/A,#N/A,FALSE,"Analyse can"}</definedName>
    <definedName name="RGB" hidden="1">{#N/A,#N/A,FALSE,"Comparable";#N/A,#N/A,FALSE,"Sommaire";#N/A,#N/A,FALSE,"Rentree";#N/A,#N/A,FALSE,"Centres commerciaux";#N/A,#N/A,FALSE,"Min Tot";#N/A,#N/A,FALSE,"Min Equité";#N/A,#N/A,FALSE,"Prop.Diverses";#N/A,#N/A,FALSE,"Terrains";#N/A,#N/A,FALSE,"Administration";#N/A,#N/A,FALSE,"Autres R.D.";#N/A,#N/A,FALSE,"F.financiers"}</definedName>
    <definedName name="RGB_1" hidden="1">{#N/A,#N/A,FALSE,"Comparable";#N/A,#N/A,FALSE,"Sommaire";#N/A,#N/A,FALSE,"Rentree";#N/A,#N/A,FALSE,"Centres commerciaux";#N/A,#N/A,FALSE,"Min Tot";#N/A,#N/A,FALSE,"Min Equité";#N/A,#N/A,FALSE,"Prop.Diverses";#N/A,#N/A,FALSE,"Terrains";#N/A,#N/A,FALSE,"Administration";#N/A,#N/A,FALSE,"Autres R.D.";#N/A,#N/A,FALSE,"F.financiers"}</definedName>
    <definedName name="rghfrhhjtyjfyjtj" hidden="1">{#N/A,#N/A,FALSE,"Centres";#N/A,#N/A,FALSE,"Partenariats";#N/A,#N/A,FALSE,"P.Diverses";#N/A,#N/A,FALSE,"Adm";#N/A,#N/A,FALSE,"Autres R-D";#N/A,#N/A,FALSE,"Intérêts"}</definedName>
    <definedName name="rghfrhhjtyjfyjtj_1" hidden="1">{#N/A,#N/A,FALSE,"Centres";#N/A,#N/A,FALSE,"Partenariats";#N/A,#N/A,FALSE,"P.Diverses";#N/A,#N/A,FALSE,"Adm";#N/A,#N/A,FALSE,"Autres R-D";#N/A,#N/A,FALSE,"Intérêts"}</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FALSE</definedName>
    <definedName name="RiskExcelReportsToGenerate">6407</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LAINPUT_DebtLoan1Funding">#REF!,#REF!,#REF!</definedName>
    <definedName name="RLAINPUT_DebtLoan2Funding">#REF!,#REF!,#REF!</definedName>
    <definedName name="RLAINPUT_DebtLoan3Funding">#REF!,#REF!,#REF!</definedName>
    <definedName name="RLAINPUT_EquityCatchUp1" hidden="1">#REF!,#REF!</definedName>
    <definedName name="RLAINPUT_EquityCatchUp2" hidden="1">#REF!,#REF!</definedName>
    <definedName name="RLAINPUT_EquityCatchUp3" hidden="1">#REF!,#REF!</definedName>
    <definedName name="RLAINPUT_EquityInputs" hidden="1">#REF!,#REF!,#REF!</definedName>
    <definedName name="RLAINPUT_EquityPartnerNames" hidden="1">#REF!,#REF!</definedName>
    <definedName name="RLAINPUT_EquityRemainder" hidden="1">#REF!,#REF!</definedName>
    <definedName name="RLAINPUT_EquityTier1" hidden="1">#REF!,#REF!</definedName>
    <definedName name="RLAINPUT_EquityTier2" hidden="1">#REF!,#REF!,#REF!</definedName>
    <definedName name="RLAINPUT_EquityTier3" hidden="1">#REF!,#REF!,#REF!</definedName>
    <definedName name="RLAINPUT_Loan3Refi">#REF!,#REF!,#REF!</definedName>
    <definedName name="RLAINPUT_PortfolioInputs" hidden="1">#REF!</definedName>
    <definedName name="RLAINPUT_PortfolioPropertyInputs" hidden="1">#REF!</definedName>
    <definedName name="RM_Corrected?">TRUE</definedName>
    <definedName name="rosner2" hidden="1">#REF!</definedName>
    <definedName name="rr_1" hidden="1">{"cashcons",#N/A,FALSE,"CASHCONS";"cash7000",#N/A,FALSE,"CASH7000";"cash9000",#N/A,FALSE,"CASH9000";"assu7000",#N/A,FALSE,"ASSU7000";"assu9000",#N/A,FALSE,"ASSU9000";"rentroll",#N/A,FALSE,"RENTROLL";"expr7000",#N/A,FALSE,"EXPR7000";"expr9000",#N/A,FALSE,"EXPR9000"}</definedName>
    <definedName name="rrg" hidden="1">#REF!</definedName>
    <definedName name="rrrr" hidden="1">#N/A</definedName>
    <definedName name="rrrr_1" hidden="1">{#N/A,#N/A,FALSE,"Adm comp";#N/A,#N/A,FALSE,"Adm ajust";"adm",#N/A,FALSE,"Administration";#N/A,#N/A,FALSE,"Adm Bgt 97 vs Prév. 96";#N/A,#N/A,FALSE,"Adm Bgt 97 vs 96"}</definedName>
    <definedName name="RRRRR" hidden="1">{#N/A,#N/A,FALSE,"Sommaire";#N/A,#N/A,FALSE,"Comparable";#N/A,#N/A,FALSE,"Centres commerciaux";#N/A,#N/A,FALSE,"Min Tot (2)";#N/A,#N/A,FALSE,"Min Equité";#N/A,#N/A,FALSE,"Prop.Diverses";#N/A,#N/A,FALSE,"Terrains";#N/A,#N/A,FALSE,"Administration";#N/A,#N/A,FALSE,"Autres R.D.";#N/A,#N/A,FALSE,"F.financiers";#N/A,#N/A,FALSE,"Rentree"}</definedName>
    <definedName name="RRRRR_1" hidden="1">{#N/A,#N/A,FALSE,"Sommaire";#N/A,#N/A,FALSE,"Comparable";#N/A,#N/A,FALSE,"Centres commerciaux";#N/A,#N/A,FALSE,"Min Tot (2)";#N/A,#N/A,FALSE,"Min Equité";#N/A,#N/A,FALSE,"Prop.Diverses";#N/A,#N/A,FALSE,"Terrains";#N/A,#N/A,FALSE,"Administration";#N/A,#N/A,FALSE,"Autres R.D.";#N/A,#N/A,FALSE,"F.financiers";#N/A,#N/A,FALSE,"Rentree"}</definedName>
    <definedName name="rrrrrr" hidden="1">{#N/A,#N/A,FALSE,"Comparable";#N/A,#N/A,FALSE,"Sommaire";#N/A,#N/A,FALSE,"Rentree";#N/A,#N/A,FALSE,"Centres commerciaux";#N/A,#N/A,FALSE,"Min Tot";#N/A,#N/A,FALSE,"Min Equité";#N/A,#N/A,FALSE,"Prop.Diverses";#N/A,#N/A,FALSE,"Terrains";#N/A,#N/A,FALSE,"Administration";#N/A,#N/A,FALSE,"Autres R.D.";#N/A,#N/A,FALSE,"F.financiers"}</definedName>
    <definedName name="rrrrrr_1" hidden="1">{#N/A,#N/A,FALSE,"Comparable";#N/A,#N/A,FALSE,"Sommaire";#N/A,#N/A,FALSE,"Rentree";#N/A,#N/A,FALSE,"Centres commerciaux";#N/A,#N/A,FALSE,"Min Tot";#N/A,#N/A,FALSE,"Min Equité";#N/A,#N/A,FALSE,"Prop.Diverses";#N/A,#N/A,FALSE,"Terrains";#N/A,#N/A,FALSE,"Administration";#N/A,#N/A,FALSE,"Autres R.D.";#N/A,#N/A,FALSE,"F.financiers"}</definedName>
    <definedName name="rsafd" hidden="1">{"AnnInc",#N/A,TRUE,"Inc";"QtrInc1",#N/A,TRUE,"Inc";"Balance",#N/A,TRUE,"Bal";"Cflow",#N/A,TRUE,"Cash"}</definedName>
    <definedName name="rtha" hidden="1">#REF!</definedName>
    <definedName name="rthsrth" hidden="1">#REF!</definedName>
    <definedName name="rtl" hidden="1">#REF!</definedName>
    <definedName name="rtrhtrhtrhtrhtrh" hidden="1">{#N/A,#N/A,FALSE,"Comparable";#N/A,#N/A,FALSE,"Sommaire";#N/A,#N/A,FALSE,"Rentree";#N/A,#N/A,FALSE,"Centres commerciaux";#N/A,#N/A,FALSE,"Min Tot";#N/A,#N/A,FALSE,"Min Equité";#N/A,#N/A,FALSE,"Prop.Diverses";#N/A,#N/A,FALSE,"Terrains";#N/A,#N/A,FALSE,"Administration";#N/A,#N/A,FALSE,"Autres R.D.";#N/A,#N/A,FALSE,"F.financiers"}</definedName>
    <definedName name="rtrhtrhtrhtrhtrh_1" hidden="1">{#N/A,#N/A,FALSE,"Comparable";#N/A,#N/A,FALSE,"Sommaire";#N/A,#N/A,FALSE,"Rentree";#N/A,#N/A,FALSE,"Centres commerciaux";#N/A,#N/A,FALSE,"Min Tot";#N/A,#N/A,FALSE,"Min Equité";#N/A,#N/A,FALSE,"Prop.Diverses";#N/A,#N/A,FALSE,"Terrains";#N/A,#N/A,FALSE,"Administration";#N/A,#N/A,FALSE,"Autres R.D.";#N/A,#N/A,FALSE,"F.financiers"}</definedName>
    <definedName name="RTRTR" hidden="1">{#N/A,#N/A,FALSE,"Min compar us";#N/A,#N/A,FALSE,"Min US Equité ";#N/A,#N/A,FALSE,"Analyse U.S."}</definedName>
    <definedName name="RTRTR_1" hidden="1">{#N/A,#N/A,FALSE,"Min compar us";#N/A,#N/A,FALSE,"Min US Equité ";#N/A,#N/A,FALSE,"Analyse U.S."}</definedName>
    <definedName name="rtxfdgth" hidden="1">#REF!</definedName>
    <definedName name="rty" hidden="1">{"NOPCAPEVA",#N/A,FALSE,"Nopat";"FCFCSTAR",#N/A,FALSE,"FCFVAL";"EVAVL",#N/A,FALSE,"EVAVAL";"LEASE",#N/A,FALSE,"OpLease"}</definedName>
    <definedName name="rtyhgf" hidden="1">{"NOPCAPEVA",#N/A,FALSE,"Nopat";"FCFCSTAR",#N/A,FALSE,"FCFVAL";"EVAVL",#N/A,FALSE,"EVAVAL";"LEASE",#N/A,FALSE,"OpLease"}</definedName>
    <definedName name="rtyuiop" hidden="1">{#N/A,#N/A,FALSE,"Min compar us";#N/A,#N/A,FALSE,"Min US Equité ";#N/A,#N/A,FALSE,"Analyse U.S."}</definedName>
    <definedName name="rtyuiop_1" hidden="1">{#N/A,#N/A,FALSE,"Min compar us";#N/A,#N/A,FALSE,"Min US Equité ";#N/A,#N/A,FALSE,"Analyse U.S."}</definedName>
    <definedName name="RunningHead" hidden="1">#REF!</definedName>
    <definedName name="rup" hidden="1">{"AnnInc",#N/A,TRUE,"Inc";"QtrInc1",#N/A,TRUE,"Inc";"Balance",#N/A,TRUE,"Bal";"Cflow",#N/A,TRUE,"Cash"}</definedName>
    <definedName name="Rwvu.ALL." hidden="1">#REF!,#REF!</definedName>
    <definedName name="Rwvu.allocations." hidden="1">#REF!</definedName>
    <definedName name="Rwvu.annual._.hotel." hidden="1">#REF!</definedName>
    <definedName name="Rwvu.bottom._.line." hidden="1">#REF!</definedName>
    <definedName name="Rwvu.CAM._.RECOVERIES." hidden="1">#REF!,#REF!,#REF!</definedName>
    <definedName name="Rwvu.CAM._.TABLE." hidden="1">#REF!,#REF!,#REF!</definedName>
    <definedName name="Rwvu.cash._.flow." hidden="1">#REF!</definedName>
    <definedName name="Rwvu.combo." hidden="1">#REF!</definedName>
    <definedName name="Rwvu.INSURANCE._.RECOVERIES." hidden="1">#REF!,#REF!,#REF!,#REF!</definedName>
    <definedName name="Rwvu.MARKETING._.REVENUE." hidden="1">#REF!,#REF!,#REF!</definedName>
    <definedName name="Rwvu.OCCUPANCY._.ANALYSIS." hidden="1">#REF!,#REF!,#REF!</definedName>
    <definedName name="Rwvu.offsite." hidden="1">#REF!</definedName>
    <definedName name="Rwvu.onsite." hidden="1">#REF!</definedName>
    <definedName name="Rwvu.Sommaire." hidden="1">#REF!,#REF!,#REF!,#REF!,#REF!</definedName>
    <definedName name="Rwvu.TAX._.RECOVERIES." hidden="1">#REF!,#REF!,#REF!,#REF!</definedName>
    <definedName name="RY">2008</definedName>
    <definedName name="s_1"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sada" hidden="1">{#N/A,#N/A,TRUE,"RECEITA ESTAC";#N/A,#N/A,TRUE,"CASH ESTAC";#N/A,#N/A,TRUE,"11Est";#N/A,#N/A,TRUE,"13Est";#N/A,#N/A,TRUE,"14Est";#N/A,#N/A,TRUE,"16Est";#N/A,#N/A,TRUE,"IMOB ESTAC_A4"}</definedName>
    <definedName name="sada_1" hidden="1">{#N/A,#N/A,TRUE,"RECEITA ESTAC";#N/A,#N/A,TRUE,"CASH ESTAC";#N/A,#N/A,TRUE,"11Est";#N/A,#N/A,TRUE,"13Est";#N/A,#N/A,TRUE,"14Est";#N/A,#N/A,TRUE,"16Est";#N/A,#N/A,TRUE,"IMOB ESTAC_A4"}</definedName>
    <definedName name="SalariesOffset">INDEX(#REF!,MATCH(INDEX(#REF!,ROW()-1),#REF!,0),COLUMN()-8)</definedName>
    <definedName name="SalesTax">0.0825</definedName>
    <definedName name="SAPBEXdnldView" hidden="1">"CT2YB164SH65T9MQ85IJ9K1BH"</definedName>
    <definedName name="SAPBEXhrIndnt" hidden="1">1</definedName>
    <definedName name="SAPBEXrevision" hidden="1">1</definedName>
    <definedName name="SAPBEXsysID" hidden="1">"BWP"</definedName>
    <definedName name="SAPBEXwbID" hidden="1">"6SKS7FBJ10YG7PB0SMOHV6V5A"</definedName>
    <definedName name="sc"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sc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SC_Fill" hidden="1">#REF!</definedName>
    <definedName name="SC_Fill2" hidden="1">#REF!</definedName>
    <definedName name="scen_change" hidden="1">#REF!,#REF!,#REF!,#REF!,#REF!</definedName>
    <definedName name="scen_date1" hidden="1">34379.7786921296</definedName>
    <definedName name="scen_name1" hidden="1">"SOLV 1"</definedName>
    <definedName name="scen_num" hidden="1">1</definedName>
    <definedName name="scen_result" hidden="1">#REF!</definedName>
    <definedName name="scen_user1" hidden="1">"JEAN-LOUIS TORRES"</definedName>
    <definedName name="SD_1x1_11x1_3_G_9003" hidden="1">#REF!</definedName>
    <definedName name="SD_1x1_2_G_0" hidden="1">#REF!</definedName>
    <definedName name="SD_1x1_3_G_0" hidden="1">#REF!</definedName>
    <definedName name="SD_1x1_62_G_0" hidden="1">#REF!</definedName>
    <definedName name="SD_1x1_6x1_1_B_9000" hidden="1">#REF!</definedName>
    <definedName name="SD_1x1_6x1_10_B_20" hidden="1">#REF!</definedName>
    <definedName name="SD_1x1_6x1_11_B_0" hidden="1">#REF!</definedName>
    <definedName name="SD_1x1_6x1_12_B_0" hidden="1">#REF!</definedName>
    <definedName name="SD_1x1_6x1_13_B_0" hidden="1">#REF!</definedName>
    <definedName name="SD_1x1_6x1_14_B_0" hidden="1">#REF!</definedName>
    <definedName name="SD_1x1_6x1_15_B_0" hidden="1">#REF!</definedName>
    <definedName name="SD_1x1_6x1_16_B_0" hidden="1">#REF!</definedName>
    <definedName name="SD_1x1_6x1_17_B_0" hidden="1">#REF!</definedName>
    <definedName name="SD_1x1_6x1_18_B_0" hidden="1">#REF!</definedName>
    <definedName name="SD_1x1_6x1_19_B_0" hidden="1">#REF!</definedName>
    <definedName name="SD_1x1_6x1_20_B_0" hidden="1">#REF!</definedName>
    <definedName name="SD_1x1_6x1_21_B_0" hidden="1">#REF!</definedName>
    <definedName name="SD_1x1_6x1_22_B_0" hidden="1">#REF!</definedName>
    <definedName name="SD_1x1_6x1_25_B_0" hidden="1">#REF!</definedName>
    <definedName name="SD_1x1_6x1_3_B_0" hidden="1">#REF!</definedName>
    <definedName name="SD_1x1_6x1_4_B_0" hidden="1">#REF!</definedName>
    <definedName name="SD_1x1_6x1_5_B_0" hidden="1">#REF!</definedName>
    <definedName name="SD_1x1_6x1_6_B_0" hidden="1">#REF!</definedName>
    <definedName name="SD_1x1_6x1_7_B_14" hidden="1">#REF!</definedName>
    <definedName name="SD_1x1_6x1_8_B_11" hidden="1">#REF!</definedName>
    <definedName name="SD_1x1_6x1_9_B_0" hidden="1">#REF!</definedName>
    <definedName name="SD_1x1_6x10_1_B_9000" hidden="1">#REF!</definedName>
    <definedName name="SD_1x1_6x10_10_B_20" hidden="1">#REF!</definedName>
    <definedName name="SD_1x1_6x10_11_B_0" hidden="1">#REF!</definedName>
    <definedName name="SD_1x1_6x10_12_B_0" hidden="1">#REF!</definedName>
    <definedName name="SD_1x1_6x10_13_B_0" hidden="1">#REF!</definedName>
    <definedName name="SD_1x1_6x10_14_B_0" hidden="1">#REF!</definedName>
    <definedName name="SD_1x1_6x10_15_B_0" hidden="1">#REF!</definedName>
    <definedName name="SD_1x1_6x10_16_B_0" hidden="1">#REF!</definedName>
    <definedName name="SD_1x1_6x10_17_B_0" hidden="1">#REF!</definedName>
    <definedName name="SD_1x1_6x10_18_B_0" hidden="1">#REF!</definedName>
    <definedName name="SD_1x1_6x10_19_B_0" hidden="1">#REF!</definedName>
    <definedName name="SD_1x1_6x10_20_B_0" hidden="1">#REF!</definedName>
    <definedName name="SD_1x1_6x10_21_B_0" hidden="1">#REF!</definedName>
    <definedName name="SD_1x1_6x10_22_B_0" hidden="1">#REF!</definedName>
    <definedName name="SD_1x1_6x10_25_B_0" hidden="1">#REF!</definedName>
    <definedName name="SD_1x1_6x10_3_B_0" hidden="1">#REF!</definedName>
    <definedName name="SD_1x1_6x10_4_B_0" hidden="1">#REF!</definedName>
    <definedName name="SD_1x1_6x10_5_B_0" hidden="1">#REF!</definedName>
    <definedName name="SD_1x1_6x10_6_B_0" hidden="1">#REF!</definedName>
    <definedName name="SD_1x1_6x10_7_B_14" hidden="1">#REF!</definedName>
    <definedName name="SD_1x1_6x10_8_B_11" hidden="1">#REF!</definedName>
    <definedName name="SD_1x1_6x10_9_B_0" hidden="1">#REF!</definedName>
    <definedName name="SD_1x1_6x11_1_B_9000" hidden="1">#REF!</definedName>
    <definedName name="SD_1x1_6x11_10_B_20" hidden="1">#REF!</definedName>
    <definedName name="SD_1x1_6x11_11_B_0" hidden="1">#REF!</definedName>
    <definedName name="SD_1x1_6x11_12_B_0" hidden="1">#REF!</definedName>
    <definedName name="SD_1x1_6x11_13_B_0" hidden="1">#REF!</definedName>
    <definedName name="SD_1x1_6x11_14_B_0" hidden="1">#REF!</definedName>
    <definedName name="SD_1x1_6x11_15_B_0" hidden="1">#REF!</definedName>
    <definedName name="SD_1x1_6x11_16_B_0" hidden="1">#REF!</definedName>
    <definedName name="SD_1x1_6x11_17_B_0" hidden="1">#REF!</definedName>
    <definedName name="SD_1x1_6x11_18_B_0" hidden="1">#REF!</definedName>
    <definedName name="SD_1x1_6x11_19_B_0" hidden="1">#REF!</definedName>
    <definedName name="SD_1x1_6x11_20_B_0" hidden="1">#REF!</definedName>
    <definedName name="SD_1x1_6x11_21_B_0" hidden="1">#REF!</definedName>
    <definedName name="SD_1x1_6x11_22_B_0" hidden="1">#REF!</definedName>
    <definedName name="SD_1x1_6x11_25_B_0" hidden="1">#REF!</definedName>
    <definedName name="SD_1x1_6x11_3_B_0" hidden="1">#REF!</definedName>
    <definedName name="SD_1x1_6x11_4_B_0" hidden="1">#REF!</definedName>
    <definedName name="SD_1x1_6x11_5_B_0" hidden="1">#REF!</definedName>
    <definedName name="SD_1x1_6x11_6_B_0" hidden="1">#REF!</definedName>
    <definedName name="SD_1x1_6x11_7_B_14" hidden="1">#REF!</definedName>
    <definedName name="SD_1x1_6x11_8_B_11" hidden="1">#REF!</definedName>
    <definedName name="SD_1x1_6x11_9_B_0" hidden="1">#REF!</definedName>
    <definedName name="SD_1x1_6x12_1_B_9000" hidden="1">#REF!</definedName>
    <definedName name="SD_1x1_6x12_10_B_20" hidden="1">#REF!</definedName>
    <definedName name="SD_1x1_6x12_11_B_0" hidden="1">#REF!</definedName>
    <definedName name="SD_1x1_6x12_12_B_0" hidden="1">#REF!</definedName>
    <definedName name="SD_1x1_6x12_13_B_0" hidden="1">#REF!</definedName>
    <definedName name="SD_1x1_6x12_14_B_0" hidden="1">#REF!</definedName>
    <definedName name="SD_1x1_6x12_15_B_0" hidden="1">#REF!</definedName>
    <definedName name="SD_1x1_6x12_16_B_0" hidden="1">#REF!</definedName>
    <definedName name="SD_1x1_6x12_17_B_0" hidden="1">#REF!</definedName>
    <definedName name="SD_1x1_6x12_18_B_0" hidden="1">#REF!</definedName>
    <definedName name="SD_1x1_6x12_19_B_0" hidden="1">#REF!</definedName>
    <definedName name="SD_1x1_6x12_20_B_0" hidden="1">#REF!</definedName>
    <definedName name="SD_1x1_6x12_21_B_0" hidden="1">#REF!</definedName>
    <definedName name="SD_1x1_6x12_22_B_0" hidden="1">#REF!</definedName>
    <definedName name="SD_1x1_6x12_25_B_0" hidden="1">#REF!</definedName>
    <definedName name="SD_1x1_6x12_3_B_0" hidden="1">#REF!</definedName>
    <definedName name="SD_1x1_6x12_4_B_0" hidden="1">#REF!</definedName>
    <definedName name="SD_1x1_6x12_5_B_0" hidden="1">#REF!</definedName>
    <definedName name="SD_1x1_6x12_6_B_0" hidden="1">#REF!</definedName>
    <definedName name="SD_1x1_6x12_7_B_14" hidden="1">#REF!</definedName>
    <definedName name="SD_1x1_6x12_8_B_11" hidden="1">#REF!</definedName>
    <definedName name="SD_1x1_6x12_9_B_0" hidden="1">#REF!</definedName>
    <definedName name="SD_1x1_6x13_1_B_9000" hidden="1">#REF!</definedName>
    <definedName name="SD_1x1_6x13_10_B_20" hidden="1">#REF!</definedName>
    <definedName name="SD_1x1_6x13_11_B_0" hidden="1">#REF!</definedName>
    <definedName name="SD_1x1_6x13_12_B_0" hidden="1">#REF!</definedName>
    <definedName name="SD_1x1_6x13_13_B_0" hidden="1">#REF!</definedName>
    <definedName name="SD_1x1_6x13_14_B_0" hidden="1">#REF!</definedName>
    <definedName name="SD_1x1_6x13_15_B_0" hidden="1">#REF!</definedName>
    <definedName name="SD_1x1_6x13_16_B_0" hidden="1">#REF!</definedName>
    <definedName name="SD_1x1_6x13_17_B_0" hidden="1">#REF!</definedName>
    <definedName name="SD_1x1_6x13_18_B_0" hidden="1">#REF!</definedName>
    <definedName name="SD_1x1_6x13_19_B_0" hidden="1">#REF!</definedName>
    <definedName name="SD_1x1_6x13_20_B_0" hidden="1">#REF!</definedName>
    <definedName name="SD_1x1_6x13_21_B_0" hidden="1">#REF!</definedName>
    <definedName name="SD_1x1_6x13_22_B_0" hidden="1">#REF!</definedName>
    <definedName name="SD_1x1_6x13_25_B_0" hidden="1">#REF!</definedName>
    <definedName name="SD_1x1_6x13_3_B_0" hidden="1">#REF!</definedName>
    <definedName name="SD_1x1_6x13_4_B_0" hidden="1">#REF!</definedName>
    <definedName name="SD_1x1_6x13_5_B_0" hidden="1">#REF!</definedName>
    <definedName name="SD_1x1_6x13_6_B_0" hidden="1">#REF!</definedName>
    <definedName name="SD_1x1_6x13_7_B_14" hidden="1">#REF!</definedName>
    <definedName name="SD_1x1_6x13_8_B_11" hidden="1">#REF!</definedName>
    <definedName name="SD_1x1_6x13_9_B_0" hidden="1">#REF!</definedName>
    <definedName name="SD_1x1_6x14_1_B_9000" hidden="1">#REF!</definedName>
    <definedName name="SD_1x1_6x14_10_B_20" hidden="1">#REF!</definedName>
    <definedName name="SD_1x1_6x14_11_B_0" hidden="1">#REF!</definedName>
    <definedName name="SD_1x1_6x14_12_B_0" hidden="1">#REF!</definedName>
    <definedName name="SD_1x1_6x14_13_B_0" hidden="1">#REF!</definedName>
    <definedName name="SD_1x1_6x14_14_B_0" hidden="1">#REF!</definedName>
    <definedName name="SD_1x1_6x14_15_B_0" hidden="1">#REF!</definedName>
    <definedName name="SD_1x1_6x14_16_B_0" hidden="1">#REF!</definedName>
    <definedName name="SD_1x1_6x14_17_B_0" hidden="1">#REF!</definedName>
    <definedName name="SD_1x1_6x14_18_B_0" hidden="1">#REF!</definedName>
    <definedName name="SD_1x1_6x14_19_B_0" hidden="1">#REF!</definedName>
    <definedName name="SD_1x1_6x14_20_B_0" hidden="1">#REF!</definedName>
    <definedName name="SD_1x1_6x14_21_B_0" hidden="1">#REF!</definedName>
    <definedName name="SD_1x1_6x14_22_B_0" hidden="1">#REF!</definedName>
    <definedName name="SD_1x1_6x14_25_B_0" hidden="1">#REF!</definedName>
    <definedName name="SD_1x1_6x14_3_B_0" hidden="1">#REF!</definedName>
    <definedName name="SD_1x1_6x14_4_B_0" hidden="1">#REF!</definedName>
    <definedName name="SD_1x1_6x14_5_B_0" hidden="1">#REF!</definedName>
    <definedName name="SD_1x1_6x14_6_B_0" hidden="1">#REF!</definedName>
    <definedName name="SD_1x1_6x14_7_B_14" hidden="1">#REF!</definedName>
    <definedName name="SD_1x1_6x14_8_B_11" hidden="1">#REF!</definedName>
    <definedName name="SD_1x1_6x14_9_B_0" hidden="1">#REF!</definedName>
    <definedName name="SD_1x1_6x15_1_B_9000" hidden="1">#REF!</definedName>
    <definedName name="SD_1x1_6x15_10_B_20" hidden="1">#REF!</definedName>
    <definedName name="SD_1x1_6x15_11_B_0" hidden="1">#REF!</definedName>
    <definedName name="SD_1x1_6x15_12_B_0" hidden="1">#REF!</definedName>
    <definedName name="SD_1x1_6x15_13_B_0" hidden="1">#REF!</definedName>
    <definedName name="SD_1x1_6x15_14_B_0" hidden="1">#REF!</definedName>
    <definedName name="SD_1x1_6x15_15_B_0" hidden="1">#REF!</definedName>
    <definedName name="SD_1x1_6x15_16_B_0" hidden="1">#REF!</definedName>
    <definedName name="SD_1x1_6x15_17_B_0" hidden="1">#REF!</definedName>
    <definedName name="SD_1x1_6x15_18_B_0" hidden="1">#REF!</definedName>
    <definedName name="SD_1x1_6x15_19_B_0" hidden="1">#REF!</definedName>
    <definedName name="SD_1x1_6x15_20_B_0" hidden="1">#REF!</definedName>
    <definedName name="SD_1x1_6x15_21_B_0" hidden="1">#REF!</definedName>
    <definedName name="SD_1x1_6x15_22_B_0" hidden="1">#REF!</definedName>
    <definedName name="SD_1x1_6x15_25_B_0" hidden="1">#REF!</definedName>
    <definedName name="SD_1x1_6x15_3_B_0" hidden="1">#REF!</definedName>
    <definedName name="SD_1x1_6x15_4_B_0" hidden="1">#REF!</definedName>
    <definedName name="SD_1x1_6x15_5_B_0" hidden="1">#REF!</definedName>
    <definedName name="SD_1x1_6x15_6_B_0" hidden="1">#REF!</definedName>
    <definedName name="SD_1x1_6x15_7_B_14" hidden="1">#REF!</definedName>
    <definedName name="SD_1x1_6x15_8_B_11" hidden="1">#REF!</definedName>
    <definedName name="SD_1x1_6x15_9_B_0" hidden="1">#REF!</definedName>
    <definedName name="SD_1x1_6x2_1_B_9000" hidden="1">#REF!</definedName>
    <definedName name="SD_1x1_6x2_10_B_20" hidden="1">#REF!</definedName>
    <definedName name="SD_1x1_6x2_11_B_0" hidden="1">#REF!</definedName>
    <definedName name="SD_1x1_6x2_12_B_0" hidden="1">#REF!</definedName>
    <definedName name="SD_1x1_6x2_13_B_0" hidden="1">#REF!</definedName>
    <definedName name="SD_1x1_6x2_14_B_0" hidden="1">#REF!</definedName>
    <definedName name="SD_1x1_6x2_15_B_0" hidden="1">#REF!</definedName>
    <definedName name="SD_1x1_6x2_16_B_0" hidden="1">#REF!</definedName>
    <definedName name="SD_1x1_6x2_17_B_0" hidden="1">#REF!</definedName>
    <definedName name="SD_1x1_6x2_18_B_0" hidden="1">#REF!</definedName>
    <definedName name="SD_1x1_6x2_19_B_0" hidden="1">#REF!</definedName>
    <definedName name="SD_1x1_6x2_20_B_0" hidden="1">#REF!</definedName>
    <definedName name="SD_1x1_6x2_21_B_0" hidden="1">#REF!</definedName>
    <definedName name="SD_1x1_6x2_22_B_0" hidden="1">#REF!</definedName>
    <definedName name="SD_1x1_6x2_25_B_0" hidden="1">#REF!</definedName>
    <definedName name="SD_1x1_6x2_3_B_0" hidden="1">#REF!</definedName>
    <definedName name="SD_1x1_6x2_4_B_0" hidden="1">#REF!</definedName>
    <definedName name="SD_1x1_6x2_5_B_0" hidden="1">#REF!</definedName>
    <definedName name="SD_1x1_6x2_6_B_0" hidden="1">#REF!</definedName>
    <definedName name="SD_1x1_6x2_7_B_14" hidden="1">#REF!</definedName>
    <definedName name="SD_1x1_6x2_8_B_11" hidden="1">#REF!</definedName>
    <definedName name="SD_1x1_6x2_9_B_0" hidden="1">#REF!</definedName>
    <definedName name="SD_1x1_6x3_1_B_9000" hidden="1">#REF!</definedName>
    <definedName name="SD_1x1_6x3_10_B_20" hidden="1">#REF!</definedName>
    <definedName name="SD_1x1_6x3_11_B_0" hidden="1">#REF!</definedName>
    <definedName name="SD_1x1_6x3_12_B_0" hidden="1">#REF!</definedName>
    <definedName name="SD_1x1_6x3_13_B_0" hidden="1">#REF!</definedName>
    <definedName name="SD_1x1_6x3_14_B_0" hidden="1">#REF!</definedName>
    <definedName name="SD_1x1_6x3_15_B_0" hidden="1">#REF!</definedName>
    <definedName name="SD_1x1_6x3_16_B_0" hidden="1">#REF!</definedName>
    <definedName name="SD_1x1_6x3_17_B_0" hidden="1">#REF!</definedName>
    <definedName name="SD_1x1_6x3_18_B_0" hidden="1">#REF!</definedName>
    <definedName name="SD_1x1_6x3_19_B_0" hidden="1">#REF!</definedName>
    <definedName name="SD_1x1_6x3_20_B_0" hidden="1">#REF!</definedName>
    <definedName name="SD_1x1_6x3_21_B_0" hidden="1">#REF!</definedName>
    <definedName name="SD_1x1_6x3_22_B_0" hidden="1">#REF!</definedName>
    <definedName name="SD_1x1_6x3_25_B_0" hidden="1">#REF!</definedName>
    <definedName name="SD_1x1_6x3_3_B_0" hidden="1">#REF!</definedName>
    <definedName name="SD_1x1_6x3_4_B_0" hidden="1">#REF!</definedName>
    <definedName name="SD_1x1_6x3_5_B_0" hidden="1">#REF!</definedName>
    <definedName name="SD_1x1_6x3_6_B_0" hidden="1">#REF!</definedName>
    <definedName name="SD_1x1_6x3_7_B_14" hidden="1">#REF!</definedName>
    <definedName name="SD_1x1_6x3_8_B_11" hidden="1">#REF!</definedName>
    <definedName name="SD_1x1_6x3_9_B_0" hidden="1">#REF!</definedName>
    <definedName name="SD_1x1_6x4_1_B_9000" hidden="1">#REF!</definedName>
    <definedName name="SD_1x1_6x4_10_B_20" hidden="1">#REF!</definedName>
    <definedName name="SD_1x1_6x4_11_B_0" hidden="1">#REF!</definedName>
    <definedName name="SD_1x1_6x4_12_B_0" hidden="1">#REF!</definedName>
    <definedName name="SD_1x1_6x4_13_B_0" hidden="1">#REF!</definedName>
    <definedName name="SD_1x1_6x4_14_B_0" hidden="1">#REF!</definedName>
    <definedName name="SD_1x1_6x4_15_B_0" hidden="1">#REF!</definedName>
    <definedName name="SD_1x1_6x4_16_B_0" hidden="1">#REF!</definedName>
    <definedName name="SD_1x1_6x4_17_B_0" hidden="1">#REF!</definedName>
    <definedName name="SD_1x1_6x4_18_B_0" hidden="1">#REF!</definedName>
    <definedName name="SD_1x1_6x4_19_B_0" hidden="1">#REF!</definedName>
    <definedName name="SD_1x1_6x4_20_B_0" hidden="1">#REF!</definedName>
    <definedName name="SD_1x1_6x4_21_B_0" hidden="1">#REF!</definedName>
    <definedName name="SD_1x1_6x4_22_B_0" hidden="1">#REF!</definedName>
    <definedName name="SD_1x1_6x4_25_B_0" hidden="1">#REF!</definedName>
    <definedName name="SD_1x1_6x4_3_B_0" hidden="1">#REF!</definedName>
    <definedName name="SD_1x1_6x4_4_B_0" hidden="1">#REF!</definedName>
    <definedName name="SD_1x1_6x4_5_B_0" hidden="1">#REF!</definedName>
    <definedName name="SD_1x1_6x4_6_B_0" hidden="1">#REF!</definedName>
    <definedName name="SD_1x1_6x4_7_B_14" hidden="1">#REF!</definedName>
    <definedName name="SD_1x1_6x4_8_B_11" hidden="1">#REF!</definedName>
    <definedName name="SD_1x1_6x4_9_B_0" hidden="1">#REF!</definedName>
    <definedName name="SD_1x1_6x5_1_B_9000" hidden="1">#REF!</definedName>
    <definedName name="SD_1x1_6x5_10_B_20" hidden="1">#REF!</definedName>
    <definedName name="SD_1x1_6x5_11_B_0" hidden="1">#REF!</definedName>
    <definedName name="SD_1x1_6x5_12_B_0" hidden="1">#REF!</definedName>
    <definedName name="SD_1x1_6x5_13_B_0" hidden="1">#REF!</definedName>
    <definedName name="SD_1x1_6x5_14_B_0" hidden="1">#REF!</definedName>
    <definedName name="SD_1x1_6x5_15_B_0" hidden="1">#REF!</definedName>
    <definedName name="SD_1x1_6x5_16_B_0" hidden="1">#REF!</definedName>
    <definedName name="SD_1x1_6x5_17_B_0" hidden="1">#REF!</definedName>
    <definedName name="SD_1x1_6x5_18_B_0" hidden="1">#REF!</definedName>
    <definedName name="SD_1x1_6x5_19_B_0" hidden="1">#REF!</definedName>
    <definedName name="SD_1x1_6x5_20_B_0" hidden="1">#REF!</definedName>
    <definedName name="SD_1x1_6x5_21_B_0" hidden="1">#REF!</definedName>
    <definedName name="SD_1x1_6x5_22_B_0" hidden="1">#REF!</definedName>
    <definedName name="SD_1x1_6x5_25_B_0" hidden="1">#REF!</definedName>
    <definedName name="SD_1x1_6x5_3_B_0" hidden="1">#REF!</definedName>
    <definedName name="SD_1x1_6x5_4_B_0" hidden="1">#REF!</definedName>
    <definedName name="SD_1x1_6x5_5_B_0" hidden="1">#REF!</definedName>
    <definedName name="SD_1x1_6x5_6_B_0" hidden="1">#REF!</definedName>
    <definedName name="SD_1x1_6x5_7_B_14" hidden="1">#REF!</definedName>
    <definedName name="SD_1x1_6x5_8_B_11" hidden="1">#REF!</definedName>
    <definedName name="SD_1x1_6x5_9_B_0" hidden="1">#REF!</definedName>
    <definedName name="SD_1x1_6x6_1_B_9000" hidden="1">#REF!</definedName>
    <definedName name="SD_1x1_6x6_10_B_20" hidden="1">#REF!</definedName>
    <definedName name="SD_1x1_6x6_11_B_0" hidden="1">#REF!</definedName>
    <definedName name="SD_1x1_6x6_12_B_0" hidden="1">#REF!</definedName>
    <definedName name="SD_1x1_6x6_13_B_0" hidden="1">#REF!</definedName>
    <definedName name="SD_1x1_6x6_14_B_0" hidden="1">#REF!</definedName>
    <definedName name="SD_1x1_6x6_15_B_0" hidden="1">#REF!</definedName>
    <definedName name="SD_1x1_6x6_16_B_0" hidden="1">#REF!</definedName>
    <definedName name="SD_1x1_6x6_17_B_0" hidden="1">#REF!</definedName>
    <definedName name="SD_1x1_6x6_18_B_0" hidden="1">#REF!</definedName>
    <definedName name="SD_1x1_6x6_19_B_0" hidden="1">#REF!</definedName>
    <definedName name="SD_1x1_6x6_20_B_0" hidden="1">#REF!</definedName>
    <definedName name="SD_1x1_6x6_21_B_0" hidden="1">#REF!</definedName>
    <definedName name="SD_1x1_6x6_22_B_0" hidden="1">#REF!</definedName>
    <definedName name="SD_1x1_6x6_25_B_0" hidden="1">#REF!</definedName>
    <definedName name="SD_1x1_6x6_3_B_0" hidden="1">#REF!</definedName>
    <definedName name="SD_1x1_6x6_4_B_0" hidden="1">#REF!</definedName>
    <definedName name="SD_1x1_6x6_5_B_0" hidden="1">#REF!</definedName>
    <definedName name="SD_1x1_6x6_6_B_0" hidden="1">#REF!</definedName>
    <definedName name="SD_1x1_6x6_7_B_14" hidden="1">#REF!</definedName>
    <definedName name="SD_1x1_6x6_8_B_11" hidden="1">#REF!</definedName>
    <definedName name="SD_1x1_6x6_9_B_0" hidden="1">#REF!</definedName>
    <definedName name="SD_1x1_6x7_1_B_9000" hidden="1">#REF!</definedName>
    <definedName name="SD_1x1_6x7_10_B_20" hidden="1">#REF!</definedName>
    <definedName name="SD_1x1_6x7_11_B_0" hidden="1">#REF!</definedName>
    <definedName name="SD_1x1_6x7_12_B_0" hidden="1">#REF!</definedName>
    <definedName name="SD_1x1_6x7_13_B_0" hidden="1">#REF!</definedName>
    <definedName name="SD_1x1_6x7_14_B_0" hidden="1">#REF!</definedName>
    <definedName name="SD_1x1_6x7_15_B_0" hidden="1">#REF!</definedName>
    <definedName name="SD_1x1_6x7_16_B_0" hidden="1">#REF!</definedName>
    <definedName name="SD_1x1_6x7_17_B_0" hidden="1">#REF!</definedName>
    <definedName name="SD_1x1_6x7_18_B_0" hidden="1">#REF!</definedName>
    <definedName name="SD_1x1_6x7_19_B_0" hidden="1">#REF!</definedName>
    <definedName name="SD_1x1_6x7_20_B_0" hidden="1">#REF!</definedName>
    <definedName name="SD_1x1_6x7_21_B_0" hidden="1">#REF!</definedName>
    <definedName name="SD_1x1_6x7_22_B_0" hidden="1">#REF!</definedName>
    <definedName name="SD_1x1_6x7_25_B_0" hidden="1">#REF!</definedName>
    <definedName name="SD_1x1_6x7_3_B_0" hidden="1">#REF!</definedName>
    <definedName name="SD_1x1_6x7_4_B_0" hidden="1">#REF!</definedName>
    <definedName name="SD_1x1_6x7_5_B_0" hidden="1">#REF!</definedName>
    <definedName name="SD_1x1_6x7_6_B_0" hidden="1">#REF!</definedName>
    <definedName name="SD_1x1_6x7_7_B_14" hidden="1">#REF!</definedName>
    <definedName name="SD_1x1_6x7_8_B_11" hidden="1">#REF!</definedName>
    <definedName name="SD_1x1_6x7_9_B_0" hidden="1">#REF!</definedName>
    <definedName name="SD_1x1_6x8_1_B_9000" hidden="1">#REF!</definedName>
    <definedName name="SD_1x1_6x8_10_B_20" hidden="1">#REF!</definedName>
    <definedName name="SD_1x1_6x8_11_B_0" hidden="1">#REF!</definedName>
    <definedName name="SD_1x1_6x8_12_B_0" hidden="1">#REF!</definedName>
    <definedName name="SD_1x1_6x8_13_B_0" hidden="1">#REF!</definedName>
    <definedName name="SD_1x1_6x8_14_B_0" hidden="1">#REF!</definedName>
    <definedName name="SD_1x1_6x8_15_B_0" hidden="1">#REF!</definedName>
    <definedName name="SD_1x1_6x8_16_B_0" hidden="1">#REF!</definedName>
    <definedName name="SD_1x1_6x8_17_B_0" hidden="1">#REF!</definedName>
    <definedName name="SD_1x1_6x8_18_B_0" hidden="1">#REF!</definedName>
    <definedName name="SD_1x1_6x8_19_B_0" hidden="1">#REF!</definedName>
    <definedName name="SD_1x1_6x8_20_B_0" hidden="1">#REF!</definedName>
    <definedName name="SD_1x1_6x8_21_B_0" hidden="1">#REF!</definedName>
    <definedName name="SD_1x1_6x8_22_B_0" hidden="1">#REF!</definedName>
    <definedName name="SD_1x1_6x8_25_B_0" hidden="1">#REF!</definedName>
    <definedName name="SD_1x1_6x8_3_B_0" hidden="1">#REF!</definedName>
    <definedName name="SD_1x1_6x8_4_B_0" hidden="1">#REF!</definedName>
    <definedName name="SD_1x1_6x8_5_B_0" hidden="1">#REF!</definedName>
    <definedName name="SD_1x1_6x8_6_B_0" hidden="1">#REF!</definedName>
    <definedName name="SD_1x1_6x8_7_B_14" hidden="1">#REF!</definedName>
    <definedName name="SD_1x1_6x8_8_B_11" hidden="1">#REF!</definedName>
    <definedName name="SD_1x1_6x8_9_B_0" hidden="1">#REF!</definedName>
    <definedName name="SD_1x1_6x9_1_B_9000" hidden="1">#REF!</definedName>
    <definedName name="SD_1x1_6x9_10_B_20" hidden="1">#REF!</definedName>
    <definedName name="SD_1x1_6x9_11_B_0" hidden="1">#REF!</definedName>
    <definedName name="SD_1x1_6x9_12_B_0" hidden="1">#REF!</definedName>
    <definedName name="SD_1x1_6x9_13_B_0" hidden="1">#REF!</definedName>
    <definedName name="SD_1x1_6x9_14_B_0" hidden="1">#REF!</definedName>
    <definedName name="SD_1x1_6x9_15_B_0" hidden="1">#REF!</definedName>
    <definedName name="SD_1x1_6x9_16_B_0" hidden="1">#REF!</definedName>
    <definedName name="SD_1x1_6x9_17_B_0" hidden="1">#REF!</definedName>
    <definedName name="SD_1x1_6x9_18_B_0" hidden="1">#REF!</definedName>
    <definedName name="SD_1x1_6x9_19_B_0" hidden="1">#REF!</definedName>
    <definedName name="SD_1x1_6x9_20_B_0" hidden="1">#REF!</definedName>
    <definedName name="SD_1x1_6x9_21_B_0" hidden="1">#REF!</definedName>
    <definedName name="SD_1x1_6x9_22_B_0" hidden="1">#REF!</definedName>
    <definedName name="SD_1x1_6x9_25_B_0" hidden="1">#REF!</definedName>
    <definedName name="SD_1x1_6x9_3_B_0" hidden="1">#REF!</definedName>
    <definedName name="SD_1x1_6x9_4_B_0" hidden="1">#REF!</definedName>
    <definedName name="SD_1x1_6x9_5_B_0" hidden="1">#REF!</definedName>
    <definedName name="SD_1x1_6x9_6_B_0" hidden="1">#REF!</definedName>
    <definedName name="SD_1x1_6x9_7_B_14" hidden="1">#REF!</definedName>
    <definedName name="SD_1x1_6x9_8_B_11" hidden="1">#REF!</definedName>
    <definedName name="SD_1x1_6x9_9_B_0" hidden="1">#REF!</definedName>
    <definedName name="SD_1x1_8_G_12" hidden="1">#REF!</definedName>
    <definedName name="sdaf" hidden="1">#REF!</definedName>
    <definedName name="sdate">DATE(2002,1,31)</definedName>
    <definedName name="sdda"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sddasd"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sdfgdsfg" hidden="1">#REF!</definedName>
    <definedName name="sdfs" hidden="1">{#N/A,#N/A,FALSE,"Renewals In Process";#N/A,#N/A,FALSE,"New Clients In Process";#N/A,#N/A,FALSE,"Completed New Clients";#N/A,#N/A,FALSE,"Completed Renewals"}</definedName>
    <definedName name="sdfsd" hidden="1">#REF!</definedName>
    <definedName name="sdfsdfghdfghdfghdfh" hidden="1">#REF!</definedName>
    <definedName name="sdfsds" hidden="1">#REF!</definedName>
    <definedName name="sdfsfsdfsdf" hidden="1">#REF!</definedName>
    <definedName name="sdsdsd" hidden="1">{"cashcons",#N/A,FALSE,"CASHCONS";"cash7000",#N/A,FALSE,"CASH7000";"cash9000",#N/A,FALSE,"CASH9000";"assu7000",#N/A,FALSE,"ASSU7000";"assu9000",#N/A,FALSE,"ASSU9000";"rentroll",#N/A,FALSE,"RENTROLL";"expr7000",#N/A,FALSE,"EXPR7000";"expr9000",#N/A,FALSE,"EXPR9000"}</definedName>
    <definedName name="SectionHead" hidden="1">#REF!</definedName>
    <definedName name="Segment_Pie_Data" hidden="1">OFFSET(#REF!,0,0,COUNTA(#REF!)-1,1)</definedName>
    <definedName name="Segment_Pie_X_Data" hidden="1">OFFSET(#REF!,0,0,COUNTA(#REF!)-1,1)</definedName>
    <definedName name="sencount" hidden="1">1</definedName>
    <definedName name="Setembro01" hidden="1">{#N/A,#N/A,FALSE,"Vendas e Receitas";#N/A,#N/A,FALSE,"Veículos";#N/A,#N/A,FALSE,"Posição de atraso";#N/A,#N/A,FALSE,"Inadimplência";#N/A,#N/A,FALSE,"Alug.vencidos";#N/A,#N/A,FALSE,"vacancy";#N/A,#N/A,FALSE,"luvas";#N/A,#N/A,FALSE,"DespCond1";#N/A,#N/A,FALSE,"DespCond2-pg13";#N/A,#N/A,FALSE,"DespCond3 pg14"}</definedName>
    <definedName name="Setembro01_1" hidden="1">{#N/A,#N/A,FALSE,"Vendas e Receitas";#N/A,#N/A,FALSE,"Veículos";#N/A,#N/A,FALSE,"Posição de atraso";#N/A,#N/A,FALSE,"Inadimplência";#N/A,#N/A,FALSE,"Alug.vencidos";#N/A,#N/A,FALSE,"vacancy";#N/A,#N/A,FALSE,"luvas";#N/A,#N/A,FALSE,"DespCond1";#N/A,#N/A,FALSE,"DespCond2-pg13";#N/A,#N/A,FALSE,"DespCond3 pg14"}</definedName>
    <definedName name="sfh" hidden="1">#REF!</definedName>
    <definedName name="sg" hidden="1">#REF!</definedName>
    <definedName name="SG_Fill" hidden="1">#REF!</definedName>
    <definedName name="sh" hidden="1">#REF!</definedName>
    <definedName name="Sheet" hidden="1">#N/A</definedName>
    <definedName name="SHet2b" hidden="1">{"summary",#N/A,TRUE,"SUMMARY";"rents",#N/A,TRUE,"RENTS";"costs",#N/A,TRUE,"COSTS";#N/A,#N/A,TRUE,"ADJUST";"mortgages",#N/A,TRUE,"FINANCING";"base",#N/A,TRUE,"PROJECTIONS";"five",#N/A,TRUE,"PROJECTIONS";"ten",#N/A,TRUE,"PROJECTIONS"}</definedName>
    <definedName name="shgfjj" hidden="1">#REF!</definedName>
    <definedName name="Shipping">1.25</definedName>
    <definedName name="shsg" hidden="1">#REF!</definedName>
    <definedName name="skxcbwjkcb" hidden="1">#REF!</definedName>
    <definedName name="slw"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solver_adj" hidden="1">#REF!</definedName>
    <definedName name="solver_cvg" hidden="1">0.0001</definedName>
    <definedName name="solver_drv" hidden="1">1</definedName>
    <definedName name="solver_est" hidden="1">1</definedName>
    <definedName name="solver_itr" hidden="1">100</definedName>
    <definedName name="solver_lhs1" hidden="1">#REF!</definedName>
    <definedName name="solver_lhs10" hidden="1">#REF!</definedName>
    <definedName name="solver_lhs11" hidden="1">#REF!</definedName>
    <definedName name="solver_lhs12" hidden="1">#REF!</definedName>
    <definedName name="solver_lhs13" hidden="1">#REF!</definedName>
    <definedName name="solver_lhs14" hidden="1">#REF!</definedName>
    <definedName name="solver_lhs15" hidden="1">#REF!</definedName>
    <definedName name="solver_lhs16" hidden="1">#REF!</definedName>
    <definedName name="solver_lhs17" hidden="1">#REF!</definedName>
    <definedName name="solver_lhs18" hidden="1">#REF!</definedName>
    <definedName name="solver_lhs19" hidden="1">#REF!</definedName>
    <definedName name="solver_lhs2" hidden="1">#REF!</definedName>
    <definedName name="solver_lhs20" hidden="1">#REF!</definedName>
    <definedName name="solver_lhs21" hidden="1">#REF!</definedName>
    <definedName name="solver_lhs22" hidden="1">#REF!</definedName>
    <definedName name="solver_lhs23" hidden="1">#REF!</definedName>
    <definedName name="solver_lhs24" hidden="1">#REF!</definedName>
    <definedName name="solver_lhs25" hidden="1">#REF!</definedName>
    <definedName name="solver_lhs26" hidden="1">#REF!</definedName>
    <definedName name="solver_lhs27" hidden="1">#REF!</definedName>
    <definedName name="solver_lhs28" hidden="1">#REF!</definedName>
    <definedName name="solver_lhs29" hidden="1">#REF!</definedName>
    <definedName name="solver_lhs3" hidden="1">#REF!</definedName>
    <definedName name="solver_lhs30" hidden="1">#REF!</definedName>
    <definedName name="solver_lhs31" hidden="1">#REF!</definedName>
    <definedName name="solver_lhs32" hidden="1">#REF!</definedName>
    <definedName name="solver_lhs33" hidden="1">#REF!</definedName>
    <definedName name="solver_lhs34" hidden="1">#REF!</definedName>
    <definedName name="solver_lhs35" hidden="1">#REF!</definedName>
    <definedName name="solver_lhs36" hidden="1">#REF!</definedName>
    <definedName name="solver_lhs37" hidden="1">#REF!</definedName>
    <definedName name="solver_lhs38" hidden="1">#REF!</definedName>
    <definedName name="solver_lhs39" hidden="1">#REF!</definedName>
    <definedName name="solver_lhs4" hidden="1">#REF!</definedName>
    <definedName name="solver_lhs40" hidden="1">#REF!</definedName>
    <definedName name="solver_lhs41" hidden="1">#REF!</definedName>
    <definedName name="solver_lhs42" hidden="1">#REF!</definedName>
    <definedName name="solver_lhs43" hidden="1">#REF!</definedName>
    <definedName name="solver_lhs44" hidden="1">#REF!</definedName>
    <definedName name="solver_lhs45" hidden="1">#REF!</definedName>
    <definedName name="solver_lhs46" hidden="1">#REF!</definedName>
    <definedName name="solver_lhs47" hidden="1">#REF!</definedName>
    <definedName name="solver_lhs48" hidden="1">#REF!</definedName>
    <definedName name="solver_lhs49" hidden="1">#REF!</definedName>
    <definedName name="solver_lhs5" hidden="1">#REF!</definedName>
    <definedName name="solver_lhs50" hidden="1">#REF!</definedName>
    <definedName name="solver_lhs51" hidden="1">#REF!</definedName>
    <definedName name="solver_lhs52" hidden="1">#REF!</definedName>
    <definedName name="solver_lhs53" hidden="1">#REF!</definedName>
    <definedName name="solver_lhs54" hidden="1">#REF!</definedName>
    <definedName name="solver_lhs55" hidden="1">#REF!</definedName>
    <definedName name="solver_lhs56" hidden="1">#REF!</definedName>
    <definedName name="solver_lhs57" hidden="1">#REF!</definedName>
    <definedName name="solver_lhs58" hidden="1">#REF!</definedName>
    <definedName name="solver_lhs59" hidden="1">#REF!</definedName>
    <definedName name="solver_lhs6" hidden="1">#REF!</definedName>
    <definedName name="solver_lhs60" hidden="1">#REF!</definedName>
    <definedName name="solver_lhs61" hidden="1">#REF!</definedName>
    <definedName name="solver_lhs62" hidden="1">#REF!</definedName>
    <definedName name="solver_lhs63" hidden="1">#REF!</definedName>
    <definedName name="solver_lhs64" hidden="1">#REF!</definedName>
    <definedName name="solver_lhs65" hidden="1">#REF!</definedName>
    <definedName name="solver_lhs66" hidden="1">#REF!</definedName>
    <definedName name="solver_lhs67" hidden="1">#REF!</definedName>
    <definedName name="solver_lhs68" hidden="1">#REF!</definedName>
    <definedName name="solver_lhs69" hidden="1">#REF!</definedName>
    <definedName name="solver_lhs7" hidden="1">#REF!</definedName>
    <definedName name="solver_lhs70" hidden="1">#REF!</definedName>
    <definedName name="solver_lhs71" hidden="1">#REF!</definedName>
    <definedName name="solver_lhs72" hidden="1">#REF!</definedName>
    <definedName name="solver_lhs73" hidden="1">#REF!</definedName>
    <definedName name="solver_lhs74" hidden="1">#REF!</definedName>
    <definedName name="solver_lhs75" hidden="1">#REF!</definedName>
    <definedName name="solver_lhs76" hidden="1">#REF!</definedName>
    <definedName name="solver_lhs77" hidden="1">#REF!</definedName>
    <definedName name="solver_lhs78" hidden="1">#REF!</definedName>
    <definedName name="solver_lhs79" hidden="1">#REF!</definedName>
    <definedName name="solver_lhs8" hidden="1">#REF!</definedName>
    <definedName name="solver_lhs80" hidden="1">#REF!</definedName>
    <definedName name="solver_lhs81" hidden="1">#REF!</definedName>
    <definedName name="solver_lhs82" hidden="1">#REF!</definedName>
    <definedName name="solver_lhs83" hidden="1">#REF!</definedName>
    <definedName name="solver_lhs84" hidden="1">#REF!</definedName>
    <definedName name="solver_lhs85" hidden="1">#REF!</definedName>
    <definedName name="solver_lhs86" hidden="1">#REF!</definedName>
    <definedName name="solver_lhs87" hidden="1">#REF!</definedName>
    <definedName name="solver_lhs88" hidden="1">#REF!</definedName>
    <definedName name="solver_lhs9" hidden="1">#REF!</definedName>
    <definedName name="solver_lin" hidden="1">2</definedName>
    <definedName name="solver_neg" hidden="1">2</definedName>
    <definedName name="solver_num" hidden="1">22</definedName>
    <definedName name="solver_nwt" hidden="1">1</definedName>
    <definedName name="solver_opt" hidden="1">#REF!</definedName>
    <definedName name="solver_pre" hidden="1">0.000001</definedName>
    <definedName name="solver_rel1" hidden="1">1</definedName>
    <definedName name="solver_rel10" hidden="1">5</definedName>
    <definedName name="solver_rel11" hidden="1">5</definedName>
    <definedName name="solver_rel12" hidden="1">5</definedName>
    <definedName name="solver_rel13" hidden="1">5</definedName>
    <definedName name="solver_rel14" hidden="1">5</definedName>
    <definedName name="solver_rel15" hidden="1">5</definedName>
    <definedName name="solver_rel16" hidden="1">5</definedName>
    <definedName name="solver_rel17" hidden="1">5</definedName>
    <definedName name="solver_rel18" hidden="1">5</definedName>
    <definedName name="solver_rel19" hidden="1">5</definedName>
    <definedName name="solver_rel2" hidden="1">5</definedName>
    <definedName name="solver_rel20" hidden="1">5</definedName>
    <definedName name="solver_rel21" hidden="1">5</definedName>
    <definedName name="solver_rel22" hidden="1">5</definedName>
    <definedName name="solver_rel23" hidden="1">1</definedName>
    <definedName name="solver_rel24" hidden="1">5</definedName>
    <definedName name="solver_rel25" hidden="1">5</definedName>
    <definedName name="solver_rel26" hidden="1">5</definedName>
    <definedName name="solver_rel27" hidden="1">5</definedName>
    <definedName name="solver_rel28" hidden="1">5</definedName>
    <definedName name="solver_rel29" hidden="1">5</definedName>
    <definedName name="solver_rel3" hidden="1">5</definedName>
    <definedName name="solver_rel30" hidden="1">5</definedName>
    <definedName name="solver_rel31" hidden="1">5</definedName>
    <definedName name="solver_rel32" hidden="1">5</definedName>
    <definedName name="solver_rel33" hidden="1">5</definedName>
    <definedName name="solver_rel34" hidden="1">5</definedName>
    <definedName name="solver_rel35" hidden="1">5</definedName>
    <definedName name="solver_rel36" hidden="1">5</definedName>
    <definedName name="solver_rel37" hidden="1">5</definedName>
    <definedName name="solver_rel38" hidden="1">5</definedName>
    <definedName name="solver_rel39" hidden="1">5</definedName>
    <definedName name="solver_rel4" hidden="1">5</definedName>
    <definedName name="solver_rel40" hidden="1">5</definedName>
    <definedName name="solver_rel41" hidden="1">5</definedName>
    <definedName name="solver_rel42" hidden="1">5</definedName>
    <definedName name="solver_rel43" hidden="1">5</definedName>
    <definedName name="solver_rel44" hidden="1">5</definedName>
    <definedName name="solver_rel45" hidden="1">1</definedName>
    <definedName name="solver_rel46" hidden="1">5</definedName>
    <definedName name="solver_rel47" hidden="1">5</definedName>
    <definedName name="solver_rel48" hidden="1">5</definedName>
    <definedName name="solver_rel49" hidden="1">5</definedName>
    <definedName name="solver_rel5" hidden="1">5</definedName>
    <definedName name="solver_rel50" hidden="1">5</definedName>
    <definedName name="solver_rel51" hidden="1">5</definedName>
    <definedName name="solver_rel52" hidden="1">5</definedName>
    <definedName name="solver_rel53" hidden="1">5</definedName>
    <definedName name="solver_rel54" hidden="1">5</definedName>
    <definedName name="solver_rel55" hidden="1">5</definedName>
    <definedName name="solver_rel56" hidden="1">5</definedName>
    <definedName name="solver_rel57" hidden="1">5</definedName>
    <definedName name="solver_rel58" hidden="1">5</definedName>
    <definedName name="solver_rel59" hidden="1">5</definedName>
    <definedName name="solver_rel6" hidden="1">5</definedName>
    <definedName name="solver_rel60" hidden="1">5</definedName>
    <definedName name="solver_rel61" hidden="1">5</definedName>
    <definedName name="solver_rel62" hidden="1">5</definedName>
    <definedName name="solver_rel63" hidden="1">5</definedName>
    <definedName name="solver_rel64" hidden="1">5</definedName>
    <definedName name="solver_rel65" hidden="1">5</definedName>
    <definedName name="solver_rel66" hidden="1">5</definedName>
    <definedName name="solver_rel67" hidden="1">1</definedName>
    <definedName name="solver_rel68" hidden="1">5</definedName>
    <definedName name="solver_rel69" hidden="1">5</definedName>
    <definedName name="solver_rel7" hidden="1">5</definedName>
    <definedName name="solver_rel70" hidden="1">5</definedName>
    <definedName name="solver_rel71" hidden="1">5</definedName>
    <definedName name="solver_rel72" hidden="1">5</definedName>
    <definedName name="solver_rel73" hidden="1">5</definedName>
    <definedName name="solver_rel74" hidden="1">5</definedName>
    <definedName name="solver_rel75" hidden="1">5</definedName>
    <definedName name="solver_rel76" hidden="1">5</definedName>
    <definedName name="solver_rel77" hidden="1">5</definedName>
    <definedName name="solver_rel78" hidden="1">5</definedName>
    <definedName name="solver_rel79" hidden="1">5</definedName>
    <definedName name="solver_rel8" hidden="1">5</definedName>
    <definedName name="solver_rel80" hidden="1">5</definedName>
    <definedName name="solver_rel81" hidden="1">5</definedName>
    <definedName name="solver_rel82" hidden="1">5</definedName>
    <definedName name="solver_rel83" hidden="1">5</definedName>
    <definedName name="solver_rel84" hidden="1">5</definedName>
    <definedName name="solver_rel85" hidden="1">5</definedName>
    <definedName name="solver_rel86" hidden="1">5</definedName>
    <definedName name="solver_rel87" hidden="1">5</definedName>
    <definedName name="solver_rel88" hidden="1">5</definedName>
    <definedName name="solver_rel9" hidden="1">5</definedName>
    <definedName name="solver_rhs1" hidden="1">#REF!</definedName>
    <definedName name="solver_rhs23" hidden="1">#REF!</definedName>
    <definedName name="solver_rhs45" hidden="1">#REF!</definedName>
    <definedName name="solver_rhs67" hidden="1">#REF!</definedName>
    <definedName name="solver_scl" hidden="1">2</definedName>
    <definedName name="solver_sho" hidden="1">2</definedName>
    <definedName name="solver_tim" hidden="1">100</definedName>
    <definedName name="solver_tmp" hidden="1">150000000</definedName>
    <definedName name="solver_tol" hidden="1">0.05</definedName>
    <definedName name="solver_typ" hidden="1">1</definedName>
    <definedName name="solver_val" hidden="1">0</definedName>
    <definedName name="SOrt" hidden="1">#REF!</definedName>
    <definedName name="sos" hidden="1">{"capapetros",#N/A,FALSE,"capa petros";"RESPETROS",#N/A,FALSE,"RESULTADO";"REALIZ97PETROS",#N/A,FALSE,"RES97"}</definedName>
    <definedName name="sos_1" hidden="1">{"capapetros",#N/A,FALSE,"capa petros";"RESPETROS",#N/A,FALSE,"RESULTADO";"REALIZ97PETROS",#N/A,FALSE,"RES97"}</definedName>
    <definedName name="sot" hidden="1">#REF!</definedName>
    <definedName name="SourceColumn">#REF!,#REF!</definedName>
    <definedName name="SPATH">"IBMPROD :\QUSRSYS\KIMPDF"</definedName>
    <definedName name="SPATH0">"IBMPROD :"</definedName>
    <definedName name="SPATH1">"QUSRSYS"</definedName>
    <definedName name="SPATH10">""</definedName>
    <definedName name="SPATH11">""</definedName>
    <definedName name="SPATH12">""</definedName>
    <definedName name="SPATH13">""</definedName>
    <definedName name="SPATH14">""</definedName>
    <definedName name="SPATH15">""</definedName>
    <definedName name="SPATH16">""</definedName>
    <definedName name="SPATH17">""</definedName>
    <definedName name="SPATH18">""</definedName>
    <definedName name="SPATH19">""</definedName>
    <definedName name="SPATH2">"KIMPDF"</definedName>
    <definedName name="SPATH20">""</definedName>
    <definedName name="SPATH21">""</definedName>
    <definedName name="SPATH22">""</definedName>
    <definedName name="SPATH23">""</definedName>
    <definedName name="SPATH24">""</definedName>
    <definedName name="SPATH25">""</definedName>
    <definedName name="SPATH26">""</definedName>
    <definedName name="SPATH27">""</definedName>
    <definedName name="SPATH28">""</definedName>
    <definedName name="SPATH29">""</definedName>
    <definedName name="SPATH3">""</definedName>
    <definedName name="SPATH4">""</definedName>
    <definedName name="SPATH5">""</definedName>
    <definedName name="SPATH6">""</definedName>
    <definedName name="SPATH7">""</definedName>
    <definedName name="SPATH8">""</definedName>
    <definedName name="SPATH9">""</definedName>
    <definedName name="SPDAT">"11/13/2014"</definedName>
    <definedName name="SPDAY">"13"</definedName>
    <definedName name="SPDT2">"20141113"</definedName>
    <definedName name="specialdef" hidden="1">{#N/A,#N/A,FALSE,"Consolidated";#N/A,#N/A,FALSE,"Bell_Rich";#N/A,#N/A,FALSE,"Assmp_2.0";#N/A,#N/A,FALSE,"Proforma_2.0";#N/A,#N/A,FALSE,"IRR_2.0";#N/A,#N/A,FALSE,"Assumptions_2.5";#N/A,#N/A,FALSE,"Assumptions_3.0";#N/A,#N/A,FALSE,"Proforma_3.0"}</definedName>
    <definedName name="SpecialPrice" hidden="1">#REF!</definedName>
    <definedName name="SPMON">"11"</definedName>
    <definedName name="SPNAM">"XF175E"</definedName>
    <definedName name="SPNMB">"7"</definedName>
    <definedName name="SPTIM">"12:29:17"</definedName>
    <definedName name="SPTM2">"122926"</definedName>
    <definedName name="SPYEA">"2014"</definedName>
    <definedName name="SqFt">'[1]Cover Sheet'!$B$4</definedName>
    <definedName name="sql_statement" hidden="1">"select distinct acct_cat,sum(cyr),sum(lyr),sum(cbd),mult_x000D_
from r1_datasum_x000D_
group by acct_cat_x000D_
_x000D_
"</definedName>
    <definedName name="SR" hidden="1">{"Submittable Reconciliation Schedule",#N/A,FALSE,"Reconciliation";"GSCP2 PCS 30 Day",#N/A,FALSE,"GSCP2 PCS 30 Day Activity List"}</definedName>
    <definedName name="SRN" hidden="1">{#N/A,#N/A,FALSE,"letter";#N/A,#N/A,FALSE,"PP_0895";#N/A,#N/A,FALSE,"PP_0995"}</definedName>
    <definedName name="srt" hidden="1">#REF!</definedName>
    <definedName name="ss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ssm" hidden="1">#REF!</definedName>
    <definedName name="sss" hidden="1">#REF!</definedName>
    <definedName name="sssddfgfg" hidden="1">{#N/A,#N/A,FALSE,"Comparable";#N/A,#N/A,FALSE,"Sommaire";#N/A,#N/A,FALSE,"Rentree";#N/A,#N/A,FALSE,"Centres commerciaux";#N/A,#N/A,FALSE,"Min Tot";#N/A,#N/A,FALSE,"Min Equité";#N/A,#N/A,FALSE,"Prop.Diverses";#N/A,#N/A,FALSE,"Terrains";#N/A,#N/A,FALSE,"Administration";#N/A,#N/A,FALSE,"Autres R.D.";#N/A,#N/A,FALSE,"F.financiers"}</definedName>
    <definedName name="sssddfgfg_1" hidden="1">{#N/A,#N/A,FALSE,"Comparable";#N/A,#N/A,FALSE,"Sommaire";#N/A,#N/A,FALSE,"Rentree";#N/A,#N/A,FALSE,"Centres commerciaux";#N/A,#N/A,FALSE,"Min Tot";#N/A,#N/A,FALSE,"Min Equité";#N/A,#N/A,FALSE,"Prop.Diverses";#N/A,#N/A,FALSE,"Terrains";#N/A,#N/A,FALSE,"Administration";#N/A,#N/A,FALSE,"Autres R.D.";#N/A,#N/A,FALSE,"F.financiers"}</definedName>
    <definedName name="sssssss" hidden="1">{#N/A,#N/A,FALSE,"Comparable";#N/A,#N/A,FALSE,"Sommaire";#N/A,#N/A,FALSE,"Rentree";#N/A,#N/A,FALSE,"Centres commerciaux";#N/A,#N/A,FALSE,"Min Tot";#N/A,#N/A,FALSE,"Min Equité";#N/A,#N/A,FALSE,"Prop.Diverses";#N/A,#N/A,FALSE,"Terrains";#N/A,#N/A,FALSE,"Administration";#N/A,#N/A,FALSE,"Autres R.D.";#N/A,#N/A,FALSE,"F.financiers"}</definedName>
    <definedName name="sssssss_1" hidden="1">{#N/A,#N/A,FALSE,"Comparable";#N/A,#N/A,FALSE,"Sommaire";#N/A,#N/A,FALSE,"Rentree";#N/A,#N/A,FALSE,"Centres commerciaux";#N/A,#N/A,FALSE,"Min Tot";#N/A,#N/A,FALSE,"Min Equité";#N/A,#N/A,FALSE,"Prop.Diverses";#N/A,#N/A,FALSE,"Terrains";#N/A,#N/A,FALSE,"Administration";#N/A,#N/A,FALSE,"Autres R.D.";#N/A,#N/A,FALSE,"F.financiers"}</definedName>
    <definedName name="ssssssssss" hidden="1">{#N/A,#N/A,FALSE,"Adm comp";#N/A,#N/A,FALSE,"Adm ajust";"adm",#N/A,FALSE,"Administration";#N/A,#N/A,FALSE,"Adm Bgt 97 vs Prév. 96";#N/A,#N/A,FALSE,"Adm Bgt 97 vs 96"}</definedName>
    <definedName name="ssssssssss_1" hidden="1">{#N/A,#N/A,FALSE,"Adm comp";#N/A,#N/A,FALSE,"Adm ajust";"adm",#N/A,FALSE,"Administration";#N/A,#N/A,FALSE,"Adm Bgt 97 vs Prév. 96";#N/A,#N/A,FALSE,"Adm Bgt 97 vs 96"}</definedName>
    <definedName name="st" hidden="1">#REF!</definedName>
    <definedName name="STATE">"*SAVED"</definedName>
    <definedName name="Student_Deferred_Mo">IF(#REF!&gt;0,#REF!,1)</definedName>
    <definedName name="Sumário2004_Scipa" hidden="1">{#N/A,#N/A,TRUE,"RECEITA ESTAC";#N/A,#N/A,TRUE,"CASH ESTAC";#N/A,#N/A,TRUE,"11Est";#N/A,#N/A,TRUE,"13Est";#N/A,#N/A,TRUE,"14Est";#N/A,#N/A,TRUE,"16Est";#N/A,#N/A,TRUE,"IMOB ESTAC_A4"}</definedName>
    <definedName name="Sumário2004_Scipa_1" hidden="1">{#N/A,#N/A,TRUE,"RECEITA ESTAC";#N/A,#N/A,TRUE,"CASH ESTAC";#N/A,#N/A,TRUE,"11Est";#N/A,#N/A,TRUE,"13Est";#N/A,#N/A,TRUE,"14Est";#N/A,#N/A,TRUE,"16Est";#N/A,#N/A,TRUE,"IMOB ESTAC_A4"}</definedName>
    <definedName name="SUMMARY_AcquisitionDate" hidden="1">#REF!</definedName>
    <definedName name="SUMMARY_AsOfDate" hidden="1">#REF!</definedName>
    <definedName name="SUMMARY_AssetName" hidden="1">#REF!</definedName>
    <definedName name="SUMMARY_AssetType" hidden="1">#REF!</definedName>
    <definedName name="SUMMARY_ExitDate" hidden="1">#REF!</definedName>
    <definedName name="SUMMARY_Funds" hidden="1">#REF!</definedName>
    <definedName name="SUMMARY_ModelDescription" hidden="1">#REF!</definedName>
    <definedName name="SUMMARY_SalesPrice" hidden="1">#REF!</definedName>
    <definedName name="SUMMARY_SalesPricePSF" hidden="1">#REF!</definedName>
    <definedName name="sunirse" hidden="1">#REF!</definedName>
    <definedName name="Supplies" hidden="1">{#N/A,#N/A,FALSE,"PHASED";#N/A,#N/A,FALSE,"DETAIL OF SITE";#N/A,#N/A,FALSE,"MSTR SUMMARY";#N/A,#N/A,FALSE,"CAT1-16 SUMM";#N/A,#N/A,FALSE,"ELEVATOR";#N/A,#N/A,FALSE,"PHASE 2 COSTS"}</definedName>
    <definedName name="SV"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SV_AUTO_CONN_CATALOG" hidden="1">"MAS_AUS"</definedName>
    <definedName name="SV_AUTO_CONN_SERVER" hidden="1">"MVI-CXAPP02"</definedName>
    <definedName name="SV_DBTYPE">"5"</definedName>
    <definedName name="SV_ENCPT_AUTO_CONN_PASSWORD" hidden="1">"083096084083070128045119082048049110044059098080070120087073121076129101063101066077064132053116073076110"</definedName>
    <definedName name="SV_ENCPT_AUTO_CONN_USER" hidden="1">"095094088070084083066084097082105114111123123115"</definedName>
    <definedName name="SV_ENCPT_LOGON_PWD" hidden="1">"078104085088070"</definedName>
    <definedName name="SV_ENCPT_LOGON_USER" hidden="1">"095094088070084122105098123101119"</definedName>
    <definedName name="SV_REPORT_CODE">"MAS-XL01-1-1-CUSTOM"</definedName>
    <definedName name="SV_REPORT_ID">"9"</definedName>
    <definedName name="SV_REPORT_NAME">"Copy of Training"</definedName>
    <definedName name="SV_REPOSCODE">""</definedName>
    <definedName name="SV_SOLUTION_ID">"33"</definedName>
    <definedName name="SV_TENANT_CODE">"MAS_AUS"</definedName>
    <definedName name="Swvu.allocations." hidden="1">#REF!</definedName>
    <definedName name="Swvu.annual._.hotel." hidden="1">#REF!</definedName>
    <definedName name="Swvu.bottom._.line." hidden="1">#REF!</definedName>
    <definedName name="Swvu.CAM._.RECOVERIES." hidden="1">#REF!</definedName>
    <definedName name="Swvu.CAM._.TABLE." hidden="1">#REF!</definedName>
    <definedName name="Swvu.cash._.flow." hidden="1">#REF!</definedName>
    <definedName name="Swvu.combo." hidden="1">#REF!</definedName>
    <definedName name="Swvu.full." hidden="1">#REF!</definedName>
    <definedName name="Swvu.INSURANCE._.RECOVERIES." hidden="1">#REF!</definedName>
    <definedName name="Swvu.OCCUPANCY._.ANALYSIS." hidden="1">#REF!</definedName>
    <definedName name="Swvu.offsite." hidden="1">#REF!</definedName>
    <definedName name="Swvu.onsite." hidden="1">#REF!</definedName>
    <definedName name="Swvu.Sommaire." hidden="1">#REF!,#REF!,#REF!,#REF!,#REF!,#REF!</definedName>
    <definedName name="Swvu.TAX._.RECOVERIES." hidden="1">#REF!</definedName>
    <definedName name="swz" hidden="1">#REF!</definedName>
    <definedName name="syt" hidden="1">{#N/A,#N/A,FALSE,"amendement"}</definedName>
    <definedName name="syt_1" hidden="1">{#N/A,#N/A,FALSE,"amendement"}</definedName>
    <definedName name="t_1" hidden="1">{#N/A,#N/A,FALSE,"Comparable";#N/A,#N/A,FALSE,"Sommaire";#N/A,#N/A,FALSE,"Rentree";#N/A,#N/A,FALSE,"Centres commerciaux";#N/A,#N/A,FALSE,"Min Tot";#N/A,#N/A,FALSE,"Min Equité";#N/A,#N/A,FALSE,"Prop.Diverses";#N/A,#N/A,FALSE,"Terrains";#N/A,#N/A,FALSE,"Administration";#N/A,#N/A,FALSE,"Autres R.D.";#N/A,#N/A,FALSE,"F.financiers"}</definedName>
    <definedName name="t4wqd" hidden="1">{"AnnInc",#N/A,TRUE,"Inc";"QtrInc1",#N/A,TRUE,"Inc";"Balance",#N/A,TRUE,"Bal";"Cflow",#N/A,TRUE,"Cash"}</definedName>
    <definedName name="tab" hidden="1">{#N/A,#N/A,FALSE,"SUMMARY SHEET";#N/A,#N/A,FALSE,"VARIANCE REPORT";#N/A,#N/A,FALSE,"CAT1-16 SUMM";#N/A,#N/A,FALSE,"GCS";#N/A,#N/A,FALSE,"FF &amp; E";#N/A,#N/A,FALSE,"DESIGN COSTS"}</definedName>
    <definedName name="table" hidden="1">#REF!</definedName>
    <definedName name="Table2in2" hidden="1">#REF!</definedName>
    <definedName name="tables" hidden="1">#REF!</definedName>
    <definedName name="tamp" hidden="1">{#N/A,#N/A,FALSE,"-";#N/A,#N/A,FALSE,"Orçamento Em Reais";#N/A,#N/A,FALSE,"Receitas Operacionais";#N/A,#N/A,FALSE,"Despesas Operacionais";#N/A,#N/A,FALSE,"Não Operacional";#N/A,#N/A,FALSE,"Bancos";#N/A,#N/A,FALSE,"Leasing";#N/A,#N/A,FALSE,"CNB";#N/A,#N/A,FALSE,"SCR";#N/A,#N/A,FALSE,"SCIPA";#N/A,#N/A,FALSE,"NAOS"}</definedName>
    <definedName name="tamp_1" hidden="1">{#N/A,#N/A,FALSE,"-";#N/A,#N/A,FALSE,"Orçamento Em Reais";#N/A,#N/A,FALSE,"Receitas Operacionais";#N/A,#N/A,FALSE,"Despesas Operacionais";#N/A,#N/A,FALSE,"Não Operacional";#N/A,#N/A,FALSE,"Bancos";#N/A,#N/A,FALSE,"Leasing";#N/A,#N/A,FALSE,"CNB";#N/A,#N/A,FALSE,"SCR";#N/A,#N/A,FALSE,"SCIPA";#N/A,#N/A,FALSE,"NAOS"}</definedName>
    <definedName name="tbl_ProdInfo" hidden="1">#REF!</definedName>
    <definedName name="TEJ"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temp_1" hidden="1">{#N/A,#N/A,FALSE,"-";#N/A,#N/A,FALSE,"Orçamento Em Reais";#N/A,#N/A,FALSE,"Receitas Operacionais";#N/A,#N/A,FALSE,"Despesas Operacionais";#N/A,#N/A,FALSE,"Não Operacional";#N/A,#N/A,FALSE,"Bancos";#N/A,#N/A,FALSE,"Leasing";#N/A,#N/A,FALSE,"CNB";#N/A,#N/A,FALSE,"SCR";#N/A,#N/A,FALSE,"SCIPA";#N/A,#N/A,FALSE,"NAOS"}</definedName>
    <definedName name="TemplateVersion" hidden="1">#REF!</definedName>
    <definedName name="tempp"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es" hidden="1">{"NOPCAPEVA",#N/A,FALSE,"Nopat";"FCFCSTAR",#N/A,FALSE,"FCFVAL";"EVAVL",#N/A,FALSE,"EVAVAL";"LEASE",#N/A,FALSE,"OpLease"}</definedName>
    <definedName name="test1" hidden="1">#REF!</definedName>
    <definedName name="TestAdd">"Test RefersTo1"</definedName>
    <definedName name="tet" hidden="1">{#N/A,#N/A,FALSE,"Sommaire";#N/A,#N/A,FALSE,"Comparable";#N/A,#N/A,FALSE,"Centres commerciaux";#N/A,#N/A,FALSE,"Min Tot (2)";#N/A,#N/A,FALSE,"Min Equité";#N/A,#N/A,FALSE,"Prop.Diverses";#N/A,#N/A,FALSE,"Terrains";#N/A,#N/A,FALSE,"Administration";#N/A,#N/A,FALSE,"Autres R.D.";#N/A,#N/A,FALSE,"F.financiers";#N/A,#N/A,FALSE,"Rentree"}</definedName>
    <definedName name="tet_1" hidden="1">{#N/A,#N/A,FALSE,"Sommaire";#N/A,#N/A,FALSE,"Comparable";#N/A,#N/A,FALSE,"Centres commerciaux";#N/A,#N/A,FALSE,"Min Tot (2)";#N/A,#N/A,FALSE,"Min Equité";#N/A,#N/A,FALSE,"Prop.Diverses";#N/A,#N/A,FALSE,"Terrains";#N/A,#N/A,FALSE,"Administration";#N/A,#N/A,FALSE,"Autres R.D.";#N/A,#N/A,FALSE,"F.financiers";#N/A,#N/A,FALSE,"Rentree"}</definedName>
    <definedName name="TextRefCopyRangeCount" hidden="1">15</definedName>
    <definedName name="tfrttf" hidden="1">{#N/A,#N/A,FALSE,"Sommaire";#N/A,#N/A,FALSE,"Comparable";#N/A,#N/A,FALSE,"Centres commerciaux";#N/A,#N/A,FALSE,"Min Tot (2)";#N/A,#N/A,FALSE,"Min Equité";#N/A,#N/A,FALSE,"Prop.Diverses";#N/A,#N/A,FALSE,"Terrains";#N/A,#N/A,FALSE,"Administration";#N/A,#N/A,FALSE,"Autres R.D.";#N/A,#N/A,FALSE,"F.financiers";#N/A,#N/A,FALSE,"Rentree"}</definedName>
    <definedName name="tfrttf_1" hidden="1">{#N/A,#N/A,FALSE,"Sommaire";#N/A,#N/A,FALSE,"Comparable";#N/A,#N/A,FALSE,"Centres commerciaux";#N/A,#N/A,FALSE,"Min Tot (2)";#N/A,#N/A,FALSE,"Min Equité";#N/A,#N/A,FALSE,"Prop.Diverses";#N/A,#N/A,FALSE,"Terrains";#N/A,#N/A,FALSE,"Administration";#N/A,#N/A,FALSE,"Autres R.D.";#N/A,#N/A,FALSE,"F.financiers";#N/A,#N/A,FALSE,"Rentree"}</definedName>
    <definedName name="TGHY" hidden="1">{#N/A,#N/A,FALSE,"Sommaire";#N/A,#N/A,FALSE,"Comparable";#N/A,#N/A,FALSE,"Centres commerciaux";#N/A,#N/A,FALSE,"Min Tot (2)";#N/A,#N/A,FALSE,"Min Equité";#N/A,#N/A,FALSE,"Prop.Diverses";#N/A,#N/A,FALSE,"Terrains";#N/A,#N/A,FALSE,"Administration";#N/A,#N/A,FALSE,"Autres R.D.";#N/A,#N/A,FALSE,"F.financiers";#N/A,#N/A,FALSE,"Rentree"}</definedName>
    <definedName name="TGHY_1" hidden="1">{#N/A,#N/A,FALSE,"Sommaire";#N/A,#N/A,FALSE,"Comparable";#N/A,#N/A,FALSE,"Centres commerciaux";#N/A,#N/A,FALSE,"Min Tot (2)";#N/A,#N/A,FALSE,"Min Equité";#N/A,#N/A,FALSE,"Prop.Diverses";#N/A,#N/A,FALSE,"Terrains";#N/A,#N/A,FALSE,"Administration";#N/A,#N/A,FALSE,"Autres R.D.";#N/A,#N/A,FALSE,"F.financiers";#N/A,#N/A,FALSE,"Rentree"}</definedName>
    <definedName name="thenameisthis"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three" hidden="1">#REF!,#REF!,#REF!,#REF!,#REF!,#REF!,#REF!,#REF!,#REF!,#REF!,#REF!,#REF!,#REF!</definedName>
    <definedName name="THU" hidden="1">{#N/A,#N/A,FALSE,"Sommaire";#N/A,#N/A,FALSE,"Comparable";#N/A,#N/A,FALSE,"Centres commerciaux";#N/A,#N/A,FALSE,"Min Tot (2)";#N/A,#N/A,FALSE,"Min Equité";#N/A,#N/A,FALSE,"Prop.Diverses";#N/A,#N/A,FALSE,"Terrains";#N/A,#N/A,FALSE,"Administration";#N/A,#N/A,FALSE,"Autres R.D.";#N/A,#N/A,FALSE,"F.financiers";#N/A,#N/A,FALSE,"Rentree"}</definedName>
    <definedName name="THU_1" hidden="1">{#N/A,#N/A,FALSE,"Sommaire";#N/A,#N/A,FALSE,"Comparable";#N/A,#N/A,FALSE,"Centres commerciaux";#N/A,#N/A,FALSE,"Min Tot (2)";#N/A,#N/A,FALSE,"Min Equité";#N/A,#N/A,FALSE,"Prop.Diverses";#N/A,#N/A,FALSE,"Terrains";#N/A,#N/A,FALSE,"Administration";#N/A,#N/A,FALSE,"Autres R.D.";#N/A,#N/A,FALSE,"F.financiers";#N/A,#N/A,FALSE,"Rentree"}</definedName>
    <definedName name="Timestamp" hidden="1">#REF!</definedName>
    <definedName name="TitleFormat">#REF!,#REF!,#REF!,#REF!,#REF!,#REF!,#REF!,#REF!,#REF!,#REF!,#REF!</definedName>
    <definedName name="tjhrw" hidden="1">{"NOPCAPEVA",#N/A,FALSE,"Nopat";"FCFCSTAR",#N/A,FALSE,"FCFVAL";"EVAVL",#N/A,FALSE,"EVAVAL";"LEASE",#N/A,FALSE,"OpLease"}</definedName>
    <definedName name="TLA.004" hidden="1">#REF!</definedName>
    <definedName name="TM1REBUILDOPTION">1</definedName>
    <definedName name="to" hidden="1">{#N/A,#N/A,FALSE,"letter";#N/A,#N/A,FALSE,"PP_0895";#N/A,#N/A,FALSE,"PP_0995"}</definedName>
    <definedName name="toc.Visible_WrkshtLoc" comment="Dynamic list of all visible worksheet NAMES in the workbook">#REF!:INDEX(#REF!,COUNTIF(#REF!,"&gt;*")+3)</definedName>
    <definedName name="toc.Visible_WrkshtNames" comment="Dynamic list of all visible worksheet ASSIGNED names in the workbook">#REF!:INDEX(#REF!,COUNTIF(#REF!,"&gt;*")+3)</definedName>
    <definedName name="toc.WrkshtsInWkbk" comment="Dynamic range of ALL worksheets in the workbook.">#REF!:INDEX(#REF!,COUNTIF(#REF!,"&gt;*")+3)</definedName>
    <definedName name="TotalProjectOHLot" hidden="1">#REF!</definedName>
    <definedName name="TotalSalesPrice" hidden="1">#REF!</definedName>
    <definedName name="TOTPG">"31"</definedName>
    <definedName name="TPATH">"C:\ProgramData\Symtrax\Compleo Suite\Temp\db18e312-b052-420d-afce-2438ba2b2f35"</definedName>
    <definedName name="tre" hidden="1">{"NOPCAPEVA",#N/A,FALSE,"Nopat";"FCFCSTAR",#N/A,FALSE,"FCFVAL";"EVAVL",#N/A,FALSE,"EVAVAL";"LEASE",#N/A,FALSE,"OpLease"}</definedName>
    <definedName name="treeList" hidden="1">"00000000000000000000000000000000000000000000000000000000000000000000000000000000000000000000000000000000000000000000000000000000000000000000000000000000000000000000000000000000000000000000000000000000"</definedName>
    <definedName name="trhrwty" hidden="1">#REF!</definedName>
    <definedName name="ts" hidden="1">{"CASHFLOW",#N/A,FALSE,"Northpointe"}</definedName>
    <definedName name="TTTTTT" hidden="1">#REF!</definedName>
    <definedName name="TTTTTT_1" hidden="1">{#N/A,#N/A,FALSE,"Centres";#N/A,#N/A,FALSE,"Partenariats";#N/A,#N/A,FALSE,"P.Diverses";#N/A,#N/A,FALSE,"Adm";#N/A,#N/A,FALSE,"Autres R-D";#N/A,#N/A,FALSE,"Intérêts"}</definedName>
    <definedName name="tttttttttt" hidden="1">{#N/A,#N/A,FALSE,"Adm comp";#N/A,#N/A,FALSE,"Adm ajust";"adm",#N/A,FALSE,"Administration";#N/A,#N/A,FALSE,"Adm Bgt 97 vs Prév. 96";#N/A,#N/A,FALSE,"Adm Bgt 97 vs 96"}</definedName>
    <definedName name="tttttttttt_1" hidden="1">{#N/A,#N/A,FALSE,"Adm comp";#N/A,#N/A,FALSE,"Adm ajust";"adm",#N/A,FALSE,"Administration";#N/A,#N/A,FALSE,"Adm Bgt 97 vs Prév. 96";#N/A,#N/A,FALSE,"Adm Bgt 97 vs 96"}</definedName>
    <definedName name="tttttttttttttttttt"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tttttttttttttttttt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twre" hidden="1">{"NOPCAPEVA",#N/A,FALSE,"Nopat";"FCFCSTAR",#N/A,FALSE,"FCFVAL";"EVAVL",#N/A,FALSE,"EVAVAL";"LEASE",#N/A,FALSE,"OpLease"}</definedName>
    <definedName name="TY" hidden="1">#REF!</definedName>
    <definedName name="TYTYT" hidden="1">{#N/A,#N/A,FALSE,"Min compa cad";#N/A,#N/A,FALSE,"Min CAN Equité ";#N/A,#N/A,FALSE,"Analyse can"}</definedName>
    <definedName name="TYTYT_1" hidden="1">{#N/A,#N/A,FALSE,"Min compa cad";#N/A,#N/A,FALSE,"Min CAN Equité ";#N/A,#N/A,FALSE,"Analyse can"}</definedName>
    <definedName name="TYU" hidden="1">{#N/A,#N/A,FALSE,"Min compa cad";#N/A,#N/A,FALSE,"Min CAN Equité ";#N/A,#N/A,FALSE,"Analyse can"}</definedName>
    <definedName name="TYU_1" hidden="1">{#N/A,#N/A,FALSE,"Min compa cad";#N/A,#N/A,FALSE,"Min CAN Equité ";#N/A,#N/A,FALSE,"Analyse can"}</definedName>
    <definedName name="u_1" hidden="1">{#N/A,#N/A,FALSE,"Min compar us";#N/A,#N/A,FALSE,"Min US Equité ";#N/A,#N/A,FALSE,"Analyse U.S."}</definedName>
    <definedName name="ug" hidden="1">{"NOPCAPEVA",#N/A,FALSE,"Nopat";"FCFCSTAR",#N/A,FALSE,"FCFVAL";"EVAVL",#N/A,FALSE,"EVAVAL";"LEASE",#N/A,FALSE,"OpLease"}</definedName>
    <definedName name="ugh" hidden="1">#REF!</definedName>
    <definedName name="UHT" hidden="1">{#N/A,#N/A,FALSE,"Adm comp";#N/A,#N/A,FALSE,"Adm ajust";"adm",#N/A,FALSE,"Administration";#N/A,#N/A,FALSE,"Adm Bgt 97 vs Prév. 96";#N/A,#N/A,FALSE,"Adm Bgt 97 vs 96"}</definedName>
    <definedName name="UHT_1" hidden="1">{#N/A,#N/A,FALSE,"Adm comp";#N/A,#N/A,FALSE,"Adm ajust";"adm",#N/A,FALSE,"Administration";#N/A,#N/A,FALSE,"Adm Bgt 97 vs Prév. 96";#N/A,#N/A,FALSE,"Adm Bgt 97 vs 96"}</definedName>
    <definedName name="UHV"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UHV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uihuigi" hidden="1">{"capapetros",#N/A,FALSE,"capa petros";"RESPETROS",#N/A,FALSE,"RESULTADO";"REALIZ97PETROS",#N/A,FALSE,"RES97"}</definedName>
    <definedName name="uihuigi_1" hidden="1">{"capapetros",#N/A,FALSE,"capa petros";"RESPETROS",#N/A,FALSE,"RESULTADO";"REALIZ97PETROS",#N/A,FALSE,"RES97"}</definedName>
    <definedName name="UIOYYYUU" hidden="1">{#N/A,#N/A,FALSE,"Min compar us";#N/A,#N/A,FALSE,"Min US Equité ";#N/A,#N/A,FALSE,"Analyse U.S."}</definedName>
    <definedName name="UIOYYYUU_1" hidden="1">{#N/A,#N/A,FALSE,"Min compar us";#N/A,#N/A,FALSE,"Min US Equité ";#N/A,#N/A,FALSE,"Analyse U.S."}</definedName>
    <definedName name="UJKI" hidden="1">{#N/A,#N/A,FALSE,"Comparable";#N/A,#N/A,FALSE,"Sommaire";#N/A,#N/A,FALSE,"Rentree";#N/A,#N/A,FALSE,"Centres commerciaux";#N/A,#N/A,FALSE,"Min Tot";#N/A,#N/A,FALSE,"Min Equité";#N/A,#N/A,FALSE,"Prop.Diverses";#N/A,#N/A,FALSE,"Terrains";#N/A,#N/A,FALSE,"Administration";#N/A,#N/A,FALSE,"Autres R.D.";#N/A,#N/A,FALSE,"F.financiers"}</definedName>
    <definedName name="UJKI_1" hidden="1">{#N/A,#N/A,FALSE,"Comparable";#N/A,#N/A,FALSE,"Sommaire";#N/A,#N/A,FALSE,"Rentree";#N/A,#N/A,FALSE,"Centres commerciaux";#N/A,#N/A,FALSE,"Min Tot";#N/A,#N/A,FALSE,"Min Equité";#N/A,#N/A,FALSE,"Prop.Diverses";#N/A,#N/A,FALSE,"Terrains";#N/A,#N/A,FALSE,"Administration";#N/A,#N/A,FALSE,"Autres R.D.";#N/A,#N/A,FALSE,"F.financiers"}</definedName>
    <definedName name="ujkry" hidden="1">{"NOPCAPEVA",#N/A,FALSE,"Nopat";"FCFCSTAR",#N/A,FALSE,"FCFVAL";"EVAVL",#N/A,FALSE,"EVAVAL";"LEASE",#N/A,FALSE,"OpLease"}</definedName>
    <definedName name="ujmjujm" hidden="1">{#N/A,#N/A,FALSE,"Comparable";#N/A,#N/A,FALSE,"Sommaire";#N/A,#N/A,FALSE,"Rentree";#N/A,#N/A,FALSE,"Centres commerciaux";#N/A,#N/A,FALSE,"Min Tot";#N/A,#N/A,FALSE,"Min Equité";#N/A,#N/A,FALSE,"Prop.Diverses";#N/A,#N/A,FALSE,"Terrains";#N/A,#N/A,FALSE,"Administration";#N/A,#N/A,FALSE,"Autres R.D.";#N/A,#N/A,FALSE,"F.financiers"}</definedName>
    <definedName name="ujmjujm_1" hidden="1">{#N/A,#N/A,FALSE,"Comparable";#N/A,#N/A,FALSE,"Sommaire";#N/A,#N/A,FALSE,"Rentree";#N/A,#N/A,FALSE,"Centres commerciaux";#N/A,#N/A,FALSE,"Min Tot";#N/A,#N/A,FALSE,"Min Equité";#N/A,#N/A,FALSE,"Prop.Diverses";#N/A,#N/A,FALSE,"Terrains";#N/A,#N/A,FALSE,"Administration";#N/A,#N/A,FALSE,"Autres R.D.";#N/A,#N/A,FALSE,"F.financiers"}</definedName>
    <definedName name="um" hidden="1">{#N/A,#N/A,FALSE,"QUADRO GERAL";#N/A,#N/A,FALSE,"RECEITA OPERACIONAL";#N/A,#N/A,FALSE,"DESP.OPERACIONAIS";#N/A,#N/A,FALSE,"INVESTIMENTOS";#N/A,#N/A,FALSE,"NÃO OPERACIONAL";#N/A,#N/A,FALSE,"PROJEÇÃO INDICADORES"}</definedName>
    <definedName name="um_1" hidden="1">{#N/A,#N/A,FALSE,"QUADRO GERAL";#N/A,#N/A,FALSE,"RECEITA OPERACIONAL";#N/A,#N/A,FALSE,"DESP.OPERACIONAIS";#N/A,#N/A,FALSE,"INVESTIMENTOS";#N/A,#N/A,FALSE,"NÃO OPERACIONAL";#N/A,#N/A,FALSE,"PROJEÇÃO INDICADORES"}</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_Type">"SF"</definedName>
    <definedName name="Unit_Type_Range">OFFSET(#REF!,0,0,COUNTA(#REF!),COUNTA(#REF!))</definedName>
    <definedName name="Unleveraged_assumptions_area">#REF!,#REF!</definedName>
    <definedName name="urt" hidden="1">{"NOPCAPEVA",#N/A,FALSE,"Nopat";"FCFCSTAR",#N/A,FALSE,"FCFVAL";"EVAVL",#N/A,FALSE,"EVAVAL";"LEASE",#N/A,FALSE,"OpLease"}</definedName>
    <definedName name="USDAT">"FR0210"</definedName>
    <definedName name="USDollar" hidden="1">#REF!</definedName>
    <definedName name="Used_for_Leveraged_Yield_Calculations__Do_Not_Delete">#REF!,#REF!,#REF!,#REF!,#REF!,#REF!</definedName>
    <definedName name="USER">"PETERSOG"</definedName>
    <definedName name="USNAM">"CMASOCTI"</definedName>
    <definedName name="uuiiiii" hidden="1">{#N/A,#N/A,FALSE,"Comparable";#N/A,#N/A,FALSE,"Sommaire";#N/A,#N/A,FALSE,"Rentree";#N/A,#N/A,FALSE,"Centres commerciaux";#N/A,#N/A,FALSE,"Min Tot";#N/A,#N/A,FALSE,"Min Equité";#N/A,#N/A,FALSE,"Prop.Diverses";#N/A,#N/A,FALSE,"Terrains";#N/A,#N/A,FALSE,"Administration";#N/A,#N/A,FALSE,"Autres R.D.";#N/A,#N/A,FALSE,"F.financiers"}</definedName>
    <definedName name="uuiiiii_1" hidden="1">{#N/A,#N/A,FALSE,"Comparable";#N/A,#N/A,FALSE,"Sommaire";#N/A,#N/A,FALSE,"Rentree";#N/A,#N/A,FALSE,"Centres commerciaux";#N/A,#N/A,FALSE,"Min Tot";#N/A,#N/A,FALSE,"Min Equité";#N/A,#N/A,FALSE,"Prop.Diverses";#N/A,#N/A,FALSE,"Terrains";#N/A,#N/A,FALSE,"Administration";#N/A,#N/A,FALSE,"Autres R.D.";#N/A,#N/A,FALSE,"F.financiers"}</definedName>
    <definedName name="uuu" hidden="1">{#N/A,#N/A,FALSE,"Min compa cad";#N/A,#N/A,FALSE,"Min CAN Equité ";#N/A,#N/A,FALSE,"Analyse can"}</definedName>
    <definedName name="uuu_1" hidden="1">{#N/A,#N/A,FALSE,"Min compa cad";#N/A,#N/A,FALSE,"Min CAN Equité ";#N/A,#N/A,FALSE,"Analyse can"}</definedName>
    <definedName name="UUUUUU" hidden="1">{#N/A,#N/A,FALSE,"Centres";#N/A,#N/A,FALSE,"Partenariats";#N/A,#N/A,FALSE,"P.Diverses";#N/A,#N/A,FALSE,"Adm";#N/A,#N/A,FALSE,"Autres R-D";#N/A,#N/A,FALSE,"Intérêts"}</definedName>
    <definedName name="UUUUUU_1" hidden="1">{#N/A,#N/A,FALSE,"Centres";#N/A,#N/A,FALSE,"Partenariats";#N/A,#N/A,FALSE,"P.Diverses";#N/A,#N/A,FALSE,"Adm";#N/A,#N/A,FALSE,"Autres R-D";#N/A,#N/A,FALSE,"Intérêts"}</definedName>
    <definedName name="uyj" hidden="1">{"AnnInc",#N/A,TRUE,"Inc";"QtrInc1",#N/A,TRUE,"Inc";"Balance",#N/A,TRUE,"Bal";"Cflow",#N/A,TRUE,"Cash"}</definedName>
    <definedName name="UYT" hidden="1">{#N/A,#N/A,FALSE,"Centres";#N/A,#N/A,FALSE,"Partenariats";#N/A,#N/A,FALSE,"P.Diverses";#N/A,#N/A,FALSE,"Adm";#N/A,#N/A,FALSE,"Autres R-D";#N/A,#N/A,FALSE,"Intérêts"}</definedName>
    <definedName name="UYT_1" hidden="1">{#N/A,#N/A,FALSE,"Centres";#N/A,#N/A,FALSE,"Partenariats";#N/A,#N/A,FALSE,"P.Diverses";#N/A,#N/A,FALSE,"Adm";#N/A,#N/A,FALSE,"Autres R-D";#N/A,#N/A,FALSE,"Intérêts"}</definedName>
    <definedName name="uyte" hidden="1">{"AnnInc",#N/A,TRUE,"Inc";"QtrInc1",#N/A,TRUE,"Inc";"Balance",#N/A,TRUE,"Bal";"Cflow",#N/A,TRUE,"Cash"}</definedName>
    <definedName name="uyu" hidden="1">{#N/A,#N/A,FALSE,"Renewals In Process";#N/A,#N/A,FALSE,"New Clients In Process";#N/A,#N/A,FALSE,"Completed New Clients";#N/A,#N/A,FALSE,"Completed Renewals"}</definedName>
    <definedName name="v_1" hidden="1">{#N/A,#N/A,FALSE,"Centres";#N/A,#N/A,FALSE,"Partenariats";#N/A,#N/A,FALSE,"P.Diverses";#N/A,#N/A,FALSE,"Adm";#N/A,#N/A,FALSE,"Autres R-D";#N/A,#N/A,FALSE,"Intérêts"}</definedName>
    <definedName name="va" hidden="1">{#N/A,#N/A,TRUE,"RECEITA ESTAC";#N/A,#N/A,TRUE,"CASH ESTAC";#N/A,#N/A,TRUE,"11Est";#N/A,#N/A,TRUE,"13Est";#N/A,#N/A,TRUE,"14Est";#N/A,#N/A,TRUE,"16Est";#N/A,#N/A,TRUE,"IMOB ESTAC_A4"}</definedName>
    <definedName name="va_1" hidden="1">{#N/A,#N/A,TRUE,"RECEITA ESTAC";#N/A,#N/A,TRUE,"CASH ESTAC";#N/A,#N/A,TRUE,"11Est";#N/A,#N/A,TRUE,"13Est";#N/A,#N/A,TRUE,"14Est";#N/A,#N/A,TRUE,"16Est";#N/A,#N/A,TRUE,"IMOB ESTAC_A4"}</definedName>
    <definedName name="VacancyLoss"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Value" hidden="1">#N/A</definedName>
    <definedName name="valuevx">42.314159</definedName>
    <definedName name="VARANAYL"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VARANAYL1"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VARANAYLI"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varanyl"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variable">IF(#REF!="Variable Rate",TRUE,FALSE)</definedName>
    <definedName name="VARIANCE"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vb" hidden="1">{"capa",#N/A,FALSE,"capa";"RES",#N/A,FALSE,"RESULTADO";"REALIZ97",#N/A,FALSE,"RES97";"BAL",#N/A,FALSE,"BAL.PATRIM";"BALREALIZ",#N/A,FALSE,"BAL97"}</definedName>
    <definedName name="vb_1" hidden="1">{"capa",#N/A,FALSE,"capa";"RES",#N/A,FALSE,"RESULTADO";"REALIZ97",#N/A,FALSE,"RES97";"BAL",#N/A,FALSE,"BAL.PATRIM";"BALREALIZ",#N/A,FALSE,"BAL97"}</definedName>
    <definedName name="vbcz" hidden="1">{"NOPCAPEVA",#N/A,FALSE,"Nopat";"FCFCSTAR",#N/A,FALSE,"FCFVAL";"EVAVL",#N/A,FALSE,"EVAVAL";"LEASE",#N/A,FALSE,"OpLease"}</definedName>
    <definedName name="vBroker_vs_v1" hidden="1">#REF!</definedName>
    <definedName name="vc" hidden="1">#REF!</definedName>
    <definedName name="vc_1" hidden="1">{#N/A,#N/A,FALSE,"Adm comp";#N/A,#N/A,FALSE,"Adm ajust";"adm",#N/A,FALSE,"Administration";#N/A,#N/A,FALSE,"Adm Bgt 97 vs Prév. 96";#N/A,#N/A,FALSE,"Adm Bgt 97 vs 96"}</definedName>
    <definedName name="vcxf" hidden="1">{"NOPCAPEVA",#N/A,FALSE,"Nopat";"FCFCSTAR",#N/A,FALSE,"FCFVAL";"EVAVL",#N/A,FALSE,"EVAVAL";"LEASE",#N/A,FALSE,"OpLease"}</definedName>
    <definedName name="vcxz" hidden="1">{"NOPCAPEVA",#N/A,FALSE,"Nopat";"FCFCSTAR",#N/A,FALSE,"FCFVAL";"EVAVL",#N/A,FALSE,"EVAVAL";"LEASE",#N/A,FALSE,"OpLease"}</definedName>
    <definedName name="vczxdf" hidden="1">{"AnnInc",#N/A,TRUE,"Inc";"QtrInc1",#N/A,TRUE,"Inc";"Balance",#N/A,TRUE,"Bal";"Cflow",#N/A,TRUE,"Cash"}</definedName>
    <definedName name="vd" hidden="1">{"capa",#N/A,FALSE,"capa";"RES",#N/A,FALSE,"RESULTADO";"REALIZ97",#N/A,FALSE,"RES97";"BAL",#N/A,FALSE,"BAL.PATRIM";"BALREALIZ",#N/A,FALSE,"BAL97"}</definedName>
    <definedName name="vd_1" hidden="1">{"capa",#N/A,FALSE,"capa";"RES",#N/A,FALSE,"RESULTADO";"REALIZ97",#N/A,FALSE,"RES97";"BAL",#N/A,FALSE,"BAL.PATRIM";"BALREALIZ",#N/A,FALSE,"BAL97"}</definedName>
    <definedName name="ve" hidden="1">{"capapetros",#N/A,FALSE,"capa petros";"RESPETROS",#N/A,FALSE,"RESULTADO";"REALIZ97PETROS",#N/A,FALSE,"RES97"}</definedName>
    <definedName name="ve_1" hidden="1">{"capapetros",#N/A,FALSE,"capa petros";"RESPETROS",#N/A,FALSE,"RESULTADO";"REALIZ97PETROS",#N/A,FALSE,"RES97"}</definedName>
    <definedName name="VEEX" hidden="1">{#N/A,#N/A,FALSE,"Centres";#N/A,#N/A,FALSE,"Partenariats";#N/A,#N/A,FALSE,"P.Diverses";#N/A,#N/A,FALSE,"Adm";#N/A,#N/A,FALSE,"Autres R-D";#N/A,#N/A,FALSE,"Intérêts"}</definedName>
    <definedName name="VEEX_1" hidden="1">{#N/A,#N/A,FALSE,"Centres";#N/A,#N/A,FALSE,"Partenariats";#N/A,#N/A,FALSE,"P.Diverses";#N/A,#N/A,FALSE,"Adm";#N/A,#N/A,FALSE,"Autres R-D";#N/A,#N/A,FALSE,"Intérêts"}</definedName>
    <definedName name="VER">"2.0.70"</definedName>
    <definedName name="vf" hidden="1">{"capapetros",#N/A,FALSE,"capa petros";"RESPETROS",#N/A,FALSE,"RESULTADO";"REALIZ97PETROS",#N/A,FALSE,"RES97"}</definedName>
    <definedName name="vf_1" hidden="1">{"capapetros",#N/A,FALSE,"capa petros";"RESPETROS",#N/A,FALSE,"RESULTADO";"REALIZ97PETROS",#N/A,FALSE,"RES97"}</definedName>
    <definedName name="vfdz" hidden="1">{"NOPCAPEVA",#N/A,FALSE,"Nopat";"FCFCSTAR",#N/A,FALSE,"FCFVAL";"EVAVL",#N/A,FALSE,"EVAVAL";"LEASE",#N/A,FALSE,"OpLease"}</definedName>
    <definedName name="vfrfvfr" hidden="1">{#N/A,#N/A,FALSE,"Sommaire";#N/A,#N/A,FALSE,"Comparable";#N/A,#N/A,FALSE,"Centres commerciaux";#N/A,#N/A,FALSE,"Min Tot (2)";#N/A,#N/A,FALSE,"Min Equité";#N/A,#N/A,FALSE,"Prop.Diverses";#N/A,#N/A,FALSE,"Terrains";#N/A,#N/A,FALSE,"Administration";#N/A,#N/A,FALSE,"Autres R.D.";#N/A,#N/A,FALSE,"F.financiers";#N/A,#N/A,FALSE,"Rentree"}</definedName>
    <definedName name="vfrfvfr_1" hidden="1">{#N/A,#N/A,FALSE,"Sommaire";#N/A,#N/A,FALSE,"Comparable";#N/A,#N/A,FALSE,"Centres commerciaux";#N/A,#N/A,FALSE,"Min Tot (2)";#N/A,#N/A,FALSE,"Min Equité";#N/A,#N/A,FALSE,"Prop.Diverses";#N/A,#N/A,FALSE,"Terrains";#N/A,#N/A,FALSE,"Administration";#N/A,#N/A,FALSE,"Autres R.D.";#N/A,#N/A,FALSE,"F.financiers";#N/A,#N/A,FALSE,"Rentree"}</definedName>
    <definedName name="vg" hidden="1">{#N/A,#N/A,TRUE,"CASH COND_B1";#N/A,#N/A,TRUE,"COMP DESP COND_B2_B3";#N/A,#N/A,TRUE,"11";#N/A,#N/A,TRUE,"12";#N/A,#N/A,TRUE,"13";#N/A,#N/A,TRUE,"14";#N/A,#N/A,TRUE,"15";#N/A,#N/A,TRUE,"16";#N/A,#N/A,TRUE,"19";#N/A,#N/A,TRUE,"21";#N/A,#N/A,TRUE,"22";#N/A,#N/A,TRUE,"23";#N/A,#N/A,TRUE,"24";#N/A,#N/A,TRUE,"27";#N/A,#N/A,TRUE,"IMOB COND_B5";#N/A,#N/A,TRUE,"B6";#N/A,#N/A,TRUE,"B7";#N/A,#N/A,TRUE,"QUADRO PESSOAL";#N/A,#N/A,TRUE,"ORG."}</definedName>
    <definedName name="vg_1" hidden="1">{#N/A,#N/A,TRUE,"CASH COND_B1";#N/A,#N/A,TRUE,"COMP DESP COND_B2_B3";#N/A,#N/A,TRUE,"11";#N/A,#N/A,TRUE,"12";#N/A,#N/A,TRUE,"13";#N/A,#N/A,TRUE,"14";#N/A,#N/A,TRUE,"15";#N/A,#N/A,TRUE,"16";#N/A,#N/A,TRUE,"19";#N/A,#N/A,TRUE,"21";#N/A,#N/A,TRUE,"22";#N/A,#N/A,TRUE,"23";#N/A,#N/A,TRUE,"24";#N/A,#N/A,TRUE,"27";#N/A,#N/A,TRUE,"IMOB COND_B5";#N/A,#N/A,TRUE,"B6";#N/A,#N/A,TRUE,"B7";#N/A,#N/A,TRUE,"QUADRO PESSOAL";#N/A,#N/A,TRUE,"ORG."}</definedName>
    <definedName name="vh" hidden="1">{#N/A,#N/A,TRUE,"RECEITA ESTAC";#N/A,#N/A,TRUE,"CASH ESTAC";#N/A,#N/A,TRUE,"11Est";#N/A,#N/A,TRUE,"13Est";#N/A,#N/A,TRUE,"14Est";#N/A,#N/A,TRUE,"16Est";#N/A,#N/A,TRUE,"IMOB ESTAC_A4"}</definedName>
    <definedName name="vh_1" hidden="1">{#N/A,#N/A,TRUE,"RECEITA ESTAC";#N/A,#N/A,TRUE,"CASH ESTAC";#N/A,#N/A,TRUE,"11Est";#N/A,#N/A,TRUE,"13Est";#N/A,#N/A,TRUE,"14Est";#N/A,#N/A,TRUE,"16Est";#N/A,#N/A,TRUE,"IMOB ESTAC_A4"}</definedName>
    <definedName name="VHU" hidden="1">{#N/A,#N/A,FALSE,"Min compa cad";#N/A,#N/A,FALSE,"Min CAN Equité ";#N/A,#N/A,FALSE,"Analyse can"}</definedName>
    <definedName name="VHU_1" hidden="1">{#N/A,#N/A,FALSE,"Min compa cad";#N/A,#N/A,FALSE,"Min CAN Equité ";#N/A,#N/A,FALSE,"Analyse can"}</definedName>
    <definedName name="vi" hidden="1">{"capapetros",#N/A,FALSE,"capa petros";"RESPETROS",#N/A,FALSE,"RESULTADO";"REALIZ97PETROS",#N/A,FALSE,"RES97"}</definedName>
    <definedName name="vi_1" hidden="1">{"capapetros",#N/A,FALSE,"capa petros";"RESPETROS",#N/A,FALSE,"RESULTADO";"REALIZ97PETROS",#N/A,FALSE,"RES97"}</definedName>
    <definedName name="vj_1" hidden="1">{"capapetros",#N/A,FALSE,"capa petros";"RESPETROS",#N/A,FALSE,"RESULTADO";"REALIZ97PETROS",#N/A,FALSE,"RES97"}</definedName>
    <definedName name="vk" hidden="1">{#N/A,#N/A,TRUE,"CASH COND_B1";#N/A,#N/A,TRUE,"COMP DESP COND_B2_B3";#N/A,#N/A,TRUE,"11";#N/A,#N/A,TRUE,"12";#N/A,#N/A,TRUE,"13";#N/A,#N/A,TRUE,"14";#N/A,#N/A,TRUE,"15";#N/A,#N/A,TRUE,"16";#N/A,#N/A,TRUE,"19";#N/A,#N/A,TRUE,"21";#N/A,#N/A,TRUE,"22";#N/A,#N/A,TRUE,"23";#N/A,#N/A,TRUE,"24";#N/A,#N/A,TRUE,"27";#N/A,#N/A,TRUE,"IMOB COND_B5";#N/A,#N/A,TRUE,"B6";#N/A,#N/A,TRUE,"B7";#N/A,#N/A,TRUE,"QUADRO PESSOAL";#N/A,#N/A,TRUE,"ORG."}</definedName>
    <definedName name="vk_1" hidden="1">{#N/A,#N/A,TRUE,"CASH COND_B1";#N/A,#N/A,TRUE,"COMP DESP COND_B2_B3";#N/A,#N/A,TRUE,"11";#N/A,#N/A,TRUE,"12";#N/A,#N/A,TRUE,"13";#N/A,#N/A,TRUE,"14";#N/A,#N/A,TRUE,"15";#N/A,#N/A,TRUE,"16";#N/A,#N/A,TRUE,"19";#N/A,#N/A,TRUE,"21";#N/A,#N/A,TRUE,"22";#N/A,#N/A,TRUE,"23";#N/A,#N/A,TRUE,"24";#N/A,#N/A,TRUE,"27";#N/A,#N/A,TRUE,"IMOB COND_B5";#N/A,#N/A,TRUE,"B6";#N/A,#N/A,TRUE,"B7";#N/A,#N/A,TRUE,"QUADRO PESSOAL";#N/A,#N/A,TRUE,"ORG."}</definedName>
    <definedName name="vl" hidden="1">{"capapetros",#N/A,FALSE,"capa petros";"RESPETROS",#N/A,FALSE,"RESULTADO";"REALIZ97PETROS",#N/A,FALSE,"RES97"}</definedName>
    <definedName name="vl_1" hidden="1">{"capapetros",#N/A,FALSE,"capa petros";"RESPETROS",#N/A,FALSE,"RESULTADO";"REALIZ97PETROS",#N/A,FALSE,"RES97"}</definedName>
    <definedName name="vlps" hidden="1">{"capapetros",#N/A,FALSE,"capa petros";"RESPETROS",#N/A,FALSE,"RESULTADO";"REALIZ97PETROS",#N/A,FALSE,"RES97"}</definedName>
    <definedName name="vlps_1" hidden="1">{"capapetros",#N/A,FALSE,"capa petros";"RESPETROS",#N/A,FALSE,"RESULTADO";"REALIZ97PETROS",#N/A,FALSE,"RES97"}</definedName>
    <definedName name="vm" hidden="1">{#N/A,#N/A,TRUE,"Dem_A1";#N/A,#N/A,TRUE,"Vend Rec_A2";#N/A,#N/A,TRUE,"Desc_A5";#N/A,#N/A,TRUE,"COMP_A6";#N/A,#N/A,TRUE,"DR00_A7";#N/A,#N/A,TRUE,"DR 99_A7";#N/A,#N/A,TRUE,"Desc_ A8";#N/A,#N/A,TRUE,"CASH EMPR_A9";#N/A,#N/A,TRUE,"CASH OBRA_A9";#N/A,#N/A,TRUE,"20Empr.";#N/A,#N/A,TRUE,"100%Jurid";#N/A,#N/A,TRUE,"22Empr.";#N/A,#N/A,TRUE,"23Empr.";#N/A,#N/A,TRUE,"IMOB EMPR OBRAS_A11"}</definedName>
    <definedName name="vm_1" hidden="1">{#N/A,#N/A,TRUE,"Dem_A1";#N/A,#N/A,TRUE,"Vend Rec_A2";#N/A,#N/A,TRUE,"Desc_A5";#N/A,#N/A,TRUE,"COMP_A6";#N/A,#N/A,TRUE,"DR00_A7";#N/A,#N/A,TRUE,"DR 99_A7";#N/A,#N/A,TRUE,"Desc_ A8";#N/A,#N/A,TRUE,"CASH EMPR_A9";#N/A,#N/A,TRUE,"CASH OBRA_A9";#N/A,#N/A,TRUE,"20Empr.";#N/A,#N/A,TRUE,"100%Jurid";#N/A,#N/A,TRUE,"22Empr.";#N/A,#N/A,TRUE,"23Empr.";#N/A,#N/A,TRUE,"IMOB EMPR OBRAS_A11"}</definedName>
    <definedName name="vn" hidden="1">{#N/A,#N/A,TRUE,"RECEITA ESTAC";#N/A,#N/A,TRUE,"CASH ESTAC";#N/A,#N/A,TRUE,"11Est";#N/A,#N/A,TRUE,"13Est";#N/A,#N/A,TRUE,"14Est";#N/A,#N/A,TRUE,"16Est";#N/A,#N/A,TRUE,"IMOB ESTAC_A4"}</definedName>
    <definedName name="vn_1" hidden="1">{#N/A,#N/A,TRUE,"RECEITA ESTAC";#N/A,#N/A,TRUE,"CASH ESTAC";#N/A,#N/A,TRUE,"11Est";#N/A,#N/A,TRUE,"13Est";#N/A,#N/A,TRUE,"14Est";#N/A,#N/A,TRUE,"16Est";#N/A,#N/A,TRUE,"IMOB ESTAC_A4"}</definedName>
    <definedName name="vo" hidden="1">{"VUSS",#N/A,TRUE,"VUS$";"VIPC",#N/A,TRUE,"VIPC";"RUSS",#N/A,TRUE,"RUS$";"RIPC",#N/A,TRUE,"RIPC";"RIPCM2",#N/A,TRUE,"R IPC-M2";"RENT",#N/A,TRUE,"RENT";"COND",#N/A,TRUE,"COND";"LFESC",#N/A,TRUE,"LFESC";"SHOPP",#N/A,TRUE,"SHOPP";"PESS",#N/A,TRUE,"PESS";"LFP",#N/A,TRUE,"LFP"}</definedName>
    <definedName name="vo_1" hidden="1">{"VUSS",#N/A,TRUE,"VUS$";"VIPC",#N/A,TRUE,"VIPC";"RUSS",#N/A,TRUE,"RUS$";"RIPC",#N/A,TRUE,"RIPC";"RIPCM2",#N/A,TRUE,"R IPC-M2";"RENT",#N/A,TRUE,"RENT";"COND",#N/A,TRUE,"COND";"LFESC",#N/A,TRUE,"LFESC";"SHOPP",#N/A,TRUE,"SHOPP";"PESS",#N/A,TRUE,"PESS";"LFP",#N/A,TRUE,"LFP"}</definedName>
    <definedName name="vp" hidden="1">{"capa",#N/A,FALSE,"capa";"RES",#N/A,FALSE,"RESULTADO";"REALIZ97",#N/A,FALSE,"RES97";"BAL",#N/A,FALSE,"BAL.PATRIM";"BALREALIZ",#N/A,FALSE,"BAL97"}</definedName>
    <definedName name="vp_1" hidden="1">{"capa",#N/A,FALSE,"capa";"RES",#N/A,FALSE,"RESULTADO";"REALIZ97",#N/A,FALSE,"RES97";"BAL",#N/A,FALSE,"BAL.PATRIM";"BALREALIZ",#N/A,FALSE,"BAL97"}</definedName>
    <definedName name="vq" hidden="1">{"capapetros",#N/A,FALSE,"capa petros";"RESPETROS",#N/A,FALSE,"RESULTADO";"REALIZ97PETROS",#N/A,FALSE,"RES97"}</definedName>
    <definedName name="vq_1" hidden="1">{"capapetros",#N/A,FALSE,"capa petros";"RESPETROS",#N/A,FALSE,"RESULTADO";"REALIZ97PETROS",#N/A,FALSE,"RES97"}</definedName>
    <definedName name="VR" hidden="1">{#N/A,#N/A,FALSE,"Centres";#N/A,#N/A,FALSE,"Partenariats";#N/A,#N/A,FALSE,"P.Diverses";#N/A,#N/A,FALSE,"Adm";#N/A,#N/A,FALSE,"Autres R-D";#N/A,#N/A,FALSE,"Intérêts"}</definedName>
    <definedName name="VR_1" hidden="1">{#N/A,#N/A,FALSE,"Centres";#N/A,#N/A,FALSE,"Partenariats";#N/A,#N/A,FALSE,"P.Diverses";#N/A,#N/A,FALSE,"Adm";#N/A,#N/A,FALSE,"Autres R-D";#N/A,#N/A,FALSE,"Intérêts"}</definedName>
    <definedName name="vs" hidden="1">{#N/A,#N/A,TRUE,"CASH COND_B1";#N/A,#N/A,TRUE,"COMP DESP COND_B2_B3";#N/A,#N/A,TRUE,"11";#N/A,#N/A,TRUE,"12";#N/A,#N/A,TRUE,"13";#N/A,#N/A,TRUE,"14";#N/A,#N/A,TRUE,"15";#N/A,#N/A,TRUE,"16";#N/A,#N/A,TRUE,"19";#N/A,#N/A,TRUE,"21";#N/A,#N/A,TRUE,"22";#N/A,#N/A,TRUE,"23";#N/A,#N/A,TRUE,"24";#N/A,#N/A,TRUE,"27";#N/A,#N/A,TRUE,"IMOB COND_B5";#N/A,#N/A,TRUE,"B6";#N/A,#N/A,TRUE,"B7";#N/A,#N/A,TRUE,"QUADRO PESSOAL";#N/A,#N/A,TRUE,"ORG."}</definedName>
    <definedName name="vs_1" hidden="1">{#N/A,#N/A,TRUE,"CASH COND_B1";#N/A,#N/A,TRUE,"COMP DESP COND_B2_B3";#N/A,#N/A,TRUE,"11";#N/A,#N/A,TRUE,"12";#N/A,#N/A,TRUE,"13";#N/A,#N/A,TRUE,"14";#N/A,#N/A,TRUE,"15";#N/A,#N/A,TRUE,"16";#N/A,#N/A,TRUE,"19";#N/A,#N/A,TRUE,"21";#N/A,#N/A,TRUE,"22";#N/A,#N/A,TRUE,"23";#N/A,#N/A,TRUE,"24";#N/A,#N/A,TRUE,"27";#N/A,#N/A,TRUE,"IMOB COND_B5";#N/A,#N/A,TRUE,"B6";#N/A,#N/A,TRUE,"B7";#N/A,#N/A,TRUE,"QUADRO PESSOAL";#N/A,#N/A,TRUE,"ORG."}</definedName>
    <definedName name="vv_1" hidden="1">{#N/A,#N/A,TRUE,"Dem_A1";#N/A,#N/A,TRUE,"Vend Rec_A2";#N/A,#N/A,TRUE,"Desc_A5";#N/A,#N/A,TRUE,"COMP_A6";#N/A,#N/A,TRUE,"DR00_A7";#N/A,#N/A,TRUE,"DR 99_A7";#N/A,#N/A,TRUE,"Desc_ A8";#N/A,#N/A,TRUE,"CASH EMPR_A9";#N/A,#N/A,TRUE,"CASH OBRA_A9";#N/A,#N/A,TRUE,"20Empr.";#N/A,#N/A,TRUE,"100%Jurid";#N/A,#N/A,TRUE,"22Empr.";#N/A,#N/A,TRUE,"23Empr.";#N/A,#N/A,TRUE,"IMOB EMPR OBRAS_A11"}</definedName>
    <definedName name="VVVVV_1" hidden="1">{#N/A,#N/A,FALSE,"Comparable";#N/A,#N/A,FALSE,"Sommaire";#N/A,#N/A,FALSE,"Rentree";#N/A,#N/A,FALSE,"Centres commerciaux";#N/A,#N/A,FALSE,"Min Tot";#N/A,#N/A,FALSE,"Min Equité";#N/A,#N/A,FALSE,"Prop.Diverses";#N/A,#N/A,FALSE,"Terrains";#N/A,#N/A,FALSE,"Administration";#N/A,#N/A,FALSE,"Autres R.D.";#N/A,#N/A,FALSE,"F.financiers"}</definedName>
    <definedName name="vzdxf" hidden="1">{"NOPCAPEVA",#N/A,FALSE,"Nopat";"FCFCSTAR",#N/A,FALSE,"FCFVAL";"EVAVL",#N/A,FALSE,"EVAVAL";"LEASE",#N/A,FALSE,"OpLease"}</definedName>
    <definedName name="w_1" hidden="1">{#N/A,#N/A,FALSE,"Centres";#N/A,#N/A,FALSE,"Partenariats";#N/A,#N/A,FALSE,"P.Diverses";#N/A,#N/A,FALSE,"Adm";#N/A,#N/A,FALSE,"Autres R-D";#N/A,#N/A,FALSE,"Intérêts"}</definedName>
    <definedName name="WAGES"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WAGES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WAL.WAO" hidden="1">#REF!</definedName>
    <definedName name="wd" hidden="1">255</definedName>
    <definedName name="we" hidden="1">#N/A</definedName>
    <definedName name="weg" hidden="1">{"AnnInc",#N/A,TRUE,"Inc";"QtrInc1",#N/A,TRUE,"Inc";"Balance",#N/A,TRUE,"Bal";"Cflow",#N/A,TRUE,"Cash"}</definedName>
    <definedName name="wei" hidden="1">#REF!</definedName>
    <definedName name="weird_1" hidden="1">{"cashcons",#N/A,FALSE,"CASHCONS";"cash7000",#N/A,FALSE,"CASH7000";"cash9000",#N/A,FALSE,"CASH9000";"assu7000",#N/A,FALSE,"ASSU7000";"assu9000",#N/A,FALSE,"ASSU9000";"rentroll",#N/A,FALSE,"RENTROLL";"expr7000",#N/A,FALSE,"EXPR7000";"expr9000",#N/A,FALSE,"EXPR9000"}</definedName>
    <definedName name="weird2" hidden="1">{"cashcons",#N/A,FALSE,"CASHCONS";"cash7000",#N/A,FALSE,"CASH7000";"cash9000",#N/A,FALSE,"CASH9000";"assu7000",#N/A,FALSE,"ASSU7000";"assu9000",#N/A,FALSE,"ASSU9000";"rentroll",#N/A,FALSE,"RENTROLL";"expr7000",#N/A,FALSE,"EXPR7000";"expr9000",#N/A,FALSE,"EXPR9000"}</definedName>
    <definedName name="weird2_1" hidden="1">{"cashcons",#N/A,FALSE,"CASHCONS";"cash7000",#N/A,FALSE,"CASH7000";"cash9000",#N/A,FALSE,"CASH9000";"assu7000",#N/A,FALSE,"ASSU7000";"assu9000",#N/A,FALSE,"ASSU9000";"rentroll",#N/A,FALSE,"RENTROLL";"expr7000",#N/A,FALSE,"EXPR7000";"expr9000",#N/A,FALSE,"EXPR9000"}</definedName>
    <definedName name="werq" hidden="1">{"NOPCAPEVA",#N/A,FALSE,"Nopat";"FCFCSTAR",#N/A,FALSE,"FCFVAL";"EVAVL",#N/A,FALSE,"EVAVAL";"LEASE",#N/A,FALSE,"OpLease"}</definedName>
    <definedName name="wertewrt" hidden="1">#REF!</definedName>
    <definedName name="werwer" hidden="1">#N/A</definedName>
    <definedName name="werwerw" hidden="1">#N/A</definedName>
    <definedName name="WESEXEC" hidden="1">{#N/A,#N/A,FALSE,"INDEX";#N/A,#N/A,FALSE,"PORTFOLIO";#N/A,#N/A,FALSE,"BWD";#N/A,#N/A,FALSE,"CWD";#N/A,#N/A,FALSE,"HFX";#N/A,#N/A,FALSE,"HFO";#N/A,#N/A,FALSE,"HFA";#N/A,#N/A,FALSE,"LHD";#N/A,#N/A,FALSE,"MRL";#N/A,#N/A,FALSE,"MPB";#N/A,#N/A,FALSE,"NEL";#N/A,#N/A,FALSE,"1QN";#N/A,#N/A,FALSE,"PEN";#N/A,#N/A,FALSE,"PTC";#N/A,#N/A,FALSE,"VIT"}</definedName>
    <definedName name="West" hidden="1">#REF!</definedName>
    <definedName name="Westmont" hidden="1">{#N/A,#N/A,FALSE,"Aging Summary";#N/A,#N/A,FALSE,"Ratio Analysis";#N/A,#N/A,FALSE,"Test 120 Day Accts";#N/A,#N/A,FALSE,"Tickmarks"}</definedName>
    <definedName name="WEWEW" hidden="1">{#N/A,#N/A,FALSE,"Min compa cad";#N/A,#N/A,FALSE,"Min CAN Equité ";#N/A,#N/A,FALSE,"Analyse can"}</definedName>
    <definedName name="WEWEW_1" hidden="1">{#N/A,#N/A,FALSE,"Min compa cad";#N/A,#N/A,FALSE,"Min CAN Equité ";#N/A,#N/A,FALSE,"Analyse can"}</definedName>
    <definedName name="WIEDJSH" hidden="1">{#N/A,#N/A,FALSE,"Min compa cad";#N/A,#N/A,FALSE,"Min CAN Equité ";#N/A,#N/A,FALSE,"Analyse can"}</definedName>
    <definedName name="WIEDJSH_1" hidden="1">{#N/A,#N/A,FALSE,"Min compa cad";#N/A,#N/A,FALSE,"Min CAN Equité ";#N/A,#N/A,FALSE,"Analyse can"}</definedName>
    <definedName name="WIEUR" hidden="1">{#N/A,#N/A,FALSE,"Min compar us";#N/A,#N/A,FALSE,"Min US Equité ";#N/A,#N/A,FALSE,"Analyse U.S."}</definedName>
    <definedName name="WIEUR_1" hidden="1">{#N/A,#N/A,FALSE,"Min compar us";#N/A,#N/A,FALSE,"Min US Equité ";#N/A,#N/A,FALSE,"Analyse U.S."}</definedName>
    <definedName name="WorkbookName">MID(CELL("filename",#REF!),FIND("[",CELL("filename",#REF!))+1,  FIND("]",CELL("filename",#REF!))-FIND("[",CELL("filename",#REF!))-1)</definedName>
    <definedName name="worksheet_bms_rs">#REF!,#REF!,#REF!,#REF!,#REF!,#REF!,#REF!,#REF!</definedName>
    <definedName name="worksheet_bms_us">#REF!,#REF!,#REF!,#REF!,#REF!,#REF!,#REF!,#REF!</definedName>
    <definedName name="worksheet_rms_rs">#REF!,#REF!,#REF!,#REF!,#REF!,#REF!,#REF!,#REF!</definedName>
    <definedName name="worksheet_rms_us">#REF!,#REF!,#REF!,#REF!,#REF!,#REF!,#REF!,#REF!</definedName>
    <definedName name="worksheet_utilit_us">#REF!,#REF!,#REF!,#REF!</definedName>
    <definedName name="WorksheetsList">IFERROR(INDEX(MID(WorksheetNames,FIND("]",WorksheetNames)+1,255),ROW(#REF!),1),"")</definedName>
    <definedName name="wpdate">DATE(2002,4,30)</definedName>
    <definedName name="wr.petros" hidden="1">{"capapetros",#N/A,FALSE,"capa petros";"RESPETROS",#N/A,FALSE,"RESULTADO";"REALIZ97PETROS",#N/A,FALSE,"RES97"}</definedName>
    <definedName name="wr.petros_1" hidden="1">{"capapetros",#N/A,FALSE,"capa petros";"RESPETROS",#N/A,FALSE,"RESULTADO";"REALIZ97PETROS",#N/A,FALSE,"RES97"}</definedName>
    <definedName name="wrn.350bud."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wrn.350bud1"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wrn.49840." hidden="1">{#N/A,#N/A,FALSE,"Checklist (All) Page 11";#N/A,#N/A,FALSE,"Checklist (SFM-RFM) Page 10";#N/A,#N/A,FALSE,"Front Sheet";#N/A,#N/A,FALSE,"Certificate";#N/A,#N/A,FALSE,"I &amp; E";#N/A,#N/A,FALSE,"S &amp; A-2003 Final";#N/A,#N/A,FALSE,"Expenditure";#N/A,#N/A,FALSE,"Accruals";#N/A,#N/A,FALSE,"Transfers";#N/A,#N/A,FALSE,"Wks from Client";#N/A,#N/A,FALSE,"Invoice Client";#N/A,#N/A,FALSE,"Duplicate Payment";#N/A,#N/A,FALSE,"True NOS";#N/A,#N/A,FALSE,"All NOS";#N/A,#N/A,FALSE,"NOS 909";#N/A,#N/A,FALSE,"Basic on Accounts";#N/A,#N/A,FALSE,"Interest split";#N/A,#N/A,FALSE,"Electricity split";#N/A,#N/A,FALSE,"Gas split";#N/A,#N/A,FALSE,"M fee";#N/A,#N/A,FALSE,"Comparison";#N/A,#N/A,FALSE,"Apportionment";#N/A,#N/A,FALSE,"Tenant's proportion";#N/A,#N/A,FALSE,"118 Schedule";#N/A,#N/A,FALSE,"App - checker";#N/A,#N/A,FALSE,"Cap";#N/A,#N/A,FALSE,"Hugh James"}</definedName>
    <definedName name="wrn.50105." hidden="1">{#N/A,#N/A,FALSE,"Front Sheet";#N/A,#N/A,FALSE,"Certificate";#N/A,#N/A,FALSE,"Comparison";#N/A,#N/A,FALSE,"I &amp; E";#N/A,#N/A,FALSE,"S &amp; A -all";#N/A,#N/A,FALSE,"Expenditure";#N/A,#N/A,FALSE,"Accruals";#N/A,#N/A,FALSE,"true nos";#N/A,#N/A,FALSE,"NOS 909";#N/A,#N/A,FALSE,"Basic on Accounts";#N/A,#N/A,FALSE,"Apportionment";#N/A,#N/A,FALSE,"Fixed Rate Calcuation";#N/A,#N/A,FALSE,"Capped calcuation";#N/A,#N/A,FALSE,"Tenant's proportion";#N/A,#N/A,FALSE,"Tenant's prop fixed";#N/A,#N/A,FALSE,"Tenant's prop capp";#N/A,#N/A,FALSE,"Permenant Data";#N/A,#N/A,FALSE,"Fixed Rate Calcuation";#N/A,#N/A,FALSE,"Tenant's proportion";#N/A,#N/A,FALSE,"Capped calcuation";#N/A,#N/A,FALSE,"Tenant's prop fixed";#N/A,#N/A,FALSE,"Tenant's prop capp";#N/A,#N/A,FALSE,"Fixed Rate Calcuation";#N/A,#N/A,FALSE,"Capped calcuation"}</definedName>
    <definedName name="wrn.A." hidden="1">{#N/A,#N/A,FALSE,"terminvst";#N/A,#N/A,FALSE,"misc rec";#N/A,#N/A,FALSE,"allowance305"}</definedName>
    <definedName name="wrn.acall." hidden="1">{"acmonth",#N/A,FALSE,"AirControls";"acroll",#N/A,FALSE,"AirControls";"acprof",#N/A,FALSE,"AirControls"}</definedName>
    <definedName name="wrn.acmonth." hidden="1">{"acmonth",#N/A,FALSE,"AirControls"}</definedName>
    <definedName name="wrn.acprof." hidden="1">{"acprof",#N/A,FALSE,"AirControls"}</definedName>
    <definedName name="wrn.acroll." hidden="1">{"acroll",#N/A,FALSE,"AirControls"}</definedName>
    <definedName name="wrn.administration." hidden="1">{#N/A,#N/A,FALSE,"Adm comp";#N/A,#N/A,FALSE,"Adm ajust";"adm",#N/A,FALSE,"Administration";#N/A,#N/A,FALSE,"Adm Bgt 97 vs Prév. 96";#N/A,#N/A,FALSE,"Adm Bgt 97 vs 96"}</definedName>
    <definedName name="wrn.administration._1" hidden="1">{#N/A,#N/A,FALSE,"Adm comp";#N/A,#N/A,FALSE,"Adm ajust";"adm",#N/A,FALSE,"Administration";#N/A,#N/A,FALSE,"Adm Bgt 97 vs Prév. 96";#N/A,#N/A,FALSE,"Adm Bgt 97 vs 96"}</definedName>
    <definedName name="wrn.Aging._.and._.Trend._.Analysis._1" hidden="1">{#N/A,#N/A,FALSE,"Aging Summary";#N/A,#N/A,FALSE,"Ratio Analysis";#N/A,#N/A,FALSE,"Test 120 Day Accts";#N/A,#N/A,FALSE,"Tickmarks"}</definedName>
    <definedName name="wrn.ALL._.PAGES._1" hidden="1">{"cashcons",#N/A,FALSE,"CASHCONS";"cash7000",#N/A,FALSE,"CASH7000";"cash9000",#N/A,FALSE,"CASH9000";"assu7000",#N/A,FALSE,"ASSU7000";"assu9000",#N/A,FALSE,"ASSU9000";"rentroll",#N/A,FALSE,"RENTROLL";"expr7000",#N/A,FALSE,"EXPR7000";"expr9000",#N/A,FALSE,"EXPR9000"}</definedName>
    <definedName name="wrn.amendement." hidden="1">{#N/A,#N/A,FALSE,"amendement"}</definedName>
    <definedName name="wrn.amendement._1" hidden="1">{#N/A,#N/A,FALSE,"amendement"}</definedName>
    <definedName name="wrn.arquivo." hidden="1">{"cash",#N/A,FALSE,"cash";"historico",#N/A,FALSE,"historico"}</definedName>
    <definedName name="wrn.arquivo._1" hidden="1">{"cash",#N/A,FALSE,"cash";"historico",#N/A,FALSE,"historico"}</definedName>
    <definedName name="wrn.Assumption._.Book." hidden="1">{#N/A,#N/A,FALSE,"Model Assumptions"}</definedName>
    <definedName name="wrn.Audit." hidden="1">{#N/A,#N/A,FALSE,"Front Sheet";#N/A,#N/A,FALSE,"Certificate";#N/A,#N/A,FALSE,"Comparison";#N/A,#N/A,FALSE,"Expenditure";#N/A,#N/A,FALSE,"Accruals";#N/A,#N/A,FALSE,"Transfers";#N/A,#N/A,FALSE,"Invoice Client";#N/A,#N/A,FALSE,"Duplicate Payment";#N/A,#N/A,FALSE,"Wks from Client";#N/A,#N/A,FALSE,"Basic on Accounts";#N/A,#N/A,FALSE,"Interest split";#N/A,#N/A,FALSE,"Elec rec";#N/A,#N/A,FALSE,"Electricity split";#N/A,#N/A,FALSE,"Gas split";#N/A,#N/A,FALSE,"M fee"}</definedName>
    <definedName name="wrn.backup." hidden="1">{"financials",#N/A,FALSE,"BASIC";"interest",#N/A,FALSE,"BASIC";"leasing and financing",#N/A,FALSE,"BASIC";"returns back up",#N/A,FALSE,"BASIC"}</definedName>
    <definedName name="wrn.bank._.model." hidden="1">{"banks",#N/A,FALSE,"BASIC"}</definedName>
    <definedName name="wrn.Base._.Cash." hidden="1">{#N/A,#N/A,FALSE,"CAPA";#N/A,#N/A,FALSE,"BASE-CAIXA 1";#N/A,#N/A,FALSE,"DESPESAS 2";#N/A,#N/A,FALSE,"Comp Desp Cond";#N/A,#N/A,FALSE,"Dados Veículos 3";#N/A,#N/A,FALSE,"RECEITAS 4";#N/A,#N/A,FALSE,"ATRASOS_5";#N/A,#N/A,FALSE,"Dados Atraso_6";#N/A,#N/A,FALSE,"Maiores Devedores_7";#N/A,#N/A,FALSE,"GRÁFICO_8";#N/A,#N/A,FALSE,"Auditoria 9";#N/A,#N/A,FALSE,"PESSOAL 10";#N/A,#N/A,FALSE,"Loc.temp_11"}</definedName>
    <definedName name="wrn.Base._.Cash._1" hidden="1">{#N/A,#N/A,FALSE,"CAPA";#N/A,#N/A,FALSE,"BASE-CAIXA 1";#N/A,#N/A,FALSE,"DESPESAS 2";#N/A,#N/A,FALSE,"Comp Desp Cond";#N/A,#N/A,FALSE,"Dados Veículos 3";#N/A,#N/A,FALSE,"RECEITAS 4";#N/A,#N/A,FALSE,"ATRASOS_5";#N/A,#N/A,FALSE,"Dados Atraso_6";#N/A,#N/A,FALSE,"Maiores Devedores_7";#N/A,#N/A,FALSE,"GRÁFICO_8";#N/A,#N/A,FALSE,"Auditoria 9";#N/A,#N/A,FALSE,"PESSOAL 10";#N/A,#N/A,FALSE,"Loc.temp_11"}</definedName>
    <definedName name="wrn.beg_italia."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wrn.beg_italia.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wrn.bobsum." hidden="1">{"bobsum",#N/A,FALSE,"BobSummary"}</definedName>
    <definedName name="wrn.brall." hidden="1">{"brmonth",#N/A,FALSE,"brazil";"brroll",#N/A,FALSE,"brazil";"brprof",#N/A,FALSE,"brazil"}</definedName>
    <definedName name="wrn.brmonth." hidden="1">{"brmonth",#N/A,FALSE,"brazil"}</definedName>
    <definedName name="wrn.brprof." hidden="1">{"brprof",#N/A,FALSE,"brazil"}</definedName>
    <definedName name="wrn.brroll." hidden="1">{"brroll",#N/A,FALSE,"brazil"}</definedName>
    <definedName name="wrn.BUDGET1"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WRN.budget2" hidden="1">{#N/A,#N/A,FALSE,"TITLE";#N/A,#N/A,FALSE,"INDEX";#N/A,#N/A,FALSE,"SUMMARY";#N/A,#N/A,FALSE,"COMPARATIVE";#N/A,#N/A,FALSE,"COMP. COSTS";#N/A,#N/A,FALSE,"VARIANCE";#N/A,#N/A,FALSE,"BUS.PLAN";#N/A,#N/A,FALSE,"INCOME &amp; EXPENSE";#N/A,#N/A,FALSE,"COMMERCIAL RENTS";#N/A,#N/A,FALSE,"STORAGE RENTS";#N/A,#N/A,FALSE,"PARKING";#N/A,#N/A,FALSE,"OPERATING REC.";#N/A,#N/A,FALSE,"REALTY TAX REC.";#N/A,#N/A,FALSE,"ELECTRICITY REC.";#N/A,#N/A,FALSE,"MONTHLY OPERATING SCHEDULE";#N/A,#N/A,FALSE,"94 RECOVERY CALC.";#N/A,#N/A,FALSE,"94 OPERATING REC. ";#N/A,#N/A,FALSE,"94 REALTY TAX REC. ";#N/A,#N/A,FALSE,"PROFORMA";#N/A,#N/A,FALSE,"CASH FLOW"}</definedName>
    <definedName name="wrn.BUDGET2." hidden="1">{#N/A,#N/A,TRUE,"COVER";#N/A,#N/A,TRUE,"INDEX";#N/A,#N/A,TRUE,"SUMMARY";#N/A,#N/A,TRUE,"COMPARATIVE OPERATING SUMMARY";#N/A,#N/A,TRUE,"VARIANCE ANALYSIS";#N/A,#N/A,TRUE,"INCOME &amp; EXPENSE";#N/A,#N/A,TRUE,"INCOME SCHEDULE";#N/A,#N/A,TRUE,"MONTHLY EXPENSE SCHEDULE";#N/A,#N/A,TRUE,"PROFORMA";#N/A,#N/A,TRUE,"CASHFLOW"}</definedName>
    <definedName name="wrn.CAPREIT._1" hidden="1">{#N/A,#N/A,FALSE,"CAPREIT"}</definedName>
    <definedName name="wrn.CAPREIT2_1" hidden="1">{#N/A,#N/A,FALSE,"CAPREIT"}</definedName>
    <definedName name="wrn.CF._.Print._1"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lient._.Process._.Report." hidden="1">{#N/A,#N/A,FALSE,"Renewals In Process";#N/A,#N/A,FALSE,"New Clients In Process";#N/A,#N/A,FALSE,"Completed New Clients";#N/A,#N/A,FALSE,"Completed Renewals"}</definedName>
    <definedName name="wrn.Client._.Report." hidden="1">{#N/A,#N/A,FALSE,"Project Cost Summary";#N/A,#N/A,FALSE,"Bldgs Sum";#N/A,#N/A,FALSE,"Bldgs Brkdn";#N/A,#N/A,FALSE,"Site Sum";#N/A,#N/A,FALSE,"Site Brkdn";#N/A,#N/A,FALSE,"GC Sum";#N/A,#N/A,FALSE,"GC Brkdn"}</definedName>
    <definedName name="wrn.Complete._.Model." hidden="1">{#N/A,#N/A,FALSE,"Assumptions";#N/A,#N/A,FALSE,"AcqShares";#N/A,#N/A,FALSE,"TgtShares";#N/A,#N/A,FALSE,"Acq IS";#N/A,#N/A,FALSE,"Tgt IS";#N/A,#N/A,FALSE,"PFIS";#N/A,#N/A,FALSE,"MergerAnalysis";#N/A,#N/A,FALSE,"Contribution";#N/A,#N/A,FALSE,"SumStat"}</definedName>
    <definedName name="wrn.Complete._.Sys.._.Estimate." hidden="1">{#N/A,#N/A,TRUE,"Cover Memo";"Complete Sys. Estimate",#N/A,TRUE,"Change Summary";"Complete Sys. Estimate",#N/A,TRUE,"Estimate Summary";"Complete Sys. Estimate",#N/A,TRUE,"Dept. Summary";"Complete Sys. Estimate",#N/A,TRUE,"DOW Detail"}</definedName>
    <definedName name="wrn.comps._.and._.DCF_LBO." hidden="1">{#N/A,#N/A,FALSE,"MKT.COMPS";#N/A,#N/A,FALSE,"DCF - LBO"}</definedName>
    <definedName name="wrn.Condominio." hidden="1">{#N/A,#N/A,TRUE,"CASH COND_B1";#N/A,#N/A,TRUE,"COMP DESP COND_B2_B3";#N/A,#N/A,TRUE,"11";#N/A,#N/A,TRUE,"12";#N/A,#N/A,TRUE,"13";#N/A,#N/A,TRUE,"14";#N/A,#N/A,TRUE,"15";#N/A,#N/A,TRUE,"16";#N/A,#N/A,TRUE,"19";#N/A,#N/A,TRUE,"21";#N/A,#N/A,TRUE,"22";#N/A,#N/A,TRUE,"23";#N/A,#N/A,TRUE,"24";#N/A,#N/A,TRUE,"27";#N/A,#N/A,TRUE,"IMOB COND_B5";#N/A,#N/A,TRUE,"B6";#N/A,#N/A,TRUE,"B7";#N/A,#N/A,TRUE,"QUADRO PESSOAL";#N/A,#N/A,TRUE,"ORG."}</definedName>
    <definedName name="wrn.Condominio._1" hidden="1">{#N/A,#N/A,TRUE,"CASH COND_B1";#N/A,#N/A,TRUE,"COMP DESP COND_B2_B3";#N/A,#N/A,TRUE,"11";#N/A,#N/A,TRUE,"12";#N/A,#N/A,TRUE,"13";#N/A,#N/A,TRUE,"14";#N/A,#N/A,TRUE,"15";#N/A,#N/A,TRUE,"16";#N/A,#N/A,TRUE,"19";#N/A,#N/A,TRUE,"21";#N/A,#N/A,TRUE,"22";#N/A,#N/A,TRUE,"23";#N/A,#N/A,TRUE,"24";#N/A,#N/A,TRUE,"27";#N/A,#N/A,TRUE,"IMOB COND_B5";#N/A,#N/A,TRUE,"B6";#N/A,#N/A,TRUE,"B7";#N/A,#N/A,TRUE,"QUADRO PESSOAL";#N/A,#N/A,TRUE,"ORG."}</definedName>
    <definedName name="wrn.conso." hidden="1">{#N/A,#N/A,FALSE,"Sommaire";#N/A,#N/A,FALSE,"Comparable";#N/A,#N/A,FALSE,"Centres commerciaux";#N/A,#N/A,FALSE,"Min Tot (2)";#N/A,#N/A,FALSE,"Min Equité";#N/A,#N/A,FALSE,"Prop.Diverses";#N/A,#N/A,FALSE,"Terrains";#N/A,#N/A,FALSE,"Administration";#N/A,#N/A,FALSE,"Autres R.D.";#N/A,#N/A,FALSE,"F.financiers";#N/A,#N/A,FALSE,"Rentree"}</definedName>
    <definedName name="wrn.conso._1" hidden="1">{#N/A,#N/A,FALSE,"Sommaire";#N/A,#N/A,FALSE,"Comparable";#N/A,#N/A,FALSE,"Centres commerciaux";#N/A,#N/A,FALSE,"Min Tot (2)";#N/A,#N/A,FALSE,"Min Equité";#N/A,#N/A,FALSE,"Prop.Diverses";#N/A,#N/A,FALSE,"Terrains";#N/A,#N/A,FALSE,"Administration";#N/A,#N/A,FALSE,"Autres R.D.";#N/A,#N/A,FALSE,"F.financiers";#N/A,#N/A,FALSE,"Rentree"}</definedName>
    <definedName name="wrn.DCF._1" hidden="1">{#N/A,#N/A,FALSE,"DCF-COM";#N/A,#N/A,FALSE,"VAC-COM"}</definedName>
    <definedName name="wrn.dep." hidden="1">{"dep. full detail",#N/A,FALSE,"annex";"3cd annex",#N/A,FALSE,"annex";"co. dep.",#N/A,FALSE,"annex"}</definedName>
    <definedName name="wrn.DISTN._.NOTES." hidden="1">{"ST INV",#N/A,FALSE,"Short Term Investments";"AR",#N/A,FALSE,"Accounts Receivable";"MORTG REC",#N/A,FALSE,"Mortgages Receivable";"INTERCO",#N/A,FALSE,"Due from Affiliated Entities";"LAND INV",#N/A,FALSE,"Land for Development or Resale";"Land Purch",#N/A,FALSE,"Land Purchase Deposits";"INVEST IN JV",#N/A,FALSE,"Investment in Joint Ventures";"FIXED ASSETS",#N/A,FALSE,"Fixed Assets";"AP",#N/A,FALSE,"Accounts Payable";"LAND MORTG PAY",#N/A,FALSE,"Land Mortgages Payable"}</definedName>
    <definedName name="wrn.Empreendedor." hidden="1">{#N/A,#N/A,TRUE,"Dem_A1";#N/A,#N/A,TRUE,"Vend Rec_A2";#N/A,#N/A,TRUE,"Desc_A5";#N/A,#N/A,TRUE,"COMP_A6";#N/A,#N/A,TRUE,"DR00_A7";#N/A,#N/A,TRUE,"DR 99_A7";#N/A,#N/A,TRUE,"Desc_ A8";#N/A,#N/A,TRUE,"CASH EMPR_A9";#N/A,#N/A,TRUE,"CASH OBRA_A9";#N/A,#N/A,TRUE,"20Empr.";#N/A,#N/A,TRUE,"100%Jurid";#N/A,#N/A,TRUE,"22Empr.";#N/A,#N/A,TRUE,"23Empr.";#N/A,#N/A,TRUE,"IMOB EMPR OBRAS_A11"}</definedName>
    <definedName name="wrn.Empreendedor._.MPSC." hidden="1">{#N/A,#N/A,FALSE,"Capa";#N/A,#N/A,FALSE,"Indice";#N/A,#N/A,FALSE,"Premissas";#N/A,#N/A,FALSE," Pró Memória ";#N/A,#N/A,FALSE,"VenRec SintR$";#N/A,#N/A,FALSE,"ProjVendasRecR$";#N/A,#N/A,FALSE,"ProjVendasRecIPC";#N/A,#N/A,FALSE,"Desc. comerciais";#N/A,#N/A,FALSE,"Desc. Carência Novas Oper";#N/A,#N/A,FALSE,"Sumário Comparativo";#N/A,#N/A,FALSE,"Descontos op Reformas";#N/A,#N/A,FALSE,"Sumário2001";#N/A,#N/A,FALSE,"Sumário2000";#N/A,#N/A,FALSE,"Área Vaga";#N/A,#N/A,FALSE,"Cond. Irrec.";#N/A,#N/A,FALSE,"Demost.Corretagem ";#N/A,#N/A,FALSE,"Cash 2001";#N/A,#N/A,FALSE,"Cash 2000";#N/A,#N/A,FALSE,"Imobilizado";#N/A,#N/A,FALSE,"Comparativo Despesas";#N/A,#N/A,FALSE,"Comparativo por Conta Orç.";#N/A,#N/A,FALSE,"CONSOLIDADO CC";#N/A,#N/A,FALSE,"CONSOLIDADO CO";#N/A,#N/A,FALSE,"CO11";#N/A,#N/A,FALSE,"CC11 2001";#N/A,#N/A,FALSE,"CO12";#N/A,#N/A,FALSE,"PA 11";#N/A,#N/A,FALSE,"CC12 2001";#N/A,#N/A,FALSE,"PA12";#N/A,#N/A,FALSE,"CO22";#N/A,#N/A,FALSE,"CC22 2001";#N/A,#N/A,FALSE,"PA 22";#N/A,#N/A,FALSE,"pessoal ano";#N/A,#N/A,FALSE,"pessoal evoluçao";#N/A,#N/A,FALSE,"comp h.e"}</definedName>
    <definedName name="wrn.Empreendedor._.MPSC._1" hidden="1">{#N/A,#N/A,FALSE,"Capa";#N/A,#N/A,FALSE,"Indice";#N/A,#N/A,FALSE,"Premissas";#N/A,#N/A,FALSE," Pró Memória ";#N/A,#N/A,FALSE,"VenRec SintR$";#N/A,#N/A,FALSE,"ProjVendasRecR$";#N/A,#N/A,FALSE,"ProjVendasRecIPC";#N/A,#N/A,FALSE,"Desc. comerciais";#N/A,#N/A,FALSE,"Desc. Carência Novas Oper";#N/A,#N/A,FALSE,"Sumário Comparativo";#N/A,#N/A,FALSE,"Descontos op Reformas";#N/A,#N/A,FALSE,"Sumário2001";#N/A,#N/A,FALSE,"Sumário2000";#N/A,#N/A,FALSE,"Área Vaga";#N/A,#N/A,FALSE,"Cond. Irrec.";#N/A,#N/A,FALSE,"Demost.Corretagem ";#N/A,#N/A,FALSE,"Cash 2001";#N/A,#N/A,FALSE,"Cash 2000";#N/A,#N/A,FALSE,"Imobilizado";#N/A,#N/A,FALSE,"Comparativo Despesas";#N/A,#N/A,FALSE,"Comparativo por Conta Orç.";#N/A,#N/A,FALSE,"CONSOLIDADO CC";#N/A,#N/A,FALSE,"CONSOLIDADO CO";#N/A,#N/A,FALSE,"CO11";#N/A,#N/A,FALSE,"CC11 2001";#N/A,#N/A,FALSE,"CO12";#N/A,#N/A,FALSE,"PA 11";#N/A,#N/A,FALSE,"CC12 2001";#N/A,#N/A,FALSE,"PA12";#N/A,#N/A,FALSE,"CO22";#N/A,#N/A,FALSE,"CC22 2001";#N/A,#N/A,FALSE,"PA 22";#N/A,#N/A,FALSE,"pessoal ano";#N/A,#N/A,FALSE,"pessoal evoluçao";#N/A,#N/A,FALSE,"comp h.e"}</definedName>
    <definedName name="wrn.Empreendedor._1" hidden="1">{#N/A,#N/A,TRUE,"Dem_A1";#N/A,#N/A,TRUE,"Vend Rec_A2";#N/A,#N/A,TRUE,"Desc_A5";#N/A,#N/A,TRUE,"COMP_A6";#N/A,#N/A,TRUE,"DR00_A7";#N/A,#N/A,TRUE,"DR 99_A7";#N/A,#N/A,TRUE,"Desc_ A8";#N/A,#N/A,TRUE,"CASH EMPR_A9";#N/A,#N/A,TRUE,"CASH OBRA_A9";#N/A,#N/A,TRUE,"20Empr.";#N/A,#N/A,TRUE,"100%Jurid";#N/A,#N/A,TRUE,"22Empr.";#N/A,#N/A,TRUE,"23Empr.";#N/A,#N/A,TRUE,"IMOB EMPR OBRAS_A11"}</definedName>
    <definedName name="wrn.Estacionamento." hidden="1">{#N/A,#N/A,TRUE,"RECEITA ESTAC";#N/A,#N/A,TRUE,"CASH ESTAC";#N/A,#N/A,TRUE,"11Est";#N/A,#N/A,TRUE,"13Est";#N/A,#N/A,TRUE,"14Est";#N/A,#N/A,TRUE,"16Est";#N/A,#N/A,TRUE,"IMOB ESTAC_A4"}</definedName>
    <definedName name="wrn.Estacionamento._1" hidden="1">{#N/A,#N/A,TRUE,"RECEITA ESTAC";#N/A,#N/A,TRUE,"CASH ESTAC";#N/A,#N/A,TRUE,"11Est";#N/A,#N/A,TRUE,"13Est";#N/A,#N/A,TRUE,"14Est";#N/A,#N/A,TRUE,"16Est";#N/A,#N/A,TRUE,"IMOB ESTAC_A4"}</definedName>
    <definedName name="wrn.EXCLUHGLT." hidden="1">{#N/A,#N/A,FALSE,"Centres";#N/A,#N/A,FALSE,"Partenariats";#N/A,#N/A,FALSE,"P.Diverses";#N/A,#N/A,FALSE,"Adm";#N/A,#N/A,FALSE,"Autres R-D";#N/A,#N/A,FALSE,"Intérêts"}</definedName>
    <definedName name="wrn.EXCLUHGLT._1" hidden="1">{#N/A,#N/A,FALSE,"Centres";#N/A,#N/A,FALSE,"Partenariats";#N/A,#N/A,FALSE,"P.Diverses";#N/A,#N/A,FALSE,"Adm";#N/A,#N/A,FALSE,"Autres R-D";#N/A,#N/A,FALSE,"Intérêts"}</definedName>
    <definedName name="wrn.Expenses." hidden="1">{#N/A,#N/A,FALSE,"Leeds Expenses";#N/A,#N/A,FALSE,"Berber Expenses";#N/A,#N/A,FALSE,"Berger Op Costs";#N/A,#N/A,FALSE,"Berger Taxes";#N/A,#N/A,FALSE,"O'Connor Taxes";#N/A,#N/A,FALSE,"Metro Expenses";#N/A,#N/A,FALSE,"Cap. Sq. Expenses";#N/A,#N/A,FALSE,"Cap Sq. Taxes"}</definedName>
    <definedName name="wrn.Facility._.Estimate." hidden="1">{#N/A,#N/A,TRUE,"Cover Memo";"Facility Estimate",#N/A,TRUE,"Change Summary";"Facility Estimate",#N/A,TRUE,"Estimate Summary";"Facility Estimate",#N/A,TRUE,"Dept. Summary";"Facility Estimate",#N/A,TRUE,"DOW Detail"}</definedName>
    <definedName name="wrn.fin.sum"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l." hidden="1">{#N/A,#N/A,FALSE,"118 Schedule";#N/A,#N/A,FALSE,"Certificate";#N/A,#N/A,FALSE,"Comparison";#N/A,#N/A,FALSE,"S &amp; A-2003 Final";#N/A,#N/A,FALSE,"I &amp; E";#N/A,#N/A,FALSE,"Accruals";#N/A,#N/A,FALSE,"Transfers";#N/A,#N/A,FALSE,"Invoice Client";#N/A,#N/A,FALSE,"M fee";#N/A,#N/A,FALSE,"Duplicate Payment";#N/A,#N/A,FALSE,"True NOS";#N/A,#N/A,FALSE,"All NOS";#N/A,#N/A,FALSE,"NOS 909";#N/A,#N/A,FALSE,"Interest split";#N/A,#N/A,FALSE,"Electricity split";#N/A,#N/A,FALSE,"Gas split";#N/A,#N/A,FALSE,"Basic on Accounts";#N/A,#N/A,FALSE,"Apportionment";#N/A,#N/A,FALSE,"Cap";#N/A,#N/A,FALSE,"Hugh James";#N/A,#N/A,FALSE,"Prop 118Ltd";#N/A,#N/A,FALSE,"Tenant's proportion"}</definedName>
    <definedName name="wrn.Financial._.Summary."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summary"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summary2"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summary3"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nancial.summary4" hidden="1">{"First Page",#N/A,TRUE,"102";"Second Page",#N/A,TRUE,"102";"First Page",#N/A,TRUE,"112";"Second Page",#N/A,TRUE,"112";"First Page",#N/A,TRUE,"115";"Second Page",#N/A,TRUE,"115";"First Page",#N/A,TRUE,"117";"Second Page",#N/A,TRUE,"117";"First Page",#N/A,TRUE,"119";"Second Page",#N/A,TRUE,"119";"First Page",#N/A,TRUE,"122";"Second Page",#N/A,TRUE,"122";"First Page",#N/A,TRUE,"124";"Second Page",#N/A,TRUE,"124";"First Page",#N/A,TRUE,"125";"Second Page",#N/A,TRUE,"125";"First Page",#N/A,TRUE,"126";"Second Page",#N/A,TRUE,"126";"First Page",#N/A,TRUE,"127";"Second Page",#N/A,TRUE,"127";"First Page",#N/A,TRUE,"128";"Second Page",#N/A,TRUE,"128";"First Page",#N/A,TRUE,"129";"Second Page",#N/A,TRUE,"129";"First Page",#N/A,TRUE,"131";"Second Page",#N/A,TRUE,"131";"First Page",#N/A,TRUE,"132";"Second Page",#N/A,TRUE,"132";"First Page",#N/A,TRUE,"134";"Second Page",#N/A,TRUE,"134";"First Page",#N/A,TRUE,"135";"Second Page",#N/A,TRUE,"135";"First Page",#N/A,TRUE,"137";"Second Page",#N/A,TRUE,"137";"First Page",#N/A,TRUE,"138";"Second Page",#N/A,TRUE,"138";"First Page",#N/A,TRUE,"143";"Second Page",#N/A,TRUE,"143";"First Page",#N/A,TRUE,"Total Walkup";"Second Page",#N/A,TRUE,"Total Walkup";"First Page",#N/A,TRUE,"139";"Second Page",#N/A,TRUE,"139";"First Page",#N/A,TRUE,"149";"Second Page",#N/A,TRUE,"149";"First Page",#N/A,TRUE,"150";"Second Page",#N/A,TRUE,"150";"First Page",#N/A,TRUE,"151";"Second Page",#N/A,TRUE,"151";"First Page",#N/A,TRUE,"Total Highrise";"Second Page",#N/A,TRUE,"Total Highrise";"First Page",#N/A,TRUE,"140";"Second Page",#N/A,TRUE,"140";"First Page",#N/A,TRUE,"Total Wholly-Owned Apartments";"Second Page",#N/A,TRUE,"Total Wholly-Owned Apartments"}</definedName>
    <definedName name="wrn.Five._.Year._.Proforma._.with._.Mortgages." hidden="1">{"summary",#N/A,TRUE,"SUMMARY";"rents",#N/A,TRUE,"RENTS";"costs",#N/A,TRUE,"COSTS";#N/A,#N/A,TRUE,"ADJUST";"mortgages",#N/A,TRUE,"FINANCING";"base",#N/A,TRUE,"PROJECTIONS";"five",#N/A,TRUE,"PROJECTIONS"}</definedName>
    <definedName name="wrn.Full._.Financials." hidden="1">{#N/A,#N/A,TRUE,"Financials";#N/A,#N/A,TRUE,"Operating Statistics";#N/A,#N/A,TRUE,"Capex &amp; Depreciation";#N/A,#N/A,TRUE,"Debt"}</definedName>
    <definedName name="wrn.Full._.Report._.of._.All._.Sheets." hidden="1">{"summary",#N/A,TRUE,"SUMMARY";"rents",#N/A,TRUE,"RENTS";"costs",#N/A,TRUE,"COSTS";#N/A,#N/A,TRUE,"ADJUST";"mortgages",#N/A,TRUE,"FINANCING";"mtganalysis",#N/A,TRUE,"FINANCING";"mtgprice1",#N/A,TRUE,"FINANCING";"base",#N/A,TRUE,"PROJECTIONS";"oneyear",#N/A,TRUE,"PROJECTIONS";"five",#N/A,TRUE,"PROJECTIONS";"ten",#N/A,TRUE,"PROJECTIONS";"assumptions",#N/A,TRUE,"PROJECTIONS"}</definedName>
    <definedName name="wrn.FULLPLN." hidden="1">{"FULLPLN",#N/A,FALSE,"Full Yr vs Plan"}</definedName>
    <definedName name="wrn.fullprior." hidden="1">{"fullprior",#N/A,FALSE,"Full Yr v Prior"}</definedName>
    <definedName name="wrn.G.C.P.L.." hidden="1">{#N/A,#N/A,FALSE,"gc (2)"}</definedName>
    <definedName name="wrn.global." hidden="1">{#N/A,#N/A,FALSE,"Comparable";#N/A,#N/A,FALSE,"Sommaire";#N/A,#N/A,FALSE,"Rentree";#N/A,#N/A,FALSE,"Centres commerciaux";#N/A,#N/A,FALSE,"Min Tot";#N/A,#N/A,FALSE,"Min Equité";#N/A,#N/A,FALSE,"Prop.Diverses";#N/A,#N/A,FALSE,"Terrains";#N/A,#N/A,FALSE,"Administration";#N/A,#N/A,FALSE,"Autres R.D.";#N/A,#N/A,FALSE,"F.financiers"}</definedName>
    <definedName name="wrn.global._1" hidden="1">{#N/A,#N/A,FALSE,"Comparable";#N/A,#N/A,FALSE,"Sommaire";#N/A,#N/A,FALSE,"Rentree";#N/A,#N/A,FALSE,"Centres commerciaux";#N/A,#N/A,FALSE,"Min Tot";#N/A,#N/A,FALSE,"Min Equité";#N/A,#N/A,FALSE,"Prop.Diverses";#N/A,#N/A,FALSE,"Terrains";#N/A,#N/A,FALSE,"Administration";#N/A,#N/A,FALSE,"Autres R.D.";#N/A,#N/A,FALSE,"F.financiers"}</definedName>
    <definedName name="wrn.globalprint96." hidden="1">{#N/A,#N/A,FALSE,"POINTAGE";#N/A,#N/A,FALSE,"1720";#N/A,#N/A,FALSE,"1725";#N/A,#N/A,FALSE,"1730";#N/A,#N/A,FALSE,"1740";#N/A,#N/A,FALSE,"1745";#N/A,#N/A,FALSE,"1750"}</definedName>
    <definedName name="wrn.handout." hidden="1">{"quarterly",#N/A,FALSE,"Income Statement New CPB";"annual",#N/A,FALSE,"Income Statement New CPB";"cash flow",#N/A,FALSE,"Cash Flow";"balance",#N/A,FALSE,"Balance Sheet";"seg",#N/A,FALSE,"New Segment Breakout"}</definedName>
    <definedName name="wrn.hardcost." hidden="1">{"hardcost",#N/A,FALSE,"Surf"}</definedName>
    <definedName name="wrn.HILTON._.GARDEN._.INN." hidden="1">{#N/A,#N/A,FALSE,"SUMMARY SHEET";#N/A,#N/A,FALSE,"CAT1-16 SUMM";#N/A,#N/A,FALSE,"LABOR";#N/A,#N/A,FALSE,"TELEPHONES";#N/A,#N/A,FALSE,"EQUIPMENT";#N/A,#N/A,FALSE,"SUPPLIES";#N/A,#N/A,FALSE,"FF &amp; E";#N/A,#N/A,FALSE,"DESIGN COSTS";#N/A,#N/A,FALSE,"PROGRAM"}</definedName>
    <definedName name="wrn.III._1" hidden="1">{"CASHFLOW",#N/A,FALSE,"Northpointe"}</definedName>
    <definedName name="wrn.III1." hidden="1">{"CASHFLOW",#N/A,FALSE,"Northpointe"}</definedName>
    <definedName name="wrn.impressao." hidden="1">{#N/A,#N/A,FALSE,"CO 1613";#N/A,#N/A,FALSE,"2001";#N/A,#N/A,FALSE,"Planilha Auxiliar-13"}</definedName>
    <definedName name="wrn.impressao._1" hidden="1">{#N/A,#N/A,FALSE,"CO 1613";#N/A,#N/A,FALSE,"2001";#N/A,#N/A,FALSE,"Planilha Auxiliar-13"}</definedName>
    <definedName name="wrn.Impression._.Ratio._.Réel._.StGeorges." hidden="1">{"Ratio Réel StGeorges",#N/A,FALSE,"MStGeorges"}</definedName>
    <definedName name="wrn.Impression._.Ratio._.Réel._.StGeorges._1" hidden="1">{"Ratio Réel StGeorges",#N/A,FALSE,"MStGeorges"}</definedName>
    <definedName name="wrn.IMPRIME." hidden="1">{"VUSS",#N/A,TRUE,"VUS$";"VIPC",#N/A,TRUE,"VIPC";"RUSS",#N/A,TRUE,"RUS$";"RIPC",#N/A,TRUE,"RIPC";"RIPCM2",#N/A,TRUE,"R IPC-M2";"RENT",#N/A,TRUE,"RENT";"COND",#N/A,TRUE,"COND";"LFESC",#N/A,TRUE,"LFESC";"SHOPP",#N/A,TRUE,"SHOPP";"PESS",#N/A,TRUE,"PESS";"LFP",#N/A,TRUE,"LFP"}</definedName>
    <definedName name="wrn.IMPRIME._1" hidden="1">{"VUSS",#N/A,TRUE,"VUS$";"VIPC",#N/A,TRUE,"VIPC";"RUSS",#N/A,TRUE,"RUS$";"RIPC",#N/A,TRUE,"RIPC";"RIPCM2",#N/A,TRUE,"R IPC-M2";"RENT",#N/A,TRUE,"RENT";"COND",#N/A,TRUE,"COND";"LFESC",#N/A,TRUE,"LFESC";"SHOPP",#N/A,TRUE,"SHOPP";"PESS",#N/A,TRUE,"PESS";"LFP",#N/A,TRUE,"LFP"}</definedName>
    <definedName name="wrn.INTERNO." hidden="1">{"capa",#N/A,FALSE,"capa";"RES",#N/A,FALSE,"RESULTADO";"REALIZ97",#N/A,FALSE,"RES97";"BAL",#N/A,FALSE,"BAL.PATRIM";"BALREALIZ",#N/A,FALSE,"BAL97"}</definedName>
    <definedName name="wrn.INTERNO._1" hidden="1">{"capa",#N/A,FALSE,"capa";"RES",#N/A,FALSE,"RESULTADO";"REALIZ97",#N/A,FALSE,"RES97";"BAL",#N/A,FALSE,"BAL.PATRIM";"BALREALIZ",#N/A,FALSE,"BAL97"}</definedName>
    <definedName name="wrn.IV." hidden="1">{"CASHFLOW",#N/A,FALSE,"Northpointe"}</definedName>
    <definedName name="wrn.Leasing._.Variance._1" hidden="1">{#N/A,#N/A,FALSE,"Leasing 6A"}</definedName>
    <definedName name="wrn.legal." hidden="1">{"legal",#N/A,FALSE,"Surf"}</definedName>
    <definedName name="wrn.LetsGo." hidden="1">{#N/A,"Original",TRUE,"TRIAL BALANCE";#N/A,"Biggie",TRUE,"TRIAL BALANCE";#N/A,"Littlie",TRUE,"TRIAL BALANCE"}</definedName>
    <definedName name="wrn.Level._.4."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maop2cos." hidden="1">{#N/A,#N/A,FALSE,"SUMMARY";#N/A,#N/A,FALSE,"135E.BEAVER";#N/A,#N/A,FALSE,"40E.PEARCE";#N/A,#N/A,FALSE,"50E.PEARCE";#N/A,#N/A,FALSE,"66W.BEAVER";#N/A,#N/A,FALSE,"2475SKYMARK";#N/A,#N/A,FALSE,"5090ORBITOR";#N/A,#N/A,FALSE,"903MATHESON";#N/A,#N/A,FALSE,"5554TOMKEN";#N/A,#N/A,FALSE,"245BRITANNIA";#N/A,#N/A,FALSE,"5672MCADAM";#N/A,#N/A,FALSE,"1020CARDIFF";#N/A,#N/A,FALSE,"2368DUNWIN";#N/A,#N/A,FALSE,"3120GLENERIN";#N/A,#N/A,FALSE,"5370TIMBERLEA";#N/A,#N/A,FALSE,"5380TIMBERLEA";#N/A,#N/A,FALSE,"855MATHESON"}</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ensal." hidden="1">{"mensal",#N/A,FALSE,"cash"}</definedName>
    <definedName name="wrn.mensal._1" hidden="1">{"mensal",#N/A,FALSE,"cash"}</definedName>
    <definedName name="wrn.Mission._.Bay._.Sheets." hidden="1">{#N/A,#N/A,FALSE,"General";#N/A,#N/A,FALSE,"Rooms";#N/A,#N/A,FALSE,"Undistributed";#N/A,#N/A,FALSE,"F&amp;B";#N/A,#N/A,FALSE,"NEW MODEL";#N/A,#N/A,FALSE,"P&amp;L I"}</definedName>
    <definedName name="wrn.Model._.Level._.3." hidden="1">{"Income (All hidden)",#N/A,FALSE,"Income";"EPS (All Hidden)",#N/A,FALSE,"EPS";"EPS (All Hidden)",#N/A,FALSE,"CashFlow";"Quarterly (Last, Current and Next)",#N/A,FALSE,"Quarterly"}</definedName>
    <definedName name="wrn.Model2" hidden="1">{"AnnInc",#N/A,TRUE,"Inc";"QtrInc1",#N/A,TRUE,"Inc";"Balance",#N/A,TRUE,"Bal";"Cflow",#N/A,TRUE,"Cash"}</definedName>
    <definedName name="wrn.model3" hidden="1">{"AnnInc",#N/A,TRUE,"Inc";"QtrInc1",#N/A,TRUE,"Inc";"Balance",#N/A,TRUE,"Bal";"Cflow",#N/A,TRUE,"Cash"}</definedName>
    <definedName name="wrn.model8" hidden="1">{"AnnInc",#N/A,TRUE,"Inc";"QtrInc1",#N/A,TRUE,"Inc";"Balance",#N/A,TRUE,"Bal";"Cflow",#N/A,TRUE,"Cash"}</definedName>
    <definedName name="wrn.month." hidden="1">{#N/A,#N/A,FALSE,"Mnthly Roll"}</definedName>
    <definedName name="wrn.Monthly._.File." hidden="1">{#N/A,#N/A,FALSE,"114001";#N/A,#N/A,FALSE,"115110";#N/A,#N/A,FALSE,"120100";#N/A,#N/A,FALSE,"121000";#N/A,#N/A,FALSE,"122100";#N/A,#N/A,FALSE,"211001";#N/A,#N/A,FALSE,"211002";#N/A,#N/A,FALSE,"211110";#N/A,#N/A,FALSE,"211200"}</definedName>
    <definedName name="wrn.monthly._.financial._1" hidden="1">{#N/A,#N/A,FALSE,"SUMMARY 4a";#N/A,#N/A,FALSE,"GBA 4b";#N/A,#N/A,FALSE,"TENANT 4c";#N/A,#N/A,FALSE,"BUDGET DETAIL";#N/A,#N/A,FALSE,"PRO FORMA"}</definedName>
    <definedName name="wrn.MÚTUOS." hidden="1">{"INF OP",#N/A,TRUE,"Dolar Flutuante";"INF OP 2",#N/A,TRUE,"Dolar Flutuante";"INF OP 3",#N/A,TRUE,"Dolar Flutuante";"LFESC LFI",#N/A,TRUE,"CONTRATOS EM CDI";"LFESC LFI 2",#N/A,TRUE,"CONTRATOS EM CDI";"LFESC OP",#N/A,TRUE,"CONTRATOS EM CDI";"LFESC OPERATE 2",#N/A,TRUE,"CONTRATOS EM CDI";"LFP KALILA",#N/A,TRUE,"CONTRATOS EM CDI";"SCRB KALILA",#N/A,TRUE,"CONTRATOS EM CDI";"ISEI IESC",#N/A,TRUE,"CONTRATOS EM TRD";"LFESC IESC",#N/A,TRUE,"CONTRATOS EM TRD";"LFESC IESC NEG",#N/A,TRUE,"CONTRATOS EM TRD";"ISEI ITATINGA",#N/A,TRUE,"CONTRATOS EM U$ COM";"ANWOLD LFESC",#N/A,TRUE,"CONTRATOS EM UFIR";"LFESC BICO DA MATA",#N/A,TRUE,"CONTRATOS EM UFIR";"SEGROB MAIOJAMA",#N/A,TRUE,"CONTRATOS EM UFIR";"MARCELO SCRB",#N/A,TRUE,"CONTRATOS EM IGP-DI";"OSWALDO SCRB",#N/A,TRUE,"CONTRATOS EM IGP-DI";"PAULO SCRB",#N/A,TRUE,"CONTRATOS EM IGP-DI"}</definedName>
    <definedName name="wrn.MÚTUOS._1" hidden="1">{"INF OP",#N/A,TRUE,"Dolar Flutuante";"INF OP 2",#N/A,TRUE,"Dolar Flutuante";"INF OP 3",#N/A,TRUE,"Dolar Flutuante";"LFESC LFI",#N/A,TRUE,"CONTRATOS EM CDI";"LFESC LFI 2",#N/A,TRUE,"CONTRATOS EM CDI";"LFESC OP",#N/A,TRUE,"CONTRATOS EM CDI";"LFESC OPERATE 2",#N/A,TRUE,"CONTRATOS EM CDI";"LFP KALILA",#N/A,TRUE,"CONTRATOS EM CDI";"SCRB KALILA",#N/A,TRUE,"CONTRATOS EM CDI";"ISEI IESC",#N/A,TRUE,"CONTRATOS EM TRD";"LFESC IESC",#N/A,TRUE,"CONTRATOS EM TRD";"LFESC IESC NEG",#N/A,TRUE,"CONTRATOS EM TRD";"ISEI ITATINGA",#N/A,TRUE,"CONTRATOS EM U$ COM";"ANWOLD LFESC",#N/A,TRUE,"CONTRATOS EM UFIR";"LFESC BICO DA MATA",#N/A,TRUE,"CONTRATOS EM UFIR";"SEGROB MAIOJAMA",#N/A,TRUE,"CONTRATOS EM UFIR";"MARCELO SCRB",#N/A,TRUE,"CONTRATOS EM IGP-DI";"OSWALDO SCRB",#N/A,TRUE,"CONTRATOS EM IGP-DI";"PAULO SCRB",#N/A,TRUE,"CONTRATOS EM IGP-DI"}</definedName>
    <definedName name="wrn.naall." hidden="1">{"namonth",#N/A,FALSE,"na";"naroll",#N/A,FALSE,"na";"naprofsales",#N/A,FALSE,"na";"naprofprft",#N/A,FALSE,"na"}</definedName>
    <definedName name="wrn.namonth." hidden="1">{"namonth",#N/A,FALSE,"na"}</definedName>
    <definedName name="wrn.naprof." hidden="1">{"naprofsales",#N/A,FALSE,"na"}</definedName>
    <definedName name="wrn.naroll." hidden="1">{"naroll",#N/A,FALSE,"na"}</definedName>
    <definedName name="wrn.New._.Bowling._.Center._.Income._.and._.Expense._.Analysis." hidden="1">{#N/A,#N/A,TRUE,"Input Sheet";#N/A,#N/A,TRUE,"Proposed Balance Sheet";#N/A,#N/A,TRUE,"Personal Property Depreciation ";#N/A,#N/A,TRUE,"Financing 1";#N/A,#N/A,TRUE,"Estimated Operating Statement";#N/A,#N/A,TRUE,"Project Recap"}</definedName>
    <definedName name="Wrn.nov29" hidden="1">{#N/A,#N/A,FALSE,"BALLY COSTS";#N/A,#N/A,FALSE,"FF&amp;E";#N/A,#N/A,FALSE,"FEES";#N/A,#N/A,FALSE,"CONTINGENCY";#N/A,#N/A,FALSE,"SOFT COSTS";#N/A,#N/A,FALSE,"DETAIL";#N/A,#N/A,FALSE,"sum12-3"}</definedName>
    <definedName name="wrn.NOV30." hidden="1">{#N/A,#N/A,FALSE,"BALLY COSTS";#N/A,#N/A,FALSE,"FF&amp;E";#N/A,#N/A,FALSE,"FEES";#N/A,#N/A,FALSE,"CONTINGENCY";#N/A,#N/A,FALSE,"SOFT COSTS";#N/A,#N/A,FALSE,"DETAIL";#N/A,#N/A,FALSE,"sum12-3"}</definedName>
    <definedName name="wrn.NOV96."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wrn.NOV96.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YCKELSTY." hidden="1">{"NYCKFÖRE",#N/A,FALSE,"Nyckeltal";"NYCKEFTER",#N/A,FALSE,"Nyckeltal";"AKTIEFÖR",#N/A,FALSE,"Nyckeltal";"AKTIEFTER",#N/A,FALSE,"Nyckeltal"}</definedName>
    <definedName name="wrn.One._.Pager._.plus._.Technicals." hidden="1">{#N/A,#N/A,FALSE,"One Pager";#N/A,#N/A,FALSE,"Technical"}</definedName>
    <definedName name="wrn.One._.Year._.Proforma." hidden="1">{"summary",#N/A,TRUE,"SUMMARY";"oneyear",#N/A,TRUE,"PROJECTIONS"}</definedName>
    <definedName name="wrn.ontario._1" hidden="1">{"page1",#N/A,FALSE,"sheet 1";"Page2",#N/A,FALSE,"sheet 1";"page3",#N/A,FALSE,"sheet 1";"page4",#N/A,FALSE,"sheet 1"}</definedName>
    <definedName name="wrn.OPB._.exec._.summary." hidden="1">{#N/A,#N/A,FALSE,"INDEX";#N/A,#N/A,FALSE,"PORTFOLIO";#N/A,#N/A,FALSE,"BWD";#N/A,#N/A,FALSE,"CWD";#N/A,#N/A,FALSE,"HFX";#N/A,#N/A,FALSE,"HFO";#N/A,#N/A,FALSE,"HFA";#N/A,#N/A,FALSE,"LHD";#N/A,#N/A,FALSE,"MRL";#N/A,#N/A,FALSE,"MPB";#N/A,#N/A,FALSE,"NEL";#N/A,#N/A,FALSE,"1QN";#N/A,#N/A,FALSE,"PEN";#N/A,#N/A,FALSE,"PTC";#N/A,#N/A,FALSE,"VIT"}</definedName>
    <definedName name="wrn.opb._.executive._.summary." hidden="1">{#N/A,#N/A,FALSE,"INDEX";#N/A,#N/A,FALSE,"PORTFOLIO";#N/A,#N/A,FALSE,"BWD";#N/A,#N/A,FALSE,"CWD";#N/A,#N/A,FALSE,"HFX";#N/A,#N/A,FALSE,"HFO";#N/A,#N/A,FALSE,"HFA";#N/A,#N/A,FALSE,"LHD";#N/A,#N/A,FALSE,"MRL";#N/A,#N/A,FALSE,"MPB";#N/A,#N/A,FALSE,"1QN";#N/A,#N/A,FALSE,"PEN";#N/A,#N/A,FALSE,"PTC";#N/A,#N/A,FALSE,"VIT"}</definedName>
    <definedName name="wrn.Orcamento._.Completo." hidden="1">{#N/A,#N/A,FALSE,"QUADRO GERAL";#N/A,#N/A,FALSE,"RECEITA OPERACIONAL";#N/A,#N/A,FALSE,"DESP.OPERACIONAIS";#N/A,#N/A,FALSE,"INVESTIMENTOS";#N/A,#N/A,FALSE,"NÃO OPERACIONAL";#N/A,#N/A,FALSE,"PROJEÇÃO INDICADORES"}</definedName>
    <definedName name="wrn.ORÇAMENTO._.COMPLETO." hidden="1">{#N/A,#N/A,FALSE,"-";#N/A,#N/A,FALSE,"Orçamento Em Reais";#N/A,#N/A,FALSE,"Receitas Operacionais";#N/A,#N/A,FALSE,"Despesas Operacionais";#N/A,#N/A,FALSE,"Não Operacional";#N/A,#N/A,FALSE,"Bancos";#N/A,#N/A,FALSE,"Leasing";#N/A,#N/A,FALSE,"CNB";#N/A,#N/A,FALSE,"SCR";#N/A,#N/A,FALSE,"SCIPA";#N/A,#N/A,FALSE,"NAOS"}</definedName>
    <definedName name="wrn.Orcamento._.Completo._1" hidden="1">{#N/A,#N/A,FALSE,"QUADRO GERAL";#N/A,#N/A,FALSE,"RECEITA OPERACIONAL";#N/A,#N/A,FALSE,"DESP.OPERACIONAIS";#N/A,#N/A,FALSE,"INVESTIMENTOS";#N/A,#N/A,FALSE,"NÃO OPERACIONAL";#N/A,#N/A,FALSE,"PROJEÇÃO INDICADORES"}</definedName>
    <definedName name="wrn.ORÇAMENTO._.COMPLETO._1" hidden="1">{#N/A,#N/A,FALSE,"-";#N/A,#N/A,FALSE,"Orçamento Em Reais";#N/A,#N/A,FALSE,"Receitas Operacionais";#N/A,#N/A,FALSE,"Despesas Operacionais";#N/A,#N/A,FALSE,"Não Operacional";#N/A,#N/A,FALSE,"Bancos";#N/A,#N/A,FALSE,"Leasing";#N/A,#N/A,FALSE,"CNB";#N/A,#N/A,FALSE,"SCR";#N/A,#N/A,FALSE,"SCIPA";#N/A,#N/A,FALSE,"NAOS"}</definedName>
    <definedName name="wrn.partcan." hidden="1">{#N/A,#N/A,FALSE,"Min compa cad";#N/A,#N/A,FALSE,"Min CAN Equité ";#N/A,#N/A,FALSE,"Analyse can"}</definedName>
    <definedName name="wrn.partcan._1" hidden="1">{#N/A,#N/A,FALSE,"Min compa cad";#N/A,#N/A,FALSE,"Min CAN Equité ";#N/A,#N/A,FALSE,"Analyse can"}</definedName>
    <definedName name="wrn.partus." hidden="1">{#N/A,#N/A,FALSE,"Min compar us";#N/A,#N/A,FALSE,"Min US Equité ";#N/A,#N/A,FALSE,"Analyse U.S."}</definedName>
    <definedName name="wrn.partus._1" hidden="1">{#N/A,#N/A,FALSE,"Min compar us";#N/A,#N/A,FALSE,"Min US Equité ";#N/A,#N/A,FALSE,"Analyse U.S."}</definedName>
    <definedName name="wrn.Pasta._.aos._.Sócios." hidden="1">{#N/A,#N/A,FALSE,"Fluxo de Caixa";#N/A,#N/A,FALSE,"Aplicações";#N/A,#N/A,FALSE,"Recursos";#N/A,#N/A,FALSE,"Recebimento de Luvas"}</definedName>
    <definedName name="wrn.Pasta._.aos._.Sócios._1" hidden="1">{#N/A,#N/A,FALSE,"Fluxo de Caixa";#N/A,#N/A,FALSE,"Aplicações";#N/A,#N/A,FALSE,"Recursos";#N/A,#N/A,FALSE,"Recebimento de Luvas"}</definedName>
    <definedName name="wrn.performance." hidden="1">{#N/A,#N/A,FALSE,"Capa";#N/A,#N/A,FALSE,"COMP.1_4";#N/A,#N/A,FALSE,"GRAF.05";#N/A,#N/A,FALSE,"ABL_06";#N/A,#N/A,FALSE,"Vacancy 07";#N/A,#N/A,FALSE,"veic_8";#N/A,#N/A,FALSE,"Pág. 09";#N/A,#N/A,FALSE,"Real atual 10"}</definedName>
    <definedName name="wrn.performance._1" hidden="1">{#N/A,#N/A,FALSE,"Capa";#N/A,#N/A,FALSE,"COMP.1_4";#N/A,#N/A,FALSE,"GRAF.05";#N/A,#N/A,FALSE,"ABL_06";#N/A,#N/A,FALSE,"Vacancy 07";#N/A,#N/A,FALSE,"veic_8";#N/A,#N/A,FALSE,"Pág. 09";#N/A,#N/A,FALSE,"Real atual 10"}</definedName>
    <definedName name="wrn.PETROS." hidden="1">{"capapetros",#N/A,FALSE,"capa petros";"RESPETROS",#N/A,FALSE,"RESULTADO";"REALIZ97PETROS",#N/A,FALSE,"RES97"}</definedName>
    <definedName name="wrn.PETROS._1" hidden="1">{"capapetros",#N/A,FALSE,"capa petros";"RESPETROS",#N/A,FALSE,"RESULTADO";"REALIZ97PETROS",#N/A,FALSE,"RES97"}</definedName>
    <definedName name="wrn.pp." hidden="1">{#N/A,#N/A,FALSE,"letter";#N/A,#N/A,FALSE,"PP_0895";#N/A,#N/A,FALSE,"PP_0995"}</definedName>
    <definedName name="wrn.pp97schedules." hidden="1">{"plansummary",#N/A,FALSE,"PlanSummary";"sales",#N/A,FALSE,"Sales Rec";"productivity",#N/A,FALSE,"Productivity Rec";"capitalspending",#N/A,FALSE,"Capital Spending"}</definedName>
    <definedName name="wrn.PR_TRIAL_BALANCE._1"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est.contas." hidden="1">{#N/A,#N/A,FALSE,"Ant I";#N/A,#N/A,FALSE,"Ant II";#N/A,#N/A,FALSE,"Final I";#N/A,#N/A,FALSE,"Final II"}</definedName>
    <definedName name="wrn.prest.contas._1" hidden="1">{#N/A,#N/A,FALSE,"Ant I";#N/A,#N/A,FALSE,"Ant II";#N/A,#N/A,FALSE,"Final I";#N/A,#N/A,FALSE,"Final II"}</definedName>
    <definedName name="wrn.PREST_CONTAS." hidden="1">{#N/A,#N/A,FALSE,"Ant II";#N/A,#N/A,FALSE,"Ant I";#N/A,#N/A,FALSE,"Final I";#N/A,#N/A,FALSE,"Final II"}</definedName>
    <definedName name="wrn.PREST_CONTAS._1" hidden="1">{#N/A,#N/A,FALSE,"Ant II";#N/A,#N/A,FALSE,"Ant I";#N/A,#N/A,FALSE,"Final I";#N/A,#N/A,FALSE,"Final II"}</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p1." hidden="1">{#N/A,#N/A,TRUE,"B (2)";#N/A,#N/A,TRUE,"B (2)"}</definedName>
    <definedName name="wrn.printp2." hidden="1">{#N/A,#N/A,FALSE,"B (2)"}</definedName>
    <definedName name="wrn.Proforma._.Report."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wrn.Proforma._.Report._1" hidden="1">{#N/A,#N/A,FALSE,"Summary";#N/A,#N/A,FALSE,"Area Analysis";#N/A,#N/A,FALSE,"Construction Costs";#N/A,#N/A,FALSE,"Construction Notes";#N/A,#N/A,FALSE,"Revenue Analysis";#N/A,#N/A,FALSE,"IRR Analysis";#N/A,#N/A,FALSE,"Value Creation Analysis";#N/A,#N/A,FALSE,"Incremental Revenue Analysis";#N/A,#N/A,FALSE,"New Tenants";#N/A,#N/A,FALSE,"Existing Tenants";#N/A,#N/A,FALSE,"Proforma"}</definedName>
    <definedName name="wrn.PROSPECTUS." hidden="1">{#N/A,#N/A,TRUE,"Lettre";#N/A,#N/A,TRUE,"Page Titre prinicpale";#N/A,#N/A,TRUE,"sommaire";#N/A,#N/A,TRUE,"Fiche";#N/A,#N/A,TRUE,"Page Titre annexes";#N/A,#N/A,TRUE,"LNE présentation";#N/A,#N/A,TRUE,"projection";#N/A,#N/A,TRUE,"rendements";#N/A,#N/A,TRUE,"sensibilité"}</definedName>
    <definedName name="wrn.PROSPECTUS._1" hidden="1">{#N/A,#N/A,TRUE,"Lettre";#N/A,#N/A,TRUE,"Page Titre prinicpale";#N/A,#N/A,TRUE,"sommaire";#N/A,#N/A,TRUE,"Fiche";#N/A,#N/A,TRUE,"Page Titre annexes";#N/A,#N/A,TRUE,"LNE présentation";#N/A,#N/A,TRUE,"projection";#N/A,#N/A,TRUE,"rendements";#N/A,#N/A,TRUE,"sensibilité"}</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_1" hidden="1">{#N/A,#N/A,TRUE,"amendement";#N/A,#N/A,TRUE,"Lettre";#N/A,#N/A,TRUE,"Page Titre prinicpale";#N/A,#N/A,TRUE,"sommaire";#N/A,#N/A,TRUE,"Fiche";#N/A,#N/A,TRUE,"Page Titre annexes";#N/A,#N/A,TRUE,"LNE présentation";#N/A,#N/A,TRUE,"projection";#N/A,#N/A,TRUE,"rendements";#N/A,#N/A,TRUE,"sensibilité";#N/A,#N/A,TRUE,"coût"}</definedName>
    <definedName name="wrn.Purchase._.Order." hidden="1">{#N/A,#N/A,FALSE,"Original PO - Supplier";#N/A,#N/A,FALSE,"Accountant Control";#N/A,#N/A,FALSE,"Invoice Payable Control"}</definedName>
    <definedName name="wrn.qtrpvs." hidden="1">{#N/A,#N/A,FALSE,"CurQtr vsPriorQ"}</definedName>
    <definedName name="wrn.qtrpyr." hidden="1">{"qtrpyr",#N/A,FALSE,"CurQTR vsPriorY"}</definedName>
    <definedName name="wrn.Rapport._1" hidden="1">{#N/A,#N/A,FALSE,"SHEET1";#N/A,#N/A,FALSE,"SHEET2";#N/A,#N/A,FALSE,"SHEET3";#N/A,#N/A,FALSE,"SHEET4"}</definedName>
    <definedName name="wrn.Rel.._.Gerencial." hidden="1">{#N/A,#N/A,FALSE,"Demontrativo";#N/A,#N/A,FALSE,"Condir";#N/A,#N/A,FALSE,"Rec_ven";#N/A,#N/A,FALSE,"veic";#N/A,#N/A,FALSE,"Cash_est";#N/A,#N/A,FALSE,"Funcesp (2)";#N/A,#N/A,FALSE,"Vacancy";#N/A,#N/A,FALSE,"outros";#N/A,#N/A,FALSE,"Desempenho";#N/A,#N/A,FALSE,"DCTD";#N/A,#N/A,FALSE,"DCCC"}</definedName>
    <definedName name="wrn.Rel.._.Gerencial._1" hidden="1">{#N/A,#N/A,FALSE,"Demontrativo";#N/A,#N/A,FALSE,"Condir";#N/A,#N/A,FALSE,"Rec_ven";#N/A,#N/A,FALSE,"veic";#N/A,#N/A,FALSE,"Cash_est";#N/A,#N/A,FALSE,"Funcesp (2)";#N/A,#N/A,FALSE,"Vacancy";#N/A,#N/A,FALSE,"outros";#N/A,#N/A,FALSE,"Desempenho";#N/A,#N/A,FALSE,"DCTD";#N/A,#N/A,FALSE,"DCCC"}</definedName>
    <definedName name="wrn.relatorio._.final." hidden="1">{"cash",#N/A,FALSE,"cash"}</definedName>
    <definedName name="wrn.relatorio._.final._1" hidden="1">{"cash",#N/A,FALSE,"cash"}</definedName>
    <definedName name="wrn.REPORT._.ALL." hidden="1">{#N/A,#N/A,FALSE,"MASTER SUMMARY";#N/A,#N/A,FALSE,"FF&amp;E COSTS";#N/A,#N/A,FALSE,"BALLY COSTS";#N/A,#N/A,FALSE,"GENERAL COND.";#N/A,#N/A,FALSE,"SOFT COSTS";#N/A,#N/A,FALSE,"GARAGE SUMMARY";#N/A,#N/A,FALSE,"CAP INTEREST";#N/A,#N/A,FALSE,"4.00 FEATURES";#N/A,#N/A,FALSE,"MISCELLANEOUS";#N/A,#N/A,FALSE,"DESIGN COSTS"}</definedName>
    <definedName name="wrn.Ride._.Estimate." hidden="1">{#N/A,#N/A,TRUE,"Cover Memo";"Ride Estimate",#N/A,TRUE,"Change Summary";"Ride Estimate",#N/A,TRUE,"Estimate Summary";"Ride Estimate",#N/A,TRUE,"Dept. Summary";"Ride Estimate",#N/A,TRUE,"DOW Detail"}</definedName>
    <definedName name="wrn.roll." hidden="1">{"bobsum",#N/A,FALSE,"BobSummary";"Month",#N/A,FALSE,"Mnthly Roll";"fullprior",#N/A,FALSE,"Full Yr v Prior";"FULLPLN",#N/A,FALSE,"Full Yr vs Plan"}</definedName>
    <definedName name="wrn.RRBRpres." hidden="1">{"RRpres",#N/A,FALSE,"Räkningar";"BRpres",#N/A,FALSE,"Räkningar"}</definedName>
    <definedName name="wrn.scall." hidden="1">{"scmonth",#N/A,FALSE,"Super";"scroll",#N/A,FALSE,"Super";"scprof",#N/A,FALSE,"Super"}</definedName>
    <definedName name="wrn.scmonth." hidden="1">{"scmonth",#N/A,FALSE,"Super"}</definedName>
    <definedName name="wrn.scprof." hidden="1">{"scprof",#N/A,FALSE,"Super"}</definedName>
    <definedName name="wrn.scrol." hidden="1">{"scroll",#N/A,FALSE,"Super"}</definedName>
    <definedName name="wrn.Selected._.Sheets." hidden="1">{#N/A,#N/A,FALSE,"Input";#N/A,#N/A,FALSE,"Comps";#N/A,#N/A,FALSE,"Check";#N/A,#N/A,FALSE,"Sheet1";#N/A,#N/A,FALSE,"Flowthrough &amp; Analysis Final";#N/A,#N/A,FALSE,"FY Operating";#N/A,#N/A,FALSE,"Flowthrough &amp; Analysis FY";#N/A,#N/A,FALSE,"Flowthrough &amp; Analysis Hpref1";#N/A,#N/A,FALSE,"Flowthrough &amp; Analysis Total";#N/A,#N/A,FALSE,"Flowthrough &amp; Analysis 2";#N/A,#N/A,FALSE,"Debt"}</definedName>
    <definedName name="wrn.ServiceV2.1." hidden="1">{#N/A,#N/A,FALSE,"SC1";#N/A,#N/A,FALSE,"SC5";#N/A,#N/A,FALSE,"SC10";#N/A,#N/A,FALSE,"SC11";#N/A,#N/A,FALSE,"SC12";#N/A,#N/A,FALSE,"SC13";#N/A,#N/A,FALSE,"SC14";#N/A,#N/A,FALSE,"SC15";#N/A,#N/A,FALSE,"SC21";#N/A,#N/A,FALSE,"SC90";#N/A,#N/A,FALSE,"Oscar";#N/A,#N/A,FALSE,"Checklist"}</definedName>
    <definedName name="wrn.Show._.Estimate." hidden="1">{#N/A,#N/A,TRUE,"Cover Memo";"Show Estimate",#N/A,TRUE,"Change Summary";"Show Estimate",#N/A,TRUE,"Estimate Summary";"Show Estimate",#N/A,TRUE,"Dept. Summary";"Show Estimate",#N/A,TRUE,"DOW Detail"}</definedName>
    <definedName name="wrn.tabelas." hidden="1">{#N/A,#N/A,FALSE,"V-R-gr";#N/A,#N/A,FALSE,"Veículos -gr"}</definedName>
    <definedName name="wrn.tabelas._1" hidden="1">{#N/A,#N/A,FALSE,"V-R-gr";#N/A,#N/A,FALSE,"Veículos -gr"}</definedName>
    <definedName name="wrn.Ten._.Year._.Proforma._.with._.Mortgages." hidden="1">{"summary",#N/A,TRUE,"SUMMARY";"rents",#N/A,TRUE,"RENTS";"costs",#N/A,TRUE,"COSTS";#N/A,#N/A,TRUE,"ADJUST";"mortgages",#N/A,TRUE,"FINANCING";"base",#N/A,TRUE,"PROJECTIONS";"five",#N/A,TRUE,"PROJECTIONS";"ten",#N/A,TRUE,"PROJECTIONS"}</definedName>
    <definedName name="wrn.to._.balance." hidden="1">{#N/A,#N/A,FALSE,"B-S";#N/A,#N/A,FALSE,"NOTES TO B-S";#N/A,#N/A,FALSE,"T-B"}</definedName>
    <definedName name="wrn.Total._.Budget." hidden="1">{#N/A,#N/A,FALSE,"A Summary";#N/A,#N/A,FALSE,"B Cash Flow - Combined";#N/A,#N/A,FALSE,"C PSF";#N/A,#N/A,FALSE,"D Target";#N/A,#N/A,FALSE,"E Op. Rate";#N/A,#N/A,FALSE,"F Occupancy";#N/A,#N/A,FALSE,"G Mgmt Fee";#N/A,#N/A,FALSE,"H Taxes PSF";#N/A,#N/A,FALSE,"I Taxes";#N/A,#N/A,FALSE,"P Special Calc";#N/A,#N/A,FALSE,"Q Tenant Improvements";#N/A,#N/A,FALSE,"R Tenant Impr-LL";#N/A,#N/A,FALSE,"S Leasing Commissions";#N/A,#N/A,FALSE,"T Capital"}</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Report." hidden="1">{#N/A,#N/A,FALSE,"Property Report";#N/A,#N/A,FALSE,"Title";#N/A,#N/A,FALSE,"Contents";#N/A,#N/A,FALSE,"Managers Report";#N/A,#N/A,FALSE,"mktcom";#N/A,#N/A,FALSE,"rev analysis";#N/A,#N/A,FALSE,"exp analysis";#N/A,#N/A,FALSE,"Accounts Rec";#N/A,#N/A,FALSE,"tenantsum";#N/A,#N/A,FALSE,"capexp";#N/A,#N/A,FALSE,"mgmtfee"}</definedName>
    <definedName name="wrn.Valuation._.Summaries." hidden="1">{#N/A,#N/A,FALSE,"Cover Sheet";#N/A,#N/A,FALSE,"Financial Assumptions";#N/A,#N/A,FALSE,"DCFOverviewPower";#N/A,#N/A,FALSE,"DCFOverviewGas";#N/A,#N/A,FALSE,"DCFOverviewWater";#N/A,#N/A,FALSE,"DCFOverviewVersorgung"}</definedName>
    <definedName name="wrn.value2" hidden="1">{"NOPCAPEVA",#N/A,FALSE,"Nopat";"FCFCSTAR",#N/A,FALSE,"FCFVAL";"EVAVL",#N/A,FALSE,"EVAVAL";"LEASE",#N/A,FALSE,"OpLease"}</definedName>
    <definedName name="wrn.value3" hidden="1">{"NOPCAPEVA",#N/A,FALSE,"Nopat";"FCFCSTAR",#N/A,FALSE,"FCFVAL";"EVAVL",#N/A,FALSE,"EVAVAL";"LEASE",#N/A,FALSE,"OpLease"}</definedName>
    <definedName name="wrn.value4" hidden="1">{"NOPCAPEVA",#N/A,FALSE,"Nopat";"FCFCSTAR",#N/A,FALSE,"FCFVAL";"EVAVL",#N/A,FALSE,"EVAVAL";"LEASE",#N/A,FALSE,"OpLease"}</definedName>
    <definedName name="wrn.ventana._1" hidden="1">{#N/A,#N/A,FALSE,"Cash Flow";#N/A,#N/A,FALSE,"scenario 1"}</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WP._.NOTES." hidden="1">{"ST INV WP",#N/A,FALSE,"Short Term Investments";"AR WP",#N/A,FALSE,"Accounts Receivable";"MORTG REC WP",#N/A,FALSE,"Mortgages Receivable";"INTERCO WP",#N/A,FALSE,"Due from Affiliated Entities";"LAND INV WP",#N/A,FALSE,"Land for Development or Resale";"Land Purch WP",#N/A,FALSE,"Land Purchase Deposits";"INVEST IN JV",#N/A,FALSE,"Investment in Joint Ventures";"FIXED ASSETS",#N/A,FALSE,"Fixed Assets";"AP WP",#N/A,FALSE,"Accounts Payable";"LAND MORTG PAY WP",#N/A,FALSE,"Land Mortgages Payable";"INTERNAL NOTES WP",#N/A,FALSE,"Internal Notes"}</definedName>
    <definedName name="wrn.一括印刷." hidden="1">{"DCF",#N/A,TRUE,"DCF";#N/A,#N/A,TRUE,"DOME_予測";"ドーム_設定一覧",#N/A,TRUE,"DOME_設定";"ドーム_明細データ",#N/A,TRUE,"DOME_設定";#N/A,#N/A,TRUE,"Hotel_予測";"ホテル_設定一覧",#N/A,TRUE,"Hotel_設定";"ホテル_明細データ",#N/A,TRUE,"Hotel_設定";#N/A,#N/A,TRUE,"Mall_予測";"モール_設定一覧",#N/A,TRUE,"Mall_設定";"モール_明細データ",#N/A,TRUE,"Mall_設定"}</definedName>
    <definedName name="wrn.全部印刷." hidden="1">{"まとめ",#N/A,TRUE,"まとめ";"SPEJ①",#N/A,TRUE,"【APV】SPEJ";"SPEJ②",#N/A,TRUE,"【APV】SPEJ";"SPTVJ①",#N/A,TRUE,"【APV】SPTVJ";"SPTVJ②",#N/A,TRUE,"【APV】SPTVJ";"ANIMAX①",#N/A,TRUE,"【APV】ANIMAX";"ANIMAX②",#N/A,TRUE,"【APV】ANIMAX";"AXN",#N/A,TRUE,"【APV】AXN";"類似企業",#N/A,TRUE,"類似企業Data"}</definedName>
    <definedName name="wrn_1" hidden="1">{#N/A,#N/A,TRUE,"Lettre";#N/A,#N/A,TRUE,"Page Titre prinicpale";#N/A,#N/A,TRUE,"sommaire";#N/A,#N/A,TRUE,"Fiche";#N/A,#N/A,TRUE,"Page Titre annexes";#N/A,#N/A,TRUE,"LNE présentation";#N/A,#N/A,TRUE,"projection";#N/A,#N/A,TRUE,"rendements";#N/A,#N/A,TRUE,"sensibilité"}</definedName>
    <definedName name="WRNBV" hidden="1">{#N/A,#N/A,FALSE,"Sommaire";#N/A,#N/A,FALSE,"Comparable";#N/A,#N/A,FALSE,"Centres commerciaux";#N/A,#N/A,FALSE,"Min Tot (2)";#N/A,#N/A,FALSE,"Min Equité";#N/A,#N/A,FALSE,"Prop.Diverses";#N/A,#N/A,FALSE,"Terrains";#N/A,#N/A,FALSE,"Administration";#N/A,#N/A,FALSE,"Autres R.D.";#N/A,#N/A,FALSE,"F.financiers";#N/A,#N/A,FALSE,"Rentree"}</definedName>
    <definedName name="WRNBV_1" hidden="1">{#N/A,#N/A,FALSE,"Sommaire";#N/A,#N/A,FALSE,"Comparable";#N/A,#N/A,FALSE,"Centres commerciaux";#N/A,#N/A,FALSE,"Min Tot (2)";#N/A,#N/A,FALSE,"Min Equité";#N/A,#N/A,FALSE,"Prop.Diverses";#N/A,#N/A,FALSE,"Terrains";#N/A,#N/A,FALSE,"Administration";#N/A,#N/A,FALSE,"Autres R.D.";#N/A,#N/A,FALSE,"F.financiers";#N/A,#N/A,FALSE,"Rentree"}</definedName>
    <definedName name="WSDE" hidden="1">{#N/A,#N/A,FALSE,"Min compa cad";#N/A,#N/A,FALSE,"Min CAN Equité ";#N/A,#N/A,FALSE,"Analyse can"}</definedName>
    <definedName name="WSDE_1" hidden="1">{#N/A,#N/A,FALSE,"Min compa cad";#N/A,#N/A,FALSE,"Min CAN Equité ";#N/A,#N/A,FALSE,"Analyse can"}</definedName>
    <definedName name="wsxsww"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wsxsww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WWWWW_1" hidden="1">{#N/A,#N/A,FALSE,"Sommaire";#N/A,#N/A,FALSE,"Comparable";#N/A,#N/A,FALSE,"Centres commerciaux";#N/A,#N/A,FALSE,"Min Tot (2)";#N/A,#N/A,FALSE,"Min Equité";#N/A,#N/A,FALSE,"Prop.Diverses";#N/A,#N/A,FALSE,"Terrains";#N/A,#N/A,FALSE,"Administration";#N/A,#N/A,FALSE,"Autres R.D.";#N/A,#N/A,FALSE,"F.financiers";#N/A,#N/A,FALSE,"Rentree"}</definedName>
    <definedName name="wwwww333" hidden="1">{#N/A,#N/A,FALSE,"Broker Sheet";#N/A,#N/A,FALSE,"Exec.Summary";#N/A,#N/A,FALSE,"Argus Cash Flow";#N/A,#N/A,FALSE,"SPF";#N/A,#N/A,FALSE,"RentRoll"}</definedName>
    <definedName name="wwwww333_1" hidden="1">{#N/A,#N/A,FALSE,"Broker Sheet";#N/A,#N/A,FALSE,"Exec.Summary";#N/A,#N/A,FALSE,"Argus Cash Flow";#N/A,#N/A,FALSE,"SPF";#N/A,#N/A,FALSE,"RentRoll"}</definedName>
    <definedName name="wwwwwwwwwwwwwwww" hidden="1">{#N/A,#N/A,FALSE,"Broker Sheet";#N/A,#N/A,FALSE,"Exec.Summary";#N/A,#N/A,FALSE,"Argus Cash Flow";#N/A,#N/A,FALSE,"SPF";#N/A,#N/A,FALSE,"RentRoll"}</definedName>
    <definedName name="wwwwwwwwwwwwwwww_1" hidden="1">{#N/A,#N/A,FALSE,"Broker Sheet";#N/A,#N/A,FALSE,"Exec.Summary";#N/A,#N/A,FALSE,"Argus Cash Flow";#N/A,#N/A,FALSE,"SPF";#N/A,#N/A,FALSE,"RentRoll"}</definedName>
    <definedName name="x_1" hidden="1">{#N/A,#N/A,FALSE,"Centres";#N/A,#N/A,FALSE,"Partenariats";#N/A,#N/A,FALSE,"P.Diverses";#N/A,#N/A,FALSE,"Adm";#N/A,#N/A,FALSE,"Autres R-D";#N/A,#N/A,FALSE,"Intérêts"}</definedName>
    <definedName name="XAxisIncr" hidden="1">#REF!</definedName>
    <definedName name="XCFDSA" hidden="1">{#N/A,#N/A,FALSE,"Centres";#N/A,#N/A,FALSE,"Partenariats";#N/A,#N/A,FALSE,"P.Diverses";#N/A,#N/A,FALSE,"Adm";#N/A,#N/A,FALSE,"Autres R-D";#N/A,#N/A,FALSE,"Intérêts"}</definedName>
    <definedName name="XCFDSA_1" hidden="1">{#N/A,#N/A,FALSE,"Centres";#N/A,#N/A,FALSE,"Partenariats";#N/A,#N/A,FALSE,"P.Diverses";#N/A,#N/A,FALSE,"Adm";#N/A,#N/A,FALSE,"Autres R-D";#N/A,#N/A,FALSE,"Intérêts"}</definedName>
    <definedName name="xcxzc" hidden="1">{"NOPCAPEVA",#N/A,FALSE,"Nopat";"FCFCSTAR",#N/A,FALSE,"FCFVAL";"EVAVL",#N/A,FALSE,"EVAVAL";"LEASE",#N/A,FALSE,"OpLease"}</definedName>
    <definedName name="XE" hidden="1">{#N/A,#N/A,FALSE,"Centres";#N/A,#N/A,FALSE,"Partenariats";#N/A,#N/A,FALSE,"P.Diverses";#N/A,#N/A,FALSE,"Adm";#N/A,#N/A,FALSE,"Autres R-D";#N/A,#N/A,FALSE,"Intérêts"}</definedName>
    <definedName name="XE_1" hidden="1">{#N/A,#N/A,FALSE,"Centres";#N/A,#N/A,FALSE,"Partenariats";#N/A,#N/A,FALSE,"P.Diverses";#N/A,#N/A,FALSE,"Adm";#N/A,#N/A,FALSE,"Autres R-D";#N/A,#N/A,FALSE,"Intérêts"}</definedName>
    <definedName name="XLGENIE_CURRENT_PERIOD">12</definedName>
    <definedName name="XLGENIE_GLOBAL_CURRENT_PERIOD">7</definedName>
    <definedName name="XLGENIE_GLOBAL_PIVOT_ALLWORD">"(All)"</definedName>
    <definedName name="xlsVersion">"4.324x 08 01 02"</definedName>
    <definedName name="xlsxVersionDate">40240</definedName>
    <definedName name="xlsxVersionNo">"FS 001.001"</definedName>
    <definedName name="xlVersion">"xl2007.03"</definedName>
    <definedName name="xp" hidden="1">#REF!</definedName>
    <definedName name="XREF_COLUMN_1" hidden="1">#REF!</definedName>
    <definedName name="XREF_COLUMN_10"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 hidden="1">#REF!</definedName>
    <definedName name="XRefCopy10" hidden="1">#REF!</definedName>
    <definedName name="XRefCopy100" hidden="1">#REF!</definedName>
    <definedName name="XRefCopy105" hidden="1">#REF!</definedName>
    <definedName name="XRefCopy105Row" hidden="1">#REF!</definedName>
    <definedName name="XRefCopy106" hidden="1">#REF!</definedName>
    <definedName name="XRefCopy107" hidden="1">#REF!</definedName>
    <definedName name="XRefCopy107Row" hidden="1">#REF!</definedName>
    <definedName name="XRefCopy108" hidden="1">#REF!</definedName>
    <definedName name="XRefCopy108Row" hidden="1">#REF!</definedName>
    <definedName name="XRefCopy109" hidden="1">#REF!</definedName>
    <definedName name="XRefCopy109Row" hidden="1">#REF!</definedName>
    <definedName name="XRefCopy10Row" hidden="1">#REF!</definedName>
    <definedName name="XRefCopy11" hidden="1">#REF!</definedName>
    <definedName name="XRefCopy110" hidden="1">#REF!</definedName>
    <definedName name="XRefCopy110Row" hidden="1">#REF!</definedName>
    <definedName name="XRefCopy114" hidden="1">#REF!</definedName>
    <definedName name="XRefCopy114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4" hidden="1">#REF!</definedName>
    <definedName name="XRefCopy27" hidden="1">#REF!</definedName>
    <definedName name="XRefCopy28" hidden="1">#REF!</definedName>
    <definedName name="XRefCopy29" hidden="1">#REF!</definedName>
    <definedName name="XRefCopy2Row" hidden="1">#REF!</definedName>
    <definedName name="XRefCopy3" hidden="1">#REF!</definedName>
    <definedName name="XRefCopy3Row" hidden="1">#REF!</definedName>
    <definedName name="XRefCopy4" hidden="1">#REF!</definedName>
    <definedName name="XRefCopy44" hidden="1">#REF!</definedName>
    <definedName name="XRefCopy45" hidden="1">#REF!</definedName>
    <definedName name="XRefCopy4Row" hidden="1">#REF!</definedName>
    <definedName name="XRefCopy5" hidden="1">#REF!</definedName>
    <definedName name="XRefCopy51" hidden="1">#REF!</definedName>
    <definedName name="XRefCopy54" hidden="1">#REF!</definedName>
    <definedName name="XRefCopy54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2" hidden="1">#REF!</definedName>
    <definedName name="XRefCopy82Row" hidden="1">#REF!</definedName>
    <definedName name="XRefCopy83" hidden="1">#REF!</definedName>
    <definedName name="XRefCopy83Row" hidden="1">#REF!</definedName>
    <definedName name="XRefCopy8Row" hidden="1">#REF!</definedName>
    <definedName name="XRefCopy9" hidden="1">#REF!</definedName>
    <definedName name="XRefCopy97" hidden="1">#REF!</definedName>
    <definedName name="XRefCopy98" hidden="1">#REF!</definedName>
    <definedName name="XRefCopy9Row" hidden="1">#REF!</definedName>
    <definedName name="XRefCopyRangeCount" hidden="1">5</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9" hidden="1">#REF!</definedName>
    <definedName name="XRefPaste49Row" hidden="1">#REF!</definedName>
    <definedName name="XRefPaste4Row" hidden="1">#REF!</definedName>
    <definedName name="XRefPaste50" hidden="1">#REF!</definedName>
    <definedName name="XRefPaste50Row" hidden="1">#REF!</definedName>
    <definedName name="XRefPaste51" hidden="1">#REF!</definedName>
    <definedName name="XRefPaste51Row" hidden="1">#REF!</definedName>
    <definedName name="XRefPaste53" hidden="1">#REF!</definedName>
    <definedName name="XRefPaste53Row" hidden="1">#REF!</definedName>
    <definedName name="XRefPaste54" hidden="1">#REF!</definedName>
    <definedName name="XRefPaste54Row" hidden="1">#REF!</definedName>
    <definedName name="XRefPaste8" hidden="1">#REF!</definedName>
    <definedName name="XRefPaste8Row" hidden="1">#REF!</definedName>
    <definedName name="XRefPasteRangeCount" hidden="1">14</definedName>
    <definedName name="xs" hidden="1">#REF!</definedName>
    <definedName name="xx_1" hidden="1">{"capapetros",#N/A,FALSE,"capa petros";"RESPETROS",#N/A,FALSE,"RESULTADO";"REALIZ97PETROS",#N/A,FALSE,"RES97"}</definedName>
    <definedName name="xxx" hidden="1">#REF!</definedName>
    <definedName name="xxx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XXXXX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xz" hidden="1">{#N/A,#N/A,FALSE,"Adm comp";#N/A,#N/A,FALSE,"Adm ajust";"adm",#N/A,FALSE,"Administration";#N/A,#N/A,FALSE,"Adm Bgt 97 vs Prév. 96";#N/A,#N/A,FALSE,"Adm Bgt 97 vs 96"}</definedName>
    <definedName name="xz_1" hidden="1">{#N/A,#N/A,FALSE,"Adm comp";#N/A,#N/A,FALSE,"Adm ajust";"adm",#N/A,FALSE,"Administration";#N/A,#N/A,FALSE,"Adm Bgt 97 vs Prév. 96";#N/A,#N/A,FALSE,"Adm Bgt 97 vs 96"}</definedName>
    <definedName name="xzfcsadfasdfasdf" hidden="1">#REF!</definedName>
    <definedName name="y_1" hidden="1">{#N/A,#N/A,FALSE,"Centres";#N/A,#N/A,FALSE,"Partenariats";#N/A,#N/A,FALSE,"P.Diverses";#N/A,#N/A,FALSE,"Adm";#N/A,#N/A,FALSE,"Autres R-D";#N/A,#N/A,FALSE,"Intérêts"}</definedName>
    <definedName name="YAxisIncr" hidden="1">#REF!</definedName>
    <definedName name="YAxisMax" hidden="1">#REF!</definedName>
    <definedName name="YAxisMin" hidden="1">#REF!</definedName>
    <definedName name="ydfbgeartg" hidden="1">#REF!</definedName>
    <definedName name="Year_Actual_Prior">1999</definedName>
    <definedName name="Year_next_budget">1998</definedName>
    <definedName name="YearBudget">2000</definedName>
    <definedName name="yes" hidden="1">#REF!</definedName>
    <definedName name="YG"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YG_1" hidden="1">{#N/A,#N/A,FALSE,"Sommaire";#N/A,#N/A,FALSE,"Comparable";#N/A,#N/A,FALSE,"Centres commerciaux";#N/A,#N/A,FALSE,"Min Equité";#N/A,#N/A,FALSE,"Min Tot (2)";#N/A,#N/A,FALSE,"Min compa cad";#N/A,#N/A,FALSE,"Min compar us";#N/A,#N/A,FALSE,"Prop.Diverses";#N/A,#N/A,FALSE,"Terrains";#N/A,#N/A,FALSE,"Administration";#N/A,#N/A,FALSE,"Autres R.D.";#N/A,#N/A,FALSE,"F.financiers";#N/A,#N/A,FALSE,"Rentree"}</definedName>
    <definedName name="ygbyb" hidden="1">{#N/A,#N/A,FALSE,"Sommaire";#N/A,#N/A,FALSE,"Comparable";#N/A,#N/A,FALSE,"Centres commerciaux";#N/A,#N/A,FALSE,"Min Tot (2)";#N/A,#N/A,FALSE,"Min Equité";#N/A,#N/A,FALSE,"Prop.Diverses";#N/A,#N/A,FALSE,"Terrains";#N/A,#N/A,FALSE,"Administration";#N/A,#N/A,FALSE,"Autres R.D.";#N/A,#N/A,FALSE,"F.financiers";#N/A,#N/A,FALSE,"Rentree"}</definedName>
    <definedName name="ygbyb_1" hidden="1">{#N/A,#N/A,FALSE,"Sommaire";#N/A,#N/A,FALSE,"Comparable";#N/A,#N/A,FALSE,"Centres commerciaux";#N/A,#N/A,FALSE,"Min Tot (2)";#N/A,#N/A,FALSE,"Min Equité";#N/A,#N/A,FALSE,"Prop.Diverses";#N/A,#N/A,FALSE,"Terrains";#N/A,#N/A,FALSE,"Administration";#N/A,#N/A,FALSE,"Autres R.D.";#N/A,#N/A,FALSE,"F.financiers";#N/A,#N/A,FALSE,"Rentree"}</definedName>
    <definedName name="yhi"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yhi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YHJU" hidden="1">{#N/A,#N/A,FALSE,"Centres";#N/A,#N/A,FALSE,"Partenariats";#N/A,#N/A,FALSE,"P.Diverses";#N/A,#N/A,FALSE,"Adm";#N/A,#N/A,FALSE,"Autres R-D";#N/A,#N/A,FALSE,"Intérêts"}</definedName>
    <definedName name="YHJU_1" hidden="1">{#N/A,#N/A,FALSE,"Centres";#N/A,#N/A,FALSE,"Partenariats";#N/A,#N/A,FALSE,"P.Diverses";#N/A,#N/A,FALSE,"Adm";#N/A,#N/A,FALSE,"Autres R-D";#N/A,#N/A,FALSE,"Intérêts"}</definedName>
    <definedName name="yhnhyhn" hidden="1">{#N/A,#N/A,FALSE,"Sommaire";#N/A,#N/A,FALSE,"Comparable";#N/A,#N/A,FALSE,"Centres commerciaux";#N/A,#N/A,FALSE,"Min Tot (2)";#N/A,#N/A,FALSE,"Min Equité";#N/A,#N/A,FALSE,"Prop.Diverses";#N/A,#N/A,FALSE,"Terrains";#N/A,#N/A,FALSE,"Administration";#N/A,#N/A,FALSE,"Autres R.D.";#N/A,#N/A,FALSE,"F.financiers";#N/A,#N/A,FALSE,"Rentree"}</definedName>
    <definedName name="yhnhyhn_1" hidden="1">{#N/A,#N/A,FALSE,"Sommaire";#N/A,#N/A,FALSE,"Comparable";#N/A,#N/A,FALSE,"Centres commerciaux";#N/A,#N/A,FALSE,"Min Tot (2)";#N/A,#N/A,FALSE,"Min Equité";#N/A,#N/A,FALSE,"Prop.Diverses";#N/A,#N/A,FALSE,"Terrains";#N/A,#N/A,FALSE,"Administration";#N/A,#N/A,FALSE,"Autres R.D.";#N/A,#N/A,FALSE,"F.financiers";#N/A,#N/A,FALSE,"Rentree"}</definedName>
    <definedName name="yhnjuhnj" hidden="1">{#N/A,#N/A,FALSE,"Adm comp";#N/A,#N/A,FALSE,"Adm ajust";"adm",#N/A,FALSE,"Administration";#N/A,#N/A,FALSE,"Adm Bgt 97 vs Prév. 96";#N/A,#N/A,FALSE,"Adm Bgt 97 vs 96"}</definedName>
    <definedName name="yhnjuhnj_1" hidden="1">{#N/A,#N/A,FALSE,"Adm comp";#N/A,#N/A,FALSE,"Adm ajust";"adm",#N/A,FALSE,"Administration";#N/A,#N/A,FALSE,"Adm Bgt 97 vs Prév. 96";#N/A,#N/A,FALSE,"Adm Bgt 97 vs 96"}</definedName>
    <definedName name="yre" hidden="1">{"NOPCAPEVA",#N/A,FALSE,"Nopat";"FCFCSTAR",#N/A,FALSE,"FCFVAL";"EVAVL",#N/A,FALSE,"EVAVAL";"LEASE",#N/A,FALSE,"OpLease"}</definedName>
    <definedName name="yrty" hidden="1">{"NOPCAPEVA",#N/A,FALSE,"Nopat";"FCFCSTAR",#N/A,FALSE,"FCFVAL";"EVAVL",#N/A,FALSE,"EVAVAL";"LEASE",#N/A,FALSE,"OpLease"}</definedName>
    <definedName name="YTD_Actual_Interest_Expense">SUM(#REF!)</definedName>
    <definedName name="YTD_Actual_Total_Amort_Recov_Capital">SUM(#REF!)</definedName>
    <definedName name="YTD_Actual_Total_Taxes">SUM(#REF!)</definedName>
    <definedName name="YTD_Budget_Interest_Expense">SUM(#REF!)</definedName>
    <definedName name="YTD_Budget_Total_Amort_Recov_Capital">SUM(#REF!)</definedName>
    <definedName name="YTD_Budget_Total_Taxes">SUM(#REF!)</definedName>
    <definedName name="ytr" hidden="1">{"AnnInc",#N/A,TRUE,"Inc";"QtrInc1",#N/A,TRUE,"Inc";"Balance",#N/A,TRUE,"Bal";"Cflow",#N/A,TRUE,"Cash"}</definedName>
    <definedName name="YTRE_1" hidden="1">{#N/A,#N/A,FALSE,"Comparable";#N/A,#N/A,FALSE,"Sommaire";#N/A,#N/A,FALSE,"Rentree";#N/A,#N/A,FALSE,"Centres commerciaux";#N/A,#N/A,FALSE,"Min Tot";#N/A,#N/A,FALSE,"Min Equité";#N/A,#N/A,FALSE,"Prop.Diverses";#N/A,#N/A,FALSE,"Terrains";#N/A,#N/A,FALSE,"Administration";#N/A,#N/A,FALSE,"Autres R.D.";#N/A,#N/A,FALSE,"F.financiers"}</definedName>
    <definedName name="yttty" hidden="1">{#N/A,#N/A,FALSE,"Adm comp";#N/A,#N/A,FALSE,"Adm ajust";"adm",#N/A,FALSE,"Administration";#N/A,#N/A,FALSE,"Adm Bgt 97 vs Prév. 96";#N/A,#N/A,FALSE,"Adm Bgt 97 vs 96"}</definedName>
    <definedName name="yttty_1" hidden="1">{#N/A,#N/A,FALSE,"Adm comp";#N/A,#N/A,FALSE,"Adm ajust";"adm",#N/A,FALSE,"Administration";#N/A,#N/A,FALSE,"Adm Bgt 97 vs Prév. 96";#N/A,#N/A,FALSE,"Adm Bgt 97 vs 96"}</definedName>
    <definedName name="YUI_1" hidden="1">{#N/A,#N/A,FALSE,"Min compa cad";#N/A,#N/A,FALSE,"Min CAN Equité ";#N/A,#N/A,FALSE,"Analyse can"}</definedName>
    <definedName name="YUYUY" hidden="1">{#N/A,#N/A,FALSE,"Min compar us";#N/A,#N/A,FALSE,"Min US Equité ";#N/A,#N/A,FALSE,"Analyse U.S."}</definedName>
    <definedName name="YUYUY_1" hidden="1">{#N/A,#N/A,FALSE,"Min compar us";#N/A,#N/A,FALSE,"Min US Equité ";#N/A,#N/A,FALSE,"Analyse U.S."}</definedName>
    <definedName name="yyy" hidden="1">#REF!</definedName>
    <definedName name="yyy_1" hidden="1">{#N/A,#N/A,FALSE,"Min compar us";#N/A,#N/A,FALSE,"Min US Equité ";#N/A,#N/A,FALSE,"Analyse U.S."}</definedName>
    <definedName name="YYYYYY" hidden="1">{#N/A,#N/A,FALSE,"Centres";#N/A,#N/A,FALSE,"Partenariats";#N/A,#N/A,FALSE,"P.Diverses";#N/A,#N/A,FALSE,"Adm";#N/A,#N/A,FALSE,"Autres R-D";#N/A,#N/A,FALSE,"Intérêts"}</definedName>
    <definedName name="YYYYYY_1" hidden="1">{#N/A,#N/A,FALSE,"Centres";#N/A,#N/A,FALSE,"Partenariats";#N/A,#N/A,FALSE,"P.Diverses";#N/A,#N/A,FALSE,"Adm";#N/A,#N/A,FALSE,"Autres R-D";#N/A,#N/A,FALSE,"Intérêts"}</definedName>
    <definedName name="z" hidden="1">{"VUSS",#N/A,TRUE,"VUS$";"VIPC",#N/A,TRUE,"VIPC";"RUSS",#N/A,TRUE,"RUS$";"RIPC",#N/A,TRUE,"RIPC";"RIPCM2",#N/A,TRUE,"R IPC-M2";"RENT",#N/A,TRUE,"RENT";"COND",#N/A,TRUE,"COND";"LFESC",#N/A,TRUE,"LFESC";"SHOPP",#N/A,TRUE,"SHOPP";"PESS",#N/A,TRUE,"PESS";"LFP",#N/A,TRUE,"LFP"}</definedName>
    <definedName name="Z_0DF4CCD5_BD29_11D2_B943_0050040AC21C_.wvu.FilterData" hidden="1">#REF!</definedName>
    <definedName name="z_1" hidden="1">{"VUSS",#N/A,TRUE,"VUS$";"VIPC",#N/A,TRUE,"VIPC";"RUSS",#N/A,TRUE,"RUS$";"RIPC",#N/A,TRUE,"RIPC";"RIPCM2",#N/A,TRUE,"R IPC-M2";"RENT",#N/A,TRUE,"RENT";"COND",#N/A,TRUE,"COND";"LFESC",#N/A,TRUE,"LFESC";"SHOPP",#N/A,TRUE,"SHOPP";"PESS",#N/A,TRUE,"PESS";"LFP",#N/A,TRUE,"LFP"}</definedName>
    <definedName name="Z_1906290E_BC61_11D2_B941_0050040AC21C_.wvu.FilterData" hidden="1">#REF!</definedName>
    <definedName name="Z_19062910_BC61_11D2_B941_0050040AC21C_.wvu.FilterData" hidden="1">#REF!</definedName>
    <definedName name="Z_28BDDCD0_2551_11D1_BD8E_0020AF42250B_.wvu.Cols" hidden="1">#REF!,#REF!,#REF!</definedName>
    <definedName name="Z_2DF11753_B84B_11D2_B93A_0050040AC227_.wvu.PrintArea" hidden="1">#REF!</definedName>
    <definedName name="Z_350455D1_8F17_429C_997B_860DF000508E_.wvu.PrintArea" hidden="1">#REF!</definedName>
    <definedName name="Z_38B66626_465C_11D1_8554_0080C7F00AC6_.wvu.Cols" hidden="1">#REF!,#REF!,#REF!</definedName>
    <definedName name="Z_40D1A02E_1594_11D1_BD73_0020AF42250B_.wvu.Cols" hidden="1">#REF!,#REF!,#REF!</definedName>
    <definedName name="Z_40D1A109_1594_11D1_BD73_0020AF42250B_.wvu.Cols" hidden="1">#REF!,#REF!,#REF!</definedName>
    <definedName name="Z_4C1CBF02_B7B5_11D2_B93A_0050040AC21C_.wvu.FilterData" hidden="1">#REF!</definedName>
    <definedName name="Z_4C1CBF02_B7B5_11D2_B93A_0050040AC21C_.wvu.PrintArea" hidden="1">#REF!</definedName>
    <definedName name="Z_4C1CBF02_B7B5_11D2_B93A_0050040AC21C_.wvu.PrintTitles" hidden="1">#REF!</definedName>
    <definedName name="Z_627E98CB_893D_11D2_9EFC_00C04FE0572F_.wvu.Cols" hidden="1">#REF!,#REF!,#REF!</definedName>
    <definedName name="Z_66231A85_C0F1_11D2_B93B_0050040AC227_.wvu.FilterData" hidden="1">#REF!</definedName>
    <definedName name="Z_66231A86_C0F1_11D2_B93B_0050040AC227_.wvu.FilterData" hidden="1">#REF!</definedName>
    <definedName name="Z_6D32E220_B2B4_11D5_A6FB_00D0593767F7_.wvu.Rows" hidden="1">#REF!,#REF!,#REF!,#REF!,#REF!,#REF!,#REF!</definedName>
    <definedName name="Z_6DFA7DDD_3C08_11D1_BDBE_0020AF42250B_.wvu.Cols" hidden="1">#REF!,#REF!,#REF!</definedName>
    <definedName name="Z_6ECC8A5D_F873_11D0_BD29_0020AF42250B_.wvu.Cols" hidden="1">#REF!,#REF!,#REF!</definedName>
    <definedName name="Z_7A335D06_3E2B_11D5_982F_00B0D0A6BCF2_.wvu.PrintArea" hidden="1">#REF!</definedName>
    <definedName name="Z_9823FC40_2CCD_11D4_96C6_00C0F02765DE_.wvu.PrintArea" hidden="1">#REF!</definedName>
    <definedName name="Z_9823FC40_2CCD_11D4_96C6_00C0F02765DE_.wvu.PrintTitles" hidden="1">#REF!</definedName>
    <definedName name="Z_9823FC40_2CCD_11D4_96C6_00C0F02765DE_.wvu.Rows" hidden="1">#REF!,#REF!,#REF!,#REF!,#REF!,#REF!,#REF!,#REF!,#REF!,#REF!,#REF!,#REF!,#REF!,#REF!,#REF!,#REF!,#REF!,#REF!,#REF!,#REF!</definedName>
    <definedName name="Z_995DB91F_DC87_11D2_BCA9_00C04F8BBE86_.wvu.Cols" hidden="1">#REF!,#REF!,#REF!</definedName>
    <definedName name="Z_995DB91F_DC87_11D2_BCA9_00C04F8BBE86_.wvu.Rows" hidden="1">#REF!,#REF!</definedName>
    <definedName name="Z_9A8750D3_468A_11D3_8ECF_00C04F9226C7_.wvu.Cols" hidden="1">#REF!,#REF!,#REF!</definedName>
    <definedName name="Z_A2426FEA_B812_466E_AD56_91907F9FA6F0_.wvu.PrintArea" hidden="1">#REF!</definedName>
    <definedName name="Z_A73E33D5_2630_11D1_BD91_0020AF42250B_.wvu.Cols" hidden="1">#REF!,#REF!,#REF!</definedName>
    <definedName name="Z_A99CC723_C1C7_11D2_B941_0050040AC228_.wvu.FilterData" hidden="1">#REF!</definedName>
    <definedName name="Z_A99CC729_C1C7_11D2_B941_0050040AC228_.wvu.FilterData" hidden="1">#REF!</definedName>
    <definedName name="Z_A99CC733_C1C7_11D2_B941_0050040AC228_.wvu.FilterData" hidden="1">#REF!</definedName>
    <definedName name="Z_A99CC736_C1C7_11D2_B941_0050040AC228_.wvu.FilterData" hidden="1">#REF!</definedName>
    <definedName name="Z_AD027187_6CF8_4425_9630_861DCEA3DE65_.wvu.Rows" hidden="1">#REF!,#REF!,#REF!,#REF!,#REF!,#REF!</definedName>
    <definedName name="Z_B3F6EA45_C4B0_11D6_A93C_F3538214D62E_.wvu.Cols" hidden="1">#REF!</definedName>
    <definedName name="Z_B3F6EA45_C4B0_11D6_A93C_F3538214D62E_.wvu.PrintArea" hidden="1">#REF!</definedName>
    <definedName name="Z_B3F6EA45_C4B0_11D6_A93C_F3538214D62E_.wvu.PrintTitles" hidden="1">#REF!</definedName>
    <definedName name="Z_B3F6EA45_C4B0_11D6_A93C_F3538214D62E_.wvu.Rows" hidden="1">#REF!,#REF!,#REF!</definedName>
    <definedName name="Z_B47DD99B_1976_11D1_BD7C_0020AF42250B_.wvu.Cols" hidden="1">#REF!,#REF!,#REF!</definedName>
    <definedName name="Z_B6AE087C_DC06_11D2_BCA9_00C04F8BBE86_.wvu.Cols" hidden="1">#REF!,#REF!,#REF!,#REF!,#REF!</definedName>
    <definedName name="Z_B6AE087C_DC06_11D2_BCA9_00C04F8BBE86_.wvu.Rows" hidden="1">#REF!,#REF!</definedName>
    <definedName name="Z_C9FB2A72_5C56_11D3_AD66_0050040A13CD_.wvu.PrintArea" hidden="1">#REF!</definedName>
    <definedName name="Z_C9FB2A72_5C56_11D3_AD66_0050040A13CD_.wvu.PrintTitles" hidden="1">#REF!</definedName>
    <definedName name="Z_C9FB2A73_5C56_11D3_AD66_0050040A13CD_.wvu.PrintArea" hidden="1">#REF!</definedName>
    <definedName name="Z_C9FB2A73_5C56_11D3_AD66_0050040A13CD_.wvu.PrintTitles" hidden="1">#REF!</definedName>
    <definedName name="Z_C9FB2A75_5C56_11D3_AD66_0050040A13CD_.wvu.PrintArea" hidden="1">#REF!</definedName>
    <definedName name="Z_C9FB2A75_5C56_11D3_AD66_0050040A13CD_.wvu.PrintTitles" hidden="1">#REF!</definedName>
    <definedName name="Z_C9FB2A76_5C56_11D3_AD66_0050040A13CD_.wvu.PrintArea" hidden="1">#REF!</definedName>
    <definedName name="Z_C9FB2A76_5C56_11D3_AD66_0050040A13CD_.wvu.PrintTitles" hidden="1">#REF!</definedName>
    <definedName name="Z_C9FB2A77_5C56_11D3_AD66_0050040A13CD_.wvu.PrintArea" hidden="1">#REF!</definedName>
    <definedName name="Z_C9FB2A77_5C56_11D3_AD66_0050040A13CD_.wvu.PrintTitles" hidden="1">#REF!</definedName>
    <definedName name="Z_C9FB2A79_5C56_11D3_AD66_0050040A13CD_.wvu.PrintArea" hidden="1">#REF!</definedName>
    <definedName name="Z_C9FB2A79_5C56_11D3_AD66_0050040A13CD_.wvu.PrintTitles" hidden="1">#REF!</definedName>
    <definedName name="Z_D782F750_C0FB_11D2_B941_0050040AC228_.wvu.FilterData" hidden="1">#REF!</definedName>
    <definedName name="Z_DC379DF6_BBB3_11D2_B93F_0050040AC228_.wvu.FilterData" hidden="1">#REF!</definedName>
    <definedName name="Z_ED7DF65E_BB85_11D2_B93F_0050040AC228_.wvu.FilterData" hidden="1">#REF!</definedName>
    <definedName name="Z_F14718EE_5AC2_11D3_AD63_0050040A13CD_.wvu.PrintArea" hidden="1">#REF!</definedName>
    <definedName name="Z_F14718EF_5AC2_11D3_AD63_0050040A13CD_.wvu.PrintArea" hidden="1">#REF!</definedName>
    <definedName name="Z_F14718F1_5AC2_11D3_AD63_0050040A13CD_.wvu.PrintArea" hidden="1">#REF!</definedName>
    <definedName name="Z_F14718F2_5AC2_11D3_AD63_0050040A13CD_.wvu.PrintArea" hidden="1">#REF!</definedName>
    <definedName name="Z_F14718F3_5AC2_11D3_AD63_0050040A13CD_.wvu.PrintArea" hidden="1">#REF!</definedName>
    <definedName name="Z_F14718F5_5AC2_11D3_AD63_0050040A13CD_.wvu.PrintArea" hidden="1">#REF!</definedName>
    <definedName name="Z_F1471909_5AC2_11D3_AD63_0050040A13CD_.wvu.PrintArea" hidden="1">#REF!</definedName>
    <definedName name="Z_F1471909_5AC2_11D3_AD63_0050040A13CD_.wvu.PrintTitles" hidden="1">#REF!</definedName>
    <definedName name="Z_F147190A_5AC2_11D3_AD63_0050040A13CD_.wvu.PrintArea" hidden="1">#REF!</definedName>
    <definedName name="Z_F147190A_5AC2_11D3_AD63_0050040A13CD_.wvu.PrintTitles" hidden="1">#REF!</definedName>
    <definedName name="Z_F147190C_5AC2_11D3_AD63_0050040A13CD_.wvu.PrintArea" hidden="1">#REF!</definedName>
    <definedName name="Z_F147190C_5AC2_11D3_AD63_0050040A13CD_.wvu.PrintTitles" hidden="1">#REF!</definedName>
    <definedName name="Z_F147190D_5AC2_11D3_AD63_0050040A13CD_.wvu.PrintArea" hidden="1">#REF!</definedName>
    <definedName name="Z_F147190D_5AC2_11D3_AD63_0050040A13CD_.wvu.PrintTitles" hidden="1">#REF!</definedName>
    <definedName name="Z_F147190E_5AC2_11D3_AD63_0050040A13CD_.wvu.PrintArea" hidden="1">#REF!</definedName>
    <definedName name="Z_F147190E_5AC2_11D3_AD63_0050040A13CD_.wvu.PrintTitles" hidden="1">#REF!</definedName>
    <definedName name="Z_F1471910_5AC2_11D3_AD63_0050040A13CD_.wvu.PrintArea" hidden="1">#REF!</definedName>
    <definedName name="Z_F1471910_5AC2_11D3_AD63_0050040A13CD_.wvu.PrintTitles" hidden="1">#REF!</definedName>
    <definedName name="Z_F1471912_5AC2_11D3_AD63_0050040A13CD_.wvu.PrintArea" hidden="1">#REF!</definedName>
    <definedName name="Z_F1471912_5AC2_11D3_AD63_0050040A13CD_.wvu.PrintTitles" hidden="1">#REF!</definedName>
    <definedName name="Z_F1471913_5AC2_11D3_AD63_0050040A13CD_.wvu.PrintArea" hidden="1">#REF!</definedName>
    <definedName name="Z_F1471913_5AC2_11D3_AD63_0050040A13CD_.wvu.PrintTitles" hidden="1">#REF!</definedName>
    <definedName name="Z_F1471915_5AC2_11D3_AD63_0050040A13CD_.wvu.PrintArea" hidden="1">#REF!</definedName>
    <definedName name="Z_F1471915_5AC2_11D3_AD63_0050040A13CD_.wvu.PrintTitles" hidden="1">#REF!</definedName>
    <definedName name="Z_F1471916_5AC2_11D3_AD63_0050040A13CD_.wvu.PrintArea" hidden="1">#REF!</definedName>
    <definedName name="Z_F1471916_5AC2_11D3_AD63_0050040A13CD_.wvu.PrintTitles" hidden="1">#REF!</definedName>
    <definedName name="Z_F1471917_5AC2_11D3_AD63_0050040A13CD_.wvu.PrintArea" hidden="1">#REF!</definedName>
    <definedName name="Z_F1471917_5AC2_11D3_AD63_0050040A13CD_.wvu.PrintTitles" hidden="1">#REF!</definedName>
    <definedName name="Z_F1471919_5AC2_11D3_AD63_0050040A13CD_.wvu.PrintArea" hidden="1">#REF!</definedName>
    <definedName name="Z_F1471919_5AC2_11D3_AD63_0050040A13CD_.wvu.PrintTitles" hidden="1">#REF!</definedName>
    <definedName name="Z_F2D042F3_2606_11D1_BD91_0020AF42250B_.wvu.Cols" hidden="1">#REF!,#REF!,#REF!</definedName>
    <definedName name="Z_F4D26AD1_3E1A_11D5_A9C5_00A0C91596F2_.wvu.PrintArea" hidden="1">#REF!</definedName>
    <definedName name="Z_FAFA6ED1_0531_11D1_BD56_0020AF42250B_.wvu.Cols" hidden="1">#REF!,#REF!,#REF!</definedName>
    <definedName name="ZAXSCDVFBG" hidden="1">{#N/A,#N/A,FALSE,"Centres";#N/A,#N/A,FALSE,"Partenariats";#N/A,#N/A,FALSE,"P.Diverses";#N/A,#N/A,FALSE,"Adm";#N/A,#N/A,FALSE,"Autres R-D";#N/A,#N/A,FALSE,"Intérêts"}</definedName>
    <definedName name="ZAXSCDVFBG_1" hidden="1">{#N/A,#N/A,FALSE,"Centres";#N/A,#N/A,FALSE,"Partenariats";#N/A,#N/A,FALSE,"P.Diverses";#N/A,#N/A,FALSE,"Adm";#N/A,#N/A,FALSE,"Autres R-D";#N/A,#N/A,FALSE,"Intérêts"}</definedName>
    <definedName name="ZPQLA" hidden="1">{#N/A,#N/A,FALSE,"Min compar us";#N/A,#N/A,FALSE,"Min US Equité ";#N/A,#N/A,FALSE,"Analyse U.S."}</definedName>
    <definedName name="ZPQLA_1" hidden="1">{#N/A,#N/A,FALSE,"Min compar us";#N/A,#N/A,FALSE,"Min US Equité ";#N/A,#N/A,FALSE,"Analyse U.S."}</definedName>
    <definedName name="ZXCNFJH" hidden="1">{#N/A,#N/A,FALSE,"Comparable";#N/A,#N/A,FALSE,"Sommaire";#N/A,#N/A,FALSE,"Rentree";#N/A,#N/A,FALSE,"Centres commerciaux";#N/A,#N/A,FALSE,"Min Tot";#N/A,#N/A,FALSE,"Min Equité";#N/A,#N/A,FALSE,"Prop.Diverses";#N/A,#N/A,FALSE,"Terrains";#N/A,#N/A,FALSE,"Administration";#N/A,#N/A,FALSE,"Autres R.D.";#N/A,#N/A,FALSE,"F.financiers"}</definedName>
    <definedName name="ZXCNFJH_1" hidden="1">{#N/A,#N/A,FALSE,"Comparable";#N/A,#N/A,FALSE,"Sommaire";#N/A,#N/A,FALSE,"Rentree";#N/A,#N/A,FALSE,"Centres commerciaux";#N/A,#N/A,FALSE,"Min Tot";#N/A,#N/A,FALSE,"Min Equité";#N/A,#N/A,FALSE,"Prop.Diverses";#N/A,#N/A,FALSE,"Terrains";#N/A,#N/A,FALSE,"Administration";#N/A,#N/A,FALSE,"Autres R.D.";#N/A,#N/A,FALSE,"F.financiers"}</definedName>
    <definedName name="zxcv" hidden="1">{"NOPCAPEVA",#N/A,FALSE,"Nopat";"FCFCSTAR",#N/A,FALSE,"FCFVAL";"EVAVL",#N/A,FALSE,"EVAVAL";"LEASE",#N/A,FALSE,"OpLease"}</definedName>
    <definedName name="zz_1" hidden="1">{#N/A,#N/A,FALSE,"Recap";#N/A,#N/A,FALSE,"Roma";#N/A,#N/A,FALSE,"Rimini Conad";#N/A,#N/A,FALSE,"Bari cine focus";#N/A,#N/A,FALSE,"Guissano";#N/A,#N/A,FALSE,"Assago";#N/A,#N/A,FALSE,"Bari GS";#N/A,#N/A,FALSE,"Uranio Verone";#N/A,#N/A,FALSE,"Bari LM";#N/A,#N/A,FALSE,"modugno Auchan";#N/A,#N/A,FALSE,"Cagliari";#N/A,#N/A,FALSE,"Firenze";#N/A,#N/A,FALSE,"Fiumicino";#N/A,#N/A,FALSE,"caserta";#N/A,#N/A,FALSE,"Mestre - 2";#N/A,#N/A,FALSE,"Recap_Francs";#N/A,#N/A,FALSE,"Approche traduction"}</definedName>
    <definedName name="いいい" hidden="1">{"まとめ",#N/A,TRUE,"まとめ";"SPEJ①",#N/A,TRUE,"【APV】SPEJ";"SPEJ②",#N/A,TRUE,"【APV】SPEJ";"SPTVJ①",#N/A,TRUE,"【APV】SPTVJ";"SPTVJ②",#N/A,TRUE,"【APV】SPTVJ";"ANIMAX①",#N/A,TRUE,"【APV】ANIMAX";"ANIMAX②",#N/A,TRUE,"【APV】ANIMAX";"AXN",#N/A,TRUE,"【APV】AXN";"類似企業",#N/A,TRUE,"類似企業Data"}</definedName>
    <definedName name="___aaa1" localSheetId="2">SUM(OFFSET(la_line02,0,2,1,1))</definedName>
    <definedName name="_aaa1" localSheetId="2">SUM(OFFSET(la_line02,0,2,1,1))</definedName>
    <definedName name="aaaa" localSheetId="2" hidden="1">binary</definedName>
    <definedName name="Actual" localSheetId="2">(PeriodInActual*(#REF!&gt;0))*PeriodInPlan</definedName>
    <definedName name="ActualBeyond" localSheetId="2">PeriodInActual*(#REF!&gt;0)</definedName>
    <definedName name="anchor1Range" localSheetId="2">OFFSET(anchor1,0,1,1,[0]!TotalProjectLength)</definedName>
    <definedName name="anchor2Range" localSheetId="2">OFFSET(anchor1,1,1,1,[0]!TotalProjectLength)</definedName>
    <definedName name="Apt_Stab" localSheetId="2">MATCH(Apt_Stab_Unit,Apt_Total_Occ,0)-1</definedName>
    <definedName name="Apt_Start_Date" localSheetId="2">DATE(Apt_Start_Year,Apt_Start_Month,1)</definedName>
    <definedName name="asdfasdfasdfa" localSheetId="2" hidden="1">binary</definedName>
    <definedName name="asdfasfsa" localSheetId="2" hidden="1">binary</definedName>
    <definedName name="asdfsd" localSheetId="2" hidden="1">binary</definedName>
    <definedName name="asf" localSheetId="2" hidden="1">binary</definedName>
    <definedName name="asfsaf" localSheetId="2" hidden="1">binary</definedName>
    <definedName name="ch_Dt1CumIRRline" localSheetId="2">OFFSET(FStabNWC,-61,4,1,netCfvc)</definedName>
    <definedName name="ch_Dt2CumIRRline" localSheetId="2">OFFSET(FStabNWC,-48,4,1,netCfvc)</definedName>
    <definedName name="ch_Dt3CumIRRline" localSheetId="2">OFFSET(FStabNWC,-35,4,1,netCfvc)</definedName>
    <definedName name="ch_Dt4CumIRRline" localSheetId="2">OFFSET(FStabNWC,-22,4,1,netCfvc)</definedName>
    <definedName name="ch_Dt5CumIRRline" localSheetId="2">OFFSET(FStabNWC,-9,4,1,netCfvc)</definedName>
    <definedName name="ch_Eq1CumIRRLine" localSheetId="2">OFFSET(FStabNWC,-90,4,1,netCfvc)</definedName>
    <definedName name="ch_Eq1IRRline" localSheetId="2">OFFSET(FStabNWC,-158,4,1,netCfvc)</definedName>
    <definedName name="ch_Eq2CumIRRline" localSheetId="2">OFFSET(FStabNWC,-89,4,1,netCfvc)</definedName>
    <definedName name="ch_Eq2IRRline" localSheetId="2">OFFSET(FStabNWC,-145,4,1,netCfvc)</definedName>
    <definedName name="ch_Eq3CumIRRline" localSheetId="2">OFFSET(FStabNWC,-88,4,1,netCfvc)</definedName>
    <definedName name="ch_Eq3IRRline" localSheetId="2">OFFSET(FStabNWC,-132,4,1,netCfvc)</definedName>
    <definedName name="ch_Eq4CumIRRline" localSheetId="2">OFFSET(FStabNWC,-87,4,1,netCfvc)</definedName>
    <definedName name="ch_Eq4IRRLine" localSheetId="2">OFFSET(FStabNWC,-119,4,1,netCfvc)</definedName>
    <definedName name="ch_Eq5CumIRRline" localSheetId="2">OFFSET(FStabNWC,-86,4,1,netCfvc)</definedName>
    <definedName name="ch_Eq5IRRline" localSheetId="2">OFFSET(FStabNWC,-106,4,1,netCfvc)</definedName>
    <definedName name="ch_LCost1_" localSheetId="2">-OFFSET(FStabNWC,20,4,1,netCfvc)</definedName>
    <definedName name="ch_TotalFinCost" localSheetId="2">OFFSET(FStabNWC,-169,4,1,netCfvc)</definedName>
    <definedName name="ch1_CapSale1" localSheetId="2">OFFSET(FStabNWC,10,4,1,netCfvc)</definedName>
    <definedName name="ch1_Const1" localSheetId="2">OFFSET(FStabNWC,64,4,1,netCfvc)</definedName>
    <definedName name="ch1_Const1_" localSheetId="2">-OFFSET(FStabNWC,64,4,1,netCfvc)</definedName>
    <definedName name="ch1_Land1" localSheetId="2">OFFSET(FStabNWC,48,4,1,netCfvc)</definedName>
    <definedName name="ch1_Land1_" localSheetId="2">-OFFSET(FStabNWC,48,4,1,netCfvc)</definedName>
    <definedName name="ch1_Lcost1" localSheetId="2">OFFSET(FStabNWC,20,4,1,netCfvc)</definedName>
    <definedName name="ch1_Mktg1" localSheetId="2">OFFSET(FStabNWC,90,4,1,netCfvc)</definedName>
    <definedName name="ch1_Mktg1_" localSheetId="2">-OFFSET(FStabNWC,90,4,1,netCfvc)</definedName>
    <definedName name="ch1_NOI1" localSheetId="2">OFFSET(FStabNWC,6,4,1,netCfvc)</definedName>
    <definedName name="ch1_NPaf" comment="..Net Positon After finance (Project IRR basis)" localSheetId="2">OFFSET(FStabNWC,-91,4,1,netCfvc)</definedName>
    <definedName name="ch1_NPpf" localSheetId="2">OFFSET(FStabNWC,-92,4,1,netCfvc)</definedName>
    <definedName name="ch1_Prof1" localSheetId="2">OFFSET(FStabNWC,75,4,1,netCfvc)</definedName>
    <definedName name="ch1_Prof1_" localSheetId="2">OFFSET(FStabNWC,-75,4,1,netCfvc)</definedName>
    <definedName name="ch1_TOther1" localSheetId="2">OFFSET(FStabNWC,127,4,1,netCfvc)</definedName>
    <definedName name="ch1_TOther1_" localSheetId="2">-OFFSET(FStabNWC,127,4,1,netCfvc)</definedName>
    <definedName name="ch1_USale1" localSheetId="2">OFFSET(FStabNWC,30,4,1,netCfvc)</definedName>
    <definedName name="Chart1Data1" localSheetId="2">OFFSET(Chart1Row1,0,0,1,FS_TotalProjectLength)</definedName>
    <definedName name="Chart1Data2" localSheetId="2">OFFSET(Chart1Row1,1,0,1,FS_TotalProjectLength)</definedName>
    <definedName name="Chart1Data3" localSheetId="2">OFFSET(Chart1Row1,2,0,1,FS_TotalProjectLength)</definedName>
    <definedName name="Chart1Data4" localSheetId="2">OFFSET(Chart1Row1,3,0,1,FS_TotalProjectLength)</definedName>
    <definedName name="ChartCF" localSheetId="2">OFFSET(#REF!,,,,1+COUNTIF(#REF!,"&lt;="&amp;HoldPeriod/12))</definedName>
    <definedName name="ChartNetOperatingIncome" localSheetId="2">OFFSET(#REF!,,,,1+COUNTIF(#REF!,"&lt;="&amp;HoldPeriod/12))</definedName>
    <definedName name="ChartYear" localSheetId="2">"Year "&amp;OFFSET(#REF!,,,,COUNTIF(#REF!,"&lt;="&amp;HoldPeriod/12))</definedName>
    <definedName name="contform" localSheetId="2">IF([0]!totcost&gt;201,(ROUNDUP(IF(MPC&gt;0,MPC,cont*[0]!totcost),-2)),0)</definedName>
    <definedName name="dfform" localSheetId="2">IF([0]!totcost&lt;201,0,ROUNDUP(IF(MPFee&gt;0,MPFee,1%*[0]!totcost),-2))</definedName>
    <definedName name="ELUdate" localSheetId="2">DATE(YEAR([0]!ProjectStartDate),MONTH([0]!ProjectStartDate)+[0]!StabilisedIncomeMonth-1,DAY([0]!ProjectStartDate))</definedName>
    <definedName name="fdf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nform" localSheetId="2">IF(MCLI&gt;0,MCLI,(((#N/A/12)*conmos)*[0]!totcost)*45%)</definedName>
    <definedName name="finforma" localSheetId="2">IF(MCLI&gt;0,MCLI,(((#N/A/12)*conmos)*[0]!totcost)*45%)</definedName>
    <definedName name="FSmatrix" localSheetId="2">OFFSET(anchorMatrix1,0,0,50,FS_NumberOfFinanceStructures)</definedName>
    <definedName name="kjj" localSheetId="2" hidden="1">binary</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noif" localSheetId="2">1+((YEAR(EIFdate)-YEAR([0]!ProjectStartDate))*12)+MONTH(EIFdate)-MONTH([0]!ProjectStartDate)</definedName>
    <definedName name="mnoIFdate" localSheetId="2">DATE(YEAR([0]!ProjectStartDate),MONTH([0]!ProjectStartDate)+'RR Assumptions'!mnoif,DAY([0]!ProjectStartDate))</definedName>
    <definedName name="No_FSCF_Periods" localSheetId="2">ROUNDUP(FS_TotalProjectLength/cfvc,0)</definedName>
    <definedName name="PHmatrix" localSheetId="2">OFFSET(anchorMatrix2,0,0,50,FS_NumberOfFinanceStructurePhases)</definedName>
    <definedName name="Plan" localSheetId="2">PeriodInPlan*(#REF!&gt;0)</definedName>
    <definedName name="Radnor" localSheetId="2" hidden="1">binary</definedName>
    <definedName name="Range_CFAF" localSheetId="2">OFFSET(#REF!,0,0,1,Analysis_Period)</definedName>
    <definedName name="Range_Months" localSheetId="2">OFFSET(#REF!,0,0,1,Analysis_Period)</definedName>
    <definedName name="Range_NOI" localSheetId="2">OFFSET(#REF!,0,0,1,Analysis_Period)</definedName>
    <definedName name="solver_rhs10" localSheetId="2" hidden="1">binary</definedName>
    <definedName name="solver_rhs11" localSheetId="2" hidden="1">binary</definedName>
    <definedName name="solver_rhs12" localSheetId="2" hidden="1">binary</definedName>
    <definedName name="solver_rhs13" localSheetId="2" hidden="1">binary</definedName>
    <definedName name="solver_rhs14" localSheetId="2" hidden="1">binary</definedName>
    <definedName name="solver_rhs15" localSheetId="2" hidden="1">binary</definedName>
    <definedName name="solver_rhs16" localSheetId="2" hidden="1">binary</definedName>
    <definedName name="solver_rhs17" localSheetId="2" hidden="1">binary</definedName>
    <definedName name="solver_rhs18" localSheetId="2" hidden="1">binary</definedName>
    <definedName name="solver_rhs19" localSheetId="2" hidden="1">binary</definedName>
    <definedName name="solver_rhs2" localSheetId="2" hidden="1">binary</definedName>
    <definedName name="solver_rhs20" localSheetId="2" hidden="1">binary</definedName>
    <definedName name="solver_rhs21" localSheetId="2" hidden="1">binary</definedName>
    <definedName name="solver_rhs22" localSheetId="2" hidden="1">binary</definedName>
    <definedName name="solver_rhs24" localSheetId="2" hidden="1">binary</definedName>
    <definedName name="solver_rhs25" localSheetId="2" hidden="1">binary</definedName>
    <definedName name="solver_rhs26" localSheetId="2" hidden="1">binary</definedName>
    <definedName name="solver_rhs27" localSheetId="2" hidden="1">binary</definedName>
    <definedName name="solver_rhs28" localSheetId="2" hidden="1">binary</definedName>
    <definedName name="solver_rhs29" localSheetId="2" hidden="1">binary</definedName>
    <definedName name="solver_rhs3" localSheetId="2" hidden="1">binary</definedName>
    <definedName name="solver_rhs30" localSheetId="2" hidden="1">binary</definedName>
    <definedName name="solver_rhs31" localSheetId="2" hidden="1">binary</definedName>
    <definedName name="solver_rhs32" localSheetId="2" hidden="1">binary</definedName>
    <definedName name="solver_rhs33" localSheetId="2" hidden="1">binary</definedName>
    <definedName name="solver_rhs34" localSheetId="2" hidden="1">binary</definedName>
    <definedName name="solver_rhs35" localSheetId="2" hidden="1">binary</definedName>
    <definedName name="solver_rhs36" localSheetId="2" hidden="1">binary</definedName>
    <definedName name="solver_rhs37" localSheetId="2" hidden="1">binary</definedName>
    <definedName name="solver_rhs38" localSheetId="2" hidden="1">binary</definedName>
    <definedName name="solver_rhs39" localSheetId="2" hidden="1">binary</definedName>
    <definedName name="solver_rhs4" localSheetId="2" hidden="1">binary</definedName>
    <definedName name="solver_rhs40" localSheetId="2" hidden="1">binary</definedName>
    <definedName name="solver_rhs41" localSheetId="2" hidden="1">binary</definedName>
    <definedName name="solver_rhs42" localSheetId="2" hidden="1">binary</definedName>
    <definedName name="solver_rhs43" localSheetId="2" hidden="1">binary</definedName>
    <definedName name="solver_rhs44" localSheetId="2" hidden="1">binary</definedName>
    <definedName name="solver_rhs46" localSheetId="2" hidden="1">binary</definedName>
    <definedName name="solver_rhs47" localSheetId="2" hidden="1">binary</definedName>
    <definedName name="solver_rhs48" localSheetId="2" hidden="1">binary</definedName>
    <definedName name="solver_rhs49" localSheetId="2" hidden="1">binary</definedName>
    <definedName name="solver_rhs5" localSheetId="2" hidden="1">binary</definedName>
    <definedName name="solver_rhs50" localSheetId="2" hidden="1">binary</definedName>
    <definedName name="solver_rhs51" localSheetId="2" hidden="1">binary</definedName>
    <definedName name="solver_rhs52" localSheetId="2" hidden="1">binary</definedName>
    <definedName name="solver_rhs53" localSheetId="2" hidden="1">binary</definedName>
    <definedName name="solver_rhs54" localSheetId="2" hidden="1">binary</definedName>
    <definedName name="solver_rhs55" localSheetId="2" hidden="1">binary</definedName>
    <definedName name="solver_rhs56" localSheetId="2" hidden="1">binary</definedName>
    <definedName name="solver_rhs57" localSheetId="2" hidden="1">binary</definedName>
    <definedName name="solver_rhs58" localSheetId="2" hidden="1">binary</definedName>
    <definedName name="solver_rhs59" localSheetId="2" hidden="1">binary</definedName>
    <definedName name="solver_rhs6" localSheetId="2" hidden="1">binary</definedName>
    <definedName name="solver_rhs60" localSheetId="2" hidden="1">binary</definedName>
    <definedName name="solver_rhs61" localSheetId="2" hidden="1">binary</definedName>
    <definedName name="solver_rhs62" localSheetId="2" hidden="1">binary</definedName>
    <definedName name="solver_rhs63" localSheetId="2" hidden="1">binary</definedName>
    <definedName name="solver_rhs64" localSheetId="2" hidden="1">binary</definedName>
    <definedName name="solver_rhs65" localSheetId="2" hidden="1">binary</definedName>
    <definedName name="solver_rhs66" localSheetId="2" hidden="1">binary</definedName>
    <definedName name="solver_rhs68" localSheetId="2" hidden="1">binary</definedName>
    <definedName name="solver_rhs69" localSheetId="2" hidden="1">binary</definedName>
    <definedName name="solver_rhs7" localSheetId="2" hidden="1">binary</definedName>
    <definedName name="solver_rhs70" localSheetId="2" hidden="1">binary</definedName>
    <definedName name="solver_rhs71" localSheetId="2" hidden="1">binary</definedName>
    <definedName name="solver_rhs72" localSheetId="2" hidden="1">binary</definedName>
    <definedName name="solver_rhs73" localSheetId="2" hidden="1">binary</definedName>
    <definedName name="solver_rhs74" localSheetId="2" hidden="1">binary</definedName>
    <definedName name="solver_rhs75" localSheetId="2" hidden="1">binary</definedName>
    <definedName name="solver_rhs76" localSheetId="2" hidden="1">binary</definedName>
    <definedName name="solver_rhs77" localSheetId="2" hidden="1">binary</definedName>
    <definedName name="solver_rhs78" localSheetId="2" hidden="1">binary</definedName>
    <definedName name="solver_rhs79" localSheetId="2" hidden="1">binary</definedName>
    <definedName name="solver_rhs8" localSheetId="2" hidden="1">binary</definedName>
    <definedName name="solver_rhs80" localSheetId="2" hidden="1">binary</definedName>
    <definedName name="solver_rhs81" localSheetId="2" hidden="1">binary</definedName>
    <definedName name="solver_rhs82" localSheetId="2" hidden="1">binary</definedName>
    <definedName name="solver_rhs83" localSheetId="2" hidden="1">binary</definedName>
    <definedName name="solver_rhs84" localSheetId="2" hidden="1">binary</definedName>
    <definedName name="solver_rhs85" localSheetId="2" hidden="1">binary</definedName>
    <definedName name="solver_rhs86" localSheetId="2" hidden="1">binary</definedName>
    <definedName name="solver_rhs87" localSheetId="2" hidden="1">binary</definedName>
    <definedName name="solver_rhs88" localSheetId="2" hidden="1">binary</definedName>
    <definedName name="solver_rhs9" localSheetId="2" hidden="1">binary</definedName>
    <definedName name="spk_cols" localSheetId="2">OFFSET(SPK_cols1,0,1,1,spk_nwc)</definedName>
    <definedName name="ssss" localSheetId="2" hidden="1">binary</definedName>
    <definedName name="totcostXpercent" localSheetId="2">IF([0]!totcost&lt;101,0,ROUNDUP(IF(MPFee&gt;0,MPFee,1%*[0]!totcost),-2))</definedName>
    <definedName name="TW_Haxis1" localSheetId="2">OFFSET(TW_TPL,0,0,1,FS_TotalProjectLength)</definedName>
    <definedName name="TW_Haxis2" localSheetId="2">OFFSET(TW_TRL,0,0,1,netCfvc)</definedName>
    <definedName name="VerChkFS" localSheetId="2"> IF(MID(FS_Version,1,8)&lt;&gt; "5.00.001", "Error: template requires Argus Developer v5.000.001.+",  "Argus Developer Version " &amp; FS_Version)</definedName>
    <definedName name="_xlnm.Print_Titles" localSheetId="2">'RR Assumptions'!$3:$25</definedName>
    <definedName name="_xlnm.Print_Area" localSheetId="2">'RR Assumptions'!$C$2:$X$55</definedName>
    <definedName name="\" localSheetId="3" hidden="1">{#N/A,#N/A,FALSE,"A";#N/A,#N/A,FALSE,"C"}</definedName>
    <definedName name="____________________________________________________________mg3" localSheetId="3" hidden="1">{"Main",#N/A,FALSE,"Wacker";"Main2",#N/A,FALSE,"Wacker";"Value",#N/A,FALSE,"Wacker";"Sensitivity",#N/A,FALSE,"Wacker";"Paine",#N/A,FALSE,"Wacker";"Quaker",#N/A,FALSE,"Wacker";"Wacker",#N/A,FALSE,"Wacker";"1900",#N/A,FALSE,"Wacker";"1901",#N/A,FALSE,"Wacker"}</definedName>
    <definedName name="________________TX3" localSheetId="3" hidden="1">{#N/A,#N/A,FALSE,"Aging Summary";#N/A,#N/A,FALSE,"Ratio Analysis";#N/A,#N/A,FALSE,"Test 120 Day Accts";#N/A,#N/A,FALSE,"Tickmarks"}</definedName>
    <definedName name="_______________TX2" localSheetId="3" hidden="1">{#N/A,#N/A,FALSE,"Aging Summary";#N/A,#N/A,FALSE,"Ratio Analysis";#N/A,#N/A,FALSE,"Test 120 Day Accts";#N/A,#N/A,FALSE,"Tickmarks"}</definedName>
    <definedName name="____________OK2" localSheetId="3" hidden="1">{#N/A,#N/A,FALSE,"Cover";#N/A,#N/A,FALSE,"LUMI";#N/A,#N/A,FALSE,"COMD";#N/A,#N/A,FALSE,"Valuation";#N/A,#N/A,FALSE,"Assumptions";#N/A,#N/A,FALSE,"Pooling";#N/A,#N/A,FALSE,"BalanceSheet"}</definedName>
    <definedName name="___________k" localSheetId="3" hidden="1">{#N/A,#N/A,TRUE,"A-site";#N/A,#N/A,TRUE,"B-Buildings";#N/A,#N/A,TRUE,"c-out-of-fence";#N/A,#N/A,TRUE,"d-proj.infr.";#N/A,#N/A,TRUE,"e- land"}</definedName>
    <definedName name="___________OK2" localSheetId="3" hidden="1">{#N/A,#N/A,FALSE,"Cover";#N/A,#N/A,FALSE,"LUMI";#N/A,#N/A,FALSE,"COMD";#N/A,#N/A,FALSE,"Valuation";#N/A,#N/A,FALSE,"Assumptions";#N/A,#N/A,FALSE,"Pooling";#N/A,#N/A,FALSE,"BalanceSheet"}</definedName>
    <definedName name="___________w" localSheetId="3" hidden="1">{#N/A,#N/A,TRUE,"A-site";#N/A,#N/A,TRUE,"B-Buildings";#N/A,#N/A,TRUE,"c-out-of-fence";#N/A,#N/A,TRUE,"d-proj.infr.";#N/A,#N/A,TRUE,"e- land"}</definedName>
    <definedName name="__________OK2" localSheetId="3" hidden="1">{#N/A,#N/A,FALSE,"Cover";#N/A,#N/A,FALSE,"LUMI";#N/A,#N/A,FALSE,"COMD";#N/A,#N/A,FALSE,"Valuation";#N/A,#N/A,FALSE,"Assumptions";#N/A,#N/A,FALSE,"Pooling";#N/A,#N/A,FALSE,"BalanceSheet"}</definedName>
    <definedName name="_________OK2" localSheetId="3" hidden="1">{#N/A,#N/A,FALSE,"Cover";#N/A,#N/A,FALSE,"LUMI";#N/A,#N/A,FALSE,"COMD";#N/A,#N/A,FALSE,"Valuation";#N/A,#N/A,FALSE,"Assumptions";#N/A,#N/A,FALSE,"Pooling";#N/A,#N/A,FALSE,"BalanceSheet"}</definedName>
    <definedName name="________OK2" localSheetId="3" hidden="1">{#N/A,#N/A,FALSE,"Cover";#N/A,#N/A,FALSE,"LUMI";#N/A,#N/A,FALSE,"COMD";#N/A,#N/A,FALSE,"Valuation";#N/A,#N/A,FALSE,"Assumptions";#N/A,#N/A,FALSE,"Pooling";#N/A,#N/A,FALSE,"BalanceSheet"}</definedName>
    <definedName name="_______a1" localSheetId="3" hidden="1">{"Assump",#N/A,TRUE,"Proforma";"first",#N/A,TRUE,"Proforma";"second",#N/A,TRUE,"Proforma";"lease1",#N/A,TRUE,"Proforma";"lease2",#N/A,TRUE,"Proforma"}</definedName>
    <definedName name="_______OK2" localSheetId="3" hidden="1">{#N/A,#N/A,FALSE,"Cover";#N/A,#N/A,FALSE,"LUMI";#N/A,#N/A,FALSE,"COMD";#N/A,#N/A,FALSE,"Valuation";#N/A,#N/A,FALSE,"Assumptions";#N/A,#N/A,FALSE,"Pooling";#N/A,#N/A,FALSE,"BalanceSheet"}</definedName>
    <definedName name="______a1" localSheetId="3" hidden="1">{"Assump",#N/A,TRUE,"Proforma";"first",#N/A,TRUE,"Proforma";"second",#N/A,TRUE,"Proforma";"lease1",#N/A,TRUE,"Proforma";"lease2",#N/A,TRUE,"Proforma"}</definedName>
    <definedName name="______b1" localSheetId="3" hidden="1">{"annual",#N/A,FALSE,"Pro Forma";#N/A,#N/A,FALSE,"Golf Operations"}</definedName>
    <definedName name="______cd1" localSheetId="3" hidden="1">{"annual",#N/A,FALSE,"Pro Forma";#N/A,#N/A,FALSE,"Golf Operations"}</definedName>
    <definedName name="______gr1" localSheetId="3" hidden="1">{"three",#N/A,FALSE,"Capital";"four",#N/A,FALSE,"Capital"}</definedName>
    <definedName name="______OK2" localSheetId="3" hidden="1">{#N/A,#N/A,FALSE,"Cover";#N/A,#N/A,FALSE,"LUMI";#N/A,#N/A,FALSE,"COMD";#N/A,#N/A,FALSE,"Valuation";#N/A,#N/A,FALSE,"Assumptions";#N/A,#N/A,FALSE,"Pooling";#N/A,#N/A,FALSE,"BalanceSheet"}</definedName>
    <definedName name="______wr1" localSheetId="3" hidden="1">{"Output-3Column",#N/A,FALSE,"Output"}</definedName>
    <definedName name="______wrn1" localSheetId="3" hidden="1">{"schedule1",#N/A,FALSE,"Sheet1";"schedule2",#N/A,FALSE,"Sheet1";"schedule3",#N/A,FALSE,"Sheet1";"schedule4",#N/A,FALSE,"Sheet1";"schedule5",#N/A,FALSE,"Sheet1";"schedule6",#N/A,FALSE,"Sheet1"}</definedName>
    <definedName name="_____a1" localSheetId="3" hidden="1">{"Assump",#N/A,TRUE,"Proforma";"first",#N/A,TRUE,"Proforma";"second",#N/A,TRUE,"Proforma";"lease1",#N/A,TRUE,"Proforma";"lease2",#N/A,TRUE,"Proforma"}</definedName>
    <definedName name="_____al1" localSheetId="3" hidden="1">{"sheet a",#N/A,FALSE,"A";"sheet b 1",#N/A,FALSE,"B";"sheet b 2",#N/A,FALSE,"B"}</definedName>
    <definedName name="_____OK2" localSheetId="3" hidden="1">{#N/A,#N/A,FALSE,"Cover";#N/A,#N/A,FALSE,"LUMI";#N/A,#N/A,FALSE,"COMD";#N/A,#N/A,FALSE,"Valuation";#N/A,#N/A,FALSE,"Assumptions";#N/A,#N/A,FALSE,"Pooling";#N/A,#N/A,FALSE,"BalanceSheet"}</definedName>
    <definedName name="_____wrn1" localSheetId="3" hidden="1">{"schedule1",#N/A,FALSE,"Sheet1";"schedule2",#N/A,FALSE,"Sheet1";"schedule3",#N/A,FALSE,"Sheet1";"schedule4",#N/A,FALSE,"Sheet1";"schedule5",#N/A,FALSE,"Sheet1";"schedule6",#N/A,FALSE,"Sheet1"}</definedName>
    <definedName name="____a1" localSheetId="3" hidden="1">{"Assump",#N/A,TRUE,"Proforma";"first",#N/A,TRUE,"Proforma";"second",#N/A,TRUE,"Proforma";"lease1",#N/A,TRUE,"Proforma";"lease2",#N/A,TRUE,"Proforma"}</definedName>
    <definedName name="____al1" localSheetId="3" hidden="1">{"sheet a",#N/A,FALSE,"A";"sheet b 1",#N/A,FALSE,"B";"sheet b 2",#N/A,FALSE,"B"}</definedName>
    <definedName name="____OK2" localSheetId="3" hidden="1">{#N/A,#N/A,FALSE,"Cover";#N/A,#N/A,FALSE,"LUMI";#N/A,#N/A,FALSE,"COMD";#N/A,#N/A,FALSE,"Valuation";#N/A,#N/A,FALSE,"Assumptions";#N/A,#N/A,FALSE,"Pooling";#N/A,#N/A,FALSE,"BalanceSheet"}</definedName>
    <definedName name="____wrn1" localSheetId="3" hidden="1">{"schedule1",#N/A,FALSE,"Sheet1";"schedule2",#N/A,FALSE,"Sheet1";"schedule3",#N/A,FALSE,"Sheet1";"schedule4",#N/A,FALSE,"Sheet1";"schedule5",#N/A,FALSE,"Sheet1";"schedule6",#N/A,FALSE,"Sheet1"}</definedName>
    <definedName name="___a1" localSheetId="3" hidden="1">{"Assump",#N/A,TRUE,"Proforma";"first",#N/A,TRUE,"Proforma";"second",#N/A,TRUE,"Proforma";"lease1",#N/A,TRUE,"Proforma";"lease2",#N/A,TRUE,"Proforma"}</definedName>
    <definedName name="___al1" localSheetId="3" hidden="1">{"sheet a",#N/A,FALSE,"A";"sheet b 1",#N/A,FALSE,"B";"sheet b 2",#N/A,FALSE,"B"}</definedName>
    <definedName name="___b1" localSheetId="3" hidden="1">{"annual",#N/A,FALSE,"Pro Forma";#N/A,#N/A,FALSE,"Golf Operations"}</definedName>
    <definedName name="___cd1" localSheetId="3" hidden="1">{"annual",#N/A,FALSE,"Pro Forma";#N/A,#N/A,FALSE,"Golf Operations"}</definedName>
    <definedName name="___gr1" localSheetId="3" hidden="1">{"three",#N/A,FALSE,"Capital";"four",#N/A,FALSE,"Capital"}</definedName>
    <definedName name="___mg3" localSheetId="3" hidden="1">{"Main",#N/A,FALSE,"Wacker";"Main2",#N/A,FALSE,"Wacker";"Value",#N/A,FALSE,"Wacker";"Sensitivity",#N/A,FALSE,"Wacker";"Paine",#N/A,FALSE,"Wacker";"Quaker",#N/A,FALSE,"Wacker";"Wacker",#N/A,FALSE,"Wacker";"1900",#N/A,FALSE,"Wacker";"1901",#N/A,FALSE,"Wacker"}</definedName>
    <definedName name="___OK2" localSheetId="3" hidden="1">{#N/A,#N/A,FALSE,"Cover";#N/A,#N/A,FALSE,"LUMI";#N/A,#N/A,FALSE,"COMD";#N/A,#N/A,FALSE,"Valuation";#N/A,#N/A,FALSE,"Assumptions";#N/A,#N/A,FALSE,"Pooling";#N/A,#N/A,FALSE,"BalanceSheet"}</definedName>
    <definedName name="___wr1" localSheetId="3" hidden="1">{"Output-3Column",#N/A,FALSE,"Output"}</definedName>
    <definedName name="___wrn1" localSheetId="3" hidden="1">{"schedule1",#N/A,FALSE,"Sheet1";"schedule2",#N/A,FALSE,"Sheet1";"schedule3",#N/A,FALSE,"Sheet1";"schedule4",#N/A,FALSE,"Sheet1";"schedule5",#N/A,FALSE,"Sheet1";"schedule6",#N/A,FALSE,"Sheet1"}</definedName>
    <definedName name="___wrn4" localSheetId="3" hidden="1">{"data",#N/A,FALSE,"INPUT"}</definedName>
    <definedName name="__123Graph_LBL_AMETPLX" localSheetId="3" hidden="1">#REF!</definedName>
    <definedName name="__123Graph_LBL_B" localSheetId="3" hidden="1">#REF!</definedName>
    <definedName name="__5__123Graph_CCHART_1" localSheetId="3" hidden="1">#REF!</definedName>
    <definedName name="__6__123Graph_CCHART_2" localSheetId="3" hidden="1">#REF!</definedName>
    <definedName name="__7__123Graph_DCHART_1" localSheetId="3" hidden="1">#REF!</definedName>
    <definedName name="__a1" localSheetId="3" hidden="1">{"Assump",#N/A,TRUE,"Proforma";"first",#N/A,TRUE,"Proforma";"second",#N/A,TRUE,"Proforma";"lease1",#N/A,TRUE,"Proforma";"lease2",#N/A,TRUE,"Proforma"}</definedName>
    <definedName name="__al1" localSheetId="3" hidden="1">{"sheet a",#N/A,FALSE,"A";"sheet b 1",#N/A,FALSE,"B";"sheet b 2",#N/A,FALSE,"B"}</definedName>
    <definedName name="__b1" localSheetId="3" hidden="1">{"annual",#N/A,FALSE,"Pro Forma";#N/A,#N/A,FALSE,"Golf Operations"}</definedName>
    <definedName name="__cd1" localSheetId="3" hidden="1">{"annual",#N/A,FALSE,"Pro Forma";#N/A,#N/A,FALSE,"Golf Operations"}</definedName>
    <definedName name="__FDS_USED_FOR_REUSING_RANGE_IDS_RECYCLE" localSheetId="3" hidden="1">{33,33,33,33,33}</definedName>
    <definedName name="__gr1" localSheetId="3" hidden="1">{"three",#N/A,FALSE,"Capital";"four",#N/A,FALSE,"Capital"}</definedName>
    <definedName name="__k" localSheetId="3" hidden="1">{#N/A,#N/A,TRUE,"A-site";#N/A,#N/A,TRUE,"B-Buildings";#N/A,#N/A,TRUE,"c-out-of-fence";#N/A,#N/A,TRUE,"d-proj.infr.";#N/A,#N/A,TRUE,"e- land"}</definedName>
    <definedName name="__mg3" localSheetId="3" hidden="1">{"Main",#N/A,FALSE,"Wacker";"Main2",#N/A,FALSE,"Wacker";"Value",#N/A,FALSE,"Wacker";"Sensitivity",#N/A,FALSE,"Wacker";"Paine",#N/A,FALSE,"Wacker";"Quaker",#N/A,FALSE,"Wacker";"Wacker",#N/A,FALSE,"Wacker";"1900",#N/A,FALSE,"Wacker";"1901",#N/A,FALSE,"Wacker"}</definedName>
    <definedName name="__OK2" localSheetId="3" hidden="1">{#N/A,#N/A,FALSE,"Cover";#N/A,#N/A,FALSE,"LUMI";#N/A,#N/A,FALSE,"COMD";#N/A,#N/A,FALSE,"Valuation";#N/A,#N/A,FALSE,"Assumptions";#N/A,#N/A,FALSE,"Pooling";#N/A,#N/A,FALSE,"BalanceSheet"}</definedName>
    <definedName name="__w" localSheetId="3" hidden="1">{#N/A,#N/A,TRUE,"A-site";#N/A,#N/A,TRUE,"B-Buildings";#N/A,#N/A,TRUE,"c-out-of-fence";#N/A,#N/A,TRUE,"d-proj.infr.";#N/A,#N/A,TRUE,"e- land"}</definedName>
    <definedName name="__wr1" localSheetId="3" hidden="1">{"Output-3Column",#N/A,FALSE,"Output"}</definedName>
    <definedName name="__wrn1" localSheetId="3" hidden="1">{"schedule1",#N/A,FALSE,"Sheet1";"schedule2",#N/A,FALSE,"Sheet1";"schedule3",#N/A,FALSE,"Sheet1";"schedule4",#N/A,FALSE,"Sheet1";"schedule5",#N/A,FALSE,"Sheet1";"schedule6",#N/A,FALSE,"Sheet1"}</definedName>
    <definedName name="__wrn4" localSheetId="3" hidden="1">{"data",#N/A,FALSE,"INPUT"}</definedName>
    <definedName name="_1__FDSAUDITLINK__" localSheetId="3" hidden="1">{"fdsup://directions/FAT Viewer?action=UPDATE&amp;creator=factset&amp;DYN_ARGS=TRUE&amp;DOC_NAME=FAT:FQL_AUDITING_CLIENT_TEMPLATE.FAT&amp;display_string=Audit&amp;VAR:KEY=JIVIHKDEZQ&amp;VAR:QUERY=UkdGX0VOVFJQUl9WQUwoQU5OLDQxMDQ0LCwsLFVTRCwsTk9BVURJVCk=&amp;WINDOW=FIRST_POPUP&amp;HEIGHT=45","0&amp;WIDTH=450&amp;START_MAXIMIZED=FALSE&amp;VAR:CALENDAR=US&amp;VAR:SYMBOL=707624&amp;VAR:INDEX=0"}</definedName>
    <definedName name="_10__123Graph_CCHART_3" localSheetId="3" hidden="1">#REF!</definedName>
    <definedName name="_10__FDSAUDITLINK__" localSheetId="3" hidden="1">{"fdsup://directions/FAT Viewer?action=UPDATE&amp;creator=factset&amp;DYN_ARGS=TRUE&amp;DOC_NAME=FAT:FQL_AUDITING_CLIENT_TEMPLATE.FAT&amp;display_string=Audit&amp;VAR:KEY=QVOTMVOFAN&amp;VAR:QUERY=RkZfRU5UUlBSX1ZBTF9EQUlMWSg0MDI0MiwsLCwnVVNEJywnRElMJyk=&amp;WINDOW=FIRST_POPUP&amp;HEIGHT=45","0&amp;WIDTH=450&amp;START_MAXIMIZED=FALSE&amp;VAR:CALENDAR=US&amp;VAR:SYMBOL=B1H508&amp;VAR:INDEX=0"}</definedName>
    <definedName name="_100__FDSAUDITLINK__" localSheetId="3" hidden="1">{"fdsup://directions/FAT Viewer?action=UPDATE&amp;creator=factset&amp;DYN_ARGS=TRUE&amp;DOC_NAME=FAT:FQL_AUDITING_CLIENT_TEMPLATE.FAT&amp;display_string=Audit&amp;VAR:KEY=MFMZMXUPCP&amp;VAR:QUERY=RkZfRUJJVERBX0lCKCdDQUwnLDIwMDksLCwsJ1VTRCcp&amp;WINDOW=FIRST_POPUP&amp;HEIGHT=450&amp;WIDTH=450&amp;","START_MAXIMIZED=FALSE&amp;VAR:CALENDAR=US&amp;VAR:SYMBOL=332770&amp;VAR:INDEX=0"}</definedName>
    <definedName name="_101__FDSAUDITLINK__" localSheetId="3" hidden="1">{"fdsup://directions/FAT Viewer?action=UPDATE&amp;creator=factset&amp;DYN_ARGS=TRUE&amp;DOC_NAME=FAT:FQL_AUDITING_CLIENT_TEMPLATE.FAT&amp;display_string=Audit&amp;VAR:KEY=CXEHCRWFAB&amp;VAR:QUERY=RkZfRU5UUlBSX1ZBTF9EQUlMWSg0MDI0MiwsLCwnVVNEJywnRElMJyk=&amp;WINDOW=FIRST_POPUP&amp;HEIGHT=45","0&amp;WIDTH=450&amp;START_MAXIMIZED=FALSE&amp;VAR:CALENDAR=US&amp;VAR:SYMBOL=332770&amp;VAR:INDEX=0"}</definedName>
    <definedName name="_102__FDSAUDITLINK__" localSheetId="3" hidden="1">{"fdsup://directions/FAT Viewer?action=UPDATE&amp;creator=factset&amp;DYN_ARGS=TRUE&amp;DOC_NAME=FAT:FQL_AUDITING_CLIENT_TEMPLATE.FAT&amp;display_string=Audit&amp;VAR:KEY=SVGBOBYLCP&amp;VAR:QUERY=RkZfRUJJVERBX0lCKCdDQUwnLDIwMDksLCwsJ1VTRCcp&amp;WINDOW=FIRST_POPUP&amp;HEIGHT=450&amp;WIDTH=450&amp;","START_MAXIMIZED=FALSE&amp;VAR:CALENDAR=US&amp;VAR:SYMBOL=70454910&amp;VAR:INDEX=0"}</definedName>
    <definedName name="_107__123Graph_LBL_ACHART_3" localSheetId="3" hidden="1">#REF!</definedName>
    <definedName name="_11__123Graph_XCHART_2" localSheetId="3" hidden="1">#REF!</definedName>
    <definedName name="_11__123Graph_XGROWTH_9" localSheetId="3" hidden="1">#REF!</definedName>
    <definedName name="_11__FDSAUDITLINK__" localSheetId="3" hidden="1">{"fdsup://directions/FAT Viewer?action=UPDATE&amp;creator=factset&amp;DYN_ARGS=TRUE&amp;DOC_NAME=FAT:FQL_AUDITING_CLIENT_TEMPLATE.FAT&amp;display_string=Audit&amp;VAR:KEY=OXKBUPEVWZ&amp;VAR:QUERY=RkZfRUJJVERBX0lCKCdDQUwnLDIwMDksLCwsJ1VTRCcp&amp;WINDOW=FIRST_POPUP&amp;HEIGHT=450&amp;WIDTH=450&amp;","START_MAXIMIZED=FALSE&amp;VAR:CALENDAR=US&amp;VAR:SYMBOL=B0ZSH5&amp;VAR:INDEX=0"}</definedName>
    <definedName name="_115__123Graph_LBL_ACHART_4" localSheetId="3" hidden="1">#REF!</definedName>
    <definedName name="_117__123Graph_CCHART_15" localSheetId="3" hidden="1">#REF!</definedName>
    <definedName name="_12__FDSAUDITLINK__" localSheetId="3" hidden="1">{"fdsup://directions/FAT Viewer?action=UPDATE&amp;creator=factset&amp;DYN_ARGS=TRUE&amp;DOC_NAME=FAT:FQL_AUDITING_CLIENT_TEMPLATE.FAT&amp;display_string=Audit&amp;VAR:KEY=EHMBMXQHMZ&amp;VAR:QUERY=RkZfRUJJVERBX0lCKCdDQUwnLDIwMDksLCwsJ1VTRCcp&amp;WINDOW=FIRST_POPUP&amp;HEIGHT=450&amp;WIDTH=450&amp;","START_MAXIMIZED=FALSE&amp;VAR:CALENDAR=US&amp;VAR:SYMBOL=B1H508&amp;VAR:INDEX=0"}</definedName>
    <definedName name="_13__FDSAUDITLINK__" localSheetId="3" hidden="1">{"fdsup://directions/FAT Viewer?action=UPDATE&amp;creator=factset&amp;DYN_ARGS=TRUE&amp;DOC_NAME=FAT:FQL_AUDITING_CLIENT_TEMPLATE.FAT&amp;display_string=Audit&amp;VAR:KEY=ONSFQDEZIB&amp;VAR:QUERY=RkZfRUJJVERBX0lCKCdDQUwnLDIwMDksLCwsJ1VTRCcp&amp;WINDOW=FIRST_POPUP&amp;HEIGHT=450&amp;WIDTH=450&amp;","START_MAXIMIZED=FALSE&amp;VAR:CALENDAR=US&amp;VAR:SYMBOL=B1VRCG&amp;VAR:INDEX=0"}</definedName>
    <definedName name="_14__FDSAUDITLINK__" localSheetId="3" hidden="1">{"fdsup://directions/FAT Viewer?action=UPDATE&amp;creator=factset&amp;DYN_ARGS=TRUE&amp;DOC_NAME=FAT:FQL_AUDITING_CLIENT_TEMPLATE.FAT&amp;display_string=Audit&amp;VAR:KEY=KVODGPMXKV&amp;VAR:QUERY=RkZfRU5UUlBSX1ZBTF9EQUlMWSg0MDI0MiwsLCwnVVNEJywnRElMJyk=&amp;WINDOW=FIRST_POPUP&amp;HEIGHT=45","0&amp;WIDTH=450&amp;START_MAXIMIZED=FALSE&amp;VAR:CALENDAR=US&amp;VAR:SYMBOL=B1VRCG&amp;VAR:INDEX=0"}</definedName>
    <definedName name="_15__123Graph_LBL_ACHART_3" localSheetId="3" hidden="1">#REF!</definedName>
    <definedName name="_15__FDSAUDITLINK__" localSheetId="3" hidden="1">{"fdsup://directions/FAT Viewer?action=UPDATE&amp;creator=factset&amp;DYN_ARGS=TRUE&amp;DOC_NAME=FAT:FQL_AUDITING_CLIENT_TEMPLATE.FAT&amp;display_string=Audit&amp;VAR:KEY=QJARQRUDEH&amp;VAR:QUERY=RkZfRUJJVERBX0lCKCdDQUwnLDIwMDksLCwsJ1VTRCcp&amp;WINDOW=FIRST_POPUP&amp;HEIGHT=450&amp;WIDTH=450&amp;","START_MAXIMIZED=FALSE&amp;VAR:CALENDAR=US&amp;VAR:SYMBOL=600030&amp;VAR:INDEX=0"}</definedName>
    <definedName name="_16__FDSAUDITLINK__" localSheetId="3" hidden="1">{"fdsup://directions/FAT Viewer?action=UPDATE&amp;creator=factset&amp;DYN_ARGS=TRUE&amp;DOC_NAME=FAT:FQL_AUDITING_CLIENT_TEMPLATE.FAT&amp;display_string=Audit&amp;VAR:KEY=SHKZGPYRAD&amp;VAR:QUERY=RkZfRU5UUlBSX1ZBTF9EQUlMWSg0MDI0MiwsLCwnVVNEJywnRElMJyk=&amp;WINDOW=FIRST_POPUP&amp;HEIGHT=45","0&amp;WIDTH=450&amp;START_MAXIMIZED=FALSE&amp;VAR:CALENDAR=US&amp;VAR:SYMBOL=600030&amp;VAR:INDEX=0"}</definedName>
    <definedName name="_17__FDSAUDITLINK__" localSheetId="3" hidden="1">{"fdsup://directions/FAT Viewer?action=UPDATE&amp;creator=factset&amp;DYN_ARGS=TRUE&amp;DOC_NAME=FAT:FQL_AUDITING_CLIENT_TEMPLATE.FAT&amp;display_string=Audit&amp;VAR:KEY=WDEJKFYBMT&amp;VAR:QUERY=RkZfRUJJVERBX0lCKCdDQUwnLDIwMDksLCwsJ1VTRCcp&amp;WINDOW=FIRST_POPUP&amp;HEIGHT=450&amp;WIDTH=450&amp;","START_MAXIMIZED=FALSE&amp;VAR:CALENDAR=US&amp;VAR:SYMBOL=610989&amp;VAR:INDEX=0"}</definedName>
    <definedName name="_18__123Graph_ACHART_15" localSheetId="3" hidden="1">#REF!</definedName>
    <definedName name="_18__123Graph_LBL_BCHART_3" localSheetId="3" hidden="1">#REF!</definedName>
    <definedName name="_18__FDSAUDITLINK__" localSheetId="3" hidden="1">{"fdsup://directions/FAT Viewer?action=UPDATE&amp;creator=factset&amp;DYN_ARGS=TRUE&amp;DOC_NAME=FAT:FQL_AUDITING_CLIENT_TEMPLATE.FAT&amp;display_string=Audit&amp;VAR:KEY=SJEHMVUTUJ&amp;VAR:QUERY=RkZfRU5UUlBSX1ZBTF9EQUlMWSg0MDI0MiwsLCwnVVNEJywnRElMJyk=&amp;WINDOW=FIRST_POPUP&amp;HEIGHT=45","0&amp;WIDTH=450&amp;START_MAXIMIZED=FALSE&amp;VAR:CALENDAR=US&amp;VAR:SYMBOL=610989&amp;VAR:INDEX=0"}</definedName>
    <definedName name="_189__123Graph_DCHART_22" localSheetId="3" hidden="1">#REF!</definedName>
    <definedName name="_19__123Graph_LBL_ACHART_3" localSheetId="3" hidden="1">#REF!</definedName>
    <definedName name="_19__FDSAUDITLINK__" localSheetId="3" hidden="1">{"fdsup://directions/FAT Viewer?action=UPDATE&amp;creator=factset&amp;DYN_ARGS=TRUE&amp;DOC_NAME=FAT:FQL_AUDITING_CLIENT_TEMPLATE.FAT&amp;display_string=Audit&amp;VAR:KEY=UJSFKRAFAX&amp;VAR:QUERY=RkZfRUJJVERBX0lCKCdDQUwnLDIwMDksLCwsJ1VTRCcp&amp;WINDOW=FIRST_POPUP&amp;HEIGHT=450&amp;WIDTH=450&amp;","START_MAXIMIZED=FALSE&amp;VAR:CALENDAR=US&amp;VAR:SYMBOL=672529&amp;VAR:INDEX=0"}</definedName>
    <definedName name="_2__FDSAUDITLINK__" localSheetId="3" hidden="1">{"fdsup://directions/FAT Viewer?action=UPDATE&amp;creator=factset&amp;DYN_ARGS=TRUE&amp;DOC_NAME=FAT:FQL_AUDITING_CLIENT_TEMPLATE.FAT&amp;display_string=Audit&amp;VAR:KEY=SVWDARGLYV&amp;VAR:QUERY=UkdGX0VOVFJQUl9WQUwoQU5OLDQxMDQ0LCwsLCwsTk9BVURJVCk=&amp;WINDOW=FIRST_POPUP&amp;HEIGHT=450&amp;WI","DTH=450&amp;START_MAXIMIZED=FALSE&amp;VAR:CALENDAR=US&amp;VAR:SYMBOL=707624&amp;VAR:INDEX=0"}</definedName>
    <definedName name="_20__123Graph_LBL_CCHART_3" localSheetId="3" hidden="1">#REF!</definedName>
    <definedName name="_20__FDSAUDITLINK__" localSheetId="3" hidden="1">{"fdsup://directions/FAT Viewer?action=UPDATE&amp;creator=factset&amp;DYN_ARGS=TRUE&amp;DOC_NAME=FAT:FQL_AUDITING_CLIENT_TEMPLATE.FAT&amp;display_string=Audit&amp;VAR:KEY=UZSZCXIVQZ&amp;VAR:QUERY=RkZfRU5UUlBSX1ZBTF9EQUlMWSg0MDI0MiwsLCwnVVNEJywnRElMJyk=&amp;WINDOW=FIRST_POPUP&amp;HEIGHT=45","0&amp;WIDTH=450&amp;START_MAXIMIZED=FALSE&amp;VAR:CALENDAR=US&amp;VAR:SYMBOL=672529&amp;VAR:INDEX=0"}</definedName>
    <definedName name="_21__FDSAUDITLINK__" localSheetId="3" hidden="1">{"fdsup://directions/FAT Viewer?action=UPDATE&amp;creator=factset&amp;DYN_ARGS=TRUE&amp;DOC_NAME=FAT:FQL_AUDITING_CLIENT_TEMPLATE.FAT&amp;display_string=Audit&amp;VAR:KEY=MXYZWTSLEL&amp;VAR:QUERY=RkZfRUJJVERBX0lCKCdDQUwnLDIwMDksLCwsJ1VTRCcp&amp;WINDOW=FIRST_POPUP&amp;HEIGHT=450&amp;WIDTH=450&amp;","START_MAXIMIZED=FALSE&amp;VAR:CALENDAR=US&amp;VAR:SYMBOL=642539&amp;VAR:INDEX=0"}</definedName>
    <definedName name="_22__FDSAUDITLINK__" localSheetId="3" hidden="1">{"fdsup://directions/FAT Viewer?action=UPDATE&amp;creator=factset&amp;DYN_ARGS=TRUE&amp;DOC_NAME=FAT:FQL_AUDITING_CLIENT_TEMPLATE.FAT&amp;display_string=Audit&amp;VAR:KEY=MXSHIJCBUD&amp;VAR:QUERY=RkZfRU5UUlBSX1ZBTF9EQUlMWSg0MDI0MiwsLCwnVVNEJywnRElMJyk=&amp;WINDOW=FIRST_POPUP&amp;HEIGHT=45","0&amp;WIDTH=450&amp;START_MAXIMIZED=FALSE&amp;VAR:CALENDAR=US&amp;VAR:SYMBOL=642539&amp;VAR:INDEX=0"}</definedName>
    <definedName name="_23__FDSAUDITLINK__" localSheetId="3" hidden="1">{"fdsup://directions/FAT Viewer?action=UPDATE&amp;creator=factset&amp;DYN_ARGS=TRUE&amp;DOC_NAME=FAT:FQL_AUDITING_CLIENT_TEMPLATE.FAT&amp;display_string=Audit&amp;VAR:KEY=CXYHEJMREF&amp;VAR:QUERY=RkZfRUJJVERBX0lCKCdDQUwnLDIwMDksLCwsJ1VTRCcp&amp;WINDOW=FIRST_POPUP&amp;HEIGHT=450&amp;WIDTH=450&amp;","START_MAXIMIZED=FALSE&amp;VAR:CALENDAR=US&amp;VAR:SYMBOL=B1JNK8&amp;VAR:INDEX=0"}</definedName>
    <definedName name="_24__FDSAUDITLINK__" localSheetId="3" hidden="1">{"fdsup://directions/FAT Viewer?action=UPDATE&amp;creator=factset&amp;DYN_ARGS=TRUE&amp;DOC_NAME=FAT:FQL_AUDITING_CLIENT_TEMPLATE.FAT&amp;display_string=Audit&amp;VAR:KEY=EHIVMZAFGB&amp;VAR:QUERY=RkZfRU5UUlBSX1ZBTF9EQUlMWSg0MDI0MiwsLCwnVVNEJywnRElMJyk=&amp;WINDOW=FIRST_POPUP&amp;HEIGHT=45","0&amp;WIDTH=450&amp;START_MAXIMIZED=FALSE&amp;VAR:CALENDAR=US&amp;VAR:SYMBOL=B1JNK8&amp;VAR:INDEX=0"}</definedName>
    <definedName name="_243__123Graph_FCHART_16" localSheetId="3" hidden="1">#REF!</definedName>
    <definedName name="_25__FDSAUDITLINK__" localSheetId="3" hidden="1">{"fdsup://directions/FAT Viewer?action=UPDATE&amp;creator=factset&amp;DYN_ARGS=TRUE&amp;DOC_NAME=FAT:FQL_AUDITING_CLIENT_TEMPLATE.FAT&amp;display_string=Audit&amp;VAR:KEY=OVIVMZOVCP&amp;VAR:QUERY=RkZfRUJJVERBX0lCKCdDQUwnLDIwMDksLCwsJ1VTRCcp&amp;WINDOW=FIRST_POPUP&amp;HEIGHT=450&amp;WIDTH=450&amp;","START_MAXIMIZED=FALSE&amp;VAR:CALENDAR=US&amp;VAR:SYMBOL=B09N7M&amp;VAR:INDEX=0"}</definedName>
    <definedName name="_252__123Graph_FCHART_17" localSheetId="3" hidden="1">#REF!</definedName>
    <definedName name="_26__123Graph_LBL_CCHART_3" localSheetId="3" hidden="1">#REF!</definedName>
    <definedName name="_26__FDSAUDITLINK__" localSheetId="3" hidden="1">{"fdsup://directions/FAT Viewer?action=UPDATE&amp;creator=factset&amp;DYN_ARGS=TRUE&amp;DOC_NAME=FAT:FQL_AUDITING_CLIENT_TEMPLATE.FAT&amp;display_string=Audit&amp;VAR:KEY=MLSVYZWRCH&amp;VAR:QUERY=RkZfRU5UUlBSX1ZBTF9EQUlMWSg0MDI0MiwsLCwnVVNEJywnRElMJyk=&amp;WINDOW=FIRST_POPUP&amp;HEIGHT=45","0&amp;WIDTH=450&amp;START_MAXIMIZED=FALSE&amp;VAR:CALENDAR=US&amp;VAR:SYMBOL=B09N7M&amp;VAR:INDEX=0"}</definedName>
    <definedName name="_27__FDSAUDITLINK__" localSheetId="3" hidden="1">{"fdsup://Directions/FactSet Auditing Viewer?action=AUDIT_VALUE&amp;DB=129&amp;ID1=604348&amp;VALUEID=03426&amp;SDATE=2008&amp;PERIODTYPE=ANN_STD&amp;window=popup_no_bar&amp;width=385&amp;height=120&amp;START_MAXIMIZED=FALSE&amp;creator=factset&amp;display_string=Audit"}</definedName>
    <definedName name="_270__123Graph_XCHART_15" localSheetId="3" hidden="1">#REF!</definedName>
    <definedName name="_28__FDSAUDITLINK__" localSheetId="3" hidden="1">{"fdsup://directions/FAT Viewer?action=UPDATE&amp;creator=factset&amp;DYN_ARGS=TRUE&amp;DOC_NAME=FAT:FQL_AUDITING_CLIENT_TEMPLATE.FAT&amp;display_string=Audit&amp;VAR:KEY=ALIZMZKVMP&amp;VAR:QUERY=RkZfRU5UUlBSX1ZBTF9EQUlMWSg0MDI0MiwsLCwnVVNEJywnRElMJyk=&amp;WINDOW=FIRST_POPUP&amp;HEIGHT=45","0&amp;WIDTH=450&amp;START_MAXIMIZED=FALSE&amp;VAR:CALENDAR=US&amp;VAR:SYMBOL=70454910&amp;VAR:INDEX=0"}</definedName>
    <definedName name="_288__123Graph_XCHART_17" localSheetId="3" hidden="1">#REF!</definedName>
    <definedName name="_29__FDSAUDITLINK__" localSheetId="3" hidden="1">{"fdsup://directions/FAT Viewer?action=UPDATE&amp;creator=factset&amp;DYN_ARGS=TRUE&amp;DOC_NAME=FAT:FQL_AUDITING_CLIENT_TEMPLATE.FAT&amp;display_string=Audit&amp;VAR:KEY=KVIZONYBQL&amp;VAR:QUERY=RkZfRUJJVERBX0lCKCdDQUwnLDIwMDksLCwsJ1VTRCcp&amp;WINDOW=FIRST_POPUP&amp;HEIGHT=450&amp;WIDTH=450&amp;","START_MAXIMIZED=FALSE&amp;VAR:CALENDAR=US&amp;VAR:SYMBOL=01381710&amp;VAR:INDEX=0"}</definedName>
    <definedName name="_3__123Graph_CCHART_1" localSheetId="3" hidden="1">#REF!</definedName>
    <definedName name="_3__FDSAUDITLINK__" localSheetId="3" hidden="1">{"fdsup://directions/FAT Viewer?action=UPDATE&amp;creator=factset&amp;DYN_ARGS=TRUE&amp;DOC_NAME=FAT:FQL_AUDITING_CLIENT_TEMPLATE.FAT&amp;display_string=Audit&amp;VAR:KEY=YFOVQTWLIJ&amp;VAR:QUERY=RkZfRU5UUlBSX1ZBTF9EQUlMWSg0MDI0MiwsLCwnVVNEJywnRElMJyk=&amp;WINDOW=FIRST_POPUP&amp;HEIGHT=45","0&amp;WIDTH=450&amp;START_MAXIMIZED=FALSE&amp;VAR:CALENDAR=US&amp;VAR:SYMBOL=678305&amp;VAR:INDEX=0"}</definedName>
    <definedName name="_30__FDSAUDITLINK__" localSheetId="3" hidden="1">{"fdsup://directions/FAT Viewer?action=UPDATE&amp;creator=factset&amp;DYN_ARGS=TRUE&amp;DOC_NAME=FAT:FQL_AUDITING_CLIENT_TEMPLATE.FAT&amp;display_string=Audit&amp;VAR:KEY=WDIPMPONKN&amp;VAR:QUERY=RkZfRU5UUlBSX1ZBTF9EQUlMWSg0MDI0MiwsLCwnVVNEJywnRElMJyk=&amp;WINDOW=FIRST_POPUP&amp;HEIGHT=45","0&amp;WIDTH=450&amp;START_MAXIMIZED=FALSE&amp;VAR:CALENDAR=US&amp;VAR:SYMBOL=01381710&amp;VAR:INDEX=0"}</definedName>
    <definedName name="_31__FDSAUDITLINK__" localSheetId="3" hidden="1">{"fdsup://directions/FAT Viewer?action=UPDATE&amp;creator=factset&amp;DYN_ARGS=TRUE&amp;DOC_NAME=FAT:FQL_AUDITING_CLIENT_TEMPLATE.FAT&amp;display_string=Audit&amp;VAR:KEY=SFSDQLCZQV&amp;VAR:QUERY=RkZfRUJJVERBX0lCKCdDQUwnLDIwMDksLCwsJ1VTRCcp&amp;WINDOW=FIRST_POPUP&amp;HEIGHT=450&amp;WIDTH=450&amp;","START_MAXIMIZED=FALSE&amp;VAR:CALENDAR=US&amp;VAR:SYMBOL=B1G426&amp;VAR:INDEX=0"}</definedName>
    <definedName name="_32__FDSAUDITLINK__" localSheetId="3" hidden="1">{"fdsup://directions/FAT Viewer?action=UPDATE&amp;creator=factset&amp;DYN_ARGS=TRUE&amp;DOC_NAME=FAT:FQL_AUDITING_CLIENT_TEMPLATE.FAT&amp;display_string=Audit&amp;VAR:KEY=MZYVMTAFUT&amp;VAR:QUERY=RkZfRU5UUlBSX1ZBTF9EQUlMWSg0MDI0MiwsLCwnVVNEJywnRElMJyk=&amp;WINDOW=FIRST_POPUP&amp;HEIGHT=45","0&amp;WIDTH=450&amp;START_MAXIMIZED=FALSE&amp;VAR:CALENDAR=US&amp;VAR:SYMBOL=B1G426&amp;VAR:INDEX=0"}</definedName>
    <definedName name="_33__FDSAUDITLINK__" localSheetId="3" hidden="1">{"fdsup://directions/FAT Viewer?action=UPDATE&amp;creator=factset&amp;DYN_ARGS=TRUE&amp;DOC_NAME=FAT:FQL_AUDITING_CLIENT_TEMPLATE.FAT&amp;display_string=Audit&amp;VAR:KEY=CLMPGRAFIV&amp;VAR:QUERY=RkZfRUJJVERBX0lCKCdDQUwnLDIwMDksLCwsJ1VTRCcp&amp;WINDOW=FIRST_POPUP&amp;HEIGHT=450&amp;WIDTH=450&amp;","START_MAXIMIZED=FALSE&amp;VAR:CALENDAR=US&amp;VAR:SYMBOL=B29BCK&amp;VAR:INDEX=0"}</definedName>
    <definedName name="_34__FDSAUDITLINK__" localSheetId="3" hidden="1">{"fdsup://directions/FAT Viewer?action=UPDATE&amp;creator=factset&amp;DYN_ARGS=TRUE&amp;DOC_NAME=FAT:FQL_AUDITING_CLIENT_TEMPLATE.FAT&amp;display_string=Audit&amp;VAR:KEY=ONCXUBIDAL&amp;VAR:QUERY=RkZfRU5UUlBSX1ZBTF9EQUlMWSg0MDI0MiwsLCwnVVNEJywnRElMJyk=&amp;WINDOW=FIRST_POPUP&amp;HEIGHT=45","0&amp;WIDTH=450&amp;START_MAXIMIZED=FALSE&amp;VAR:CALENDAR=US&amp;VAR:SYMBOL=B29BCK&amp;VAR:INDEX=0"}</definedName>
    <definedName name="_35__FDSAUDITLINK__" localSheetId="3" hidden="1">{"fdsup://directions/FAT Viewer?action=UPDATE&amp;creator=factset&amp;DYN_ARGS=TRUE&amp;DOC_NAME=FAT:FQL_AUDITING_CLIENT_TEMPLATE.FAT&amp;display_string=Audit&amp;VAR:KEY=CPINQXQDOF&amp;VAR:QUERY=RkZfRUJJVERBX0lCKCdDQUwnLDIwMDksLCwsJ1VTRCcp&amp;WINDOW=FIRST_POPUP&amp;HEIGHT=450&amp;WIDTH=450&amp;","START_MAXIMIZED=FALSE&amp;VAR:CALENDAR=US&amp;VAR:SYMBOL=B019KX&amp;VAR:INDEX=0"}</definedName>
    <definedName name="_36__FDSAUDITLINK__" localSheetId="3" hidden="1">{"fdsup://directions/FAT Viewer?action=UPDATE&amp;creator=factset&amp;DYN_ARGS=TRUE&amp;DOC_NAME=FAT:FQL_AUDITING_CLIENT_TEMPLATE.FAT&amp;display_string=Audit&amp;VAR:KEY=GBWNGBUNCZ&amp;VAR:QUERY=RkZfRUJJVERBX0lCKCdDQUwnLDIwMDksLCwsJ1VTRCcp&amp;WINDOW=FIRST_POPUP&amp;HEIGHT=450&amp;WIDTH=450&amp;","START_MAXIMIZED=FALSE&amp;VAR:CALENDAR=US&amp;VAR:SYMBOL=84265V10&amp;VAR:INDEX=0"}</definedName>
    <definedName name="_37__FDSAUDITLINK__" localSheetId="3" hidden="1">{"fdsup://directions/FAT Viewer?action=UPDATE&amp;creator=factset&amp;DYN_ARGS=TRUE&amp;DOC_NAME=FAT:FQL_AUDITING_CLIENT_TEMPLATE.FAT&amp;display_string=Audit&amp;VAR:KEY=QTEFEBGPSL&amp;VAR:QUERY=RkZfRUJJVERBX0lCKCdDQUwnLDIwMDksLCwsJ1VTRCcp&amp;WINDOW=FIRST_POPUP&amp;HEIGHT=450&amp;WIDTH=450&amp;","START_MAXIMIZED=FALSE&amp;VAR:CALENDAR=US&amp;VAR:SYMBOL=35671D85&amp;VAR:INDEX=0"}</definedName>
    <definedName name="_38__FDSAUDITLINK__" localSheetId="3" hidden="1">{"fdsup://directions/FAT Viewer?action=UPDATE&amp;creator=factset&amp;DYN_ARGS=TRUE&amp;DOC_NAME=FAT:FQL_AUDITING_CLIENT_TEMPLATE.FAT&amp;display_string=Audit&amp;VAR:KEY=SDCXMZYZYB&amp;VAR:QUERY=RkZfRUJJVERBX0lCKCdDQUwnLDIwMDksLCwsJ1VTRCcp&amp;WINDOW=FIRST_POPUP&amp;HEIGHT=450&amp;WIDTH=450&amp;","START_MAXIMIZED=FALSE&amp;VAR:CALENDAR=US&amp;VAR:SYMBOL=604348&amp;VAR:INDEX=0"}</definedName>
    <definedName name="_39__FDSAUDITLINK__" localSheetId="3" hidden="1">{"fdsup://Directions/FactSet Auditing Viewer?action=AUDIT_VALUE&amp;DB=129&amp;ID1=604348&amp;VALUEID=02001&amp;SDATE=2008&amp;PERIODTYPE=ANN_STD&amp;window=popup_no_bar&amp;width=385&amp;height=120&amp;START_MAXIMIZED=FALSE&amp;creator=factset&amp;display_string=Audit"}</definedName>
    <definedName name="_4__123Graph_ACHART_3I" localSheetId="3" hidden="1">#REF!</definedName>
    <definedName name="_4__123Graph_DCHART_1" localSheetId="3" hidden="1">#REF!</definedName>
    <definedName name="_4__FDSAUDITLINK__" localSheetId="3" hidden="1">{"fdsup://directions/FAT Viewer?action=UPDATE&amp;creator=factset&amp;DYN_ARGS=TRUE&amp;DOC_NAME=FAT:FQL_AUDITING_CLIENT_TEMPLATE.FAT&amp;display_string=Audit&amp;VAR:KEY=YDSHWDYLUB&amp;VAR:QUERY=RkZfRUJJVERBX0lCKCdDQUwnLDIwMDksLCwsJ1VTRCcp&amp;WINDOW=FIRST_POPUP&amp;HEIGHT=450&amp;WIDTH=450&amp;","START_MAXIMIZED=FALSE&amp;VAR:CALENDAR=US&amp;VAR:SYMBOL=650432&amp;VAR:INDEX=0"}</definedName>
    <definedName name="_40__FDSAUDITLINK__" localSheetId="3" hidden="1">{"fdsup://directions/FAT Viewer?action=UPDATE&amp;creator=factset&amp;DYN_ARGS=TRUE&amp;DOC_NAME=FAT:FQL_AUDITING_CLIENT_TEMPLATE.FAT&amp;display_string=Audit&amp;VAR:KEY=IBUXKJGJCN&amp;VAR:QUERY=RkZfRU5UUlBSX1ZBTF9EQUlMWSg0MDI0MiwsLCwnVVNEJywnRElMJyk=&amp;WINDOW=FIRST_POPUP&amp;HEIGHT=45","0&amp;WIDTH=450&amp;START_MAXIMIZED=FALSE&amp;VAR:CALENDAR=US&amp;VAR:SYMBOL=604348&amp;VAR:INDEX=0"}</definedName>
    <definedName name="_41__FDSAUDITLINK__" localSheetId="3" hidden="1">{"fdsup://directions/FAT Viewer?action=UPDATE&amp;creator=factset&amp;DYN_ARGS=TRUE&amp;DOC_NAME=FAT:FQL_AUDITING_CLIENT_TEMPLATE.FAT&amp;display_string=Audit&amp;VAR:KEY=ORCHORYFWP&amp;VAR:QUERY=RkZfRUJJVERBX0lCKCdDQUwnLDIwMDksLCwsJ1VTRCcp&amp;WINDOW=FIRST_POPUP&amp;HEIGHT=450&amp;WIDTH=450&amp;","START_MAXIMIZED=FALSE&amp;VAR:CALENDAR=US&amp;VAR:SYMBOL=613944&amp;VAR:INDEX=0"}</definedName>
    <definedName name="_42__FDSAUDITLINK__" localSheetId="3" hidden="1">{"fdsup://directions/FAT Viewer?action=UPDATE&amp;creator=factset&amp;DYN_ARGS=TRUE&amp;DOC_NAME=FAT:FQL_AUDITING_CLIENT_TEMPLATE.FAT&amp;display_string=Audit&amp;VAR:KEY=MPCJKXEHKN&amp;VAR:QUERY=RkZfRU5UUlBSX1ZBTF9EQUlMWSg0MDI0MiwsLCwnVVNEJywnRElMJyk=&amp;WINDOW=FIRST_POPUP&amp;HEIGHT=45","0&amp;WIDTH=450&amp;START_MAXIMIZED=FALSE&amp;VAR:CALENDAR=US&amp;VAR:SYMBOL=613944&amp;VAR:INDEX=0"}</definedName>
    <definedName name="_43__FDSAUDITLINK__" localSheetId="3" hidden="1">{"fdsup://directions/FAT Viewer?action=UPDATE&amp;creator=factset&amp;DYN_ARGS=TRUE&amp;DOC_NAME=FAT:FQL_AUDITING_CLIENT_TEMPLATE.FAT&amp;display_string=Audit&amp;VAR:KEY=MZMPOVYPOT&amp;VAR:QUERY=RkZfRUJJVERBX0lCKCdDQUwnLDIwMDksLCwsJ1VTRCcp&amp;WINDOW=FIRST_POPUP&amp;HEIGHT=450&amp;WIDTH=450&amp;","START_MAXIMIZED=FALSE&amp;VAR:CALENDAR=US&amp;VAR:SYMBOL=B0GWF4&amp;VAR:INDEX=0"}</definedName>
    <definedName name="_44__FDSAUDITLINK__" localSheetId="3" hidden="1">{"fdsup://directions/FAT Viewer?action=UPDATE&amp;creator=factset&amp;DYN_ARGS=TRUE&amp;DOC_NAME=FAT:FQL_AUDITING_CLIENT_TEMPLATE.FAT&amp;display_string=Audit&amp;VAR:KEY=OTIPUXQVWX&amp;VAR:QUERY=RkZfRU5UUlBSX1ZBTF9EQUlMWSg0MDI0MiwsLCwnVVNEJywnRElMJyk=&amp;WINDOW=FIRST_POPUP&amp;HEIGHT=45","0&amp;WIDTH=450&amp;START_MAXIMIZED=FALSE&amp;VAR:CALENDAR=US&amp;VAR:SYMBOL=B0GWF4&amp;VAR:INDEX=0"}</definedName>
    <definedName name="_45__FDSAUDITLINK__" localSheetId="3" hidden="1">{"fdsup://directions/FAT Viewer?action=UPDATE&amp;creator=factset&amp;DYN_ARGS=TRUE&amp;DOC_NAME=FAT:FQL_AUDITING_CLIENT_TEMPLATE.FAT&amp;display_string=Audit&amp;VAR:KEY=OFSDYBCHEJ&amp;VAR:QUERY=RkZfRUJJVERBX0lCKCdDQUwnLDIwMDksLCwsJ1VTRCcp&amp;WINDOW=FIRST_POPUP&amp;HEIGHT=450&amp;WIDTH=450&amp;","START_MAXIMIZED=FALSE&amp;VAR:CALENDAR=US&amp;VAR:SYMBOL=B11HK3&amp;VAR:INDEX=0"}</definedName>
    <definedName name="_46__FDSAUDITLINK__" localSheetId="3" hidden="1">{"fdsup://directions/FAT Viewer?action=UPDATE&amp;creator=factset&amp;DYN_ARGS=TRUE&amp;DOC_NAME=FAT:FQL_AUDITING_CLIENT_TEMPLATE.FAT&amp;display_string=Audit&amp;VAR:KEY=MDELEFOVAR&amp;VAR:QUERY=RkZfRU5UUlBSX1ZBTF9EQUlMWSg0MDI0MiwsLCwnVVNEJywnRElMJyk=&amp;WINDOW=FIRST_POPUP&amp;HEIGHT=45","0&amp;WIDTH=450&amp;START_MAXIMIZED=FALSE&amp;VAR:CALENDAR=US&amp;VAR:SYMBOL=B11HK3&amp;VAR:INDEX=0"}</definedName>
    <definedName name="_47__FDSAUDITLINK__" localSheetId="3" hidden="1">{"fdsup://directions/FAT Viewer?action=UPDATE&amp;creator=factset&amp;DYN_ARGS=TRUE&amp;DOC_NAME=FAT:FQL_AUDITING_CLIENT_TEMPLATE.FAT&amp;display_string=Audit&amp;VAR:KEY=UXMFINCVAN&amp;VAR:QUERY=RkZfRUJJVERBX0lCKCdDQUwnLDIwMDksLCwsJ1VTRCcp&amp;WINDOW=FIRST_POPUP&amp;HEIGHT=450&amp;WIDTH=450&amp;","START_MAXIMIZED=FALSE&amp;VAR:CALENDAR=US&amp;VAR:SYMBOL=20854P10&amp;VAR:INDEX=0"}</definedName>
    <definedName name="_48__FDSAUDITLINK__" localSheetId="3" hidden="1">{"fdsup://directions/FAT Viewer?action=UPDATE&amp;creator=factset&amp;DYN_ARGS=TRUE&amp;DOC_NAME=FAT:FQL_AUDITING_CLIENT_TEMPLATE.FAT&amp;display_string=Audit&amp;VAR:KEY=YZUDINQFMN&amp;VAR:QUERY=RkZfRU5UUlBSX1ZBTF9EQUlMWSg0MDI0MiwsLCwnVVNEJywnRElMJyk=&amp;WINDOW=FIRST_POPUP&amp;HEIGHT=45","0&amp;WIDTH=450&amp;START_MAXIMIZED=FALSE&amp;VAR:CALENDAR=US&amp;VAR:SYMBOL=20854P10&amp;VAR:INDEX=0"}</definedName>
    <definedName name="_49__FDSAUDITLINK__" localSheetId="3" hidden="1">{"fdsup://directions/FAT Viewer?action=UPDATE&amp;creator=factset&amp;DYN_ARGS=TRUE&amp;DOC_NAME=FAT:FQL_AUDITING_CLIENT_TEMPLATE.FAT&amp;display_string=Audit&amp;VAR:KEY=MFMZMXUPCP&amp;VAR:QUERY=RkZfRUJJVERBX0lCKCdDQUwnLDIwMDksLCwsJ1VTRCcp&amp;WINDOW=FIRST_POPUP&amp;HEIGHT=450&amp;WIDTH=450&amp;","START_MAXIMIZED=FALSE&amp;VAR:CALENDAR=US&amp;VAR:SYMBOL=332770&amp;VAR:INDEX=0"}</definedName>
    <definedName name="_5__123Graph_CCHART_1" localSheetId="3" hidden="1">#REF!</definedName>
    <definedName name="_5__FDSAUDITLINK__" localSheetId="3" hidden="1">{"fdsup://directions/FAT Viewer?action=UPDATE&amp;creator=factset&amp;DYN_ARGS=TRUE&amp;DOC_NAME=FAT:FQL_AUDITING_CLIENT_TEMPLATE.FAT&amp;display_string=Audit&amp;VAR:KEY=WVMRQVONSP&amp;VAR:QUERY=RkZfRU5UUlBSX1ZBTF9EQUlMWSg0MDI0MiwsLCwnVVNEJywnRElMJyk=&amp;WINDOW=FIRST_POPUP&amp;HEIGHT=45","0&amp;WIDTH=450&amp;START_MAXIMIZED=FALSE&amp;VAR:CALENDAR=US&amp;VAR:SYMBOL=650432&amp;VAR:INDEX=0"}</definedName>
    <definedName name="_50__FDSAUDITLINK__" localSheetId="3" hidden="1">{"fdsup://directions/FAT Viewer?action=UPDATE&amp;creator=factset&amp;DYN_ARGS=TRUE&amp;DOC_NAME=FAT:FQL_AUDITING_CLIENT_TEMPLATE.FAT&amp;display_string=Audit&amp;VAR:KEY=CXEHCRWFAB&amp;VAR:QUERY=RkZfRU5UUlBSX1ZBTF9EQUlMWSg0MDI0MiwsLCwnVVNEJywnRElMJyk=&amp;WINDOW=FIRST_POPUP&amp;HEIGHT=45","0&amp;WIDTH=450&amp;START_MAXIMIZED=FALSE&amp;VAR:CALENDAR=US&amp;VAR:SYMBOL=332770&amp;VAR:INDEX=0"}</definedName>
    <definedName name="_51__FDSAUDITLINK__" localSheetId="3" hidden="1">{"fdsup://directions/FAT Viewer?action=UPDATE&amp;creator=factset&amp;DYN_ARGS=TRUE&amp;DOC_NAME=FAT:FQL_AUDITING_CLIENT_TEMPLATE.FAT&amp;display_string=Audit&amp;VAR:KEY=SVGBOBYLCP&amp;VAR:QUERY=RkZfRUJJVERBX0lCKCdDQUwnLDIwMDksLCwsJ1VTRCcp&amp;WINDOW=FIRST_POPUP&amp;HEIGHT=450&amp;WIDTH=450&amp;","START_MAXIMIZED=FALSE&amp;VAR:CALENDAR=US&amp;VAR:SYMBOL=70454910&amp;VAR:INDEX=0"}</definedName>
    <definedName name="_52__FDSAUDITLINK__" localSheetId="3" hidden="1">{"fdsup://directions/FAT Viewer?action=UPDATE&amp;creator=factset&amp;DYN_ARGS=TRUE&amp;DOC_NAME=FAT:FQL_AUDITING_CLIENT_TEMPLATE.FAT&amp;display_string=Audit&amp;VAR:KEY=ETCDEBGVWV&amp;VAR:QUERY=RkZfRU5UUlBSX1ZBTF9EQUlMWSg0MDI0MiwsLCwnVVNEJywnRElMJyk=&amp;WINDOW=FIRST_POPUP&amp;HEIGHT=45","0&amp;WIDTH=450&amp;START_MAXIMIZED=FALSE&amp;VAR:CALENDAR=US&amp;VAR:SYMBOL=B0ZSH5&amp;VAR:INDEX=0"}</definedName>
    <definedName name="_53__FDSAUDITLINK__" localSheetId="3" hidden="1">{"fdsup://directions/FAT Viewer?action=UPDATE&amp;creator=factset&amp;DYN_ARGS=TRUE&amp;DOC_NAME=FAT:FQL_AUDITING_CLIENT_TEMPLATE.FAT&amp;display_string=Audit&amp;VAR:KEY=CTADCFEBYL&amp;VAR:QUERY=RkZfRUJJVERBX0lCKCdDQUwnLDIwMDksLCwsJ1VTRCcp&amp;WINDOW=FIRST_POPUP&amp;HEIGHT=450&amp;WIDTH=450&amp;","START_MAXIMIZED=FALSE&amp;VAR:CALENDAR=US&amp;VAR:SYMBOL=678305&amp;VAR:INDEX=0"}</definedName>
    <definedName name="_54__FDSAUDITLINK__" localSheetId="3" hidden="1">{"fdsup://directions/FAT Viewer?action=UPDATE&amp;creator=factset&amp;DYN_ARGS=TRUE&amp;DOC_NAME=FAT:FQL_AUDITING_CLIENT_TEMPLATE.FAT&amp;display_string=Audit&amp;VAR:KEY=YFOVQTWLIJ&amp;VAR:QUERY=RkZfRU5UUlBSX1ZBTF9EQUlMWSg0MDI0MiwsLCwnVVNEJywnRElMJyk=&amp;WINDOW=FIRST_POPUP&amp;HEIGHT=45","0&amp;WIDTH=450&amp;START_MAXIMIZED=FALSE&amp;VAR:CALENDAR=US&amp;VAR:SYMBOL=678305&amp;VAR:INDEX=0"}</definedName>
    <definedName name="_55__FDSAUDITLINK__" localSheetId="3" hidden="1">{"fdsup://directions/FAT Viewer?action=UPDATE&amp;creator=factset&amp;DYN_ARGS=TRUE&amp;DOC_NAME=FAT:FQL_AUDITING_CLIENT_TEMPLATE.FAT&amp;display_string=Audit&amp;VAR:KEY=YDSHWDYLUB&amp;VAR:QUERY=RkZfRUJJVERBX0lCKCdDQUwnLDIwMDksLCwsJ1VTRCcp&amp;WINDOW=FIRST_POPUP&amp;HEIGHT=450&amp;WIDTH=450&amp;","START_MAXIMIZED=FALSE&amp;VAR:CALENDAR=US&amp;VAR:SYMBOL=650432&amp;VAR:INDEX=0"}</definedName>
    <definedName name="_56__FDSAUDITLINK__" localSheetId="3" hidden="1">{"fdsup://directions/FAT Viewer?action=UPDATE&amp;creator=factset&amp;DYN_ARGS=TRUE&amp;DOC_NAME=FAT:FQL_AUDITING_CLIENT_TEMPLATE.FAT&amp;display_string=Audit&amp;VAR:KEY=WVMRQVONSP&amp;VAR:QUERY=RkZfRU5UUlBSX1ZBTF9EQUlMWSg0MDI0MiwsLCwnVVNEJywnRElMJyk=&amp;WINDOW=FIRST_POPUP&amp;HEIGHT=45","0&amp;WIDTH=450&amp;START_MAXIMIZED=FALSE&amp;VAR:CALENDAR=US&amp;VAR:SYMBOL=650432&amp;VAR:INDEX=0"}</definedName>
    <definedName name="_57__FDSAUDITLINK__" localSheetId="3" hidden="1">{"fdsup://directions/FAT Viewer?action=UPDATE&amp;creator=factset&amp;DYN_ARGS=TRUE&amp;DOC_NAME=FAT:FQL_AUDITING_CLIENT_TEMPLATE.FAT&amp;display_string=Audit&amp;VAR:KEY=IDMNGFAXQB&amp;VAR:QUERY=RkZfRUJJVERBX0lCKCdDQUwnLDIwMDksLCwsJ1VTRCcp&amp;WINDOW=FIRST_POPUP&amp;HEIGHT=450&amp;WIDTH=450&amp;","START_MAXIMIZED=FALSE&amp;VAR:CALENDAR=US&amp;VAR:SYMBOL=610579&amp;VAR:INDEX=0"}</definedName>
    <definedName name="_58__FDSAUDITLINK__" localSheetId="3" hidden="1">{"fdsup://directions/FAT Viewer?action=UPDATE&amp;creator=factset&amp;DYN_ARGS=TRUE&amp;DOC_NAME=FAT:FQL_AUDITING_CLIENT_TEMPLATE.FAT&amp;display_string=Audit&amp;VAR:KEY=CXATOXCJOV&amp;VAR:QUERY=RkZfRU5UUlBSX1ZBTF9EQUlMWSg0MDI0MiwsLCwnVVNEJywnRElMJyk=&amp;WINDOW=FIRST_POPUP&amp;HEIGHT=45","0&amp;WIDTH=450&amp;START_MAXIMIZED=FALSE&amp;VAR:CALENDAR=US&amp;VAR:SYMBOL=610579&amp;VAR:INDEX=0"}</definedName>
    <definedName name="_59__123Graph_ACHART_4" localSheetId="3" hidden="1">#REF!</definedName>
    <definedName name="_59__FDSAUDITLINK__" localSheetId="3" hidden="1">{"fdsup://directions/FAT Viewer?action=UPDATE&amp;creator=factset&amp;DYN_ARGS=TRUE&amp;DOC_NAME=FAT:FQL_AUDITING_CLIENT_TEMPLATE.FAT&amp;display_string=Audit&amp;VAR:KEY=EZUHWRCBOF&amp;VAR:QUERY=RkZfRUJJVERBX0lCKCdDQUwnLDIwMDksLCwsJ1VTRCcp&amp;WINDOW=FIRST_POPUP&amp;HEIGHT=450&amp;WIDTH=450&amp;","START_MAXIMIZED=FALSE&amp;VAR:CALENDAR=US&amp;VAR:SYMBOL=620337&amp;VAR:INDEX=0"}</definedName>
    <definedName name="_6__123Graph_CCHART_2" localSheetId="3" hidden="1">#REF!</definedName>
    <definedName name="_6__FDSAUDITLINK__" localSheetId="3" hidden="1">{"fdsup://directions/FAT Viewer?action=UPDATE&amp;creator=factset&amp;DYN_ARGS=TRUE&amp;DOC_NAME=FAT:FQL_AUDITING_CLIENT_TEMPLATE.FAT&amp;display_string=Audit&amp;VAR:KEY=IDMNGFAXQB&amp;VAR:QUERY=RkZfRUJJVERBX0lCKCdDQUwnLDIwMDksLCwsJ1VTRCcp&amp;WINDOW=FIRST_POPUP&amp;HEIGHT=450&amp;WIDTH=450&amp;","START_MAXIMIZED=FALSE&amp;VAR:CALENDAR=US&amp;VAR:SYMBOL=610579&amp;VAR:INDEX=0"}</definedName>
    <definedName name="_60__FDSAUDITLINK__" localSheetId="3" hidden="1">{"fdsup://directions/FAT Viewer?action=UPDATE&amp;creator=factset&amp;DYN_ARGS=TRUE&amp;DOC_NAME=FAT:FQL_AUDITING_CLIENT_TEMPLATE.FAT&amp;display_string=Audit&amp;VAR:KEY=EDQJQJKLIF&amp;VAR:QUERY=RkZfRU5UUlBSX1ZBTF9EQUlMWSg0MDI0MiwsLCwnVVNEJywnRElMJyk=&amp;WINDOW=FIRST_POPUP&amp;HEIGHT=45","0&amp;WIDTH=450&amp;START_MAXIMIZED=FALSE&amp;VAR:CALENDAR=US&amp;VAR:SYMBOL=620337&amp;VAR:INDEX=0"}</definedName>
    <definedName name="_61__FDSAUDITLINK__" localSheetId="3" hidden="1">{"fdsup://directions/FAT Viewer?action=UPDATE&amp;creator=factset&amp;DYN_ARGS=TRUE&amp;DOC_NAME=FAT:FQL_AUDITING_CLIENT_TEMPLATE.FAT&amp;display_string=Audit&amp;VAR:KEY=QVOTMVOFAN&amp;VAR:QUERY=RkZfRU5UUlBSX1ZBTF9EQUlMWSg0MDI0MiwsLCwnVVNEJywnRElMJyk=&amp;WINDOW=FIRST_POPUP&amp;HEIGHT=45","0&amp;WIDTH=450&amp;START_MAXIMIZED=FALSE&amp;VAR:CALENDAR=US&amp;VAR:SYMBOL=B1H508&amp;VAR:INDEX=0"}</definedName>
    <definedName name="_62__FDSAUDITLINK__" localSheetId="3" hidden="1">{"fdsup://directions/FAT Viewer?action=UPDATE&amp;creator=factset&amp;DYN_ARGS=TRUE&amp;DOC_NAME=FAT:FQL_AUDITING_CLIENT_TEMPLATE.FAT&amp;display_string=Audit&amp;VAR:KEY=OXKBUPEVWZ&amp;VAR:QUERY=RkZfRUJJVERBX0lCKCdDQUwnLDIwMDksLCwsJ1VTRCcp&amp;WINDOW=FIRST_POPUP&amp;HEIGHT=450&amp;WIDTH=450&amp;","START_MAXIMIZED=FALSE&amp;VAR:CALENDAR=US&amp;VAR:SYMBOL=B0ZSH5&amp;VAR:INDEX=0"}</definedName>
    <definedName name="_63__FDSAUDITLINK__" localSheetId="3" hidden="1">{"fdsup://directions/FAT Viewer?action=UPDATE&amp;creator=factset&amp;DYN_ARGS=TRUE&amp;DOC_NAME=FAT:FQL_AUDITING_CLIENT_TEMPLATE.FAT&amp;display_string=Audit&amp;VAR:KEY=EHMBMXQHMZ&amp;VAR:QUERY=RkZfRUJJVERBX0lCKCdDQUwnLDIwMDksLCwsJ1VTRCcp&amp;WINDOW=FIRST_POPUP&amp;HEIGHT=450&amp;WIDTH=450&amp;","START_MAXIMIZED=FALSE&amp;VAR:CALENDAR=US&amp;VAR:SYMBOL=B1H508&amp;VAR:INDEX=0"}</definedName>
    <definedName name="_64__FDSAUDITLINK__" localSheetId="3" hidden="1">{"fdsup://directions/FAT Viewer?action=UPDATE&amp;creator=factset&amp;DYN_ARGS=TRUE&amp;DOC_NAME=FAT:FQL_AUDITING_CLIENT_TEMPLATE.FAT&amp;display_string=Audit&amp;VAR:KEY=ONSFQDEZIB&amp;VAR:QUERY=RkZfRUJJVERBX0lCKCdDQUwnLDIwMDksLCwsJ1VTRCcp&amp;WINDOW=FIRST_POPUP&amp;HEIGHT=450&amp;WIDTH=450&amp;","START_MAXIMIZED=FALSE&amp;VAR:CALENDAR=US&amp;VAR:SYMBOL=B1VRCG&amp;VAR:INDEX=0"}</definedName>
    <definedName name="_65__FDSAUDITLINK__" localSheetId="3" hidden="1">{"fdsup://directions/FAT Viewer?action=UPDATE&amp;creator=factset&amp;DYN_ARGS=TRUE&amp;DOC_NAME=FAT:FQL_AUDITING_CLIENT_TEMPLATE.FAT&amp;display_string=Audit&amp;VAR:KEY=KVODGPMXKV&amp;VAR:QUERY=RkZfRU5UUlBSX1ZBTF9EQUlMWSg0MDI0MiwsLCwnVVNEJywnRElMJyk=&amp;WINDOW=FIRST_POPUP&amp;HEIGHT=45","0&amp;WIDTH=450&amp;START_MAXIMIZED=FALSE&amp;VAR:CALENDAR=US&amp;VAR:SYMBOL=B1VRCG&amp;VAR:INDEX=0"}</definedName>
    <definedName name="_66__FDSAUDITLINK__" localSheetId="3" hidden="1">{"fdsup://directions/FAT Viewer?action=UPDATE&amp;creator=factset&amp;DYN_ARGS=TRUE&amp;DOC_NAME=FAT:FQL_AUDITING_CLIENT_TEMPLATE.FAT&amp;display_string=Audit&amp;VAR:KEY=QJARQRUDEH&amp;VAR:QUERY=RkZfRUJJVERBX0lCKCdDQUwnLDIwMDksLCwsJ1VTRCcp&amp;WINDOW=FIRST_POPUP&amp;HEIGHT=450&amp;WIDTH=450&amp;","START_MAXIMIZED=FALSE&amp;VAR:CALENDAR=US&amp;VAR:SYMBOL=600030&amp;VAR:INDEX=0"}</definedName>
    <definedName name="_67__FDSAUDITLINK__" localSheetId="3" hidden="1">{"fdsup://directions/FAT Viewer?action=UPDATE&amp;creator=factset&amp;DYN_ARGS=TRUE&amp;DOC_NAME=FAT:FQL_AUDITING_CLIENT_TEMPLATE.FAT&amp;display_string=Audit&amp;VAR:KEY=SHKZGPYRAD&amp;VAR:QUERY=RkZfRU5UUlBSX1ZBTF9EQUlMWSg0MDI0MiwsLCwnVVNEJywnRElMJyk=&amp;WINDOW=FIRST_POPUP&amp;HEIGHT=45","0&amp;WIDTH=450&amp;START_MAXIMIZED=FALSE&amp;VAR:CALENDAR=US&amp;VAR:SYMBOL=600030&amp;VAR:INDEX=0"}</definedName>
    <definedName name="_68__FDSAUDITLINK__" localSheetId="3" hidden="1">{"fdsup://directions/FAT Viewer?action=UPDATE&amp;creator=factset&amp;DYN_ARGS=TRUE&amp;DOC_NAME=FAT:FQL_AUDITING_CLIENT_TEMPLATE.FAT&amp;display_string=Audit&amp;VAR:KEY=WDEJKFYBMT&amp;VAR:QUERY=RkZfRUJJVERBX0lCKCdDQUwnLDIwMDksLCwsJ1VTRCcp&amp;WINDOW=FIRST_POPUP&amp;HEIGHT=450&amp;WIDTH=450&amp;","START_MAXIMIZED=FALSE&amp;VAR:CALENDAR=US&amp;VAR:SYMBOL=610989&amp;VAR:INDEX=0"}</definedName>
    <definedName name="_69__FDSAUDITLINK__" localSheetId="3" hidden="1">{"fdsup://directions/FAT Viewer?action=UPDATE&amp;creator=factset&amp;DYN_ARGS=TRUE&amp;DOC_NAME=FAT:FQL_AUDITING_CLIENT_TEMPLATE.FAT&amp;display_string=Audit&amp;VAR:KEY=SJEHMVUTUJ&amp;VAR:QUERY=RkZfRU5UUlBSX1ZBTF9EQUlMWSg0MDI0MiwsLCwnVVNEJywnRElMJyk=&amp;WINDOW=FIRST_POPUP&amp;HEIGHT=45","0&amp;WIDTH=450&amp;START_MAXIMIZED=FALSE&amp;VAR:CALENDAR=US&amp;VAR:SYMBOL=610989&amp;VAR:INDEX=0"}</definedName>
    <definedName name="_7__123Graph_BCHART_3" localSheetId="3" hidden="1">#REF!</definedName>
    <definedName name="_7__123Graph_DCHART_1" localSheetId="3" hidden="1">#REF!</definedName>
    <definedName name="_7__123Graph_XCHART_1" localSheetId="3" hidden="1">#REF!</definedName>
    <definedName name="_7__FDSAUDITLINK__" localSheetId="3" hidden="1">{"fdsup://directions/FAT Viewer?action=UPDATE&amp;creator=factset&amp;DYN_ARGS=TRUE&amp;DOC_NAME=FAT:FQL_AUDITING_CLIENT_TEMPLATE.FAT&amp;display_string=Audit&amp;VAR:KEY=CXATOXCJOV&amp;VAR:QUERY=RkZfRU5UUlBSX1ZBTF9EQUlMWSg0MDI0MiwsLCwnVVNEJywnRElMJyk=&amp;WINDOW=FIRST_POPUP&amp;HEIGHT=45","0&amp;WIDTH=450&amp;START_MAXIMIZED=FALSE&amp;VAR:CALENDAR=US&amp;VAR:SYMBOL=610579&amp;VAR:INDEX=0"}</definedName>
    <definedName name="_70__FDSAUDITLINK__" localSheetId="3" hidden="1">{"fdsup://directions/FAT Viewer?action=UPDATE&amp;creator=factset&amp;DYN_ARGS=TRUE&amp;DOC_NAME=FAT:FQL_AUDITING_CLIENT_TEMPLATE.FAT&amp;display_string=Audit&amp;VAR:KEY=UJSFKRAFAX&amp;VAR:QUERY=RkZfRUJJVERBX0lCKCdDQUwnLDIwMDksLCwsJ1VTRCcp&amp;WINDOW=FIRST_POPUP&amp;HEIGHT=450&amp;WIDTH=450&amp;","START_MAXIMIZED=FALSE&amp;VAR:CALENDAR=US&amp;VAR:SYMBOL=672529&amp;VAR:INDEX=0"}</definedName>
    <definedName name="_71__FDSAUDITLINK__" localSheetId="3" hidden="1">{"fdsup://directions/FAT Viewer?action=UPDATE&amp;creator=factset&amp;DYN_ARGS=TRUE&amp;DOC_NAME=FAT:FQL_AUDITING_CLIENT_TEMPLATE.FAT&amp;display_string=Audit&amp;VAR:KEY=UZSZCXIVQZ&amp;VAR:QUERY=RkZfRU5UUlBSX1ZBTF9EQUlMWSg0MDI0MiwsLCwnVVNEJywnRElMJyk=&amp;WINDOW=FIRST_POPUP&amp;HEIGHT=45","0&amp;WIDTH=450&amp;START_MAXIMIZED=FALSE&amp;VAR:CALENDAR=US&amp;VAR:SYMBOL=672529&amp;VAR:INDEX=0"}</definedName>
    <definedName name="_72__FDSAUDITLINK__" localSheetId="3" hidden="1">{"fdsup://directions/FAT Viewer?action=UPDATE&amp;creator=factset&amp;DYN_ARGS=TRUE&amp;DOC_NAME=FAT:FQL_AUDITING_CLIENT_TEMPLATE.FAT&amp;display_string=Audit&amp;VAR:KEY=MXYZWTSLEL&amp;VAR:QUERY=RkZfRUJJVERBX0lCKCdDQUwnLDIwMDksLCwsJ1VTRCcp&amp;WINDOW=FIRST_POPUP&amp;HEIGHT=450&amp;WIDTH=450&amp;","START_MAXIMIZED=FALSE&amp;VAR:CALENDAR=US&amp;VAR:SYMBOL=642539&amp;VAR:INDEX=0"}</definedName>
    <definedName name="_73__FDSAUDITLINK__" localSheetId="3" hidden="1">{"fdsup://directions/FAT Viewer?action=UPDATE&amp;creator=factset&amp;DYN_ARGS=TRUE&amp;DOC_NAME=FAT:FQL_AUDITING_CLIENT_TEMPLATE.FAT&amp;display_string=Audit&amp;VAR:KEY=MXSHIJCBUD&amp;VAR:QUERY=RkZfRU5UUlBSX1ZBTF9EQUlMWSg0MDI0MiwsLCwnVVNEJywnRElMJyk=&amp;WINDOW=FIRST_POPUP&amp;HEIGHT=45","0&amp;WIDTH=450&amp;START_MAXIMIZED=FALSE&amp;VAR:CALENDAR=US&amp;VAR:SYMBOL=642539&amp;VAR:INDEX=0"}</definedName>
    <definedName name="_74__FDSAUDITLINK__" localSheetId="3" hidden="1">{"fdsup://directions/FAT Viewer?action=UPDATE&amp;creator=factset&amp;DYN_ARGS=TRUE&amp;DOC_NAME=FAT:FQL_AUDITING_CLIENT_TEMPLATE.FAT&amp;display_string=Audit&amp;VAR:KEY=CXYHEJMREF&amp;VAR:QUERY=RkZfRUJJVERBX0lCKCdDQUwnLDIwMDksLCwsJ1VTRCcp&amp;WINDOW=FIRST_POPUP&amp;HEIGHT=450&amp;WIDTH=450&amp;","START_MAXIMIZED=FALSE&amp;VAR:CALENDAR=US&amp;VAR:SYMBOL=B1JNK8&amp;VAR:INDEX=0"}</definedName>
    <definedName name="_75__FDSAUDITLINK__" localSheetId="3" hidden="1">{"fdsup://directions/FAT Viewer?action=UPDATE&amp;creator=factset&amp;DYN_ARGS=TRUE&amp;DOC_NAME=FAT:FQL_AUDITING_CLIENT_TEMPLATE.FAT&amp;display_string=Audit&amp;VAR:KEY=EHIVMZAFGB&amp;VAR:QUERY=RkZfRU5UUlBSX1ZBTF9EQUlMWSg0MDI0MiwsLCwnVVNEJywnRElMJyk=&amp;WINDOW=FIRST_POPUP&amp;HEIGHT=45","0&amp;WIDTH=450&amp;START_MAXIMIZED=FALSE&amp;VAR:CALENDAR=US&amp;VAR:SYMBOL=B1JNK8&amp;VAR:INDEX=0"}</definedName>
    <definedName name="_76__FDSAUDITLINK__" localSheetId="3" hidden="1">{"fdsup://directions/FAT Viewer?action=UPDATE&amp;creator=factset&amp;DYN_ARGS=TRUE&amp;DOC_NAME=FAT:FQL_AUDITING_CLIENT_TEMPLATE.FAT&amp;display_string=Audit&amp;VAR:KEY=OVIVMZOVCP&amp;VAR:QUERY=RkZfRUJJVERBX0lCKCdDQUwnLDIwMDksLCwsJ1VTRCcp&amp;WINDOW=FIRST_POPUP&amp;HEIGHT=450&amp;WIDTH=450&amp;","START_MAXIMIZED=FALSE&amp;VAR:CALENDAR=US&amp;VAR:SYMBOL=B09N7M&amp;VAR:INDEX=0"}</definedName>
    <definedName name="_77__FDSAUDITLINK__" localSheetId="3" hidden="1">{"fdsup://directions/FAT Viewer?action=UPDATE&amp;creator=factset&amp;DYN_ARGS=TRUE&amp;DOC_NAME=FAT:FQL_AUDITING_CLIENT_TEMPLATE.FAT&amp;display_string=Audit&amp;VAR:KEY=MLSVYZWRCH&amp;VAR:QUERY=RkZfRU5UUlBSX1ZBTF9EQUlMWSg0MDI0MiwsLCwnVVNEJywnRElMJyk=&amp;WINDOW=FIRST_POPUP&amp;HEIGHT=45","0&amp;WIDTH=450&amp;START_MAXIMIZED=FALSE&amp;VAR:CALENDAR=US&amp;VAR:SYMBOL=B09N7M&amp;VAR:INDEX=0"}</definedName>
    <definedName name="_78__FDSAUDITLINK__" localSheetId="3" hidden="1">{"fdsup://Directions/FactSet Auditing Viewer?action=AUDIT_VALUE&amp;DB=129&amp;ID1=604348&amp;VALUEID=03426&amp;SDATE=2008&amp;PERIODTYPE=ANN_STD&amp;window=popup_no_bar&amp;width=385&amp;height=120&amp;START_MAXIMIZED=FALSE&amp;creator=factset&amp;display_string=Audit"}</definedName>
    <definedName name="_79__FDSAUDITLINK__" localSheetId="3" hidden="1">{"fdsup://directions/FAT Viewer?action=UPDATE&amp;creator=factset&amp;DYN_ARGS=TRUE&amp;DOC_NAME=FAT:FQL_AUDITING_CLIENT_TEMPLATE.FAT&amp;display_string=Audit&amp;VAR:KEY=ALIZMZKVMP&amp;VAR:QUERY=RkZfRU5UUlBSX1ZBTF9EQUlMWSg0MDI0MiwsLCwnVVNEJywnRElMJyk=&amp;WINDOW=FIRST_POPUP&amp;HEIGHT=45","0&amp;WIDTH=450&amp;START_MAXIMIZED=FALSE&amp;VAR:CALENDAR=US&amp;VAR:SYMBOL=70454910&amp;VAR:INDEX=0"}</definedName>
    <definedName name="_8__123Graph_DCHART_2" localSheetId="3" hidden="1">#REF!</definedName>
    <definedName name="_8__123Graph_LBL_ACHART_3I" localSheetId="3" hidden="1">#REF!</definedName>
    <definedName name="_8__FDSAUDITLINK__" localSheetId="3" hidden="1">{"fdsup://directions/FAT Viewer?action=UPDATE&amp;creator=factset&amp;DYN_ARGS=TRUE&amp;DOC_NAME=FAT:FQL_AUDITING_CLIENT_TEMPLATE.FAT&amp;display_string=Audit&amp;VAR:KEY=EZUHWRCBOF&amp;VAR:QUERY=RkZfRUJJVERBX0lCKCdDQUwnLDIwMDksLCwsJ1VTRCcp&amp;WINDOW=FIRST_POPUP&amp;HEIGHT=450&amp;WIDTH=450&amp;","START_MAXIMIZED=FALSE&amp;VAR:CALENDAR=US&amp;VAR:SYMBOL=620337&amp;VAR:INDEX=0"}</definedName>
    <definedName name="_80__FDSAUDITLINK__" localSheetId="3" hidden="1">{"fdsup://directions/FAT Viewer?action=UPDATE&amp;creator=factset&amp;DYN_ARGS=TRUE&amp;DOC_NAME=FAT:FQL_AUDITING_CLIENT_TEMPLATE.FAT&amp;display_string=Audit&amp;VAR:KEY=KVIZONYBQL&amp;VAR:QUERY=RkZfRUJJVERBX0lCKCdDQUwnLDIwMDksLCwsJ1VTRCcp&amp;WINDOW=FIRST_POPUP&amp;HEIGHT=450&amp;WIDTH=450&amp;","START_MAXIMIZED=FALSE&amp;VAR:CALENDAR=US&amp;VAR:SYMBOL=01381710&amp;VAR:INDEX=0"}</definedName>
    <definedName name="_81__FDSAUDITLINK__" localSheetId="3" hidden="1">{"fdsup://directions/FAT Viewer?action=UPDATE&amp;creator=factset&amp;DYN_ARGS=TRUE&amp;DOC_NAME=FAT:FQL_AUDITING_CLIENT_TEMPLATE.FAT&amp;display_string=Audit&amp;VAR:KEY=WDIPMPONKN&amp;VAR:QUERY=RkZfRU5UUlBSX1ZBTF9EQUlMWSg0MDI0MiwsLCwnVVNEJywnRElMJyk=&amp;WINDOW=FIRST_POPUP&amp;HEIGHT=45","0&amp;WIDTH=450&amp;START_MAXIMIZED=FALSE&amp;VAR:CALENDAR=US&amp;VAR:SYMBOL=01381710&amp;VAR:INDEX=0"}</definedName>
    <definedName name="_82__FDSAUDITLINK__" localSheetId="3" hidden="1">{"fdsup://directions/FAT Viewer?action=UPDATE&amp;creator=factset&amp;DYN_ARGS=TRUE&amp;DOC_NAME=FAT:FQL_AUDITING_CLIENT_TEMPLATE.FAT&amp;display_string=Audit&amp;VAR:KEY=SFSDQLCZQV&amp;VAR:QUERY=RkZfRUJJVERBX0lCKCdDQUwnLDIwMDksLCwsJ1VTRCcp&amp;WINDOW=FIRST_POPUP&amp;HEIGHT=450&amp;WIDTH=450&amp;","START_MAXIMIZED=FALSE&amp;VAR:CALENDAR=US&amp;VAR:SYMBOL=B1G426&amp;VAR:INDEX=0"}</definedName>
    <definedName name="_83__FDSAUDITLINK__" localSheetId="3" hidden="1">{"fdsup://directions/FAT Viewer?action=UPDATE&amp;creator=factset&amp;DYN_ARGS=TRUE&amp;DOC_NAME=FAT:FQL_AUDITING_CLIENT_TEMPLATE.FAT&amp;display_string=Audit&amp;VAR:KEY=MZYVMTAFUT&amp;VAR:QUERY=RkZfRU5UUlBSX1ZBTF9EQUlMWSg0MDI0MiwsLCwnVVNEJywnRElMJyk=&amp;WINDOW=FIRST_POPUP&amp;HEIGHT=45","0&amp;WIDTH=450&amp;START_MAXIMIZED=FALSE&amp;VAR:CALENDAR=US&amp;VAR:SYMBOL=B1G426&amp;VAR:INDEX=0"}</definedName>
    <definedName name="_84__FDSAUDITLINK__" localSheetId="3" hidden="1">{"fdsup://directions/FAT Viewer?action=UPDATE&amp;creator=factset&amp;DYN_ARGS=TRUE&amp;DOC_NAME=FAT:FQL_AUDITING_CLIENT_TEMPLATE.FAT&amp;display_string=Audit&amp;VAR:KEY=CLMPGRAFIV&amp;VAR:QUERY=RkZfRUJJVERBX0lCKCdDQUwnLDIwMDksLCwsJ1VTRCcp&amp;WINDOW=FIRST_POPUP&amp;HEIGHT=450&amp;WIDTH=450&amp;","START_MAXIMIZED=FALSE&amp;VAR:CALENDAR=US&amp;VAR:SYMBOL=B29BCK&amp;VAR:INDEX=0"}</definedName>
    <definedName name="_85__FDSAUDITLINK__" localSheetId="3" hidden="1">{"fdsup://directions/FAT Viewer?action=UPDATE&amp;creator=factset&amp;DYN_ARGS=TRUE&amp;DOC_NAME=FAT:FQL_AUDITING_CLIENT_TEMPLATE.FAT&amp;display_string=Audit&amp;VAR:KEY=ONCXUBIDAL&amp;VAR:QUERY=RkZfRU5UUlBSX1ZBTF9EQUlMWSg0MDI0MiwsLCwnVVNEJywnRElMJyk=&amp;WINDOW=FIRST_POPUP&amp;HEIGHT=45","0&amp;WIDTH=450&amp;START_MAXIMIZED=FALSE&amp;VAR:CALENDAR=US&amp;VAR:SYMBOL=B29BCK&amp;VAR:INDEX=0"}</definedName>
    <definedName name="_86__FDSAUDITLINK__" localSheetId="3" hidden="1">{"fdsup://directions/FAT Viewer?action=UPDATE&amp;creator=factset&amp;DYN_ARGS=TRUE&amp;DOC_NAME=FAT:FQL_AUDITING_CLIENT_TEMPLATE.FAT&amp;display_string=Audit&amp;VAR:KEY=CPINQXQDOF&amp;VAR:QUERY=RkZfRUJJVERBX0lCKCdDQUwnLDIwMDksLCwsJ1VTRCcp&amp;WINDOW=FIRST_POPUP&amp;HEIGHT=450&amp;WIDTH=450&amp;","START_MAXIMIZED=FALSE&amp;VAR:CALENDAR=US&amp;VAR:SYMBOL=B019KX&amp;VAR:INDEX=0"}</definedName>
    <definedName name="_87__FDSAUDITLINK__" localSheetId="3" hidden="1">{"fdsup://directions/FAT Viewer?action=UPDATE&amp;creator=factset&amp;DYN_ARGS=TRUE&amp;DOC_NAME=FAT:FQL_AUDITING_CLIENT_TEMPLATE.FAT&amp;display_string=Audit&amp;VAR:KEY=GBWNGBUNCZ&amp;VAR:QUERY=RkZfRUJJVERBX0lCKCdDQUwnLDIwMDksLCwsJ1VTRCcp&amp;WINDOW=FIRST_POPUP&amp;HEIGHT=450&amp;WIDTH=450&amp;","START_MAXIMIZED=FALSE&amp;VAR:CALENDAR=US&amp;VAR:SYMBOL=84265V10&amp;VAR:INDEX=0"}</definedName>
    <definedName name="_88__FDSAUDITLINK__" localSheetId="3" hidden="1">{"fdsup://directions/FAT Viewer?action=UPDATE&amp;creator=factset&amp;DYN_ARGS=TRUE&amp;DOC_NAME=FAT:FQL_AUDITING_CLIENT_TEMPLATE.FAT&amp;display_string=Audit&amp;VAR:KEY=QTEFEBGPSL&amp;VAR:QUERY=RkZfRUJJVERBX0lCKCdDQUwnLDIwMDksLCwsJ1VTRCcp&amp;WINDOW=FIRST_POPUP&amp;HEIGHT=450&amp;WIDTH=450&amp;","START_MAXIMIZED=FALSE&amp;VAR:CALENDAR=US&amp;VAR:SYMBOL=35671D85&amp;VAR:INDEX=0"}</definedName>
    <definedName name="_89__FDSAUDITLINK__" localSheetId="3" hidden="1">{"fdsup://directions/FAT Viewer?action=UPDATE&amp;creator=factset&amp;DYN_ARGS=TRUE&amp;DOC_NAME=FAT:FQL_AUDITING_CLIENT_TEMPLATE.FAT&amp;display_string=Audit&amp;VAR:KEY=SDCXMZYZYB&amp;VAR:QUERY=RkZfRUJJVERBX0lCKCdDQUwnLDIwMDksLCwsJ1VTRCcp&amp;WINDOW=FIRST_POPUP&amp;HEIGHT=450&amp;WIDTH=450&amp;","START_MAXIMIZED=FALSE&amp;VAR:CALENDAR=US&amp;VAR:SYMBOL=604348&amp;VAR:INDEX=0"}</definedName>
    <definedName name="_9__123Graph_ECHART_1" localSheetId="3" hidden="1">#REF!</definedName>
    <definedName name="_9__FDSAUDITLINK__" localSheetId="3" hidden="1">{"fdsup://directions/FAT Viewer?action=UPDATE&amp;creator=factset&amp;DYN_ARGS=TRUE&amp;DOC_NAME=FAT:FQL_AUDITING_CLIENT_TEMPLATE.FAT&amp;display_string=Audit&amp;VAR:KEY=EDQJQJKLIF&amp;VAR:QUERY=RkZfRU5UUlBSX1ZBTF9EQUlMWSg0MDI0MiwsLCwnVVNEJywnRElMJyk=&amp;WINDOW=FIRST_POPUP&amp;HEIGHT=45","0&amp;WIDTH=450&amp;START_MAXIMIZED=FALSE&amp;VAR:CALENDAR=US&amp;VAR:SYMBOL=620337&amp;VAR:INDEX=0"}</definedName>
    <definedName name="_90__FDSAUDITLINK__" localSheetId="3" hidden="1">{"fdsup://Directions/FactSet Auditing Viewer?action=AUDIT_VALUE&amp;DB=129&amp;ID1=604348&amp;VALUEID=02001&amp;SDATE=2008&amp;PERIODTYPE=ANN_STD&amp;window=popup_no_bar&amp;width=385&amp;height=120&amp;START_MAXIMIZED=FALSE&amp;creator=factset&amp;display_string=Audit"}</definedName>
    <definedName name="_91__FDSAUDITLINK__" localSheetId="3" hidden="1">{"fdsup://directions/FAT Viewer?action=UPDATE&amp;creator=factset&amp;DYN_ARGS=TRUE&amp;DOC_NAME=FAT:FQL_AUDITING_CLIENT_TEMPLATE.FAT&amp;display_string=Audit&amp;VAR:KEY=IBUXKJGJCN&amp;VAR:QUERY=RkZfRU5UUlBSX1ZBTF9EQUlMWSg0MDI0MiwsLCwnVVNEJywnRElMJyk=&amp;WINDOW=FIRST_POPUP&amp;HEIGHT=45","0&amp;WIDTH=450&amp;START_MAXIMIZED=FALSE&amp;VAR:CALENDAR=US&amp;VAR:SYMBOL=604348&amp;VAR:INDEX=0"}</definedName>
    <definedName name="_92__FDSAUDITLINK__" localSheetId="3" hidden="1">{"fdsup://directions/FAT Viewer?action=UPDATE&amp;creator=factset&amp;DYN_ARGS=TRUE&amp;DOC_NAME=FAT:FQL_AUDITING_CLIENT_TEMPLATE.FAT&amp;display_string=Audit&amp;VAR:KEY=ORCHORYFWP&amp;VAR:QUERY=RkZfRUJJVERBX0lCKCdDQUwnLDIwMDksLCwsJ1VTRCcp&amp;WINDOW=FIRST_POPUP&amp;HEIGHT=450&amp;WIDTH=450&amp;","START_MAXIMIZED=FALSE&amp;VAR:CALENDAR=US&amp;VAR:SYMBOL=613944&amp;VAR:INDEX=0"}</definedName>
    <definedName name="_93__FDSAUDITLINK__" localSheetId="3" hidden="1">{"fdsup://directions/FAT Viewer?action=UPDATE&amp;creator=factset&amp;DYN_ARGS=TRUE&amp;DOC_NAME=FAT:FQL_AUDITING_CLIENT_TEMPLATE.FAT&amp;display_string=Audit&amp;VAR:KEY=MPCJKXEHKN&amp;VAR:QUERY=RkZfRU5UUlBSX1ZBTF9EQUlMWSg0MDI0MiwsLCwnVVNEJywnRElMJyk=&amp;WINDOW=FIRST_POPUP&amp;HEIGHT=45","0&amp;WIDTH=450&amp;START_MAXIMIZED=FALSE&amp;VAR:CALENDAR=US&amp;VAR:SYMBOL=613944&amp;VAR:INDEX=0"}</definedName>
    <definedName name="_94__FDSAUDITLINK__" localSheetId="3" hidden="1">{"fdsup://directions/FAT Viewer?action=UPDATE&amp;creator=factset&amp;DYN_ARGS=TRUE&amp;DOC_NAME=FAT:FQL_AUDITING_CLIENT_TEMPLATE.FAT&amp;display_string=Audit&amp;VAR:KEY=MZMPOVYPOT&amp;VAR:QUERY=RkZfRUJJVERBX0lCKCdDQUwnLDIwMDksLCwsJ1VTRCcp&amp;WINDOW=FIRST_POPUP&amp;HEIGHT=450&amp;WIDTH=450&amp;","START_MAXIMIZED=FALSE&amp;VAR:CALENDAR=US&amp;VAR:SYMBOL=B0GWF4&amp;VAR:INDEX=0"}</definedName>
    <definedName name="_95__FDSAUDITLINK__" localSheetId="3" hidden="1">{"fdsup://directions/FAT Viewer?action=UPDATE&amp;creator=factset&amp;DYN_ARGS=TRUE&amp;DOC_NAME=FAT:FQL_AUDITING_CLIENT_TEMPLATE.FAT&amp;display_string=Audit&amp;VAR:KEY=OTIPUXQVWX&amp;VAR:QUERY=RkZfRU5UUlBSX1ZBTF9EQUlMWSg0MDI0MiwsLCwnVVNEJywnRElMJyk=&amp;WINDOW=FIRST_POPUP&amp;HEIGHT=45","0&amp;WIDTH=450&amp;START_MAXIMIZED=FALSE&amp;VAR:CALENDAR=US&amp;VAR:SYMBOL=B0GWF4&amp;VAR:INDEX=0"}</definedName>
    <definedName name="_96__FDSAUDITLINK__" localSheetId="3" hidden="1">{"fdsup://directions/FAT Viewer?action=UPDATE&amp;creator=factset&amp;DYN_ARGS=TRUE&amp;DOC_NAME=FAT:FQL_AUDITING_CLIENT_TEMPLATE.FAT&amp;display_string=Audit&amp;VAR:KEY=OFSDYBCHEJ&amp;VAR:QUERY=RkZfRUJJVERBX0lCKCdDQUwnLDIwMDksLCwsJ1VTRCcp&amp;WINDOW=FIRST_POPUP&amp;HEIGHT=450&amp;WIDTH=450&amp;","START_MAXIMIZED=FALSE&amp;VAR:CALENDAR=US&amp;VAR:SYMBOL=B11HK3&amp;VAR:INDEX=0"}</definedName>
    <definedName name="_97__FDSAUDITLINK__" localSheetId="3" hidden="1">{"fdsup://directions/FAT Viewer?action=UPDATE&amp;creator=factset&amp;DYN_ARGS=TRUE&amp;DOC_NAME=FAT:FQL_AUDITING_CLIENT_TEMPLATE.FAT&amp;display_string=Audit&amp;VAR:KEY=MDELEFOVAR&amp;VAR:QUERY=RkZfRU5UUlBSX1ZBTF9EQUlMWSg0MDI0MiwsLCwnVVNEJywnRElMJyk=&amp;WINDOW=FIRST_POPUP&amp;HEIGHT=45","0&amp;WIDTH=450&amp;START_MAXIMIZED=FALSE&amp;VAR:CALENDAR=US&amp;VAR:SYMBOL=B11HK3&amp;VAR:INDEX=0"}</definedName>
    <definedName name="_98__FDSAUDITLINK__" localSheetId="3" hidden="1">{"fdsup://directions/FAT Viewer?action=UPDATE&amp;creator=factset&amp;DYN_ARGS=TRUE&amp;DOC_NAME=FAT:FQL_AUDITING_CLIENT_TEMPLATE.FAT&amp;display_string=Audit&amp;VAR:KEY=UXMFINCVAN&amp;VAR:QUERY=RkZfRUJJVERBX0lCKCdDQUwnLDIwMDksLCwsJ1VTRCcp&amp;WINDOW=FIRST_POPUP&amp;HEIGHT=450&amp;WIDTH=450&amp;","START_MAXIMIZED=FALSE&amp;VAR:CALENDAR=US&amp;VAR:SYMBOL=20854P10&amp;VAR:INDEX=0"}</definedName>
    <definedName name="_99__FDSAUDITLINK__" localSheetId="3" hidden="1">{"fdsup://directions/FAT Viewer?action=UPDATE&amp;creator=factset&amp;DYN_ARGS=TRUE&amp;DOC_NAME=FAT:FQL_AUDITING_CLIENT_TEMPLATE.FAT&amp;display_string=Audit&amp;VAR:KEY=YZUDINQFMN&amp;VAR:QUERY=RkZfRU5UUlBSX1ZBTF9EQUlMWSg0MDI0MiwsLCwnVVNEJywnRElMJyk=&amp;WINDOW=FIRST_POPUP&amp;HEIGHT=45","0&amp;WIDTH=450&amp;START_MAXIMIZED=FALSE&amp;VAR:CALENDAR=US&amp;VAR:SYMBOL=20854P10&amp;VAR:INDEX=0"}</definedName>
    <definedName name="_a1" localSheetId="3" hidden="1">{"Assump",#N/A,TRUE,"Proforma";"first",#N/A,TRUE,"Proforma";"second",#N/A,TRUE,"Proforma";"lease1",#N/A,TRUE,"Proforma";"lease2",#N/A,TRUE,"Proforma"}</definedName>
    <definedName name="_a2" localSheetId="3" hidden="1">{"sheet a",#N/A,FALSE,"A";"2 9 casflow",#N/A,FALSE,"B"}</definedName>
    <definedName name="_al1" localSheetId="3" hidden="1">{"sheet a",#N/A,FALSE,"A";"sheet b 1",#N/A,FALSE,"B";"sheet b 2",#N/A,FALSE,"B"}</definedName>
    <definedName name="_AVB2" localSheetId="3" hidden="1">{"page1",#N/A,FALSE,"PROFORMA";"page2",#N/A,FALSE,"PROFORMA";"page3",#N/A,FALSE,"PROFORMA";"page4",#N/A,FALSE,"PROFORMA";"page5",#N/A,FALSE,"PROFORMA";"page6",#N/A,FALSE,"PROFORMA";"page7",#N/A,FALSE,"PROFORMA";"page8",#N/A,FALSE,"PROFORMA"}</definedName>
    <definedName name="_b1" localSheetId="3" hidden="1">{"annual",#N/A,FALSE,"Pro Forma";#N/A,#N/A,FALSE,"Golf Operations"}</definedName>
    <definedName name="_bdm.001ebbfb01f446788abe587396dca203.edm" localSheetId="3" hidden="1">#REF!</definedName>
    <definedName name="_bdm.03ee43d78be043ffa57f7b21ccccd8d4.edm" localSheetId="3" hidden="1">#REF!</definedName>
    <definedName name="_bdm.05BE98B744D44AE6ADA8DD409385F72D.edm" localSheetId="3" hidden="1">#REF!</definedName>
    <definedName name="_cflow_2" localSheetId="3" hidden="1">{"CF",#N/A,FALSE,"Cash Flow";"RET",#N/A,FALSE,"Returns";"NPV",#N/A,FALSE,"Values";"ASMPT",#N/A,FALSE,"Assumptions"}</definedName>
    <definedName name="_DCFLastMonth" localSheetId="3">OFFSET('P&amp;Ls_Consolidated_OLD'!_DCFFirstMonth,0,#REF!*12-1)</definedName>
    <definedName name="_DCFMonths" localSheetId="3">'P&amp;Ls_Consolidated_OLD'!_DCFFirstMonth:'Title Page'!_DCFLastMonth</definedName>
    <definedName name="_DCFSaleYear" localSheetId="3">OFFSET('Title Page'!_DCFBegin,0,#REF!*12-1)</definedName>
    <definedName name="_del1" localSheetId="3" hidden="1">{"Page1",#N/A,FALSE,"7979";"Page2",#N/A,FALSE,"7979";"Page3",#N/A,FALSE,"7979"}</definedName>
    <definedName name="_df1" localSheetId="3" hidden="1">{#N/A,#N/A,FALSE,"Calc";#N/A,#N/A,FALSE,"Sensitivity";#N/A,#N/A,FALSE,"LT Earn.Dil.";#N/A,#N/A,FALSE,"Dil. AVP"}</definedName>
    <definedName name="_df2" localSheetId="3" hidden="1">{#N/A,#N/A,FALSE,"Calc";#N/A,#N/A,FALSE,"Sensitivity";#N/A,#N/A,FALSE,"LT Earn.Dil.";#N/A,#N/A,FALSE,"Dil. AVP"}</definedName>
    <definedName name="_dff1" localSheetId="3" hidden="1">{"incomemth",#N/A,TRUE,"forecast01";"incpercentmth",#N/A,TRUE,"forecast01";"balancemth",#N/A,TRUE,"forecast01";"cashmth",#N/A,TRUE,"forecast01";"cov2mth",#N/A,TRUE,"forecast01";"prbexp",#N/A,TRUE,"forecast01";"prbcap",#N/A,TRUE,"forecast01";"coalconsultants",#N/A,TRUE,"forecast01";"prbsum",#N/A,TRUE,"forecast01"}</definedName>
    <definedName name="_e4" localSheetId="3" hidden="1">{"new",#N/A,FALSE,"D";"PROFORMA",#N/A,FALSE,"A";"partial 1",#N/A,FALSE,"B";"partial 2",#N/A,FALSE,"B";"partial 3",#N/A,FALSE,"B";"SMALL CF 1",#N/A,FALSE,"C"}</definedName>
    <definedName name="_e4567" localSheetId="3" hidden="1">{"Status",#N/A,FALSE,"Consol";"StatusDetail",#N/A,FALSE,"Consol"}</definedName>
    <definedName name="_fdf1" localSheetId="3" hidden="1">{"incomemth",#N/A,TRUE,"forecast00";"incomepercentmth",#N/A,TRUE,"forecast00";"balancemth",#N/A,TRUE,"forecast00";"cashmth",#N/A,TRUE,"forecast00";"covenantmth",#N/A,TRUE,"forecast00"}</definedName>
    <definedName name="_fdg1" localSheetId="3" hidden="1">{"incomemth",#N/A,TRUE,"forecast00";"incomepercentmth",#N/A,TRUE,"forecast00";"balancemth",#N/A,TRUE,"forecast00";"cashmth",#N/A,TRUE,"forecast00";"covenantmth",#N/A,TRUE,"forecast00"}</definedName>
    <definedName name="_fds1" localSheetId="3" hidden="1">{"incomemth",#N/A,TRUE,"forecast01";"incpercentmth",#N/A,TRUE,"forecast01";"balancemth",#N/A,TRUE,"forecast01";"cashmth",#N/A,TRUE,"forecast01";"cov2mth",#N/A,TRUE,"forecast01";"prbexp",#N/A,TRUE,"forecast01";"prbcap",#N/A,TRUE,"forecast01";"coalconsultants",#N/A,TRUE,"forecast01";"prbsum",#N/A,TRUE,"forecast01"}</definedName>
    <definedName name="_Fill" localSheetId="3" hidden="1">#REF!</definedName>
    <definedName name="_Fill1" localSheetId="3" hidden="1">#REF!</definedName>
    <definedName name="_gf1" localSheetId="3" hidden="1">{"incomemth",#N/A,TRUE,"forecast00";"incomepercentmth",#N/A,TRUE,"forecast00";"balancemth",#N/A,TRUE,"forecast00";"cashmth",#N/A,TRUE,"forecast00";"covenantmth",#N/A,TRUE,"forecast00"}</definedName>
    <definedName name="_gfd2" localSheetId="3" hidden="1">{#N/A,#N/A,FALSE,"Cashflow Analysis";#N/A,#N/A,FALSE,"Sensitivity Analysis";#N/A,#N/A,FALSE,"PV";#N/A,#N/A,FALSE,"Pro Forma"}</definedName>
    <definedName name="_gr1" localSheetId="3" hidden="1">{"three",#N/A,FALSE,"Capital";"four",#N/A,FALSE,"Capital"}</definedName>
    <definedName name="_hd1" localSheetId="3" hidden="1">{#N/A,#N/A,FALSE,"Calc";#N/A,#N/A,FALSE,"Sensitivity";#N/A,#N/A,FALSE,"LT Earn.Dil.";#N/A,#N/A,FALSE,"Dil. AVP"}</definedName>
    <definedName name="_hd2" localSheetId="3" hidden="1">{#N/A,#N/A,FALSE,"Calc";#N/A,#N/A,FALSE,"Sensitivity";#N/A,#N/A,FALSE,"LT Earn.Dil.";#N/A,#N/A,FALSE,"Dil. AVP"}</definedName>
    <definedName name="_jc1" localSheetId="3" hidden="1">{"'Cash Requirements 5F '!$A$1:$AC$48"}</definedName>
    <definedName name="_jc2" localSheetId="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_jc3" localSheetId="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jc4" localSheetId="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k" localSheetId="3" hidden="1">{#N/A,#N/A,FALSE,"Project Properties";#N/A,#N/A,FALSE,"Eng %";#N/A,#N/A,FALSE,"ENGFORM";#N/A,#N/A,FALSE,"staffing";#N/A,#N/A,FALSE,"spending"}</definedName>
    <definedName name="_mg3" localSheetId="3" hidden="1">{"Main",#N/A,FALSE,"Wacker";"Main2",#N/A,FALSE,"Wacker";"Value",#N/A,FALSE,"Wacker";"Sensitivity",#N/A,FALSE,"Wacker";"Paine",#N/A,FALSE,"Wacker";"Quaker",#N/A,FALSE,"Wacker";"Wacker",#N/A,FALSE,"Wacker";"1900",#N/A,FALSE,"Wacker";"1901",#N/A,FALSE,"Wacker"}</definedName>
    <definedName name="_MRG2" localSheetId="3" hidden="1">{"INCOME",#N/A,FALSE,"ProNet";"VALUE",#N/A,FALSE,"ProNet"}</definedName>
    <definedName name="_new1" localSheetId="3" hidden="1">{"Data Input",#N/A,TRUE,"Data Input";"15-Yr Cash Flow",#N/A,TRUE,"Cash Flow";"15-Yr Value",#N/A,TRUE,"Value "}</definedName>
    <definedName name="_new3" localSheetId="3" hidden="1">{"ODB",#N/A,FALSE,"Hold Scenario"}</definedName>
    <definedName name="_new4" localSheetId="3" hidden="1">{#N/A,#N/A,FALSE,"OpEx (PP)";#N/A,#N/A,FALSE,"Lease Comps (O)-BT";#N/A,#N/A,FALSE,"OpEx (CC)";#N/A,#N/A,FALSE,"Value (PP-Base)";#N/A,#N/A,FALSE,"Value (CC-Base)";#N/A,#N/A,FALSE,"Sales Comps (R)";#N/A,#N/A,FALSE,"Sales Comps (O)"}</definedName>
    <definedName name="_OK2" localSheetId="3" hidden="1">{#N/A,#N/A,FALSE,"Cover";#N/A,#N/A,FALSE,"LUMI";#N/A,#N/A,FALSE,"COMD";#N/A,#N/A,FALSE,"Valuation";#N/A,#N/A,FALSE,"Assumptions";#N/A,#N/A,FALSE,"Pooling";#N/A,#N/A,FALSE,"BalanceSheet"}</definedName>
    <definedName name="_old2" localSheetId="3" hidden="1">{#N/A,#N/A,FALSE,"Chart 2 by Prop Type"}</definedName>
    <definedName name="_Ppm2" localSheetId="3" hidden="1">{"data",#N/A,FALSE,"INPUT"}</definedName>
    <definedName name="_sad2" localSheetId="3" hidden="1">{"MonthlyRentRoll",#N/A,FALSE,"RentRoll"}</definedName>
    <definedName name="_TMAutoChart1Names" localSheetId="3" hidden="1">{"YTD","Chart 1","YTD Chart 1"}</definedName>
    <definedName name="_TMAutoChart1Refs" localSheetId="3" hidden="1">{"","","'YTD'!$AB$20","","","","","","","","","","","","","","","","",""}</definedName>
    <definedName name="_TMAutoChart2Names" localSheetId="3" hidden="1">{"Mth","Chart 1","Mth Chart 1"}</definedName>
    <definedName name="_TMAutoChart2Refs" localSheetId="3" hidden="1">{"","","'Mth'!$AB$20","","","","","","","","","","","","","","","","",""}</definedName>
    <definedName name="_TMAutoChart3Names" localSheetId="3" hidden="1">{"YTD","Chart 2","Mth Chart 2"}</definedName>
    <definedName name="_TMAutoChart3Refs" localSheetId="3" hidden="1">{"","","'YTD'!$AB$20","","","","","","","","","","","","","","","","",""}</definedName>
    <definedName name="_TMAutoChart4Names" localSheetId="3" hidden="1">{"Mth","Chart 1","Mth Chart 1"}</definedName>
    <definedName name="_TMAutoChart4Refs" localSheetId="3" hidden="1">{"","","'Mth'!$AB$20","","","","","","","","","","","","","","","","",""}</definedName>
    <definedName name="_TMAutoChart5Names" localSheetId="3" hidden="1">{"Mth","Chart 1","Mth Chart 1"}</definedName>
    <definedName name="_TMAutoChart5Refs" localSheetId="3" hidden="1">{"","","'Mth'!$AB$20","","","","","","","","","","","","","","","","",""}</definedName>
    <definedName name="_TMAutoChart6Names" localSheetId="3" hidden="1">{"YTD","Chart 2","YTD Chart 2"}</definedName>
    <definedName name="_TMAutoChart6Refs" localSheetId="3" hidden="1">{"","","'YTD'!$AB$20","","","","","","","","","","","","","","","","",""}</definedName>
    <definedName name="_v2" localSheetId="3" hidden="1">{"Budget by Month",#N/A,FALSE,"VA Departments Roll-up";"Budget by Month",#N/A,FALSE,"220";"Budget by Month",#N/A,FALSE,"300";"Budget by Month",#N/A,FALSE,"302";"Budget by Month",#N/A,FALSE,"305";"Budget by Month",#N/A,FALSE,"310"}</definedName>
    <definedName name="_w" localSheetId="3" hidden="1">{#N/A,#N/A,FALSE,"Project Properties";#N/A,#N/A,FALSE,"Eng %";#N/A,#N/A,FALSE,"ENGFORM";#N/A,#N/A,FALSE,"staffing";#N/A,#N/A,FALSE,"spending"}</definedName>
    <definedName name="_wr1" localSheetId="3" hidden="1">{"Output-3Column",#N/A,FALSE,"Output"}</definedName>
    <definedName name="_wrn2" localSheetId="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3" localSheetId="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wrn4" localSheetId="3" hidden="1">{"data",#N/A,FALSE,"INPUT"}</definedName>
    <definedName name="_x1" localSheetId="3" hidden="1">{#N/A,#N/A,FALSE,"WATCHDSC";#N/A,#N/A,FALSE,"2LOSSMOD";#N/A,#N/A,FALSE,"2LOSS";#N/A,#N/A,FALSE,"DSC";#N/A,#N/A,FALSE,"OPERAT";#N/A,#N/A,FALSE,"ADJUST";#N/A,#N/A,FALSE,"LEASE EXPIRE"}</definedName>
    <definedName name="_x2" localSheetId="3" hidden="1">{#N/A,#N/A,FALSE,"WATCHDSC";#N/A,#N/A,FALSE,"2LOSSMOD";#N/A,#N/A,FALSE,"2LOSS";#N/A,#N/A,FALSE,"DSC";#N/A,#N/A,FALSE,"OPERAT";#N/A,#N/A,FALSE,"ADJUST";#N/A,#N/A,FALSE,"LEASE EXPIRE"}</definedName>
    <definedName name="_x3" localSheetId="3" hidden="1">{#N/A,#N/A,FALSE,"WATCHDSC";#N/A,#N/A,FALSE,"2LOSSMOD";#N/A,#N/A,FALSE,"2LOSS";#N/A,#N/A,FALSE,"DSC";#N/A,#N/A,FALSE,"OPERAT";#N/A,#N/A,FALSE,"ADJUST";#N/A,#N/A,FALSE,"LEASE EXPIRE"}</definedName>
    <definedName name="a1a1" localSheetId="3" hidden="1">{"Assump",#N/A,TRUE,"Proforma";"first",#N/A,TRUE,"Proforma";"second",#N/A,TRUE,"Proforma";"lease1",#N/A,TRUE,"Proforma";"lease2",#N/A,TRUE,"Proforma"}</definedName>
    <definedName name="aa" localSheetId="3" hidden="1">{"AnnualRentRoll",#N/A,FALSE,"RentRoll"}</definedName>
    <definedName name="aa.2" localSheetId="3" hidden="1">{#N/A,#N/A,FALSE,"Cashflow Analysis";#N/A,#N/A,FALSE,"Sensitivity Analysis";#N/A,#N/A,FALSE,"PV";#N/A,#N/A,FALSE,"Pro Forma"}</definedName>
    <definedName name="aaa" localSheetId="3" hidden="1">{"AnnualRentRoll",#N/A,FALSE,"RentRoll"}</definedName>
    <definedName name="aaaaa" localSheetId="3" hidden="1">{"Assump",#N/A,TRUE,"Proforma";"first",#N/A,TRUE,"Proforma";"second",#N/A,TRUE,"Proforma";"lease1",#N/A,TRUE,"Proforma";"lease2",#N/A,TRUE,"Proforma"}</definedName>
    <definedName name="aaaaaaa" localSheetId="3" hidden="1">{"Outflow 1",#N/A,FALSE,"Outflows-Inflows";"Outflow 2",#N/A,FALSE,"Outflows-Inflows";"Inflow 1",#N/A,FALSE,"Outflows-Inflows";"Inflow 2",#N/A,FALSE,"Outflows-Inflows"}</definedName>
    <definedName name="aaaab" localSheetId="3" hidden="1">{#N/A,#N/A,FALSE,"Project Properties";#N/A,#N/A,FALSE,"Eng %";#N/A,#N/A,FALSE,"ENGFORM";#N/A,#N/A,FALSE,"staffing";#N/A,#N/A,FALSE,"spending"}</definedName>
    <definedName name="aaaattt" localSheetId="3" hidden="1">{#N/A,#N/A,TRUE,"Cover &amp; Contents";#N/A,#N/A,TRUE,"Net Assets &amp; Ops &amp; #Units";#N/A,#N/A,TRUE,"NAV per unit";#N/A,#N/A,TRUE,"Cashflow &amp; RE";#N/A,#N/A,TRUE,"Notes 1-2";#N/A,#N/A,TRUE,"Notes 3-8";#N/A,#N/A,TRUE,"Notes 9-10";#N/A,#N/A,TRUE,"Notes 11-17";#N/A,#N/A,TRUE,"Notes 18-19";#N/A,#N/A,TRUE,"Notes 20-";#N/A,#N/A,TRUE,"Cos 1";#N/A,#N/A,TRUE,"Cos 2";#N/A,#N/A,TRUE,"App I";#N/A,#N/A,TRUE,"App II"}</definedName>
    <definedName name="aab" localSheetId="3" hidden="1">{#N/A,#N/A,TRUE,"A-site";#N/A,#N/A,TRUE,"B-Buildings";#N/A,#N/A,TRUE,"c-out-of-fence";#N/A,#N/A,TRUE,"d-proj.infr.";#N/A,#N/A,TRUE,"e- land"}</definedName>
    <definedName name="aasdfa" localSheetId="3" hidden="1">{"rtn",#N/A,FALSE,"RTN";"tables",#N/A,FALSE,"RTN";"cf",#N/A,FALSE,"CF";"stats",#N/A,FALSE,"Stats";"prop",#N/A,FALSE,"Prop"}</definedName>
    <definedName name="abcd" localSheetId="3" hidden="1">{"Zone1",#N/A,FALSE,"Parameters";"Zone2",#N/A,FALSE,"Parameters"}</definedName>
    <definedName name="ActualBeyond" localSheetId="3">PeriodInActual*(#REF!&gt;0)</definedName>
    <definedName name="ACwvu.full." localSheetId="3" hidden="1">#REF!</definedName>
    <definedName name="adfa" localSheetId="3" hidden="1">{"cap_structure",#N/A,FALSE,"Graph-Mkt Cap";"price",#N/A,FALSE,"Graph-Price";"ebit",#N/A,FALSE,"Graph-EBITDA";"ebitda",#N/A,FALSE,"Graph-EBITDA"}</definedName>
    <definedName name="ADFWAE" localSheetId="3" hidden="1">{"summary1",#N/A,TRUE,"Comps";"summary2",#N/A,TRUE,"Comps";"summary3",#N/A,TRUE,"Comps"}</definedName>
    <definedName name="adgad"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lak" localSheetId="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ds" localSheetId="3" hidden="1">{"inputs raw data",#N/A,TRUE,"INPUT"}</definedName>
    <definedName name="adscas" localSheetId="3" hidden="1">{#N/A,#N/A,FALSE,"Cashflow Analysis";#N/A,#N/A,FALSE,"Sensitivity Analysis";#N/A,#N/A,FALSE,"PV";#N/A,#N/A,FALSE,"Pro Forma"}</definedName>
    <definedName name="adsf" localSheetId="3" hidden="1">{"sheet a",#N/A,FALSE,"A";"2 9 casflow",#N/A,FALSE,"B"}</definedName>
    <definedName name="ADSFA" localSheetId="3" hidden="1">{"inputs raw data",#N/A,TRUE,"INPUT"}</definedName>
    <definedName name="ae" localSheetId="3" hidden="1">{#N/A,#N/A,TRUE,"10 Yr Hold";#N/A,#N/A,TRUE,"7 Yr Hold";#N/A,#N/A,TRUE,"5 Yr Hold";#N/A,#N/A,TRUE,"3 Yr Hold"}</definedName>
    <definedName name="AEWEW" localSheetId="3" hidden="1">{"inputs raw data",#N/A,TRUE,"INPUT"}</definedName>
    <definedName name="afe" localSheetId="3" hidden="1">{#N/A,#N/A,FALSE,"A";#N/A,#N/A,FALSE,"B";#N/A,#N/A,FALSE,"C";#N/A,#N/A,FALSE,"D";#N/A,#N/A,FALSE,"E";#N/A,#N/A,FALSE,"F";#N/A,#N/A,FALSE,"G";#N/A,#N/A,FALSE,"H";#N/A,#N/A,FALSE,"I";#N/A,#N/A,FALSE,"J";#N/A,#N/A,FALSE,"K";#N/A,#N/A,FALSE,"L";#N/A,#N/A,FALSE,"M";#N/A,#N/A,FALSE,"N";#N/A,#N/A,FALSE,"O";#N/A,#N/A,FALSE,"P";#N/A,#N/A,FALSE,"Q";#N/A,#N/A,FALSE,"R"}</definedName>
    <definedName name="afirpt" localSheetId="3" hidden="1">{#N/A,#N/A,TRUE,"TITLE";#N/A,#N/A,TRUE,"SCH 1";#N/A,#N/A,TRUE,"SCH 2";#N/A,#N/A,TRUE,"SCH 3";#N/A,#N/A,TRUE,"SCH3(A)"}</definedName>
    <definedName name="aftreport" localSheetId="3" hidden="1">{#N/A,#N/A,TRUE,"TITLE";#N/A,#N/A,TRUE,"SCH 1";#N/A,#N/A,TRUE,"SCH 2";#N/A,#N/A,TRUE,"SCH 3";#N/A,#N/A,TRUE,"SCH3(A)"}</definedName>
    <definedName name="agf" localSheetId="3" hidden="1">{#N/A,#N/A,FALSE,"ExecSum";#N/A,#N/A,FALSE,"total summary";#N/A,#N/A,FALSE,"Budget";#N/A,#N/A,FALSE,"CashFlow"}</definedName>
    <definedName name="akdlk" localSheetId="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l" localSheetId="3" hidden="1">{"sheet a",#N/A,FALSE,"A";"2 9 casflow",#N/A,FALSE,"B"}</definedName>
    <definedName name="all" localSheetId="3" hidden="1">{#N/A,#N/A,FALSE,"CF Consolidated 2";#N/A,#N/A,FALSE,"Retail Assump";#N/A,#N/A,FALSE,"CF Retail";#N/A,#N/A,FALSE,"Garage Assumpt 1";#N/A,#N/A,FALSE,"Garage Op Proj";#N/A,#N/A,FALSE,"Hist I&amp;E";#N/A,#N/A,FALSE,"Rent Roll";#N/A,#N/A,FALSE,"RE Taxes";#N/A,#N/A,FALSE,"CAM - BH";#N/A,#N/A,FALSE,"Comm.Condo CAM"}</definedName>
    <definedName name="alternate_matrix" localSheetId="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n" localSheetId="3" hidden="1">{"eca",#N/A,TRUE,"E-C1 (R)";"ecb",#N/A,TRUE,"E-C1 (R)"}</definedName>
    <definedName name="An_2" localSheetId="3" hidden="1">{"eca",#N/A,TRUE,"E-C1 (R)";"ecb",#N/A,TRUE,"E-C1 (R)"}</definedName>
    <definedName name="ando" localSheetId="3" hidden="1">{"'下期集計（10.27迄・速報値）'!$Q$16"}</definedName>
    <definedName name="andrew" localSheetId="3" hidden="1">{"eca",#N/A,TRUE,"E-C1 (R)";"ecb",#N/A,TRUE,"E-C1 (R)"}</definedName>
    <definedName name="andrew2" localSheetId="3" hidden="1">{"eca",#N/A,TRUE,"E-C1 (R)";"ecb",#N/A,TRUE,"E-C1 (R)"}</definedName>
    <definedName name="Aok" localSheetId="3" hidden="1">{"Outflow 1",#N/A,FALSE,"Outflows-Inflows";"Outflow 2",#N/A,FALSE,"Outflows-Inflows";"Inflow 1",#N/A,FALSE,"Outflows-Inflows";"Inflow 2",#N/A,FALSE,"Outflows-Inflows"}</definedName>
    <definedName name="april" localSheetId="3" hidden="1">{"Tab1",#N/A,FALSE,"Cover";"Tab2",#N/A,FALSE,"Sect 3.18";"Tab3",#N/A,FALSE,"Section 3.22 (b) ";"Tab4",#N/A,FALSE,"Section 3.29 (i) (ii) (iii)";"Tab5",#N/A,FALSE,"Section 3.29 (ii)";"Tab6",#N/A,FALSE,"Section 4.04 vi";"Tab8",#N/A,FALSE,"3.29."}</definedName>
    <definedName name="arew" localSheetId="3" hidden="1">{"cap_structure",#N/A,FALSE,"Graph-Mkt Cap";"price",#N/A,FALSE,"Graph-Price";"ebit",#N/A,FALSE,"Graph-EBITDA";"ebitda",#N/A,FALSE,"Graph-EBITDA"}</definedName>
    <definedName name="arg" localSheetId="3" hidden="1">{"inputs raw data",#N/A,TRUE,"INPUT"}</definedName>
    <definedName name="as" localSheetId="3" hidden="1">{"Outflow 1",#N/A,FALSE,"Outflows-Inflows";"Outflow 2",#N/A,FALSE,"Outflows-Inflows";"Inflow 1",#N/A,FALSE,"Outflows-Inflows";"Inflow 2",#N/A,FALSE,"Outflows-Inflows"}</definedName>
    <definedName name="asdf2" localSheetId="3" hidden="1">{#N/A,#N/A,FALSE,"OperatingAssumptions"}</definedName>
    <definedName name="asdf22" localSheetId="3" hidden="1">{#N/A,#N/A,FALSE,"OperatingAssumptions"}</definedName>
    <definedName name="asdf3" localSheetId="3" hidden="1">{#N/A,#N/A,FALSE,"LoanAssumptions"}</definedName>
    <definedName name="asdf33" localSheetId="3" hidden="1">{#N/A,#N/A,FALSE,"LoanAssumptions"}</definedName>
    <definedName name="asdf5" localSheetId="3" hidden="1">{"MonthlyRentRoll",#N/A,FALSE,"RentRoll"}</definedName>
    <definedName name="asdf55" localSheetId="3" hidden="1">{"MonthlyRentRoll",#N/A,FALSE,"RentRoll"}</definedName>
    <definedName name="asdf7" localSheetId="3" hidden="1">{#N/A,#N/A,TRUE,"Summary";"AnnualRentRoll",#N/A,TRUE,"RentRoll";#N/A,#N/A,TRUE,"ExitStratigy";#N/A,#N/A,TRUE,"OperatingAssumptions"}</definedName>
    <definedName name="asdf77" localSheetId="3" hidden="1">{#N/A,#N/A,TRUE,"Summary";"AnnualRentRoll",#N/A,TRUE,"RentRoll";#N/A,#N/A,TRUE,"ExitStratigy";#N/A,#N/A,TRUE,"OperatingAssumptions"}</definedName>
    <definedName name="asdfas" localSheetId="3" hidden="1">{"print 1.6",#N/A,FALSE,"Sheet1";"print 2.6",#N/A,FALSE,"Sheet1";"print 3.6",#N/A,FALSE,"Sheet1";"print 4.6",#N/A,FALSE,"Sheet1";"print 5.6",#N/A,FALSE,"Sheet1";"print 6.6",#N/A,FALSE,"Sheet1"}</definedName>
    <definedName name="asdfasaa" localSheetId="3" hidden="1">{"print 1.6",#N/A,FALSE,"Sheet1";"print 2.6",#N/A,FALSE,"Sheet1";"print 3.6",#N/A,FALSE,"Sheet1";"print 4.6",#N/A,FALSE,"Sheet1";"print 5.6",#N/A,FALSE,"Sheet1";"print 6.6",#N/A,FALSE,"Sheet1"}</definedName>
    <definedName name="asdfasdf" localSheetId="3" hidden="1">{"rtn",#N/A,FALSE,"RTN";"tables",#N/A,FALSE,"RTN";"cf",#N/A,FALSE,"CF";"stats",#N/A,FALSE,"Stats";"prop",#N/A,FALSE,"Prop"}</definedName>
    <definedName name="asdfasdfasdfa" localSheetId="3" hidden="1">binary</definedName>
    <definedName name="asdfasdfdddd" localSheetId="3" hidden="1">{"DCF","UPSIDE CASE",FALSE,"Sheet1";"DCF","BASE CASE",FALSE,"Sheet1";"DCF","DOWNSIDE CASE",FALSE,"Sheet1"}</definedName>
    <definedName name="asdfasfsa" localSheetId="3" hidden="1">binary</definedName>
    <definedName name="asdfg" localSheetId="3" hidden="1">{"rtn",#N/A,FALSE,"RTN";"tables",#N/A,FALSE,"RTN";"cf",#N/A,FALSE,"CF";"stats",#N/A,FALSE,"Stats";"prop",#N/A,FALSE,"Prop"}</definedName>
    <definedName name="asdfsd" localSheetId="3" hidden="1">binary</definedName>
    <definedName name="asdfsf" localSheetId="3"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asf" localSheetId="3" hidden="1">{"sheet a",#N/A,FALSE,"A";"sheet b 1",#N/A,FALSE,"B";"sheet b 2",#N/A,FALSE,"B"}</definedName>
    <definedName name="asfget" localSheetId="3" hidden="1">{"Page1",#N/A,FALSE,"7979";"Page2",#N/A,FALSE,"7979";"Page3",#N/A,FALSE,"7979"}</definedName>
    <definedName name="asfsaf" localSheetId="3" hidden="1">binary</definedName>
    <definedName name="ashish" localSheetId="3" hidden="1">{"'Assump'!$F$6:$J$6"}</definedName>
    <definedName name="ass" localSheetId="3" hidden="1">{"print 1.6",#N/A,FALSE,"Sheet1";"print 2.6",#N/A,FALSE,"Sheet1";"print 3.6",#N/A,FALSE,"Sheet1";"print 4.6",#N/A,FALSE,"Sheet1";"print 5.6",#N/A,FALSE,"Sheet1";"print 6.6",#N/A,FALSE,"Sheet1"}</definedName>
    <definedName name="asss" localSheetId="3" hidden="1">{"rtn",#N/A,FALSE,"RTN";"tables",#N/A,FALSE,"RTN";"cf",#N/A,FALSE,"CF";"stats",#N/A,FALSE,"Stats";"prop",#N/A,FALSE,"Prop"}</definedName>
    <definedName name="Assumptions1" localSheetId="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ssumptions1_1" localSheetId="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ttach3" localSheetId="3" hidden="1">{"Grant",#N/A,FALSE,"Grant";"GP Developer",#N/A,FALSE,"GP &amp; Dev Loans";"Operating Analysis",#N/A,FALSE,"Operations";"Tax Credit",#N/A,FALSE,"Tax Credits";"Tax Credit Analysis",#N/A,FALSE,"TC Analysis"}</definedName>
    <definedName name="avl" localSheetId="3" hidden="1">{"Analysis of Assets_Liabilities",#N/A,FALSE,"ccy_anal";"Analysis of Investments",#N/A,FALSE,"ccy_anal"}</definedName>
    <definedName name="b" localSheetId="3" hidden="1">{#N/A,#N/A,FALSE,"ExitStratigy"}</definedName>
    <definedName name="bb" localSheetId="3" hidden="1">{#N/A,#N/A,FALSE,"ExitStratigy"}</definedName>
    <definedName name="bbb" localSheetId="3" hidden="1">{#N/A,#N/A,FALSE,"ExitStratigy"}</definedName>
    <definedName name="bc" localSheetId="3" hidden="1">{#N/A,#N/A,FALSE,"P&amp;L";#N/A,#N/A,FALSE,"Var_Fixed_cost"}</definedName>
    <definedName name="be" localSheetId="3" hidden="1">{#N/A,#N/A,FALSE,"Exec Sum 10Yr";#N/A,#N/A,FALSE,"Assumptions";#N/A,#N/A,FALSE,"Operating Stmts";#N/A,#N/A,FALSE,"Year One Pro Forma";#N/A,#N/A,FALSE,"Rent Roll Summary";#N/A,#N/A,FALSE,"Market Rent Detail";#N/A,#N/A,FALSE,"Effective Rental Income Detail";#N/A,#N/A,FALSE,"Cash Flow Projections";#N/A,#N/A,FALSE,"Net Residual Value"}</definedName>
    <definedName name="Bear" localSheetId="3" hidden="1">{#N/A,#N/A,FALSE,"TS";#N/A,#N/A,FALSE,"Combo";#N/A,#N/A,FALSE,"FAIR";#N/A,#N/A,FALSE,"RBC";#N/A,#N/A,FALSE,"xxxx";#N/A,#N/A,FALSE,"A_D";#N/A,#N/A,FALSE,"WACC";#N/A,#N/A,FALSE,"DCF";#N/A,#N/A,FALSE,"LBO";#N/A,#N/A,FALSE,"AcqMults";#N/A,#N/A,FALSE,"CompMults"}</definedName>
    <definedName name="ben" localSheetId="3" hidden="1">{"Analysis of Assets_Liabilities",#N/A,FALSE,"ccy_anal";"Analysis of Investments",#N/A,FALSE,"ccy_anal"}</definedName>
    <definedName name="bnmb" localSheetId="3" hidden="1">{#N/A,#N/A,FALSE,"Summary";#N/A,#N/A,FALSE,"Program Scheme";#N/A,#N/A,FALSE,"Assumptions";#N/A,#N/A,FALSE,"Development Budget";#N/A,#N/A,FALSE,"Timing";#N/A,#N/A,FALSE,"Development Costs &amp; Revenues";#N/A,#N/A,FALSE,"Cash Flow to Debt &amp; Equity";#N/A,#N/A,FALSE,"Cash Flow to Athena LP"}</definedName>
    <definedName name="bog" localSheetId="3" hidden="1">{"CF",#N/A,FALSE,"Cash Flow";"RET",#N/A,FALSE,"Returns";"NPV",#N/A,FALSE,"Values";"ASMPT",#N/A,FALSE,"Assumptions"}</definedName>
    <definedName name="bog_2" localSheetId="3" hidden="1">{"CF",#N/A,FALSE,"Cash Flow";"RET",#N/A,FALSE,"Returns";"NPV",#N/A,FALSE,"Values";"ASMPT",#N/A,FALSE,"Assumptions"}</definedName>
    <definedName name="bogu" localSheetId="3" hidden="1">{"CF",#N/A,FALSE,"Cash Flow";"RET",#N/A,FALSE,"Returns";"NPV",#N/A,FALSE,"Values";"ASMPT",#N/A,FALSE,"Assumptions"}</definedName>
    <definedName name="bogu_2" localSheetId="3" hidden="1">{"CF",#N/A,FALSE,"Cash Flow";"RET",#N/A,FALSE,"Returns";"NPV",#N/A,FALSE,"Values";"ASMPT",#N/A,FALSE,"Assumptions"}</definedName>
    <definedName name="bogus" localSheetId="3" hidden="1">{"CF",#N/A,FALSE,"Cash Flow";"RET",#N/A,FALSE,"Returns";"NPV",#N/A,FALSE,"Values";"ASMPT",#N/A,FALSE,"Assumptions"}</definedName>
    <definedName name="bogus_2" localSheetId="3" hidden="1">{"CF",#N/A,FALSE,"Cash Flow";"RET",#N/A,FALSE,"Returns";"NPV",#N/A,FALSE,"Values";"ASMPT",#N/A,FALSE,"Assumptions"}</definedName>
    <definedName name="bogus2" localSheetId="3" hidden="1">{"CF",#N/A,FALSE,"Cash Flow";"RET",#N/A,FALSE,"Returns";"NPV",#N/A,FALSE,"Values";"ASMPT",#N/A,FALSE,"Assumptions"}</definedName>
    <definedName name="bogus2_2" localSheetId="3" hidden="1">{"CF",#N/A,FALSE,"Cash Flow";"RET",#N/A,FALSE,"Returns";"NPV",#N/A,FALSE,"Values";"ASMPT",#N/A,FALSE,"Assumptions"}</definedName>
    <definedName name="Bridge" localSheetId="3" hidden="1">{"'Highlights'!$A$1:$M$123"}</definedName>
    <definedName name="BudgetSumm" localSheetId="3" hidden="1">{#N/A,#N/A,FALSE,"Cashflow Analysis";#N/A,#N/A,FALSE,"Sensitivity Analysis";#N/A,#N/A,FALSE,"PV";#N/A,#N/A,FALSE,"Pro Forma"}</definedName>
    <definedName name="BudgetSumm.2" localSheetId="3" hidden="1">{#N/A,#N/A,FALSE,"Cashflow Analysis";#N/A,#N/A,FALSE,"Sensitivity Analysis";#N/A,#N/A,FALSE,"PV";#N/A,#N/A,FALSE,"Pro Forma"}</definedName>
    <definedName name="but" localSheetId="3" hidden="1">{"2000",#N/A,FALSE,"2000"}</definedName>
    <definedName name="cal" localSheetId="3" hidden="1">{#N/A,#N/A,FALSE,"Project Properties";#N/A,#N/A,FALSE,"Eng %";#N/A,#N/A,FALSE,"ENGFORM";#N/A,#N/A,FALSE,"staffing";#N/A,#N/A,FALSE,"spending"}</definedName>
    <definedName name="calvin" localSheetId="3" hidden="1">{#N/A,#N/A,FALSE,"Project Properties";#N/A,#N/A,FALSE,"Eng %";#N/A,#N/A,FALSE,"ENGFORM";#N/A,#N/A,FALSE,"staffing";#N/A,#N/A,FALSE,"spending"}</definedName>
    <definedName name="cat" localSheetId="3" hidden="1">{#N/A,#N/A,FALSE,"Exec Sum 10Yr";#N/A,#N/A,FALSE,"Assumptions";#N/A,#N/A,FALSE,"Operating Stmts";#N/A,#N/A,FALSE,"Year One Pro Forma";#N/A,#N/A,FALSE,"Rent Roll Summary";#N/A,#N/A,FALSE,"Market Rent Detail";#N/A,#N/A,FALSE,"Effective Rental Income Detail";#N/A,#N/A,FALSE,"Cash Flow Projections";#N/A,#N/A,FALSE,"Net Residual Value"}</definedName>
    <definedName name="cbre" localSheetId="3" hidden="1">{#N/A,#N/A,FALSE,"Pricing Matrix";#N/A,#N/A,FALSE,"Assumptions";#N/A,#N/A,FALSE,"Year One Pro Forma";#N/A,#N/A,FALSE,"Operating Stmts";#N/A,#N/A,FALSE,"Cash Flow Projections";#N/A,#N/A,FALSE,"Rent Roll Summary";#N/A,#N/A,FALSE,"Market Rent Detail";#N/A,#N/A,FALSE,"Effective Rental Income Detail"}</definedName>
    <definedName name="cc" localSheetId="3" hidden="1">{#N/A,#N/A,FALSE,"LoanAssumptions"}</definedName>
    <definedName name="cc." localSheetId="3" hidden="1">{"CD1",#N/A,TRUE,"C-D (R)";"CD2",#N/A,TRUE,"C-D (R)"}</definedName>
    <definedName name="cc_2" localSheetId="3" hidden="1">{"CD1",#N/A,TRUE,"C-D (R)";"CD2",#N/A,TRUE,"C-D (R)"}</definedName>
    <definedName name="ccc" localSheetId="3" hidden="1">{#N/A,#N/A,FALSE,"LoanAssumptions"}</definedName>
    <definedName name="CCCCCCCCC" localSheetId="3" hidden="1">{FALSE,FALSE,1.75,1,600,351,FALSE,FALSE,TRUE,TRUE,0,30,#N/A,41,#N/A,9.57777777777778,18.9166666666667,1,FALSE,FALSE,1,TRUE,1,FALSE,100,"Swvu.As._.Is._.Value.","ACwvu.As._.Is._.Value.",1,FALSE,FALSE,1,1,1,1,1,"","",FALSE,FALSE,FALSE,FALSE,1,#N/A,1,1,FALSE,FALSE,FALSE,FALSE,FALSE,FALSE}</definedName>
    <definedName name="CCCCCCCCC_2" localSheetId="3" hidden="1">{FALSE,FALSE,1.75,1,600,351,FALSE,FALSE,TRUE,TRUE,0,30,#N/A,41,#N/A,9.57777777777778,18.9166666666667,1,FALSE,FALSE,1,TRUE,1,FALSE,100,"Swvu.As._.Is._.Value.","ACwvu.As._.Is._.Value.",1,FALSE,FALSE,1,1,1,1,1,"","",FALSE,FALSE,FALSE,FALSE,1,#N/A,1,1,FALSE,FALSE,FALSE,FALSE,FALSE,FALSE}</definedName>
    <definedName name="ccs" localSheetId="3" hidden="1">{#N/A,#N/A,FALSE,"Chart 2 by Prop Type"}</definedName>
    <definedName name="cd" localSheetId="3" hidden="1">{"annual",#N/A,FALSE,"Pro Forma";#N/A,#N/A,FALSE,"Golf Operations"}</definedName>
    <definedName name="cd_2" localSheetId="3" hidden="1">{"annual",#N/A,FALSE,"Pro Forma";#N/A,#N/A,FALSE,"Golf Operations"}</definedName>
    <definedName name="cfgcfg" localSheetId="3" hidden="1">{#N/A,#N/A,FALSE,"CCC Variance";#N/A,#N/A,FALSE,"CCC Notes"}</definedName>
    <definedName name="cfgjcfgh" localSheetId="3" hidden="1">{#N/A,#N/A,FALSE,"Common Area Accrual";#N/A,#N/A,FALSE,"Unit One LaSalle";#N/A,#N/A,FALSE,"Unit One CW";#N/A,#N/A,FALSE,"Unit One LaSalle + C &amp; W";#N/A,#N/A,FALSE,"Consolidated Accrual"}</definedName>
    <definedName name="cflow" localSheetId="3" hidden="1">{"CF",#N/A,FALSE,"Cash Flow";"RET",#N/A,FALSE,"Returns";"NPV",#N/A,FALSE,"Values";"ASMPT",#N/A,FALSE,"Assumptions"}</definedName>
    <definedName name="cghj" localSheetId="3" hidden="1">{"ReportTop",#N/A,FALSE,"report top"}</definedName>
    <definedName name="chart_balance" localSheetId="3">OFFSET(#REF!,2,0,'Title Page'!payments,1)</definedName>
    <definedName name="chart_date" localSheetId="3">OFFSET(#REF!,2,0,'Title Page'!nper,1)</definedName>
    <definedName name="chart_nper" localSheetId="3">ROW(OFFSET(#REF!,0,0,'Title Page'!nper,1))</definedName>
    <definedName name="chart_ratehist" localSheetId="3">OFFSET(#REF!,2,0,'Title Page'!payments,1)</definedName>
    <definedName name="chart_taxreturned" localSheetId="3">OFFSET(#REF!,2,0,'Title Page'!payments,1)</definedName>
    <definedName name="check2" localSheetId="3" hidden="1">{#N/A,#N/A,FALSE,"Cashflow Analysis";#N/A,#N/A,FALSE,"Sensitivity Analysis";#N/A,#N/A,FALSE,"PV";#N/A,#N/A,FALSE,"Pro Forma"}</definedName>
    <definedName name="chiho" localSheetId="3" hidden="1">{"'下期集計（10.27迄・速報値）'!$Q$16"}</definedName>
    <definedName name="cmh" localSheetId="3" hidden="1">{#N/A,#N/A,FALSE,"Summary";#N/A,#N/A,FALSE,"Assumptions";#N/A,#N/A,FALSE,"Lease-up";#N/A,#N/A,FALSE,"DrawSchedule"}</definedName>
    <definedName name="CompanyOH" localSheetId="3" hidden="1">#REF!</definedName>
    <definedName name="compound_period" localSheetId="3">INDEX({2,12},MATCH(#REF!,'Title Page'!compound_periods,0))</definedName>
    <definedName name="compound_periods" localSheetId="3">{"Semi-Annually";"Monthly"}</definedName>
    <definedName name="Copy" localSheetId="3" hidden="1">{"AnnualRentRoll",#N/A,FALSE,"RentRoll"}</definedName>
    <definedName name="copy2" localSheetId="3" hidden="1">{"new",#N/A,FALSE,"D";"PROFORMA",#N/A,FALSE,"A";"partial 1",#N/A,FALSE,"B";"partial 2",#N/A,FALSE,"B";"partial 3",#N/A,FALSE,"B";"SMALL CF 1",#N/A,FALSE,"C"}</definedName>
    <definedName name="CostDetail" localSheetId="3" hidden="1">{"CF",#N/A,FALSE,"Cash Flow";"RET",#N/A,FALSE,"Returns";"NPV",#N/A,FALSE,"Values";"ASMPT",#N/A,FALSE,"Assumptions"}</definedName>
    <definedName name="CostDetail_2" localSheetId="3" hidden="1">{"CF",#N/A,FALSE,"Cash Flow";"RET",#N/A,FALSE,"Returns";"NPV",#N/A,FALSE,"Values";"ASMPT",#N/A,FALSE,"Assumptions"}</definedName>
    <definedName name="CostsDetail" localSheetId="3" hidden="1">{"CF",#N/A,FALSE,"Cash Flow";"RET",#N/A,FALSE,"Returns";"NPV",#N/A,FALSE,"Values";"ASMPT",#N/A,FALSE,"Assumptions"}</definedName>
    <definedName name="CostsDetail_2" localSheetId="3" hidden="1">{"CF",#N/A,FALSE,"Cash Flow";"RET",#N/A,FALSE,"Returns";"NPV",#N/A,FALSE,"Values";"ASMPT",#N/A,FALSE,"Assumptions"}</definedName>
    <definedName name="CP" localSheetId="3">INDEX({2,12},MATCH(#REF!,'Title Page'!compound_periods,0))</definedName>
    <definedName name="CPIMAyo1" localSheetId="3" hidden="1">{"Zone1",#N/A,FALSE,"Parameters";"Zone2",#N/A,FALSE,"Parameters"}</definedName>
    <definedName name="crap" localSheetId="3" hidden="1">{"CF",#N/A,FALSE,"Cash Flow";"RET",#N/A,FALSE,"Returns";"NPV",#N/A,FALSE,"Values";"ASMPT",#N/A,FALSE,"Assumptions"}</definedName>
    <definedName name="crap_2" localSheetId="3" hidden="1">{"CF",#N/A,FALSE,"Cash Flow";"RET",#N/A,FALSE,"Returns";"NPV",#N/A,FALSE,"Values";"ASMPT",#N/A,FALSE,"Assumptions"}</definedName>
    <definedName name="Cwvu.annual." localSheetId="3" hidden="1">#REF!,#REF!,#REF!,#REF!,#REF!,#REF!,#REF!,#REF!,#REF!,#REF!,#REF!,#REF!,#REF!,#REF!,#REF!,#REF!,#REF!,#REF!,#REF!,#REF!,#REF!,#REF!,#REF!,#REF!</definedName>
    <definedName name="Cwvu.annual._.hotel." localSheetId="3" hidden="1">#REF!,#REF!,#REF!,#REF!,#REF!,#REF!,#REF!,#REF!,#REF!,#REF!,#REF!,#REF!,#REF!,#REF!,#REF!,#REF!,#REF!,#REF!,#REF!</definedName>
    <definedName name="Cwvu.bottom._.line." localSheetId="3" hidden="1">#REF!,#REF!,#REF!,#REF!,#REF!,#REF!,#REF!,#REF!,#REF!,#REF!,#REF!,#REF!,#REF!,#REF!,#REF!,#REF!,#REF!,#REF!,#REF!,#REF!,#REF!,#REF!</definedName>
    <definedName name="Cwvu.cash._.flow." localSheetId="3" hidden="1">#REF!,#REF!,#REF!,#REF!,#REF!,#REF!,#REF!,#REF!,#REF!,#REF!,#REF!,#REF!,#REF!,#REF!,#REF!,#REF!,#REF!,#REF!,#REF!,#REF!,#REF!,#REF!,#REF!,#REF!,#REF!,#REF!,#REF!,#REF!,#REF!,#REF!,#REF!,#REF!,#REF!,#REF!,#REF!,#REF!,#REF!,#REF!,#REF!,#REF!,#REF!</definedName>
    <definedName name="Cwvu.combo." localSheetId="3" hidden="1">#REF!,#REF!,#REF!,#REF!,#REF!,#REF!,#REF!,#REF!,#REF!,#REF!,#REF!,#REF!,#REF!,#REF!,#REF!,#REF!,#REF!,#REF!,#REF!,#REF!,#REF!,#REF!</definedName>
    <definedName name="cxgxgfgfs" localSheetId="3" hidden="1">{#N/A,#N/A,FALSE,"Cashflow Analysis";#N/A,#N/A,FALSE,"Sensitivity Analysis";#N/A,#N/A,FALSE,"PV";#N/A,#N/A,FALSE,"Pro Forma"}</definedName>
    <definedName name="cxgxgfgfs.2" localSheetId="3" hidden="1">{#N/A,#N/A,FALSE,"Cashflow Analysis";#N/A,#N/A,FALSE,"Sensitivity Analysis";#N/A,#N/A,FALSE,"PV";#N/A,#N/A,FALSE,"Pro Forma"}</definedName>
    <definedName name="d" localSheetId="3" hidden="1">{#N/A,#N/A,FALSE,"LoanAssumptions"}</definedName>
    <definedName name="d_1" localSheetId="3"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d_2" localSheetId="3" hidden="1">{"eca",#N/A,TRUE,"E-C1 (R)";"ecb",#N/A,TRUE,"E-C1 (R)"}</definedName>
    <definedName name="DACF" localSheetId="3" hidden="1">{"mgmt forecast",#N/A,FALSE,"Mgmt Forecast";"dcf table",#N/A,FALSE,"Mgmt Forecast";"sensitivity",#N/A,FALSE,"Mgmt Forecast";"table inputs",#N/A,FALSE,"Mgmt Forecast";"calculations",#N/A,FALSE,"Mgmt Forecast"}</definedName>
    <definedName name="DACF_2" localSheetId="3" hidden="1">{"mgmt forecast",#N/A,FALSE,"Mgmt Forecast";"dcf table",#N/A,FALSE,"Mgmt Forecast";"sensitivity",#N/A,FALSE,"Mgmt Forecast";"table inputs",#N/A,FALSE,"Mgmt Forecast";"calculations",#N/A,FALSE,"Mgmt Forecast"}</definedName>
    <definedName name="DAFAD" localSheetId="3" hidden="1">{"cap_structure",#N/A,FALSE,"Graph-Mkt Cap";"price",#N/A,FALSE,"Graph-Price";"ebit",#N/A,FALSE,"Graph-EBITDA";"ebitda",#N/A,FALSE,"Graph-EBITDA"}</definedName>
    <definedName name="dafdsaf" localSheetId="3" hidden="1">{"incomemth",#N/A,TRUE,"forecast00";"incomepercentmth",#N/A,TRUE,"forecast00";"balancemth",#N/A,TRUE,"forecast00";"cashmth",#N/A,TRUE,"forecast00";"covenantmth",#N/A,TRUE,"forecast00"}</definedName>
    <definedName name="dafsaf1" localSheetId="3" hidden="1">{"incomemth",#N/A,TRUE,"forecast00";"incomepercentmth",#N/A,TRUE,"forecast00";"balancemth",#N/A,TRUE,"forecast00";"cashmth",#N/A,TRUE,"forecast00";"covenantmth",#N/A,TRUE,"forecast00"}</definedName>
    <definedName name="dag" localSheetId="3" hidden="1">{"Total",#N/A,FALSE,"Six Fields";"PDP",#N/A,FALSE,"Six Fields";"PNP",#N/A,FALSE,"Six Fields";"PUD",#N/A,FALSE,"Six Fields";"Prob",#N/A,FALSE,"Six Fields"}</definedName>
    <definedName name="dat" localSheetId="3" hidden="1">{"data",#N/A,FALSE,"INPUT"}</definedName>
    <definedName name="data" localSheetId="3" hidden="1">{"data",#N/A,FALSE,"INPUT"}</definedName>
    <definedName name="data14" localSheetId="3" hidden="1">{"data",#N/A,FALSE,"INPUT"}</definedName>
    <definedName name="dataerror" localSheetId="3" hidden="1">{"data",#N/A,FALSE,"INPUT"}</definedName>
    <definedName name="dd" localSheetId="3" hidden="1">{"MonthlyRentRoll",#N/A,FALSE,"RentRoll"}</definedName>
    <definedName name="ddd" localSheetId="3" hidden="1">{"MonthlyRentRoll",#N/A,FALSE,"RentRoll"}</definedName>
    <definedName name="dddddd2" localSheetId="3" hidden="1">{#N/A,#N/A,FALSE,"CAPREIT"}</definedName>
    <definedName name="ddddddd" localSheetId="3" hidden="1">{#N/A,#N/A,FALSE,"CAPREIT"}</definedName>
    <definedName name="ddddddd2" localSheetId="3" hidden="1">{#N/A,#N/A,FALSE,"CAPREIT"}</definedName>
    <definedName name="ddddddddddd" localSheetId="3" hidden="1">{#N/A,#N/A,TRUE,"Krycí list"}</definedName>
    <definedName name="dddddddddddddddddd" localSheetId="3" hidden="1">{"Full Gross to Net",#N/A,TRUE,"GtoN";"R_I Accepted from Group Coys",#N/A,TRUE,"GtoN";"R_I Ceded to Group Coys",#N/A,TRUE,"GtoN";"Closing Loss Reserves and Gross Claims Incurred",#N/A,TRUE,"GtoN"}</definedName>
    <definedName name="dddddddddddddddddddddddddddd" localSheetId="3" hidden="1">{#N/A,#N/A,FALSE,"A";#N/A,#N/A,FALSE,"C"}</definedName>
    <definedName name="delta" localSheetId="3" hidden="1">{"ACCOUNTING COPY",#N/A,FALSE,"SCHEDULE A";"FINANCE COPY",#N/A,FALSE,"SCHEDULE A";"P.L. COPY",#N/A,FALSE,"SCHEDULE A"}</definedName>
    <definedName name="DetailedCosts" localSheetId="3" hidden="1">{"CF",#N/A,FALSE,"Cash Flow";"RET",#N/A,FALSE,"Returns";"NPV",#N/A,FALSE,"Values";"ASMPT",#N/A,FALSE,"Assumptions"}</definedName>
    <definedName name="DetailedCosts_2" localSheetId="3" hidden="1">{"CF",#N/A,FALSE,"Cash Flow";"RET",#N/A,FALSE,"Returns";"NPV",#N/A,FALSE,"Values";"ASMPT",#N/A,FALSE,"Assumptions"}</definedName>
    <definedName name="dfasfdsa" localSheetId="3" hidden="1">{#N/A,#N/A,TRUE,"10 Yr Hold";#N/A,#N/A,TRUE,"7 Yr Hold";#N/A,#N/A,TRUE,"5 Yr Hold";#N/A,#N/A,TRUE,"3 Yr Hold"}</definedName>
    <definedName name="dfd" localSheetId="3" hidden="1">{"CSheet",#N/A,FALSE,"C";"SmCap",#N/A,FALSE,"VAL1";"GulfCoast",#N/A,FALSE,"VAL1";"nav",#N/A,FALSE,"NAV";"Summary",#N/A,FALSE,"NAV"}</definedName>
    <definedName name="dfdas" localSheetId="3" hidden="1">{"FCB_ALL",#N/A,FALSE,"FCB";"GREY_ALL",#N/A,FALSE,"GREY"}</definedName>
    <definedName name="dfdfd" localSheetId="3" hidden="1">{"FCB_ALL",#N/A,FALSE,"FCB";"GREY_ALL",#N/A,FALSE,"GREY"}</definedName>
    <definedName name="dfdfdfd" localSheetId="3" hidden="1">{"FCB_ALL",#N/A,FALSE,"FCB"}</definedName>
    <definedName name="dfere" localSheetId="3" hidden="1">{"ReportTop",#N/A,FALSE,"report top"}</definedName>
    <definedName name="dff" localSheetId="3" hidden="1">{"sheet a",#N/A,FALSE,"A";"2 9 casflow",#N/A,FALSE,"B"}</definedName>
    <definedName name="dfgd" localSheetId="3" hidden="1">{#N/A,#N/A,FALSE,"Cashflow Analysis";#N/A,#N/A,FALSE,"Sensitivity Analysis";#N/A,#N/A,FALSE,"PV";#N/A,#N/A,FALSE,"Pro Forma"}</definedName>
    <definedName name="dfgg" localSheetId="3" hidden="1">{"sheet a",#N/A,FALSE,"A";"sheet b 1",#N/A,FALSE,"B";"sheet b 2",#N/A,FALSE,"B"}</definedName>
    <definedName name="dfhdfh" localSheetId="3" hidden="1">{"Construction Costs",#N/A,FALSE,"Total Costs"}</definedName>
    <definedName name="dfhdh" localSheetId="3" hidden="1">{#N/A,#N/A,FALSE,"COVER SHEET";#N/A,#N/A,FALSE,"SECT 1 - SUMM";#N/A,#N/A,FALSE,"SECT 1 - LND PLAN";#N/A,#N/A,FALSE,"SECT 2 - COMBINED QTRLY PROJ CF";#N/A,#N/A,FALSE,"SECT 2 - KUKIO CF";#N/A,#N/A,FALSE,"SECT 2 - MANINI CF";#N/A,#N/A,FALSE,"SECT 5a - CLUB ASSUMPTIONS";#N/A,#N/A,FALSE,"SECT 5 - QTRLY CLUB OPS"}</definedName>
    <definedName name="dfsafd"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1"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h" localSheetId="3" hidden="1">{#N/A,#N/A,TRUE,"Krycí list"}</definedName>
    <definedName name="DHG" localSheetId="3" hidden="1">{"cap_structure",#N/A,FALSE,"Graph-Mkt Cap";"price",#N/A,FALSE,"Graph-Price";"ebit",#N/A,FALSE,"Graph-EBITDA";"ebitda",#N/A,FALSE,"Graph-EBITDA"}</definedName>
    <definedName name="dhh" localSheetId="3" hidden="1">{#N/A,#N/A,TRUE,"Krycí list"}</definedName>
    <definedName name="dhhh" localSheetId="3" hidden="1">{#N/A,#N/A,TRUE,"Krycí list"}</definedName>
    <definedName name="dis" localSheetId="3" hidden="1">{#N/A,#N/A,FALSE,"Cashflow Analysis";#N/A,#N/A,FALSE,"Sensitivity Analysis";#N/A,#N/A,FALSE,"PV";#N/A,#N/A,FALSE,"Pro Forma"}</definedName>
    <definedName name="dis.2" localSheetId="3" hidden="1">{#N/A,#N/A,FALSE,"Cashflow Analysis";#N/A,#N/A,FALSE,"Sensitivity Analysis";#N/A,#N/A,FALSE,"PV";#N/A,#N/A,FALSE,"Pro Forma"}</definedName>
    <definedName name="dog" localSheetId="3" hidden="1">{FALSE,FALSE,1.75,1,600,351,FALSE,FALSE,TRUE,TRUE,0,30,#N/A,41,#N/A,9.57777777777778,18.9166666666667,1,FALSE,FALSE,1,TRUE,1,FALSE,100,"Swvu.As._.Is._.Value.","ACwvu.As._.Is._.Value.",1,FALSE,FALSE,1,1,1,1,1,"","",FALSE,FALSE,FALSE,FALSE,1,#N/A,1,1,FALSE,FALSE,FALSE,FALSE,FALSE,FALSE}</definedName>
    <definedName name="dog_2" localSheetId="3" hidden="1">{FALSE,FALSE,1.75,1,600,351,FALSE,FALSE,TRUE,TRUE,0,30,#N/A,41,#N/A,9.57777777777778,18.9166666666667,1,FALSE,FALSE,1,TRUE,1,FALSE,100,"Swvu.As._.Is._.Value.","ACwvu.As._.Is._.Value.",1,FALSE,FALSE,1,1,1,1,1,"","",FALSE,FALSE,FALSE,FALSE,1,#N/A,1,1,FALSE,FALSE,FALSE,FALSE,FALSE,FALSE}</definedName>
    <definedName name="DRes" localSheetId="3" hidden="1">{"'April 24'!$J$11"}</definedName>
    <definedName name="dsa" localSheetId="3" hidden="1">{#N/A,#N/A,FALSE,"Chart 2 by Prop Type"}</definedName>
    <definedName name="dsaf" localSheetId="3" hidden="1">{#N/A,#N/A,FALSE,"ExecSum";#N/A,#N/A,FALSE,"total summary";#N/A,#N/A,FALSE,"Budget";#N/A,#N/A,FALSE,"CashFlow"}</definedName>
    <definedName name="dsaf1" localSheetId="3" hidden="1">{"incomemth",#N/A,TRUE,"forecast01";"incpercentmth",#N/A,TRUE,"forecast01";"balancemth",#N/A,TRUE,"forecast01";"cashmth",#N/A,TRUE,"forecast01";"cov2mth",#N/A,TRUE,"forecast01";"prbexp",#N/A,TRUE,"forecast01";"prbcap",#N/A,TRUE,"forecast01";"coalconsultants",#N/A,TRUE,"forecast01";"prbsum",#N/A,TRUE,"forecast01"}</definedName>
    <definedName name="dsafd"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fsd" localSheetId="3" hidden="1">{"Total",#N/A,FALSE,"Six Fields";"PDP",#N/A,FALSE,"Six Fields";"PNP",#N/A,FALSE,"Six Fields";"PUD",#N/A,FALSE,"Six Fields";"Prob",#N/A,FALSE,"Six Fields"}</definedName>
    <definedName name="dsgh" localSheetId="3" hidden="1">{#N/A,#N/A,TRUE,"Krycí list"}</definedName>
    <definedName name="dsghh" localSheetId="3" hidden="1">{#N/A,#N/A,TRUE,"Krycí list"}</definedName>
    <definedName name="DSS" localSheetId="3" hidden="1">{"print STAY opening assumptions",#N/A,FALSE,"STAY Openings";"print STAY openings",#N/A,FALSE,"STAY Openings"}</definedName>
    <definedName name="dsss" localSheetId="3" hidden="1">{"incomemth",#N/A,TRUE,"forecast01";"incpercentmth",#N/A,TRUE,"forecast01";"balancemth",#N/A,TRUE,"forecast01";"cashmth",#N/A,TRUE,"forecast01";"cov2mth",#N/A,TRUE,"forecast01";"prbexp",#N/A,TRUE,"forecast01";"prbcap",#N/A,TRUE,"forecast01";"coalconsultants",#N/A,TRUE,"forecast01";"prbsum",#N/A,TRUE,"forecast01"}</definedName>
    <definedName name="dsss1" localSheetId="3" hidden="1">{"incomemth",#N/A,TRUE,"forecast01";"incpercentmth",#N/A,TRUE,"forecast01";"balancemth",#N/A,TRUE,"forecast01";"cashmth",#N/A,TRUE,"forecast01";"cov2mth",#N/A,TRUE,"forecast01";"prbexp",#N/A,TRUE,"forecast01";"prbcap",#N/A,TRUE,"forecast01";"coalconsultants",#N/A,TRUE,"forecast01";"prbsum",#N/A,TRUE,"forecast01"}</definedName>
    <definedName name="e" localSheetId="3"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E_2" localSheetId="3" hidden="1">{"mgmt forecast",#N/A,FALSE,"Mgmt Forecast";"dcf table",#N/A,FALSE,"Mgmt Forecast";"sensitivity",#N/A,FALSE,"Mgmt Forecast";"table inputs",#N/A,FALSE,"Mgmt Forecast";"calculations",#N/A,FALSE,"Mgmt Forecast"}</definedName>
    <definedName name="edd" localSheetId="3" hidden="1">{"rtn",#N/A,FALSE,"RTN";"tables",#N/A,FALSE,"RTN";"cf",#N/A,FALSE,"CF";"stats",#N/A,FALSE,"Stats";"prop",#N/A,FALSE,"Prop"}</definedName>
    <definedName name="ee" localSheetId="3" hidden="1">{#N/A,#N/A,FALSE,"OperatingAssumptions"}</definedName>
    <definedName name="eee" localSheetId="3" hidden="1">{#N/A,#N/A,FALSE,"OperatingAssumptions"}</definedName>
    <definedName name="eeee" localSheetId="3" hidden="1">{"Data Input",#N/A,TRUE,"Data Input";"10-Yr Cash Flow",#N/A,TRUE,"Cash Flow";"10-Yr Value",#N/A,TRUE,"Value "}</definedName>
    <definedName name="eeeee" localSheetId="3" hidden="1">{#N/A,#N/A,FALSE,"CAPREIT"}</definedName>
    <definedName name="eer" localSheetId="3" hidden="1">{"Construction_Short",#N/A,FALSE,"Construction"}</definedName>
    <definedName name="egfh"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lf" localSheetId="3" hidden="1">{FALSE,FALSE,1.75,1,600,351,FALSE,FALSE,TRUE,TRUE,0,30,#N/A,41,#N/A,9.57777777777778,18.9166666666667,1,FALSE,FALSE,1,TRUE,1,FALSE,100,"Swvu.As._.Is._.Value.","ACwvu.As._.Is._.Value.",1,FALSE,FALSE,1,1,1,1,1,"","",FALSE,FALSE,FALSE,FALSE,1,#N/A,1,1,FALSE,FALSE,FALSE,FALSE,FALSE,FALSE}</definedName>
    <definedName name="elf_2" localSheetId="3" hidden="1">{FALSE,FALSE,1.75,1,600,351,FALSE,FALSE,TRUE,TRUE,0,30,#N/A,41,#N/A,9.57777777777778,18.9166666666667,1,FALSE,FALSE,1,TRUE,1,FALSE,100,"Swvu.As._.Is._.Value.","ACwvu.As._.Is._.Value.",1,FALSE,FALSE,1,1,1,1,1,"","",FALSE,FALSE,FALSE,FALSE,1,#N/A,1,1,FALSE,FALSE,FALSE,FALSE,FALSE,FALSE}</definedName>
    <definedName name="ellen" localSheetId="3" hidden="1">{#N/A,#N/A,FALSE,"WATCHDSC";#N/A,#N/A,FALSE,"2LOSSMOD";#N/A,#N/A,FALSE,"2LOSS";#N/A,#N/A,FALSE,"DSC";#N/A,#N/A,FALSE,"OPERAT";#N/A,#N/A,FALSE,"ADJUST";#N/A,#N/A,FALSE,"LEASE EXPIRE"}</definedName>
    <definedName name="ENGEL" localSheetId="3" hidden="1">#REF!</definedName>
    <definedName name="ENTRIES" localSheetId="3" hidden="1">#REF!</definedName>
    <definedName name="er"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rasdf" localSheetId="3" hidden="1">{"Assump",#N/A,TRUE,"Proforma";"first",#N/A,TRUE,"Proforma";"second",#N/A,TRUE,"Proforma";"lease1",#N/A,TRUE,"Proforma";"lease2",#N/A,TRUE,"Proforma"}</definedName>
    <definedName name="ere"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rer" localSheetId="3" hidden="1">{"Total",#N/A,FALSE,"Six Fields";"PDP",#N/A,FALSE,"Six Fields";"PNP",#N/A,FALSE,"Six Fields";"PUD",#N/A,FALSE,"Six Fields";"Prob",#N/A,FALSE,"Six Fields"}</definedName>
    <definedName name="eret" localSheetId="3" hidden="1">{"sheet a",#N/A,FALSE,"A";"2 9 casflow",#N/A,FALSE,"B"}</definedName>
    <definedName name="erg" localSheetId="3" hidden="1">{0,0,"",0;0,0,0,0;0,0,0,0;0,0,0,0;0,0,0,0}</definedName>
    <definedName name="erghr" localSheetId="3" hidden="1">{"graph",#N/A,FALSE,"WWJU";"graph",#N/A,FALSE,"WWSEM";"graph",#N/A,FALSE,"GOMJU";"graph",#N/A,FALSE,"GOMSEM";"graph",#N/A,FALSE,"NSJU";"graph",#N/A,FALSE,"NSSEM";"graph",#N/A,FALSE,"WAJU";"graph",#N/A,FALSE,"STOCKPRI";"graph",#N/A,FALSE,"CFTEV";"graph",#N/A,FALSE,"NAV-RCV";"graph",#N/A,FALSE,"CRUDEWW"}</definedName>
    <definedName name="ert5t6" localSheetId="3" hidden="1">{"Detail Project Cash Flow",#N/A,TRUE,"Cash Flow Grid";"Financing Calculation",#N/A,TRUE,"Cash Flow Grid"}</definedName>
    <definedName name="erw" localSheetId="3" hidden="1">{"Detail Project Cash Flow",#N/A,TRUE,"Cash Flow Grid";"Financing Calculation",#N/A,TRUE,"Cash Flow Grid"}</definedName>
    <definedName name="eryumds" localSheetId="3" hidden="1">{"qtrl1",#N/A,TRUE,"Annual Summary";"qtrl2",#N/A,TRUE,"Annual Summary";"qtrl3",#N/A,TRUE,"Annual Summary";"qtrl4",#N/A,TRUE,"QTLY Summary";"qtrl5",#N/A,TRUE,"QTLY Summary";"qtrl6",#N/A,TRUE,"QTLY Summary"}</definedName>
    <definedName name="EscrowsandReserves" localSheetId="3" hidden="1">{#N/A,#N/A,FALSE,"DELQ";#N/A,#N/A,FALSE,"REO";#N/A,#N/A,FALSE,"WATCHDSC";#N/A,#N/A,FALSE,"2LOSSMOD";#N/A,#N/A,FALSE,"2LOSS";#N/A,#N/A,FALSE,"DSC";#N/A,#N/A,FALSE,"OPERAT";#N/A,#N/A,FALSE,"ADJUST";#N/A,#N/A,FALSE,"PAIDOFF";#N/A,#N/A,FALSE,"TENANT";#N/A,#N/A,FALSE,"LEASE EXPIRE"}</definedName>
    <definedName name="etert" localSheetId="3" hidden="1">{"sheet a",#N/A,FALSE,"A";"sheet b 1",#N/A,FALSE,"B";"sheet b 2",#N/A,FALSE,"B"}</definedName>
    <definedName name="euyhj" localSheetId="3" hidden="1">{"Annual Cash Flows",#N/A,FALSE,"Annual Summary";"qtrl1",#N/A,FALSE,"QTLY Summary";"qtrl2",#N/A,FALSE,"QTLY Summary";"qtrl3",#N/A,FALSE,"QTLY Summary";"qtrl4",#N/A,FALSE,"QTLY Summary";"qtrl5",#N/A,FALSE,"QTLY Summary";"qtrl6",#N/A,FALSE,"QTLY Summary"}</definedName>
    <definedName name="exc" localSheetId="3" hidden="1">{"'Assump'!$F$6:$J$6"}</definedName>
    <definedName name="experiment" localSheetId="3" hidden="1">{#N/A,#N/A,FALSE,"Cashflow Analysis";#N/A,#N/A,FALSE,"Sensitivity Analysis";#N/A,#N/A,FALSE,"PV";#N/A,#N/A,FALSE,"Pro Forma"}</definedName>
    <definedName name="extra" localSheetId="3" hidden="1">{#N/A,#N/A,TRUE,"10 Yr Hold";#N/A,#N/A,TRUE,"7 Yr Hold";#N/A,#N/A,TRUE,"5 Yr Hold";#N/A,#N/A,TRUE,"3 Yr Hold"}</definedName>
    <definedName name="F" localSheetId="3" hidden="1">{#N/A,#N/A,FALSE,"Assumptions";#N/A,#N/A,FALSE,"Impact Assumptions";#N/A,#N/A,FALSE,"10-Yr - detail";#N/A,#N/A,FALSE,"1,5,10 yr comp";#N/A,#N/A,FALSE,"Lse-Exp.";#N/A,#N/A,FALSE,"Rent Roll";#N/A,#N/A,FALSE,"Historical (2)";#N/A,#N/A,FALSE,"RET's";#N/A,#N/A,FALSE,"Lease Rollover"}</definedName>
    <definedName name="fadsf"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fdasfda" localSheetId="3" hidden="1">{#N/A,#N/A,TRUE,"10 Yr Hold";#N/A,#N/A,TRUE,"7 Yr Hold";#N/A,#N/A,TRUE,"5 Yr Hold";#N/A,#N/A,TRUE,"3 Yr Hold"}</definedName>
    <definedName name="fasdfas" localSheetId="3" hidden="1">{#N/A,#N/A,TRUE,"10 Yr Hold";#N/A,#N/A,TRUE,"7 Yr Hold";#N/A,#N/A,TRUE,"5 Yr Hold";#N/A,#N/A,TRUE,"3 Yr Hold"}</definedName>
    <definedName name="fasffSFffASFasfASFasf" localSheetId="3" hidden="1">{#N/A,#N/A,FALSE,"LP Exp";#N/A,#N/A,FALSE,"Salary";#N/A,#N/A,FALSE,"Admin Exp";#N/A,#N/A,FALSE,"QTS Bud";#N/A,#N/A,FALSE,"Marketing"}</definedName>
    <definedName name="fdasfasd" localSheetId="3" hidden="1">{"bs",#N/A,FALSE,"SCF"}</definedName>
    <definedName name="fdf" localSheetId="3" hidden="1">{"incomemth",#N/A,TRUE,"forecast00";"incomepercentmth",#N/A,TRUE,"forecast00";"balancemth",#N/A,TRUE,"forecast00";"cashmth",#N/A,TRUE,"forecast00";"covenantmth",#N/A,TRUE,"forecast00"}</definedName>
    <definedName name="fdfdfd" localSheetId="3" hidden="1">{#N/A,#N/A,FALSE,"CAPREIT"}</definedName>
    <definedName name="fdfdfdf" localSheetId="3" hidden="1">{#N/A,#N/A,FALSE,"CAPREIT"}</definedName>
    <definedName name="fdfghdf" localSheetId="3" hidden="1">{"inputs raw data",#N/A,TRUE,"INPUT"}</definedName>
    <definedName name="fdg" localSheetId="3" hidden="1">{"incomemth",#N/A,TRUE,"forecast00";"incomepercentmth",#N/A,TRUE,"forecast00";"balancemth",#N/A,TRUE,"forecast00";"cashmth",#N/A,TRUE,"forecast00";"covenantmth",#N/A,TRUE,"forecast00"}</definedName>
    <definedName name="fdgad" localSheetId="3" hidden="1">{"inputs raw data",#N/A,TRUE,"INPUT"}</definedName>
    <definedName name="fdsafdfsa" localSheetId="3" hidden="1">{#N/A,#N/A,TRUE,"10 Yr Hold";#N/A,#N/A,TRUE,"7 Yr Hold";#N/A,#N/A,TRUE,"5 Yr Hold";#N/A,#N/A,TRUE,"3 Yr Hold"}</definedName>
    <definedName name="fdsafdsagsadgsa" localSheetId="3" hidden="1">{#N/A,#N/A,TRUE,"10 Yr Hold";#N/A,#N/A,TRUE,"7 Yr Hold";#N/A,#N/A,TRUE,"5 Yr Hold";#N/A,#N/A,TRUE,"3 Yr Hold"}</definedName>
    <definedName name="fdsafsad" localSheetId="3" hidden="1">{#N/A,#N/A,TRUE,"10 Yr Hold";#N/A,#N/A,TRUE,"7 Yr Hold";#N/A,#N/A,TRUE,"5 Yr Hold";#N/A,#N/A,TRUE,"3 Yr Hold"}</definedName>
    <definedName name="fdsfsd" localSheetId="3" hidden="1">{"incomemth",#N/A,TRUE,"forecast01";"incpercentmth",#N/A,TRUE,"forecast01";"balancemth",#N/A,TRUE,"forecast01";"cashmth",#N/A,TRUE,"forecast01";"cov2mth",#N/A,TRUE,"forecast01";"prbexp",#N/A,TRUE,"forecast01";"prbcap",#N/A,TRUE,"forecast01";"coalconsultants",#N/A,TRUE,"forecast01";"prbsum",#N/A,TRUE,"forecast01"}</definedName>
    <definedName name="fdsg" localSheetId="3" hidden="1">{"incomemth",#N/A,TRUE,"forecast00";"incomepercentmth",#N/A,TRUE,"forecast00";"balancemth",#N/A,TRUE,"forecast00";"cashmth",#N/A,TRUE,"forecast00";"covenantmth",#N/A,TRUE,"forecast00"}</definedName>
    <definedName name="fdsg1" localSheetId="3" hidden="1">{"incomemth",#N/A,TRUE,"forecast00";"incomepercentmth",#N/A,TRUE,"forecast00";"balancemth",#N/A,TRUE,"forecast00";"cashmth",#N/A,TRUE,"forecast00";"covenantmth",#N/A,TRUE,"forecast00"}</definedName>
    <definedName name="fefsf" localSheetId="3" hidden="1">{"incomemth",#N/A,TRUE,"forecast01";"incpercentmth",#N/A,TRUE,"forecast01";"balancemth",#N/A,TRUE,"forecast01";"cashmth",#N/A,TRUE,"forecast01";"cov2mth",#N/A,TRUE,"forecast01";"prbexp",#N/A,TRUE,"forecast01";"prbcap",#N/A,TRUE,"forecast01";"coalconsultants",#N/A,TRUE,"forecast01";"prbsum",#N/A,TRUE,"forecast01"}</definedName>
    <definedName name="fefsf1" localSheetId="3" hidden="1">{"incomemth",#N/A,TRUE,"forecast01";"incpercentmth",#N/A,TRUE,"forecast01";"balancemth",#N/A,TRUE,"forecast01";"cashmth",#N/A,TRUE,"forecast01";"cov2mth",#N/A,TRUE,"forecast01";"prbexp",#N/A,TRUE,"forecast01";"prbcap",#N/A,TRUE,"forecast01";"coalconsultants",#N/A,TRUE,"forecast01";"prbsum",#N/A,TRUE,"forecast01"}</definedName>
    <definedName name="ff" localSheetId="3" hidden="1">{#N/A,#N/A,TRUE,"Summary";"AnnualRentRoll",#N/A,TRUE,"RentRoll";#N/A,#N/A,TRUE,"ExitStratigy";#N/A,#N/A,TRUE,"OperatingAssumptions"}</definedName>
    <definedName name="fferw" localSheetId="3"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f" localSheetId="3" hidden="1">{#N/A,#N/A,TRUE,"Summary";"AnnualRentRoll",#N/A,TRUE,"RentRoll";#N/A,#N/A,TRUE,"ExitStratigy";#N/A,#N/A,TRUE,"OperatingAssumptions"}</definedName>
    <definedName name="ffff" localSheetId="3" hidden="1">{"Data Input",#N/A,TRUE,"Data Input";"15-Yr Cash Flow",#N/A,TRUE,"Cash Flow";"15-Yr Value",#N/A,TRUE,"Value "}</definedName>
    <definedName name="ffffff" localSheetId="3" hidden="1">{#N/A,#N/A,FALSE,"Cashflow Analysis";#N/A,#N/A,FALSE,"Sensitivity Analysis";#N/A,#N/A,FALSE,"PV";#N/A,#N/A,FALSE,"Pro Forma"}</definedName>
    <definedName name="ffffff.2" localSheetId="3" hidden="1">{#N/A,#N/A,FALSE,"Cashflow Analysis";#N/A,#N/A,FALSE,"Sensitivity Analysis";#N/A,#N/A,FALSE,"PV";#N/A,#N/A,FALSE,"Pro Forma"}</definedName>
    <definedName name="fgbdzf" localSheetId="3" hidden="1">{#N/A,#N/A,FALSE,"Cashflow Analysis";#N/A,#N/A,FALSE,"Sensitivity Analysis";#N/A,#N/A,FALSE,"PV";#N/A,#N/A,FALSE,"Pro Forma"}</definedName>
    <definedName name="fgdfs" localSheetId="3" hidden="1">{"FORMULAS",#N/A,FALSE,"ESTIMATE"}</definedName>
    <definedName name="fgh"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fghsgh" localSheetId="3" hidden="1">{"CF",#N/A,FALSE,"Cash Flow";"RET",#N/A,FALSE,"Returns";"NPV",#N/A,FALSE,"Values";"ASMPT",#N/A,FALSE,"Assumptions"}</definedName>
    <definedName name="fghsgh_2" localSheetId="3" hidden="1">{"CF",#N/A,FALSE,"Cash Flow";"RET",#N/A,FALSE,"Returns";"NPV",#N/A,FALSE,"Values";"ASMPT",#N/A,FALSE,"Assumptions"}</definedName>
    <definedName name="fhg"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final" localSheetId="3" hidden="1">{"Main",#N/A,FALSE,"Wacker";"Main2",#N/A,FALSE,"Wacker";"Value",#N/A,FALSE,"Wacker";"Sensitivity",#N/A,FALSE,"Wacker";"Paine",#N/A,FALSE,"Wacker";"Quaker",#N/A,FALSE,"Wacker";"Wacker",#N/A,FALSE,"Wacker";"1900",#N/A,FALSE,"Wacker";"1901",#N/A,FALSE,"Wacker"}</definedName>
    <definedName name="fixed_assets" localSheetId="3" hidden="1">{"Detailed",#N/A,FALSE,"Schedule4"}</definedName>
    <definedName name="fjlk" localSheetId="3" hidden="1">{"incomemth",#N/A,TRUE,"forecast01";"incpercentmth",#N/A,TRUE,"forecast01";"balancemth",#N/A,TRUE,"forecast01";"cashmth",#N/A,TRUE,"forecast01";"cov2mth",#N/A,TRUE,"forecast01";"prbexp",#N/A,TRUE,"forecast01";"prbcap",#N/A,TRUE,"forecast01";"coalconsultants",#N/A,TRUE,"forecast01";"prbsum",#N/A,TRUE,"forecast01"}</definedName>
    <definedName name="fksajf" localSheetId="3" hidden="1">{#N/A,#N/A,FALSE,"SCHEDULE A";"MINIMUM RENT",#N/A,FALSE,"SCHEDULES B &amp; C";"PERCENTAGE RENT",#N/A,FALSE,"SCHEDULES B &amp; C"}</definedName>
    <definedName name="fm" localSheetId="3" hidden="1">{"summary1",#N/A,TRUE,"Comps";"summary2",#N/A,TRUE,"Comps";"summary3",#N/A,TRUE,"Comps"}</definedName>
    <definedName name="for" localSheetId="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frequency" localSheetId="3">{"Monthly";"Semi-Monthly";"Bi-Weekly";"Weekly";"Acc Bi-Weekly";"Acc Weekly"}</definedName>
    <definedName name="fsdsfafd" localSheetId="3" hidden="1">{"CSheet",#N/A,FALSE,"C";"SmCap",#N/A,FALSE,"VAL1";"GulfCoast",#N/A,FALSE,"VAL1";"nav",#N/A,FALSE,"NAV";"Summary",#N/A,FALSE,"NAV"}</definedName>
    <definedName name="ftgygy" localSheetId="3" hidden="1">{#N/A,#N/A,FALSE,"LP Exp";#N/A,#N/A,FALSE,"Salary";#N/A,#N/A,FALSE,"Admin Exp";#N/A,#N/A,FALSE,"QTS Bud";#N/A,#N/A,FALSE,"Marketing"}</definedName>
    <definedName name="fuckface" localSheetId="3" hidden="1">{#N/A,#N/A,FALSE,"Assumptions";#N/A,#N/A,FALSE,"Impact Assumptions";#N/A,#N/A,FALSE,"10-Yr - detail";#N/A,#N/A,FALSE,"1,5,10 yr comp";#N/A,#N/A,FALSE,"Lse-Exp.";#N/A,#N/A,FALSE,"Rent Roll";#N/A,#N/A,FALSE,"Historical (2)";#N/A,#N/A,FALSE,"RET's";#N/A,#N/A,FALSE,"Lease Rollover"}</definedName>
    <definedName name="fuk" localSheetId="3" hidden="1">{"1999",#N/A,FALSE,"1999"}</definedName>
    <definedName name="ｇ" localSheetId="3" hidden="1">{"'下期集計（10.27迄・速報値）'!$Q$16"}</definedName>
    <definedName name="g_2" localSheetId="3" hidden="1">{"mgmt forecast",#N/A,FALSE,"Mgmt Forecast";"dcf table",#N/A,FALSE,"Mgmt Forecast";"sensitivity",#N/A,FALSE,"Mgmt Forecast";"table inputs",#N/A,FALSE,"Mgmt Forecast";"calculations",#N/A,FALSE,"Mgmt Forecast"}</definedName>
    <definedName name="garage" localSheetId="3" hidden="1">{#N/A,#N/A,FALSE,"Garage Assumpt 1";#N/A,#N/A,FALSE,"Garage Op Proj";#N/A,#N/A,FALSE,"Hist I&amp;E";#N/A,#N/A,FALSE,"Garage Lease"}</definedName>
    <definedName name="gcjki" localSheetId="3" hidden="1">{#N/A,#N/A,TRUE,"Krycí list"}</definedName>
    <definedName name="gcjkii" localSheetId="3" hidden="1">{#N/A,#N/A,TRUE,"Krycí list"}</definedName>
    <definedName name="gd" localSheetId="3" hidden="1">{"'下期集計（10.27迄・速報値）'!$Q$16"}</definedName>
    <definedName name="gda" localSheetId="3" hidden="1">{"'下期集計（10.27迄・速報値）'!$Q$16"}</definedName>
    <definedName name="gdfgfgf" localSheetId="3" hidden="1">{"Tab1",#N/A,FALSE,"Cover";"Tab2",#N/A,FALSE,"Sect 3.18";"Tab3",#N/A,FALSE,"Section 3.22 (b) ";"Tab4",#N/A,FALSE,"Section 3.29 (i) (ii) (iii)";"Tab5",#N/A,FALSE,"Section 3.29 (ii)";"Tab6",#N/A,FALSE,"Section 4.04 vi";"Tab8",#N/A,FALSE,"3.29."}</definedName>
    <definedName name="gdsa" localSheetId="3" hidden="1">{"'下期集計（10.27迄・速報値）'!$Q$16"}</definedName>
    <definedName name="gdxgxdz" localSheetId="3" hidden="1">{"View1",#N/A,FALSE,"Golf";"View2",#N/A,FALSE,"Golf";"View3",#N/A,FALSE,"Golf";"View4",#N/A,FALSE,"Golf";"View5",#N/A,FALSE,"Golf";"View6",#N/A,FALSE,"Golf";"View7",#N/A,FALSE,"Golf";"View8",#N/A,FALSE,"Golf";"View9",#N/A,FALSE,"Golf";"View10",#N/A,FALSE,"Golf";"View11",#N/A,FALSE,"Golf";"View12",#N/A,FALSE,"Golf"}</definedName>
    <definedName name="gegeg" localSheetId="3" hidden="1">{#N/A,#N/A,FALSE,"Cashflow Analysis";#N/A,#N/A,FALSE,"Sensitivity Analysis";#N/A,#N/A,FALSE,"PV";#N/A,#N/A,FALSE,"Pro Forma"}</definedName>
    <definedName name="gegeg.2" localSheetId="3" hidden="1">{#N/A,#N/A,FALSE,"Cashflow Analysis";#N/A,#N/A,FALSE,"Sensitivity Analysis";#N/A,#N/A,FALSE,"PV";#N/A,#N/A,FALSE,"Pro Forma"}</definedName>
    <definedName name="gfd" localSheetId="3" hidden="1">{#N/A,#N/A,FALSE,"Cashflow Analysis";#N/A,#N/A,FALSE,"Sensitivity Analysis";#N/A,#N/A,FALSE,"PV";#N/A,#N/A,FALSE,"Pro Forma"}</definedName>
    <definedName name="gfgh" localSheetId="3" hidden="1">{"Assumptions",#N/A,FALSE,"Assumptions"}</definedName>
    <definedName name="gfh" localSheetId="3" hidden="1">{"CSheet",#N/A,FALSE,"C";"SmCap",#N/A,FALSE,"VAL1";"GulfCoast",#N/A,FALSE,"VAL1";"nav",#N/A,FALSE,"NAV";"Summary",#N/A,FALSE,"NAV"}</definedName>
    <definedName name="gfhs" localSheetId="3" hidden="1">{"summary1",#N/A,TRUE,"Comps";"summary2",#N/A,TRUE,"Comps";"summary3",#N/A,TRUE,"Comps"}</definedName>
    <definedName name="gfjfju" localSheetId="3" hidden="1">{"Downside",#N/A,FALSE,"Downside"}</definedName>
    <definedName name="gg" localSheetId="3" hidden="1">{#N/A,#N/A,FALSE,"PropertyInfo"}</definedName>
    <definedName name="gg.2" localSheetId="3" hidden="1">{#N/A,#N/A,FALSE,"Cashflow Analysis";#N/A,#N/A,FALSE,"Sensitivity Analysis";#N/A,#N/A,FALSE,"PV";#N/A,#N/A,FALSE,"Pro Forma"}</definedName>
    <definedName name="ggg" localSheetId="3" hidden="1">{#N/A,#N/A,FALSE,"PropertyInfo"}</definedName>
    <definedName name="gggg" localSheetId="3" hidden="1">{"ODB",#N/A,FALSE,"Hold Scenario"}</definedName>
    <definedName name="gggggggggg" localSheetId="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hh" localSheetId="3" hidden="1">{"cred comp",#N/A,FALSE,"Comparable Credit Analysis";"IS",#N/A,FALSE,"IS";"Sensitivity",#N/A,FALSE,"Sensitivity";"BS",#N/A,FALSE,"BS";"Bond Summary",#N/A,FALSE,"B Summary";"AD",#N/A,FALSE,"Accretion";"NAV",#N/A,FALSE,"NAV";"SU",#N/A,FALSE,"S&amp;U";"acq. study",#N/A,FALSE,"Acq. Study";"F Charges",#N/A,FALSE,"Fixed Charges"}</definedName>
    <definedName name="ghj" localSheetId="3" hidden="1">{"CSheet",#N/A,FALSE,"C";"SmCap",#N/A,FALSE,"VAL1";"GulfCoast",#N/A,FALSE,"VAL1";"nav",#N/A,FALSE,"NAV";"Summary",#N/A,FALSE,"NAV"}</definedName>
    <definedName name="ghjghjr" localSheetId="3" hidden="1">{"Bid",#N/A,FALSE,"Estimate";"Breakdowm",#N/A,FALSE,"Estimate"}</definedName>
    <definedName name="ghu"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jio" localSheetId="3" hidden="1">{"cred comp",#N/A,FALSE,"Comparable Credit Analysis";"IS",#N/A,FALSE,"IS";"Sensitivity",#N/A,FALSE,"Sensitivity";"BS",#N/A,FALSE,"BS";"Bond Summary",#N/A,FALSE,"B Summary";"AD",#N/A,FALSE,"Accretion";"NAV",#N/A,FALSE,"NAV";"SU",#N/A,FALSE,"S&amp;U";"acq. study",#N/A,FALSE,"Acq. Study";"F Charges",#N/A,FALSE,"Fixed Charges"}</definedName>
    <definedName name="GKUY"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mail" localSheetId="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gr" localSheetId="3" hidden="1">{"three",#N/A,FALSE,"Capital";"four",#N/A,FALSE,"Capital"}</definedName>
    <definedName name="gr_2" localSheetId="3" hidden="1">{"three",#N/A,FALSE,"Capital";"four",#N/A,FALSE,"Capital"}</definedName>
    <definedName name="graph." localSheetId="3" hidden="1">{#N/A,#N/A,FALSE,"Yield Graph"}</definedName>
    <definedName name="graph2." localSheetId="3" hidden="1">{#N/A,#N/A,FALSE,"Yield Graph";#N/A,#N/A,FALSE,"Rent Roll";#N/A,#N/A,FALSE,"OE Yr1";#N/A,#N/A,FALSE,"Repl.Cst.+Ins."}</definedName>
    <definedName name="graph3." localSheetId="3" hidden="1">{#N/A,#N/A,FALSE,"Yield Graph"}</definedName>
    <definedName name="Ground_Lease" localSheetId="3"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grtr" localSheetId="3" hidden="1">{"graph",#N/A,FALSE,"WWJU";"graph",#N/A,FALSE,"WWSEM";"graph",#N/A,FALSE,"GOMJU";"graph",#N/A,FALSE,"GOMSEM";"graph",#N/A,FALSE,"NSJU";"graph",#N/A,FALSE,"NSSEM";"graph",#N/A,FALSE,"WAJU";"graph",#N/A,FALSE,"STOCKPRI";"graph",#N/A,FALSE,"CFTEV";"graph",#N/A,FALSE,"NAV-RCV";"graph",#N/A,FALSE,"CRUDEWW"}</definedName>
    <definedName name="gvk" localSheetId="3" hidden="1">{"Assumptions",#N/A,FALSE,"Assumptions"}</definedName>
    <definedName name="gyhui" localSheetId="3" hidden="1">{"CSheet",#N/A,FALSE,"C";"SmCap",#N/A,FALSE,"VAL1";"GulfCoast",#N/A,FALSE,"VAL1";"nav",#N/A,FALSE,"NAV";"Summary",#N/A,FALSE,"NAV"}</definedName>
    <definedName name="gyjh" localSheetId="3" hidden="1">{#N/A,#N/A,FALSE,"Cashflow Analysis";#N/A,#N/A,FALSE,"Sensitivity Analysis";#N/A,#N/A,FALSE,"PV";#N/A,#N/A,FALSE,"Pro Forma"}</definedName>
    <definedName name="ｈ" localSheetId="3" hidden="1">{"'下期集計（10.27迄・速報値）'!$Q$16"}</definedName>
    <definedName name="h_2" localSheetId="3" hidden="1">{"ed1",#N/A,TRUE,"E-D";"ed2",#N/A,TRUE,"E-D"}</definedName>
    <definedName name="Ｈ16・１" localSheetId="3" hidden="1">{"'コメント'!$A$1:$C$37"}</definedName>
    <definedName name="H16･1速報" localSheetId="3" hidden="1">{"'コメント'!$A$1:$C$37"}</definedName>
    <definedName name="hallo" localSheetId="3" hidden="1">{#N/A,#N/A,FALSE,"Occ and Rate";#N/A,#N/A,FALSE,"PF Input";#N/A,#N/A,FALSE,"Capital Input";#N/A,#N/A,FALSE,"Proforma Five Yr";#N/A,#N/A,FALSE,"Calculations";#N/A,#N/A,FALSE,"Transaction Summary-DTW"}</definedName>
    <definedName name="HD"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help" localSheetId="3" hidden="1">{#N/A,#N/A,FALSE,"ZLDebtMaturity";#N/A,#N/A,FALSE,"FCDebtMaturity";#N/A,#N/A,FALSE,"ZM3DebtMaturity";#N/A,#N/A,FALSE,"ZM2DebtMaturity";#N/A,#N/A,FALSE,"zm1DebtMaturity";#N/A,#N/A,FALSE,"ConsZM123DebtMaturity"}</definedName>
    <definedName name="hfgh" localSheetId="3" hidden="1">{"sheet a",#N/A,FALSE,"A";"sheet b 1",#N/A,FALSE,"B";"sheet b 2",#N/A,FALSE,"B"}</definedName>
    <definedName name="HFH" localSheetId="3" hidden="1">{"print annual inc. statement",#N/A,FALSE,"Summary";"print annual stats",#N/A,FALSE,"Summary";"print quarterly inc. statement",#N/A,FALSE,"Summary";"print quarterly stats",#N/A,FALSE,"Summary"}</definedName>
    <definedName name="hgfgh" localSheetId="3" hidden="1">{"Zone1",#N/A,FALSE,"Parameters";"Zone2",#N/A,FALSE,"Parameters"}</definedName>
    <definedName name="hghg"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hh" localSheetId="3" hidden="1">{#N/A,#N/A,FALSE,"Summary"}</definedName>
    <definedName name="hhh" localSheetId="3" hidden="1">{#N/A,#N/A,FALSE,"Summary"}</definedName>
    <definedName name="hhhh" localSheetId="3" hidden="1">{#N/A,#N/A,FALSE,"OpEx (PP)";#N/A,#N/A,FALSE,"Lease Comps (O)-BT";#N/A,#N/A,FALSE,"OpEx (CC)";#N/A,#N/A,FALSE,"Value (PP-Base)";#N/A,#N/A,FALSE,"Value (CC-Base)";#N/A,#N/A,FALSE,"Sales Comps (R)";#N/A,#N/A,FALSE,"Sales Comps (O)"}</definedName>
    <definedName name="hhhhhhhhhhhh" localSheetId="3" hidden="1">{#N/A,#N/A,FALSE,"CCC ACC Budget";#N/A,#N/A,FALSE,"Variance";#N/A,#N/A,FALSE,"CCC Rent Detail";#N/A,#N/A,FALSE,"COMMON AREA";#N/A,#N/A,FALSE,"CCC Electric Inclusion";#N/A,#N/A,FALSE,"CCC Opex Detail";#N/A,#N/A,FALSE,"CCC RE Tax Detail";#N/A,#N/A,FALSE,"CCC Chilled Wtr Inclusion";#N/A,#N/A,FALSE,"CCC OTHVAC ";#N/A,#N/A,FALSE,"CCC INPUT"}</definedName>
    <definedName name="hjf"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j" localSheetId="3" hidden="1">{"PROFORMA",#N/A,FALSE,"A";"BIGGER 1",#N/A,FALSE,"B";"BIGGER 2",#N/A,FALSE,"B";"BIGGER 3",#N/A,FALSE,"B";"SMALL CF 1",#N/A,FALSE,"C"}</definedName>
    <definedName name="hjkl" localSheetId="3" hidden="1">{"Zone1",#N/A,FALSE,"Parameters";"Zone2",#N/A,FALSE,"Parameters"}</definedName>
    <definedName name="hlhldh" localSheetId="3" hidden="1">{"Annual Cash Flows",#N/A,FALSE,"Annual Summary"}</definedName>
    <definedName name="hmnxghj" localSheetId="3" hidden="1">{"CF",#N/A,FALSE,"Cash Flow";"RET",#N/A,FALSE,"Returns";"NPV",#N/A,FALSE,"Values";"ASMPT",#N/A,FALSE,"Assumptions"}</definedName>
    <definedName name="hmnxghj_2" localSheetId="3" hidden="1">{"CF",#N/A,FALSE,"Cash Flow";"RET",#N/A,FALSE,"Returns";"NPV",#N/A,FALSE,"Values";"ASMPT",#N/A,FALSE,"Assumptions"}</definedName>
    <definedName name="hod" localSheetId="3" hidden="1">{#N/A,#N/A,FALSE,"TS";#N/A,#N/A,FALSE,"Combo";#N/A,#N/A,FALSE,"FAIR";#N/A,#N/A,FALSE,"RBC";#N/A,#N/A,FALSE,"xxxx";#N/A,#N/A,FALSE,"A_D";#N/A,#N/A,FALSE,"WACC";#N/A,#N/A,FALSE,"DCF";#N/A,#N/A,FALSE,"LBO";#N/A,#N/A,FALSE,"AcqMults";#N/A,#N/A,FALSE,"CompMults"}</definedName>
    <definedName name="hon" localSheetId="3" hidden="1">{"Full Gross to Net",#N/A,TRUE,"GtoN";"R_I Accepted from Group Coys",#N/A,TRUE,"GtoN";"R_I Ceded to Group Coys",#N/A,TRUE,"GtoN";"Closing Loss Reserves and Gross Claims Incurred",#N/A,TRUE,"GtoN"}</definedName>
    <definedName name="houy" localSheetId="3" hidden="1">{#N/A,#N/A,FALSE,"AD_Purchase";#N/A,#N/A,FALSE,"Credit";#N/A,#N/A,FALSE,"PF Acquisition";#N/A,#N/A,FALSE,"PF Offering"}</definedName>
    <definedName name="HTM_Control" localSheetId="3" hidden="1">{"'下期集計（10.27迄・速報値）'!$Q$16"}</definedName>
    <definedName name="ＨＴＭＬ" localSheetId="3" hidden="1">{"'コメント'!$A$1:$C$37"}</definedName>
    <definedName name="HTML_Control" localSheetId="3" hidden="1">{"'Assump'!$F$6:$J$6"}</definedName>
    <definedName name="HTML_Control2" localSheetId="3" hidden="1">{"'Cash Requirements 5F '!$A$1:$AC$48"}</definedName>
    <definedName name="htmlnew" localSheetId="3" hidden="1">{"'Assump'!$F$6:$J$6"}</definedName>
    <definedName name="hu" localSheetId="3" hidden="1">{"Total",#N/A,FALSE,"Six Fields";"PDP",#N/A,FALSE,"Six Fields";"PNP",#N/A,FALSE,"Six Fields";"PUD",#N/A,FALSE,"Six Fields";"Prob",#N/A,FALSE,"Six Fields"}</definedName>
    <definedName name="huh" localSheetId="3" hidden="1">{#N/A,#N/A,FALSE,"Assumptions";#N/A,#N/A,FALSE,"Impact Assumptions";#N/A,#N/A,FALSE,"10-Yr - detail";#N/A,#N/A,FALSE,"1,5,10 yr comp";#N/A,#N/A,FALSE,"Lse-Exp.";#N/A,#N/A,FALSE,"Rent Roll";#N/A,#N/A,FALSE,"Historical (2)";#N/A,#N/A,FALSE,"RET's";#N/A,#N/A,FALSE,"Lease Rollover"}</definedName>
    <definedName name="hui" localSheetId="3" hidden="1">{"Sum1",#N/A,FALSE,"Reserve Report";"Sum2",#N/A,FALSE,"Reserve Report";"Sum3",#N/A,FALSE,"Reserve Report";"Sum4",#N/A,FALSE,"Reserve Report"}</definedName>
    <definedName name="ien" localSheetId="3" hidden="1">{"P_L Account",#N/A,FALSE,"Prime";"Assets",#N/A,FALSE,"Prime";"Liabilities",#N/A,FALSE,"Prime";"Capital and Reserves",#N/A,FALSE,"Prime";"Rec. of S_Holders Funds",#N/A,FALSE,"Prime";"Rec. of Pre and Post Tax Result",#N/A,FALSE,"Prime"}</definedName>
    <definedName name="ignore" localSheetId="3" hidden="1">{#N/A,#N/A,FALSE,"WATCHDSC";#N/A,#N/A,FALSE,"2LOSSMOD";#N/A,#N/A,FALSE,"2LOSS";#N/A,#N/A,FALSE,"DSC";#N/A,#N/A,FALSE,"OPERAT";#N/A,#N/A,FALSE,"ADJUST";#N/A,#N/A,FALSE,"LEASE EXPIRE"}</definedName>
    <definedName name="IHMPrintCF1" localSheetId="3" hidden="1">#REF!</definedName>
    <definedName name="IHMPrintMR1" localSheetId="3" hidden="1">#REF!</definedName>
    <definedName name="IHMPrintMR2" localSheetId="3" hidden="1">#REF!</definedName>
    <definedName name="IHMPrintVAL1" localSheetId="3" hidden="1">#REF!</definedName>
    <definedName name="IHMPrintVAL2" localSheetId="3" hidden="1">#REF!</definedName>
    <definedName name="III" localSheetId="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 localSheetId="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mmediate" localSheetId="3" hidden="1">{"sheet a",#N/A,FALSE,"A";"2 9 casflow",#N/A,FALSE,"B"}</definedName>
    <definedName name="io"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iouu" localSheetId="3" hidden="1">{"Total",#N/A,FALSE,"Total Proved + Probable";"PDP",#N/A,FALSE,"Total Proved + Probable";"PNP",#N/A,FALSE,"Total Proved + Probable";"PUD",#N/A,FALSE,"Total Proved + Probable";"Prob",#N/A,FALSE,"Total Proved + Probable"}</definedName>
    <definedName name="iser" localSheetId="3" hidden="1">{"Rent_ChangesTotal",#N/A,FALSE,"Sheet1"}</definedName>
    <definedName name="j" localSheetId="3" hidden="1">{"new",#N/A,FALSE,"D";"PROFORMA",#N/A,FALSE,"A";"partial 1",#N/A,FALSE,"B";"partial 2",#N/A,FALSE,"B";"partial 3",#N/A,FALSE,"B";"SMALL CF 1",#N/A,FALSE,"C"}</definedName>
    <definedName name="jb" localSheetId="3" hidden="1">{"summary1",#N/A,TRUE,"Comps";"summary2",#N/A,TRUE,"Comps";"summary3",#N/A,TRUE,"Comps"}</definedName>
    <definedName name="jc" localSheetId="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ji" localSheetId="3" hidden="1">{"'Highlights'!$A$1:$M$123"}</definedName>
    <definedName name="jjlj" localSheetId="3" hidden="1">{"scheduleB",#N/A,FALSE,"CTT_CLO"}</definedName>
    <definedName name="jk"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l" localSheetId="3" hidden="1">{"ReportTop",#N/A,FALSE,"report top"}</definedName>
    <definedName name="jklkj" localSheetId="3" hidden="1">{"Sum1",#N/A,FALSE,"Reserve Report";"Sum2",#N/A,FALSE,"Reserve Report";"Sum3",#N/A,FALSE,"Reserve Report";"Sum4",#N/A,FALSE,"Reserve Report"}</definedName>
    <definedName name="jlkj" localSheetId="3" hidden="1">{#N/A,#N/A,TRUE,"XL Cash Flow";#N/A,#N/A,TRUE,"Prop Valuation";#N/A,#N/A,TRUE,"Equity";#N/A,#N/A,TRUE,"Modeling assumptions";#N/A,#N/A,TRUE,"NER Model";#N/A,#N/A,TRUE,"Lease Exp";#N/A,#N/A,TRUE,"Inc &amp; Exp";#N/A,#N/A,TRUE,"Formatted - roll";#N/A,#N/A,TRUE,"Debt Model";#N/A,#N/A,TRUE,"Debt-Moody";#N/A,#N/A,TRUE,"Debt"}</definedName>
    <definedName name="jpeg" localSheetId="3" hidden="1">{"'Assump'!$F$6:$J$6"}</definedName>
    <definedName name="jsfda" localSheetId="3" hidden="1">{"incomemth",#N/A,TRUE,"forecast00";"incomepercentmth",#N/A,TRUE,"forecast00";"balancemth",#N/A,TRUE,"forecast00";"cashmth",#N/A,TRUE,"forecast00";"covenantmth",#N/A,TRUE,"forecast00"}</definedName>
    <definedName name="June_2" localSheetId="3" hidden="1">{"three",#N/A,FALSE,"Capital";"four",#N/A,FALSE,"Capital"}</definedName>
    <definedName name="jz" localSheetId="3" hidden="1">#REF!</definedName>
    <definedName name="k" localSheetId="3" hidden="1">{#N/A,#N/A,FALSE,"Assumptions";#N/A,#N/A,FALSE,"Consol CF";#N/A,#N/A,FALSE,"matx B4 DS";#N/A,#N/A,FALSE,"Hacienda CF";#N/A,#N/A,FALSE,"matx B4 DS Hac";#N/A,#N/A,FALSE,"Chabot CF";#N/A,#N/A,FALSE,"matx B4 DS Chabot";#N/A,#N/A,FALSE,"Diablo CF";#N/A,#N/A,FALSE,"matx B4 DS Diablo"}</definedName>
    <definedName name="ke" localSheetId="3" hidden="1">#REF!</definedName>
    <definedName name="KGKHJ"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j" localSheetId="3" hidden="1">{#N/A,#N/A,TRUE,"Krycí list"}</definedName>
    <definedName name="kjj" localSheetId="3" hidden="1">{#N/A,#N/A,TRUE,"Krycí list"}</definedName>
    <definedName name="kjjjjkjhk" localSheetId="3" hidden="1">{"sheet a",#N/A,FALSE,"A";"sheet b 1",#N/A,FALSE,"B";"sheet b 2",#N/A,FALSE,"B"}</definedName>
    <definedName name="kjkk" localSheetId="3" hidden="1">{"Sum1",#N/A,FALSE,"Reserve Report";"Sum2",#N/A,FALSE,"Reserve Report";"Sum3",#N/A,FALSE,"Reserve Report";"Sum4",#N/A,FALSE,"Reserve Report"}</definedName>
    <definedName name="kkjjj" localSheetId="3" hidden="1">{#N/A,#N/A,FALSE,"Common Area Accrual";#N/A,#N/A,FALSE,"Unit One LaSalle";#N/A,#N/A,FALSE,"Unit One CW";#N/A,#N/A,FALSE,"Unit One LaSallle + C &amp; W";#N/A,#N/A,FALSE,"Consolidated Accrual"}</definedName>
    <definedName name="kkk" localSheetId="3" hidden="1">{#N/A,#N/A,FALSE,"B_Spread"}</definedName>
    <definedName name="kkkkkkkkkk" localSheetId="3" hidden="1">{#N/A,#N/A,FALSE,"Cash Flow";#N/A,#N/A,FALSE,"scenario 1"}</definedName>
    <definedName name="kli" localSheetId="3" hidden="1">{"Total",#N/A,FALSE,"Total Proved";"PDP",#N/A,FALSE,"Total Proved";"PNP",#N/A,FALSE,"Total Proved";"PUD",#N/A,FALSE,"Total Proved"}</definedName>
    <definedName name="km" localSheetId="3" hidden="1">{#N/A,#N/A,FALSE,"P&amp;L";#N/A,#N/A,FALSE,"Var_Fixed_cost"}</definedName>
    <definedName name="l" localSheetId="3" hidden="1">{#N/A,#N/A,FALSE,"Matrix";#N/A,#N/A,FALSE,"Cash Flow";#N/A,#N/A,FALSE,"10 Year Cost Analysis"}</definedName>
    <definedName name="laj" localSheetId="3" hidden="1">{"Outflow 1",#N/A,FALSE,"Outflows-Inflows";"Outflow 2",#N/A,FALSE,"Outflows-Inflows";"Inflow 1",#N/A,FALSE,"Outflows-Inflows";"Inflow 2",#N/A,FALSE,"Outflows-Inflows"}</definedName>
    <definedName name="lam" localSheetId="3" hidden="1">{"2001",#N/A,FALSE,"2001"}</definedName>
    <definedName name="Last_Row" localSheetId="3">IF(Values_Entered,Header_Row+'Title Page'!Number_of_Payments,Header_Row)</definedName>
    <definedName name="len" localSheetId="3" hidden="1">{"Full Gross to Net",#N/A,TRUE,"GtoN";"R_I Accepted from Group Coys",#N/A,TRUE,"GtoN";"R_I Ceded to Group Coys",#N/A,TRUE,"GtoN";"Closing Loss Reserves and Gross Claims Incurred",#N/A,TRUE,"GtoN"}</definedName>
    <definedName name="ljl" localSheetId="3" hidden="1">{#N/A,#N/A,FALSE,"Expense Detail ";#N/A,#N/A,FALSE,"Worksheet";#N/A,#N/A,FALSE,"Audit";#N/A,#N/A,FALSE,"Exclusions";#N/A,#N/A,FALSE,"Variance";#N/A,#N/A,FALSE,"Reconciliation"}</definedName>
    <definedName name="lllll" localSheetId="3" hidden="1">{"sheet a",#N/A,FALSE,"A";"sheet b 1",#N/A,FALSE,"B";"sheet b 2",#N/A,FALSE,"B"}</definedName>
    <definedName name="llllllllllllllllllllllllllllll" localSheetId="3" hidden="1">{#N/A,#N/A,FALSE,"LP Exp";#N/A,#N/A,FALSE,"Salary";#N/A,#N/A,FALSE,"Admin Exp";#N/A,#N/A,FALSE,"QTS Bud";#N/A,#N/A,FALSE,"Marketing"}</definedName>
    <definedName name="lmo" localSheetId="3" hidden="1">{"P_L Account",#N/A,FALSE,"Prime";"Assets",#N/A,FALSE,"Prime";"Liabilities",#N/A,FALSE,"Prime";"Capital and Reserves",#N/A,FALSE,"Prime";"Rec. of S_Holders Funds",#N/A,FALSE,"Prime";"Rec. of Pre and Post Tax Result",#N/A,FALSE,"Prime"}</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kard" localSheetId="3" hidden="1">{#N/A,#N/A,FALSE,"Exec Sum 10Yr";#N/A,#N/A,FALSE,"Assumptions";#N/A,#N/A,FALSE,"Operating Stmts";#N/A,#N/A,FALSE,"Year One Pro Forma";#N/A,#N/A,FALSE,"Rent Roll Summary";#N/A,#N/A,FALSE,"Market Rent Detail";#N/A,#N/A,FALSE,"Effective Rental Income Detail";#N/A,#N/A,FALSE,"Cash Flow Projections";#N/A,#N/A,FALSE,"Net Residual Value"}</definedName>
    <definedName name="Losses" localSheetId="3" hidden="1">{"TAB 1",#N/A,FALSE,"1";"tab 2",#N/A,FALSE,"2";"TAB 3",#N/A,FALSE,"3";"tab 4",#N/A,FALSE,"4";"tab 5",#N/A,FALSE,"5";"tab 6",#N/A,FALSE,"6";"tab 7",#N/A,FALSE,"7";"TAB 8",#N/A,FALSE,"8"}</definedName>
    <definedName name="m" localSheetId="3" hidden="1">{#N/A,#N/A,FALSE,"matx B4 DS";#N/A,#N/A,FALSE,"matx B4 DS Hac";#N/A,#N/A,FALSE,"matx B4 DS Chabot";#N/A,#N/A,FALSE,"matx B4 DS Diablo"}</definedName>
    <definedName name="market1" localSheetId="3" hidden="1">{"Zone1",#N/A,FALSE,"Parameters";"Zone2",#N/A,FALSE,"Parameters"}</definedName>
    <definedName name="matrices" localSheetId="3" hidden="1">{#N/A,#N/A,FALSE,"Assumptions";#N/A,#N/A,FALSE,"Consol CF";#N/A,#N/A,FALSE,"matx B4 DS";#N/A,#N/A,FALSE,"Hacienda CF";#N/A,#N/A,FALSE,"matx B4 DS Hac";#N/A,#N/A,FALSE,"Chabot CF";#N/A,#N/A,FALSE,"matx B4 DS Chabot";#N/A,#N/A,FALSE,"Diablo CF";#N/A,#N/A,FALSE,"matx B4 DS Diablo"}</definedName>
    <definedName name="matricies" localSheetId="3" hidden="1">{#N/A,#N/A,FALSE,"matx B4 DS";#N/A,#N/A,FALSE,"matx B4 DS Hac";#N/A,#N/A,FALSE,"matx B4 DS Chabot";#N/A,#N/A,FALSE,"matx B4 DS Diablo"}</definedName>
    <definedName name="matrix" localSheetId="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CUwork1" localSheetId="3" hidden="1">{#N/A,#N/A,TRUE,"Summary";#N/A,#N/A,TRUE,"Program Scheme";#N/A,#N/A,TRUE,"Assumptions";#N/A,#N/A,TRUE,"Development Budget &amp; Timing";#N/A,#N/A,TRUE,"Cash Flow";#N/A,#N/A,TRUE,"Cash Flow to Debt &amp; Equity"}</definedName>
    <definedName name="MEMO___3" localSheetId="3" hidden="1">{#N/A,#N/A,FALSE,"PRELIMINARY REVIEW";#N/A,#N/A,FALSE,"SOURCES AND USES OF FUNDS";#N/A,#N/A,FALSE,"COST ITEMS";#N/A,#N/A,FALSE,"DRAW SCHEDULE";#N/A,#N/A,FALSE,"STABILIZED OPERATING PROFORMA";#N/A,#N/A,FALSE,"LEASE UP OPERATING PROFORMA";#N/A,#N/A,FALSE,"INPUT SHEET"}</definedName>
    <definedName name="MEMO__1" localSheetId="3" hidden="1">{#N/A,#N/A,FALSE,"Cons PL-Accrual"}</definedName>
    <definedName name="memo26" localSheetId="3" hidden="1">{#N/A,#N/A,FALSE,"Assumptions";"Section 1",#N/A,FALSE,"SYNDICATION MODEL";"Section 2",#N/A,FALSE,"SYNDICATION MODEL";#N/A,#N/A,FALSE,"Input Sheet";#N/A,#N/A,FALSE,"SYNDICATION ROE"}</definedName>
    <definedName name="men" localSheetId="3" hidden="1">{"Error Report",#N/A,FALSE,"Report"}</definedName>
    <definedName name="meow" localSheetId="3" hidden="1">{#N/A,#N/A,FALSE,"Pricing Matrix";#N/A,#N/A,FALSE,"Assumptions";#N/A,#N/A,FALSE,"Year One Pro Forma";#N/A,#N/A,FALSE,"Operating Stmts";#N/A,#N/A,FALSE,"Cash Flow Projections";#N/A,#N/A,FALSE,"Rent Roll Summary";#N/A,#N/A,FALSE,"Market Rent Detail";#N/A,#N/A,FALSE,"Effective Rental Income Detail"}</definedName>
    <definedName name="MGDV_IRR" localSheetId="3" hidden="1">{"Zone1",#N/A,FALSE,"Parameters";"Zone2",#N/A,FALSE,"Parameters"}</definedName>
    <definedName name="MGHM"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chael" localSheetId="3" hidden="1">{"GENERAL INPUT",#N/A,FALSE,"GENERAL INPUT";"PROFORMA DRAW SCHEDULE",#N/A,FALSE,"WORKSHEET";"BUDGET ALL",#N/A,FALSE,"BUDGET";"OPERATING ALL",#N/A,FALSE,"OPERATING";"DRAW ESTIMATES",#N/A,FALSE,"DRAWS";"SOURCES &amp; USES",#N/A,FALSE,"SOURCES &amp; USES"}</definedName>
    <definedName name="midpointvalue" localSheetId="3" hidden="1">{#N/A,#N/A,FALSE,"Cashflow Analysis";#N/A,#N/A,FALSE,"Sensitivity Analysis";#N/A,#N/A,FALSE,"PV";#N/A,#N/A,FALSE,"Pro Forma"}</definedName>
    <definedName name="MKK" localSheetId="3" hidden="1">{"'下期集計（10.27迄・速報値）'!$Q$16"}</definedName>
    <definedName name="mm" localSheetId="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mm" localSheetId="3" hidden="1">{#N/A,#N/A,FALSE,"P&amp;L";#N/A,#N/A,FALSE,"Var_Fixed_cost"}</definedName>
    <definedName name="mmmmm" localSheetId="3" hidden="1">{#N/A,#N/A,FALSE,"Cover";#N/A,#N/A,FALSE,"LUMI";#N/A,#N/A,FALSE,"COMD";#N/A,#N/A,FALSE,"Valuation";#N/A,#N/A,FALSE,"Assumptions";#N/A,#N/A,FALSE,"Pooling";#N/A,#N/A,FALSE,"BalanceSheet"}</definedName>
    <definedName name="months_per_period" localSheetId="3">INDEX({1,0.5,0.5,0.25,0.5,0.25},MATCH(#REF!,'Title Page'!frequency,0))</definedName>
    <definedName name="MRG" localSheetId="3" hidden="1">{"INCOME",#N/A,FALSE,"ProNet";"VALUE",#N/A,FALSE,"ProNet"}</definedName>
    <definedName name="name1" localSheetId="3" hidden="1">{"SIMPLIFD_P1",#N/A,FALSE,"SIMPLIFD"}</definedName>
    <definedName name="name2" localSheetId="3" hidden="1">{#N/A,#N/A,FALSE,"Assumptions";#N/A,#N/A,FALSE,"Promote Assumptions";#N/A,#N/A,FALSE,"Residual Analysis";#N/A,#N/A,FALSE,"ROC";#N/A,#N/A,FALSE,"Project Costs";#N/A,#N/A,FALSE,"Annual CF";#N/A,#N/A,FALSE,"Stab Proforma"}</definedName>
    <definedName name="naveeds" localSheetId="3" hidden="1">{"CSheet",#N/A,FALSE,"C";"SmCap",#N/A,FALSE,"VAL1";"GulfCoast",#N/A,FALSE,"VAL1";"nav",#N/A,FALSE,"NAV";"Summary",#N/A,FALSE,"NAV"}</definedName>
    <definedName name="nbmvcmnb" localSheetId="3" hidden="1">{#N/A,#N/A,TRUE,"10 Yr Hold";#N/A,#N/A,TRUE,"7 Yr Hold";#N/A,#N/A,TRUE,"5 Yr Hold";#N/A,#N/A,TRUE,"3 Yr Hold"}</definedName>
    <definedName name="nbvn" localSheetId="3" hidden="1">{#N/A,#N/A,TRUE,"CostSumm";#N/A,#N/A,TRUE,"Land";#N/A,#N/A,TRUE,"Construction";#N/A,#N/A,TRUE,"A&amp;E";#N/A,#N/A,TRUE,"Indirect";#N/A,#N/A,TRUE,"Marketing";#N/A,#N/A,TRUE,"Finance";#N/A,#N/A,TRUE,"Gen and Admin"}</definedName>
    <definedName name="new" localSheetId="3" hidden="1">{#N/A,#N/A,FALSE,"CF Consolidated 2";#N/A,#N/A,FALSE,"Retail Assump";#N/A,#N/A,FALSE,"CF Retail";#N/A,#N/A,FALSE,"Garage Assumpt 1";#N/A,#N/A,FALSE,"Garage Op Proj";#N/A,#N/A,FALSE,"Hist I&amp;E";#N/A,#N/A,FALSE,"Rent Roll";#N/A,#N/A,FALSE,"RE Taxes";#N/A,#N/A,FALSE,"CAM - BH";#N/A,#N/A,FALSE,"Comm.Condo CAM"}</definedName>
    <definedName name="new_2" localSheetId="3" hidden="1">{"CF",#N/A,FALSE,"Cash Flow";"RET",#N/A,FALSE,"Returns";"NPV",#N/A,FALSE,"Values";"ASMPT",#N/A,FALSE,"Assumptions"}</definedName>
    <definedName name="newhtml" localSheetId="3" hidden="1">{"'Assump'!$F$6:$J$6"}</definedName>
    <definedName name="newname" localSheetId="3" hidden="1">{#N/A,#N/A,FALSE,"ope";#N/A,#N/A,FALSE,"ret";#N/A,#N/A,FALSE,"expenses";#N/A,#N/A,FALSE,"BankExpenses";#N/A,#N/A,FALSE,"TennExpenses";#N/A,#N/A,FALSE,"Occupancy"}</definedName>
    <definedName name="nhjythh" localSheetId="3" hidden="1">{"DCF","UPSIDE CASE",FALSE,"Sheet1";"DCF","BASE CASE",FALSE,"Sheet1";"DCF","DOWNSIDE CASE",FALSE,"Sheet1"}</definedName>
    <definedName name="nn_2" localSheetId="3"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nnnn" localSheetId="3" hidden="1">{#N/A,#N/A,FALSE,"A";#N/A,#N/A,FALSE,"C"}</definedName>
    <definedName name="nnnnnnn" localSheetId="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noijnio" localSheetId="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nowe" localSheetId="3" hidden="1">{#N/A,#N/A,TRUE,"Krycí list"}</definedName>
    <definedName name="nper" localSheetId="3">term*'Title Page'!periods_per_year</definedName>
    <definedName name="Number_of_Payments" localSheetId="3">MATCH(0.01,'Sales &amp; Percentage Rent'!End_Bal,-1)+1</definedName>
    <definedName name="o"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oen" localSheetId="3" hidden="1">{"Ops_S.Holders Assets and Income",#N/A,FALSE,"ops_shf"}</definedName>
    <definedName name="office1" localSheetId="3" hidden="1">{#N/A,#N/A,FALSE,"Cashflow Analysis";#N/A,#N/A,FALSE,"Sensitivity Analysis";#N/A,#N/A,FALSE,"PV";#N/A,#N/A,FALSE,"Pro Forma"}</definedName>
    <definedName name="OK" localSheetId="3" hidden="1">{#N/A,#N/A,FALSE,"Cover";#N/A,#N/A,FALSE,"LUMI";#N/A,#N/A,FALSE,"COMD";#N/A,#N/A,FALSE,"Valuation";#N/A,#N/A,FALSE,"Assumptions";#N/A,#N/A,FALSE,"Pooling";#N/A,#N/A,FALSE,"BalanceSheet"}</definedName>
    <definedName name="oldhtl" localSheetId="3" hidden="1">{"'Assump'!$F$6:$J$6"}</definedName>
    <definedName name="p" localSheetId="3" hidden="1">{#N/A,#N/A,FALSE,"Lse-ex";#N/A,#N/A,FALSE,"Rollover";#N/A,#N/A,FALSE,"Hist Sales";#N/A,#N/A,FALSE,"97 Occup Cst";#N/A,#N/A,FALSE,"Breakpoint";#N/A,#N/A,FALSE,"Rentroll";#N/A,#N/A,FALSE,"Hst I&amp;E";#N/A,#N/A,FALSE,"Owners";#N/A,#N/A,FALSE,"PROPS96";#N/A,#N/A,FALSE,"Props on mkt";#N/A,#N/A,FALSE,"Portfolios on mkt"}</definedName>
    <definedName name="Package" localSheetId="3" hidden="1">{#N/A,#N/A,FALSE,"Cover Page";#N/A,#N/A,FALSE,"Table of Contents";#N/A,#N/A,FALSE,"Executive Summary";#N/A,#N/A,FALSE,"Investment-Acquisition Costs";#N/A,#N/A,FALSE,"Financing Assumptions";#N/A,#N/A,FALSE,"Rent Roll";#N/A,#N/A,FALSE,"Taxes and Assessments"}</definedName>
    <definedName name="palisades" localSheetId="3" hidden="1">{#N/A,#N/A,FALSE,"WATCHDSC";#N/A,#N/A,FALSE,"2LOSSMOD";#N/A,#N/A,FALSE,"2LOSS";#N/A,#N/A,FALSE,"DSC";#N/A,#N/A,FALSE,"OPERAT";#N/A,#N/A,FALSE,"ADJUST";#N/A,#N/A,FALSE,"LEASE EXPIRE"}</definedName>
    <definedName name="Payment_Date" localSheetId="3">DATE(YEAR(Loan_Start),MONTH(Loan_Start)+Payment_Number,DAY(Loan_Start))</definedName>
    <definedName name="payments" localSheetId="3">MAX(#REF!)</definedName>
    <definedName name="pen" localSheetId="3" hidden="1">{"Logo",#N/A,FALSE,"Logo";"Exchange",#N/A,FALSE,"Logo";#N/A,#N/A,FALSE,"overview"}</definedName>
    <definedName name="perbolag" localSheetId="3" hidden="1">{#N/A,#N/A,FALSE,"intag";#N/A,#N/A,FALSE,"budg";#N/A,#N/A,FALSE,"samtl"}</definedName>
    <definedName name="perbolagneu" localSheetId="3" hidden="1">{#N/A,#N/A,FALSE,"intag";#N/A,#N/A,FALSE,"budg";#N/A,#N/A,FALSE,"samtl"}</definedName>
    <definedName name="periods_per_year" localSheetId="3">INDEX({12,24,26,52,26,52},MATCH(#REF!,'Title Page'!frequency,0))</definedName>
    <definedName name="pijm" localSheetId="3" hidden="1">{"lot inventory",#N/A,FALSE,"Lot List"}</definedName>
    <definedName name="PJAM3Yr" localSheetId="3" hidden="1">{"INCOME",#N/A,FALSE,"ProNet";"VALUE",#N/A,FALSE,"ProNet"}</definedName>
    <definedName name="pky" localSheetId="3" hidden="1">{#N/A,#N/A,FALSE,"A";#N/A,#N/A,FALSE,"B";#N/A,#N/A,FALSE,"C";#N/A,#N/A,FALSE,"D";#N/A,#N/A,FALSE,"E";#N/A,#N/A,FALSE,"F";#N/A,#N/A,FALSE,"G";#N/A,#N/A,FALSE,"H";#N/A,#N/A,FALSE,"I";#N/A,#N/A,FALSE,"J";#N/A,#N/A,FALSE,"K";#N/A,#N/A,FALSE,"L";#N/A,#N/A,FALSE,"M";#N/A,#N/A,FALSE,"N";#N/A,#N/A,FALSE,"O";#N/A,#N/A,FALSE,"P";#N/A,#N/A,FALSE,"Q";#N/A,#N/A,FALSE,"R"}</definedName>
    <definedName name="Plan" localSheetId="3">PeriodInPlan*(#REF!&gt;0)</definedName>
    <definedName name="ppy" localSheetId="3">'Title Page'!periods_per_year</definedName>
    <definedName name="Print_Area_Reset" localSheetId="3">OFFSET(Full_Print,0,0,'Title Page'!Last_Row)</definedName>
    <definedName name="Private" localSheetId="3" hidden="1">{"Page 1",#N/A,FALSE,"92264 Page 1";"Page 2",#N/A,FALSE,"92264 Page 2";"Page 3",#N/A,FALSE,"92264 Page 3";"Page 4",#N/A,FALSE,"92264 Page 4";"Page 5",#N/A,FALSE,"92264 Page 5";"Page 6",#N/A,FALSE,"92264 Page 6";"Page 7",#N/A,FALSE,"92264 Page 7";"Page 8",#N/A,FALSE,"92264 Page 8"}</definedName>
    <definedName name="prntall" localSheetId="3" hidden="1">{#N/A,#N/A,FALSE,"Land";#N/A,#N/A,FALSE,"Cost Analysis";"Summary",#N/A,FALSE,"Equipment"}</definedName>
    <definedName name="prntall_2" localSheetId="3" hidden="1">{#N/A,#N/A,FALSE,"Land";#N/A,#N/A,FALSE,"Cost Analysis";"Summary",#N/A,FALSE,"Equipment"}</definedName>
    <definedName name="Profit" localSheetId="3" hidden="1">#REF!</definedName>
    <definedName name="Pru" localSheetId="3" hidden="1">{#N/A,#N/A,FALSE,"Input"}</definedName>
    <definedName name="q" localSheetId="3" hidden="1">{"BB1",#N/A,TRUE,"B-B (R)";"BB2",#N/A,TRUE,"B-B (R)"}</definedName>
    <definedName name="q_2" localSheetId="3" hidden="1">{"BB1",#N/A,TRUE,"B-B (R)";"BB2",#N/A,TRUE,"B-B (R)"}</definedName>
    <definedName name="qq" localSheetId="3" hidden="1">{"ed1",#N/A,TRUE,"E-D";"ed2",#N/A,TRUE,"E-D"}</definedName>
    <definedName name="qq_2" localSheetId="3" hidden="1">{"ed1",#N/A,TRUE,"E-D";"ed2",#N/A,TRUE,"E-D"}</definedName>
    <definedName name="qqqq" localSheetId="3" hidden="1">{#N/A,#N/A,FALSE,"Chart 2 by Prop Type"}</definedName>
    <definedName name="qre"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quarterly" localSheetId="3" hidden="1">{"CF",#N/A,FALSE,"Cash Flow";"RET",#N/A,FALSE,"Returns";"NPV",#N/A,FALSE,"Values";"ASMPT",#N/A,FALSE,"Assumptions"}</definedName>
    <definedName name="question" localSheetId="3" hidden="1">{"CF",#N/A,FALSE,"Cash Flow";"RET",#N/A,FALSE,"Returns";"NPV",#N/A,FALSE,"Values";"ASMPT",#N/A,FALSE,"Assumptions"}</definedName>
    <definedName name="question_2" localSheetId="3" hidden="1">{"CF",#N/A,FALSE,"Cash Flow";"RET",#N/A,FALSE,"Returns";"NPV",#N/A,FALSE,"Values";"ASMPT",#N/A,FALSE,"Assumptions"}</definedName>
    <definedName name="qw" localSheetId="3" hidden="1">{"Total",#N/A,FALSE,"Total Proved + Probable";"PDP",#N/A,FALSE,"Total Proved + Probable";"PNP",#N/A,FALSE,"Total Proved + Probable";"PUD",#N/A,FALSE,"Total Proved + Probable";"Prob",#N/A,FALSE,"Total Proved + Probable"}</definedName>
    <definedName name="qwe" localSheetId="3" hidden="1">{"new",#N/A,FALSE,"D";"PROFORMA",#N/A,FALSE,"A";"partial 1",#N/A,FALSE,"B";"partial 2",#N/A,FALSE,"B";"partial 3",#N/A,FALSE,"B";"SMALL CF 1",#N/A,FALSE,"C"}</definedName>
    <definedName name="qwer" localSheetId="3"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t"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R.SMBC" localSheetId="3"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Radnor" localSheetId="3" hidden="1">binary</definedName>
    <definedName name="ＲＡＲＯＡ" localSheetId="3" hidden="1">{"'下期集計（10.27迄・速報値）'!$Q$16"}</definedName>
    <definedName name="Rating" localSheetId="3" hidden="1">{"Assumptions",#N/A,FALSE,"input page";"1998",#N/A,FALSE,"1998";"1999",#N/A,FALSE,"1999";"2000",#N/A,FALSE,"2000";"2001",#N/A,FALSE,"2001"}</definedName>
    <definedName name="RCIII" localSheetId="3" hidden="1">{"ba1",#N/A,TRUE,"B-A";"ba2",#N/A,TRUE,"B-A"}</definedName>
    <definedName name="RCIII_2" localSheetId="3" hidden="1">{"ba1",#N/A,TRUE,"B-A";"ba2",#N/A,TRUE,"B-A"}</definedName>
    <definedName name="refinoi" localSheetId="3">#REF!,#REF!</definedName>
    <definedName name="rem" localSheetId="3" hidden="1">{"Assumptions",#N/A,FALSE,"input page";"1998",#N/A,FALSE,"1998";"1999",#N/A,FALSE,"1999";"2000",#N/A,FALSE,"2000";"2001",#N/A,FALSE,"2001"}</definedName>
    <definedName name="ren" localSheetId="3" hidden="1">{"rec. of 310",#N/A,FALSE,"Resanal"}</definedName>
    <definedName name="Rent0" localSheetId="3" hidden="1">{#N/A,#N/A,TRUE,"XL Cash Flow";#N/A,#N/A,TRUE,"Prop Valuation";#N/A,#N/A,TRUE,"Equity";#N/A,#N/A,TRUE,"Modeling assumptions";#N/A,#N/A,TRUE,"NER Model";#N/A,#N/A,TRUE,"Lease Exp";#N/A,#N/A,TRUE,"Inc &amp; Exp";#N/A,#N/A,TRUE,"Formatted - roll";#N/A,#N/A,TRUE,"Debt Model";#N/A,#N/A,TRUE,"Debt-Moody";#N/A,#N/A,TRUE,"Debt"}</definedName>
    <definedName name="Rent0_2" localSheetId="3" hidden="1">{#N/A,#N/A,TRUE,"XL Cash Flow";#N/A,#N/A,TRUE,"Prop Valuation";#N/A,#N/A,TRUE,"Equity";#N/A,#N/A,TRUE,"Modeling assumptions";#N/A,#N/A,TRUE,"NER Model";#N/A,#N/A,TRUE,"Lease Exp";#N/A,#N/A,TRUE,"Inc &amp; Exp";#N/A,#N/A,TRUE,"Formatted - roll";#N/A,#N/A,TRUE,"Debt Model";#N/A,#N/A,TRUE,"Debt-Moody";#N/A,#N/A,TRUE,"Debt"}</definedName>
    <definedName name="Rent0a" localSheetId="3" hidden="1">{#N/A,#N/A,TRUE,"XL Cash Flow";#N/A,#N/A,TRUE,"Prop Valuation";#N/A,#N/A,TRUE,"Equity";#N/A,#N/A,TRUE,"Modeling assumptions";#N/A,#N/A,TRUE,"NER Model";#N/A,#N/A,TRUE,"Lease Exp";#N/A,#N/A,TRUE,"Inc &amp; Exp";#N/A,#N/A,TRUE,"Formatted - roll";#N/A,#N/A,TRUE,"Debt Model";#N/A,#N/A,TRUE,"Debt-Moody";#N/A,#N/A,TRUE,"Debt"}</definedName>
    <definedName name="Rent0a_2" localSheetId="3" hidden="1">{#N/A,#N/A,TRUE,"XL Cash Flow";#N/A,#N/A,TRUE,"Prop Valuation";#N/A,#N/A,TRUE,"Equity";#N/A,#N/A,TRUE,"Modeling assumptions";#N/A,#N/A,TRUE,"NER Model";#N/A,#N/A,TRUE,"Lease Exp";#N/A,#N/A,TRUE,"Inc &amp; Exp";#N/A,#N/A,TRUE,"Formatted - roll";#N/A,#N/A,TRUE,"Debt Model";#N/A,#N/A,TRUE,"Debt-Moody";#N/A,#N/A,TRUE,"Debt"}</definedName>
    <definedName name="rent2" localSheetId="3" hidden="1">{#N/A,#N/A,TRUE,"XL Cash Flow";#N/A,#N/A,TRUE,"Prop Valuation";#N/A,#N/A,TRUE,"Equity";#N/A,#N/A,TRUE,"Modeling assumptions";#N/A,#N/A,TRUE,"NER Model";#N/A,#N/A,TRUE,"Lease Exp";#N/A,#N/A,TRUE,"Inc &amp; Exp";#N/A,#N/A,TRUE,"Formatted - roll";#N/A,#N/A,TRUE,"Debt Model";#N/A,#N/A,TRUE,"Debt-Moody";#N/A,#N/A,TRUE,"Debt"}</definedName>
    <definedName name="rent2_2" localSheetId="3" hidden="1">{#N/A,#N/A,TRUE,"XL Cash Flow";#N/A,#N/A,TRUE,"Prop Valuation";#N/A,#N/A,TRUE,"Equity";#N/A,#N/A,TRUE,"Modeling assumptions";#N/A,#N/A,TRUE,"NER Model";#N/A,#N/A,TRUE,"Lease Exp";#N/A,#N/A,TRUE,"Inc &amp; Exp";#N/A,#N/A,TRUE,"Formatted - roll";#N/A,#N/A,TRUE,"Debt Model";#N/A,#N/A,TRUE,"Debt-Moody";#N/A,#N/A,TRUE,"Debt"}</definedName>
    <definedName name="report" localSheetId="3" hidden="1">{#N/A,#N/A,FALSE,"Summary";#N/A,#N/A,FALSE,"Assumptions";#N/A,#N/A,FALSE,"Cash Flow";#N/A,#N/A,FALSE,"Residual Calculation";#N/A,#N/A,FALSE,"Pricing Matrix";#N/A,#N/A,FALSE,"Pricing Matrix II";#N/A,#N/A,FALSE,"Expiration Schedule"}</definedName>
    <definedName name="report1" localSheetId="3" hidden="1">{#N/A,#N/A,FALSE,"Summary";#N/A,#N/A,FALSE,"Assumptions";#N/A,#N/A,FALSE,"Cash Flow";#N/A,#N/A,FALSE,"Residual Calculation";#N/A,#N/A,FALSE,"Pricing Matrix";#N/A,#N/A,FALSE,"Pricing Matrix II";#N/A,#N/A,FALSE,"Expiration Schedule"}</definedName>
    <definedName name="report5" localSheetId="3" hidden="1">{#N/A,#N/A,FALSE,"Summary";#N/A,#N/A,FALSE,"Assumptions";#N/A,#N/A,FALSE,"Cash Flow";#N/A,#N/A,FALSE,"Residual Calculation";#N/A,#N/A,FALSE,"Pricing Matrix";#N/A,#N/A,FALSE,"Pricing Matrix II";#N/A,#N/A,FALSE,"Expiration Schedule"}</definedName>
    <definedName name="Residu" localSheetId="3" hidden="1">{#N/A,#N/A,TRUE,"Summary";"AnnualRentRoll",#N/A,TRUE,"RentRoll";#N/A,#N/A,TRUE,"ExitStratigy";#N/A,#N/A,TRUE,"OperatingAssumptions"}</definedName>
    <definedName name="resort" localSheetId="3" hidden="1">{"Output-3Column",#N/A,FALSE,"Output"}</definedName>
    <definedName name="rgr" localSheetId="3" hidden="1">{"ReportTop",#N/A,FALSE,"report top"}</definedName>
    <definedName name="RLAINPUT_PortfolioInputs" localSheetId="3" hidden="1">#REF!</definedName>
    <definedName name="Rock2" localSheetId="3" hidden="1">{"LBO Summary",#N/A,FALSE,"Summary";"Income Statement",#N/A,FALSE,"Model";"Cash Flow",#N/A,FALSE,"Model";"Balance Sheet",#N/A,FALSE,"Model";"Working Capital",#N/A,FALSE,"Model";"Pro Forma Balance Sheets",#N/A,FALSE,"PFBS";"Debt Balances",#N/A,FALSE,"Model";"Fee Schedules",#N/A,FALSE,"Model"}</definedName>
    <definedName name="Rockwell" localSheetId="3" hidden="1">{"LBO Summary",#N/A,FALSE,"Summary"}</definedName>
    <definedName name="rozp" localSheetId="3" hidden="1">{#N/A,#N/A,TRUE,"Krycí list"}</definedName>
    <definedName name="rozpp" localSheetId="3" hidden="1">{#N/A,#N/A,TRUE,"Krycí list"}</definedName>
    <definedName name="rp" localSheetId="3" hidden="1">{"summary1",#N/A,TRUE,"Comps";"summary2",#N/A,TRUE,"Comps";"summary3",#N/A,TRUE,"Comps"}</definedName>
    <definedName name="RPA" localSheetId="3" hidden="1">{#N/A,#N/A,FALSE,"Cashflow Analysis";#N/A,#N/A,FALSE,"Sensitivity Analysis";#N/A,#N/A,FALSE,"PV";#N/A,#N/A,FALSE,"Pro Forma"}</definedName>
    <definedName name="RPA.2" localSheetId="3" hidden="1">{#N/A,#N/A,FALSE,"Cashflow Analysis";#N/A,#N/A,FALSE,"Sensitivity Analysis";#N/A,#N/A,FALSE,"PV";#N/A,#N/A,FALSE,"Pro Forma"}</definedName>
    <definedName name="rrg" localSheetId="3" hidden="1">#REF!</definedName>
    <definedName name="rrr" localSheetId="3" hidden="1">{#N/A,#N/A,FALSE,"ExecutiveSummary";#N/A,#N/A,FALSE,"CostDetail";#N/A,#N/A,FALSE,"IncomeDetail"}</definedName>
    <definedName name="rrrrrrrrrrr" localSheetId="3" hidden="1">{#N/A,#N/A,FALSE,"P&amp;L";#N/A,#N/A,FALSE,"Var_Fixed_cost"}</definedName>
    <definedName name="rtyr" localSheetId="3" hidden="1">{"sheet a",#N/A,FALSE,"A";"sheet b 1",#N/A,FALSE,"B";"sheet b 2",#N/A,FALSE,"B"}</definedName>
    <definedName name="rwe" localSheetId="3" hidden="1">{"Grant",#N/A,FALSE,"Grant";"GP Developer",#N/A,FALSE,"GP &amp; Dev Loans";"Operating Analysis",#N/A,FALSE,"Operations";"Tax Credit",#N/A,FALSE,"Tax Credits";"Tax Credit Analysis",#N/A,FALSE,"TC Analysis"}</definedName>
    <definedName name="Rwvu.MARKETING._.REVENUE." localSheetId="3" hidden="1">#REF!,#REF!,#REF!</definedName>
    <definedName name="sa" localSheetId="3" hidden="1">{"cap_structure",#N/A,FALSE,"Graph-Mkt Cap";"price",#N/A,FALSE,"Graph-Price";"ebit",#N/A,FALSE,"Graph-EBITDA";"ebitda",#N/A,FALSE,"Graph-EBITDA"}</definedName>
    <definedName name="saa" localSheetId="3" hidden="1">{"rtn",#N/A,FALSE,"RTN";"tables",#N/A,FALSE,"RTN";"cf",#N/A,FALSE,"CF";"stats",#N/A,FALSE,"Stats";"prop",#N/A,FALSE,"Prop"}</definedName>
    <definedName name="sadd" localSheetId="3" hidden="1">{"DCF","UPSIDE CASE",FALSE,"Sheet1";"DCF","BASE CASE",FALSE,"Sheet1";"DCF","DOWNSIDE CASE",FALSE,"Sheet1"}</definedName>
    <definedName name="sadd1" localSheetId="3" hidden="1">{"MonthlyRentRoll",#N/A,FALSE,"RentRoll"}</definedName>
    <definedName name="sadd2" localSheetId="3" hidden="1">{"MonthlyRentRoll",#N/A,FALSE,"RentRoll"}</definedName>
    <definedName name="sadd22" localSheetId="3" hidden="1">{"MonthlyRentRoll",#N/A,FALSE,"RentRoll"}</definedName>
    <definedName name="saddd" localSheetId="3" hidden="1">{"AnnualRentRoll",#N/A,FALSE,"RentRoll"}</definedName>
    <definedName name="saddd2" localSheetId="3" hidden="1">{"AnnualRentRoll",#N/A,FALSE,"RentRoll"}</definedName>
    <definedName name="sadddd2" localSheetId="3" hidden="1">{"AnnualRentRoll",#N/A,FALSE,"RentRoll"}</definedName>
    <definedName name="saddddd" localSheetId="3" hidden="1">{"AnnualRentRoll",#N/A,FALSE,"RentRoll"}</definedName>
    <definedName name="saddddddd2" localSheetId="3" hidden="1">{#N/A,#N/A,FALSE,"ExitStratigy"}</definedName>
    <definedName name="sadddddddd" localSheetId="3" hidden="1">{#N/A,#N/A,FALSE,"ExitStratigy"}</definedName>
    <definedName name="saddddddddd2" localSheetId="3" hidden="1">{#N/A,#N/A,FALSE,"LoanAssumptions"}</definedName>
    <definedName name="sadddddddddd" localSheetId="3" hidden="1">{#N/A,#N/A,FALSE,"LoanAssumptions"}</definedName>
    <definedName name="saddddddddddd2" localSheetId="3" hidden="1">{#N/A,#N/A,FALSE,"OperatingAssumptions"}</definedName>
    <definedName name="saddddddddddddd" localSheetId="3" hidden="1">{#N/A,#N/A,FALSE,"OperatingAssumptions"}</definedName>
    <definedName name="sadfs" localSheetId="3" hidden="1">{"Const_Monthly",#N/A,FALSE,"Construction";"Construction_Summary",#N/A,FALSE,"Construction";"Cash_Flow",#N/A,FALSE,"Cash Flow";"Summary",#N/A,FALSE,"Summary";"Finsumm",#N/A,FALSE,"Summary Analysis";"Loanrecap",#N/A,FALSE,"Construction"}</definedName>
    <definedName name="sadsadsa" localSheetId="3" hidden="1">{"'Assump'!$F$6:$J$6"}</definedName>
    <definedName name="sagf"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am" localSheetId="3" hidden="1">{"Full Gross to Net",#N/A,TRUE,"GtoN";"R_I Accepted from Group Coys",#N/A,TRUE,"GtoN";"R_I Ceded to Group Coys",#N/A,TRUE,"GtoN";"Closing Loss Reserves and Gross Claims Incurred",#N/A,TRUE,"GtoN"}</definedName>
    <definedName name="Sara" localSheetId="3" hidden="1">{"cashcons",#N/A,FALSE,"CASHCONS";"cash7000",#N/A,FALSE,"CASH7000";"cash9000",#N/A,FALSE,"CASH9000";"assu7000",#N/A,FALSE,"ASSU7000";"assu9000",#N/A,FALSE,"ASSU9000";"rentroll",#N/A,FALSE,"RENTROLL";"expr7000",#N/A,FALSE,"EXPR7000";"expr9000",#N/A,FALSE,"EXPR9000"}</definedName>
    <definedName name="Sara_2" localSheetId="3" hidden="1">{#N/A,#N/A,TRUE,"10 Yr Hold";#N/A,#N/A,TRUE,"7 Yr Hold";#N/A,#N/A,TRUE,"5 Yr Hold";#N/A,#N/A,TRUE,"3 Yr Hold"}</definedName>
    <definedName name="sas" localSheetId="3" hidden="1">{"Outflow 1",#N/A,FALSE,"Outflows-Inflows";"Outflow 2",#N/A,FALSE,"Outflows-Inflows";"Inflow 1",#N/A,FALSE,"Outflows-Inflows";"Inflow 2",#N/A,FALSE,"Outflows-Inflows"}</definedName>
    <definedName name="scen_change" localSheetId="3" hidden="1">#REF!,#REF!,#REF!,#REF!,#REF!</definedName>
    <definedName name="scen_value1" localSheetId="3" hidden="1">{"0,0525";"0";"0";"20";"0";"0,025";"7"}</definedName>
    <definedName name="sdas" localSheetId="3" hidden="1">{"Total",#N/A,FALSE,"Six Fields";"PDP",#N/A,FALSE,"Six Fields";"PNP",#N/A,FALSE,"Six Fields";"PUD",#N/A,FALSE,"Six Fields";"Prob",#N/A,FALSE,"Six Fields"}</definedName>
    <definedName name="sdcds" localSheetId="3" hidden="1">{"'Assump'!$F$6:$J$6"}</definedName>
    <definedName name="sdf" localSheetId="3" hidden="1">{#N/A,#N/A,FALSE,"A";#N/A,#N/A,FALSE,"B";#N/A,#N/A,FALSE,"C";#N/A,#N/A,FALSE,"D";#N/A,#N/A,FALSE,"E";#N/A,#N/A,FALSE,"F";#N/A,#N/A,FALSE,"G";#N/A,#N/A,FALSE,"H";#N/A,#N/A,FALSE,"I";#N/A,#N/A,FALSE,"J";#N/A,#N/A,FALSE,"K";#N/A,#N/A,FALSE,"L";#N/A,#N/A,FALSE,"M";#N/A,#N/A,FALSE,"N";#N/A,#N/A,FALSE,"O";#N/A,#N/A,FALSE,"P";#N/A,#N/A,FALSE,"Q";#N/A,#N/A,FALSE,"R"}</definedName>
    <definedName name="sdfass" localSheetId="3" hidden="1">{"Outflow 1",#N/A,FALSE,"Outflows-Inflows";"Outflow 2",#N/A,FALSE,"Outflows-Inflows";"Inflow 1",#N/A,FALSE,"Outflows-Inflows";"Inflow 2",#N/A,FALSE,"Outflows-Inflows"}</definedName>
    <definedName name="sdfd" localSheetId="3" hidden="1">{"Summary",#N/A,FALSE,"Summary"}</definedName>
    <definedName name="sdfdsaf" localSheetId="3" hidden="1">{"incomemth",#N/A,TRUE,"forecast01";"incpercentmth",#N/A,TRUE,"forecast01";"balancemth",#N/A,TRUE,"forecast01";"cashmth",#N/A,TRUE,"forecast01";"cov2mth",#N/A,TRUE,"forecast01";"prbexp",#N/A,TRUE,"forecast01";"prbcap",#N/A,TRUE,"forecast01";"coalconsultants",#N/A,TRUE,"forecast01";"prbsum",#N/A,TRUE,"forecast01"}</definedName>
    <definedName name="sdff" localSheetId="3" hidden="1">{#N/A,#N/A,TRUE,"Krycí list"}</definedName>
    <definedName name="sdfg" localSheetId="3" hidden="1">{"Summaryall",#N/A,FALSE,"Model";"5 Year Argus Office/Retail Properties",#N/A,FALSE,"Office-Retail Argus 2002-2006";"Joint Ventures",#N/A,FALSE,"Joint Ventures";"Hotelall",#N/A,FALSE,"Hotel";"RDVall",#N/A,FALSE,"LDV";"Otherall",#N/A,FALSE,"Other";"Dispoall",#N/A,FALSE,"Dispositions"}</definedName>
    <definedName name="sdfg_2" localSheetId="3" hidden="1">{"Summaryall",#N/A,FALSE,"Model";"5 Year Argus Office/Retail Properties",#N/A,FALSE,"Office-Retail Argus 2002-2006";"Joint Ventures",#N/A,FALSE,"Joint Ventures";"Hotelall",#N/A,FALSE,"Hotel";"RDVall",#N/A,FALSE,"LDV";"Otherall",#N/A,FALSE,"Other";"Dispoall",#N/A,FALSE,"Dispositions"}</definedName>
    <definedName name="sdfg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h2wh" localSheetId="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sdflkj" localSheetId="3" hidden="1">{"incomemth",#N/A,TRUE,"forecast01";"incpercentmth",#N/A,TRUE,"forecast01";"balancemth",#N/A,TRUE,"forecast01";"cashmth",#N/A,TRUE,"forecast01";"cov2mth",#N/A,TRUE,"forecast01";"prbexp",#N/A,TRUE,"forecast01";"prbcap",#N/A,TRUE,"forecast01";"coalconsultants",#N/A,TRUE,"forecast01";"prbsum",#N/A,TRUE,"forecast01"}</definedName>
    <definedName name="SDFSDF" localSheetId="3" hidden="1">{"Page One",#N/A,FALSE,"Model";"Page 2",#N/A,FALSE,"Model";"Page 3",#N/A,FALSE,"Model"}</definedName>
    <definedName name="sdfsds" localSheetId="3" hidden="1">#REF!</definedName>
    <definedName name="sdgdfg" localSheetId="3" hidden="1">{"new",#N/A,FALSE,"D";"PROFORMA",#N/A,FALSE,"A";"partial 1",#N/A,FALSE,"B";"partial 2",#N/A,FALSE,"B";"partial 3",#N/A,FALSE,"B";"SMALL CF 1",#N/A,FALSE,"C"}</definedName>
    <definedName name="sdgfr" localSheetId="3" hidden="1">{"sheet a",#N/A,FALSE,"A";"sheet b 1",#N/A,FALSE,"B";"sheet b 2",#N/A,FALSE,"B"}</definedName>
    <definedName name="sdgg" localSheetId="3" hidden="1">{"P_L Account",#N/A,FALSE,"Prime";"Assets",#N/A,FALSE,"Prime";"Liabilities",#N/A,FALSE,"Prime";"Capital and Reserves",#N/A,FALSE,"Prime";"Rec. of S_Holders Funds",#N/A,FALSE,"Prime";"Rec. of Pre and Post Tax Result",#N/A,FALSE,"Prime"}</definedName>
    <definedName name="sdsd" localSheetId="3" hidden="1">{#N/A,#N/A,FALSE,"Cashflow Analysis";#N/A,#N/A,FALSE,"Sensitivity Analysis";#N/A,#N/A,FALSE,"PV";#N/A,#N/A,FALSE,"Pro Forma"}</definedName>
    <definedName name="Seg_LBO_Summ" localSheetId="3" hidden="1">{"LBO Summary",#N/A,FALSE,"Summary"}</definedName>
    <definedName name="Semiprivate" localSheetId="3" hidden="1">{"Page 1",#N/A,FALSE,"92264 Page 1";"Page 2",#N/A,FALSE,"92264 Page 2";"Page 3",#N/A,FALSE,"92264 Page 3";"Page 4",#N/A,FALSE,"92264 Page 4";"Page 5",#N/A,FALSE,"92264 Page 5";"Page 6",#N/A,FALSE,"92264 Page 6";"Page 7",#N/A,FALSE,"92264 Page 7";"Page 8",#N/A,FALSE,"92264 Page 8"}</definedName>
    <definedName name="Sensitivity" localSheetId="3" hidden="1">{"mgmt forecast",#N/A,FALSE,"Mgmt Forecast";"dcf table",#N/A,FALSE,"Mgmt Forecast";"sensitivity",#N/A,FALSE,"Mgmt Forecast";"table inputs",#N/A,FALSE,"Mgmt Forecast";"calculations",#N/A,FALSE,"Mgmt Forecast"}</definedName>
    <definedName name="Sensitivity_2" localSheetId="3" hidden="1">{"mgmt forecast",#N/A,FALSE,"Mgmt Forecast";"dcf table",#N/A,FALSE,"Mgmt Forecast";"sensitivity",#N/A,FALSE,"Mgmt Forecast";"table inputs",#N/A,FALSE,"Mgmt Forecast";"calculations",#N/A,FALSE,"Mgmt Forecast"}</definedName>
    <definedName name="sese" localSheetId="3" hidden="1">{"mgmt forecast",#N/A,FALSE,"Mgmt Forecast";"dcf table",#N/A,FALSE,"Mgmt Forecast";"sensitivity",#N/A,FALSE,"Mgmt Forecast";"table inputs",#N/A,FALSE,"Mgmt Forecast";"calculations",#N/A,FALSE,"Mgmt Forecast"}</definedName>
    <definedName name="sfds" localSheetId="3" hidden="1">{#N/A,#N/A,FALSE,"Cash Flow"}</definedName>
    <definedName name="SFDsum" localSheetId="3" hidden="1">{#N/A,#N/A,FALSE,"Static Proforma";#N/A,#N/A,FALSE,"Bldg Dev DCF";#N/A,#N/A,FALSE,"Land Sales DCF"}</definedName>
    <definedName name="sfg." localSheetId="3" hidden="1">{"Construction_Short",#N/A,FALSE,"Construction"}</definedName>
    <definedName name="sfgasd" localSheetId="3" hidden="1">{0,0,0,0;0,0,0,0;0,0,0,0;0,0,0,0;0,0,0,0;0,0,0,0;0,0,2,0;2,3,3,0;FALSE,FALSE,FALSE,FALSE;TRUE,FALSE,TRUE,TRUE;FALSE,FALSE,TRUE,TRUE;FALSE,0,2.78134444564786E-308,4.45015196281921E-308;7.78776275135711E-308,1.33504516457612E-307,2.22507555776164E-307,3.56012157274209E-307}</definedName>
    <definedName name="sfghsfgh" localSheetId="3" hidden="1">{"CF",#N/A,FALSE,"Cash Flow";"RET",#N/A,FALSE,"Returns";"NPV",#N/A,FALSE,"Values";"ASMPT",#N/A,FALSE,"Assumptions"}</definedName>
    <definedName name="sfghsfgh_2" localSheetId="3" hidden="1">{"CF",#N/A,FALSE,"Cash Flow";"RET",#N/A,FALSE,"Returns";"NPV",#N/A,FALSE,"Values";"ASMPT",#N/A,FALSE,"Assumptions"}</definedName>
    <definedName name="sheet2" localSheetId="3" hidden="1">{"CF",#N/A,FALSE,"Cash Flow";"RET",#N/A,FALSE,"Returns";"NPV",#N/A,FALSE,"Values";"ASMPT",#N/A,FALSE,"Assumptions"}</definedName>
    <definedName name="shit" localSheetId="3" hidden="1">{"'Assump'!$F$6:$J$6"}</definedName>
    <definedName name="SMBC" localSheetId="3" hidden="1">{"Ops_S.Holders Assets and Income",#N/A,FALSE,"ops_shf"}</definedName>
    <definedName name="SMBCR" localSheetId="3" hidden="1">{"P_L Account",#N/A,FALSE,"Prime";"Assets",#N/A,FALSE,"Prime";"Liabilities",#N/A,FALSE,"Prime";"Capital and Reserves",#N/A,FALSE,"Prime";"Rec. of S_Holders Funds",#N/A,FALSE,"Prime";"Rec. of Pre and Post Tax Result",#N/A,FALSE,"Prime"}</definedName>
    <definedName name="solver_lhs1" localSheetId="3" hidden="1">#REF!</definedName>
    <definedName name="solver_lhs10" localSheetId="3" hidden="1">#REF!</definedName>
    <definedName name="solver_lhs11" localSheetId="3" hidden="1">#REF!</definedName>
    <definedName name="solver_lhs12" localSheetId="3" hidden="1">#REF!</definedName>
    <definedName name="solver_lhs13" localSheetId="3" hidden="1">#REF!</definedName>
    <definedName name="solver_opt" localSheetId="3" hidden="1">#REF!</definedName>
    <definedName name="solver_rhs10" localSheetId="3" hidden="1">binary</definedName>
    <definedName name="solver_rhs11" localSheetId="3" hidden="1">binary</definedName>
    <definedName name="solver_rhs12" localSheetId="3" hidden="1">binary</definedName>
    <definedName name="solver_rhs13" localSheetId="3" hidden="1">binary</definedName>
    <definedName name="solver_rhs14" localSheetId="3" hidden="1">binary</definedName>
    <definedName name="solver_rhs15" localSheetId="3" hidden="1">binary</definedName>
    <definedName name="solver_rhs16" localSheetId="3" hidden="1">binary</definedName>
    <definedName name="solver_rhs17" localSheetId="3" hidden="1">binary</definedName>
    <definedName name="solver_rhs18" localSheetId="3" hidden="1">binary</definedName>
    <definedName name="solver_rhs19" localSheetId="3" hidden="1">binary</definedName>
    <definedName name="solver_rhs2" localSheetId="3" hidden="1">binary</definedName>
    <definedName name="solver_rhs20" localSheetId="3" hidden="1">binary</definedName>
    <definedName name="solver_rhs21" localSheetId="3" hidden="1">binary</definedName>
    <definedName name="solver_rhs22" localSheetId="3" hidden="1">binary</definedName>
    <definedName name="solver_rhs24" localSheetId="3" hidden="1">binary</definedName>
    <definedName name="solver_rhs25" localSheetId="3" hidden="1">binary</definedName>
    <definedName name="solver_rhs26" localSheetId="3" hidden="1">binary</definedName>
    <definedName name="solver_rhs27" localSheetId="3" hidden="1">binary</definedName>
    <definedName name="solver_rhs28" localSheetId="3" hidden="1">binary</definedName>
    <definedName name="solver_rhs29" localSheetId="3" hidden="1">binary</definedName>
    <definedName name="solver_rhs3" localSheetId="3" hidden="1">binary</definedName>
    <definedName name="solver_rhs30" localSheetId="3" hidden="1">binary</definedName>
    <definedName name="solver_rhs31" localSheetId="3" hidden="1">binary</definedName>
    <definedName name="solver_rhs32" localSheetId="3" hidden="1">binary</definedName>
    <definedName name="solver_rhs33" localSheetId="3" hidden="1">binary</definedName>
    <definedName name="solver_rhs34" localSheetId="3" hidden="1">binary</definedName>
    <definedName name="solver_rhs35" localSheetId="3" hidden="1">binary</definedName>
    <definedName name="solver_rhs36" localSheetId="3" hidden="1">binary</definedName>
    <definedName name="solver_rhs37" localSheetId="3" hidden="1">binary</definedName>
    <definedName name="solver_rhs38" localSheetId="3" hidden="1">binary</definedName>
    <definedName name="solver_rhs39" localSheetId="3" hidden="1">binary</definedName>
    <definedName name="solver_rhs4" localSheetId="3" hidden="1">binary</definedName>
    <definedName name="solver_rhs40" localSheetId="3" hidden="1">binary</definedName>
    <definedName name="solver_rhs41" localSheetId="3" hidden="1">binary</definedName>
    <definedName name="solver_rhs42" localSheetId="3" hidden="1">binary</definedName>
    <definedName name="solver_rhs43" localSheetId="3" hidden="1">binary</definedName>
    <definedName name="solver_rhs44" localSheetId="3" hidden="1">binary</definedName>
    <definedName name="solver_rhs46" localSheetId="3" hidden="1">binary</definedName>
    <definedName name="solver_rhs47" localSheetId="3" hidden="1">binary</definedName>
    <definedName name="solver_rhs48" localSheetId="3" hidden="1">binary</definedName>
    <definedName name="solver_rhs49" localSheetId="3" hidden="1">binary</definedName>
    <definedName name="solver_rhs5" localSheetId="3" hidden="1">binary</definedName>
    <definedName name="solver_rhs50" localSheetId="3" hidden="1">binary</definedName>
    <definedName name="solver_rhs51" localSheetId="3" hidden="1">binary</definedName>
    <definedName name="solver_rhs52" localSheetId="3" hidden="1">binary</definedName>
    <definedName name="solver_rhs53" localSheetId="3" hidden="1">binary</definedName>
    <definedName name="solver_rhs54" localSheetId="3" hidden="1">binary</definedName>
    <definedName name="solver_rhs55" localSheetId="3" hidden="1">binary</definedName>
    <definedName name="solver_rhs56" localSheetId="3" hidden="1">binary</definedName>
    <definedName name="solver_rhs57" localSheetId="3" hidden="1">binary</definedName>
    <definedName name="solver_rhs58" localSheetId="3" hidden="1">binary</definedName>
    <definedName name="solver_rhs59" localSheetId="3" hidden="1">binary</definedName>
    <definedName name="solver_rhs6" localSheetId="3" hidden="1">binary</definedName>
    <definedName name="solver_rhs60" localSheetId="3" hidden="1">binary</definedName>
    <definedName name="solver_rhs61" localSheetId="3" hidden="1">binary</definedName>
    <definedName name="solver_rhs62" localSheetId="3" hidden="1">binary</definedName>
    <definedName name="solver_rhs63" localSheetId="3" hidden="1">binary</definedName>
    <definedName name="solver_rhs64" localSheetId="3" hidden="1">binary</definedName>
    <definedName name="solver_rhs65" localSheetId="3" hidden="1">binary</definedName>
    <definedName name="solver_rhs66" localSheetId="3" hidden="1">binary</definedName>
    <definedName name="solver_rhs68" localSheetId="3" hidden="1">binary</definedName>
    <definedName name="solver_rhs69" localSheetId="3" hidden="1">binary</definedName>
    <definedName name="solver_rhs7" localSheetId="3" hidden="1">binary</definedName>
    <definedName name="solver_rhs70" localSheetId="3" hidden="1">binary</definedName>
    <definedName name="solver_rhs71" localSheetId="3" hidden="1">binary</definedName>
    <definedName name="solver_rhs72" localSheetId="3" hidden="1">binary</definedName>
    <definedName name="solver_rhs73" localSheetId="3" hidden="1">binary</definedName>
    <definedName name="solver_rhs74" localSheetId="3" hidden="1">binary</definedName>
    <definedName name="solver_rhs75" localSheetId="3" hidden="1">binary</definedName>
    <definedName name="solver_rhs76" localSheetId="3" hidden="1">binary</definedName>
    <definedName name="solver_rhs77" localSheetId="3" hidden="1">binary</definedName>
    <definedName name="solver_rhs78" localSheetId="3" hidden="1">binary</definedName>
    <definedName name="solver_rhs79" localSheetId="3" hidden="1">binary</definedName>
    <definedName name="solver_rhs8" localSheetId="3" hidden="1">binary</definedName>
    <definedName name="solver_rhs80" localSheetId="3" hidden="1">binary</definedName>
    <definedName name="solver_rhs81" localSheetId="3" hidden="1">binary</definedName>
    <definedName name="solver_rhs82" localSheetId="3" hidden="1">binary</definedName>
    <definedName name="solver_rhs83" localSheetId="3" hidden="1">binary</definedName>
    <definedName name="solver_rhs84" localSheetId="3" hidden="1">binary</definedName>
    <definedName name="solver_rhs85" localSheetId="3" hidden="1">binary</definedName>
    <definedName name="solver_rhs86" localSheetId="3" hidden="1">binary</definedName>
    <definedName name="solver_rhs87" localSheetId="3" hidden="1">binary</definedName>
    <definedName name="solver_rhs88" localSheetId="3" hidden="1">binary</definedName>
    <definedName name="solver_rhs9" localSheetId="3" hidden="1">binary</definedName>
    <definedName name="SPM" localSheetId="3" hidden="1">{#N/A,#N/A,FALSE,"Cashflow Analysis";#N/A,#N/A,FALSE,"Sensitivity Analysis";#N/A,#N/A,FALSE,"PV";#N/A,#N/A,FALSE,"Pro Forma"}</definedName>
    <definedName name="SPM.2" localSheetId="3" hidden="1">{#N/A,#N/A,FALSE,"Cashflow Analysis";#N/A,#N/A,FALSE,"Sensitivity Analysis";#N/A,#N/A,FALSE,"PV";#N/A,#N/A,FALSE,"Pro Forma"}</definedName>
    <definedName name="srghs" localSheetId="3" hidden="1">{"CF",#N/A,FALSE,"Cash Flow";"RET",#N/A,FALSE,"Returns";"NPV",#N/A,FALSE,"Values";"ASMPT",#N/A,FALSE,"Assumptions"}</definedName>
    <definedName name="srghs_2" localSheetId="3" hidden="1">{"CF",#N/A,FALSE,"Cash Flow";"RET",#N/A,FALSE,"Returns";"NPV",#N/A,FALSE,"Values";"ASMPT",#N/A,FALSE,"Assumptions"}</definedName>
    <definedName name="SS_2" localSheetId="3" hidden="1">{#N/A,#N/A,FALSE,"Summary Schedule Heller Ltd";#N/A,#N/A,FALSE,"Qtrly  heller Page 1";#N/A,#N/A,FALSE,"Qtrly heller Page 3"}</definedName>
    <definedName name="SSO" localSheetId="3" hidden="1">{#N/A,#N/A,FALSE,"CF Consolidated 2";#N/A,#N/A,FALSE,"Retail Assump";#N/A,#N/A,FALSE,"CF Retail";#N/A,#N/A,FALSE,"Garage Assumpt 1";#N/A,#N/A,FALSE,"Garage Op Proj";#N/A,#N/A,FALSE,"Hist I&amp;E";#N/A,#N/A,FALSE,"Rent Roll";#N/A,#N/A,FALSE,"RE Taxes";#N/A,#N/A,FALSE,"CAM - BH";#N/A,#N/A,FALSE,"Comm.Condo CAM"}</definedName>
    <definedName name="SSSSSVS" localSheetId="3" hidden="1">{"print annual inc. statement",#N/A,FALSE,"Summary";"print annual stats",#N/A,FALSE,"Summary";"print quarterly inc. statement",#N/A,FALSE,"Summary";"print quarterly stats",#N/A,FALSE,"Summary"}</definedName>
    <definedName name="stare" localSheetId="3" hidden="1">{#N/A,#N/A,TRUE,"A-site";#N/A,#N/A,TRUE,"B-Buildings";#N/A,#N/A,TRUE,"c-out-of-fence";#N/A,#N/A,TRUE,"d-proj.infr.";#N/A,#N/A,TRUE,"e- land"}</definedName>
    <definedName name="Statements" localSheetId="3" hidden="1">{"CF",#N/A,FALSE,"Cash Flow";"RET",#N/A,FALSE,"Returns";"NPV",#N/A,FALSE,"Values";"ASMPT",#N/A,FALSE,"Assumptions"}</definedName>
    <definedName name="Statements_2" localSheetId="3" hidden="1">{"CF",#N/A,FALSE,"Cash Flow";"RET",#N/A,FALSE,"Returns";"NPV",#N/A,FALSE,"Values";"ASMPT",#N/A,FALSE,"Assumptions"}</definedName>
    <definedName name="SUMMARY_BOOK" localSheetId="3" hidden="1">{"page1",#N/A,FALSE,"GIRLBO";"page2",#N/A,FALSE,"GIRLBO";"page3",#N/A,FALSE,"GIRLBO";"page4",#N/A,FALSE,"GIRLBO";"page5",#N/A,FALSE,"GIRLBO"}</definedName>
    <definedName name="summaryy" localSheetId="3" hidden="1">{#N/A,#N/A,TRUE,"Krycí list"}</definedName>
    <definedName name="Swvu.cash._.flow." localSheetId="3" hidden="1">#REF!</definedName>
    <definedName name="Swvu.full." localSheetId="3" hidden="1">#REF!</definedName>
    <definedName name="sxdfrtxdft" localSheetId="3" hidden="1">{#N/A,#N/A,FALSE,"CCC ACC Budget";#N/A,#N/A,FALSE,"Variance";#N/A,#N/A,FALSE,"CCC Rent Detail";#N/A,#N/A,FALSE,"COMMON AREA";#N/A,#N/A,FALSE,"CCC Electric Inclusion";#N/A,#N/A,FALSE,"CCC Opex Detail";#N/A,#N/A,FALSE,"CCC RE Tax Detail";#N/A,#N/A,FALSE,"CCC Chilled Wtr Inclusion";#N/A,#N/A,FALSE,"CCC OTHVAC ";#N/A,#N/A,FALSE,"CCC INPUT"}</definedName>
    <definedName name="tdc" localSheetId="3" hidden="1">{"'April 24'!$J$11"}</definedName>
    <definedName name="temp" localSheetId="3" hidden="1">{"Print CRXLAND Assumptions",#N/A,FALSE,"CRXLAND Openings";"Print CRXLAND Openings",#N/A,FALSE,"CRXLAND Openings"}</definedName>
    <definedName name="temp2" localSheetId="3" hidden="1">{"Print CRXLAND Assumptions",#N/A,FALSE,"CRXLAND Openings";"Print CRXLAND Openings",#N/A,FALSE,"CRXLAND Openings"}</definedName>
    <definedName name="tempor" localSheetId="3"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st2" localSheetId="3" hidden="1">{"INCOME",#N/A,FALSE,"ProNet";"VALUE",#N/A,FALSE,"ProNet"}</definedName>
    <definedName name="Test3" localSheetId="3" hidden="1">{"INCOME",#N/A,FALSE,"ProNet";"VALUE",#N/A,FALSE,"ProNet"}</definedName>
    <definedName name="test3_2" localSheetId="3" hidden="1">{FALSE,FALSE,1.75,1,600,351,FALSE,FALSE,TRUE,TRUE,0,30,#N/A,41,#N/A,9.57777777777778,18.9166666666667,1,FALSE,FALSE,1,TRUE,1,FALSE,100,"Swvu.As._.Is._.Value.","ACwvu.As._.Is._.Value.",1,FALSE,FALSE,1,1,1,1,1,"","",FALSE,FALSE,FALSE,FALSE,1,#N/A,1,1,FALSE,FALSE,FALSE,FALSE,FALSE,FALSE}</definedName>
    <definedName name="test4" localSheetId="3" hidden="1">{"CHART",#N/A,FALSE,"Arch Communications"}</definedName>
    <definedName name="trial" localSheetId="3" hidden="1">{"Outflow 1",#N/A,FALSE,"Outflows-Inflows";"Outflow 2",#N/A,FALSE,"Outflows-Inflows";"Inflow 1",#N/A,FALSE,"Outflows-Inflows";"Inflow 2",#N/A,FALSE,"Outflows-Inflows"}</definedName>
    <definedName name="trtyr" localSheetId="3" hidden="1">{"graph",#N/A,FALSE,"WWJU";"graph",#N/A,FALSE,"WWSEM";"graph",#N/A,FALSE,"GOMJU";"graph",#N/A,FALSE,"GOMSEM";"graph",#N/A,FALSE,"NSJU";"graph",#N/A,FALSE,"NSSEM";"graph",#N/A,FALSE,"WAJU";"graph",#N/A,FALSE,"STOCKPRI";"graph",#N/A,FALSE,"CFTEV";"graph",#N/A,FALSE,"NAV-RCV";"graph",#N/A,FALSE,"CRUDEWW"}</definedName>
    <definedName name="tttt" localSheetId="3" hidden="1">{"data",#N/A,FALSE,"INPUT"}</definedName>
    <definedName name="ttttt" localSheetId="3" hidden="1">{FALSE,FALSE,1.75,1,600,351,FALSE,FALSE,TRUE,TRUE,0,30,#N/A,41,#N/A,9.57777777777778,18.9166666666667,1,FALSE,FALSE,1,TRUE,1,FALSE,100,"Swvu.As._.Is._.Value.","ACwvu.As._.Is._.Value.",1,FALSE,FALSE,1,1,1,1,1,"","",FALSE,FALSE,FALSE,FALSE,1,#N/A,1,1,FALSE,FALSE,FALSE,FALSE,FALSE,FALSE}</definedName>
    <definedName name="ttttt_2" localSheetId="3" hidden="1">{FALSE,FALSE,1.75,1,600,351,FALSE,FALSE,TRUE,TRUE,0,30,#N/A,41,#N/A,9.57777777777778,18.9166666666667,1,FALSE,FALSE,1,TRUE,1,FALSE,100,"Swvu.As._.Is._.Value.","ACwvu.As._.Is._.Value.",1,FALSE,FALSE,1,1,1,1,1,"","",FALSE,FALSE,FALSE,FALSE,1,#N/A,1,1,FALSE,FALSE,FALSE,FALSE,FALSE,FALSE}</definedName>
    <definedName name="ttttttt" localSheetId="3" hidden="1">{FALSE,FALSE,1.75,1,600,351,FALSE,FALSE,TRUE,TRUE,0,30,#N/A,41,#N/A,9.57777777777778,18.9166666666667,1,FALSE,FALSE,1,TRUE,1,FALSE,100,"Swvu.As._.Is._.Value.","ACwvu.As._.Is._.Value.",1,FALSE,FALSE,1,1,1,1,1,"","",FALSE,FALSE,FALSE,FALSE,1,#N/A,1,1,FALSE,FALSE,FALSE,FALSE,FALSE,FALSE}</definedName>
    <definedName name="ttttttt_2" localSheetId="3" hidden="1">{FALSE,FALSE,1.75,1,600,351,FALSE,FALSE,TRUE,TRUE,0,30,#N/A,41,#N/A,9.57777777777778,18.9166666666667,1,FALSE,FALSE,1,TRUE,1,FALSE,100,"Swvu.As._.Is._.Value.","ACwvu.As._.Is._.Value.",1,FALSE,FALSE,1,1,1,1,1,"","",FALSE,FALSE,FALSE,FALSE,1,#N/A,1,1,FALSE,FALSE,FALSE,FALSE,FALSE,FALSE}</definedName>
    <definedName name="TTTTTTTT" localSheetId="3" hidden="1">{FALSE,FALSE,1.75,1,600,351,FALSE,FALSE,TRUE,TRUE,0,30,#N/A,41,#N/A,9.57777777777778,18.9166666666667,1,FALSE,FALSE,1,TRUE,1,FALSE,100,"Swvu.As._.Is._.Value.","ACwvu.As._.Is._.Value.",1,FALSE,FALSE,1,1,1,1,1,"","",FALSE,FALSE,FALSE,FALSE,1,#N/A,1,1,FALSE,FALSE,FALSE,FALSE,FALSE,FALSE}</definedName>
    <definedName name="TTTTTTTT_2" localSheetId="3" hidden="1">{FALSE,FALSE,1.75,1,600,351,FALSE,FALSE,TRUE,TRUE,0,30,#N/A,41,#N/A,9.57777777777778,18.9166666666667,1,FALSE,FALSE,1,TRUE,1,FALSE,100,"Swvu.As._.Is._.Value.","ACwvu.As._.Is._.Value.",1,FALSE,FALSE,1,1,1,1,1,"","",FALSE,FALSE,FALSE,FALSE,1,#N/A,1,1,FALSE,FALSE,FALSE,FALSE,FALSE,FALSE}</definedName>
    <definedName name="tttttttttttttt" localSheetId="3" hidden="1">{FALSE,FALSE,1.75,1,600,351,FALSE,FALSE,TRUE,TRUE,0,30,#N/A,41,#N/A,9.57777777777778,18.9166666666667,1,FALSE,FALSE,1,TRUE,1,FALSE,100,"Swvu.As._.Is._.Value.","ACwvu.As._.Is._.Value.",1,FALSE,FALSE,1,1,1,1,1,"","",FALSE,FALSE,FALSE,FALSE,1,#N/A,1,1,FALSE,FALSE,FALSE,FALSE,FALSE,FALSE}</definedName>
    <definedName name="ttttttttttttttt_2" localSheetId="3" hidden="1">{FALSE,FALSE,1.75,1,600,351,FALSE,FALSE,TRUE,TRUE,0,30,#N/A,41,#N/A,9.57777777777778,18.9166666666667,1,FALSE,FALSE,1,TRUE,1,FALSE,100,"Swvu.As._.Is._.Value.","ACwvu.As._.Is._.Value.",1,FALSE,FALSE,1,1,1,1,1,"","",FALSE,FALSE,FALSE,FALSE,1,#N/A,1,1,FALSE,FALSE,FALSE,FALSE,FALSE,FALSE}</definedName>
    <definedName name="twn" localSheetId="3"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tyler"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rt" localSheetId="3" hidden="1">{"Lot Prices",#N/A,FALSE,"LOTS-PRICING";"lot1",#N/A,FALSE,"Lots";"lot2",#N/A,FALSE,"Lots";"Lot3",#N/A,FALSE,"Lots";"lot4",#N/A,FALSE,"Lots";"lot5",#N/A,FALSE,"Lots";"lot6",#N/A,FALSE,"Lots";"lot7",#N/A,FALSE,"Lots";"lot8",#N/A,FALSE,"Lots";"lot9",#N/A,FALSE,"Lots";"lot10",#N/A,FALSE,"Lots";"lot11",#N/A,FALSE,"Lots";"lot12",#N/A,FALSE,"Lots"}</definedName>
    <definedName name="u" localSheetId="3" hidden="1">{"CSheet",#N/A,FALSE,"C";"SmCap",#N/A,FALSE,"VAL1";"GulfCoast",#N/A,FALSE,"VAL1";"nav",#N/A,FALSE,"NAV";"Summary",#N/A,FALSE,"NAV"}</definedName>
    <definedName name="uen" localSheetId="3" hidden="1">{#N/A,#N/A,TRUE,"base case";#N/A,#N/A,TRUE,"valuation";#N/A,#N/A,TRUE,"sources and uses";#N/A,#N/A,TRUE,"recapitalization";#N/A,#N/A,TRUE,"flowchart";#N/A,#N/A,TRUE,"summary";#N/A,#N/A,TRUE,"sensitivities";#N/A,#N/A,TRUE,"pro forma";#N/A,#N/A,TRUE,"PAC shares"}</definedName>
    <definedName name="ui" localSheetId="3" hidden="1">{"Total",#N/A,FALSE,"Total Proved";"PDP",#N/A,FALSE,"Total Proved";"PNP",#N/A,FALSE,"Total Proved";"PUD",#N/A,FALSE,"Total Proved"}</definedName>
    <definedName name="uioiuo" localSheetId="3" hidden="1">{#N/A,#N/A,FALSE,"Highridge Return Analysis";#N/A,#N/A,FALSE,"Sale @ end of year 3 (4yr Plan)";#N/A,#N/A,FALSE,"Highridge Assumption Page"}</definedName>
    <definedName name="uiyui" localSheetId="3" hidden="1">{"sheet a",#N/A,FALSE,"A";"2 9 casflow",#N/A,FALSE,"B"}</definedName>
    <definedName name="uyfkf"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alue.2" localSheetId="3" hidden="1">{#N/A,#N/A,FALSE,"Cashflow Analysis";#N/A,#N/A,FALSE,"Sensitivity Analysis";#N/A,#N/A,FALSE,"PV";#N/A,#N/A,FALSE,"Pro Forma"}</definedName>
    <definedName name="value1" localSheetId="3" hidden="1">{#N/A,#N/A,FALSE,"Cashflow Analysis";#N/A,#N/A,FALSE,"Sensitivity Analysis";#N/A,#N/A,FALSE,"PV";#N/A,#N/A,FALSE,"Pro Forma"}</definedName>
    <definedName name="value1.2" localSheetId="3" hidden="1">{#N/A,#N/A,FALSE,"Cashflow Analysis";#N/A,#N/A,FALSE,"Sensitivity Analysis";#N/A,#N/A,FALSE,"PV";#N/A,#N/A,FALSE,"Pro Forma"}</definedName>
    <definedName name="var96_96" localSheetId="3" hidden="1">{#N/A,#N/A,FALSE,"B_Spread"}</definedName>
    <definedName name="vghjkvgh" localSheetId="3" hidden="1">{#N/A,#N/A,FALSE,"Expense Detail ";#N/A,#N/A,FALSE,"Worksheet";#N/A,#N/A,FALSE,"Audit";#N/A,#N/A,FALSE,"Exclusions";#N/A,#N/A,FALSE,"Variance";#N/A,#N/A,FALSE,"Reconciliation"}</definedName>
    <definedName name="vghvgh" localSheetId="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vhjh" localSheetId="3" hidden="1">{#N/A,#N/A,FALSE,"CCC ACC Budget";#N/A,#N/A,FALSE,"Variance";#N/A,#N/A,FALSE,"CCC Rent Detail";#N/A,#N/A,FALSE,"COMMON AREA";#N/A,#N/A,FALSE,"CCC Electric Inclusion";#N/A,#N/A,FALSE,"CCC Opex Detail";#N/A,#N/A,FALSE,"CCC RE Tax Detail";#N/A,#N/A,FALSE,"CCC Chilled Wtr Inclusion";#N/A,#N/A,FALSE,"CCC OTHVAC ";#N/A,#N/A,FALSE,"CCC INPUT"}</definedName>
    <definedName name="VIGRIN.Operations._.Review" localSheetId="3" hidden="1">{#N/A,#N/A,FALSE,"Proforma Five Yr";#N/A,#N/A,FALSE,"Occ and Rate";#N/A,#N/A,FALSE,"PF Input";#N/A,#N/A,FALSE,"Hotcomps"}</definedName>
    <definedName name="VIRG.Complete._.Review" localSheetId="3" hidden="1">{#N/A,#N/A,FALSE,"Occ and Rate";#N/A,#N/A,FALSE,"PF Input";#N/A,#N/A,FALSE,"Capital Input";#N/A,#N/A,FALSE,"Proforma Five Yr";#N/A,#N/A,FALSE,"Calculations";#N/A,#N/A,FALSE,"Transaction Summary-DTW"}</definedName>
    <definedName name="VIRGIN.Investment._.Review" localSheetId="3" hidden="1">{#N/A,#N/A,FALSE,"Proforma Five Yr";#N/A,#N/A,FALSE,"Capital Input";#N/A,#N/A,FALSE,"Calculations";#N/A,#N/A,FALSE,"Transaction Summary-DTW"}</definedName>
    <definedName name="VIRGIN.Phase._.I." localSheetId="3" hidden="1">{#N/A,#N/A,FALSE,"Transaction Summary-DTW";#N/A,#N/A,FALSE,"Proforma Five Yr";#N/A,#N/A,FALSE,"Occ and Rate"}</definedName>
    <definedName name="VIRGIN.Proforma._.Review." localSheetId="3" hidden="1">{#N/A,#N/A,FALSE,"Occ and Rate";#N/A,#N/A,FALSE,"PF Input";#N/A,#N/A,FALSE,"Proforma Five Yr";#N/A,#N/A,FALSE,"Hotcomps"}</definedName>
    <definedName name="vj" localSheetId="3" hidden="1">{#N/A,#N/A,FALSE,"Assumptions";#N/A,#N/A,FALSE,"10-Yr - detail";#N/A,#N/A,FALSE,"Rent Roll";#N/A,#N/A,FALSE,"Historical (2)";#N/A,#N/A,FALSE,"RET's";#N/A,#N/A,FALSE,"Lse-Exp.";#N/A,#N/A,FALSE,"Lease Rollover";#N/A,#N/A,FALSE,"Service Contracts"}</definedName>
    <definedName name="vv_2" localSheetId="3" hidden="1">{"mgmt forecast",#N/A,FALSE,"Mgmt Forecast";"dcf table",#N/A,FALSE,"Mgmt Forecast";"sensitivity",#N/A,FALSE,"Mgmt Forecast";"table inputs",#N/A,FALSE,"Mgmt Forecast";"calculations",#N/A,FALSE,"Mgmt Forecast"}</definedName>
    <definedName name="vvv" localSheetId="3" hidden="1">{"1998",#N/A,FALSE,"1998"}</definedName>
    <definedName name="vvvv" localSheetId="3" hidden="1">{#N/A,#N/A,FALSE,"Cashflow Analysis";#N/A,#N/A,FALSE,"Sensitivity Analysis";#N/A,#N/A,FALSE,"PV";#N/A,#N/A,FALSE,"Pro Forma"}</definedName>
    <definedName name="VVVV.2" localSheetId="3" hidden="1">{#N/A,#N/A,FALSE,"Cashflow Analysis";#N/A,#N/A,FALSE,"Sensitivity Analysis";#N/A,#N/A,FALSE,"PV";#N/A,#N/A,FALSE,"Pro Forma"}</definedName>
    <definedName name="vz" localSheetId="3" hidden="1">{"mgmt forecast",#N/A,FALSE,"Mgmt Forecast";"dcf table",#N/A,FALSE,"Mgmt Forecast";"sensitivity",#N/A,FALSE,"Mgmt Forecast";"table inputs",#N/A,FALSE,"Mgmt Forecast";"calculations",#N/A,FALSE,"Mgmt Forecast"}</definedName>
    <definedName name="vz_2" localSheetId="3" hidden="1">{"mgmt forecast",#N/A,FALSE,"Mgmt Forecast";"dcf table",#N/A,FALSE,"Mgmt Forecast";"sensitivity",#N/A,FALSE,"Mgmt Forecast";"table inputs",#N/A,FALSE,"Mgmt Forecast";"calculations",#N/A,FALSE,"Mgmt Forecast"}</definedName>
    <definedName name="vzx" localSheetId="3" hidden="1">{"mgmt forecast",#N/A,FALSE,"Mgmt Forecast";"dcf table",#N/A,FALSE,"Mgmt Forecast";"sensitivity",#N/A,FALSE,"Mgmt Forecast";"table inputs",#N/A,FALSE,"Mgmt Forecast";"calculations",#N/A,FALSE,"Mgmt Forecast"}</definedName>
    <definedName name="vzx_2" localSheetId="3" hidden="1">{"mgmt forecast",#N/A,FALSE,"Mgmt Forecast";"dcf table",#N/A,FALSE,"Mgmt Forecast";"sensitivity",#N/A,FALSE,"Mgmt Forecast";"table inputs",#N/A,FALSE,"Mgmt Forecast";"calculations",#N/A,FALSE,"Mgmt Forecast"}</definedName>
    <definedName name="wafe" localSheetId="3" hidden="1">{"summary1",#N/A,TRUE,"Comps";"summary2",#N/A,TRUE,"Comps";"summary3",#N/A,TRUE,"Comps"}</definedName>
    <definedName name="Ward2273" localSheetId="3" hidden="1">{"Page 1",#N/A,FALSE,"92264 Page 1";"Page 2",#N/A,FALSE,"92264 Page 2";"Page 3",#N/A,FALSE,"92264 Page 3";"Page 4",#N/A,FALSE,"92264 Page 4";"Page 5",#N/A,FALSE,"92264 Page 5";"Page 6",#N/A,FALSE,"92264 Page 6";"Page 7",#N/A,FALSE,"92264 Page 7";"Page 8",#N/A,FALSE,"92264 Page 8"}</definedName>
    <definedName name="WEA"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gj56" localSheetId="3" hidden="1">{"scen1",#N/A,FALSE,"Scenarios";"scen2",#N/A,FALSE,"Scenarios"}</definedName>
    <definedName name="wen" localSheetId="3" hidden="1">{"Assumptions",#N/A,FALSE,"input page"}</definedName>
    <definedName name="WEQQE" localSheetId="3" hidden="1">{"summary1",#N/A,TRUE,"Comps";"summary2",#N/A,TRUE,"Comps";"summary3",#N/A,TRUE,"Comps"}</definedName>
    <definedName name="wer" localSheetId="3" hidden="1">{"Total",#N/A,FALSE,"Six Fields";"PDP",#N/A,FALSE,"Six Fields";"PNP",#N/A,FALSE,"Six Fields";"PUD",#N/A,FALSE,"Six Fields";"Prob",#N/A,FALSE,"Six Fields"}</definedName>
    <definedName name="wertwert" localSheetId="3" hidden="1">{0,0,0,0;0,0,0,0;0,0,0,0;0,0,0,0;0,0,0,0}</definedName>
    <definedName name="werw" localSheetId="3" hidden="1">{#N/A,#N/A,TRUE,"COVER";#N/A,#N/A,TRUE,"PROFORMA";#N/A,#N/A,TRUE,"Construction CF";#N/A,#N/A,TRUE,"CASHFLOW"}</definedName>
    <definedName name="wet" localSheetId="3" hidden="1">{"CSheet",#N/A,FALSE,"C";"SmCap",#N/A,FALSE,"VAL1";"GulfCoast",#N/A,FALSE,"VAL1";"nav",#N/A,FALSE,"NAV";"Summary",#N/A,FALSE,"NAV"}</definedName>
    <definedName name="wetadf" localSheetId="3" hidden="1">{"Assump",#N/A,TRUE,"Proforma";"first",#N/A,TRUE,"Proforma";"second",#N/A,TRUE,"Proforma";"lease1",#N/A,TRUE,"Proforma";"lease2",#N/A,TRUE,"Proforma"}</definedName>
    <definedName name="what_2" localSheetId="3" hidden="1">{#N/A,#N/A,TRUE,"XL Cash Flow";#N/A,#N/A,TRUE,"Prop Valuation";#N/A,#N/A,TRUE,"Equity";#N/A,#N/A,TRUE,"Modeling assumptions";#N/A,#N/A,TRUE,"NER Model";#N/A,#N/A,TRUE,"Lease Exp";#N/A,#N/A,TRUE,"Inc &amp; Exp";#N/A,#N/A,TRUE,"Formatted - roll";#N/A,#N/A,TRUE,"Debt Model";#N/A,#N/A,TRUE,"Debt-Moody";#N/A,#N/A,TRUE,"Debt"}</definedName>
    <definedName name="what_asdf2" localSheetId="3" hidden="1">{#N/A,#N/A,FALSE,"OperatingAssumptions"}</definedName>
    <definedName name="what2" localSheetId="3" hidden="1">{#N/A,#N/A,TRUE,"XL Cash Flow";#N/A,#N/A,TRUE,"Prop Valuation";#N/A,#N/A,TRUE,"Equity";#N/A,#N/A,TRUE,"Modeling assumptions";#N/A,#N/A,TRUE,"NER Model";#N/A,#N/A,TRUE,"Lease Exp";#N/A,#N/A,TRUE,"Inc &amp; Exp";#N/A,#N/A,TRUE,"Formatted - roll";#N/A,#N/A,TRUE,"Debt Model";#N/A,#N/A,TRUE,"Debt-Moody";#N/A,#N/A,TRUE,"Debt"}</definedName>
    <definedName name="what2_2" localSheetId="3" hidden="1">{#N/A,#N/A,TRUE,"XL Cash Flow";#N/A,#N/A,TRUE,"Prop Valuation";#N/A,#N/A,TRUE,"Equity";#N/A,#N/A,TRUE,"Modeling assumptions";#N/A,#N/A,TRUE,"NER Model";#N/A,#N/A,TRUE,"Lease Exp";#N/A,#N/A,TRUE,"Inc &amp; Exp";#N/A,#N/A,TRUE,"Formatted - roll";#N/A,#N/A,TRUE,"Debt Model";#N/A,#N/A,TRUE,"Debt-Moody";#N/A,#N/A,TRUE,"Debt"}</definedName>
    <definedName name="whatwhat" localSheetId="3" hidden="1">{"Page1",#N/A,FALSE,"7979";"Page2",#N/A,FALSE,"7979";"Page3",#N/A,FALSE,"7979"}</definedName>
    <definedName name="WQE"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Annual._.Detail.2" localSheetId="3" hidden="1">{"annualsum",#N/A,FALSE,"Cost Summary";"annual1",#N/A,FALSE,"Phase_1";"annual2",#N/A,FALSE,"Phase_2";"annual3",#N/A,FALSE,"Phase_3";"annual4",#N/A,FALSE,"Phase_4"}</definedName>
    <definedName name="wr_2" localSheetId="3" hidden="1">{"Output-3Column",#N/A,FALSE,"Output"}</definedName>
    <definedName name="wrd.2._.pagers.3" localSheetId="3" hidden="1">{"Cover",#N/A,FALSE,"Cover";"Summary",#N/A,FALSE,"Summarpage"}</definedName>
    <definedName name="wrn" localSheetId="3" hidden="1">{#N/A,#N/A,TRUE,"Krycí list"}</definedName>
    <definedName name="wrn.10._.Year._.Analysis." localSheetId="3" hidden="1">{"Data Input",#N/A,TRUE,"Data Input";"10-Yr Cash Flow",#N/A,TRUE,"Cash Flow";"10-Yr Value",#N/A,TRUE,"Value "}</definedName>
    <definedName name="wrn.15._.Year._.Analysis." localSheetId="3" hidden="1">{"Data Input",#N/A,TRUE,"Data Input";"15-Yr Cash Flow",#N/A,TRUE,"Cash Flow";"15-Yr Value",#N/A,TRUE,"Value "}</definedName>
    <definedName name="wrn.1997." localSheetId="3"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1998." localSheetId="3" hidden="1">{"1998",#N/A,FALSE,"1998"}</definedName>
    <definedName name="wrn.1998._.Budget." localSheetId="3" hidden="1">{#N/A,#N/A,FALSE,"A";#N/A,#N/A,FALSE,"B";#N/A,#N/A,FALSE,"C";#N/A,#N/A,FALSE,"D";#N/A,#N/A,FALSE,"E";#N/A,#N/A,FALSE,"F";#N/A,#N/A,FALSE,"G";#N/A,#N/A,FALSE,"H";#N/A,#N/A,FALSE,"I";#N/A,#N/A,FALSE,"J";#N/A,#N/A,FALSE,"K";#N/A,#N/A,FALSE,"L";#N/A,#N/A,FALSE,"M";#N/A,#N/A,FALSE,"N";#N/A,#N/A,FALSE,"O";#N/A,#N/A,FALSE,"P";#N/A,#N/A,FALSE,"Q";#N/A,#N/A,FALSE,"R"}</definedName>
    <definedName name="wrn.19982" localSheetId="3" hidden="1">{#N/A,#N/A,FALSE,"A";#N/A,#N/A,FALSE,"B";#N/A,#N/A,FALSE,"C";#N/A,#N/A,FALSE,"D";#N/A,#N/A,FALSE,"E";#N/A,#N/A,FALSE,"F";#N/A,#N/A,FALSE,"G";#N/A,#N/A,FALSE,"H";#N/A,#N/A,FALSE,"I";#N/A,#N/A,FALSE,"J";#N/A,#N/A,FALSE,"K";#N/A,#N/A,FALSE,"L";#N/A,#N/A,FALSE,"M";#N/A,#N/A,FALSE,"N";#N/A,#N/A,FALSE,"O";#N/A,#N/A,FALSE,"P";#N/A,#N/A,FALSE,"Q";#N/A,#N/A,FALSE,"R"}</definedName>
    <definedName name="wrn.1999." localSheetId="3" hidden="1">{"1999",#N/A,FALSE,"1999"}</definedName>
    <definedName name="wrn.2" localSheetId="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_.pagers." localSheetId="3" hidden="1">{"Cover",#N/A,FALSE,"Cover";"Summary",#N/A,FALSE,"Summarpage"}</definedName>
    <definedName name="wrn.2._.pagers.2" localSheetId="3" hidden="1">{"Cover",#N/A,FALSE,"Cover";"Summary",#N/A,FALSE,"Summarpage"}</definedName>
    <definedName name="wrn.2000." localSheetId="3" hidden="1">{"2000",#N/A,FALSE,"2000"}</definedName>
    <definedName name="wrn.2001." localSheetId="3" hidden="1">{"2001",#N/A,FALSE,"2001"}</definedName>
    <definedName name="wrn.2001._.Budget._.by._.Qtr." localSheetId="3" hidden="1">{"Qtr2001",#N/A,FALSE,"Model";"Office/Retail 2001 by Qtr",#N/A,FALSE,"Formatted Office-Retail Page";"Other Income 2001 by Qtr",#N/A,FALSE,"Other";"Resort/Hotel 2001 by Qtr",#N/A,FALSE,"Hotel";"LDV 2001 by Qtr",#N/A,FALSE,"LDV";"Disp 2001 by Qtr",#N/A,FALSE,"Dispositions"}</definedName>
    <definedName name="wrn.2001._.Budget._.by._.Year." localSheetId="3"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2" localSheetId="3"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Qtr.0" localSheetId="3" hidden="1">{"Qtr2001",#N/A,FALSE,"Model";"Office/Retail 2001 by Qtr",#N/A,FALSE,"Formatted Office-Retail Page";"Other Income 2001 by Qtr",#N/A,FALSE,"Other";"Resort/Hotel 2001 by Qtr",#N/A,FALSE,"Hotel";"LDV 2001 by Qtr",#N/A,FALSE,"LDV";"Disp 2001 by Qtr",#N/A,FALSE,"Dispositions"}</definedName>
    <definedName name="wrn.2001._.Budget._by._.Qtr.2" localSheetId="3" hidden="1">{"Qtr2001",#N/A,FALSE,"Model";"Office/Retail 2001 by Qtr",#N/A,FALSE,"Formatted Office-Retail Page";"Other Income 2001 by Qtr",#N/A,FALSE,"Other";"Resort/Hotel 2001 by Qtr",#N/A,FALSE,"Hotel";"LDV 2001 by Qtr",#N/A,FALSE,"LDV";"Disp 2001 by Qtr",#N/A,FALSE,"Dispositions"}</definedName>
    <definedName name="wrn.2001._.by._.Month." localSheetId="3" hidden="1">{"2001 by Month",#N/A,FALSE,"Model";"Resort/Hotel 2001 by Month",#N/A,FALSE,"Hotel";"LDV 2001 By Month",#N/A,FALSE,"LDV";"Other Income By Month",#N/A,FALSE,"Other";"Office/Retail 2001 by Month",#N/A,FALSE,"Formatted Office-Retail Page";"Dispo 2001 by Month",#N/A,FALSE,"Dispositions"}</definedName>
    <definedName name="wrn.2001._.by._.Month.2" localSheetId="3" hidden="1">{"2001 by Month",#N/A,FALSE,"Model";"Resort/Hotel 2001 by Month",#N/A,FALSE,"Hotel";"LDV 2001 By Month",#N/A,FALSE,"LDV";"Other Income By Month",#N/A,FALSE,"Other";"Office/Retail 2001 by Month",#N/A,FALSE,"Formatted Office-Retail Page";"Dispo 2001 by Month",#N/A,FALSE,"Dispositions"}</definedName>
    <definedName name="wrn.2001._Budget._.by._.Year0" localSheetId="3"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0_2" localSheetId="3"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y._.Month.0" localSheetId="3" hidden="1">{"2001 by Month",#N/A,FALSE,"Model";"Resort/Hotel 2001 by Month",#N/A,FALSE,"Hotel";"LDV 2001 By Month",#N/A,FALSE,"LDV";"Other Income By Month",#N/A,FALSE,"Other";"Office/Retail 2001 by Month",#N/A,FALSE,"Formatted Office-Retail Page";"Dispo 2001 by Month",#N/A,FALSE,"Dispositions"}</definedName>
    <definedName name="wrn.2001._by._.Month.0_2" localSheetId="3" hidden="1">{"2001 by Month",#N/A,FALSE,"Model";"Resort/Hotel 2001 by Month",#N/A,FALSE,"Hotel";"LDV 2001 By Month",#N/A,FALSE,"LDV";"Other Income By Month",#N/A,FALSE,"Other";"Office/Retail 2001 by Month",#N/A,FALSE,"Formatted Office-Retail Page";"Dispo 2001 by Month",#N/A,FALSE,"Dispositions"}</definedName>
    <definedName name="wrn.275PricingBook." localSheetId="3" hidden="1">{#N/A,#N/A,FALSE,"Assumptions";#N/A,#N/A,FALSE,"Impact Assumptions";#N/A,#N/A,FALSE,"10-Yr - detail";#N/A,#N/A,FALSE,"1,5,10 yr comp";#N/A,#N/A,FALSE,"Lse-Exp.";#N/A,#N/A,FALSE,"Rent Roll";#N/A,#N/A,FALSE,"Historical (2)";#N/A,#N/A,FALSE,"RET's";#N/A,#N/A,FALSE,"Lease Rollover"}</definedName>
    <definedName name="wrn.275Schedulles." localSheetId="3" hidden="1">{#N/A,#N/A,FALSE,"Assumptions";#N/A,#N/A,FALSE,"10-Yr - detail";#N/A,#N/A,FALSE,"Rent Roll";#N/A,#N/A,FALSE,"Historical (2)";#N/A,#N/A,FALSE,"RET's";#N/A,#N/A,FALSE,"Lse-Exp.";#N/A,#N/A,FALSE,"Lease Rollover";#N/A,#N/A,FALSE,"Service Contracts"}</definedName>
    <definedName name="wrn.3._.Year._.Summary." localSheetId="3" hidden="1">{#N/A,#N/A,FALSE,"3-Year Summary"}</definedName>
    <definedName name="wrn.310._.rec.." localSheetId="3" hidden="1">{"rec. of 310",#N/A,FALSE,"Resanal"}</definedName>
    <definedName name="wrn.36._.Month._.Financial._.Recap." localSheetId="3" hidden="1">{#N/A,#N/A,FALSE,"Recap"}</definedName>
    <definedName name="wrn.36._.Month._.Pro._.Forma." localSheetId="3" hidden="1">{#N/A,#N/A,FALSE,"36MoProForma";#N/A,#N/A,FALSE,"Recap"}</definedName>
    <definedName name="wrn.3cases." localSheetId="3" hidden="1">{#N/A,"Base",FALSE,"Dividend";#N/A,"Conservative",FALSE,"Dividend";#N/A,"Downside",FALSE,"Dividend"}</definedName>
    <definedName name="wrn.42._.Portfolio." localSheetId="3" hidden="1">{#N/A,#N/A,FALSE,"Consolidate Portfolio";#N/A,#N/A,FALSE,"Ashley";#N/A,#N/A,FALSE,"Atrium";#N/A,#N/A,FALSE,"Biscayne";#N/A,#N/A,FALSE,"Boulder";#N/A,#N/A,FALSE,"Braden";#N/A,#N/A,FALSE,"Cambridge";#N/A,#N/A,FALSE,"Carnegie";#N/A,#N/A,FALSE,"Charleston";#N/A,#N/A,FALSE,"Chasewood";#N/A,#N/A,FALSE,"ClubNorthHills";#N/A,#N/A,FALSE,"Cornerstone";#N/A,#N/A,FALSE,"Courtyard";#N/A,#N/A,FALSE,"Culpeper ";#N/A,#N/A,FALSE,"DoverFarms";#N/A,#N/A,FALSE,"GreenwayChase";#N/A,#N/A,FALSE,"Island Club 1";#N/A,#N/A,FALSE,"Island Club 2";#N/A,#N/A,FALSE,"IslesGateway";#N/A,#N/A,FALSE,"Kensington";#N/A,#N/A,FALSE,"LakeFront";#N/A,#N/A,FALSE,"LakeMayport";#N/A,#N/A,FALSE,"MadisonPark";#N/A,#N/A,FALSE,"MadisonRidge";#N/A,#N/A,FALSE,"Magnolia";#N/A,#N/A,FALSE,"Oaks";#N/A,#N/A,FALSE,"Paces River 1";#N/A,#N/A,FALSE,"Paces River 2";#N/A,#N/A,FALSE,"PacesRun";#N/A,#N/A,FALSE,"Paddock ";#N/A,#N/A,FALSE,"Park";#N/A,#N/A,FALSE,"PointeWest";#N/A,#N/A,FALSE,"Royal";#N/A,#N/A,FALSE,"Summer";#N/A,#N/A,FALSE,"Sunbrook";#N/A,#N/A,FALSE,"Sundance";#N/A,#N/A,FALSE,"Sutton";#N/A,#N/A,FALSE,"TownPlace";#N/A,#N/A,FALSE,"Valle";#N/A,#N/A,FALSE,"WatPark";#N/A,#N/A,FALSE,"WatPlace";#N/A,#N/A,FALSE,"WatCastleton";#N/A,#N/A,FALSE,"Wellington"}</definedName>
    <definedName name="wrn.617" localSheetId="3" hidden="1">{#N/A,#N/A,FALSE,"Income Stmt";#N/A,#N/A,FALSE,"Income Summary"}</definedName>
    <definedName name="wrn.7._.Page._.Proforma." localSheetId="3" hidden="1">{#N/A,#N/A,FALSE,"Deal Summary";#N/A,#N/A,FALSE,"Unit Mix";#N/A,#N/A,FALSE,"Historical OS";#N/A,#N/A,FALSE,"Sources &amp; Uses";#N/A,#N/A,FALSE,"Proj of Cash Flow";#N/A,#N/A,FALSE,"Allocation";#N/A,#N/A,FALSE,"Debt Financing"}</definedName>
    <definedName name="wrn.98ESC." localSheetId="3" hidden="1">{#N/A,#N/A,FALSE,"ope";#N/A,#N/A,FALSE,"ret";#N/A,#N/A,FALSE,"expenses";#N/A,#N/A,FALSE,"BankExpenses";#N/A,#N/A,FALSE,"TennExpenses";#N/A,#N/A,FALSE,"Occupancy"}</definedName>
    <definedName name="wrn.A_VALUATION." localSheetId="3" hidden="1">{#N/A,#N/A,FALSE,"A_D";#N/A,#N/A,FALSE,"WACC";#N/A,#N/A,FALSE,"DCF";#N/A,#N/A,FALSE,"A";#N/A,#N/A,FALSE,"LBO";#N/A,#N/A,FALSE,"C";#N/A,#N/A,FALSE,"impd";#N/A,#N/A,FALSE,"comps"}</definedName>
    <definedName name="wrn.Accr_Dil." localSheetId="3" hidden="1">{#N/A,#N/A,FALSE,"Debt Accr";#N/A,#N/A,FALSE,"Stock Accr";#N/A,#N/A,FALSE,"Debt Stock Accr"}</definedName>
    <definedName name="wrn.Accretion." localSheetId="3" hidden="1">{"Accretion",#N/A,FALSE,"Assum"}</definedName>
    <definedName name="wrn.Acq._.Model." localSheetId="3" hidden="1">{"RTN",#N/A,FALSE,"RTN";"Inc Stmt",#N/A,FALSE,"Inc Stmt";"Stats",#N/A,FALSE,"Stats";"Rnds",#N/A,FALSE,"Rnds";"Capx",#N/A,FALSE,"CapX";"Dues",#N/A,FALSE,"Dues";"Hist",#N/A,FALSE,"Hist";"Rev1",#N/A,FALSE,"Rev";"Rev2",#N/A,FALSE,"Rev";"Exp",#N/A,FALSE,"Exp";"Rounds",#N/A,FALSE,"Rounds";"Cap Imp",#N/A,FALSE,"Cap Imp"}</definedName>
    <definedName name="wrn.Acquisition." localSheetId="3" hidden="1">{#N/A,#N/A,TRUE,"Title Page";#N/A,#N/A,TRUE,"Executive Summary";#N/A,#N/A,TRUE,"Vacant Space";#N/A,#N/A,TRUE,"Cash Flow";#N/A,#N/A,TRUE,"Residual (Year 10)";#N/A,#N/A,TRUE,"Pricing Matrix";#N/A,#N/A,TRUE,"Vacancy Detail";#N/A,#N/A,TRUE,"Value Matrix";#N/A,#N/A,TRUE,"GI Detail";#N/A,#N/A,TRUE,"Exp Detail"}</definedName>
    <definedName name="wrn.Acquisition._.Model." localSheetId="3" hidden="1">{"Return",#N/A,FALSE,"RTN";"Inc Stmt",#N/A,FALSE,"Inc Stmt";"Stats",#N/A,FALSE,"Stats";"Rnds",#N/A,FALSE,"Rnds";"Dues",#N/A,FALSE,"Dues";"Capx",#N/A,FALSE,"CapX";"History",#N/A,FALSE,"Hist";"Rev",#N/A,FALSE,"Rev";"Expenses",#N/A,FALSE,"Exp";"Rounds",#N/A,FALSE,"Rounds";"Capex",#N/A,FALSE,"Capex"}</definedName>
    <definedName name="wrn.Acquistion._.Status." localSheetId="3" hidden="1">{#N/A,#N/A,FALSE,"zm III";#N/A,#N/A,FALSE,"deal flow";#N/A,#N/A,FALSE,"Pending deals"}</definedName>
    <definedName name="wrn.AD._.Tool." localSheetId="3" hidden="1">{"AD Tool",#N/A,FALSE,"Spreadsheet"}</definedName>
    <definedName name="wrn.AFI._.QUARTERLY._.REPORT." localSheetId="3" hidden="1">{#N/A,#N/A,TRUE,"TITLE";#N/A,#N/A,TRUE,"SCH 1";#N/A,#N/A,TRUE,"SCH 2";#N/A,#N/A,TRUE,"SCH 3";#N/A,#N/A,TRUE,"SCH3(A)"}</definedName>
    <definedName name="wrn.ALL." localSheetId="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Budget._.Detail_Forecast." localSheetId="3" hidden="1">{"All Budget Detail-Forecast",#N/A,FALSE,"Forecast"}</definedName>
    <definedName name="wrn.All._.Budget._.Detail_Reit." localSheetId="3" hidden="1">{"All Budget Detail-Reit",#N/A,FALSE,"Forecast"}</definedName>
    <definedName name="wrn.all._.gulp._.sheets." localSheetId="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s." localSheetId="3" hidden="1">{#N/A,#N/A,FALSE,"Primary";#N/A,#N/A,FALSE,"Secondary";#N/A,#N/A,FALSE,"Latent";#N/A,#N/A,FALSE,"Demand Inputs";#N/A,#N/A,FALSE,"Supply Addn";#N/A,#N/A,FALSE,"Mkt Pen"}</definedName>
    <definedName name="wrn.All._.Main._.Reports." localSheetId="3" hidden="1">{"Summary",#N/A,FALSE,"Sheet1";"Budget",#N/A,FALSE,"Sheet1";"Notes 2",#N/A,FALSE,"Sheet1";"Payroll Assumption Summary",#N/A,FALSE,"Sheet1";"Payroll_Assumption1",#N/A,FALSE,"Sheet1";"Rent_Assumptions",#N/A,FALSE,"Sheet1"}</definedName>
    <definedName name="wrn.All._.Non._.Recov._.Op._.Exp_Forecast." localSheetId="3" hidden="1">{"All Non-Recov. Op. Exp-Forecast",#N/A,FALSE,"Forecast"}</definedName>
    <definedName name="wrn.All._.Non._.Recov._.Op._.Exp_Reit." localSheetId="3" hidden="1">{"All Non-Recov. Op. Exp-Reit",#N/A,FALSE,"Forecast"}</definedName>
    <definedName name="wrn.All._.Payroll._.Reports." localSheetId="3" hidden="1">{"Payroll Assumption Summary",#N/A,FALSE,"Sheet1";"Payroll_Assumption1",#N/A,FALSE,"Sheet1";"Payroll_Assumption2",#N/A,FALSE,"Sheet1"}</definedName>
    <definedName name="wrn.all._.periods." localSheetId="3"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 localSheetId="3"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_2" localSheetId="3"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2" localSheetId="3"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ro._.Forma." localSheetId="3" hidden="1">{#N/A,#N/A,FALSE,"DSCR Sum";#N/A,#N/A,FALSE,"Max  Allocation";#N/A,#N/A,FALSE,"Lake Davis";#N/A,#N/A,FALSE,"Lake Jennie I";#N/A,#N/A,FALSE,"Lake Jennie II";#N/A,#N/A,FALSE,"Gov Man";#N/A,#N/A,FALSE,"Mellonville";#N/A,#N/A,FALSE,"Total"}</definedName>
    <definedName name="wrn.All._.Rent._.Reports." localSheetId="3" hidden="1">{"Rent_Assumptions",#N/A,FALSE,"Sheet1";"Rent_ChangesPerUnit",#N/A,FALSE,"Sheet1";"Rent_ChangesTotal",#N/A,FALSE,"Sheet1";"Rent_Totals",#N/A,FALSE,"Sheet1"}</definedName>
    <definedName name="wrn.All._.Rental._.Income_Forecast." localSheetId="3" hidden="1">{"All Rental Income-Reforecast",#N/A,FALSE,"Forecast"}</definedName>
    <definedName name="wrn.All._.Rental._.Income_Reit." localSheetId="3" hidden="1">{"All Rental Income-Reit",#N/A,FALSE,"Forecast"}</definedName>
    <definedName name="wrn.All._.Reports." localSheetId="3"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_.EXCEPT._.PSF._.TABLES." localSheetId="3" hidden="1">{"ASSUMPTIONS",#N/A,FALSE,"Assumptions";"NPV",#N/A,FALSE,"npv";"CASH-ANNUAL",#N/A,FALSE,"Cash Financial";"CASH-PSF",#N/A,FALSE,"Cash Financial";"GAAP-ANNUAL",#N/A,FALSE,"Gaap Financial ";"GAAP-PSF",#N/A,FALSE,"Gaap Financial "}</definedName>
    <definedName name="wrn.All._.Schedules." localSheetId="3" hidden="1">{#N/A,#N/A,FALSE,"CF Consolidated 2";#N/A,#N/A,FALSE,"Retail Assump";#N/A,#N/A,FALSE,"CF Retail";#N/A,#N/A,FALSE,"Garage Assumpt 1";#N/A,#N/A,FALSE,"Garage Op Proj";#N/A,#N/A,FALSE,"Hist I&amp;E";#N/A,#N/A,FALSE,"Rent Roll";#N/A,#N/A,FALSE,"RE Taxes";#N/A,#N/A,FALSE,"CAM - BH";#N/A,#N/A,FALSE,"Comm.Condo CAM"}</definedName>
    <definedName name="wrn.All._.Sections." localSheetId="3"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heets." localSheetId="3" hidden="1">{#N/A,#N/A,FALSE,"6405";#N/A,#N/A,FALSE,"6406";#N/A,#N/A,FALSE,"6409";#N/A,#N/A,FALSE,"6425";#N/A,#N/A,FALSE,"6426";#N/A,#N/A,FALSE,"6427";#N/A,#N/A,FALSE,"6440";#N/A,#N/A,FALSE,"6441";#N/A,#N/A,FALSE,"6442";#N/A,#N/A,FALSE,"6443"}</definedName>
    <definedName name="wrn.All._.Stock_10_12_14." localSheetId="3"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ummary." localSheetId="3" hidden="1">{"Summary",#N/A,FALSE,"Sheet1"}</definedName>
    <definedName name="wrn.All._1" localSheetId="3" hidden="1">{#N/A,#N/A,FALSE,"Summary";#N/A,#N/A,FALSE,"Gen. Wash.";#N/A,#N/A,FALSE,"Iris Court";#N/A,#N/A,FALSE,"Castle Court";#N/A,#N/A,FALSE,"Edge Hills";#N/A,#N/A,FALSE,"Talbot Woods";#N/A,#N/A,FALSE,"Edge Terrace";#N/A,#N/A,FALSE,"Edge Village";#N/A,#N/A,FALSE,"Westgate";#N/A,#N/A,FALSE,"Century Hills";#N/A,#N/A,FALSE,"Parkview";#N/A,#N/A,FALSE,"Park Bethesda";#N/A,#N/A,FALSE,"Fairfax";#N/A,#N/A,FALSE,"North Park";#N/A,#N/A,FALSE,"Huntington";#N/A,#N/A,FALSE,"Bennington"}</definedName>
    <definedName name="wrn.All.0" localSheetId="3" hidden="1">{#N/A,#N/A,TRUE,"hist_5yr";#N/A,#N/A,TRUE,"Summary";#N/A,#N/A,TRUE,"Detail";#N/A,#N/A,TRUE,"Prop Issues";#N/A,#N/A,TRUE,"Acq";#N/A,#N/A,TRUE,"Other Dept"}</definedName>
    <definedName name="wrn.All.0_2" localSheetId="3" hidden="1">{#N/A,#N/A,TRUE,"hist_5yr";#N/A,#N/A,TRUE,"Summary";#N/A,#N/A,TRUE,"Detail";#N/A,#N/A,TRUE,"Prop Issues";#N/A,#N/A,TRUE,"Acq";#N/A,#N/A,TRUE,"Other Dept"}</definedName>
    <definedName name="wrn.all.2" localSheetId="3"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irr" localSheetId="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sched" localSheetId="3" hidden="1">{#N/A,#N/A,FALSE,"CF Consolidated 2";#N/A,#N/A,FALSE,"Retail Assump";#N/A,#N/A,FALSE,"CF Retail";#N/A,#N/A,FALSE,"Garage Assumpt 1";#N/A,#N/A,FALSE,"Garage Op Proj";#N/A,#N/A,FALSE,"Hist I&amp;E";#N/A,#N/A,FALSE,"Rent Roll";#N/A,#N/A,FALSE,"RE Taxes";#N/A,#N/A,FALSE,"CAM - BH";#N/A,#N/A,FALSE,"Comm.Condo CAM"}</definedName>
    <definedName name="wrn.All_Models." localSheetId="3" hidden="1">{#N/A,#N/A,FALSE,"Summary";#N/A,#N/A,FALSE,"Projections";#N/A,#N/A,FALSE,"Mkt Mults";#N/A,#N/A,FALSE,"DCF";#N/A,#N/A,FALSE,"Accr Dil";#N/A,#N/A,FALSE,"PIC LBO";#N/A,#N/A,FALSE,"MULT10_4";#N/A,#N/A,FALSE,"CBI LBO"}</definedName>
    <definedName name="wrn.ALLbutPREMIUM." localSheetId="3"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3" hidden="1">{#N/A,#N/A,FALSE,"AD_Purchase";#N/A,#N/A,FALSE,"Credit";#N/A,#N/A,FALSE,"PF Acquisition";#N/A,#N/A,FALSE,"PF Offering"}</definedName>
    <definedName name="wrn.allper." localSheetId="3"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_2" localSheetId="3"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 localSheetId="3"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_2" localSheetId="3"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iods." localSheetId="3" hidden="1">{"Summaryall",#N/A,FALSE,"Model";"5Officeall",#N/A,FALSE,"Office-Retail Argus 2002-2006";"Officelegal",#N/A,FALSE,"Formatted Office-Retail Page";"Joint Ventures",#N/A,FALSE,"Joint Ventures";"Hotelall",#N/A,FALSE,"Hotel";"RDVall",#N/A,FALSE,"LDV";"Otherall",#N/A,FALSE,"Other";"Dispoall",#N/A,FALSE,"Dispositions"}</definedName>
    <definedName name="wrn.Allperiods._.wihtout._.Office._.Detail.2" localSheetId="3"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 localSheetId="3"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0" localSheetId="3"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s.0_2" localSheetId="3" hidden="1">{"Summaryall",#N/A,FALSE,"Model";"5 Year Argus Office/Retail Properties",#N/A,FALSE,"Office-Retail Argus 2002-2006";"Joint Ventures",#N/A,FALSE,"Joint Ventures";"Hotelall",#N/A,FALSE,"Hotel";"RDVall",#N/A,FALSE,"LDV";"Otherall",#N/A,FALSE,"Other";"Dispoall",#N/A,FALSE,"Dispositions"}</definedName>
    <definedName name="wrn.Allperiods._2" localSheetId="3" hidden="1">{"Summaryall",#N/A,FALSE,"Model";"5Officeall",#N/A,FALSE,"Office-Retail Argus 2002-2006";"Officelegal",#N/A,FALSE,"Formatted Office-Retail Page";"Joint Ventures",#N/A,FALSE,"Joint Ventures";"Hotelall",#N/A,FALSE,"Hotel";"RDVall",#N/A,FALSE,"LDV";"Otherall",#N/A,FALSE,"Other";"Dispoall",#N/A,FALSE,"Dispositions"}</definedName>
    <definedName name="wrn.Allperiods.0" localSheetId="3" hidden="1">{"Summaryall",#N/A,FALSE,"Model";"5Officeall",#N/A,FALSE,"Office-Retail Argus 2002-2006";"Officelegal",#N/A,FALSE,"Formatted Office-Retail Page";"Joint Ventures",#N/A,FALSE,"Joint Ventures";"Hotelall",#N/A,FALSE,"Hotel";"RDVall",#N/A,FALSE,"LDV";"Otherall",#N/A,FALSE,"Other";"Dispoall",#N/A,FALSE,"Dispositions"}</definedName>
    <definedName name="wrn.AllProperties." localSheetId="3" hidden="1">{#N/A,#N/A,FALSE,"0Consolidated";#N/A,#N/A,FALSE,"1Airport A and B ";#N/A,#N/A,FALSE,"2CityWest ";#N/A,#N/A,FALSE,"3Normandale Tech A and B";#N/A,#N/A,FALSE,"4Plymouth Corporate";#N/A,#N/A,FALSE,"5Freeway1";#N/A,#N/A,FALSE,"6Freeway2";#N/A,#N/A,FALSE,"7Freeway3";#N/A,#N/A,FALSE,"8Freeway4";#N/A,#N/A,FALSE,"9Parking Lots"}</definedName>
    <definedName name="wrn.Ambassador." localSheetId="3" hidden="1">{#N/A,#N/A,TRUE,"Summary Acquisition Ambassador";#N/A,#N/A,TRUE,"Prime Crest Apartments";#N/A,#N/A,TRUE,"Royal Crest Apartments"}</definedName>
    <definedName name="wrn.annual." localSheetId="3" hidden="1">{"annual",#N/A,FALSE,"Pro Forma"}</definedName>
    <definedName name="wrn.Annual._.Detail." localSheetId="3" hidden="1">{"annualsum",#N/A,FALSE,"Cost Summary";"annual1",#N/A,FALSE,"Phase_1";"annual2",#N/A,FALSE,"Phase_2";"annual3",#N/A,FALSE,"Phase_3";"annual4",#N/A,FALSE,"Phase_4"}</definedName>
    <definedName name="wrn.Annual._.Golf." localSheetId="3" hidden="1">{"a_dev",#N/A,FALSE,"Golf Development";"a_memstats",#N/A,FALSE,"Golf Development";"a_opstats",#N/A,FALSE,"Golf Development";"a_rev",#N/A,FALSE,"Golf Development";"a_return",#N/A,FALSE,"Golf Development"}</definedName>
    <definedName name="wrn.Annual._.Golf.2" localSheetId="3" hidden="1">{"a_dev",#N/A,FALSE,"Golf Development";"a_memstats",#N/A,FALSE,"Golf Development";"a_opstats",#N/A,FALSE,"Golf Development";"a_rev",#N/A,FALSE,"Golf Development";"a_return",#N/A,FALSE,"Golf Development"}</definedName>
    <definedName name="wrn.Annual._.Hotel." localSheetId="3" hidden="1">{"annual hotel",#N/A,FALSE,"Hotel Development"}</definedName>
    <definedName name="wrn.Annual._.Hotel.2" localSheetId="3" hidden="1">{"annual hotel",#N/A,FALSE,"Hotel Development"}</definedName>
    <definedName name="wrn.Annual._.Land._.Sales." localSheetId="3" hidden="1">{"annual",#N/A,FALSE,"Land Sales"}</definedName>
    <definedName name="wrn.Annual._.Land._.Sales_2" localSheetId="3" hidden="1">{"annual",#N/A,FALSE,"Land Sales"}</definedName>
    <definedName name="wrn.Annual._.Report." localSheetId="3" hidden="1">{"annual",#N/A,FALSE,"Pro Forma";#N/A,#N/A,FALSE,"Golf Operations"}</definedName>
    <definedName name="wrn.Annual._.Report._.no._.releases." localSheetId="3" hidden="1">{"a_sales",#N/A,FALSE,"Summary";"a_debt",#N/A,FALSE,"Summary";"a_cash",#N/A,FALSE,"Summary";"a_accrual",#N/A,FALSE,"Summary"}</definedName>
    <definedName name="wrn.Annual._.Report._.no._.releases2" localSheetId="3" hidden="1">{"a_sales",#N/A,FALSE,"Summary";"a_debt",#N/A,FALSE,"Summary";"a_cash",#N/A,FALSE,"Summary";"a_accrual",#N/A,FALSE,"Summary"}</definedName>
    <definedName name="wrn.Annual._.Report._.with._.releases." localSheetId="3" hidden="1">{"a_sales",#N/A,FALSE,"Summary";"a_debt",#N/A,FALSE,"Summary";"a_releases",#N/A,FALSE,"Summary";"a_cash",#N/A,FALSE,"Summary";"a_accrual",#N/A,FALSE,"Summary"}</definedName>
    <definedName name="wrn.Annual._.Report._.with._.releases.2" localSheetId="3" hidden="1">{"a_sales",#N/A,FALSE,"Summary";"a_debt",#N/A,FALSE,"Summary";"a_releases",#N/A,FALSE,"Summary";"a_cash",#N/A,FALSE,"Summary";"a_accrual",#N/A,FALSE,"Summary"}</definedName>
    <definedName name="wrn.Annual._.Report._2" localSheetId="3" hidden="1">{"annual",#N/A,FALSE,"Pro Forma";#N/A,#N/A,FALSE,"Golf Operations"}</definedName>
    <definedName name="wrn.annual._2" localSheetId="3" hidden="1">{"annual",#N/A,FALSE,"Pro Forma"}</definedName>
    <definedName name="wrn.AnnualRentRoll" localSheetId="3" hidden="1">{"AnnualRentRoll",#N/A,FALSE,"RentRoll"}</definedName>
    <definedName name="wrn.AnnualRentRoll." localSheetId="3" hidden="1">{"AnnualRentRoll",#N/A,FALSE,"RentRoll"}</definedName>
    <definedName name="wrn.annualrentroll2" localSheetId="3" hidden="1">{"AnnualRentRoll",#N/A,FALSE,"RentRoll"}</definedName>
    <definedName name="wrn.Appendix." localSheetId="3" hidden="1">{"IS Salary new",#N/A,TRUE,"Salaries";"IS Salary old",#N/A,TRUE,"Old Allocations";"Allocation Summary",#N/A,TRUE,"Allocation Summary";"Network Allocations 1",#N/A,TRUE,"Network Allocations";"Network Allocations 2",#N/A,TRUE,"Network Allocations";"Computer Upgrades 1",#N/A,TRUE,"Computer Upgrades";"Computer Upgrades 2",#N/A,TRUE,"Computer Upgrades";"Computers new and repl 1",#N/A,TRUE,"Computers (New and Repl)";"Computers new and repl 2",#N/A,TRUE,"Computers (New and Repl)"}</definedName>
    <definedName name="wrn.Arcform1." localSheetId="3" hidden="1">{"One",#N/A,FALSE,"Property";"Rent Analysis",#N/A,FALSE,"Rent &amp; Income";"Market",#N/A,FALSE,"Market";"Environmental",#N/A,FALSE,"Environmental"}</definedName>
    <definedName name="wrn.Arcform2." localSheetId="3" hidden="1">{"Development Team",#N/A,FALSE,"Team";"Environmental",#N/A,FALSE,"Environmental";"Permanent",#N/A,FALSE,"Perm Mtg";"Soft",#N/A,FALSE,"Soft Mtg"}</definedName>
    <definedName name="wrn.Arcform3." localSheetId="3" hidden="1">{"Grant",#N/A,FALSE,"Grant";"GP Developer",#N/A,FALSE,"GP &amp; Dev Loans";"Operating Analysis",#N/A,FALSE,"Operations";"Tax Credit",#N/A,FALSE,"Tax Credits";"Tax Credit Analysis",#N/A,FALSE,"TC Analysis"}</definedName>
    <definedName name="wrn.Arcform4." localSheetId="3" hidden="1">{"Construction Analysis",#N/A,FALSE,"Constr Analysis";"Construction Financing",#N/A,FALSE,"Constr Finan";"Guarantees and Reserves",#N/A,FALSE,"Guar &amp; Reserves"}</definedName>
    <definedName name="wrn.Assumption._.Recap._.Sheet." localSheetId="3" hidden="1">{#N/A,#N/A,FALSE,"AssumpRecap"}</definedName>
    <definedName name="wrn.Auto._.Comp." localSheetId="3" hidden="1">{#N/A,#N/A,FALSE,"Sheet1"}</definedName>
    <definedName name="wrn.autoproj." localSheetId="3" hidden="1">{#N/A,#N/A,FALSE,"Project Properties";#N/A,#N/A,FALSE,"Eng %";#N/A,#N/A,FALSE,"ENGFORM";#N/A,#N/A,FALSE,"staffing";#N/A,#N/A,FALSE,"spending"}</definedName>
    <definedName name="wrn.B._.Spread._.Worksheet._.Summary." localSheetId="3" hidden="1">{#N/A,#N/A,FALSE,"B_Spread"}</definedName>
    <definedName name="wrn.B._.Spread._.Worksheets._.Detail." localSheetId="3" hidden="1">{#N/A,#N/A,FALSE,"B_Spread"}</definedName>
    <definedName name="wrn.BA." localSheetId="3" hidden="1">{"ba1",#N/A,TRUE,"B-A";"ba2",#N/A,TRUE,"B-A"}</definedName>
    <definedName name="wrn.BA.2" localSheetId="3" hidden="1">{"ba1",#N/A,TRUE,"B-A";"ba2",#N/A,TRUE,"B-A"}</definedName>
    <definedName name="wrn.balance._.sheet." localSheetId="3" hidden="1">{"bs",#N/A,FALSE,"SCF"}</definedName>
    <definedName name="wrn.Balcor." localSheetId="3"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Base._.Case._.Print." localSheetId="3" hidden="1">{#N/A,#N/A,FALSE,"Assumptions";#N/A,#N/A,FALSE,"Ground Rent";#N/A,#N/A,FALSE,"SQFT SUMMARY";#N/A,#N/A,FALSE,"PROJECT COSTS";#N/A,#N/A,FALSE,"Financing";#N/A,#N/A,FALSE,"RE Tax Analysis";#N/A,#N/A,FALSE,"Oper Pro Forma";#N/A,#N/A,FALSE,"Sale and IRR";#N/A,#N/A,FALSE,"Int BackUP"}</definedName>
    <definedName name="wrn.BaseYearDemand." localSheetId="3" hidden="1">{"Base Year Demand",#N/A,FALSE,"Demand-Base Year"}</definedName>
    <definedName name="wrn.Basic." localSheetId="3" hidden="1">{#N/A,#N/A,FALSE,"Cover";#N/A,#N/A,FALSE,"Assumptions";#N/A,#N/A,FALSE,"Acquirer";#N/A,#N/A,FALSE,"Target";#N/A,#N/A,FALSE,"Income Statement";#N/A,#N/A,FALSE,"Summary Tables"}</definedName>
    <definedName name="wrn.basics." localSheetId="3" hidden="1">{#N/A,#N/A,FALSE,"TSUM";#N/A,#N/A,FALSE,"shares";#N/A,#N/A,FALSE,"earnout";#N/A,#N/A,FALSE,"Heaty";#N/A,#N/A,FALSE,"self-tend";#N/A,#N/A,FALSE,"self-sum"}</definedName>
    <definedName name="wrn.BATON._.ROUGE._.1996._.CAP._.EX." localSheetId="3" hidden="1">{#N/A,#N/A,FALSE,"BATCAPX";#N/A,#N/A,FALSE,"GR&amp;CORR TOTALS";#N/A,#N/A,FALSE,"LUX  KING FF&amp;E";#N/A,#N/A,FALSE,"LUX KING GC";#N/A,#N/A,FALSE,"TYP DBL FF&amp;E ";#N/A,#N/A,FALSE,"TYP DBL GC ";#N/A,#N/A,FALSE,"PETITE W-SOFA FF&amp;E";#N/A,#N/A,FALSE,"PETITE W-SOFA GC";#N/A,#N/A,FALSE,"TYP KING FF&amp;E";#N/A,#N/A,FALSE,"TYP KING GC";#N/A,#N/A,FALSE,"EXEC KING FF&amp;E";#N/A,#N/A,FALSE,"EXEC KING GC";#N/A,#N/A,FALSE,"TOWNHS PARLOR FF&amp;E";#N/A,#N/A,FALSE,"TOWNHS PARLOR GC";#N/A,#N/A,FALSE,"LUX K PAR FF&amp;E ";#N/A,#N/A,FALSE,"LUX K PAR GC ";#N/A,#N/A,FALSE,"PRES SUITE FF&amp;E";#N/A,#N/A,FALSE,"PRES SUITE GC";#N/A,#N/A,FALSE,"CONC LOUNGE FF&amp;E";#N/A,#N/A,FALSE,"CONC LOUNGE GC";#N/A,#N/A,FALSE,"ADA GR  FF&amp;E ";#N/A,#N/A,FALSE,"ADA GR GC ";#N/A,#N/A,FALSE,"GUEST COR FF&amp;E ";#N/A,#N/A,FALSE,"GUEST  CORR GC";#N/A,#N/A,FALSE,"2ND FLR BANQ FF&amp;E L";#N/A,#N/A,FALSE,"2ND FLR BANQ GC L";#N/A,#N/A,FALSE,"2ND FLR BANQ FF&amp;E S";#N/A,#N/A,FALSE,"2ND FLR BANQ GC S"}</definedName>
    <definedName name="wrn.BCN._.REVISED." localSheetId="3" hidden="1">{#N/A,#N/A,FALSE,"Income Statement - Phase II";#N/A,#N/A,FALSE,"Balance Sheet Phase II";#N/A,#N/A,FALSE,"Transaction Costs";#N/A,#N/A,FALSE,"Debt &amp; Equity Detail";#N/A,#N/A,FALSE,"G&amp;A Reduction - 25%";#N/A,#N/A,FALSE,"G&amp;A Reduction - 50%";#N/A,#N/A,FALSE,"G&amp;A Reduction - 75%";#N/A,#N/A,FALSE,"GandA Reduction Detail"}</definedName>
    <definedName name="wrn.BCNPROJ." localSheetId="3" hidden="1">{#N/A,#N/A,FALSE,"Income Statement";#N/A,#N/A,FALSE,"Balance Sheet";#N/A,#N/A,FALSE,"Sheet5";#N/A,#N/A,FALSE,"Debt &amp; Equity Detail"}</definedName>
    <definedName name="wrn.BidCo." localSheetId="3" hidden="1">{#N/A,#N/A,FALSE,"BidCo Assumptions";#N/A,#N/A,FALSE,"Credit Stats";#N/A,#N/A,FALSE,"Bidco Summary";#N/A,#N/A,FALSE,"BIDCO Consolidated"}</definedName>
    <definedName name="wrn.BIGGER." localSheetId="3" hidden="1">{"PROFORMA",#N/A,FALSE,"A";"BIGGER 1",#N/A,FALSE,"B";"BIGGER 2",#N/A,FALSE,"B";"BIGGER 3",#N/A,FALSE,"B";"SMALL CF 1",#N/A,FALSE,"C"}</definedName>
    <definedName name="wrn.Birdie." localSheetId="3" hidden="1">{#N/A,#N/A,FALSE,"Trans Summary";#N/A,#N/A,FALSE,"Proforma Five Yr";#N/A,#N/A,FALSE,"Occ and Rate"}</definedName>
    <definedName name="wrn.BlackWhite." localSheetId="3" hidden="1">{#N/A,#N/A,FALSE,"NNN sum";#N/A,#N/A,FALSE,"10-yr Opt. A Sum";#N/A,#N/A,FALSE,"10-yr Opt A Other Costs";#N/A,#N/A,FALSE,"Purchase Sum";#N/A,#N/A,FALSE,"Purchase Other Costs"}</definedName>
    <definedName name="wrn.BlackWhite5" localSheetId="3" hidden="1">{#N/A,#N/A,FALSE,"NNN sum";#N/A,#N/A,FALSE,"10-yr Opt. A Sum";#N/A,#N/A,FALSE,"10-yr Opt A Other Costs";#N/A,#N/A,FALSE,"Purchase Sum";#N/A,#N/A,FALSE,"Purchase Other Costs"}</definedName>
    <definedName name="wrn.bleu4." localSheetId="3" hidden="1">{#N/A,#N/A,FALSE}</definedName>
    <definedName name="wrn.bleu4.2" localSheetId="3" hidden="1">{#N/A,#N/A,FALSE}</definedName>
    <definedName name="wrn.boardPackage." localSheetId="3"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b." localSheetId="3" hidden="1">{#N/A,#N/A,TRUE,"33_Cover";#N/A,#N/A,TRUE,"1_Exec_Summ";#N/A,#N/A,TRUE,"2_Assump_Genl";#N/A,#N/A,TRUE,"5_Cash_Flow";#N/A,#N/A,TRUE,"11_Exp_Dtl";#N/A,#N/A,TRUE,"10_Exp_Recov_Dtl";#N/A,#N/A,TRUE,"12_Residual";#N/A,#N/A,TRUE,"14_Pricing_Mtx";#N/A,#N/A,TRUE,"29_Residual_Mtx";#N/A,#N/A,TRUE,"18_Expirations"}</definedName>
    <definedName name="wrn.Bonds." localSheetId="3" hidden="1">{#N/A,#N/A,FALSE,"Bonds - Consol";#N/A,#N/A,FALSE,"Bonds - Lakes";#N/A,#N/A,FALSE,"Bonds - Chabot";#N/A,#N/A,FALSE,"Bonds - Diablo"}</definedName>
    <definedName name="wrn.BOOK." localSheetId="3"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_.Reports." localSheetId="3" hidden="1">{"Current Month",#N/A,FALSE,"Current Compar.";"Year-To-Date",#N/A,FALSE,"Year Comparison";"Forecast",#N/A,FALSE,"Comparison NOI";"Actual Input",#N/A,FALSE,"Act...Ratios"}</definedName>
    <definedName name="wrn.Both._.Outputs." localSheetId="3" hidden="1">{"LTV Output",#N/A,FALSE,"Output";"DCR Output",#N/A,FALSE,"Output"}</definedName>
    <definedName name="wrn.BOV." localSheetId="3" hidden="1">{#N/A,#N/A,FALSE,"Pricing Matrix";#N/A,#N/A,FALSE,"Assumptions";#N/A,#N/A,FALSE,"Year One Pro Forma";#N/A,#N/A,FALSE,"Operating Stmts";#N/A,#N/A,FALSE,"Cash Flow Projections";#N/A,#N/A,FALSE,"Rent Roll Summary";#N/A,#N/A,FALSE,"Market Rent Detail";#N/A,#N/A,FALSE,"Effective Rental Income Detail"}</definedName>
    <definedName name="wrn.Bridge." localSheetId="3"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ookfield._.Notes." localSheetId="3" hidden="1">{#N/A,#N/A,FALSE,"Note 2";#N/A,#N/A,FALSE,"Note 3";#N/A,#N/A,FALSE,"Note 4";#N/A,#N/A,FALSE,"Note 5";#N/A,#N/A,FALSE,"Note 6";#N/A,#N/A,FALSE,"Note 10"}</definedName>
    <definedName name="wrn.Budget." localSheetId="3" hidden="1">{"Spread Dollars",#N/A,FALSE,"Budget";"Spread Ratios",#N/A,FALSE,"Budget";"Target Comparison",#N/A,FALSE,"Summary"}</definedName>
    <definedName name="wrn.Budget._.1997._.Analysis." localSheetId="3" hidden="1">{#N/A,#N/A,TRUE,"Budget 1997 Class A";#N/A,#N/A,TRUE,"Budgets 1997 Class B &amp; C"}</definedName>
    <definedName name="wrn.BUDGET._.PACKAGE." localSheetId="3" hidden="1">{"General Input",#N/A,FALSE,"General Info";"Miscellaneous Input",#N/A,FALSE,"General Info";"Tenant Info",#N/A,FALSE,"Revenue Input";"Base Rent",#N/A,FALSE,"Revenue Input";"RSF Projections",#N/A,FALSE,"Revenue Input";"OP Cost Escalations",#N/A,FALSE,"Revenue Input";"OP Cost Monthly",#N/A,FALSE,"Revenue Input";"RE Tax Escalation",#N/A,FALSE,"Revenue Input";"RE Tax Monthly",#N/A,FALSE,"Revenue Input";"Assumptions",#N/A,FALSE,"Leasing Assumptions";"Property Improvements",#N/A,FALSE,"Property Improvements";"Parking",#N/A,FALSE,"Parking";"ONE",#N/A,FALSE,"Expenses";"TWO",#N/A,FALSE,"Expenses";"FOUR",#N/A,FALSE,"Expenses";"THREE",#N/A,FALSE,"Expenses";"Five",#N/A,FALSE,"Expenses";"Six",#N/A,FALSE,"Expenses";"Seven",#N/A,FALSE,"Expenses";"Eight",#N/A,FALSE,"Expenses";"Nine",#N/A,FALSE,"Expenses";"Ten",#N/A,FALSE,"Expenses";"Eleven",#N/A,FALSE,"Expenses";"Twelve",#N/A,FALSE,"Expenses";"Thirteen",#N/A,FALSE,"Expenses";"Fourteen",#N/A,FALSE,"Expenses";"Fifteen",#N/A,FALSE,"Expenses";"Sixteen",#N/A,FALSE,"Expenses";"Seventeen",#N/A,FALSE,"Expenses";"Eighteen",#N/A,FALSE,"Expenses";"Nineteen",#N/A,FALSE,"Expenses";"Twenty",#N/A,FALSE,"Expenses";"Twenty one",#N/A,FALSE,"Expenses";"Twenty two",#N/A,FALSE,"Expenses";"Twenty three",#N/A,FALSE,"Expenses";"Twenty four",#N/A,FALSE,"Expenses";"Twenty five",#N/A,FALSE,"Expenses";"Twenty six",#N/A,FALSE,"Expenses";"Twenty seven",#N/A,FALSE,"Expenses";"Twenty eight",#N/A,FALSE,"Expenses";"Twenty nine",#N/A,FALSE,"Expenses";"Thirty",#N/A,FALSE,"Expenses";"Thirty one",#N/A,FALSE,"Expenses";"Thirty two",#N/A,FALSE,"Expenses";"Thirty three",#N/A,FALSE,"Expenses";"Thirty four",#N/A,FALSE,"Expenses";"Thirty five",#N/A,FALSE,"Expenses";"Thirty six",#N/A,FALSE,"Expenses";"Thirty seven",#N/A,FALSE,"Expenses";"Thirty eight",#N/A,FALSE,"Expenses";"Thirty nine",#N/A,FALSE,"Expenses";"forty",#N/A,FALSE,"Expenses";"Forty one",#N/A,FALSE,"Expenses";"Forty two",#N/A,FALSE,"Expenses";"Forty three",#N/A,FALSE,"Expenses";"Forty four",#N/A,FALSE,"Expenses";"Forty five",#N/A,FALSE,"Expenses";"PriorYr1",#N/A,FALSE,"Prior Year Amounts";"PriorYr2",#N/A,FALSE,"Prior Year Amounts";#N/A,#N/A,FALSE,"Capital Expenditures";"Commission Cost",#N/A,FALSE,"Capital Expenditures";"Tenant Improvements",#N/A,FALSE,"Capital Expenditures";#N/A,#N/A,FALSE,"Revenue Schedules";"Revenue Summary",#N/A,FALSE,"Revenue Schedules";#N/A,#N/A,FALSE,"Expense Schedules";"Expense Schedules",#N/A,FALSE,"Expense Schedules";"MonSum 1",#N/A,FALSE,"Summary Schedules";"MonSum 2",#N/A,FALSE,"Summary Schedules";"QtrSum1",#N/A,FALSE,"Summary Schedules";"QtrSum2",#N/A,FALSE,"Summary Schedules";"AnnualSum1",#N/A,FALSE,"Summary Schedules"}</definedName>
    <definedName name="wrn.bullshit1." localSheetId="3" hidden="1">{#N/A,#N/A,FALSE,"Sheet1";#N/A,#N/A,FALSE,"Summary";#N/A,#N/A,FALSE,"proj1";#N/A,#N/A,FALSE,"proj2"}</definedName>
    <definedName name="wrn.Capital._.Expenditures." localSheetId="3" hidden="1">{"Commission Cost",#N/A,FALSE,"Capital Expenditures";"Tenant Improvements",#N/A,FALSE,"Capital Expenditures"}</definedName>
    <definedName name="wrn.Capital_Increm.." localSheetId="3" hidden="1">{#N/A,#N/A,FALSE,"Capital-Incremental"}</definedName>
    <definedName name="wrn.Capital_Nonincre.." localSheetId="3" hidden="1">{#N/A,#N/A,FALSE,"Capital-Nonincremental"}</definedName>
    <definedName name="wrn.CAPREIT." localSheetId="3" hidden="1">{#N/A,#N/A,FALSE,"CAPREIT"}</definedName>
    <definedName name="wrn.CAPREIT._.II." localSheetId="3" hidden="1">{#N/A,#N/A,FALSE,"Consolidate II";#N/A,#N/A,FALSE,"Atrium";#N/A,#N/A,FALSE,"DoverFarms";#N/A,#N/A,FALSE,"GreenwayChase";#N/A,#N/A,FALSE,"Island Club 1";#N/A,#N/A,FALSE,"IslesGateway";#N/A,#N/A,FALSE,"MadisonPark";#N/A,#N/A,FALSE,"PacesRun";#N/A,#N/A,FALSE,"Park";#N/A,#N/A,FALSE,"Sunbrook";#N/A,#N/A,FALSE,"TownPlace";#N/A,#N/A,FALSE,"WatPark";#N/A,#N/A,FALSE,"WatPlace";#N/A,#N/A,FALSE,"WatCastleton"}</definedName>
    <definedName name="wrn.CAPREIT._.II._.and._.IV." localSheetId="3" hidden="1">{#N/A,#N/A,FALSE,"Consolidate II &amp; IV";#N/A,#N/A,FALSE,"Atrium";#N/A,#N/A,FALSE,"Chasewood";#N/A,#N/A,FALSE,"ClubNorthHills";#N/A,#N/A,FALSE,"DoverFarms";#N/A,#N/A,FALSE,"GreenwayChase";#N/A,#N/A,FALSE,"Island Club 1";#N/A,#N/A,FALSE,"IslesGateway";#N/A,#N/A,FALSE,"Kensington";#N/A,#N/A,FALSE,"LakeFront";#N/A,#N/A,FALSE,"MadisonPark";#N/A,#N/A,FALSE,"Oaks";#N/A,#N/A,FALSE,"PacesRun";#N/A,#N/A,FALSE,"Park";#N/A,#N/A,FALSE,"PointeWest";#N/A,#N/A,FALSE,"Sunbrook";#N/A,#N/A,FALSE,"Sundance";#N/A,#N/A,FALSE,"TownPlace";#N/A,#N/A,FALSE,"WatPark";#N/A,#N/A,FALSE,"WatPlace";#N/A,#N/A,FALSE,"WatCastleton";#N/A,#N/A,FALSE,"Wellington"}</definedName>
    <definedName name="wrn.CAPREIT._.IV." localSheetId="3" hidden="1">{#N/A,#N/A,FALSE,"Consolidate IV";#N/A,#N/A,FALSE,"Chasewood";#N/A,#N/A,FALSE,"ClubNorthHills";#N/A,#N/A,FALSE,"Kensington";#N/A,#N/A,FALSE,"LakeFront";#N/A,#N/A,FALSE,"Oaks";#N/A,#N/A,FALSE,"PointeWest";#N/A,#N/A,FALSE,"Sundance";#N/A,#N/A,FALSE,"Wellington"}</definedName>
    <definedName name="wrn.CAPREIT._.TERA." localSheetId="3" hidden="1">{#N/A,#N/A,FALSE,"Consolidate TERA";#N/A,#N/A,FALSE,"Boulder";#N/A,#N/A,FALSE,"Braden";#N/A,#N/A,FALSE,"Cambridge";#N/A,#N/A,FALSE,"Charleston";#N/A,#N/A,FALSE,"Cornerstone";#N/A,#N/A,FALSE,"Courtyard";#N/A,#N/A,FALSE,"LakeMayport";#N/A,#N/A,FALSE,"Paces River 1";#N/A,#N/A,FALSE,"Paces River 2";#N/A,#N/A,FALSE,"Paddock ";#N/A,#N/A,FALSE,"Summer";#N/A,#N/A,FALSE,"Sutton"}</definedName>
    <definedName name="wrn.CAPREIT._.V." localSheetId="3" hidden="1">{#N/A,#N/A,FALSE,"Consolidate V";#N/A,#N/A,FALSE,"Ashley";#N/A,#N/A,FALSE,"Biscayne";#N/A,#N/A,FALSE,"Carnegie";#N/A,#N/A,FALSE,"Culpeper ";#N/A,#N/A,FALSE,"Island Club 2";#N/A,#N/A,FALSE,"MadisonRidge";#N/A,#N/A,FALSE,"Magnolia";#N/A,#N/A,FALSE,"Royal";#N/A,#N/A,FALSE,"Valle"}</definedName>
    <definedName name="wrn.CAPREIT2" localSheetId="3" hidden="1">{#N/A,#N/A,FALSE,"CAPREIT"}</definedName>
    <definedName name="wrn.Capx." localSheetId="3" hidden="1">{"Capx/exp",#N/A,FALSE,"CapX"}</definedName>
    <definedName name="wrn.cash" localSheetId="3" hidden="1">{#N/A,#N/A,FALSE,"Matrix";#N/A,#N/A,FALSE,"Cash Flow";#N/A,#N/A,FALSE,"10 Year Cost Analysis"}</definedName>
    <definedName name="wrn.Cash._.and._.Accrual." localSheetId="3" hidden="1">{"a_cash",#N/A,FALSE,"Summary";"a_accrual",#N/A,FALSE,"Summary"}</definedName>
    <definedName name="wrn.Cash._.and._.Accrual.2" localSheetId="3" hidden="1">{"a_cash",#N/A,FALSE,"Summary";"a_accrual",#N/A,FALSE,"Summary"}</definedName>
    <definedName name="wrn.Cash._.Flow._.Analysis." localSheetId="3" hidden="1">{"CF",#N/A,FALSE,"Cash Flow";"RET",#N/A,FALSE,"Returns";"NPV",#N/A,FALSE,"Values";"ASMPT",#N/A,FALSE,"Assumptions"}</definedName>
    <definedName name="wrn.Cash._.Flow._.Analysis.2" localSheetId="3" hidden="1">{"CF",#N/A,FALSE,"Cash Flow";"RET",#N/A,FALSE,"Returns";"NPV",#N/A,FALSE,"Values";"ASMPT",#N/A,FALSE,"Assumptions"}</definedName>
    <definedName name="wrn.Cash._.Flow._.and._.Matrix." localSheetId="3" hidden="1">{#N/A,#N/A,FALSE,"Matrix";#N/A,#N/A,FALSE,"Cash Flow";#N/A,#N/A,FALSE,"10 Year Cost Analysis"}</definedName>
    <definedName name="wrn.CASH._.FLOWS._.ONLY." localSheetId="3" hidden="1">{#N/A,#N/A,FALSE,"Assumptions";#N/A,#N/A,FALSE,"Consol CF";#N/A,#N/A,FALSE,"Hacienda CF";#N/A,#N/A,FALSE,"Chabot CF";#N/A,#N/A,FALSE,"Diablo CF"}</definedName>
    <definedName name="wrn.Cash_Flow." localSheetId="3" hidden="1">{#N/A,#N/A,FALSE,"Cash Flow"}</definedName>
    <definedName name="wrn.CD." localSheetId="3" hidden="1">{"CD1",#N/A,TRUE,"C-D (R)";"CD2",#N/A,TRUE,"C-D (R)"}</definedName>
    <definedName name="wrn.CD.2" localSheetId="3" hidden="1">{"CD1",#N/A,TRUE,"C-D (R)";"CD2",#N/A,TRUE,"C-D (R)"}</definedName>
    <definedName name="wrn.CF._.Print." localSheetId="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HART." localSheetId="3" hidden="1">{"CHART",#N/A,FALSE,"Arch Communications"}</definedName>
    <definedName name="wrn.CHART2._.detail." localSheetId="3" hidden="1">{#N/A,#N/A,FALSE,"Chart 2 by Prop Type"}</definedName>
    <definedName name="wrn.check." localSheetId="3"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3"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lient." localSheetId="3" hidden="1">{"multiple",#N/A,FALSE,"client";"margins",#N/A,FALSE,"client";"data",#N/A,FALSE,"client"}</definedName>
    <definedName name="wrn.Client3." localSheetId="3" hidden="1">{"data",#N/A,FALSE,"client (3)";"margins",#N/A,FALSE,"client (3)";"multiple",#N/A,FALSE,"client (3)"}</definedName>
    <definedName name="wrn.client4." localSheetId="3" hidden="1">{"multiple",#N/A,FALSE,"client (4)";"margins",#N/A,FALSE,"client (4)";"data",#N/A,FALSE,"client (4)"}</definedName>
    <definedName name="wrn.Closing._.BW." localSheetId="3" hidden="1">{#N/A,#N/A,FALSE,"Closing Bentley Wynde";#N/A,#N/A,FALSE,"Closing Bantley Wynde (1)"}</definedName>
    <definedName name="wrn.combined." localSheetId="3" hidden="1">{#N/A,#N/A,FALSE,"Page 2";#N/A,#N/A,FALSE,"Page 1A";#N/A,#N/A,FALSE,"Page 1B";#N/A,#N/A,FALSE,"ExecSum";#N/A,#N/A,FALSE,"Budget";#N/A,#N/A,FALSE,"Lease Summary";#N/A,#N/A,FALSE,"Summary1";#N/A,#N/A,FALSE,"CashFlow";#N/A,#N/A,FALSE,"Page 3";#N/A,#N/A,FALSE,"Page 4";#N/A,#N/A,FALSE,"Carry"}</definedName>
    <definedName name="wrn.Comp." localSheetId="3" hidden="1">{"Comp",#N/A,FALSE,"Spreadsheet"}</definedName>
    <definedName name="wrn.Compare._.Hawaiki." localSheetId="3" hidden="1">{"Divsum Compare Hawaiki",#N/A,FALSE,"Divsum"}</definedName>
    <definedName name="wrn.COMPCO." localSheetId="3" hidden="1">{"Page1",#N/A,FALSE,"CompCo";"Page2",#N/A,FALSE,"CompCo"}</definedName>
    <definedName name="wrn.Competition._1" localSheetId="3" hidden="1">{#N/A,#N/A,FALSE,"CompSummary";#N/A,#N/A,FALSE,"Comp1";#N/A,#N/A,FALSE,"Comp2";#N/A,#N/A,FALSE,"Comp3";#N/A,#N/A,FALSE,"Comp4";#N/A,#N/A,FALSE,"Comp5";#N/A,#N/A,FALSE,"Our Prop";#N/A,#N/A,FALSE,"Projection Sheet"}</definedName>
    <definedName name="wrn.Complete._.Budget." localSheetId="3" hidden="1">{#N/A,#N/A,TRUE,"Budget";#N/A,#N/A,TRUE,"Revenue &amp; COGS"}</definedName>
    <definedName name="wrn.Complete._.Budget.1" localSheetId="3" hidden="1">{#N/A,#N/A,TRUE,"Budget";#N/A,#N/A,TRUE,"Revenue &amp; COGS"}</definedName>
    <definedName name="wrn.Complete._.Package." localSheetId="3" hidden="1">{"Summary Including DHC",#N/A,TRUE,"SUMMARY";"Financial Assumptions",#N/A,TRUE,"Financial Assumptions";"Sources &amp; Uses",#N/A,TRUE,"Financial Assumptions";"History &amp; Projection",#N/A,TRUE,"History - Proforma"}</definedName>
    <definedName name="wrn.Complete._.Review." localSheetId="3" hidden="1">{#N/A,#N/A,FALSE,"Occ and Rate";#N/A,#N/A,FALSE,"PF Input";#N/A,#N/A,FALSE,"Capital Input";#N/A,#N/A,FALSE,"Proforma Five Yr";#N/A,#N/A,FALSE,"Calculations";#N/A,#N/A,FALSE,"Transaction Summary-DTW"}</definedName>
    <definedName name="wrn.Complete.2"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densed." localSheetId="3" hidden="1">{#N/A,#N/A,FALSE,"Unconsolidated Debt"}</definedName>
    <definedName name="wrn.condensed.0" localSheetId="3" hidden="1">{#N/A,#N/A,FALSE,"Unconsolidated Debt"}</definedName>
    <definedName name="wrn.condensed.2" localSheetId="3" hidden="1">{#N/A,#N/A,FALSE,"Unconsolidated Debt"}</definedName>
    <definedName name="wrn.Const_Monthly." localSheetId="3" hidden="1">{"Const_Monthly",#N/A,FALSE,"Construction"}</definedName>
    <definedName name="wrn.Construction_Summary." localSheetId="3" hidden="1">{#N/A,#N/A,FALSE,"Construction"}</definedName>
    <definedName name="wrn.contribution." localSheetId="3" hidden="1">{#N/A,#N/A,FALSE,"Contribution Analysis"}</definedName>
    <definedName name="wrn.contribution.1" localSheetId="3" hidden="1">{#N/A,#N/A,FALSE,"Contribution Analysis"}</definedName>
    <definedName name="wrn.Control_A." localSheetId="3" hidden="1">{#N/A,#N/A,FALSE,"Notes";#N/A,#N/A,FALSE,"CFD Summary";#N/A,#N/A,FALSE,"Loan Value";#N/A,#N/A,FALSE,"CashFlowSummary";#N/A,#N/A,FALSE,"InvestorSummary";#N/A,#N/A,FALSE,"RevenueAssumptions";#N/A,#N/A,FALSE,"MasterCostAssmp";#N/A,#N/A,FALSE,"InTractCstAssmp";#N/A,#N/A,FALSE,"LotTakedowns"}</definedName>
    <definedName name="wrn.CORNELL._.ANALYSIS." localSheetId="3" hidden="1">{#N/A,#N/A,FALSE,"CORNELL SCENARIO COMPARISON";#N/A,#N/A,FALSE,"SUMMARY";#N/A,#N/A,FALSE,"Returns";#N/A,#N/A,FALSE,"Cash Flow";#N/A,#N/A,FALSE,"Pro-Forma";#N/A,#N/A,FALSE,"Rent Roll"}</definedName>
    <definedName name="wrn.Corporate." localSheetId="3" hidden="1">{"Corporate",#N/A,FALSE,"Corporate Profile"}</definedName>
    <definedName name="wrn.cotop." localSheetId="3" hidden="1">{"ReportTop",#N/A,FALSE,"report top"}</definedName>
    <definedName name="wrn.cotop2." localSheetId="3" hidden="1">{"ReportTop",#N/A,FALSE,"report top"}</definedName>
    <definedName name="wrn.csc." localSheetId="3" hidden="1">{"orixcsc",#N/A,FALSE,"ORIX CSC";"orixcsc2",#N/A,FALSE,"ORIX CSC"}</definedName>
    <definedName name="wrn.csc.1" localSheetId="3" hidden="1">{"orixcsc",#N/A,FALSE,"ORIX CSC";"orixcsc2",#N/A,FALSE,"ORIX CSC"}</definedName>
    <definedName name="wrn.csc.1_2" localSheetId="3" hidden="1">{"orixcsc",#N/A,FALSE,"ORIX CSC";"orixcsc2",#N/A,FALSE,"ORIX CSC"}</definedName>
    <definedName name="wrn.csc.3" localSheetId="3" hidden="1">{#N/A,#N/A,FALSE,"ORIX CSC"}</definedName>
    <definedName name="wrn.csc.3_2" localSheetId="3" hidden="1">{#N/A,#N/A,FALSE,"ORIX CSC"}</definedName>
    <definedName name="wrn.csc2." localSheetId="3" hidden="1">{#N/A,#N/A,FALSE,"ORIX CSC"}</definedName>
    <definedName name="wrn.csc2.2" localSheetId="3" hidden="1">{#N/A,#N/A,FALSE,"ORIX CSC"}</definedName>
    <definedName name="wrn.cssa." localSheetId="3" hidden="1">{#N/A,#N/A,FALSE,"WATCHDSC";#N/A,#N/A,FALSE,"2LOSSMOD";#N/A,#N/A,FALSE,"2LOSS";#N/A,#N/A,FALSE,"DSC";#N/A,#N/A,FALSE,"OPERAT";#N/A,#N/A,FALSE,"ADJUST";#N/A,#N/A,FALSE,"LEASE EXPIRE"}</definedName>
    <definedName name="wrn.CSSF._.ex._.USGAAP." localSheetId="3"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wrn.Ctrl._.A._.Annually." localSheetId="3"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Quarterly." localSheetId="3"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M." localSheetId="3" hidden="1">{#N/A,#N/A,FALSE,"Project Summary";#N/A,#N/A,FALSE,"Notes";#N/A,#N/A,FALSE,"BaseAssumptions";#N/A,#N/A,FALSE,"CFD Summary";#N/A,#N/A,FALSE,"RevenueAssumptions";#N/A,#N/A,FALSE,"MasterCostAssmp";#N/A,#N/A,FALSE,"InTractCstAssmp";#N/A,#N/A,FALSE,"LotTakedowns";#N/A,#N/A,FALSE,"CashFlowSummary";#N/A,#N/A,FALSE,"FlowSummary";#N/A,#N/A,FALSE,"Consolidated Loan";#N/A,#N/A,FALSE,"SourcesAndUses";#N/A,#N/A,FALSE,"CashDistribute";#N/A,#N/A,FALSE,"InvestorSummary";#N/A,#N/A,FALSE,"Finance Summary";#N/A,#N/A,FALSE,"SourceAndUse";#N/A,#N/A,FALSE,"Valuation"}</definedName>
    <definedName name="wrn.Ctrl._.M._.Annually." localSheetId="3"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Quarterly." localSheetId="3"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urrency._.Analysis." localSheetId="3" hidden="1">{"Analysis of Assets_Liabilities",#N/A,FALSE,"ccy_anal";"Analysis of Investments",#N/A,FALSE,"ccy_anal"}</definedName>
    <definedName name="wrn.daily." localSheetId="3" hidden="1">{#N/A,#N/A,FALSE,"Major v. River";#N/A,#N/A,FALSE,"Large Operators";#N/A,#N/A,FALSE,"Smaller Operators";#N/A,#N/A,FALSE,"Equip. Supply";#N/A,#N/A,FALSE,"EBITDA"}</definedName>
    <definedName name="wrn.data." localSheetId="3" hidden="1">{"data",#N/A,FALSE,"INPUT"}</definedName>
    <definedName name="wrn.data1" localSheetId="3" hidden="1">{"data",#N/A,FALSE,"INPUT"}</definedName>
    <definedName name="wrn.data5" localSheetId="3" hidden="1">{"data",#N/A,FALSE,"INPUT"}</definedName>
    <definedName name="wrn.DATABASE." localSheetId="3" hidden="1">{"DBINPUT1",#N/A,FALSE,"Database";"DBINPUT2",#N/A,FALSE,"Database"}</definedName>
    <definedName name="wrn.Days._.in._.AR." localSheetId="3" hidden="1">{"Normal",#N/A,TRUE,"Days";"Sold",#N/A,TRUE,"Days"}</definedName>
    <definedName name="wrn.dcf." localSheetId="3" hidden="1">{"mgmt forecast",#N/A,FALSE,"Mgmt Forecast";"dcf table",#N/A,FALSE,"Mgmt Forecast";"sensitivity",#N/A,FALSE,"Mgmt Forecast";"table inputs",#N/A,FALSE,"Mgmt Forecast";"calculations",#N/A,FALSE,"Mgmt Forecast"}</definedName>
    <definedName name="wrn.DCF._.Valuation." localSheetId="3" hidden="1">{"value box",#N/A,TRUE,"DPL Inc. Fin Statements";"unlevered free cash flows",#N/A,TRUE,"DPL Inc. Fin Statements"}</definedName>
    <definedName name="wrn.DCR._.Output." localSheetId="3" hidden="1">{"DCR Output",#N/A,FALSE,"Output"}</definedName>
    <definedName name="wrn.Debt._.Maturity." localSheetId="3" hidden="1">{#N/A,#N/A,FALSE,"ZLDebtMaturity";#N/A,#N/A,FALSE,"FCDebtMaturity";#N/A,#N/A,FALSE,"ZM3DebtMaturity";#N/A,#N/A,FALSE,"ZM2DebtMaturity";#N/A,#N/A,FALSE,"zm1DebtMaturity";#N/A,#N/A,FALSE,"ConsZM123DebtMaturity"}</definedName>
    <definedName name="wrn.DEDUCT_INTEREST." localSheetId="3" hidden="1">{"DEDUCTIBLE INT RECAP",#N/A,FALSE,"Recap"}</definedName>
    <definedName name="wrn.Demand._.Calcs." localSheetId="3" hidden="1">{#N/A,#N/A,FALSE,"Demand Calcs"}</definedName>
    <definedName name="wrn.Demand._.Inputs." localSheetId="3" hidden="1">{#N/A,#N/A,FALSE,"Demand Inputs"}</definedName>
    <definedName name="wrn.Detailed." localSheetId="3" hidden="1">{"Detailed",#N/A,FALSE,"Schedule4"}</definedName>
    <definedName name="wrn.Detailed._.Partnership._.Returns._.Leveraged." localSheetId="3" hidden="1">{"Return Analysis - Leveraged",#N/A,FALSE,"Return Analysis - Leveraged"}</definedName>
    <definedName name="wrn.Detailed._.Unit._.Mix._.Sheet." localSheetId="3" hidden="1">{#N/A,#N/A,FALSE,"Unit Mix"}</definedName>
    <definedName name="wrn.devdeal." localSheetId="3" hidden="1">{"top",#N/A,TRUE,"Detail";"next",#N/A,TRUE,"Detail";"then",#N/A,TRUE,"Detail";"and",#N/A,TRUE,"Detail";"inaddition",#N/A,TRUE,"Detail";"finally",#N/A,TRUE,"Detail"}</definedName>
    <definedName name="wrn.development._.budget._.detail." localSheetId="3" hidden="1">{"Detail Development Cost Summary",#N/A,FALSE,"Cost Sum"}</definedName>
    <definedName name="wrn.Divsum._.All._.Sections." localSheetId="3" hidden="1">{"Divsum Complete Divsum",#N/A,FALSE,"Divsum"}</definedName>
    <definedName name="wrn.dtl.schedules" localSheetId="3" hidden="1">{"ACCOUNT DETAIL",#N/A,FALSE,"SCHEDULE E";"ACCOUNT DETAIL",#N/A,FALSE,"SCHEDULE G";"ACCOUNT DETAIL",#N/A,FALSE,"SCHEDULE H";"ACCOUNT DETAIL",#N/A,FALSE,"SCHEDULE I"}</definedName>
    <definedName name="wrn.EB." localSheetId="3" hidden="1">{"eb1",#N/A,TRUE,"E-B (R)";"eb2",#N/A,TRUE,"E-B (R)"}</definedName>
    <definedName name="wrn.EC1." localSheetId="3" hidden="1">{"eca",#N/A,TRUE,"E-C1 (R)";"ecb",#N/A,TRUE,"E-C1 (R)"}</definedName>
    <definedName name="wrn.ED." localSheetId="3" hidden="1">{"ed1",#N/A,TRUE,"E-D";"ed2",#N/A,TRUE,"E-D"}</definedName>
    <definedName name="wrn.Entire._.Package." localSheetId="3" hidden="1">{#N/A,#N/A,FALSE,"Smry1";#N/A,#N/A,FALSE,"Smry2";#N/A,#N/A,FALSE,"Finance Cash Flow";#N/A,#N/A,FALSE,"ProForma_Input";#N/A,#N/A,FALSE,"prop_input";#N/A,#N/A,FALSE,"regional_input";#N/A,#N/A,FALSE,"LT Cost of Capital_Input";#N/A,#N/A,FALSE,"Debt_Input";#N/A,#N/A,FALSE,"Yr 6 Rent";#N/A,#N/A,FALSE,"Accr_Dil Cmpd"}</definedName>
    <definedName name="wrn.equity." localSheetId="3" hidden="1">{#N/A,#N/A,FALSE,"Cover";#N/A,#N/A,FALSE,"Equity Sum";#N/A,#N/A,FALSE,"Constr Phase";#N/A,#N/A,FALSE,"Graph";#N/A,#N/A,FALSE,"Proforma";#N/A,#N/A,FALSE,"SQFT";#N/A,#N/A,FALSE,"TDC";#N/A,#N/A,FALSE,"Loan";#N/A,#N/A,FALSE,"Start Costs";#N/A,#N/A,FALSE,"Oper Exp";#N/A,#N/A,FALSE,"Grid"}</definedName>
    <definedName name="wrn.Error._.Report." localSheetId="3" hidden="1">{"Error Report",#N/A,FALSE,"Report"}</definedName>
    <definedName name="wrn.Estimate._.Backup." localSheetId="3" hidden="1">{"Estimate Backup",#N/A,FALSE,"Divsum"}</definedName>
    <definedName name="wrn.Everything." localSheetId="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ecMgt._.Reports." localSheetId="3" hidden="1">{#N/A,#N/A,FALSE,"PropInfo";#N/A,#N/A,FALSE,"Summary";#N/A,#N/A,FALSE,"Comparitive";#N/A,#N/A,FALSE,"RevSummary"}</definedName>
    <definedName name="wrn.Executive._.Summary._.Reports." localSheetId="3" hidden="1">{"Estimated Proforma (Prelim. Proforma)",#N/A,TRUE,"Prelim. Proforma";"Summary Cash Flow Grid",#N/A,TRUE,"Cash Flow Grid";"Final Proforma (Final Proforma)",#N/A,TRUE,"Final Proforma";"Cash Flow Graph (Cash Flow Graphic)",#N/A,TRUE,"Cash Flow Graphic"}</definedName>
    <definedName name="wrn.Exhibits." localSheetId="3" hidden="1">{#N/A,#N/A,FALSE,"Historical";#N/A,#N/A,FALSE,"Adjusted";#N/A,#N/A,FALSE,"CAM Alloc.";#N/A,#N/A,FALSE,"Projected CAM"}</definedName>
    <definedName name="wrn.ExitAndSalesAssumptions." localSheetId="3" hidden="1">{#N/A,#N/A,FALSE,"ExitStratigy"}</definedName>
    <definedName name="wrn.Expense._.Input." localSheetId="3" hidden="1">{#N/A,#N/A,FALSE,"Expense Input"}</definedName>
    <definedName name="wrn.Expense._.Schedules." localSheetId="3" hidden="1">{"Expense Schedules",#N/A,FALSE,"Expense Schedules"}</definedName>
    <definedName name="wrn.External._.Report__detail._.hidden." localSheetId="3" hidden="1">{"CREELP external",#N/A,FALSE,"CREELP";#N/A,#N/A,FALSE,"Funding 1 &amp; 2";#N/A,#N/A,FALSE,"Funding 8"}</definedName>
    <definedName name="wrn.External._Report_detail._.hidden.0" localSheetId="3" hidden="1">{"CREELP external",#N/A,FALSE,"CREELP";#N/A,#N/A,FALSE,"Funding 1 &amp; 2";#N/A,#N/A,FALSE,"Funding 8"}</definedName>
    <definedName name="wrn.Fair._.Share._.Calcs." localSheetId="3" hidden="1">{#N/A,#N/A,FALSE,"Fair Share"}</definedName>
    <definedName name="wrn.Fairfield._.Business._.Center." localSheetId="3" hidden="1">{#N/A,#N/A,FALSE,"SUMMARY";#N/A,#N/A,FALSE,"Returns";#N/A,#N/A,FALSE,"Pro-Forma";#N/A,#N/A,FALSE,"Cash Flow";#N/A,#N/A,FALSE,"Rent Roll"}</definedName>
    <definedName name="wrn.FCB." localSheetId="3" hidden="1">{"FCB_ALL",#N/A,FALSE,"FCB"}</definedName>
    <definedName name="wrn.fcb2" localSheetId="3" hidden="1">{"FCB_ALL",#N/A,FALSE,"FCB"}</definedName>
    <definedName name="wrn.FCG._.Express." localSheetId="3"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_1" localSheetId="3"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Full." localSheetId="3"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_1" localSheetId="3"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Normal." localSheetId="3" hidden="1">{#N/A,#N/A,FALSE,"1Summary";#N/A,#N/A,FALSE,"9Pricing Matrix";#N/A,#N/A,FALSE,"Assumptions";#N/A,#N/A,FALSE,"3Cash Flow";#N/A,#N/A,FALSE,"5Residual";#N/A,#N/A,FALSE,"8Residual Sensitivity";#N/A,#N/A,FALSE,"10Vacancy Matrix";#N/A,#N/A,FALSE,"11Expiration Schedule";#N/A,#N/A,FALSE,"12Lease-up Schedule"}</definedName>
    <definedName name="wrn.FCG._1" localSheetId="3"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eb98." localSheetId="3" hidden="1">{"sheet a",#N/A,FALSE,"A";"2 9 casflow",#N/A,FALSE,"B"}</definedName>
    <definedName name="wrn.Ferro." localSheetId="3"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lter." localSheetId="3" hidden="1">{#N/A,#N/A,FALSE,"Assump2";#N/A,#N/A,FALSE,"Income2";#N/A,#N/A,FALSE,"Balance2";#N/A,#N/A,FALSE,"DCF Filter";#N/A,#N/A,FALSE,"Trans Assump2";#N/A,#N/A,FALSE,"Combined Income2";#N/A,#N/A,FALSE,"Combined Balance2"}</definedName>
    <definedName name="wrn.Final._.Output." localSheetId="3" hidden="1">{#N/A,#N/A,FALSE,"Final Output"}</definedName>
    <definedName name="wrn.Finance." localSheetId="3" hidden="1">{#N/A,#N/A,TRUE,"97 FINANCING";#N/A,#N/A,TRUE,"97 Indirect &amp; Operating Costs";#N/A,#N/A,TRUE,"97 Master Dev. Cost Wksht"}</definedName>
    <definedName name="wrn.FINANCE._.PACKAGE._.ALL._.PAGES." localSheetId="3" hidden="1">{#N/A,#N/A,FALSE,"Deal Structure";#N/A,#N/A,FALSE,"AssumpRecap";"Dev Cost Sum and Yield",#N/A,FALSE,"Cost Sum";"Equity, LTV and loan calc",#N/A,FALSE,"Cost Sum";#N/A,#N/A,FALSE,"SalesWaterfall";"Detail Development Cost Summary",#N/A,FALSE,"Cost Sum";#N/A,#N/A,FALSE,"Unit Mix";#N/A,#N/A,FALSE,"Oper Exp";"Recap",#N/A,FALSE,"Recap";#N/A,#N/A,FALSE,"36MoProForma"}</definedName>
    <definedName name="wrn.Financial._.Model._1" localSheetId="3" hidden="1">{#N/A,#N/A,TRUE,"Input Sheet Model";#N/A,#N/A,TRUE,"Project Proforma Detail";#N/A,#N/A,TRUE,"Signoff Summary";#N/A,#N/A,TRUE,"Assumptions";#N/A,#N/A,TRUE,"Constr. Int. Inc.";#N/A,#N/A,TRUE,"Cashflow Projection"}</definedName>
    <definedName name="wrn.Financial._.Reports." localSheetId="3" hidden="1">{#N/A,#N/A,FALSE,"Overview";#N/A,#N/A,FALSE,"santafe";#N/A,#N/A,FALSE,"noble";#N/A,#N/A,FALSE,"Combined Results";#N/A,#N/A,FALSE,"Earnings"}</definedName>
    <definedName name="wrn.Financial._.Statements." localSheetId="3" hidden="1">{#N/A,#N/A,FALSE,"BS";#N/A,#N/A,FALSE,"IS";#N/A,#N/A,FALSE,"CF";#N/A,#N/A,FALSE,"EXP";#N/A,#N/A,FALSE,"FURN";#N/A,#N/A,FALSE,"MANNOI"}</definedName>
    <definedName name="wrn.Financials." localSheetId="3" hidden="1">{#N/A,#N/A,TRUE,"Income Statement";#N/A,#N/A,TRUE,"Balance Sheet";#N/A,#N/A,TRUE,"Cash Flow"}</definedName>
    <definedName name="wrn.Finsumm." localSheetId="3" hidden="1">{"Finsumm",#N/A,FALSE,"Summary Analysis"}</definedName>
    <definedName name="wrn.first2." localSheetId="3" hidden="1">{#N/A,#N/A,FALSE,"sum-don";#N/A,#N/A,FALSE,"inc-don"}</definedName>
    <definedName name="wrn.first3." localSheetId="3" hidden="1">{#N/A,#N/A,FALSE,"Summary";#N/A,#N/A,FALSE,"proj1";#N/A,#N/A,FALSE,"proj2"}</definedName>
    <definedName name="wrn.first4." localSheetId="3" hidden="1">{#N/A,#N/A,FALSE,"Summary";#N/A,#N/A,FALSE,"proj1";#N/A,#N/A,FALSE,"proj2";#N/A,#N/A,FALSE,"DCF"}</definedName>
    <definedName name="wrn.Fleet." localSheetId="3" hidden="1">{"FleetDetailsNE",#N/A,FALSE,"NEForecast"}</definedName>
    <definedName name="wrn.Fmgmtfee." localSheetId="3" hidden="1">{#N/A,#N/A,FALSE,"Fmgmtfee"}</definedName>
    <definedName name="wrn.Footnotes." localSheetId="3" hidden="1">{"Footnotes",#N/A,FALSE,"Foot_Notes"}</definedName>
    <definedName name="wrn.FORECAST._.ONLY." localSheetId="3"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MULAS." localSheetId="3" hidden="1">{"FORMULAS",#N/A,FALSE,"ESTIMATE"}</definedName>
    <definedName name="wrn.FOUR._.CASES." localSheetId="3" hidden="1">{"MODEL","ALL STOCK",FALSE,"CS First Boston Merger Model";"MODEL","ALL CASH",FALSE,"CS First Boston Merger Model";"MODEL","ALL CASH WITH EQUITY OFFERING",FALSE,"CS First Boston Merger Model";"MODEL","HALF CASH/HALF STOCK",FALSE,"CS First Boston Merger Model"}</definedName>
    <definedName name="wrn.Foxmeyer." localSheetId="3" hidden="1">{#N/A,#N/A,FALSE,"FOXMEYER SCENARIO COMPARISON";#N/A,#N/A,FALSE,"SUMMARY";#N/A,#N/A,FALSE,"Returns";#N/A,#N/A,FALSE,"Cash Flow";#N/A,#N/A,FALSE,"Pro-Forma";#N/A,#N/A,FALSE,"Rent Roll"}</definedName>
    <definedName name="wrn.Fredrik." localSheetId="3" hidden="1">{#N/A,#N/A,TRUE,"Title Page";#N/A,#N/A,TRUE,"Executive Summary";#N/A,#N/A,TRUE,"Assumptions";#N/A,#N/A,TRUE,"Narrative Assumptions";#N/A,#N/A,TRUE,"Vacant Space";#N/A,#N/A,TRUE,"2nd Generation";#N/A,#N/A,TRUE,"Cash Flow";#N/A,#N/A,TRUE,"Residual (Year 10)";#N/A,#N/A,TRUE,"Residual (Year 20)";#N/A,#N/A,TRUE,"Pricing Matrix";#N/A,#N/A,TRUE,"Expiration Schedule";#N/A,#N/A,TRUE,"Expiration Graph ";#N/A,#N/A,TRUE,"Vacancy Detail";#N/A,#N/A,TRUE,"Value Matrix";#N/A,#N/A,TRUE,"Value Matrix (2)";#N/A,#N/A,TRUE,"GI Detail";#N/A,#N/A,TRUE,"ALease-up Schedule";#N/A,#N/A,TRUE,"Exp Detail";#N/A,#N/A,TRUE,"Exp Analysis Fixed-Var";#N/A,#N/A,TRUE,"Capital Plan"}</definedName>
    <definedName name="wrn.Freq_Res." localSheetId="3" hidden="1">{#N/A,#N/A,TRUE,"FR_HC";#N/A,#N/A,TRUE,"FR_REST";#N/A,#N/A,TRUE,"FR_RETA";#N/A,#N/A,TRUE,"FR_TECSOF";#N/A,#N/A,TRUE,"FR_NETTEC";#N/A,#N/A,TRUE,"FR_CLISER"}</definedName>
    <definedName name="wrn.FS._.Notes." localSheetId="3" hidden="1">{#N/A,#N/A,FALSE,"Note 2";#N/A,#N/A,FALSE,"Note 3";#N/A,#N/A,FALSE,"Note 4";#N/A,#N/A,FALSE,"Note 5";#N/A,#N/A,FALSE,"Note 6";#N/A,#N/A,FALSE,"Note 10"}</definedName>
    <definedName name="wrn.FS_2005." localSheetId="3" hidden="1">{"BS-Yearly",#N/A,TRUE,"BS-Year";"BS-Monthly-2005",#N/A,TRUE,"BS"}</definedName>
    <definedName name="wrn.Full." localSheetId="3" hidden="1">{#N/A,#N/A,FALSE,"ExecutiveSummary";#N/A,#N/A,FALSE,"CostDetail";#N/A,#N/A,FALSE,"IncomeDetail";#N/A,#N/A,FALSE,"InterestCalculation"}</definedName>
    <definedName name="wrn.Full._.Model." localSheetId="3" hidden="1">{#N/A,#N/A,FALSE,"Cov";#N/A,#N/A,FALSE,"sum";#N/A,#N/A,FALSE,"baladj";#N/A,#N/A,FALSE,"bs";#N/A,#N/A,FALSE,"is";#N/A,#N/A,FALSE,"pis";#N/A,#N/A,FALSE,"pis";#N/A,#N/A,FALSE,"cf";#N/A,#N/A,FALSE,"balhist";#N/A,#N/A,FALSE,"wc";#N/A,#N/A,FALSE,"ltd";#N/A,#N/A,FALSE,"cover";#N/A,#N/A,FALSE,"fa";#N/A,#N/A,FALSE,"tax";#N/A,#N/A,FALSE,"irr";#N/A,#N/A,FALSE,"in";#N/A,#N/A,FALSE,"DCF Cov";#N/A,#N/A,FALSE,"dcf"}</definedName>
    <definedName name="wrn.Full._.Report" localSheetId="3"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set." localSheetId="3" hidden="1">{"qtrs",#N/A,FALSE,"External Mnth-Qtr-Ytd (EBITDA)";"months",#N/A,FALSE,"External Mnth-Qtr-Ytd (EBITDA)";"qtrs",#N/A,FALSE,"External Mnth-Qtr-Ytd (EBIT)";"monthsl",#N/A,FALSE,"External Mnth-Qtr-Ytd (EBIT)";"qtrs",#N/A,FALSE,"Internal Mth-Qtr-Ytd";"months",#N/A,FALSE,"Internal Mth-Qtr-Ytd"}</definedName>
    <definedName name="wrn.Full._.Template." localSheetId="3"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Template." localSheetId="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_1" localSheetId="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Y97SBP." localSheetId="3" hidden="1">{#N/A,#N/A,FALSE,"FY97";#N/A,#N/A,FALSE,"FY98";#N/A,#N/A,FALSE,"FY99";#N/A,#N/A,FALSE,"FY00";#N/A,#N/A,FALSE,"FY01"}</definedName>
    <definedName name="wrn.Garage." localSheetId="3" hidden="1">{#N/A,#N/A,FALSE,"Garage Assumpt 1";#N/A,#N/A,FALSE,"Garage Op Proj";#N/A,#N/A,FALSE,"Hist I&amp;E";#N/A,#N/A,FALSE,"Garage Lease"}</definedName>
    <definedName name="wrn.Gen_Misc._.Input." localSheetId="3" hidden="1">{"General Input",#N/A,FALSE,"General Info";"Miscellaneous Input",#N/A,FALSE,"General Info"}</definedName>
    <definedName name="wrn.General._.Information." localSheetId="3" hidden="1">{#N/A,#N/A,FALSE,"Input 2 - Sources of Funds"}</definedName>
    <definedName name="wrn.graph." localSheetId="3" hidden="1">{"graph",#N/A,FALSE,"RIGCOUNT";"graph",#N/A,FALSE,"ON_OFFSHORE";"graph",#N/A,FALSE,"crewcnt";"graph",#N/A,FALSE,"OILvGAS";"graph",#N/A,FALSE,"OFF_RIGCOUNT";"graph",#N/A,FALSE,"indep perf";"graph",#N/A,FALSE,"oil serv perf"}</definedName>
    <definedName name="wrn.greg." localSheetId="3" hidden="1">{"three",#N/A,FALSE,"Capital";"four",#N/A,FALSE,"Capital"}</definedName>
    <definedName name="wrn.gros." localSheetId="3" hidden="1">{#N/A,#N/A,FALSE,"Sch01";#N/A,#N/A,FALSE,"Sch02";#N/A,#N/A,FALSE,"Sch04";#N/A,#N/A,FALSE,"Sch05";#N/A,#N/A,FALSE,"Sch05a";#N/A,#N/A,FALSE,"Sch06";#N/A,#N/A,FALSE,"Sch07";#N/A,#N/A,FALSE,"Sch08";#N/A,#N/A,FALSE,"Sch09";#N/A,#N/A,FALSE,"Sch10";#N/A,#N/A,FALSE,"Sch11";#N/A,#N/A,FALSE,"Sch12";#N/A,#N/A,FALSE,"Sch-C";#N/A,#N/A,FALSE,"Sch-E"}</definedName>
    <definedName name="wrn.Gross._.to._.Net._.Reconciliations." localSheetId="3" hidden="1">{"Full Gross to Net",#N/A,TRUE,"GtoN";"R_I Accepted from Group Coys",#N/A,TRUE,"GtoN";"R_I Ceded to Group Coys",#N/A,TRUE,"GtoN";"Closing Loss Reserves and Gross Claims Incurred",#N/A,TRUE,"GtoN"}</definedName>
    <definedName name="wrn.Gross._.up." localSheetId="3" hidden="1">{#N/A,#N/A,FALSE,"Gross-Up"}</definedName>
    <definedName name="wrn.GSA._.PRINT." localSheetId="3" hidden="1">{#N/A,#N/A,FALSE,"DEV COSTS";#N/A,#N/A,FALSE,"10-YR C. F."}</definedName>
    <definedName name="wrn.gsa._PRINT5" localSheetId="3" hidden="1">{#N/A,#N/A,FALSE,"DEV COSTS";#N/A,#N/A,FALSE,"10-YR C. F."}</definedName>
    <definedName name="wrn.HEAT." localSheetId="3" hidden="1">{#N/A,#N/A,FALSE,"Heat";#N/A,#N/A,FALSE,"DCF";#N/A,#N/A,FALSE,"LBO";#N/A,#N/A,FALSE,"A";#N/A,#N/A,FALSE,"C";#N/A,#N/A,FALSE,"impd";#N/A,#N/A,FALSE,"Accr-Dilu"}</definedName>
    <definedName name="wrn.Hist._.InE." localSheetId="3" hidden="1">{#N/A,#N/A,FALSE,"Hist I&amp;E - Consol";#N/A,#N/A,FALSE,"Hist I&amp;E - Lakes";#N/A,#N/A,FALSE,"Hist I&amp;E - Chabot";#N/A,#N/A,FALSE,"Hist I&amp;E - Diablo"}</definedName>
    <definedName name="wrn.Hist._.InE2." localSheetId="3" hidden="1">{#N/A,#N/A,FALSE,"Hist I&amp;E - #2";#N/A,#N/A,FALSE,"Hist I&amp;E - #3";#N/A,#N/A,FALSE,"Hist I&amp;E - #4";#N/A,#N/A,FALSE,"Hist I&amp;E - #5";#N/A,#N/A,FALSE,"Hist I&amp;E - #6";#N/A,#N/A,FALSE,"Hist I&amp;E - #8";#N/A,#N/A,FALSE,"Hist I&amp;E - #9";#N/A,#N/A,FALSE,"Hist I&amp;E - #10"}</definedName>
    <definedName name="wrn.History._.Proforma." localSheetId="3" hidden="1">{"History &amp; Projection",#N/A,FALSE,"History - Proforma"}</definedName>
    <definedName name="wrn.Hold._.Sell." localSheetId="3" hidden="1">{#N/A,#N/A,FALSE,"13Residual 2007";#N/A,#N/A,FALSE,"14Residual 2008";#N/A,#N/A,FALSE,"15Residual 2009";#N/A,#N/A,FALSE,"16Residual 2010";#N/A,#N/A,FALSE,"17Residual 2011";#N/A,#N/A,FALSE,"18Hold Disposition Matrix";#N/A,#N/A,FALSE,"19Other Disposition Matrix"}</definedName>
    <definedName name="wrn.Hold._.Sell._1" localSheetId="3" hidden="1">{#N/A,#N/A,FALSE,"13Residual 2007";#N/A,#N/A,FALSE,"14Residual 2008";#N/A,#N/A,FALSE,"15Residual 2009";#N/A,#N/A,FALSE,"16Residual 2010";#N/A,#N/A,FALSE,"17Residual 2011";#N/A,#N/A,FALSE,"18Hold Disposition Matrix";#N/A,#N/A,FALSE,"19Other Disposition Matrix"}</definedName>
    <definedName name="wrn.Hydraulic." localSheetId="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3" hidden="1">{#N/A,#N/A,FALSE,"HuscoCombined-Summ";#N/A,#N/A,FALSE,"HuscoCombined-Income";#N/A,#N/A,FALSE,"HuscoCombined-Offering";#N/A,#N/A,FALSE,"Husco-Income";#N/A,#N/A,FALSE,"TargetEngineer";#N/A,#N/A,FALSE,"TargetAcqCalc";#N/A,#N/A,FALSE,"Husco-Acq"}</definedName>
    <definedName name="wrn.IGT._.Model." localSheetId="3" hidden="1">{#N/A,#N/A,TRUE,"IGT";#N/A,#N/A,TRUE,"IGTSLOT"}</definedName>
    <definedName name="wrn.Income._.Input." localSheetId="3" hidden="1">{#N/A,#N/A,FALSE,"Income Input"}</definedName>
    <definedName name="wrn.Income._.Statements." localSheetId="3"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put._.and._.output." localSheetId="3" hidden="1">{"EBITDA",#N/A,TRUE,"P&amp;L Net of Disc Ops";"output net of disc ops",#N/A,TRUE,"Revenue";"input",#N/A,TRUE,"Revenue";"output",#N/A,TRUE,"DC";"Input",#N/A,TRUE,"DC";"MTN and MCN",#N/A,TRUE,"Margin";"output detail line items",#N/A,TRUE,"SGA";"personnel by year",#N/A,TRUE,"Payroll";#N/A,#N/A,TRUE,"CapEx"}</definedName>
    <definedName name="wrn.INPUT._.INFO." localSheetId="3" hidden="1">{"Input",#N/A,FALSE,"INPUT"}</definedName>
    <definedName name="wrn.Input._.page." localSheetId="3" hidden="1">{"Input page",#N/A,FALSE,"Inputs"}</definedName>
    <definedName name="wrn.Input._.Pages._.and._.Pro._.Forma." localSheetId="3" hidden="1">{#N/A,#N/A,TRUE,"General Assumptions (Input)";#N/A,#N/A,TRUE,"Related Mgmt Exps (Input Page)";#N/A,#N/A,TRUE,"Development Cost (Input)";#N/A,#N/A,TRUE,"Summary";#N/A,#N/A,TRUE,"Income (Input Page)";#N/A,#N/A,TRUE,"Expenses";#N/A,#N/A,TRUE,"Dev. Cost &amp; Elig. Basis(Input)";#N/A,#N/A,TRUE,"Tax Credit";#N/A,#N/A,TRUE,"Sources and Uses";#N/A,#N/A,TRUE,"Rent Up Reserve";#N/A,#N/A,TRUE,"Cash Flow";#N/A,#N/A,TRUE,"Construction Cash Flow"}</definedName>
    <definedName name="wrn.Inputs." localSheetId="3" hidden="1">{"Inflation-BaseYear",#N/A,FALSE,"Inputs"}</definedName>
    <definedName name="wrn.internal." localSheetId="3" hidden="1">{#N/A,#N/A,FALSE,"Rent Roll";#N/A,#N/A,FALSE,"Sales History";#N/A,#N/A,FALSE,"Square Footage Calculations";#N/A,#N/A,FALSE,"Spec Pool";#N/A,#N/A,FALSE,"P &amp; L Detail";#N/A,#N/A,FALSE,"Expense Detail";#N/A,#N/A,FALSE,"Recovery Tables";#N/A,#N/A,FALSE,"Class. &amp; Rent";#N/A,#N/A,FALSE,"Expiration Detail";#N/A,#N/A,FALSE,"2nd Assump."}</definedName>
    <definedName name="wrn.Internal._.Report__detail._.displayed." localSheetId="3" hidden="1">{"CREELP Internal",#N/A,FALSE,"CREELP";#N/A,#N/A,FALSE,"Funding 1 &amp; 2";#N/A,#N/A,FALSE,"Funding 8";#N/A,#N/A,FALSE,"Capitalization";#N/A,#N/A,FALSE,"Company EBITDA"}</definedName>
    <definedName name="wrn.Internal._.Report_detail._.displated.0" localSheetId="3" hidden="1">{"CREELP Internal",#N/A,FALSE,"CREELP";#N/A,#N/A,FALSE,"Funding 1 &amp; 2";#N/A,#N/A,FALSE,"Funding 8";#N/A,#N/A,FALSE,"Capitalization";#N/A,#N/A,FALSE,"Company EBITDA"}</definedName>
    <definedName name="wrn.Investment._.Review." localSheetId="3" hidden="1">{#N/A,#N/A,FALSE,"Proforma Five Yr";#N/A,#N/A,FALSE,"Capital Input";#N/A,#N/A,FALSE,"Calculations";#N/A,#N/A,FALSE,"Transaction Summary-DTW"}</definedName>
    <definedName name="wrn.IPO._.Valuation." localSheetId="3" hidden="1">{"assumptions",#N/A,FALSE,"Scenario 1";"valuation",#N/A,FALSE,"Scenario 1"}</definedName>
    <definedName name="wrn.ipovalue." localSheetId="3" hidden="1">{#N/A,#N/A,FALSE,"puboff";#N/A,#N/A,FALSE,"valuation";#N/A,#N/A,FALSE,"finanalsis";#N/A,#N/A,FALSE,"split";#N/A,#N/A,FALSE,"ownership"}</definedName>
    <definedName name="wrn.IRR." localSheetId="3" hidden="1">{"IRR Benefits",#N/A,FALSE,"IRR";"Tax Credits",#N/A,FALSE,"IRR"}</definedName>
    <definedName name="wrn.IRR._.CORP._.7." localSheetId="3" hidden="1">{"IRR",#N/A,FALSE,"Corp 7 IRR";"Input",#N/A,FALSE,"Corp 7 IRR"}</definedName>
    <definedName name="wrn.IS._.Q96." localSheetId="3" hidden="1">{"IS Q96",#N/A,FALSE,"Income Statement"}</definedName>
    <definedName name="wrn.IS._.Q97." localSheetId="3" hidden="1">{"IS Q97",#N/A,FALSE,"Income Statement"}</definedName>
    <definedName name="wrn.IS._.Years." localSheetId="3" hidden="1">{"IS Years",#N/A,FALSE,"Income Statement"}</definedName>
    <definedName name="wrn.ISCG._.model." localSheetId="3" hidden="1">{#N/A,#N/A,FALSE,"Second";#N/A,#N/A,FALSE,"ownership";#N/A,#N/A,FALSE,"Valuation";#N/A,#N/A,FALSE,"Eqiv";#N/A,#N/A,FALSE,"Mults";#N/A,#N/A,FALSE,"ISCG Graphics"}</definedName>
    <definedName name="wrn.jan._.98." localSheetId="3" hidden="1">{"sheet a",#N/A,FALSE,"A";"sheet b 1",#N/A,FALSE,"B";"sheet b 2",#N/A,FALSE,"B"}</definedName>
    <definedName name="wrn.JEG." localSheetId="3" hidden="1">{#N/A,#N/A,FALSE,"Assumptions";#N/A,#N/A,FALSE,"I&amp;E";#N/A,#N/A,FALSE,"Tax Analysis";#N/A,#N/A,FALSE,"3Cash Flow";#N/A,#N/A,FALSE,"5Residual";#N/A,#N/A,FALSE,"9Pricing Matrix";#N/A,#N/A,FALSE,"10Vacancy Matrix";#N/A,#N/A,FALSE,"11Expiration Schedule";#N/A,#N/A,FALSE,"12Lease-up Schedule"}</definedName>
    <definedName name="wrn.JM." localSheetId="3" hidden="1">{#N/A,#N/A,FALSE,"ExecSum";#N/A,#N/A,FALSE,"Budget";#N/A,#N/A,FALSE,"Summary1";#N/A,#N/A,FALSE,"CashFlow";#N/A,#N/A,FALSE,"Year1 Cash Flow";#N/A,#N/A,FALSE,"Carry";#N/A,#N/A,FALSE,"Page 3"}</definedName>
    <definedName name="wrn.JODM._.Graphs." localSheetId="3" hidden="1">{"graph",#N/A,FALSE,"WWJU";"graph",#N/A,FALSE,"WWSEM";"graph",#N/A,FALSE,"GOMJU";"graph",#N/A,FALSE,"GOMSEM";"graph",#N/A,FALSE,"NSJU";"graph",#N/A,FALSE,"NSSEM";"graph",#N/A,FALSE,"WAJU";"graph",#N/A,FALSE,"STOCKPRI";"graph",#N/A,FALSE,"CFTEV";"graph",#N/A,FALSE,"NAV-RCV";"graph",#N/A,FALSE,"CRUDEWW"}</definedName>
    <definedName name="wrn.Kontrolní._.rozpočet." localSheetId="3" hidden="1">{#N/A,#N/A,TRUE,"Krycí list"}</definedName>
    <definedName name="wrn.Kontrolní._.rozpoeet." localSheetId="3" hidden="1">{#N/A,#N/A,TRUE,"Krycí list"}</definedName>
    <definedName name="wrn.kpI." localSheetId="3" hidden="1">{#N/A,#N/A,FALSE,"Top page";#N/A,#N/A,FALSE,"Weekly KPI";#N/A,#N/A,FALSE,"Customer Count Growth";#N/A,#N/A,FALSE,"Customer Spending Growth";#N/A,#N/A,FALSE,"Sales Growth";#N/A,#N/A,FALSE,"Customer Spending";#N/A,#N/A,FALSE,"Credit Card % to Sales"}</definedName>
    <definedName name="wrn.Latent._.Demand._.Inputs." localSheetId="3" hidden="1">{#N/A,#N/A,FALSE,"Latent"}</definedName>
    <definedName name="wrn.LBO." localSheetId="3" hidden="1">{#N/A,#N/A,FALSE,"Cov";#N/A,#N/A,FALSE,"sum";#N/A,#N/A,FALSE,"baladj";#N/A,#N/A,FALSE,"bs";#N/A,#N/A,FALSE,"is";#N/A,#N/A,FALSE,"pis";#N/A,#N/A,FALSE,"cf";#N/A,#N/A,FALSE,"balhist";#N/A,#N/A,FALSE,"wc";#N/A,#N/A,FALSE,"ltd";#N/A,#N/A,FALSE,"cover";#N/A,#N/A,FALSE,"fa";#N/A,#N/A,FALSE,"tax";#N/A,#N/A,FALSE,"irr";#N/A,#N/A,FALSE,"in"}</definedName>
    <definedName name="wrn.LBO._.Summary." localSheetId="3" hidden="1">{"LBO Summary",#N/A,FALSE,"Summary"}</definedName>
    <definedName name="wrn.Leasing._.Assumptions." localSheetId="3" hidden="1">{"Assumptions",#N/A,FALSE,"Leasing Assumptions"}</definedName>
    <definedName name="wrn.Leasing._.Variance." localSheetId="3" hidden="1">{#N/A,#N/A,FALSE,"Leasing 6A"}</definedName>
    <definedName name="wrn.LeasingResults." localSheetId="3" hidden="1">{#N/A,#N/A,FALSE,"Retention";#N/A,#N/A,FALSE,"ZL Roll";#N/A,#N/A,FALSE,"FC Roll";#N/A,#N/A,FALSE,"zmlConsildated";#N/A,#N/A,FALSE,"ZM ROll SbyS";#N/A,#N/A,FALSE,"ZL";#N/A,#N/A,FALSE,"FCOccy";#N/A,#N/A,FALSE,"ZM123";#N/A,#N/A,FALSE,"portfolio"}</definedName>
    <definedName name="wrn.Legal._.Sized._.Internal." localSheetId="3" hidden="1">{"Legal Internal",#N/A,FALSE,"Cash Flow Proforma";#N/A,#N/A,FALSE,"Scenario Variable Cells";"Legal",#N/A,FALSE,"Proforma Assumptions";"Legal",#N/A,FALSE,"Rolling Option Sales";"Legal",#N/A,FALSE,"Bulk Pad and Finished Sales"}</definedName>
    <definedName name="wrn.Line._.Item._.Summary." localSheetId="3" hidden="1">{#N/A,#N/A,FALSE,"Line Item Summ."}</definedName>
    <definedName name="wrn.lnsum" localSheetId="3" hidden="1">{"Loan Summary",#N/A,FALSE,"Phase 1 loan &amp; data"}</definedName>
    <definedName name="wrn.LoanInformation." localSheetId="3" hidden="1">{#N/A,#N/A,FALSE,"LoanAssumptions"}</definedName>
    <definedName name="wrn.Loanrecap." localSheetId="3" hidden="1">{"Loanrecap",#N/A,FALSE,"Construction"}</definedName>
    <definedName name="wrn.Lodging." localSheetId="3" hidden="1">{#N/A,#N/A,FALSE,"EPS";#N/A,#N/A,FALSE,"EBITDA"}</definedName>
    <definedName name="wrn.Logo._.Exchange._.and._.Overview." localSheetId="3" hidden="1">{"Logo",#N/A,FALSE,"Logo";"Exchange",#N/A,FALSE,"Logo";#N/A,#N/A,FALSE,"overview"}</definedName>
    <definedName name="wrn.Ltd._.Service._.Budget." localSheetId="3"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rd." localSheetId="3"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V._.Output." localSheetId="3" hidden="1">{"LTV Output",#N/A,FALSE,"Output"}</definedName>
    <definedName name="wrn.Main._.Fields."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e." localSheetId="3" hidden="1">{"Assumptions",#N/A,TRUE,"Assumptions";"Income",#N/A,TRUE,"Income";"Balance",#N/A,TRUE,"Balance"}</definedName>
    <definedName name="wrn.Maine2." localSheetId="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rket." localSheetId="3" hidden="1">{#N/A,#N/A,FALSE,"SUBMKT";#N/A,#N/A,FALSE,"MARKET";#N/A,#N/A,FALSE,"VACANCY";#N/A,#N/A,FALSE,"ABSORB";#N/A,#N/A,FALSE,"SUBLEASE";#N/A,#N/A,FALSE,"CONSTRCT"}</definedName>
    <definedName name="wrn.Marketing._1" localSheetId="3" hidden="1">{#N/A,#N/A,FALSE,"2Assumptions";#N/A,#N/A,FALSE,"3Cash Flow";#N/A,#N/A,FALSE,"I&amp;E";#N/A,#N/A,FALSE,"I&amp;E (2)";#N/A,#N/A,FALSE,"10Vacancy Matrix";#N/A,#N/A,FALSE,"11Expiration Schedule"}</definedName>
    <definedName name="wrn.MATRICES._.and._.CFs." localSheetId="3" hidden="1">{#N/A,#N/A,FALSE,"Assumptions";#N/A,#N/A,FALSE,"Consol CF";#N/A,#N/A,FALSE,"matx B4 DS";#N/A,#N/A,FALSE,"Hacienda CF";#N/A,#N/A,FALSE,"matx B4 DS Hac";#N/A,#N/A,FALSE,"Chabot CF";#N/A,#N/A,FALSE,"matx B4 DS Chabot";#N/A,#N/A,FALSE,"Diablo CF";#N/A,#N/A,FALSE,"matx B4 DS Diablo"}</definedName>
    <definedName name="wrn.MATRICIES._.ONLY." localSheetId="3" hidden="1">{#N/A,#N/A,FALSE,"matx B4 DS";#N/A,#N/A,FALSE,"matx B4 DS Hac";#N/A,#N/A,FALSE,"matx B4 DS Chabot";#N/A,#N/A,FALSE,"matx B4 DS Diablo"}</definedName>
    <definedName name="wrn.merge." localSheetId="3" hidden="1">{#N/A,#N/A,FALSE,"IPO";#N/A,#N/A,FALSE,"DCF";#N/A,#N/A,FALSE,"LBO";#N/A,#N/A,FALSE,"MULT_VAL";#N/A,#N/A,FALSE,"Status Quo";#N/A,#N/A,FALSE,"Recap"}</definedName>
    <definedName name="wrn.MERGER._.PLANS." localSheetId="3" hidden="1">{"Assumptions1",#N/A,FALSE,"Assumptions";"MergerPlans1","20yearamort",FALSE,"MergerPlans";"MergerPlans1","40yearamort",FALSE,"MergerPlans";"MergerPlans2",#N/A,FALSE,"MergerPlans";"inputs",#N/A,FALSE,"MergerPlans"}</definedName>
    <definedName name="wrn.minrenn" localSheetId="3" hidden="1">{"MINRENT2",#N/A,FALSE,"SCHEDULE B"}</definedName>
    <definedName name="wrn.minrent.2" localSheetId="3" hidden="1">{"MINRENT2",#N/A,FALSE,"SCHEDULE B"}</definedName>
    <definedName name="wrn.mirBellagio." localSheetId="3" hidden="1">{#N/A,#N/A,FALSE,"MIR";#N/A,#N/A,FALSE,"NYNY"}</definedName>
    <definedName name="wrn.mkting" localSheetId="3" hidden="1">{#N/A,#N/A,FALSE,"MARKETING I";#N/A,#N/A,FALSE,"MARKETING II";#N/A,#N/A,FALSE,"MARKETING III"}</definedName>
    <definedName name="wrn.Model." localSheetId="3" hidden="1">{"Investor",#N/A,FALSE,"Model";"Property",#N/A,FALSE,"Model";"Incentive Taxes",#N/A,FALSE,"Model"}</definedName>
    <definedName name="wrn.MODEL5" localSheetId="3" hidden="1">{"IS",#N/A,FALSE,"Income Statement";"ISR",#N/A,FALSE,"Income Statement Ratios";"BS",#N/A,FALSE,"Balance Sheet";"BSR",#N/A,FALSE,"Balance Sheet Ratios";"CF",#N/A,FALSE,"Cash Flow";"SALES",#N/A,FALSE,"Sales Analysis";"RR",#N/A,FALSE,"Recent Results"}</definedName>
    <definedName name="wrn.ModelReview." localSheetId="3"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0" localSheetId="3"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nthly." localSheetId="3" hidden="1">{#N/A,#N/A,FALSE,"Running Total";#N/A,#N/A,FALSE,"Oct 96";#N/A,#N/A,FALSE,"Nov 96";#N/A,#N/A,FALSE,"Dec 96";#N/A,#N/A,FALSE,"Jan 97";#N/A,#N/A,FALSE,"Feb 97";#N/A,#N/A,FALSE,"Mar 97";#N/A,#N/A,FALSE,"Apr 97";#N/A,#N/A,FALSE,"May 97";#N/A,#N/A,FALSE,"June 97";#N/A,#N/A,FALSE,"July 97"}</definedName>
    <definedName name="wrn.Monthly._.Detail._.Reports." localSheetId="3" hidden="1">{"Detail Project Cash Flow",#N/A,TRUE,"Cash Flow Grid";"Financing Calculation",#N/A,TRUE,"Cash Flow Grid"}</definedName>
    <definedName name="wrn.monthly._.financial." localSheetId="3" hidden="1">{#N/A,#N/A,FALSE,"SUMMARY 4a";#N/A,#N/A,FALSE,"GBA 4b";#N/A,#N/A,FALSE,"TENANT 4c";#N/A,#N/A,FALSE,"BUDGET DETAIL";#N/A,#N/A,FALSE,"PRO FORMA"}</definedName>
    <definedName name="wrn.MonthlyRentRoll." localSheetId="3" hidden="1">{"MonthlyRentRoll",#N/A,FALSE,"RentRoll"}</definedName>
    <definedName name="wrn.Netbacks." localSheetId="3" hidden="1">{"Netbacks",#N/A,FALSE,"Netbacks"}</definedName>
    <definedName name="wrn.newest." localSheetId="3" hidden="1">{#N/A,#N/A,TRUE,"TS";#N/A,#N/A,TRUE,"Combo";#N/A,#N/A,TRUE,"FAIR";#N/A,#N/A,TRUE,"RBC";#N/A,#N/A,TRUE,"xxxx"}</definedName>
    <definedName name="wrn.newoutput" localSheetId="3" hidden="1">{"DCF","UPSIDE CASE",FALSE,"Sheet1";"DCF","BASE CASE",FALSE,"Sheet1";"DCF","DOWNSIDE CASE",FALSE,"Sheet1"}</definedName>
    <definedName name="wrn.NOI._.Input." localSheetId="3" hidden="1">{#N/A,#N/A,FALSE,"Input"}</definedName>
    <definedName name="wrn.NOI_Summary." localSheetId="3" hidden="1">{#N/A,#N/A,FALSE,"NOI"}</definedName>
    <definedName name="wrn.Northborough._.Station." localSheetId="3" hidden="1">{#N/A,#N/A,FALSE,"Total Acquisition and Rehab ";#N/A,#N/A,FALSE,"Summary of Hard Costs"}</definedName>
    <definedName name="wrn.Notes._.2." localSheetId="3" hidden="1">{"Notes 2",#N/A,FALSE,"Sheet1"}</definedName>
    <definedName name="wrn.nyt._.times._.full." localSheetId="3" hidden="1">{#N/A,#N/A,FALSE,"ExecSum";#N/A,#N/A,FALSE,"Budget";#N/A,#N/A,FALSE,"Summary1";#N/A,#N/A,FALSE,"CashFlow";#N/A,#N/A,FALSE,"Year1 Cash Flow";#N/A,#N/A,FALSE,"RE Taxes";#N/A,#N/A,FALSE,"OE Schedule";#N/A,#N/A,FALSE,"Leasing Comm";#N/A,#N/A,FALSE,"Input";#N/A,#N/A,FALSE,"Carry";#N/A,#N/A,FALSE,"Page 1A";#N/A,#N/A,FALSE,"Page 1B";#N/A,#N/A,FALSE,"Page 2";#N/A,#N/A,FALSE,"Page 3";#N/A,#N/A,FALSE,"Page 4";#N/A,#N/A,FALSE,"Summary2";#N/A,#N/A,FALSE,"Lease Summary";#N/A,#N/A,FALSE,"GrossRent";#N/A,#N/A,FALSE,"GrossRent";#N/A,#N/A,FALSE,"FCESummary";#N/A,#N/A,FALSE,"CreditLoss";#N/A,#N/A,FALSE,"Recoveries";#N/A,#N/A,FALSE,"Loan Balance"}</definedName>
    <definedName name="wrn.Occupancy._.Calcs." localSheetId="3" hidden="1">{#N/A,#N/A,FALSE,"Occ. Calcs"}</definedName>
    <definedName name="wrn.ODB." localSheetId="3" hidden="1">{"ODB",#N/A,FALSE,"Hold Scenario"}</definedName>
    <definedName name="wrn.office." localSheetId="3"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ne._.Partner." localSheetId="3" hidden="1">{#N/A,#N/A,FALSE,"graph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ntario." localSheetId="3" hidden="1">{"page1",#N/A,FALSE,"sheet 1";"Page2",#N/A,FALSE,"sheet 1";"page3",#N/A,FALSE,"sheet 1";"page4",#N/A,FALSE,"sheet 1"}</definedName>
    <definedName name="wrn.open." localSheetId="3" hidden="1">{#N/A,#N/A,FALSE,"Unconsolidated Debt"}</definedName>
    <definedName name="wrn.open.0" localSheetId="3" hidden="1">{#N/A,#N/A,FALSE,"Unconsolidated Debt"}</definedName>
    <definedName name="wrn.Operating._.Expenses._.Sheets." localSheetId="3" hidden="1">{#N/A,#N/A,FALSE,"Oper Exp"}</definedName>
    <definedName name="wrn.OperatingAssumtions." localSheetId="3" hidden="1">{#N/A,#N/A,FALSE,"OperatingAssumptions"}</definedName>
    <definedName name="wrn.Operations._.Review." localSheetId="3" hidden="1">{#N/A,#N/A,FALSE,"Proforma Five Yr";#N/A,#N/A,FALSE,"Occ and Rate";#N/A,#N/A,FALSE,"PF Input";#N/A,#N/A,FALSE,"Hotcomps"}</definedName>
    <definedName name="wrn.Ops._.Charlie._.Packet." localSheetId="3" hidden="1">{#N/A,#N/A,FALSE,"Proforma Five Yr";#N/A,#N/A,FALSE,"Occ and Rate";#N/A,#N/A,FALSE,"PF Input";#N/A,#N/A,FALSE,"Ops Summary";#N/A,#N/A,FALSE,"Hotcomps"}</definedName>
    <definedName name="wrn.Ops_S.Holders._.Assets_Income." localSheetId="3" hidden="1">{"Ops_S.Holders Assets and Income",#N/A,FALSE,"ops_shf"}</definedName>
    <definedName name="wrn.Output." localSheetId="3" hidden="1">{#N/A,#N/A,FALSE,"Assumptions";#N/A,#N/A,FALSE,"IS";#N/A,#N/A,FALSE,"BS";#N/A,#N/A,FALSE,"CF"}</definedName>
    <definedName name="wrn.Output3Column." localSheetId="3" hidden="1">{"Output-3Column",#N/A,FALSE,"Output"}</definedName>
    <definedName name="wrn.OutputAll." localSheetId="3" hidden="1">{"Output-All",#N/A,FALSE,"Output"}</definedName>
    <definedName name="wrn.OutputBaseYear." localSheetId="3" hidden="1">{"Output-BaseYear",#N/A,FALSE,"Output"}</definedName>
    <definedName name="wrn.OutputMin." localSheetId="3" hidden="1">{"Output-Min",#N/A,FALSE,"Output"}</definedName>
    <definedName name="wrn.OutputPercent." localSheetId="3" hidden="1">{"Output%",#N/A,FALSE,"Output"}</definedName>
    <definedName name="wrn.Overview._.Reports." localSheetId="3" hidden="1">{#N/A,#N/A,FALSE,"DCF Values";#N/A,#N/A,FALSE,"Overview";#N/A,#N/A,FALSE,"Earnings";#N/A,#N/A,FALSE,"StockMarketValues";#N/A,#N/A,FALSE,"Asset Values";#N/A,#N/A,FALSE,"Accretion EPS";#N/A,#N/A,FALSE,"Accretion CFPS";#N/A,#N/A,FALSE,"santafe";#N/A,#N/A,FALSE,"noble";#N/A,#N/A,FALSE,"Combined Results"}</definedName>
    <definedName name="wrn.P_L._.and._.Bal.._.Sheet." localSheetId="3" hidden="1">{"P_L Account",#N/A,FALSE,"Prime";"Assets",#N/A,FALSE,"Prime";"Liabilities",#N/A,FALSE,"Prime";"Capital and Reserves",#N/A,FALSE,"Prime";"Rec. of S_Holders Funds",#N/A,FALSE,"Prime";"Rec. of Pre and Post Tax Result",#N/A,FALSE,"Prime"}</definedName>
    <definedName name="wrn.p3" localSheetId="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ckage." localSheetId="3"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_1" localSheetId="3"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er._.1." localSheetId="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rking." localSheetId="3" hidden="1">{"Parking",#N/A,FALSE,"Parking"}</definedName>
    <definedName name="wrn.Partial." localSheetId="3"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_1" localSheetId="3"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yroll._.Assumption._.1." localSheetId="3" hidden="1">{"Payroll_Assumption1",#N/A,FALSE,"Sheet1"}</definedName>
    <definedName name="wrn.Payroll._.Assumptions." localSheetId="3" hidden="1">{"Payroll_Assuptions",#N/A,FALSE,"Sheet1"}</definedName>
    <definedName name="wrn.Payroll._.Assumptions._.Summary." localSheetId="3" hidden="1">{"Payroll Assumption Summary",#N/A,FALSE,"Sheet1"}</definedName>
    <definedName name="wrn.Payroll._.Assumptions2." localSheetId="3" hidden="1">{"Payroll_Assumption2",#N/A,FALSE,"Sheet1"}</definedName>
    <definedName name="wrn.Penetration." localSheetId="3" hidden="1">{#N/A,#N/A,FALSE,"Mkt Pen"}</definedName>
    <definedName name="wrn.Per._.Unit." localSheetId="3" hidden="1">{#N/A,#N/A,FALSE,"Budget 1997 Class A (2)";#N/A,#N/A,FALSE,"Budgets 1997 Class B &amp; C (2)"}</definedName>
    <definedName name="wrn.Phase._.I." localSheetId="3" hidden="1">{#N/A,#N/A,FALSE,"Transaction Summary-DTW";#N/A,#N/A,FALSE,"Proforma Five Yr";#N/A,#N/A,FALSE,"Occ and Rate"}</definedName>
    <definedName name="wrn.pl." localSheetId="3" hidden="1">{#N/A,#N/A,FALSE,"Cons PL-Accrual"}</definedName>
    <definedName name="wrn.Plan." localSheetId="3" hidden="1">{#N/A,#N/A,FALSE,"Highridge Return Analysis";#N/A,#N/A,FALSE,"Sale @ end of year 3 (4yr Plan)";#N/A,#N/A,FALSE,"Highridge Assumption Page"}</definedName>
    <definedName name="wrn.PLX." localSheetId="3" hidden="1">{"cred comp",#N/A,FALSE,"Comparable Credit Analysis";"IS",#N/A,FALSE,"IS";"Sensitivity",#N/A,FALSE,"Sensitivity";"BS",#N/A,FALSE,"BS";"Bond Summary",#N/A,FALSE,"B Summary";"AD",#N/A,FALSE,"Accretion";"NAV",#N/A,FALSE,"NAV";"SU",#N/A,FALSE,"S&amp;U";"acq. study",#N/A,FALSE,"Acq. Study";"F Charges",#N/A,FALSE,"Fixed Charges"}</definedName>
    <definedName name="wrn.PorfolioFinancialSummary." localSheetId="3" hidden="1">{#N/A,#N/A,FALSE,"ZellLurieFinSummary";#N/A,#N/A,FALSE,"FirstCapFinSummary";#N/A,#N/A,FALSE,"ZM I-III Consol FinSummary"}</definedName>
    <definedName name="wrn.PR_TRIAL_BALANCE." localSheetId="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3sty." localSheetId="3" hidden="1">{#N/A,#N/A,FALSE,"intag";#N/A,#N/A,FALSE,"budg";#N/A,#N/A,FALSE,"samtl"}</definedName>
    <definedName name="wrn.pr3sty.neu" localSheetId="3" hidden="1">{#N/A,#N/A,FALSE,"intag";#N/A,#N/A,FALSE,"budg";#N/A,#N/A,FALSE,"samtl"}</definedName>
    <definedName name="wrn.PRBFinancials." localSheetId="3" hidden="1">{"incomemth",#N/A,TRUE,"forecast01";"incpercentmth",#N/A,TRUE,"forecast01";"balancemth",#N/A,TRUE,"forecast01";"cashmth",#N/A,TRUE,"forecast01";"cov2mth",#N/A,TRUE,"forecast01";"prbexp",#N/A,TRUE,"forecast01";"prbcap",#N/A,TRUE,"forecast01";"coalconsultants",#N/A,TRUE,"forecast01";"prbsum",#N/A,TRUE,"forecast01"}</definedName>
    <definedName name="wrn.prcntrent" localSheetId="3" hidden="1">{"PERCENTAGE RENT",#N/A,TRUE,"SCHEDULE B"}</definedName>
    <definedName name="wrn.prelist." localSheetId="3" hidden="1">{#N/A,#N/A,FALSE,"rent roll";#N/A,#N/A,FALSE,"I&amp;E";#N/A,#N/A,FALSE,"96noleaseup";#N/A,#N/A,FALSE,"96noleaseup matrix";#N/A,#N/A,FALSE,"leaseup96";#N/A,#N/A,FALSE,"leaseup96 matrix";#N/A,#N/A,FALSE,"Leaseup and Exp."}</definedName>
    <definedName name="wrn.prelist._1" localSheetId="3" hidden="1">{#N/A,#N/A,FALSE,"rent roll";#N/A,#N/A,FALSE,"I&amp;E";#N/A,#N/A,FALSE,"96noleaseup";#N/A,#N/A,FALSE,"96noleaseup matrix";#N/A,#N/A,FALSE,"leaseup96";#N/A,#N/A,FALSE,"leaseup96 matrix";#N/A,#N/A,FALSE,"Leaseup and Exp."}</definedName>
    <definedName name="wrn.Prepaid_Recov.." localSheetId="3" hidden="1">{#N/A,#N/A,FALSE,"Prepaid Recoverable"}</definedName>
    <definedName name="wrn.pres." localSheetId="3" hidden="1">{#N/A,#N/A,FALSE,"Major v. River";#N/A,#N/A,FALSE,"Industry";#N/A,#N/A,FALSE,"Large Operators";#N/A,#N/A,FALSE,"Smaller Operators";#N/A,#N/A,FALSE,"Equip. Supply";#N/A,#N/A,FALSE,"EBITDA";#N/A,#N/A,FALSE,"States";#N/A,#N/A,FALSE,"LV Detail"}</definedName>
    <definedName name="wrn.PRES_OUT." localSheetId="3" hidden="1">{"page1",#N/A,FALSE,"PRESENTATION";"page2",#N/A,FALSE,"PRESENTATION";#N/A,#N/A,FALSE,"Valuation Summary"}</definedName>
    <definedName name="wrn.pres97." localSheetId="3"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entation." localSheetId="3" hidden="1">{#N/A,#N/A,TRUE,"Summary";"AnnualRentRoll",#N/A,TRUE,"RentRoll";#N/A,#N/A,TRUE,"ExitStratigy";#N/A,#N/A,TRUE,"OperatingAssumptions"}</definedName>
    <definedName name="wrn.Presentation2" localSheetId="3"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wrn.Pricing._.Strategy." localSheetId="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1" localSheetId="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mary._.Competition." localSheetId="3" hidden="1">{#N/A,#N/A,FALSE,"Primary"}</definedName>
    <definedName name="wrn.Print." localSheetId="3" hidden="1">{#N/A,#N/A,TRUE,"Cover";#N/A,#N/A,TRUE,"Stack";#N/A,#N/A,TRUE,"Cost S";#N/A,#N/A,TRUE,"Financing";#N/A,#N/A,TRUE," CF";#N/A,#N/A,TRUE,"CF Mnthly";#N/A,#N/A,TRUE,"CF assum";#N/A,#N/A,TRUE,"Unit Sales";#N/A,#N/A,TRUE,"REV";#N/A,#N/A,TRUE,"Bdgt Backup"}</definedName>
    <definedName name="wrn.Print._.4." localSheetId="3" hidden="1">{"Outflow 1",#N/A,FALSE,"Outflows-Inflows";"Outflow 2",#N/A,FALSE,"Outflows-Inflows";"Inflow 1",#N/A,FALSE,"Outflows-Inflows";"Inflow 2",#N/A,FALSE,"Outflows-Inflows"}</definedName>
    <definedName name="wrn.Print._.6." localSheetId="3" hidden="1">{"print 1.6",#N/A,FALSE,"Sheet1";"print 2.6",#N/A,FALSE,"Sheet1";"print 3.6",#N/A,FALSE,"Sheet1";"print 4.6",#N/A,FALSE,"Sheet1";"print 5.6",#N/A,FALSE,"Sheet1";"print 6.6",#N/A,FALSE,"Sheet1"}</definedName>
    <definedName name="wrn.Print._.Accounts." localSheetId="3" hidden="1">{#N/A,#N/A,FALSE,"Balance sheet";#N/A,#N/A,FALSE,"FAD";#N/A,#N/A,FALSE,"Cashflow";#N/A,#N/A,FALSE,"NAV";#N/A,#N/A,FALSE,"Notes 1-5";#N/A,#N/A,FALSE,"Notes 6-"}</definedName>
    <definedName name="wrn.Print._.All." localSheetId="3" hidden="1">{#N/A,#N/A,FALSE,"Land";#N/A,#N/A,FALSE,"Cost Analysis";"Summary",#N/A,FALSE,"Equipment"}</definedName>
    <definedName name="wrn.Print._.All._.Improved._.Sales." localSheetId="3" hidden="1">{#N/A,#N/A,FALSE,"Sale 1";#N/A,#N/A,FALSE,"Sale 2";#N/A,#N/A,FALSE,"Sale 3";#N/A,#N/A,FALSE,"Sale 4";#N/A,#N/A,FALSE,"Sale 5";#N/A,#N/A,FALSE,"Sale 6";#N/A,#N/A,FALSE,"Sale 7";#N/A,#N/A,FALSE,"Sale 8";#N/A,#N/A,FALSE,"Sale 9";#N/A,#N/A,FALSE,"Sale 10";#N/A,#N/A,FALSE,"Sale 11";#N/A,#N/A,FALSE,"Sale 12"}</definedName>
    <definedName name="wrn.Print._.All._.Pages." localSheetId="3" hidden="1">{"LBO Summary",#N/A,FALSE,"Summary";"Income Statement",#N/A,FALSE,"Model";"Cash Flow",#N/A,FALSE,"Model";"Balance Sheet",#N/A,FALSE,"Model";"Working Capital",#N/A,FALSE,"Model";"Pro Forma Balance Sheets",#N/A,FALSE,"PFBS";"Debt Balances",#N/A,FALSE,"Model";"Fee Schedules",#N/A,FALSE,"Model"}</definedName>
    <definedName name="wrn.Print._.All._.Report._.Pages." localSheetId="3"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1" localSheetId="3" hidden="1">{#N/A,#N/A,FALSE,"I&amp;E";#N/A,#N/A,FALSE,"rent roll";#N/A,#N/A,FALSE,"96noleaseup";#N/A,#N/A,FALSE,"96noleaseup matrix";#N/A,#N/A,FALSE,"leaseup 96";#N/A,#N/A,FALSE,"leaseup 96 matrix";#N/A,#N/A,FALSE,"Leaseup and Exp."}</definedName>
    <definedName name="wrn.Print._.Annual." localSheetId="3" hidden="1">{"Summary Info",#N/A,TRUE,"Summary";"Sources &amp; Uses",#N/A,TRUE,"Summary";"Development Program",#N/A,TRUE,"Summary";"Timeline",#N/A,TRUE,"Timeline";"Total Annual CF",#N/A,TRUE,"Summary-Annual";"Total Detailed Annual",#N/A,TRUE,"Summary-Annual";"Acq Costs",#N/A,TRUE,"Ent &amp; Infr";"Entitlement Costs",#N/A,TRUE,"Ent &amp; Infr";"Infrastructure Costs",#N/A,TRUE,"Ent &amp; Infr";"Infrastructure Costs 2",#N/A,TRUE,"Ent &amp; Infr";"Infrastructure Costs 3",#N/A,TRUE,"Ent &amp; Infr";"Infrastructure Costs 4",#N/A,TRUE,"Ent &amp; Infr";"DevBudget",#N/A,TRUE,"DevBudget";"Res Summary",#N/A,TRUE,"Residential";"Res DevBudget",#N/A,TRUE,"Residential";"Res CF Annual",#N/A,TRUE,"Residential-Annual";"Res Detailed Annual",#N/A,TRUE,"Residential-Annual";"Res Detailed Annual 2",#N/A,TRUE,"Residential-Annual";"Res D&amp;S Annual",#N/A,TRUE,"Residential-Annual";"Retail Summary",#N/A,TRUE,"Retail";"Retail Budget",#N/A,TRUE,"Retail";"Retail CF Annual",#N/A,TRUE,"Retail-Annual";"Retail Detailed Annual",#N/A,TRUE,"Retail-Annual";"Retail Detailed Annual 2",#N/A,TRUE,"Retail-Annual";"Retail D&amp;S Annual",#N/A,TRUE,"Retail-Annual";"Hotel Annual",#N/A,TRUE,"Hotel-Annual";"CFD Annual",#N/A,TRUE,"CFD-Annual";"Racetrack Summary",#N/A,TRUE,"Racetrack Summary";"Racetrack Summary 2",#N/A,TRUE,"Racetrack Summary"}</definedName>
    <definedName name="wrn.Print._.Compare._.and._.Divsum." localSheetId="3" hidden="1">{"Divsum Compare Hawaiki",#N/A,TRUE,"Divsum";"Divsum Complete Divsum",#N/A,TRUE,"Divsum"}</definedName>
    <definedName name="wrn.Print._.CRXLAND._.Openings." localSheetId="3" hidden="1">{"Print CRXLAND Assumptions",#N/A,FALSE,"CRXLAND Openings";"Print CRXLAND Openings",#N/A,FALSE,"CRXLAND Openings"}</definedName>
    <definedName name="wrn.Print._.CSI._.and._.Estimate._.Backup." localSheetId="3" hidden="1">{"Divsum Compare Hawaiki",#N/A,FALSE,"Divsum";"Divsum Complete Divsum",#N/A,FALSE,"Divsum";"Estimate Backup",#N/A,FALSE,"Divsum"}</definedName>
    <definedName name="wrn.Print._.Everythin." localSheetId="3" hidden="1">{#N/A,#N/A,FALSE,"PRELIMINARY REVIEW";#N/A,#N/A,FALSE,"SOURCES AND USES OF FUNDS";#N/A,#N/A,FALSE,"COST ITEMS";#N/A,#N/A,FALSE,"DRAW SCHEDULE";#N/A,#N/A,FALSE,"STABILIZED OPERATING PROFORMA";#N/A,#N/A,FALSE,"LEASE UP OPERATING PROFORMA";#N/A,#N/A,FALSE,"INPUT SHEET"}</definedName>
    <definedName name="wrn.Print._.Everything." localSheetId="3"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graphs." localSheetId="3" hidden="1">{"cap_structure",#N/A,FALSE,"Graph-Mkt Cap";"price",#N/A,FALSE,"Graph-Price";"ebit",#N/A,FALSE,"Graph-EBITDA";"ebitda",#N/A,FALSE,"Graph-EBITDA"}</definedName>
    <definedName name="wrn.Print._.Inc.._.Statement._.and._.Stats.." localSheetId="3" hidden="1">{"print annual inc. statement",#N/A,FALSE,"Summary";"print annual stats",#N/A,FALSE,"Summary";"print quarterly inc. statement",#N/A,FALSE,"Summary";"print quarterly stats",#N/A,FALSE,"Summary"}</definedName>
    <definedName name="wrn.Print._.Ltd._.Ptr._.Heller." localSheetId="3" hidden="1">{#N/A,#N/A,FALSE,"Summary Schedule Heller Ltd";#N/A,#N/A,FALSE,"Qtrly  heller Page 1";#N/A,#N/A,FALSE,"Qtrly heller Page 3"}</definedName>
    <definedName name="wrn.Print._.Package." localSheetId="3" hidden="1">{#N/A,#N/A,FALSE,"rent roll";#N/A,#N/A,FALSE,"I&amp;E";#N/A,#N/A,FALSE,"Sales";#N/A,#N/A,FALSE,"% rent";#N/A,#N/A,FALSE,"no leasup 96";#N/A,#N/A,FALSE,"96 Cap Matrix No Leaseup";#N/A,#N/A,FALSE,"Proforma (2)";#N/A,#N/A,FALSE,"Proforma Matrix (2)";#N/A,#N/A,FALSE,"Offering Summary";#N/A,#N/A,FALSE,"RE TAX"}</definedName>
    <definedName name="wrn.Print._.Package._1" localSheetId="3" hidden="1">{#N/A,#N/A,FALSE,"rent roll";#N/A,#N/A,FALSE,"I&amp;E";#N/A,#N/A,FALSE,"Sales";#N/A,#N/A,FALSE,"% rent";#N/A,#N/A,FALSE,"no leasup 96";#N/A,#N/A,FALSE,"96 Cap Matrix No Leaseup";#N/A,#N/A,FALSE,"Proforma (2)";#N/A,#N/A,FALSE,"Proforma Matrix (2)";#N/A,#N/A,FALSE,"Offering Summary";#N/A,#N/A,FALSE,"RE TAX"}</definedName>
    <definedName name="wrn.print._.raw._.data._.entry." localSheetId="3" hidden="1">{"inputs raw data",#N/A,TRUE,"INPUT"}</definedName>
    <definedName name="wrn.Print._.Rent._.Comps." localSheetId="3" hidden="1">{#N/A,#N/A,FALSE,"Rent 1";#N/A,#N/A,FALSE,"Rent 2";#N/A,#N/A,FALSE,"Rent 3";#N/A,#N/A,FALSE,"Rent 4";#N/A,#N/A,FALSE,"Rent 5";#N/A,#N/A,FALSE,"Rent 6";#N/A,#N/A,FALSE,"Rent 7";#N/A,#N/A,FALSE,"Rent 8"}</definedName>
    <definedName name="wrn.Print._.Report." localSheetId="3" hidden="1">{"annual",#N/A,FALSE,"Sheet2";"quarters",#N/A,FALSE,"Sheet2"}</definedName>
    <definedName name="wrn.Print._.SPHI._.Openings." localSheetId="3" hidden="1">{"Print SPHI Assumptions",#N/A,FALSE,"SPHI Openings";"Print SPHI Openings",#N/A,FALSE,"SPHI Openings"}</definedName>
    <definedName name="wrn.print._.standalone." localSheetId="3" hidden="1">{"standalone1",#N/A,FALSE,"DCFBase";"standalone2",#N/A,FALSE,"DCFBase"}</definedName>
    <definedName name="wrn.Print._.STAY._.Openings." localSheetId="3" hidden="1">{"print STAY opening assumptions",#N/A,FALSE,"STAY Openings";"print STAY openings",#N/A,FALSE,"STAY Openings"}</definedName>
    <definedName name="wrn.Print._.sum." localSheetId="3" hidden="1">{#N/A,#N/A,FALSE,"Summary Schedule";#N/A,#N/A,FALSE,"Use of Proceeds";#N/A,#N/A,FALSE,"Yield Cal";#N/A,#N/A,FALSE,"Qtrly Distributions";#N/A,#N/A,FALSE,"RATE";#N/A,#N/A,FALSE,"OPERATIONS";#N/A,#N/A,FALSE,"Draw";#N/A,#N/A,FALSE,"COMPARISON SCHEDULE";#N/A,#N/A,FALSE,"Dev. Budget";#N/A,#N/A,FALSE,"Investor10";#N/A,#N/A,FALSE,"10 year a";#N/A,#N/A,FALSE,"Assum."}</definedName>
    <definedName name="wrn.print._.summary._.sheets." localSheetId="3" hidden="1">{"summary1",#N/A,TRUE,"Comps";"summary2",#N/A,TRUE,"Comps";"summary3",#N/A,TRUE,"Comps"}</definedName>
    <definedName name="wrn.Print._.Three._.Page._.Model." localSheetId="3" hidden="1">{"Page One",#N/A,FALSE,"Model";"Page 2",#N/A,FALSE,"Model";"Page 3",#N/A,FALSE,"Model"}</definedName>
    <definedName name="wrn.Print._.Workbook." localSheetId="3" hidden="1">{#N/A,#N/A,FALSE,"Exec. Summ";#N/A,#N/A,FALSE,"Income";#N/A,#N/A,FALSE,"Expenses";#N/A,#N/A,FALSE,"Loan Options";#N/A,#N/A,FALSE,"Sources &amp; Uses";#N/A,#N/A,FALSE,"Spreadsheet"}</definedName>
    <definedName name="wrn.print_all." localSheetId="3" hidden="1">{#N/A,#N/A,FALSE,"property";#N/A,#N/A,FALSE,"tenants";#N/A,#N/A,FALSE,"capital";#N/A,#N/A,FALSE,"summary"}</definedName>
    <definedName name="wrn.Print_Buyer." localSheetId="3" hidden="1">{#N/A,"DR",FALSE,"increm pf";#N/A,"MAMSI",FALSE,"increm pf";#N/A,"MAXI",FALSE,"increm pf";#N/A,"PCAM",FALSE,"increm pf";#N/A,"PHSV",FALSE,"increm pf";#N/A,"SIE",FALSE,"increm pf"}</definedName>
    <definedName name="wrn.Print_Heller." localSheetId="3" hidden="1">{#N/A,#N/A,TRUE,"Summary Schedule Heller";#N/A,#N/A,TRUE,"Qtrly  heller Page 1";#N/A,#N/A,TRUE,"Qtrly heller Page 2";#N/A,#N/A,TRUE,"Qtrly heller Page 2A";#N/A,#N/A,TRUE,"Qtrly heller Page 3";#N/A,#N/A,TRUE,"Qtrly heller Page 3A";#N/A,#N/A,TRUE,"Summary Schedule Heller Ltd";#N/A,#N/A,TRUE,"Qtrly  heller 4 yr"}</definedName>
    <definedName name="wrn.Print_Target."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2." localSheetId="3" hidden="1">{"Assump",#N/A,TRUE,"Proforma";"first",#N/A,TRUE,"Proforma";"second",#N/A,TRUE,"Proforma";"lease1",#N/A,TRUE,"Proforma";"lease2",#N/A,TRUE,"Proforma"}</definedName>
    <definedName name="wrn.print5" localSheetId="3" hidden="1">{"Assump",#N/A,TRUE,"Proforma";"first",#N/A,TRUE,"Proforma";"second",#N/A,TRUE,"Proforma";"lease1",#N/A,TRUE,"Proforma";"lease2",#N/A,TRUE,"Proforma"}</definedName>
    <definedName name="wrn.PrintAll._1" localSheetId="3" hidden="1">{#N/A,#N/A,FALSE,"Broker Sheet";#N/A,#N/A,FALSE,"Exec.Summary";#N/A,#N/A,FALSE,"Argus Cash Flow";#N/A,#N/A,FALSE,"SPF";#N/A,#N/A,FALSE,"RentRoll"}</definedName>
    <definedName name="wrn.Printfinancialsmth." localSheetId="3" hidden="1">{"incomemth",#N/A,TRUE,"forecast00";"incomepercentmth",#N/A,TRUE,"forecast00";"balancemth",#N/A,TRUE,"forecast00";"cashmth",#N/A,TRUE,"forecast00";"covenantmth",#N/A,TRUE,"forecast00"}</definedName>
    <definedName name="wrn.Printout." localSheetId="3" hidden="1">{"Zone1",#N/A,FALSE,"Parameters";"Zone2",#N/A,FALSE,"Parameters"}</definedName>
    <definedName name="wrn.Prints._.All." localSheetId="3" hidden="1">{"Main",#N/A,FALSE,"Wacker";"Main2",#N/A,FALSE,"Wacker";"Value",#N/A,FALSE,"Wacker";"Sensitivity",#N/A,FALSE,"Wacker";"Paine",#N/A,FALSE,"Wacker";"Quaker",#N/A,FALSE,"Wacker";"Wacker",#N/A,FALSE,"Wacker";"1900",#N/A,FALSE,"Wacker";"1901",#N/A,FALSE,"Wacker"}</definedName>
    <definedName name="wrn.Prior._.Year._.Amounts." localSheetId="3" hidden="1">{"PriorYr1",#N/A,FALSE,"Prior Year Amounts";"PriorYr2",#N/A,FALSE,"Prior Year Amounts"}</definedName>
    <definedName name="wrn.PRO." localSheetId="3" hidden="1">{#N/A,#N/A,FALSE,"COVER";#N/A,#N/A,FALSE,"Construction CF";#N/A,#N/A,FALSE,"PROFORMA";#N/A,#N/A,FALSE,"CASHFLOW"}</definedName>
    <definedName name="wrn.Pro._.Forma." localSheetId="3" hidden="1">{#N/A,#N/A,FALSE,"ACQ";#N/A,#N/A,FALSE,"ASSUMP";#N/A,#N/A,FALSE,"CASH FLOW";#N/A,#N/A,FALSE,"SALE";#N/A,#N/A,FALSE,"TIS";#N/A,#N/A,FALSE,"RENT ROLL"}</definedName>
    <definedName name="wrn.Proforma." localSheetId="3" hidden="1">{"Proforma - Dollars",#N/A,FALSE,"Proforma"}</definedName>
    <definedName name="wrn.Proforma._.2." localSheetId="3" hidden="1">{#N/A,#N/A,TRUE,"Cash Flow Proforma";#N/A,#N/A,TRUE,"Scenario Variable Cells";#N/A,#N/A,TRUE,"Proforma Assumptions";#N/A,#N/A,TRUE,"Bulk Pad and Finished Sales";#N/A,#N/A,TRUE,"Rolling Option Sales"}</definedName>
    <definedName name="wrn.Proforma._.Review." localSheetId="3" hidden="1">{#N/A,#N/A,FALSE,"Occ and Rate";#N/A,#N/A,FALSE,"PF Input";#N/A,#N/A,FALSE,"Proforma Five Yr";#N/A,#N/A,FALSE,"Hotcomps"}</definedName>
    <definedName name="wrn.Proforma._.Year._.1." localSheetId="3" hidden="1">{"Plan Information",#N/A,FALSE,"Plans"}</definedName>
    <definedName name="wrn.Proforma._1" localSheetId="3" hidden="1">{#N/A,#N/A,TRUE,"Summary";#N/A,#N/A,TRUE,"InPlace";#N/A,#N/A,TRUE,"Stable";#N/A,#N/A,TRUE,"RentRoll";#N/A,#N/A,TRUE,"I&amp;E";#N/A,#N/A,TRUE,"Expense Detail";#N/A,#N/A,TRUE,"CAM Recov(InPlace)";#N/A,#N/A,TRUE,"CAM Recov(Stable)";#N/A,#N/A,TRUE,"Tax Recov";#N/A,#N/A,TRUE,"Expiration";#N/A,#N/A,TRUE,"Sales";#N/A,#N/A,TRUE,"Tax"}</definedName>
    <definedName name="wrn.Project." localSheetId="3" hidden="1">{#N/A,#N/A,TRUE,"A-site";#N/A,#N/A,TRUE,"B-Buildings";#N/A,#N/A,TRUE,"c-out-of-fence";#N/A,#N/A,TRUE,"d-proj.infr.";#N/A,#N/A,TRUE,"e- land"}</definedName>
    <definedName name="wrn.Project._.Cost._.Estimate." localSheetId="3" hidden="1">{#N/A,#N/A,FALSE,"cost";#N/A,#N/A,FALSE,"draw sched.";#N/A,#N/A,FALSE,"spread";#N/A,#N/A,FALSE,"Assumptions"}</definedName>
    <definedName name="wrn.projection." localSheetId="3"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jection.new" localSheetId="3"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perty._.Improvements." localSheetId="3" hidden="1">{"Property Improvements",#N/A,FALSE,"Property Improvements"}</definedName>
    <definedName name="wrn.PropertyInformation." localSheetId="3" hidden="1">{#N/A,#N/A,FALSE,"PropertyInfo"}</definedName>
    <definedName name="wrn.Proposal." localSheetId="3" hidden="1">{"Bid",#N/A,FALSE,"Estimate";"Breakdowm",#N/A,FALSE,"Estimate"}</definedName>
    <definedName name="wrn.Pulp." localSheetId="3" hidden="1">{"Pulp Production",#N/A,FALSE,"Pulp";"Pulp Earnings",#N/A,FALSE,"Pulp"}</definedName>
    <definedName name="wrn.Pulp.2" localSheetId="3" hidden="1">{"Pulp Production",#N/A,FALSE,"Pulp";"Pulp Earnings",#N/A,FALSE,"Pulp"}</definedName>
    <definedName name="wrn.Pulp.3" localSheetId="3" hidden="1">{"Pulp Production",#N/A,FALSE,"Pulp";"Pulp Earnings",#N/A,FALSE,"Pulp"}</definedName>
    <definedName name="wrn.Pump." localSheetId="3" hidden="1">{#N/A,#N/A,FALSE,"Assump";#N/A,#N/A,FALSE,"Income";#N/A,#N/A,FALSE,"Balance";#N/A,#N/A,FALSE,"DCF Pump";#N/A,#N/A,FALSE,"Trans Assump";#N/A,#N/A,FALSE,"Combined Income";#N/A,#N/A,FALSE,"Combined Balance"}</definedName>
    <definedName name="wrn.quarterly." localSheetId="3" hidden="1">{"quarterly",#N/A,FALSE,"Pro Forma"}</definedName>
    <definedName name="wrn.QUICK." localSheetId="3"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_.Print." localSheetId="3" hidden="1">{"Pro Forma",#N/A,FALSE,"Prof";"Statistics",#N/A,FALSE,"Stats";"Incentive Fee Calc",#N/A,FALSE,"Incent"}</definedName>
    <definedName name="wrn.Quick._.View." localSheetId="3" hidden="1">{"Pro Forma",#N/A,FALSE,"Prof";"Statistics",#N/A,FALSE,"Stats";"Incentive Fee Calc",#N/A,FALSE,"Incent"}</definedName>
    <definedName name="wrn.rate." localSheetId="3" hidden="1">{"RATES",#N/A,FALSE,"RECOVERY RATES";"CONTRIBUTIONS",#N/A,FALSE,"RECOVERY RATES";"GLA CATEGORY SUMMARY",#N/A,FALSE,"RECOVERY RATES"}</definedName>
    <definedName name="wrn.recap_at_sale." localSheetId="3" hidden="1">{"Recap at sale",#N/A,FALSE,"Recap"}</definedName>
    <definedName name="wrn.Rehab." localSheetId="3" hidden="1">{#N/A,#N/A,TRUE,"Total Acquisition and Rehab ";#N/A,#N/A,TRUE,"Summary of Hard Costs";#N/A,#N/A,TRUE,"Summary-Interior Scope of Work";#N/A,#N/A,TRUE,"Cementious Decks";#N/A,#N/A,TRUE,"Finish Trim";#N/A,#N/A,TRUE,"Balcony Waterproofing";#N/A,#N/A,TRUE,"Doors and Hardware";#N/A,#N/A,TRUE,"Drywall";#N/A,#N/A,TRUE,"Tile";#N/A,#N/A,TRUE,"Flooring";#N/A,#N/A,TRUE,"Painting";#N/A,#N/A,TRUE,"Identifying, Shelving &amp; Mirrors";#N/A,#N/A,TRUE,"Appliances";#N/A,#N/A,TRUE,"Cabinets and Countertops";#N/A,#N/A,TRUE,"Window Treatments";#N/A,#N/A,TRUE,"Plumbing";#N/A,#N/A,TRUE,"HVAC";#N/A,#N/A,TRUE,"Electrical"}</definedName>
    <definedName name="wrn.Rehab._.Projects." localSheetId="3" hidden="1">{#N/A,#N/A,FALSE,"Bankside Village Apartments";#N/A,#N/A,FALSE,"Stoneridge Apartments"}</definedName>
    <definedName name="wrn.Releases._.Cash._.Accrual." localSheetId="3" hidden="1">{"a_releases",#N/A,FALSE,"Summary";"a_cash",#N/A,FALSE,"Summary";"a_accrual",#N/A,FALSE,"Summary"}</definedName>
    <definedName name="wrn.RELEVANTSHEETS." localSheetId="3" hidden="1">{#N/A,#N/A,FALSE,"AD_Purch";#N/A,#N/A,FALSE,"Projections";#N/A,#N/A,FALSE,"DCF";#N/A,#N/A,FALSE,"Mkt Val"}</definedName>
    <definedName name="wrn.Renovation." localSheetId="3" hidden="1">{#N/A,#N/A,FALSE,"loan analysis";#N/A,#N/A,FALSE,"Draw Schedule";#N/A,#N/A,FALSE,"Cost";#N/A,#N/A,FALSE,"unit mix";#N/A,#N/A,FALSE,"proforma";#N/A,#N/A,FALSE,"Spread";#N/A,#N/A,FALSE,"Assumptions";#N/A,#N/A,FALSE,"Summary"}</definedName>
    <definedName name="wrn.Rent._.Assumptions." localSheetId="3" hidden="1">{"Rent_Assumptions",#N/A,FALSE,"Sheet1"}</definedName>
    <definedName name="wrn.Rent._.Changes._.Per._.Unit." localSheetId="3" hidden="1">{"Rent_ChangesPerUnit",#N/A,FALSE,"Sheet1"}</definedName>
    <definedName name="wrn.Rent._.Changes._.Total." localSheetId="3" hidden="1">{"Rent_ChangesTotal",#N/A,FALSE,"Sheet1"}</definedName>
    <definedName name="wrn.Rent._.Totals." localSheetId="3" hidden="1">{"Rent_Totals",#N/A,FALSE,"Sheet1"}</definedName>
    <definedName name="wrn.RentRoll." localSheetId="3" hidden="1">{"CurrentRentRoll",#N/A,FALSE,"Graph &amp; Rent Roll"}</definedName>
    <definedName name="wrn.Report." localSheetId="3" hidden="1">{#N/A,#N/A,FALSE,"Loan Summary";#N/A,#N/A,FALSE,"NOI";"RR and Expir",#N/A,FALSE,"Rental";"Sales History",#N/A,FALSE,"Rental";#N/A,#N/A,FALSE,"Reserves"}</definedName>
    <definedName name="wrn.Report._.Detail." localSheetId="3"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FOR._.CCA." localSheetId="3" hidden="1">{"CCA",#N/A,FALSE,"INPUT";"Pricing","CCA",FALSE,"Pricing";"Rent","CCA",FALSE,"Rent,Exp";"Fund Flow",#N/A,FALSE,"Fund Flow"}</definedName>
    <definedName name="wrn.REPORT._.FOR._.FA." localSheetId="3" hidden="1">{"Report for FA","FA",FALSE,"Benefits"}</definedName>
    <definedName name="wrn.REPORT._.FOR._.LUS." localSheetId="3" hidden="1">{#N/A,#N/A,FALSE,"LeaseData";"Rent",#N/A,FALSE,"Rent,Exp"}</definedName>
    <definedName name="wrn.Report._.I." localSheetId="3" hidden="1">{#N/A,#N/A,FALSE,"Assumptions";#N/A,#N/A,FALSE,"Promote Assumptions";#N/A,#N/A,FALSE,"Residual Analysis";#N/A,#N/A,FALSE,"ROC";#N/A,#N/A,FALSE,"Project Costs";#N/A,#N/A,FALSE,"Annual CF";#N/A,#N/A,FALSE,"Stab Proforma"}</definedName>
    <definedName name="wrn.Report._1" localSheetId="3"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wrn.report.Irr" localSheetId="3" hidden="1">{#N/A,#N/A,FALSE,"Loan Summary";#N/A,#N/A,FALSE,"NOI";"RR and Expir",#N/A,FALSE,"Rental";"Sales History",#N/A,FALSE,"Rental";#N/A,#N/A,FALSE,"Reserves"}</definedName>
    <definedName name="wrn.Report1." localSheetId="3" hidden="1">{#N/A,#N/A,FALSE,"Summary";#N/A,#N/A,FALSE,"Assumptions";#N/A,#N/A,FALSE,"Cash Flow";#N/A,#N/A,FALSE,"Residual Calculation";#N/A,#N/A,FALSE,"Pricing Matrix";#N/A,#N/A,FALSE,"Pricing Matrix II";#N/A,#N/A,FALSE,"Expiration Schedule"}</definedName>
    <definedName name="wrn.REPORT2." localSheetId="3" hidden="1">{"VIEW1",#N/A,FALSE,"VESTA2";"VIEW2",#N/A,FALSE,"VESTA2";"VIEW3",#N/A,FALSE,"VESTA2";"VIEW4",#N/A,FALSE,"VESTA2"}</definedName>
    <definedName name="wrn.Report5" localSheetId="3" hidden="1">{#N/A,#N/A,FALSE,"Summary";#N/A,#N/A,FALSE,"Assumptions";#N/A,#N/A,FALSE,"Cash Flow";#N/A,#N/A,FALSE,"Residual Calculation";#N/A,#N/A,FALSE,"Pricing Matrix";#N/A,#N/A,FALSE,"Pricing Matrix II";#N/A,#N/A,FALSE,"Expiration Schedule"}</definedName>
    <definedName name="wrn.Revenue._.Reports." localSheetId="3" hidden="1">{"Tenant Info",#N/A,FALSE,"Revenue Input";"Base Rent",#N/A,FALSE,"Revenue Input";"RSF Projections",#N/A,FALSE,"Revenue Input";"OP Cost Escalations",#N/A,FALSE,"Revenue Input";"OP Cost Monthly",#N/A,FALSE,"Revenue Input";"RE Tax Escalation",#N/A,FALSE,"Revenue Input";"RE Tax Monthly",#N/A,FALSE,"Revenue Input"}</definedName>
    <definedName name="wrn.Revenue._.Summary." localSheetId="3" hidden="1">{"Revenue Summary",#N/A,FALSE,"Revenue Schedules"}</definedName>
    <definedName name="wrn.Rmgmtfee." localSheetId="3" hidden="1">{#N/A,#N/A,FALSE,"Rmgmtfee"}</definedName>
    <definedName name="wrn.Rogers." localSheetId="3"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wrn.Rogers.1" localSheetId="3"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wrn.Roll._.Up._.Fields." localSheetId="3" hidden="1">{"Total",#N/A,FALSE,"Six Fields";"PDP",#N/A,FALSE,"Six Fields";"PNP",#N/A,FALSE,"Six Fields";"PUD",#N/A,FALSE,"Six Fields";"Prob",#N/A,FALSE,"Six Fields"}</definedName>
    <definedName name="wrn.rollup." localSheetId="3" hidden="1">{"page1",#N/A,FALSE,"rollup"}</definedName>
    <definedName name="wrn.Roof._.Report." localSheetId="3" hidden="1">{"Roofs Page 1",#N/A,FALSE,"Roof Outline";"Roofs Page 2",#N/A,FALSE,"Roof Outline"}</definedName>
    <definedName name="wrn.rpt96." localSheetId="3" hidden="1">{"rmrev1",#N/A,FALSE,"Forecast96";"rmrev2",#N/A,FALSE,"Forecast96";"rmrev3",#N/A,FALSE,"Forecast96"}</definedName>
    <definedName name="wrn.RRDOMINION._.TOWER." localSheetId="3"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V._.SAR." localSheetId="3" hidden="1">{#N/A,#N/A,FALSE,"COVER";#N/A,#N/A,FALSE,"WEEKLY SUMMARY";"RiverView I",#N/A,FALSE,"EAST TOWER";#N/A,#N/A,FALSE,"WEST TOWER";"Parking",#N/A,FALSE,"EAST TOWER"}</definedName>
    <definedName name="wrn.Sale._.Computation._.Sheets." localSheetId="3" hidden="1">{#N/A,#N/A,FALSE,"SalesWaterfall"}</definedName>
    <definedName name="wrn.sales." localSheetId="3" hidden="1">{"sales",#N/A,FALSE,"Sales";"sales existing",#N/A,FALSE,"Sales";"sales rd1",#N/A,FALSE,"Sales";"sales rd2",#N/A,FALSE,"Sales"}</definedName>
    <definedName name="wrn.Sales._.and._.Debt." localSheetId="3" hidden="1">{"a_sales",#N/A,FALSE,"Summary";"a_debt",#N/A,FALSE,"Summary"}</definedName>
    <definedName name="wrn.Sales._.Information." localSheetId="3" hidden="1">{#N/A,#N/A,FALSE,"Cover Page";#N/A,#N/A,FALSE,"Table of Contents";#N/A,#N/A,FALSE,"Investment-Acquisition Costs";#N/A,#N/A,FALSE,"Financing Assumptions";#N/A,#N/A,FALSE,"Proforma Assumptions";#N/A,#N/A,FALSE,"Rent Roll";#N/A,#N/A,FALSE,"Taxes and Assessments"}</definedName>
    <definedName name="wrn.Sales._.Package._.MPS._.01." localSheetId="3" hidden="1">{#N/A,#N/A,FALSE,"Cover Page";#N/A,#N/A,FALSE,"Table of Contents";#N/A,#N/A,FALSE,"Executive Summary";#N/A,#N/A,FALSE,"Investment-Acquisition Costs";#N/A,#N/A,FALSE,"Financing Assumptions";#N/A,#N/A,FALSE,"Rent Roll";#N/A,#N/A,FALSE,"Taxes and Assessments"}</definedName>
    <definedName name="wrn.Savannah._.Place." localSheetId="3" hidden="1">{#N/A,#N/A,FALSE,"Investment Analysis ";#N/A,#N/A,FALSE,"Savannah Place"}</definedName>
    <definedName name="wrn.SBU._.STEERIN." localSheetId="3" hidden="1">{"TOTALS",#N/A,FALSE,"Consolidating Income Statement";"MONTHS",#N/A,FALSE,"Ag";"QTRS",#N/A,FALSE,"Ag";"MONTHS",#N/A,FALSE,"Turf";"QTRS",#N/A,FALSE,"Turf";"MONTHS",#N/A,FALSE,"Industrial";"QTRS",#N/A,FALSE,"Industrial";"MONTHS",#N/A,FALSE,"Parts";"QTRS",#N/A,FALSE,"Parts"}</definedName>
    <definedName name="wrn.Scenario._.Summary._.Comparisons." localSheetId="3" hidden="1">{#N/A,"Rolling Option",FALSE,"Scenario Variable Cells";"Legal Internal",#N/A,FALSE,"Cash Flow Proforma";#N/A,"Pad &amp; Roll",FALSE,"Scenario Variable Cells";"Legal Internal",#N/A,FALSE,"Cash Flow Proforma";#N/A,"SuperPads",FALSE,"Scenario Variable Cells";"Legal Internal",#N/A,FALSE,"Cash Flow Proforma";#N/A,"Finished",FALSE,"Scenario Variable Cells";"Legal Internal",#N/A,FALSE,"Cash Flow Proforma"}</definedName>
    <definedName name="wrn.schas2" localSheetId="3" hidden="1">{"ACCOUNTING COPY",#N/A,FALSE,"SCHEDULE A";"FINANCE COPY",#N/A,FALSE,"SCHEDULE A";"P.L. COPY",#N/A,FALSE,"SCHEDULE A"}</definedName>
    <definedName name="wrn.Schedule._.A." localSheetId="3" hidden="1">{"Schedule A",#N/A,FALSE,"Schedule A"}</definedName>
    <definedName name="wrn.Schedule._.B." localSheetId="3" hidden="1">{"Schedule B",#N/A,FALSE,"Schedule B"}</definedName>
    <definedName name="wrn.Schedule._.C." localSheetId="3" hidden="1">{"Schedule C",#N/A,FALSE,"Schedule C"}</definedName>
    <definedName name="wrn.Schedule._.D." localSheetId="3" hidden="1">{"Schedule D",#N/A,FALSE,"Schedule C-D"}</definedName>
    <definedName name="wrn.Schedules." localSheetId="3" hidden="1">{#N/A,#N/A,FALSE,"Lse-ex";#N/A,#N/A,FALSE,"Rollover";#N/A,#N/A,FALSE,"Hist Sales";#N/A,#N/A,FALSE,"97 Occup Cst";#N/A,#N/A,FALSE,"Breakpoint";#N/A,#N/A,FALSE,"Rentroll";#N/A,#N/A,FALSE,"Hst I&amp;E";#N/A,#N/A,FALSE,"Owners";#N/A,#N/A,FALSE,"PROPS96";#N/A,#N/A,FALSE,"Props on mkt";#N/A,#N/A,FALSE,"Portfolios on mkt"}</definedName>
    <definedName name="wrn.seafirst." localSheetId="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condary._.Competition." localSheetId="3" hidden="1">{#N/A,#N/A,FALSE,"Secondary"}</definedName>
    <definedName name="wrn.Shared._.Costs." localSheetId="3" hidden="1">{"cash flow",#N/A,FALSE,"Shared Costs";"allocations",#N/A,FALSE,"Shared Costs"}</definedName>
    <definedName name="wrn.Short." localSheetId="3" hidden="1">{#N/A,#N/A,FALSE,"ExecutiveSummary";#N/A,#N/A,FALSE,"CostDetail";#N/A,#N/A,FALSE,"IncomeDetail"}</definedName>
    <definedName name="wrn.Short._.Print." localSheetId="3" hidden="1">{#N/A,#N/A,FALSE,"Cover";#N/A,#N/A,FALSE,"Stack";#N/A,#N/A,FALSE,"Cost S";#N/A,#N/A,FALSE," CF";#N/A,#N/A,FALSE,"Investor"}</definedName>
    <definedName name="wrn.Side._.by._.Side." localSheetId="3" hidden="1">{"Side 99",#N/A,FALSE,"S&amp;U Side by Side"}</definedName>
    <definedName name="wrn.Site._.Development._.Package." localSheetId="3" hidden="1">{#N/A,#N/A,TRUE,"Site Dev P1";#N/A,#N/A,TRUE,"SD P2";#N/A,#N/A,TRUE,"SD P3"}</definedName>
    <definedName name="wrn.SKSCS1." localSheetId="3" hidden="1">{#N/A,#N/A,FALSE,"Antony Financials";#N/A,#N/A,FALSE,"Cowboy Financials";#N/A,#N/A,FALSE,"Combined";#N/A,#N/A,FALSE,"Valuematrix";#N/A,#N/A,FALSE,"DCFAntony";#N/A,#N/A,FALSE,"DCFCowboy";#N/A,#N/A,FALSE,"DCFCombined"}</definedName>
    <definedName name="wrn.Special._.Project." localSheetId="3" hidden="1">{#N/A,#N/A,TRUE,"Cedar Branch Apartments";#N/A,#N/A,TRUE,"Creekbend Apartments";#N/A,#N/A,TRUE,"Heatherwood Apartments";#N/A,#N/A,TRUE,"Rockport Apartments";#N/A,#N/A,TRUE,"Sale on 30-Sep-96";#N/A,#N/A,TRUE,"Sale on 30-Sep-97";#N/A,#N/A,TRUE,"Sale on 30-Sep-98"}</definedName>
    <definedName name="wrn.SPG._.Estimate." localSheetId="3" hidden="1">{#N/A,#N/A,FALSE,"Detail";#N/A,#N/A,FALSE,"Totals"}</definedName>
    <definedName name="wrn.Spread._.Sheet." localSheetId="3" hidden="1">{#N/A,#N/A,FALSE,"spread"}</definedName>
    <definedName name="wrn.Spreadsheet." localSheetId="3" hidden="1">{"Spreadsheet",#N/A,FALSE,"Spreadsheet"}</definedName>
    <definedName name="wrn.STAND_ALONE_BOTH." localSheetId="3" hidden="1">{"FCB_ALL",#N/A,FALSE,"FCB";"GREY_ALL",#N/A,FALSE,"GREY"}</definedName>
    <definedName name="wrn.STANDARD." localSheetId="3" hidden="1">{"GENERAL INPUT",#N/A,FALSE,"GENERAL INPUT";"PROFORMA DRAW SCHEDULE",#N/A,FALSE,"WORKSHEET";"BUDGET ALL",#N/A,FALSE,"BUDGET";"OPERATING ALL",#N/A,FALSE,"OPERATING";"DRAW ESTIMATES",#N/A,FALSE,"DRAWS";"SOURCES &amp; USES",#N/A,FALSE,"SOURCES &amp; USES"}</definedName>
    <definedName name="wrn.Standard._.Reports." localSheetId="3" hidden="1">{"Const_Monthly",#N/A,FALSE,"Construction";"Construction_Summary",#N/A,FALSE,"Construction";"Cash_Flow",#N/A,FALSE,"Cash Flow";"Summary",#N/A,FALSE,"Summary";"Finsumm",#N/A,FALSE,"Summary Analysis";"Loanrecap",#N/A,FALSE,"Construction"}</definedName>
    <definedName name="wrn.Statements." localSheetId="3" hidden="1">{"Co1statements",#N/A,FALSE,"Cmpy1";"Co2statement",#N/A,FALSE,"Cmpy2";"co1pm",#N/A,FALSE,"Co1PM";"co2PM",#N/A,FALSE,"Co2PM";"value",#N/A,FALSE,"value";"opco",#N/A,FALSE,"NewSparkle";"adjusts",#N/A,FALSE,"Adjustments"}</definedName>
    <definedName name="wrn.Submittal._.Reconciliation._.Schedule." localSheetId="3" hidden="1">{"Submittable Reconciliation Schedule",#N/A,FALSE,"Reconciliation";"GSCP2 PCS 30 Day",#N/A,FALSE,"GSCP2 PCS 30 Day Activity List"}</definedName>
    <definedName name="wrn.Summaries." localSheetId="3" hidden="1">{#N/A,#N/A,FALSE,"Summaries &amp; NOI Compare";#N/A,#N/A,FALSE,"Consolidate Portfolio";#N/A,#N/A,FALSE,"Consolidate TERA";#N/A,#N/A,FALSE,"Consolidate II";#N/A,#N/A,FALSE,"Consolidate IV";#N/A,#N/A,FALSE,"Consolidate II &amp; IV";#N/A,#N/A,FALSE,"Consolidate V";#N/A,#N/A,FALSE,"2001 PortSum";#N/A,#N/A,FALSE,"2001 Summary";#N/A,#N/A,FALSE,"2002 PortSum";#N/A,#N/A,FALSE,"2002 Summary";#N/A,#N/A,FALSE,"2003 PortSum";#N/A,#N/A,FALSE,"2003 Summary";#N/A,#N/A,FALSE,"2004 Budg PortSum";#N/A,#N/A,FALSE,"2004 Budg Summ";#N/A,#N/A,FALSE,"Econ Occupancy"}</definedName>
    <definedName name="wrn.Summary." localSheetId="3" hidden="1">{#N/A,#N/A,FALSE,"Summary"}</definedName>
    <definedName name="wrn.Summary._.Excluding._.DHC." localSheetId="3" hidden="1">{"Summary Excluding DHC",#N/A,FALSE,"SUMMARY"}</definedName>
    <definedName name="wrn.Summary._.Including._.DHC." localSheetId="3" hidden="1">{"Summary Including DHC",#N/A,FALSE,"SUMMARY"}</definedName>
    <definedName name="wrn.Summary._.Schedule." localSheetId="3" hidden="1">{#N/A,#N/A,FALSE,"Smry1";#N/A,#N/A,FALSE,"Smry2";#N/A,#N/A,FALSE,"Finance Cash Flow"}</definedName>
    <definedName name="wrn.SummaryPgs." localSheetId="3" hidden="1">{#N/A,#N/A,FALSE,"CreditStat";#N/A,#N/A,FALSE,"SPbrkup";#N/A,#N/A,FALSE,"MerSPsyn";#N/A,#N/A,FALSE,"MerSPwKCsyn";#N/A,#N/A,FALSE,"MerSPwKCsyn (2)";#N/A,#N/A,FALSE,"CreditStat (2)"}</definedName>
    <definedName name="wrn.SumSchedules." localSheetId="3" hidden="1">{"MonSum 1",#N/A,FALSE,"Summary Schedules";"MonSum 2",#N/A,FALSE,"Summary Schedules";"QtrSum1",#N/A,FALSE,"Summary Schedules";"QtrSum2",#N/A,FALSE,"Summary Schedules";"AnnualSum1",#N/A,FALSE,"Summary Schedules";"annual2",#N/A,FALSE,"Summary Schedules"}</definedName>
    <definedName name="wrn.SUN1." localSheetId="3" hidden="1">{#N/A,#N/A,FALSE,"Assumptions";#N/A,#N/A,FALSE,"office";#N/A,#N/A,FALSE,"monthly"}</definedName>
    <definedName name="wrn.sun2" localSheetId="3" hidden="1">{#N/A,#N/A,FALSE,"Assumptions";#N/A,#N/A,FALSE,"office";#N/A,#N/A,FALSE,"monthly"}</definedName>
    <definedName name="wrn.SunModel." localSheetId="3" hidden="1">{#N/A,#N/A,FALSE,"summary";#N/A,#N/A,FALSE,"SIH";#N/A,#N/A,FALSE,"SIH Value";#N/A,#N/A,FALSE,"tax est.";#N/A,#N/A,FALSE,"Mohegan";#N/A,#N/A,FALSE,"Resorts";#N/A,#N/A,FALSE,"Win Per Day";#N/A,#N/A,FALSE,"CapStr"}</definedName>
    <definedName name="wrn.Supplementary._.Info." localSheetId="3" hidden="1">{"Audit and Pension Costs",#N/A,FALSE,"Supp";"Interest Paid and Loans",#N/A,FALSE,"Supp";"Details of Assoc. Coys.",#N/A,FALSE,"Supp"}</definedName>
    <definedName name="wrn.Supply._.Additions." localSheetId="3" hidden="1">{#N/A,#N/A,FALSE,"Supply Addn"}</definedName>
    <definedName name="wrn.Support._.Data." localSheetId="3"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wrn.surveillance." localSheetId="3" hidden="1">{#N/A,#N/A,FALSE,"DELQ";#N/A,#N/A,FALSE,"REO";#N/A,#N/A,FALSE,"WATCHDSC";#N/A,#N/A,FALSE,"2LOSSMOD";#N/A,#N/A,FALSE,"2LOSS";#N/A,#N/A,FALSE,"DSC";#N/A,#N/A,FALSE,"OPERAT";#N/A,#N/A,FALSE,"ADJUST";#N/A,#N/A,FALSE,"PAIDOFF";#N/A,#N/A,FALSE,"TENANT";#N/A,#N/A,FALSE,"LEASE EXPIRE"}</definedName>
    <definedName name="wrn.Syndication." localSheetId="3" hidden="1">{#N/A,#N/A,FALSE,"Assumptions";"Section 1",#N/A,FALSE,"SYNDICATION MODEL";"Section 2",#N/A,FALSE,"SYNDICATION MODEL";#N/A,#N/A,FALSE,"Input Sheet";#N/A,#N/A,FALSE,"SYNDICATION ROE"}</definedName>
    <definedName name="wrn.Target._.Comparison." localSheetId="3" hidden="1">{"Target Comparison",#N/A,FALSE,"Summary"}</definedName>
    <definedName name="wrn.Template." localSheetId="3" hidden="1">{#N/A,#N/A,FALSE,"1_Executive Summary";#N/A,#N/A,FALSE,"2_Assumptions";#N/A,#N/A,FALSE,"3_Footnotes";#N/A,#N/A,FALSE,"4_Cash Flow";#N/A,#N/A,FALSE,"5_Exp Detail";#N/A,#N/A,FALSE,"6_Residual - Marketing";#N/A,#N/A,FALSE,"7_Residual Matrix";#N/A,#N/A,FALSE,"8_Pricing Matrix";#N/A,#N/A,FALSE,"9_Value Matrix";#N/A,#N/A,FALSE,"10_Vacancy Detail";#N/A,#N/A,FALSE,"12_Expiration Schedule";#N/A,#N/A,FALSE,"13_Exp Analysis Fixed-Var";#N/A,#N/A,FALSE,"14_Existing vs Mkt"}</definedName>
    <definedName name="wrn.Template._1" localSheetId="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st2." localSheetId="3" hidden="1">{"CoverSheet 97",#N/A,TRUE,"97CoverPage";"CY 1997",#N/A,TRUE,"97TableOfContents";"CY 1997",#N/A,TRUE,"97CashFlowBeforeFinancing"}</definedName>
    <definedName name="wrn.TheWholeEnchilada." localSheetId="3" hidden="1">{"CSheet",#N/A,FALSE,"C";"SmCap",#N/A,FALSE,"VAL1";"GulfCoast",#N/A,FALSE,"VAL1";"nav",#N/A,FALSE,"NAV";"Summary",#N/A,FALSE,"NAV"}</definedName>
    <definedName name="wrn.THR._.Budget." localSheetId="3" hidden="1">{"7-Year Pro Forma",#N/A,FALSE,"Prof";"Statistics",#N/A,FALSE,"Stats"}</definedName>
    <definedName name="wrn.TICKSHEETS." localSheetId="3" hidden="1">{#N/A,#N/A,FALSE,"Unit &amp; Plot Summary";#N/A,#N/A,FALSE,"House - RG4";#N/A,#N/A,FALSE,"D";#N/A,#N/A,FALSE,"House - S";#N/A,#N/A,FALSE,"House -W";#N/A,#N/A,FALSE,"House -LA";#N/A,#N/A,FALSE,"LAE";#N/A,#N/A,FALSE,"A";#N/A,#N/A,FALSE,"AE";#N/A,#N/A,FALSE,"AG2";#N/A,#N/A,FALSE,"AEU"}</definedName>
    <definedName name="wrn.tmtest." localSheetId="3" hidden="1">{#N/A,#N/A,FALSE,"Summary";#N/A,#N/A,FALSE,"Assumptions";#N/A,#N/A,FALSE,"Lease-up";#N/A,#N/A,FALSE,"DrawSchedule"}</definedName>
    <definedName name="wrn.TOCHTERMAN." localSheetId="3"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OL." localSheetId="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_.REITS." localSheetId="3" hidden="1">{#N/A,#N/A,FALSE,"REIT ";#N/A,#N/A,FALSE,"Equity Office";#N/A,#N/A,FALSE,"Boston Properties";#N/A,#N/A,FALSE,"Crescent RE";#N/A,#N/A,FALSE,"HRPT";#N/A,#N/A,FALSE,"Vornado";#N/A,#N/A,FALSE,"Cornerstone"}</definedName>
    <definedName name="wrn.TOT." localSheetId="3" hidden="1">{#N/A,#N/A,FALSE,"P&amp;L";#N/A,#N/A,FALSE,"Var_Fixed_cost"}</definedName>
    <definedName name="wrn.TOT1." localSheetId="3" hidden="1">{#N/A,#N/A,FALSE,"P&amp;L";#N/A,#N/A,FALSE,"Var_Fixed_cost"}</definedName>
    <definedName name="wrn.Total." localSheetId="3" hidden="1">{#N/A,#N/A,FALSE,"Exec Sum";#N/A,#N/A,FALSE,"Rent Rate Comp";#N/A,#N/A,FALSE,"Rate, NPV Comp";#N/A,#N/A,FALSE,"Opt A NNN";#N/A,#N/A,FALSE,"15-yr Opt. A Sum";#N/A,#N/A,FALSE,"15-yr Opt A Other Costs";#N/A,#N/A,FALSE,"10-yr Opt. A Sum";#N/A,#N/A,FALSE,"10-yr Opt A Other Costs";#N/A,#N/A,FALSE,"NPV Calc"}</definedName>
    <definedName name="wrn.Total._.Model." localSheetId="3" hidden="1">{#N/A,#N/A,TRUE,"Comparison";#N/A,#N/A,TRUE,"toc";#N/A,#N/A,TRUE,"data1";#N/A,#N/A,TRUE,"financing";#N/A,#N/A,TRUE,"source";#N/A,#N/A,TRUE,"cash";#N/A,#N/A,TRUE,"tax";#N/A,#N/A,TRUE,"ln2";#N/A,#N/A,TRUE,"ln4";#N/A,#N/A,TRUE,"rep";#N/A,#N/A,TRUE,"opres";#N/A,#N/A,TRUE,"depr";#N/A,#N/A,TRUE,"funded";#N/A,#N/A,TRUE,"fedtc";#N/A,#N/A,TRUE,"statetc";#N/A,#N/A,TRUE,"mingain";#N/A,#N/A,TRUE,"mtdata1";#N/A,#N/A,TRUE,"base";#N/A,#N/A,TRUE,"mtsource";#N/A,#N/A,TRUE,"mtcash";#N/A,#N/A,TRUE,"mttax";#N/A,#N/A,TRUE,"mtben";#N/A,#N/A,TRUE,"sale";#N/A,#N/A,TRUE,"put";#N/A,#N/A,TRUE,"ResidualVal";#N/A,#N/A,TRUE,"tcamort";#N/A,#N/A,TRUE,"MT3%";#N/A,#N/A,TRUE,"Qirr";#N/A,#N/A,TRUE,"mingainMT";#N/A,#N/A,TRUE,"MTBalSheet";#N/A,#N/A,TRUE,"bstest"}</definedName>
    <definedName name="wrn.Total._.Proved." localSheetId="3" hidden="1">{"Total",#N/A,FALSE,"Total Proved";"PDP",#N/A,FALSE,"Total Proved";"PNP",#N/A,FALSE,"Total Proved";"PUD",#N/A,FALSE,"Total Proved"}</definedName>
    <definedName name="wrn.Total._.Proved._.plus._.Probable." localSheetId="3" hidden="1">{"Total",#N/A,FALSE,"Total Proved + Probable";"PDP",#N/A,FALSE,"Total Proved + Probable";"PNP",#N/A,FALSE,"Total Proved + Probable";"PUD",#N/A,FALSE,"Total Proved + Probable";"Prob",#N/A,FALSE,"Total Proved + Probable"}</definedName>
    <definedName name="wrn.TOTAL._.SHEETS." localSheetId="3" hidden="1">{#N/A,#N/A,FALSE,"DEV COSTS";#N/A,#N/A,FALSE,"10-YR C. F."}</definedName>
    <definedName name="wrn.TOTAL._.SHEETS5" localSheetId="3" hidden="1">{#N/A,#N/A,FALSE,"DEV COSTS";#N/A,#N/A,FALSE,"10-YR C. F."}</definedName>
    <definedName name="wrn.Total5" localSheetId="3" hidden="1">{#N/A,#N/A,FALSE,"Exec Sum";#N/A,#N/A,FALSE,"Rent Rate Comp";#N/A,#N/A,FALSE,"Rate, NPV Comp";#N/A,#N/A,FALSE,"Opt A NNN";#N/A,#N/A,FALSE,"15-yr Opt. A Sum";#N/A,#N/A,FALSE,"15-yr Opt A Other Costs";#N/A,#N/A,FALSE,"10-yr Opt. A Sum";#N/A,#N/A,FALSE,"10-yr Opt A Other Costs";#N/A,#N/A,FALSE,"NPV Calc"}</definedName>
    <definedName name="wrn.TransPrcd_123." localSheetId="3" hidden="1">{#N/A,#N/A,TRUE,"TransPrcd 1";#N/A,#N/A,TRUE,"TransPrcd 2";#N/A,#N/A,TRUE,"TransPrcd 3"}</definedName>
    <definedName name="wrn.Tweety." localSheetId="3" hidden="1">{#N/A,#N/A,FALSE,"A&amp;E";#N/A,#N/A,FALSE,"HighTop";#N/A,#N/A,FALSE,"JG";#N/A,#N/A,FALSE,"RI";#N/A,#N/A,FALSE,"woHT";#N/A,#N/A,FALSE,"woHT&amp;JG"}</definedName>
    <definedName name="wrn.Tycon._.Model." localSheetId="3" hidden="1">{"rtn",#N/A,FALSE,"RTN";"tables",#N/A,FALSE,"RTN";"cf",#N/A,FALSE,"CF";"stats",#N/A,FALSE,"Stats";"prop",#N/A,FALSE,"Prop"}</definedName>
    <definedName name="wrn.Unit._.Information." localSheetId="3" hidden="1">{#N/A,#N/A,FALSE,"Unit Info";#N/A,#N/A,FALSE,"Unit Info"}</definedName>
    <definedName name="wrn.UPLIFTS." localSheetId="3" hidden="1">{#N/A,#N/A,FALSE,"Sheet1"}</definedName>
    <definedName name="wrn.USSC_Reports." localSheetId="3"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_1" localSheetId="3"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Value." localSheetId="3" hidden="1">{#N/A,#N/A,FALSE,"Cashflow Analysis";#N/A,#N/A,FALSE,"Sensitivity Analysis";#N/A,#N/A,FALSE,"PV";#N/A,#N/A,FALSE,"Pro Forma"}</definedName>
    <definedName name="wrn.Value.2" localSheetId="3" hidden="1">{#N/A,#N/A,FALSE,"Cashflow Analysis";#N/A,#N/A,FALSE,"Sensitivity Analysis";#N/A,#N/A,FALSE,"PV";#N/A,#N/A,FALSE,"Pro Forma"}</definedName>
    <definedName name="wrn.Variance._.Worksheet." localSheetId="3" hidden="1">{#N/A,#N/A,FALSE,"VARSTRIP"}</definedName>
    <definedName name="wrn.ventana." localSheetId="3" hidden="1">{#N/A,#N/A,FALSE,"Cash Flow";#N/A,#N/A,FALSE,"scenario 1"}</definedName>
    <definedName name="wrn.villages." localSheetId="3"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Wacc." localSheetId="3" hidden="1">{"Area1",#N/A,FALSE,"OREWACC";"Area2",#N/A,FALSE,"OREWACC"}</definedName>
    <definedName name="wrn.WAGE._.RATES." localSheetId="3" hidden="1">{#N/A,#N/A,FALSE,"WAGE FORM - UNION";#N/A,#N/A,FALSE,"EST. WAGE RATES - UNION";#N/A,#N/A,FALSE,"WAGE RATE DETAILS - UNION"}</definedName>
    <definedName name="wrn.WCC." localSheetId="3" hidden="1">{#N/A,#N/A,FALSE,"9Pricing Matrix";#N/A,#N/A,FALSE,"3Cash Flow";#N/A,#N/A,FALSE,"5Residual";#N/A,#N/A,FALSE,"8Residual Sensitivity";#N/A,#N/A,FALSE,"10Vacancy Matrix";#N/A,#N/A,FALSE,"11Expiration Schedule";#N/A,#N/A,FALSE,"12Lease-up Schedule";#N/A,#N/A,FALSE,"I&amp;E";#N/A,#N/A,FALSE,"Tax_Analysis"}</definedName>
    <definedName name="wrn.weekly." localSheetId="3" hidden="1">{#N/A,#N/A,FALSE,"Large Operators";#N/A,#N/A,FALSE,"Smaller Operators";#N/A,#N/A,FALSE,"Equip. Supply";#N/A,#N/A,FALSE,"EBITDA";#N/A,#N/A,FALSE,"perform"}</definedName>
    <definedName name="wrn.wicor." localSheetId="3" hidden="1">{#N/A,#N/A,FALSE,"FACTSHEETS";#N/A,#N/A,FALSE,"pump";#N/A,#N/A,FALSE,"filter"}</definedName>
    <definedName name="wrn.Worksheet." localSheetId="3" hidden="1">{"Worksheet",#N/A,FALSE,"Worksheet"}</definedName>
    <definedName name="wrn.XL._.DTR." localSheetId="3" hidden="1">{#N/A,#N/A,TRUE,"XL Cash Flow";#N/A,#N/A,TRUE,"Prop Valuation";#N/A,#N/A,TRUE,"Equity";#N/A,#N/A,TRUE,"Modeling assumptions";#N/A,#N/A,TRUE,"NER Model";#N/A,#N/A,TRUE,"Lease Exp";#N/A,#N/A,TRUE,"Inc &amp; Exp";#N/A,#N/A,TRUE,"Formatted - roll";#N/A,#N/A,TRUE,"Debt Model";#N/A,#N/A,TRUE,"Debt-Moody";#N/A,#N/A,TRUE,"Debt"}</definedName>
    <definedName name="wrn.XL.DTR.0" localSheetId="3" hidden="1">{#N/A,#N/A,TRUE,"XL Cash Flow";#N/A,#N/A,TRUE,"Prop Valuation";#N/A,#N/A,TRUE,"Equity";#N/A,#N/A,TRUE,"Modeling assumptions";#N/A,#N/A,TRUE,"NER Model";#N/A,#N/A,TRUE,"Lease Exp";#N/A,#N/A,TRUE,"Inc &amp; Exp";#N/A,#N/A,TRUE,"Formatted - roll";#N/A,#N/A,TRUE,"Debt Model";#N/A,#N/A,TRUE,"Debt-Moody";#N/A,#N/A,TRUE,"Debt"}</definedName>
    <definedName name="wrn.yeild._.graph.1" localSheetId="3" hidden="1">{#N/A,#N/A,FALSE,"Yield Graph"}</definedName>
    <definedName name="wrn.Yield._.Graph." localSheetId="3" hidden="1">{#N/A,#N/A,FALSE,"Yield Graph"}</definedName>
    <definedName name="wrn.Yield._.Graph._.plus._.Input." localSheetId="3" hidden="1">{#N/A,#N/A,FALSE,"Yield Graph";#N/A,#N/A,FALSE,"Rent Roll";#N/A,#N/A,FALSE,"OE Yr1";#N/A,#N/A,FALSE,"Repl.Cst.+Ins."}</definedName>
    <definedName name="wrn.ZML123._.Financial._.Summaries." localSheetId="3" hidden="1">{#N/A,#N/A,FALSE,"ZM3 FinSummary";#N/A,#N/A,FALSE,"ZM2 FinSummary";#N/A,#N/A,FALSE,"ZM1 FinSummary"}</definedName>
    <definedName name="wrn_2" localSheetId="3" hidden="1">{"Inflation-BaseYear",#N/A,FALSE,"Inputs"}</definedName>
    <definedName name="wrn2001._.Budget._.by._.Qtr.0_2" localSheetId="3" hidden="1">{"Qtr2001",#N/A,FALSE,"Model";"Office/Retail 2001 by Qtr",#N/A,FALSE,"Formatted Office-Retail Page";"Other Income 2001 by Qtr",#N/A,FALSE,"Other";"Resort/Hotel 2001 by Qtr",#N/A,FALSE,"Hotel";"LDV 2001 by Qtr",#N/A,FALSE,"LDV";"Disp 2001 by Qtr",#N/A,FALSE,"Dispositions"}</definedName>
    <definedName name="wrncond2" localSheetId="3" hidden="1">{#N/A,#N/A,FALSE,"Unconsolidated Debt"}</definedName>
    <definedName name="wrncontirb2" localSheetId="3" hidden="1">{#N/A,#N/A,FALSE,"Contribution Analysis"}</definedName>
    <definedName name="wrncontrib1_2" localSheetId="3" hidden="1">{#N/A,#N/A,FALSE,"Contribution Analysis"}</definedName>
    <definedName name="wrncsc_2" localSheetId="3" hidden="1">{"orixcsc",#N/A,FALSE,"ORIX CSC";"orixcsc2",#N/A,FALSE,"ORIX CSC"}</definedName>
    <definedName name="wrng" localSheetId="3" hidden="1">{"Output-BaseYear",#N/A,FALSE,"Output"}</definedName>
    <definedName name="wrnh" localSheetId="3" hidden="1">{"Output-All",#N/A,FALSE,"Output"}</definedName>
    <definedName name="wrnpkg" localSheetId="3" hidden="1">{#N/A,#N/A,FALSE,"Income Stmt";#N/A,#N/A,FALSE,"Income Summary"}</definedName>
    <definedName name="wrnpkgs" localSheetId="3" hidden="1">{#N/A,#N/A,FALSE,"Income Stmt";#N/A,#N/A,FALSE,"Income Summary"}</definedName>
    <definedName name="wt"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allocations." localSheetId="3"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nnual." localSheetId="3"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_.hotel." localSheetId="3"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s._.Is._.Value." localSheetId="3" hidden="1">{FALSE,FALSE,1.75,1,600,351,FALSE,FALSE,TRUE,TRUE,0,30,#N/A,41,#N/A,9.57777777777778,18.9166666666667,1,FALSE,FALSE,1,TRUE,1,FALSE,100,"Swvu.As._.Is._.Value.","ACwvu.As._.Is._.Value.",1,FALSE,FALSE,1,1,1,1,1,"","",FALSE,FALSE,FALSE,FALSE,1,#N/A,1,1,FALSE,FALSE,FALSE,FALSE,FALSE,FALSE}</definedName>
    <definedName name="wvu.bottom._.line." localSheetId="3"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cash._.flow." localSheetId="3"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ombo." localSheetId="3"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Détails." localSheetId="3" hidden="1">{TRUE,TRUE,-1.25,-15.5,604.5,366.75,FALSE,TRUE,TRUE,TRUE,0,1,#N/A,1,#N/A,6.54838709677419,31.3076923076923,1,FALSE,FALSE,3,TRUE,1,FALSE,75,"Swvu.Détails.","ACwvu.Détails.",#N/A,FALSE,FALSE,0.15748031496063,0.15748031496063,0.748031496062992,0.511811023622047,2,"&amp;C&amp;""Arial,Gras""&amp;20DISNEY  -  PRODUCTION  BUDGET&amp;R&amp;""Arial,Gras""&amp;20SUMMARY","&amp;L&amp;F  -  &amp;A&amp;C&amp;""Arial,Gras""&amp;D&amp;""Arial,Normal""  -  &amp;T&amp;RPage
",TRUE,TRUE,FALSE,TRUE,1,#N/A,1,1,"=R1C1:R60C24","=R1:R5",#N/A,#N/A,FALSE,FALSE,FALSE,5,65532,65532,FALSE,FALSE,TRUE,TRUE,TRUE}</definedName>
    <definedName name="wvu.Escalation._.Table." localSheetId="3"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wvu.full." localSheetId="3"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ffsite." localSheetId="3"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nsite." localSheetId="3"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quarterly." localSheetId="3"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Sommaire." localSheetId="3" hidden="1">{TRUE,TRUE,-1.25,-15.5,604.5,366.75,FALSE,TRUE,TRUE,TRUE,0,1,2,1,6,1,5,4,TRUE,TRUE,3,TRUE,1,TRUE,75,"Swvu.Sommaire.","ACwvu.Sommaire.",#N/A,FALSE,FALSE,0.15748031496063,0.15748031496063,0.748031496062992,0.511811023622047,2,"&amp;C&amp;""Arial,Gras""&amp;20DISNEY  -  PRODUCTION  BUDGET&amp;R&amp;""Arial,Gras""&amp;20SUMMARY","&amp;L&amp;F  -  &amp;A&amp;C&amp;""Arial,Gras""&amp;D&amp;""Arial,Normal""  -  &amp;T&amp;RPage
",TRUE,TRUE,FALSE,TRUE,1,#N/A,1,1,"=R1C1:R60C24","=R1:R5","Rwvu.Sommaire.",#N/A,FALSE,FALSE,FALSE,5,65532,65532,FALSE,FALSE,TRUE,TRUE,TRUE}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 localSheetId="3" hidden="1">{"data",#N/A,FALSE,"INPUT"}</definedName>
    <definedName name="www.cc" localSheetId="3" hidden="1">{"qtrs",#N/A,FALSE,"External Mnth-Qtr-Ytd (EBITDA)";"months",#N/A,FALSE,"External Mnth-Qtr-Ytd (EBITDA)";"qtrs",#N/A,FALSE,"External Mnth-Qtr-Ytd (EBIT)";"monthsl",#N/A,FALSE,"External Mnth-Qtr-Ytd (EBIT)";"qtrs",#N/A,FALSE,"Internal Mth-Qtr-Ytd";"months",#N/A,FALSE,"Internal Mth-Qtr-Ytd"}</definedName>
    <definedName name="wwwe" localSheetId="3" hidden="1">{"land1",#N/A,FALSE,"Land";"land2",#N/A,FALSE,"Land";"land3",#N/A,FALSE,"Land"}</definedName>
    <definedName name="wwwww" localSheetId="3"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wwwwwwwww" localSheetId="3" hidden="1">{#N/A,#N/A,TRUE,"A-site";#N/A,#N/A,TRUE,"B-Buildings";#N/A,#N/A,TRUE,"c-out-of-fence";#N/A,#N/A,TRUE,"d-proj.infr.";#N/A,#N/A,TRUE,"e- land"}</definedName>
    <definedName name="x" localSheetId="3" hidden="1">{#N/A,#N/A,FALSE,"Cashflow Analysis";#N/A,#N/A,FALSE,"Sensitivity Analysis";#N/A,#N/A,FALSE,"PV";#N/A,#N/A,FALSE,"Pro Forma"}</definedName>
    <definedName name="xcfghjnhfj" localSheetId="3" hidden="1">{"CF",#N/A,FALSE,"Cash Flow";"RET",#N/A,FALSE,"Returns";"NPV",#N/A,FALSE,"Values";"ASMPT",#N/A,FALSE,"Assumptions"}</definedName>
    <definedName name="xcvxv" localSheetId="3" hidden="1">{#N/A,#N/A,FALSE,"COVER";#N/A,#N/A,FALSE,"PROFORMA";#N/A,#N/A,FALSE,"Construction CF";#N/A,#N/A,FALSE,"CASHFLOW";#N/A,#N/A,FALSE,"Sale &amp; IRR Analysis";#N/A,#N/A,FALSE,"Amortization Table";#N/A,#N/A,FALSE,"Amortization FEMA";#N/A,#N/A,FALSE,"INCOME"}</definedName>
    <definedName name="xdrtuyxftgu" localSheetId="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xdxdy" localSheetId="3" hidden="1">{#N/A,#N/A,FALSE,"A";#N/A,#N/A,FALSE,"B"}</definedName>
    <definedName name="xfgjxcfgj" localSheetId="3" hidden="1">{#N/A,#N/A,FALSE,"LP Exp";#N/A,#N/A,FALSE,"Salary";#N/A,#N/A,FALSE,"Admin Exp";#N/A,#N/A,FALSE,"QTS Bud";#N/A,#N/A,FALSE,"Marketing"}</definedName>
    <definedName name="xfgnxfgn" localSheetId="3" hidden="1">{"CF",#N/A,FALSE,"Cash Flow";"RET",#N/A,FALSE,"Returns";"NPV",#N/A,FALSE,"Values";"ASMPT",#N/A,FALSE,"Assumptions"}</definedName>
    <definedName name="xfgujxcfgj" localSheetId="3" hidden="1">{#N/A,#N/A,FALSE,"Common Area Accrual";#N/A,#N/A,FALSE,"Unit One LaSalle";#N/A,#N/A,FALSE,"Unit One CW";#N/A,#N/A,FALSE,"Unit One LaSallle + C &amp; W";#N/A,#N/A,FALSE,"Consolidated Accrual"}</definedName>
    <definedName name="xfgxcfgj" localSheetId="3" hidden="1">{#N/A,#N/A,FALSE,"399 Park Var";#N/A,#N/A,FALSE,"PK NOTES"}</definedName>
    <definedName name="xftxft" localSheetId="3" hidden="1">{#N/A,#N/A,FALSE,"A";#N/A,#N/A,FALSE,"C"}</definedName>
    <definedName name="XLSIMDATA" localSheetId="3" hidden="1">{"Data","Sheet1!$E$3:$E$555","Box to Budget","True","False","False"}</definedName>
    <definedName name="XLSIMSIM" localSheetId="3" hidden="1">{"Sim",5,"ROA","'FF Timeline'!$C$2545","Total Revolver Draw","'Financing'!$D$19","Revolver Not Paid Down","'Financing'!$B$30","TR_PC","'FF Slate'!$AG$101","TR_TC","'FF Slate'!$AG$104","2","3","2,000","1"}</definedName>
    <definedName name="xp" localSheetId="3" hidden="1">#REF!</definedName>
    <definedName name="xrttd" localSheetId="3" hidden="1">{"Total",#N/A,FALSE,"Total Proved + Probable";"PDP",#N/A,FALSE,"Total Proved + Probable";"PNP",#N/A,FALSE,"Total Proved + Probable";"PUD",#N/A,FALSE,"Total Proved + Probable";"Prob",#N/A,FALSE,"Total Proved + Probable"}</definedName>
    <definedName name="xxd" localSheetId="3" hidden="1">{#N/A,#N/A,FALSE,"Cashflow Analysis";#N/A,#N/A,FALSE,"Sensitivity Analysis";#N/A,#N/A,FALSE,"PV";#N/A,#N/A,FALSE,"Pro Forma"}</definedName>
    <definedName name="xxd.2" localSheetId="3" hidden="1">{#N/A,#N/A,FALSE,"Cashflow Analysis";#N/A,#N/A,FALSE,"Sensitivity Analysis";#N/A,#N/A,FALSE,"PV";#N/A,#N/A,FALSE,"Pro Forma"}</definedName>
    <definedName name="xxx" localSheetId="3" hidden="1">#REF!</definedName>
    <definedName name="xxx.detail" localSheetId="3" hidden="1">{"detail305",#N/A,FALSE,"BI-305"}</definedName>
    <definedName name="xxx.directory" localSheetId="3" hidden="1">{"summary",#N/A,FALSE,"PCR DIRECTORY"}</definedName>
    <definedName name="xxx3" localSheetId="3" hidden="1">{"AnnualRentRoll",#N/A,FALSE,"RentRoll"}</definedName>
    <definedName name="xxx4" localSheetId="3" hidden="1">{#N/A,#N/A,FALSE,"ExitStratigy"}</definedName>
    <definedName name="xxxx" localSheetId="3" hidden="1">{"mgmt forecast",#N/A,FALSE,"Mgmt Forecast";"dcf table",#N/A,FALSE,"Mgmt Forecast";"sensitivity",#N/A,FALSE,"Mgmt Forecast";"table inputs",#N/A,FALSE,"Mgmt Forecast";"calculations",#N/A,FALSE,"Mgmt Forecast"}</definedName>
    <definedName name="xyz.0" localSheetId="3" hidden="1">{#N/A,#N/A,TRUE,"XL Cash Flow";#N/A,#N/A,TRUE,"Prop Valuation";#N/A,#N/A,TRUE,"Equity";#N/A,#N/A,TRUE,"Modeling assumptions";#N/A,#N/A,TRUE,"NER Model";#N/A,#N/A,TRUE,"Lease Exp";#N/A,#N/A,TRUE,"Inc &amp; Exp";#N/A,#N/A,TRUE,"Formatted - roll";#N/A,#N/A,TRUE,"Debt Model";#N/A,#N/A,TRUE,"Debt-Moody";#N/A,#N/A,TRUE,"Debt"}</definedName>
    <definedName name="xzf" localSheetId="3" hidden="1">{"incomemth",#N/A,TRUE,"forecast01";"incpercentmth",#N/A,TRUE,"forecast01";"balancemth",#N/A,TRUE,"forecast01";"cashmth",#N/A,TRUE,"forecast01";"cov2mth",#N/A,TRUE,"forecast01";"prbexp",#N/A,TRUE,"forecast01";"prbcap",#N/A,TRUE,"forecast01";"coalconsultants",#N/A,TRUE,"forecast01";"prbsum",#N/A,TRUE,"forecast01"}</definedName>
    <definedName name="YGJ"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yhjhj" localSheetId="3" hidden="1">{"cred comp",#N/A,FALSE,"Comparable Credit Analysis";"IS",#N/A,FALSE,"IS";"Sensitivity",#N/A,FALSE,"Sensitivity";"BS",#N/A,FALSE,"BS";"Bond Summary",#N/A,FALSE,"B Summary";"AD",#N/A,FALSE,"Accretion";"NAV",#N/A,FALSE,"NAV";"SU",#N/A,FALSE,"S&amp;U";"acq. study",#N/A,FALSE,"Acq. Study";"F Charges",#N/A,FALSE,"Fixed Charges"}</definedName>
    <definedName name="yield_graph" localSheetId="3" hidden="1">{#N/A,#N/A,FALSE,"Yield Graph"}</definedName>
    <definedName name="you" localSheetId="3" hidden="1">{"'Assump'!$F$6:$J$6"}</definedName>
    <definedName name="yui" localSheetId="3" hidden="1">{"Total",#N/A,FALSE,"Six Fields";"PDP",#N/A,FALSE,"Six Fields";"PNP",#N/A,FALSE,"Six Fields";"PUD",#N/A,FALSE,"Six Fields";"Prob",#N/A,FALSE,"Six Fields"}</definedName>
    <definedName name="yuiy" localSheetId="3" hidden="1">{#N/A,#N/A,FALSE,"COVER";#N/A,#N/A,FALSE,"Construction CF";#N/A,#N/A,FALSE,"PROFORMA";#N/A,#N/A,FALSE,"CASHFLOW"}</definedName>
    <definedName name="yyy.detail" localSheetId="3" hidden="1">{"detail305",#N/A,FALSE,"BI-305"}</definedName>
    <definedName name="ｚ" localSheetId="3" hidden="1">{"'下期集計（10.27迄・速報値）'!$Q$16"}</definedName>
    <definedName name="Z_28BDDCD0_2551_11D1_BD8E_0020AF42250B_.wvu.Cols" localSheetId="3" hidden="1">#REF!,#REF!,#REF!</definedName>
    <definedName name="Z_9823FC40_2CCD_11D4_96C6_00C0F02765DE_.wvu.PrintArea" localSheetId="3" hidden="1">#REF!</definedName>
    <definedName name="Z_9823FC40_2CCD_11D4_96C6_00C0F02765DE_.wvu.PrintTitles" localSheetId="3" hidden="1">#REF!</definedName>
    <definedName name="Z_9823FC40_2CCD_11D4_96C6_00C0F02765DE_.wvu.Rows" localSheetId="3" hidden="1">#REF!,#REF!,#REF!,#REF!,#REF!,#REF!,#REF!,#REF!,#REF!,#REF!,#REF!,#REF!,#REF!,#REF!,#REF!,#REF!,#REF!,#REF!,#REF!,#REF!</definedName>
    <definedName name="Z_995DB91F_DC87_11D2_BCA9_00C04F8BBE86_.wvu.Cols" localSheetId="3" hidden="1">#REF!,#REF!,#REF!</definedName>
    <definedName name="Z_995DB91F_DC87_11D2_BCA9_00C04F8BBE86_.wvu.Rows" localSheetId="3" hidden="1">#REF!,#REF!</definedName>
    <definedName name="Z_9A8750D3_468A_11D3_8ECF_00C04F9226C7_.wvu.Cols" localSheetId="3" hidden="1">#REF!,#REF!,#REF!</definedName>
    <definedName name="Z_A73E33D5_2630_11D1_BD91_0020AF42250B_.wvu.Cols" localSheetId="3" hidden="1">#REF!,#REF!,#REF!</definedName>
    <definedName name="Z_AD027187_6CF8_4425_9630_861DCEA3DE65_.wvu.Rows" localSheetId="3" hidden="1">#REF!,#REF!,#REF!,#REF!,#REF!,#REF!</definedName>
    <definedName name="Z_B6AE087C_DC06_11D2_BCA9_00C04F8BBE86_.wvu.Cols" localSheetId="3" hidden="1">#REF!,#REF!,#REF!,#REF!,#REF!</definedName>
    <definedName name="Z_B6AE087C_DC06_11D2_BCA9_00C04F8BBE86_.wvu.Rows" localSheetId="3" hidden="1">#REF!,#REF!</definedName>
    <definedName name="Z_F2D042F3_2606_11D1_BD91_0020AF42250B_.wvu.Cols" localSheetId="3" hidden="1">#REF!,#REF!,#REF!</definedName>
    <definedName name="Z_FAFA6ED1_0531_11D1_BD56_0020AF42250B_.wvu.Cols" localSheetId="3" hidden="1">#REF!,#REF!,#REF!</definedName>
    <definedName name="zdfgxzdfg" localSheetId="3" hidden="1">{"ReportTop",#N/A,FALSE,"report top"}</definedName>
    <definedName name="zxc" localSheetId="3" hidden="1">{"mgmt forecast",#N/A,FALSE,"Mgmt Forecast";"dcf table",#N/A,FALSE,"Mgmt Forecast";"sensitivity",#N/A,FALSE,"Mgmt Forecast";"table inputs",#N/A,FALSE,"Mgmt Forecast";"calculations",#N/A,FALSE,"Mgmt Forecast"}</definedName>
    <definedName name="zxcxc" localSheetId="3" hidden="1">{#N/A,#N/A,TRUE,"CashFlowSummary";#N/A,#N/A,TRUE,"FinanceCashFlow";#N/A,#N/A,TRUE,"LandCashFlow";#N/A,#N/A,TRUE,"ConstCashFlow";#N/A,#N/A,TRUE,"A&amp;ECashFlow";#N/A,#N/A,TRUE,"IndirectCashFlow";#N/A,#N/A,TRUE,"MarketingCashFlow";#N/A,#N/A,TRUE,"LeaseUp";#N/A,#N/A,TRUE,"G&amp;ACashFlow"}</definedName>
    <definedName name="zzz" localSheetId="3" hidden="1">{"Outflow 1",#N/A,FALSE,"Outflows-Inflows";"Outflow 2",#N/A,FALSE,"Outflows-Inflows";"Inflow 1",#N/A,FALSE,"Outflows-Inflows";"Inflow 2",#N/A,FALSE,"Outflows-Inflows"}</definedName>
    <definedName name="zzzz" localSheetId="3" hidden="1">{"AnnualRentRoll",#N/A,FALSE,"RentRoll"}</definedName>
    <definedName name="zzzzzz" localSheetId="3" hidden="1">{"AnnualRentRoll",#N/A,FALSE,"RentRoll"}</definedName>
    <definedName name="あ" localSheetId="3" hidden="1">{"'下期集計（10.27迄・速報値）'!$Q$16"}</definedName>
    <definedName name="あああ" localSheetId="3" hidden="1">{"'下期集計（10.27迄・速報値）'!$Q$16"}</definedName>
    <definedName name="なんで" localSheetId="3" hidden="1">{"'下期集計（10.27迄・速報値）'!$Q$16"}</definedName>
    <definedName name="なんなの" localSheetId="3" hidden="1">{"'下期集計（10.27迄・速報値）'!$Q$16"}</definedName>
    <definedName name="年間収支買掛" localSheetId="3" hidden="1">{"'下期集計（10.27迄・速報値）'!$Q$16"}</definedName>
    <definedName name="年間資金収支あ" localSheetId="3" hidden="1">{"'下期集計（10.27迄・速報値）'!$Q$16"}</definedName>
    <definedName name="日繰06" localSheetId="3" hidden="1">{"'下期集計（10.27迄・速報値）'!$Q$16"}</definedName>
    <definedName name="要処理資産②" localSheetId="3" hidden="1">{"'下期集計（10.27迄・速報値）'!$Q$16"}</definedName>
    <definedName name="資金" localSheetId="3" hidden="1">{"'下期集計（10.27迄・速報値）'!$Q$16"}</definedName>
    <definedName name="金利体系" localSheetId="3" hidden="1">{"'下期集計（10.27迄・速報値）'!$Q$16"}</definedName>
    <definedName name="関連" localSheetId="3" hidden="1">{"'下期集計（10.27迄・速報値）'!$Q$16"}</definedName>
    <definedName name="_xlnm.Print_Area" localSheetId="3">'Title Page'!$B$2:$L$42</definedName>
    <definedName name="___aaa1" localSheetId="5">SUM(OFFSET(la_line02,0,2,1,1))</definedName>
    <definedName name="_aaa1" localSheetId="5">SUM(OFFSET(la_line02,0,2,1,1))</definedName>
    <definedName name="aaaa" localSheetId="5" hidden="1">binary</definedName>
    <definedName name="Actual" localSheetId="5">(PeriodInActual*('Annual Cash Flow (2)'!#REF!&gt;0))*PeriodInPlan</definedName>
    <definedName name="ActualBeyond" localSheetId="5">PeriodInActual*('Annual Cash Flow (2)'!#REF!&gt;0)</definedName>
    <definedName name="anchor1Range" localSheetId="5">OFFSET(anchor1,0,1,1,[0]!TotalProjectLength)</definedName>
    <definedName name="anchor2Range" localSheetId="5">OFFSET(anchor1,1,1,1,[0]!TotalProjectLength)</definedName>
    <definedName name="Apt_Stab" localSheetId="5">MATCH(Apt_Stab_Unit,Apt_Total_Occ,0)-1</definedName>
    <definedName name="Apt_Start_Date" localSheetId="5">DATE(Apt_Start_Year,Apt_Start_Month,1)</definedName>
    <definedName name="asdfasdfasdfa" localSheetId="5" hidden="1">binary</definedName>
    <definedName name="asdfasfsa" localSheetId="5" hidden="1">binary</definedName>
    <definedName name="asdfsd" localSheetId="5" hidden="1">binary</definedName>
    <definedName name="asf" localSheetId="5" hidden="1">binary</definedName>
    <definedName name="asfsaf" localSheetId="5" hidden="1">binary</definedName>
    <definedName name="ch_Dt1CumIRRline" localSheetId="5">OFFSET(FStabNWC,-61,4,1,netCfvc)</definedName>
    <definedName name="ch_Dt2CumIRRline" localSheetId="5">OFFSET(FStabNWC,-48,4,1,netCfvc)</definedName>
    <definedName name="ch_Dt3CumIRRline" localSheetId="5">OFFSET(FStabNWC,-35,4,1,netCfvc)</definedName>
    <definedName name="ch_Dt4CumIRRline" localSheetId="5">OFFSET(FStabNWC,-22,4,1,netCfvc)</definedName>
    <definedName name="ch_Dt5CumIRRline" localSheetId="5">OFFSET(FStabNWC,-9,4,1,netCfvc)</definedName>
    <definedName name="ch_Eq1CumIRRLine" localSheetId="5">OFFSET(FStabNWC,-90,4,1,netCfvc)</definedName>
    <definedName name="ch_Eq1IRRline" localSheetId="5">OFFSET(FStabNWC,-158,4,1,netCfvc)</definedName>
    <definedName name="ch_Eq2CumIRRline" localSheetId="5">OFFSET(FStabNWC,-89,4,1,netCfvc)</definedName>
    <definedName name="ch_Eq2IRRline" localSheetId="5">OFFSET(FStabNWC,-145,4,1,netCfvc)</definedName>
    <definedName name="ch_Eq3CumIRRline" localSheetId="5">OFFSET(FStabNWC,-88,4,1,netCfvc)</definedName>
    <definedName name="ch_Eq3IRRline" localSheetId="5">OFFSET(FStabNWC,-132,4,1,netCfvc)</definedName>
    <definedName name="ch_Eq4CumIRRline" localSheetId="5">OFFSET(FStabNWC,-87,4,1,netCfvc)</definedName>
    <definedName name="ch_Eq4IRRLine" localSheetId="5">OFFSET(FStabNWC,-119,4,1,netCfvc)</definedName>
    <definedName name="ch_Eq5CumIRRline" localSheetId="5">OFFSET(FStabNWC,-86,4,1,netCfvc)</definedName>
    <definedName name="ch_Eq5IRRline" localSheetId="5">OFFSET(FStabNWC,-106,4,1,netCfvc)</definedName>
    <definedName name="ch_LCost1_" localSheetId="5">-OFFSET(FStabNWC,20,4,1,netCfvc)</definedName>
    <definedName name="ch_TotalFinCost" localSheetId="5">OFFSET(FStabNWC,-169,4,1,netCfvc)</definedName>
    <definedName name="ch1_CapSale1" localSheetId="5">OFFSET(FStabNWC,10,4,1,netCfvc)</definedName>
    <definedName name="ch1_Const1" localSheetId="5">OFFSET(FStabNWC,64,4,1,netCfvc)</definedName>
    <definedName name="ch1_Const1_" localSheetId="5">-OFFSET(FStabNWC,64,4,1,netCfvc)</definedName>
    <definedName name="ch1_Land1" localSheetId="5">OFFSET(FStabNWC,48,4,1,netCfvc)</definedName>
    <definedName name="ch1_Land1_" localSheetId="5">-OFFSET(FStabNWC,48,4,1,netCfvc)</definedName>
    <definedName name="ch1_Lcost1" localSheetId="5">OFFSET(FStabNWC,20,4,1,netCfvc)</definedName>
    <definedName name="ch1_Mktg1" localSheetId="5">OFFSET(FStabNWC,90,4,1,netCfvc)</definedName>
    <definedName name="ch1_Mktg1_" localSheetId="5">-OFFSET(FStabNWC,90,4,1,netCfvc)</definedName>
    <definedName name="ch1_NOI1" localSheetId="5">OFFSET(FStabNWC,6,4,1,netCfvc)</definedName>
    <definedName name="ch1_NPaf" comment="..Net Positon After finance (Project IRR basis)" localSheetId="5">OFFSET(FStabNWC,-91,4,1,netCfvc)</definedName>
    <definedName name="ch1_NPpf" localSheetId="5">OFFSET(FStabNWC,-92,4,1,netCfvc)</definedName>
    <definedName name="ch1_Prof1" localSheetId="5">OFFSET(FStabNWC,75,4,1,netCfvc)</definedName>
    <definedName name="ch1_Prof1_" localSheetId="5">OFFSET(FStabNWC,-75,4,1,netCfvc)</definedName>
    <definedName name="ch1_TOther1" localSheetId="5">OFFSET(FStabNWC,127,4,1,netCfvc)</definedName>
    <definedName name="ch1_TOther1_" localSheetId="5">-OFFSET(FStabNWC,127,4,1,netCfvc)</definedName>
    <definedName name="ch1_USale1" localSheetId="5">OFFSET(FStabNWC,30,4,1,netCfvc)</definedName>
    <definedName name="Chart1Data1" localSheetId="5">OFFSET(Chart1Row1,0,0,1,FS_TotalProjectLength)</definedName>
    <definedName name="Chart1Data2" localSheetId="5">OFFSET(Chart1Row1,1,0,1,FS_TotalProjectLength)</definedName>
    <definedName name="Chart1Data3" localSheetId="5">OFFSET(Chart1Row1,2,0,1,FS_TotalProjectLength)</definedName>
    <definedName name="Chart1Data4" localSheetId="5">OFFSET(Chart1Row1,3,0,1,FS_TotalProjectLength)</definedName>
    <definedName name="ChartCF" localSheetId="5">OFFSET('Annual Cash Flow (2)'!#REF!,,,,1+COUNTIF('Annual Cash Flow (2)'!#REF!,"&lt;="&amp;HoldPeriod/12))</definedName>
    <definedName name="ChartNetOperatingIncome" localSheetId="5">OFFSET('Annual Cash Flow (2)'!#REF!,,,,1+COUNTIF('Annual Cash Flow (2)'!#REF!,"&lt;="&amp;HoldPeriod/12))</definedName>
    <definedName name="ChartYear" localSheetId="5">"Year "&amp;OFFSET('Annual Cash Flow (2)'!#REF!,,,,COUNTIF('Annual Cash Flow (2)'!#REF!,"&lt;="&amp;HoldPeriod/12))</definedName>
    <definedName name="CIRC" localSheetId="5">'Annual Cash Flow (2)'!#REF!</definedName>
    <definedName name="contform" localSheetId="5">IF([0]!totcost&gt;201,(ROUNDUP(IF(MPC&gt;0,MPC,cont*[0]!totcost),-2)),0)</definedName>
    <definedName name="dfform" localSheetId="5">IF([0]!totcost&lt;201,0,ROUNDUP(IF(MPFee&gt;0,MPFee,1%*[0]!totcost),-2))</definedName>
    <definedName name="ELUdate" localSheetId="5">DATE(YEAR([0]!ProjectStartDate),MONTH([0]!ProjectStartDate)+[0]!StabilisedIncomeMonth-1,DAY([0]!ProjectStartDate))</definedName>
    <definedName name="fdfd"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nform" localSheetId="5">IF(MCLI&gt;0,MCLI,(((#N/A/12)*conmos)*[0]!totcost)*45%)</definedName>
    <definedName name="finforma" localSheetId="5">IF(MCLI&gt;0,MCLI,(((#N/A/12)*conmos)*[0]!totcost)*45%)</definedName>
    <definedName name="FSmatrix" localSheetId="5">OFFSET(anchorMatrix1,0,0,50,FS_NumberOfFinanceStructures)</definedName>
    <definedName name="fsn" localSheetId="5">FS_NumberOfFinanceStructures</definedName>
    <definedName name="FSNO" localSheetId="5">FS_NumberOfFinanceStructurePhases</definedName>
    <definedName name="FSNOS" localSheetId="5">FS_NumberOfFinanceStructures</definedName>
    <definedName name="kjj" localSheetId="5" hidden="1">binary</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noif" localSheetId="5">1+((YEAR(EIFdate)-YEAR([0]!ProjectStartDate))*12)+MONTH(EIFdate)-MONTH([0]!ProjectStartDate)</definedName>
    <definedName name="mnoIFdate" localSheetId="5">DATE(YEAR([0]!ProjectStartDate),MONTH([0]!ProjectStartDate)+'Annual Cash Flow (2)'!mnoif,DAY([0]!ProjectStartDate))</definedName>
    <definedName name="No_FSCF_Periods" localSheetId="5">ROUNDUP(FS_TotalProjectLength/cfvc,0)</definedName>
    <definedName name="Param_BuildDate" localSheetId="5" hidden="1">'Annual Cash Flow (2)'!#REF!</definedName>
    <definedName name="Param_BuildID" localSheetId="5" hidden="1">'Annual Cash Flow (2)'!#REF!</definedName>
    <definedName name="Param_CashFlows" localSheetId="5" hidden="1">'Annual Cash Flow (2)'!#REF!</definedName>
    <definedName name="Param_cBuildingID" localSheetId="5" hidden="1">'Annual Cash Flow (2)'!#REF!</definedName>
    <definedName name="Param_Complete" localSheetId="5" hidden="1">'Annual Cash Flow (2)'!#REF!</definedName>
    <definedName name="Param_Consolidated" localSheetId="5" hidden="1">'Annual Cash Flow (2)'!#REF!</definedName>
    <definedName name="Param_CumRent" localSheetId="5" hidden="1">'Annual Cash Flow (2)'!#REF!</definedName>
    <definedName name="Param_CurrentDate" localSheetId="5" hidden="1">'Annual Cash Flow (2)'!#REF!</definedName>
    <definedName name="Param_Database" localSheetId="5" hidden="1">'Annual Cash Flow (2)'!#REF!</definedName>
    <definedName name="Param_DLLVersion" localSheetId="5" hidden="1">'Annual Cash Flow (2)'!#REF!</definedName>
    <definedName name="Param_DRCredit" localSheetId="5" hidden="1">'Annual Cash Flow (2)'!#REF!</definedName>
    <definedName name="Param_DRNonCredit" localSheetId="5" hidden="1">'Annual Cash Flow (2)'!#REF!</definedName>
    <definedName name="Param_ExcludeTenants" localSheetId="5" hidden="1">'Annual Cash Flow (2)'!#REF!</definedName>
    <definedName name="Param_IncludeCPI" localSheetId="5" hidden="1">'Annual Cash Flow (2)'!#REF!</definedName>
    <definedName name="Param_IncludePercentRent" localSheetId="5" hidden="1">'Annual Cash Flow (2)'!#REF!</definedName>
    <definedName name="Param_IncludePW" localSheetId="5" hidden="1">'Annual Cash Flow (2)'!#REF!</definedName>
    <definedName name="Param_Inclusion" localSheetId="5" hidden="1">'Annual Cash Flow (2)'!#REF!</definedName>
    <definedName name="Param_LastDate" localSheetId="5" hidden="1">'Annual Cash Flow (2)'!#REF!</definedName>
    <definedName name="Param_Markets" localSheetId="5" hidden="1">'Annual Cash Flow (2)'!#REF!</definedName>
    <definedName name="Param_Properties" localSheetId="5" hidden="1">'Annual Cash Flow (2)'!#REF!</definedName>
    <definedName name="Param_PVAbatement" localSheetId="5" hidden="1">'Annual Cash Flow (2)'!#REF!</definedName>
    <definedName name="Param_RecDate" localSheetId="5" hidden="1">'Annual Cash Flow (2)'!#REF!</definedName>
    <definedName name="Param_RentDate" localSheetId="5" hidden="1">'Annual Cash Flow (2)'!#REF!</definedName>
    <definedName name="Param_RLAToolsVersion" localSheetId="5" hidden="1">'Annual Cash Flow (2)'!#REF!</definedName>
    <definedName name="Param_SLAbatement" localSheetId="5" hidden="1">'Annual Cash Flow (2)'!#REF!</definedName>
    <definedName name="Param_Start" localSheetId="5" hidden="1">'Annual Cash Flow (2)'!#REF!</definedName>
    <definedName name="Param_Tenants" localSheetId="5" hidden="1">'Annual Cash Flow (2)'!#REF!</definedName>
    <definedName name="Param_Term" localSheetId="5" hidden="1">'Annual Cash Flow (2)'!#REF!</definedName>
    <definedName name="Param_UWDate" localSheetId="5" hidden="1">'Annual Cash Flow (2)'!#REF!</definedName>
    <definedName name="Param_VacMarket" localSheetId="5" hidden="1">'Annual Cash Flow (2)'!#REF!</definedName>
    <definedName name="Param_VacRenew" localSheetId="5" hidden="1">'Annual Cash Flow (2)'!#REF!</definedName>
    <definedName name="Param_VacVacate" localSheetId="5" hidden="1">'Annual Cash Flow (2)'!#REF!</definedName>
    <definedName name="Param_Version" localSheetId="5" hidden="1">'Annual Cash Flow (2)'!#REF!</definedName>
    <definedName name="PercentComplete" localSheetId="5">PercentCompleteBeyond*PeriodInPlan</definedName>
    <definedName name="PHmatrix" localSheetId="5">OFFSET(anchorMatrix2,0,0,50,FS_NumberOfFinanceStructurePhases)</definedName>
    <definedName name="Plan" localSheetId="5">PeriodInPlan*('Annual Cash Flow (2)'!#REF!&gt;0)</definedName>
    <definedName name="R_TASKLOG_Range" localSheetId="5" hidden="1">'Annual Cash Flow (2)'!#REF!</definedName>
    <definedName name="Radnor" localSheetId="5" hidden="1">binary</definedName>
    <definedName name="Range_CFAF" localSheetId="5">OFFSET('Annual Cash Flow (2)'!#REF!,0,0,1,Analysis_Period)</definedName>
    <definedName name="Range_Months" localSheetId="5">OFFSET('Annual Cash Flow (2)'!#REF!,0,0,1,Analysis_Period)</definedName>
    <definedName name="Range_NOI" localSheetId="5">OFFSET('Annual Cash Flow (2)'!#REF!,0,0,1,Analysis_Period)</definedName>
    <definedName name="RLAINPUT_ExecSumYears" localSheetId="5" hidden="1">'Annual Cash Flow (2)'!#REF!</definedName>
    <definedName name="RLAINPUT_InPlaceRecovery" localSheetId="5" hidden="1">'Annual Cash Flow (2)'!#REF!</definedName>
    <definedName name="RLAINPUT_InputDisp" localSheetId="5" hidden="1">'Annual Cash Flow (2)'!#REF!</definedName>
    <definedName name="RLAINPUT_Inputs" localSheetId="5" hidden="1">'Annual Cash Flow (2)'!#REF!</definedName>
    <definedName name="solver_rhs10" localSheetId="5" hidden="1">binary</definedName>
    <definedName name="solver_rhs11" localSheetId="5" hidden="1">binary</definedName>
    <definedName name="solver_rhs12" localSheetId="5" hidden="1">binary</definedName>
    <definedName name="solver_rhs13" localSheetId="5" hidden="1">binary</definedName>
    <definedName name="solver_rhs14" localSheetId="5" hidden="1">binary</definedName>
    <definedName name="solver_rhs15" localSheetId="5" hidden="1">binary</definedName>
    <definedName name="solver_rhs16" localSheetId="5" hidden="1">binary</definedName>
    <definedName name="solver_rhs17" localSheetId="5" hidden="1">binary</definedName>
    <definedName name="solver_rhs18" localSheetId="5" hidden="1">binary</definedName>
    <definedName name="solver_rhs19" localSheetId="5" hidden="1">binary</definedName>
    <definedName name="solver_rhs2" localSheetId="5" hidden="1">binary</definedName>
    <definedName name="solver_rhs20" localSheetId="5" hidden="1">binary</definedName>
    <definedName name="solver_rhs21" localSheetId="5" hidden="1">binary</definedName>
    <definedName name="solver_rhs22" localSheetId="5" hidden="1">binary</definedName>
    <definedName name="solver_rhs24" localSheetId="5" hidden="1">binary</definedName>
    <definedName name="solver_rhs25" localSheetId="5" hidden="1">binary</definedName>
    <definedName name="solver_rhs26" localSheetId="5" hidden="1">binary</definedName>
    <definedName name="solver_rhs27" localSheetId="5" hidden="1">binary</definedName>
    <definedName name="solver_rhs28" localSheetId="5" hidden="1">binary</definedName>
    <definedName name="solver_rhs29" localSheetId="5" hidden="1">binary</definedName>
    <definedName name="solver_rhs3" localSheetId="5" hidden="1">binary</definedName>
    <definedName name="solver_rhs30" localSheetId="5" hidden="1">binary</definedName>
    <definedName name="solver_rhs31" localSheetId="5" hidden="1">binary</definedName>
    <definedName name="solver_rhs32" localSheetId="5" hidden="1">binary</definedName>
    <definedName name="solver_rhs33" localSheetId="5" hidden="1">binary</definedName>
    <definedName name="solver_rhs34" localSheetId="5" hidden="1">binary</definedName>
    <definedName name="solver_rhs35" localSheetId="5" hidden="1">binary</definedName>
    <definedName name="solver_rhs36" localSheetId="5" hidden="1">binary</definedName>
    <definedName name="solver_rhs37" localSheetId="5" hidden="1">binary</definedName>
    <definedName name="solver_rhs38" localSheetId="5" hidden="1">binary</definedName>
    <definedName name="solver_rhs39" localSheetId="5" hidden="1">binary</definedName>
    <definedName name="solver_rhs4" localSheetId="5" hidden="1">binary</definedName>
    <definedName name="solver_rhs40" localSheetId="5" hidden="1">binary</definedName>
    <definedName name="solver_rhs41" localSheetId="5" hidden="1">binary</definedName>
    <definedName name="solver_rhs42" localSheetId="5" hidden="1">binary</definedName>
    <definedName name="solver_rhs43" localSheetId="5" hidden="1">binary</definedName>
    <definedName name="solver_rhs44" localSheetId="5" hidden="1">binary</definedName>
    <definedName name="solver_rhs46" localSheetId="5" hidden="1">binary</definedName>
    <definedName name="solver_rhs47" localSheetId="5" hidden="1">binary</definedName>
    <definedName name="solver_rhs48" localSheetId="5" hidden="1">binary</definedName>
    <definedName name="solver_rhs49" localSheetId="5" hidden="1">binary</definedName>
    <definedName name="solver_rhs5" localSheetId="5" hidden="1">binary</definedName>
    <definedName name="solver_rhs50" localSheetId="5" hidden="1">binary</definedName>
    <definedName name="solver_rhs51" localSheetId="5" hidden="1">binary</definedName>
    <definedName name="solver_rhs52" localSheetId="5" hidden="1">binary</definedName>
    <definedName name="solver_rhs53" localSheetId="5" hidden="1">binary</definedName>
    <definedName name="solver_rhs54" localSheetId="5" hidden="1">binary</definedName>
    <definedName name="solver_rhs55" localSheetId="5" hidden="1">binary</definedName>
    <definedName name="solver_rhs56" localSheetId="5" hidden="1">binary</definedName>
    <definedName name="solver_rhs57" localSheetId="5" hidden="1">binary</definedName>
    <definedName name="solver_rhs58" localSheetId="5" hidden="1">binary</definedName>
    <definedName name="solver_rhs59" localSheetId="5" hidden="1">binary</definedName>
    <definedName name="solver_rhs6" localSheetId="5" hidden="1">binary</definedName>
    <definedName name="solver_rhs60" localSheetId="5" hidden="1">binary</definedName>
    <definedName name="solver_rhs61" localSheetId="5" hidden="1">binary</definedName>
    <definedName name="solver_rhs62" localSheetId="5" hidden="1">binary</definedName>
    <definedName name="solver_rhs63" localSheetId="5" hidden="1">binary</definedName>
    <definedName name="solver_rhs64" localSheetId="5" hidden="1">binary</definedName>
    <definedName name="solver_rhs65" localSheetId="5" hidden="1">binary</definedName>
    <definedName name="solver_rhs66" localSheetId="5" hidden="1">binary</definedName>
    <definedName name="solver_rhs68" localSheetId="5" hidden="1">binary</definedName>
    <definedName name="solver_rhs69" localSheetId="5" hidden="1">binary</definedName>
    <definedName name="solver_rhs7" localSheetId="5" hidden="1">binary</definedName>
    <definedName name="solver_rhs70" localSheetId="5" hidden="1">binary</definedName>
    <definedName name="solver_rhs71" localSheetId="5" hidden="1">binary</definedName>
    <definedName name="solver_rhs72" localSheetId="5" hidden="1">binary</definedName>
    <definedName name="solver_rhs73" localSheetId="5" hidden="1">binary</definedName>
    <definedName name="solver_rhs74" localSheetId="5" hidden="1">binary</definedName>
    <definedName name="solver_rhs75" localSheetId="5" hidden="1">binary</definedName>
    <definedName name="solver_rhs76" localSheetId="5" hidden="1">binary</definedName>
    <definedName name="solver_rhs77" localSheetId="5" hidden="1">binary</definedName>
    <definedName name="solver_rhs78" localSheetId="5" hidden="1">binary</definedName>
    <definedName name="solver_rhs79" localSheetId="5" hidden="1">binary</definedName>
    <definedName name="solver_rhs8" localSheetId="5" hidden="1">binary</definedName>
    <definedName name="solver_rhs80" localSheetId="5" hidden="1">binary</definedName>
    <definedName name="solver_rhs81" localSheetId="5" hidden="1">binary</definedName>
    <definedName name="solver_rhs82" localSheetId="5" hidden="1">binary</definedName>
    <definedName name="solver_rhs83" localSheetId="5" hidden="1">binary</definedName>
    <definedName name="solver_rhs84" localSheetId="5" hidden="1">binary</definedName>
    <definedName name="solver_rhs85" localSheetId="5" hidden="1">binary</definedName>
    <definedName name="solver_rhs86" localSheetId="5" hidden="1">binary</definedName>
    <definedName name="solver_rhs87" localSheetId="5" hidden="1">binary</definedName>
    <definedName name="solver_rhs88" localSheetId="5" hidden="1">binary</definedName>
    <definedName name="solver_rhs9" localSheetId="5" hidden="1">binary</definedName>
    <definedName name="spk_cols" localSheetId="5">OFFSET(SPK_cols1,0,1,1,spk_nwc)</definedName>
    <definedName name="ssss" localSheetId="5" hidden="1">binary</definedName>
    <definedName name="Total_Payment" localSheetId="5">Scheduled_Payment+Extra_Payment</definedName>
    <definedName name="totcostXpercent" localSheetId="5">IF([0]!totcost&lt;101,0,ROUNDUP(IF(MPFee&gt;0,MPFee,1%*[0]!totcost),-2))</definedName>
    <definedName name="TW_Haxis1" localSheetId="5">OFFSET(TW_TPL,0,0,1,FS_TotalProjectLength)</definedName>
    <definedName name="TW_Haxis2" localSheetId="5">OFFSET(TW_TRL,0,0,1,netCfvc)</definedName>
    <definedName name="VerChkFS" localSheetId="5"> IF(MID(FS_Version,1,8)&lt;&gt; "5.00.001", "Error: template requires Argus Developer v5.000.001.+",  "Argus Developer Version " &amp; FS_Version)</definedName>
    <definedName name="_xlnm.Print_Titles" localSheetId="5">'Annual Cash Flow (2)'!$5:$6</definedName>
    <definedName name="_xlnm.Print_Area" localSheetId="5">'Annual Cash Flow (2)'!$B$2:$O$48</definedName>
    <definedName name="solver_adj" localSheetId="6" hidden="1">'Pres Summ'!$G$7</definedName>
    <definedName name="solver_cvg" localSheetId="6" hidden="1">0.0001</definedName>
    <definedName name="solver_drv" localSheetId="6" hidden="1">1</definedName>
    <definedName name="solver_eng" localSheetId="6" hidden="1">1</definedName>
    <definedName name="solver_est" localSheetId="6" hidden="1">1</definedName>
    <definedName name="solver_itr" localSheetId="6" hidden="1">2147483647</definedName>
    <definedName name="solver_mip" localSheetId="6" hidden="1">2147483647</definedName>
    <definedName name="solver_mni" localSheetId="6" hidden="1">30</definedName>
    <definedName name="solver_mrt" localSheetId="6" hidden="1">0.075</definedName>
    <definedName name="solver_msl" localSheetId="6" hidden="1">2</definedName>
    <definedName name="solver_neg" localSheetId="6" hidden="1">1</definedName>
    <definedName name="solver_nod" localSheetId="6" hidden="1">2147483647</definedName>
    <definedName name="solver_num" localSheetId="6" hidden="1">0</definedName>
    <definedName name="solver_nwt" localSheetId="6" hidden="1">1</definedName>
    <definedName name="solver_opt" localSheetId="6" hidden="1">'Pres Summ'!#REF!</definedName>
    <definedName name="solver_pre" localSheetId="6" hidden="1">0.000001</definedName>
    <definedName name="solver_rbv" localSheetId="6" hidden="1">1</definedName>
    <definedName name="solver_rlx" localSheetId="6" hidden="1">2</definedName>
    <definedName name="solver_rsd" localSheetId="6" hidden="1">0</definedName>
    <definedName name="solver_scl" localSheetId="6" hidden="1">1</definedName>
    <definedName name="solver_sho" localSheetId="6" hidden="1">2</definedName>
    <definedName name="solver_ssz" localSheetId="6" hidden="1">100</definedName>
    <definedName name="solver_tim" localSheetId="6" hidden="1">2147483647</definedName>
    <definedName name="solver_tol" localSheetId="6" hidden="1">0.01</definedName>
    <definedName name="solver_typ" localSheetId="6" hidden="1">3</definedName>
    <definedName name="solver_val" localSheetId="6" hidden="1">0.2</definedName>
    <definedName name="solver_ver" localSheetId="6" hidden="1">3</definedName>
    <definedName name="_xlnm.Print_Area" localSheetId="6">'Pres Summ'!$B$2:$I$33</definedName>
    <definedName name="solver_adj" localSheetId="7" hidden="1">'Exec Summ'!$H$21</definedName>
    <definedName name="solver_cvg" localSheetId="7" hidden="1">0.0001</definedName>
    <definedName name="solver_drv" localSheetId="7" hidden="1">1</definedName>
    <definedName name="solver_eng" localSheetId="7" hidden="1">1</definedName>
    <definedName name="solver_est" localSheetId="7" hidden="1">1</definedName>
    <definedName name="solver_itr" localSheetId="7" hidden="1">2147483647</definedName>
    <definedName name="solver_mip" localSheetId="7" hidden="1">2147483647</definedName>
    <definedName name="solver_mni" localSheetId="7" hidden="1">30</definedName>
    <definedName name="solver_mrt" localSheetId="7" hidden="1">0.075</definedName>
    <definedName name="solver_msl" localSheetId="7" hidden="1">2</definedName>
    <definedName name="solver_neg" localSheetId="7" hidden="1">1</definedName>
    <definedName name="solver_nod" localSheetId="7" hidden="1">2147483647</definedName>
    <definedName name="solver_num" localSheetId="7" hidden="1">0</definedName>
    <definedName name="solver_nwt" localSheetId="7" hidden="1">1</definedName>
    <definedName name="solver_opt" localSheetId="7" hidden="1">'Exec Summ'!$H$32</definedName>
    <definedName name="solver_pre" localSheetId="7" hidden="1">0.000001</definedName>
    <definedName name="solver_rbv" localSheetId="7" hidden="1">1</definedName>
    <definedName name="solver_rlx" localSheetId="7" hidden="1">2</definedName>
    <definedName name="solver_rsd" localSheetId="7" hidden="1">0</definedName>
    <definedName name="solver_scl" localSheetId="7" hidden="1">1</definedName>
    <definedName name="solver_sho" localSheetId="7" hidden="1">2</definedName>
    <definedName name="solver_ssz" localSheetId="7" hidden="1">100</definedName>
    <definedName name="solver_tim" localSheetId="7" hidden="1">2147483647</definedName>
    <definedName name="solver_tol" localSheetId="7" hidden="1">0.01</definedName>
    <definedName name="solver_typ" localSheetId="7" hidden="1">3</definedName>
    <definedName name="solver_val" localSheetId="7" hidden="1">0.2</definedName>
    <definedName name="solver_ver" localSheetId="7" hidden="1">3</definedName>
    <definedName name="_xlnm.Print_Area" localSheetId="7">'Exec Summ'!$C$2:$Q$59</definedName>
    <definedName name="___aaa1" localSheetId="8">SUM(OFFSET(la_line02,0,2,1,1))</definedName>
    <definedName name="_aaa1" localSheetId="8">SUM(OFFSET(la_line02,0,2,1,1))</definedName>
    <definedName name="aaaa" localSheetId="8" hidden="1">binary</definedName>
    <definedName name="Actual" localSheetId="8">(PeriodInActual*('Annual Cash Flow (3)'!#REF!&gt;0))*PeriodInPlan</definedName>
    <definedName name="ActualBeyond" localSheetId="8">PeriodInActual*('Annual Cash Flow (3)'!#REF!&gt;0)</definedName>
    <definedName name="anchor1Range" localSheetId="8">OFFSET(anchor1,0,1,1,[0]!TotalProjectLength)</definedName>
    <definedName name="anchor2Range" localSheetId="8">OFFSET(anchor1,1,1,1,[0]!TotalProjectLength)</definedName>
    <definedName name="Apt_Stab" localSheetId="8">MATCH(Apt_Stab_Unit,Apt_Total_Occ,0)-1</definedName>
    <definedName name="Apt_Start_Date" localSheetId="8">DATE(Apt_Start_Year,Apt_Start_Month,1)</definedName>
    <definedName name="asdfasdfasdfa" localSheetId="8" hidden="1">binary</definedName>
    <definedName name="asdfasfsa" localSheetId="8" hidden="1">binary</definedName>
    <definedName name="asdfsd" localSheetId="8" hidden="1">binary</definedName>
    <definedName name="asf" localSheetId="8" hidden="1">binary</definedName>
    <definedName name="asfsaf" localSheetId="8" hidden="1">binary</definedName>
    <definedName name="ch_Dt1CumIRRline" localSheetId="8">OFFSET(FStabNWC,-61,4,1,netCfvc)</definedName>
    <definedName name="ch_Dt2CumIRRline" localSheetId="8">OFFSET(FStabNWC,-48,4,1,netCfvc)</definedName>
    <definedName name="ch_Dt3CumIRRline" localSheetId="8">OFFSET(FStabNWC,-35,4,1,netCfvc)</definedName>
    <definedName name="ch_Dt4CumIRRline" localSheetId="8">OFFSET(FStabNWC,-22,4,1,netCfvc)</definedName>
    <definedName name="ch_Dt5CumIRRline" localSheetId="8">OFFSET(FStabNWC,-9,4,1,netCfvc)</definedName>
    <definedName name="ch_Eq1CumIRRLine" localSheetId="8">OFFSET(FStabNWC,-90,4,1,netCfvc)</definedName>
    <definedName name="ch_Eq1IRRline" localSheetId="8">OFFSET(FStabNWC,-158,4,1,netCfvc)</definedName>
    <definedName name="ch_Eq2CumIRRline" localSheetId="8">OFFSET(FStabNWC,-89,4,1,netCfvc)</definedName>
    <definedName name="ch_Eq2IRRline" localSheetId="8">OFFSET(FStabNWC,-145,4,1,netCfvc)</definedName>
    <definedName name="ch_Eq3CumIRRline" localSheetId="8">OFFSET(FStabNWC,-88,4,1,netCfvc)</definedName>
    <definedName name="ch_Eq3IRRline" localSheetId="8">OFFSET(FStabNWC,-132,4,1,netCfvc)</definedName>
    <definedName name="ch_Eq4CumIRRline" localSheetId="8">OFFSET(FStabNWC,-87,4,1,netCfvc)</definedName>
    <definedName name="ch_Eq4IRRLine" localSheetId="8">OFFSET(FStabNWC,-119,4,1,netCfvc)</definedName>
    <definedName name="ch_Eq5CumIRRline" localSheetId="8">OFFSET(FStabNWC,-86,4,1,netCfvc)</definedName>
    <definedName name="ch_Eq5IRRline" localSheetId="8">OFFSET(FStabNWC,-106,4,1,netCfvc)</definedName>
    <definedName name="ch_LCost1_" localSheetId="8">-OFFSET(FStabNWC,20,4,1,netCfvc)</definedName>
    <definedName name="ch_TotalFinCost" localSheetId="8">OFFSET(FStabNWC,-169,4,1,netCfvc)</definedName>
    <definedName name="ch1_CapSale1" localSheetId="8">OFFSET(FStabNWC,10,4,1,netCfvc)</definedName>
    <definedName name="ch1_Const1" localSheetId="8">OFFSET(FStabNWC,64,4,1,netCfvc)</definedName>
    <definedName name="ch1_Const1_" localSheetId="8">-OFFSET(FStabNWC,64,4,1,netCfvc)</definedName>
    <definedName name="ch1_Land1" localSheetId="8">OFFSET(FStabNWC,48,4,1,netCfvc)</definedName>
    <definedName name="ch1_Land1_" localSheetId="8">-OFFSET(FStabNWC,48,4,1,netCfvc)</definedName>
    <definedName name="ch1_Lcost1" localSheetId="8">OFFSET(FStabNWC,20,4,1,netCfvc)</definedName>
    <definedName name="ch1_Mktg1" localSheetId="8">OFFSET(FStabNWC,90,4,1,netCfvc)</definedName>
    <definedName name="ch1_Mktg1_" localSheetId="8">-OFFSET(FStabNWC,90,4,1,netCfvc)</definedName>
    <definedName name="ch1_NOI1" localSheetId="8">OFFSET(FStabNWC,6,4,1,netCfvc)</definedName>
    <definedName name="ch1_NPaf" comment="..Net Positon After finance (Project IRR basis)" localSheetId="8">OFFSET(FStabNWC,-91,4,1,netCfvc)</definedName>
    <definedName name="ch1_NPpf" localSheetId="8">OFFSET(FStabNWC,-92,4,1,netCfvc)</definedName>
    <definedName name="ch1_Prof1" localSheetId="8">OFFSET(FStabNWC,75,4,1,netCfvc)</definedName>
    <definedName name="ch1_Prof1_" localSheetId="8">OFFSET(FStabNWC,-75,4,1,netCfvc)</definedName>
    <definedName name="ch1_TOther1" localSheetId="8">OFFSET(FStabNWC,127,4,1,netCfvc)</definedName>
    <definedName name="ch1_TOther1_" localSheetId="8">-OFFSET(FStabNWC,127,4,1,netCfvc)</definedName>
    <definedName name="ch1_USale1" localSheetId="8">OFFSET(FStabNWC,30,4,1,netCfvc)</definedName>
    <definedName name="Chart1Data1" localSheetId="8">OFFSET(Chart1Row1,0,0,1,FS_TotalProjectLength)</definedName>
    <definedName name="Chart1Data2" localSheetId="8">OFFSET(Chart1Row1,1,0,1,FS_TotalProjectLength)</definedName>
    <definedName name="Chart1Data3" localSheetId="8">OFFSET(Chart1Row1,2,0,1,FS_TotalProjectLength)</definedName>
    <definedName name="Chart1Data4" localSheetId="8">OFFSET(Chart1Row1,3,0,1,FS_TotalProjectLength)</definedName>
    <definedName name="ChartCF" localSheetId="8">OFFSET('Annual Cash Flow (3)'!#REF!,,,,1+COUNTIF('Annual Cash Flow (3)'!#REF!,"&lt;="&amp;HoldPeriod/12))</definedName>
    <definedName name="ChartNetOperatingIncome" localSheetId="8">OFFSET('Annual Cash Flow (3)'!#REF!,,,,1+COUNTIF('Annual Cash Flow (3)'!#REF!,"&lt;="&amp;HoldPeriod/12))</definedName>
    <definedName name="ChartYear" localSheetId="8">"Year "&amp;OFFSET('Annual Cash Flow (3)'!#REF!,,,,COUNTIF('Annual Cash Flow (3)'!#REF!,"&lt;="&amp;HoldPeriod/12))</definedName>
    <definedName name="CIRC" localSheetId="8">'Annual Cash Flow (3)'!#REF!</definedName>
    <definedName name="contform" localSheetId="8">IF([0]!totcost&gt;201,(ROUNDUP(IF(MPC&gt;0,MPC,cont*[0]!totcost),-2)),0)</definedName>
    <definedName name="dfform" localSheetId="8">IF([0]!totcost&lt;201,0,ROUNDUP(IF(MPFee&gt;0,MPFee,1%*[0]!totcost),-2))</definedName>
    <definedName name="ELUdate" localSheetId="8">DATE(YEAR([0]!ProjectStartDate),MONTH([0]!ProjectStartDate)+[0]!StabilisedIncomeMonth-1,DAY([0]!ProjectStartDate))</definedName>
    <definedName name="fdfd"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nform" localSheetId="8">IF(MCLI&gt;0,MCLI,(((#N/A/12)*conmos)*[0]!totcost)*45%)</definedName>
    <definedName name="finforma" localSheetId="8">IF(MCLI&gt;0,MCLI,(((#N/A/12)*conmos)*[0]!totcost)*45%)</definedName>
    <definedName name="FSmatrix" localSheetId="8">OFFSET(anchorMatrix1,0,0,50,FS_NumberOfFinanceStructures)</definedName>
    <definedName name="fsn" localSheetId="8">FS_NumberOfFinanceStructures</definedName>
    <definedName name="FSNO" localSheetId="8">FS_NumberOfFinanceStructurePhases</definedName>
    <definedName name="FSNOS" localSheetId="8">FS_NumberOfFinanceStructures</definedName>
    <definedName name="kjj" localSheetId="8" hidden="1">binary</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noif" localSheetId="8">1+((YEAR(EIFdate)-YEAR([0]!ProjectStartDate))*12)+MONTH(EIFdate)-MONTH([0]!ProjectStartDate)</definedName>
    <definedName name="mnoIFdate" localSheetId="8">DATE(YEAR([0]!ProjectStartDate),MONTH([0]!ProjectStartDate)+'Annual Cash Flow (3)'!mnoif,DAY([0]!ProjectStartDate))</definedName>
    <definedName name="No_FSCF_Periods" localSheetId="8">ROUNDUP(FS_TotalProjectLength/cfvc,0)</definedName>
    <definedName name="Param_BuildDate" localSheetId="8" hidden="1">'Annual Cash Flow (3)'!#REF!</definedName>
    <definedName name="Param_BuildID" localSheetId="8" hidden="1">'Annual Cash Flow (3)'!#REF!</definedName>
    <definedName name="Param_CashFlows" localSheetId="8" hidden="1">'Annual Cash Flow (3)'!#REF!</definedName>
    <definedName name="Param_cBuildingID" localSheetId="8" hidden="1">'Annual Cash Flow (3)'!#REF!</definedName>
    <definedName name="Param_Complete" localSheetId="8" hidden="1">'Annual Cash Flow (3)'!#REF!</definedName>
    <definedName name="Param_Consolidated" localSheetId="8" hidden="1">'Annual Cash Flow (3)'!#REF!</definedName>
    <definedName name="Param_CumRent" localSheetId="8" hidden="1">'Annual Cash Flow (3)'!#REF!</definedName>
    <definedName name="Param_CurrentDate" localSheetId="8" hidden="1">'Annual Cash Flow (3)'!#REF!</definedName>
    <definedName name="Param_Database" localSheetId="8" hidden="1">'Annual Cash Flow (3)'!#REF!</definedName>
    <definedName name="Param_DLLVersion" localSheetId="8" hidden="1">'Annual Cash Flow (3)'!#REF!</definedName>
    <definedName name="Param_DRCredit" localSheetId="8" hidden="1">'Annual Cash Flow (3)'!#REF!</definedName>
    <definedName name="Param_DRNonCredit" localSheetId="8" hidden="1">'Annual Cash Flow (3)'!#REF!</definedName>
    <definedName name="Param_ExcludeTenants" localSheetId="8" hidden="1">'Annual Cash Flow (3)'!#REF!</definedName>
    <definedName name="Param_IncludeCPI" localSheetId="8" hidden="1">'Annual Cash Flow (3)'!#REF!</definedName>
    <definedName name="Param_IncludePercentRent" localSheetId="8" hidden="1">'Annual Cash Flow (3)'!#REF!</definedName>
    <definedName name="Param_IncludePW" localSheetId="8" hidden="1">'Annual Cash Flow (3)'!#REF!</definedName>
    <definedName name="Param_Inclusion" localSheetId="8" hidden="1">'Annual Cash Flow (3)'!#REF!</definedName>
    <definedName name="Param_LastDate" localSheetId="8" hidden="1">'Annual Cash Flow (3)'!#REF!</definedName>
    <definedName name="Param_Markets" localSheetId="8" hidden="1">'Annual Cash Flow (3)'!#REF!</definedName>
    <definedName name="Param_Properties" localSheetId="8" hidden="1">'Annual Cash Flow (3)'!#REF!</definedName>
    <definedName name="Param_PVAbatement" localSheetId="8" hidden="1">'Annual Cash Flow (3)'!#REF!</definedName>
    <definedName name="Param_RecDate" localSheetId="8" hidden="1">'Annual Cash Flow (3)'!#REF!</definedName>
    <definedName name="Param_RentDate" localSheetId="8" hidden="1">'Annual Cash Flow (3)'!#REF!</definedName>
    <definedName name="Param_RLAToolsVersion" localSheetId="8" hidden="1">'Annual Cash Flow (3)'!#REF!</definedName>
    <definedName name="Param_SLAbatement" localSheetId="8" hidden="1">'Annual Cash Flow (3)'!#REF!</definedName>
    <definedName name="Param_Start" localSheetId="8" hidden="1">'Annual Cash Flow (3)'!#REF!</definedName>
    <definedName name="Param_Tenants" localSheetId="8" hidden="1">'Annual Cash Flow (3)'!#REF!</definedName>
    <definedName name="Param_Term" localSheetId="8" hidden="1">'Annual Cash Flow (3)'!#REF!</definedName>
    <definedName name="Param_UWDate" localSheetId="8" hidden="1">'Annual Cash Flow (3)'!#REF!</definedName>
    <definedName name="Param_VacMarket" localSheetId="8" hidden="1">'Annual Cash Flow (3)'!#REF!</definedName>
    <definedName name="Param_VacRenew" localSheetId="8" hidden="1">'Annual Cash Flow (3)'!#REF!</definedName>
    <definedName name="Param_VacVacate" localSheetId="8" hidden="1">'Annual Cash Flow (3)'!#REF!</definedName>
    <definedName name="Param_Version" localSheetId="8" hidden="1">'Annual Cash Flow (3)'!#REF!</definedName>
    <definedName name="PercentComplete" localSheetId="8">PercentCompleteBeyond*PeriodInPlan</definedName>
    <definedName name="PHmatrix" localSheetId="8">OFFSET(anchorMatrix2,0,0,50,FS_NumberOfFinanceStructurePhases)</definedName>
    <definedName name="Plan" localSheetId="8">PeriodInPlan*('Annual Cash Flow (3)'!#REF!&gt;0)</definedName>
    <definedName name="R_TASKLOG_Range" localSheetId="8" hidden="1">'Annual Cash Flow (3)'!#REF!</definedName>
    <definedName name="Radnor" localSheetId="8" hidden="1">binary</definedName>
    <definedName name="Range_CFAF" localSheetId="8">OFFSET('Annual Cash Flow (3)'!#REF!,0,0,1,Analysis_Period)</definedName>
    <definedName name="Range_Months" localSheetId="8">OFFSET('Annual Cash Flow (3)'!#REF!,0,0,1,Analysis_Period)</definedName>
    <definedName name="Range_NOI" localSheetId="8">OFFSET('Annual Cash Flow (3)'!#REF!,0,0,1,Analysis_Period)</definedName>
    <definedName name="RLAINPUT_ExecSumYears" localSheetId="8" hidden="1">'Annual Cash Flow (3)'!#REF!</definedName>
    <definedName name="RLAINPUT_InPlaceRecovery" localSheetId="8" hidden="1">'Annual Cash Flow (3)'!#REF!</definedName>
    <definedName name="RLAINPUT_InputDisp" localSheetId="8" hidden="1">'Annual Cash Flow (3)'!#REF!</definedName>
    <definedName name="RLAINPUT_Inputs" localSheetId="8" hidden="1">'Annual Cash Flow (3)'!#REF!</definedName>
    <definedName name="solver_rhs10" localSheetId="8" hidden="1">binary</definedName>
    <definedName name="solver_rhs11" localSheetId="8" hidden="1">binary</definedName>
    <definedName name="solver_rhs12" localSheetId="8" hidden="1">binary</definedName>
    <definedName name="solver_rhs13" localSheetId="8" hidden="1">binary</definedName>
    <definedName name="solver_rhs14" localSheetId="8" hidden="1">binary</definedName>
    <definedName name="solver_rhs15" localSheetId="8" hidden="1">binary</definedName>
    <definedName name="solver_rhs16" localSheetId="8" hidden="1">binary</definedName>
    <definedName name="solver_rhs17" localSheetId="8" hidden="1">binary</definedName>
    <definedName name="solver_rhs18" localSheetId="8" hidden="1">binary</definedName>
    <definedName name="solver_rhs19" localSheetId="8" hidden="1">binary</definedName>
    <definedName name="solver_rhs2" localSheetId="8" hidden="1">binary</definedName>
    <definedName name="solver_rhs20" localSheetId="8" hidden="1">binary</definedName>
    <definedName name="solver_rhs21" localSheetId="8" hidden="1">binary</definedName>
    <definedName name="solver_rhs22" localSheetId="8" hidden="1">binary</definedName>
    <definedName name="solver_rhs24" localSheetId="8" hidden="1">binary</definedName>
    <definedName name="solver_rhs25" localSheetId="8" hidden="1">binary</definedName>
    <definedName name="solver_rhs26" localSheetId="8" hidden="1">binary</definedName>
    <definedName name="solver_rhs27" localSheetId="8" hidden="1">binary</definedName>
    <definedName name="solver_rhs28" localSheetId="8" hidden="1">binary</definedName>
    <definedName name="solver_rhs29" localSheetId="8" hidden="1">binary</definedName>
    <definedName name="solver_rhs3" localSheetId="8" hidden="1">binary</definedName>
    <definedName name="solver_rhs30" localSheetId="8" hidden="1">binary</definedName>
    <definedName name="solver_rhs31" localSheetId="8" hidden="1">binary</definedName>
    <definedName name="solver_rhs32" localSheetId="8" hidden="1">binary</definedName>
    <definedName name="solver_rhs33" localSheetId="8" hidden="1">binary</definedName>
    <definedName name="solver_rhs34" localSheetId="8" hidden="1">binary</definedName>
    <definedName name="solver_rhs35" localSheetId="8" hidden="1">binary</definedName>
    <definedName name="solver_rhs36" localSheetId="8" hidden="1">binary</definedName>
    <definedName name="solver_rhs37" localSheetId="8" hidden="1">binary</definedName>
    <definedName name="solver_rhs38" localSheetId="8" hidden="1">binary</definedName>
    <definedName name="solver_rhs39" localSheetId="8" hidden="1">binary</definedName>
    <definedName name="solver_rhs4" localSheetId="8" hidden="1">binary</definedName>
    <definedName name="solver_rhs40" localSheetId="8" hidden="1">binary</definedName>
    <definedName name="solver_rhs41" localSheetId="8" hidden="1">binary</definedName>
    <definedName name="solver_rhs42" localSheetId="8" hidden="1">binary</definedName>
    <definedName name="solver_rhs43" localSheetId="8" hidden="1">binary</definedName>
    <definedName name="solver_rhs44" localSheetId="8" hidden="1">binary</definedName>
    <definedName name="solver_rhs46" localSheetId="8" hidden="1">binary</definedName>
    <definedName name="solver_rhs47" localSheetId="8" hidden="1">binary</definedName>
    <definedName name="solver_rhs48" localSheetId="8" hidden="1">binary</definedName>
    <definedName name="solver_rhs49" localSheetId="8" hidden="1">binary</definedName>
    <definedName name="solver_rhs5" localSheetId="8" hidden="1">binary</definedName>
    <definedName name="solver_rhs50" localSheetId="8" hidden="1">binary</definedName>
    <definedName name="solver_rhs51" localSheetId="8" hidden="1">binary</definedName>
    <definedName name="solver_rhs52" localSheetId="8" hidden="1">binary</definedName>
    <definedName name="solver_rhs53" localSheetId="8" hidden="1">binary</definedName>
    <definedName name="solver_rhs54" localSheetId="8" hidden="1">binary</definedName>
    <definedName name="solver_rhs55" localSheetId="8" hidden="1">binary</definedName>
    <definedName name="solver_rhs56" localSheetId="8" hidden="1">binary</definedName>
    <definedName name="solver_rhs57" localSheetId="8" hidden="1">binary</definedName>
    <definedName name="solver_rhs58" localSheetId="8" hidden="1">binary</definedName>
    <definedName name="solver_rhs59" localSheetId="8" hidden="1">binary</definedName>
    <definedName name="solver_rhs6" localSheetId="8" hidden="1">binary</definedName>
    <definedName name="solver_rhs60" localSheetId="8" hidden="1">binary</definedName>
    <definedName name="solver_rhs61" localSheetId="8" hidden="1">binary</definedName>
    <definedName name="solver_rhs62" localSheetId="8" hidden="1">binary</definedName>
    <definedName name="solver_rhs63" localSheetId="8" hidden="1">binary</definedName>
    <definedName name="solver_rhs64" localSheetId="8" hidden="1">binary</definedName>
    <definedName name="solver_rhs65" localSheetId="8" hidden="1">binary</definedName>
    <definedName name="solver_rhs66" localSheetId="8" hidden="1">binary</definedName>
    <definedName name="solver_rhs68" localSheetId="8" hidden="1">binary</definedName>
    <definedName name="solver_rhs69" localSheetId="8" hidden="1">binary</definedName>
    <definedName name="solver_rhs7" localSheetId="8" hidden="1">binary</definedName>
    <definedName name="solver_rhs70" localSheetId="8" hidden="1">binary</definedName>
    <definedName name="solver_rhs71" localSheetId="8" hidden="1">binary</definedName>
    <definedName name="solver_rhs72" localSheetId="8" hidden="1">binary</definedName>
    <definedName name="solver_rhs73" localSheetId="8" hidden="1">binary</definedName>
    <definedName name="solver_rhs74" localSheetId="8" hidden="1">binary</definedName>
    <definedName name="solver_rhs75" localSheetId="8" hidden="1">binary</definedName>
    <definedName name="solver_rhs76" localSheetId="8" hidden="1">binary</definedName>
    <definedName name="solver_rhs77" localSheetId="8" hidden="1">binary</definedName>
    <definedName name="solver_rhs78" localSheetId="8" hidden="1">binary</definedName>
    <definedName name="solver_rhs79" localSheetId="8" hidden="1">binary</definedName>
    <definedName name="solver_rhs8" localSheetId="8" hidden="1">binary</definedName>
    <definedName name="solver_rhs80" localSheetId="8" hidden="1">binary</definedName>
    <definedName name="solver_rhs81" localSheetId="8" hidden="1">binary</definedName>
    <definedName name="solver_rhs82" localSheetId="8" hidden="1">binary</definedName>
    <definedName name="solver_rhs83" localSheetId="8" hidden="1">binary</definedName>
    <definedName name="solver_rhs84" localSheetId="8" hidden="1">binary</definedName>
    <definedName name="solver_rhs85" localSheetId="8" hidden="1">binary</definedName>
    <definedName name="solver_rhs86" localSheetId="8" hidden="1">binary</definedName>
    <definedName name="solver_rhs87" localSheetId="8" hidden="1">binary</definedName>
    <definedName name="solver_rhs88" localSheetId="8" hidden="1">binary</definedName>
    <definedName name="solver_rhs9" localSheetId="8" hidden="1">binary</definedName>
    <definedName name="spk_cols" localSheetId="8">OFFSET(SPK_cols1,0,1,1,spk_nwc)</definedName>
    <definedName name="ssss" localSheetId="8" hidden="1">binary</definedName>
    <definedName name="Total_Payment" localSheetId="8">Scheduled_Payment+Extra_Payment</definedName>
    <definedName name="totcostXpercent" localSheetId="8">IF([0]!totcost&lt;101,0,ROUNDUP(IF(MPFee&gt;0,MPFee,1%*[0]!totcost),-2))</definedName>
    <definedName name="TW_Haxis1" localSheetId="8">OFFSET(TW_TPL,0,0,1,FS_TotalProjectLength)</definedName>
    <definedName name="TW_Haxis2" localSheetId="8">OFFSET(TW_TRL,0,0,1,netCfvc)</definedName>
    <definedName name="VerChkFS" localSheetId="8"> IF(MID(FS_Version,1,8)&lt;&gt; "5.00.001", "Error: template requires Argus Developer v5.000.001.+",  "Argus Developer Version " &amp; FS_Version)</definedName>
    <definedName name="_xlnm.Print_Titles" localSheetId="8">'Annual Cash Flow (3)'!$5:$6</definedName>
    <definedName name="_xlnm.Print_Area" localSheetId="8">'Annual Cash Flow (3)'!$B$2:$O$49</definedName>
    <definedName name="NOI" localSheetId="9" hidden="1">{"Commish",#N/A,FALSE,"LAWTC"}</definedName>
    <definedName name="wrn.COM." localSheetId="9" hidden="1">{"COM",#N/A,FALSE,"800 10th"}</definedName>
    <definedName name="wrn.COMLAWTC." localSheetId="9" hidden="1">{"Commish",#N/A,FALSE,"LAWTC"}</definedName>
    <definedName name="wrn.CORNELL._.ANALYSIS." localSheetId="9" hidden="1">{#N/A,#N/A,FALSE,"CORNELL SCENARIO COMPARISON";#N/A,#N/A,FALSE,"SUMMARY";#N/A,#N/A,FALSE,"Returns";#N/A,#N/A,FALSE,"Cash Flow";#N/A,#N/A,FALSE,"Pro-Forma";#N/A,#N/A,FALSE,"Rent Roll"}</definedName>
    <definedName name="wrn.Fairfield._.Business._.Center." localSheetId="9" hidden="1">{#N/A,#N/A,FALSE,"SUMMARY";#N/A,#N/A,FALSE,"Returns";#N/A,#N/A,FALSE,"Pro-Forma";#N/A,#N/A,FALSE,"Cash Flow";#N/A,#N/A,FALSE,"Rent Roll"}</definedName>
    <definedName name="wrn.Foxmeyer." localSheetId="9" hidden="1">{#N/A,#N/A,FALSE,"FOXMEYER SCENARIO COMPARISON";#N/A,#N/A,FALSE,"SUMMARY";#N/A,#N/A,FALSE,"Returns";#N/A,#N/A,FALSE,"Cash Flow";#N/A,#N/A,FALSE,"Pro-Forma";#N/A,#N/A,FALSE,"Rent Roll"}</definedName>
    <definedName name="_xlnm.Print_Area" localSheetId="9">'Return Metrics'!$B$2:$S$54</definedName>
    <definedName name="NOI" localSheetId="10" hidden="1">{"Commish",#N/A,FALSE,"LAWTC"}</definedName>
    <definedName name="SF" localSheetId="10">#REF!</definedName>
    <definedName name="wrn.COM." localSheetId="10" hidden="1">{"COM",#N/A,FALSE,"800 10th"}</definedName>
    <definedName name="wrn.COMLAWTC." localSheetId="10" hidden="1">{"Commish",#N/A,FALSE,"LAWTC"}</definedName>
    <definedName name="wrn.CORNELL._.ANALYSIS." localSheetId="10" hidden="1">{#N/A,#N/A,FALSE,"CORNELL SCENARIO COMPARISON";#N/A,#N/A,FALSE,"SUMMARY";#N/A,#N/A,FALSE,"Returns";#N/A,#N/A,FALSE,"Cash Flow";#N/A,#N/A,FALSE,"Pro-Forma";#N/A,#N/A,FALSE,"Rent Roll"}</definedName>
    <definedName name="wrn.Fairfield._.Business._.Center." localSheetId="10" hidden="1">{#N/A,#N/A,FALSE,"SUMMARY";#N/A,#N/A,FALSE,"Returns";#N/A,#N/A,FALSE,"Pro-Forma";#N/A,#N/A,FALSE,"Cash Flow";#N/A,#N/A,FALSE,"Rent Roll"}</definedName>
    <definedName name="wrn.Foxmeyer." localSheetId="10" hidden="1">{#N/A,#N/A,FALSE,"FOXMEYER SCENARIO COMPARISON";#N/A,#N/A,FALSE,"SUMMARY";#N/A,#N/A,FALSE,"Returns";#N/A,#N/A,FALSE,"Cash Flow";#N/A,#N/A,FALSE,"Pro-Forma";#N/A,#N/A,FALSE,"Rent Roll"}</definedName>
    <definedName name="_xlnm.Print_Area" localSheetId="10">'Sensitivity-Low'!$B$2:$O$53</definedName>
    <definedName name="NOI" localSheetId="11" hidden="1">{"Commish",#N/A,FALSE,"LAWTC"}</definedName>
    <definedName name="SF" localSheetId="11">#REF!</definedName>
    <definedName name="wrn.COM." localSheetId="11" hidden="1">{"COM",#N/A,FALSE,"800 10th"}</definedName>
    <definedName name="wrn.COMLAWTC." localSheetId="11" hidden="1">{"Commish",#N/A,FALSE,"LAWTC"}</definedName>
    <definedName name="wrn.CORNELL._.ANALYSIS." localSheetId="11" hidden="1">{#N/A,#N/A,FALSE,"CORNELL SCENARIO COMPARISON";#N/A,#N/A,FALSE,"SUMMARY";#N/A,#N/A,FALSE,"Returns";#N/A,#N/A,FALSE,"Cash Flow";#N/A,#N/A,FALSE,"Pro-Forma";#N/A,#N/A,FALSE,"Rent Roll"}</definedName>
    <definedName name="wrn.Fairfield._.Business._.Center." localSheetId="11" hidden="1">{#N/A,#N/A,FALSE,"SUMMARY";#N/A,#N/A,FALSE,"Returns";#N/A,#N/A,FALSE,"Pro-Forma";#N/A,#N/A,FALSE,"Cash Flow";#N/A,#N/A,FALSE,"Rent Roll"}</definedName>
    <definedName name="wrn.Foxmeyer." localSheetId="11" hidden="1">{#N/A,#N/A,FALSE,"FOXMEYER SCENARIO COMPARISON";#N/A,#N/A,FALSE,"SUMMARY";#N/A,#N/A,FALSE,"Returns";#N/A,#N/A,FALSE,"Cash Flow";#N/A,#N/A,FALSE,"Pro-Forma";#N/A,#N/A,FALSE,"Rent Roll"}</definedName>
    <definedName name="_xlnm.Print_Area" localSheetId="11">'Sensitivity-High'!$B$2:$O$53</definedName>
    <definedName name="___aaa1" localSheetId="13">SUM(OFFSET(la_line02,0,2,1,1))</definedName>
    <definedName name="_aaa1" localSheetId="13">SUM(OFFSET(la_line02,0,2,1,1))</definedName>
    <definedName name="aaaa" localSheetId="13" hidden="1">binary</definedName>
    <definedName name="Actual" localSheetId="13">(PeriodInActual*(#REF!&gt;0))*PeriodInPlan</definedName>
    <definedName name="ActualBeyond" localSheetId="13">PeriodInActual*(#REF!&gt;0)</definedName>
    <definedName name="anchor1Range" localSheetId="13">OFFSET(anchor1,0,1,1,[0]!TotalProjectLength)</definedName>
    <definedName name="anchor2Range" localSheetId="13">OFFSET(anchor1,1,1,1,[0]!TotalProjectLength)</definedName>
    <definedName name="Apt_Stab" localSheetId="13">MATCH(Apt_Stab_Unit,Apt_Total_Occ,0)-1</definedName>
    <definedName name="Apt_Start_Date" localSheetId="13">DATE(Apt_Start_Year,Apt_Start_Month,1)</definedName>
    <definedName name="asdfasdfasdfa" localSheetId="13" hidden="1">binary</definedName>
    <definedName name="asdfasfsa" localSheetId="13" hidden="1">binary</definedName>
    <definedName name="asdfsd" localSheetId="13" hidden="1">binary</definedName>
    <definedName name="asf" localSheetId="13" hidden="1">binary</definedName>
    <definedName name="asfsaf" localSheetId="13" hidden="1">binary</definedName>
    <definedName name="ch_Dt1CumIRRline" localSheetId="13">OFFSET(FStabNWC,-61,4,1,netCfvc)</definedName>
    <definedName name="ch_Dt2CumIRRline" localSheetId="13">OFFSET(FStabNWC,-48,4,1,netCfvc)</definedName>
    <definedName name="ch_Dt3CumIRRline" localSheetId="13">OFFSET(FStabNWC,-35,4,1,netCfvc)</definedName>
    <definedName name="ch_Dt4CumIRRline" localSheetId="13">OFFSET(FStabNWC,-22,4,1,netCfvc)</definedName>
    <definedName name="ch_Dt5CumIRRline" localSheetId="13">OFFSET(FStabNWC,-9,4,1,netCfvc)</definedName>
    <definedName name="ch_Eq1CumIRRLine" localSheetId="13">OFFSET(FStabNWC,-90,4,1,netCfvc)</definedName>
    <definedName name="ch_Eq1IRRline" localSheetId="13">OFFSET(FStabNWC,-158,4,1,netCfvc)</definedName>
    <definedName name="ch_Eq2CumIRRline" localSheetId="13">OFFSET(FStabNWC,-89,4,1,netCfvc)</definedName>
    <definedName name="ch_Eq2IRRline" localSheetId="13">OFFSET(FStabNWC,-145,4,1,netCfvc)</definedName>
    <definedName name="ch_Eq3CumIRRline" localSheetId="13">OFFSET(FStabNWC,-88,4,1,netCfvc)</definedName>
    <definedName name="ch_Eq3IRRline" localSheetId="13">OFFSET(FStabNWC,-132,4,1,netCfvc)</definedName>
    <definedName name="ch_Eq4CumIRRline" localSheetId="13">OFFSET(FStabNWC,-87,4,1,netCfvc)</definedName>
    <definedName name="ch_Eq4IRRLine" localSheetId="13">OFFSET(FStabNWC,-119,4,1,netCfvc)</definedName>
    <definedName name="ch_Eq5CumIRRline" localSheetId="13">OFFSET(FStabNWC,-86,4,1,netCfvc)</definedName>
    <definedName name="ch_Eq5IRRline" localSheetId="13">OFFSET(FStabNWC,-106,4,1,netCfvc)</definedName>
    <definedName name="ch_LCost1_" localSheetId="13">-OFFSET(FStabNWC,20,4,1,netCfvc)</definedName>
    <definedName name="ch_TotalFinCost" localSheetId="13">OFFSET(FStabNWC,-169,4,1,netCfvc)</definedName>
    <definedName name="ch1_CapSale1" localSheetId="13">OFFSET(FStabNWC,10,4,1,netCfvc)</definedName>
    <definedName name="ch1_Const1" localSheetId="13">OFFSET(FStabNWC,64,4,1,netCfvc)</definedName>
    <definedName name="ch1_Const1_" localSheetId="13">-OFFSET(FStabNWC,64,4,1,netCfvc)</definedName>
    <definedName name="ch1_Land1" localSheetId="13">OFFSET(FStabNWC,48,4,1,netCfvc)</definedName>
    <definedName name="ch1_Land1_" localSheetId="13">-OFFSET(FStabNWC,48,4,1,netCfvc)</definedName>
    <definedName name="ch1_Lcost1" localSheetId="13">OFFSET(FStabNWC,20,4,1,netCfvc)</definedName>
    <definedName name="ch1_Mktg1" localSheetId="13">OFFSET(FStabNWC,90,4,1,netCfvc)</definedName>
    <definedName name="ch1_Mktg1_" localSheetId="13">-OFFSET(FStabNWC,90,4,1,netCfvc)</definedName>
    <definedName name="ch1_NOI1" localSheetId="13">OFFSET(FStabNWC,6,4,1,netCfvc)</definedName>
    <definedName name="ch1_NPaf" comment="..Net Positon After finance (Project IRR basis)" localSheetId="13">OFFSET(FStabNWC,-91,4,1,netCfvc)</definedName>
    <definedName name="ch1_NPpf" localSheetId="13">OFFSET(FStabNWC,-92,4,1,netCfvc)</definedName>
    <definedName name="ch1_Prof1" localSheetId="13">OFFSET(FStabNWC,75,4,1,netCfvc)</definedName>
    <definedName name="ch1_Prof1_" localSheetId="13">OFFSET(FStabNWC,-75,4,1,netCfvc)</definedName>
    <definedName name="ch1_TOther1" localSheetId="13">OFFSET(FStabNWC,127,4,1,netCfvc)</definedName>
    <definedName name="ch1_TOther1_" localSheetId="13">-OFFSET(FStabNWC,127,4,1,netCfvc)</definedName>
    <definedName name="ch1_USale1" localSheetId="13">OFFSET(FStabNWC,30,4,1,netCfvc)</definedName>
    <definedName name="Chart1Data1" localSheetId="13">OFFSET(Chart1Row1,0,0,1,FS_TotalProjectLength)</definedName>
    <definedName name="Chart1Data2" localSheetId="13">OFFSET(Chart1Row1,1,0,1,FS_TotalProjectLength)</definedName>
    <definedName name="Chart1Data3" localSheetId="13">OFFSET(Chart1Row1,2,0,1,FS_TotalProjectLength)</definedName>
    <definedName name="Chart1Data4" localSheetId="13">OFFSET(Chart1Row1,3,0,1,FS_TotalProjectLength)</definedName>
    <definedName name="ChartCF" localSheetId="13">OFFSET(#REF!,,,,1+COUNTIF(#REF!,"&lt;="&amp;HoldPeriod/12))</definedName>
    <definedName name="ChartNetOperatingIncome" localSheetId="13">OFFSET(#REF!,,,,1+COUNTIF(#REF!,"&lt;="&amp;HoldPeriod/12))</definedName>
    <definedName name="ChartYear" localSheetId="13">"Year "&amp;OFFSET(#REF!,,,,COUNTIF(#REF!,"&lt;="&amp;HoldPeriod/12))</definedName>
    <definedName name="contform" localSheetId="13">IF([0]!totcost&gt;201,(ROUNDUP(IF(MPC&gt;0,MPC,cont*[0]!totcost),-2)),0)</definedName>
    <definedName name="dfform" localSheetId="13">IF([0]!totcost&lt;201,0,ROUNDUP(IF(MPFee&gt;0,MPFee,1%*[0]!totcost),-2))</definedName>
    <definedName name="ELUdate" localSheetId="13">DATE(YEAR([0]!ProjectStartDate),MONTH([0]!ProjectStartDate)+[0]!StabilisedIncomeMonth-1,DAY([0]!ProjectStartDate))</definedName>
    <definedName name="fdfd"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nform" localSheetId="13">IF(MCLI&gt;0,MCLI,(((#N/A/12)*conmos)*[0]!totcost)*45%)</definedName>
    <definedName name="finforma" localSheetId="13">IF(MCLI&gt;0,MCLI,(((#N/A/12)*conmos)*[0]!totcost)*45%)</definedName>
    <definedName name="FSmatrix" localSheetId="13">OFFSET(anchorMatrix1,0,0,50,FS_NumberOfFinanceStructures)</definedName>
    <definedName name="fsn" localSheetId="13">FS_NumberOfFinanceStructures</definedName>
    <definedName name="FSNO" localSheetId="13">FS_NumberOfFinanceStructurePhases</definedName>
    <definedName name="FSNOS" localSheetId="13">FS_NumberOfFinanceStructures</definedName>
    <definedName name="kjj" localSheetId="13" hidden="1">binary</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noif" localSheetId="13">1+((YEAR(EIFdate)-YEAR([0]!ProjectStartDate))*12)+MONTH(EIFdate)-MONTH([0]!ProjectStartDate)</definedName>
    <definedName name="mnoIFdate" localSheetId="13">DATE(YEAR([0]!ProjectStartDate),MONTH([0]!ProjectStartDate)+'Loan Calculation - Low'!mnoif,DAY([0]!ProjectStartDate))</definedName>
    <definedName name="No_FSCF_Periods" localSheetId="13">ROUNDUP(FS_TotalProjectLength/cfvc,0)</definedName>
    <definedName name="PercentComplete" localSheetId="13">PercentCompleteBeyond*PeriodInPlan</definedName>
    <definedName name="PHmatrix" localSheetId="13">OFFSET(anchorMatrix2,0,0,50,FS_NumberOfFinanceStructurePhases)</definedName>
    <definedName name="Plan" localSheetId="13">PeriodInPlan*(#REF!&gt;0)</definedName>
    <definedName name="Radnor" localSheetId="13" hidden="1">binary</definedName>
    <definedName name="Range_CFAF" localSheetId="13">OFFSET(#REF!,0,0,1,Analysis_Period)</definedName>
    <definedName name="Range_Months" localSheetId="13">OFFSET(#REF!,0,0,1,Analysis_Period)</definedName>
    <definedName name="Range_NOI" localSheetId="13">OFFSET(#REF!,0,0,1,Analysis_Period)</definedName>
    <definedName name="solver_rhs10" localSheetId="13" hidden="1">binary</definedName>
    <definedName name="solver_rhs11" localSheetId="13" hidden="1">binary</definedName>
    <definedName name="solver_rhs12" localSheetId="13" hidden="1">binary</definedName>
    <definedName name="solver_rhs13" localSheetId="13" hidden="1">binary</definedName>
    <definedName name="solver_rhs14" localSheetId="13" hidden="1">binary</definedName>
    <definedName name="solver_rhs15" localSheetId="13" hidden="1">binary</definedName>
    <definedName name="solver_rhs16" localSheetId="13" hidden="1">binary</definedName>
    <definedName name="solver_rhs17" localSheetId="13" hidden="1">binary</definedName>
    <definedName name="solver_rhs18" localSheetId="13" hidden="1">binary</definedName>
    <definedName name="solver_rhs19" localSheetId="13" hidden="1">binary</definedName>
    <definedName name="solver_rhs2" localSheetId="13" hidden="1">binary</definedName>
    <definedName name="solver_rhs20" localSheetId="13" hidden="1">binary</definedName>
    <definedName name="solver_rhs21" localSheetId="13" hidden="1">binary</definedName>
    <definedName name="solver_rhs22" localSheetId="13" hidden="1">binary</definedName>
    <definedName name="solver_rhs24" localSheetId="13" hidden="1">binary</definedName>
    <definedName name="solver_rhs25" localSheetId="13" hidden="1">binary</definedName>
    <definedName name="solver_rhs26" localSheetId="13" hidden="1">binary</definedName>
    <definedName name="solver_rhs27" localSheetId="13" hidden="1">binary</definedName>
    <definedName name="solver_rhs28" localSheetId="13" hidden="1">binary</definedName>
    <definedName name="solver_rhs29" localSheetId="13" hidden="1">binary</definedName>
    <definedName name="solver_rhs3" localSheetId="13" hidden="1">binary</definedName>
    <definedName name="solver_rhs30" localSheetId="13" hidden="1">binary</definedName>
    <definedName name="solver_rhs31" localSheetId="13" hidden="1">binary</definedName>
    <definedName name="solver_rhs32" localSheetId="13" hidden="1">binary</definedName>
    <definedName name="solver_rhs33" localSheetId="13" hidden="1">binary</definedName>
    <definedName name="solver_rhs34" localSheetId="13" hidden="1">binary</definedName>
    <definedName name="solver_rhs35" localSheetId="13" hidden="1">binary</definedName>
    <definedName name="solver_rhs36" localSheetId="13" hidden="1">binary</definedName>
    <definedName name="solver_rhs37" localSheetId="13" hidden="1">binary</definedName>
    <definedName name="solver_rhs38" localSheetId="13" hidden="1">binary</definedName>
    <definedName name="solver_rhs39" localSheetId="13" hidden="1">binary</definedName>
    <definedName name="solver_rhs4" localSheetId="13" hidden="1">binary</definedName>
    <definedName name="solver_rhs40" localSheetId="13" hidden="1">binary</definedName>
    <definedName name="solver_rhs41" localSheetId="13" hidden="1">binary</definedName>
    <definedName name="solver_rhs42" localSheetId="13" hidden="1">binary</definedName>
    <definedName name="solver_rhs43" localSheetId="13" hidden="1">binary</definedName>
    <definedName name="solver_rhs44" localSheetId="13" hidden="1">binary</definedName>
    <definedName name="solver_rhs46" localSheetId="13" hidden="1">binary</definedName>
    <definedName name="solver_rhs47" localSheetId="13" hidden="1">binary</definedName>
    <definedName name="solver_rhs48" localSheetId="13" hidden="1">binary</definedName>
    <definedName name="solver_rhs49" localSheetId="13" hidden="1">binary</definedName>
    <definedName name="solver_rhs5" localSheetId="13" hidden="1">binary</definedName>
    <definedName name="solver_rhs50" localSheetId="13" hidden="1">binary</definedName>
    <definedName name="solver_rhs51" localSheetId="13" hidden="1">binary</definedName>
    <definedName name="solver_rhs52" localSheetId="13" hidden="1">binary</definedName>
    <definedName name="solver_rhs53" localSheetId="13" hidden="1">binary</definedName>
    <definedName name="solver_rhs54" localSheetId="13" hidden="1">binary</definedName>
    <definedName name="solver_rhs55" localSheetId="13" hidden="1">binary</definedName>
    <definedName name="solver_rhs56" localSheetId="13" hidden="1">binary</definedName>
    <definedName name="solver_rhs57" localSheetId="13" hidden="1">binary</definedName>
    <definedName name="solver_rhs58" localSheetId="13" hidden="1">binary</definedName>
    <definedName name="solver_rhs59" localSheetId="13" hidden="1">binary</definedName>
    <definedName name="solver_rhs6" localSheetId="13" hidden="1">binary</definedName>
    <definedName name="solver_rhs60" localSheetId="13" hidden="1">binary</definedName>
    <definedName name="solver_rhs61" localSheetId="13" hidden="1">binary</definedName>
    <definedName name="solver_rhs62" localSheetId="13" hidden="1">binary</definedName>
    <definedName name="solver_rhs63" localSheetId="13" hidden="1">binary</definedName>
    <definedName name="solver_rhs64" localSheetId="13" hidden="1">binary</definedName>
    <definedName name="solver_rhs65" localSheetId="13" hidden="1">binary</definedName>
    <definedName name="solver_rhs66" localSheetId="13" hidden="1">binary</definedName>
    <definedName name="solver_rhs68" localSheetId="13" hidden="1">binary</definedName>
    <definedName name="solver_rhs69" localSheetId="13" hidden="1">binary</definedName>
    <definedName name="solver_rhs7" localSheetId="13" hidden="1">binary</definedName>
    <definedName name="solver_rhs70" localSheetId="13" hidden="1">binary</definedName>
    <definedName name="solver_rhs71" localSheetId="13" hidden="1">binary</definedName>
    <definedName name="solver_rhs72" localSheetId="13" hidden="1">binary</definedName>
    <definedName name="solver_rhs73" localSheetId="13" hidden="1">binary</definedName>
    <definedName name="solver_rhs74" localSheetId="13" hidden="1">binary</definedName>
    <definedName name="solver_rhs75" localSheetId="13" hidden="1">binary</definedName>
    <definedName name="solver_rhs76" localSheetId="13" hidden="1">binary</definedName>
    <definedName name="solver_rhs77" localSheetId="13" hidden="1">binary</definedName>
    <definedName name="solver_rhs78" localSheetId="13" hidden="1">binary</definedName>
    <definedName name="solver_rhs79" localSheetId="13" hidden="1">binary</definedName>
    <definedName name="solver_rhs8" localSheetId="13" hidden="1">binary</definedName>
    <definedName name="solver_rhs80" localSheetId="13" hidden="1">binary</definedName>
    <definedName name="solver_rhs81" localSheetId="13" hidden="1">binary</definedName>
    <definedName name="solver_rhs82" localSheetId="13" hidden="1">binary</definedName>
    <definedName name="solver_rhs83" localSheetId="13" hidden="1">binary</definedName>
    <definedName name="solver_rhs84" localSheetId="13" hidden="1">binary</definedName>
    <definedName name="solver_rhs85" localSheetId="13" hidden="1">binary</definedName>
    <definedName name="solver_rhs86" localSheetId="13" hidden="1">binary</definedName>
    <definedName name="solver_rhs87" localSheetId="13" hidden="1">binary</definedName>
    <definedName name="solver_rhs88" localSheetId="13" hidden="1">binary</definedName>
    <definedName name="solver_rhs9" localSheetId="13" hidden="1">binary</definedName>
    <definedName name="spk_cols" localSheetId="13">OFFSET(SPK_cols1,0,1,1,spk_nwc)</definedName>
    <definedName name="ssss" localSheetId="13" hidden="1">binary</definedName>
    <definedName name="Total_Payment" localSheetId="13">Scheduled_Payment+Extra_Payment</definedName>
    <definedName name="totcostXpercent" localSheetId="13">IF([0]!totcost&lt;101,0,ROUNDUP(IF(MPFee&gt;0,MPFee,1%*[0]!totcost),-2))</definedName>
    <definedName name="TW_Haxis1" localSheetId="13">OFFSET(TW_TPL,0,0,1,FS_TotalProjectLength)</definedName>
    <definedName name="TW_Haxis2" localSheetId="13">OFFSET(TW_TRL,0,0,1,netCfvc)</definedName>
    <definedName name="VerChkFS" localSheetId="13"> IF(MID(FS_Version,1,8)&lt;&gt; "5.00.001", "Error: template requires Argus Developer v5.000.001.+",  "Argus Developer Version " &amp; FS_Version)</definedName>
    <definedName name="___aaa1" localSheetId="14">SUM(OFFSET(la_line02,0,2,1,1))</definedName>
    <definedName name="_aaa1" localSheetId="14">SUM(OFFSET(la_line02,0,2,1,1))</definedName>
    <definedName name="aaaa" localSheetId="14" hidden="1">binary</definedName>
    <definedName name="Actual" localSheetId="14">(PeriodInActual*(#REF!&gt;0))*PeriodInPlan</definedName>
    <definedName name="ActualBeyond" localSheetId="14">PeriodInActual*(#REF!&gt;0)</definedName>
    <definedName name="anchor1Range" localSheetId="14">OFFSET(anchor1,0,1,1,[0]!TotalProjectLength)</definedName>
    <definedName name="anchor2Range" localSheetId="14">OFFSET(anchor1,1,1,1,[0]!TotalProjectLength)</definedName>
    <definedName name="Apt_Stab" localSheetId="14">MATCH(Apt_Stab_Unit,Apt_Total_Occ,0)-1</definedName>
    <definedName name="Apt_Start_Date" localSheetId="14">DATE(Apt_Start_Year,Apt_Start_Month,1)</definedName>
    <definedName name="asdfasdfasdfa" localSheetId="14" hidden="1">binary</definedName>
    <definedName name="asdfasfsa" localSheetId="14" hidden="1">binary</definedName>
    <definedName name="asdfsd" localSheetId="14" hidden="1">binary</definedName>
    <definedName name="asf" localSheetId="14" hidden="1">binary</definedName>
    <definedName name="asfsaf" localSheetId="14" hidden="1">binary</definedName>
    <definedName name="ch_Dt1CumIRRline" localSheetId="14">OFFSET(FStabNWC,-61,4,1,netCfvc)</definedName>
    <definedName name="ch_Dt2CumIRRline" localSheetId="14">OFFSET(FStabNWC,-48,4,1,netCfvc)</definedName>
    <definedName name="ch_Dt3CumIRRline" localSheetId="14">OFFSET(FStabNWC,-35,4,1,netCfvc)</definedName>
    <definedName name="ch_Dt4CumIRRline" localSheetId="14">OFFSET(FStabNWC,-22,4,1,netCfvc)</definedName>
    <definedName name="ch_Dt5CumIRRline" localSheetId="14">OFFSET(FStabNWC,-9,4,1,netCfvc)</definedName>
    <definedName name="ch_Eq1CumIRRLine" localSheetId="14">OFFSET(FStabNWC,-90,4,1,netCfvc)</definedName>
    <definedName name="ch_Eq1IRRline" localSheetId="14">OFFSET(FStabNWC,-158,4,1,netCfvc)</definedName>
    <definedName name="ch_Eq2CumIRRline" localSheetId="14">OFFSET(FStabNWC,-89,4,1,netCfvc)</definedName>
    <definedName name="ch_Eq2IRRline" localSheetId="14">OFFSET(FStabNWC,-145,4,1,netCfvc)</definedName>
    <definedName name="ch_Eq3CumIRRline" localSheetId="14">OFFSET(FStabNWC,-88,4,1,netCfvc)</definedName>
    <definedName name="ch_Eq3IRRline" localSheetId="14">OFFSET(FStabNWC,-132,4,1,netCfvc)</definedName>
    <definedName name="ch_Eq4CumIRRline" localSheetId="14">OFFSET(FStabNWC,-87,4,1,netCfvc)</definedName>
    <definedName name="ch_Eq4IRRLine" localSheetId="14">OFFSET(FStabNWC,-119,4,1,netCfvc)</definedName>
    <definedName name="ch_Eq5CumIRRline" localSheetId="14">OFFSET(FStabNWC,-86,4,1,netCfvc)</definedName>
    <definedName name="ch_Eq5IRRline" localSheetId="14">OFFSET(FStabNWC,-106,4,1,netCfvc)</definedName>
    <definedName name="ch_LCost1_" localSheetId="14">-OFFSET(FStabNWC,20,4,1,netCfvc)</definedName>
    <definedName name="ch_TotalFinCost" localSheetId="14">OFFSET(FStabNWC,-169,4,1,netCfvc)</definedName>
    <definedName name="ch1_CapSale1" localSheetId="14">OFFSET(FStabNWC,10,4,1,netCfvc)</definedName>
    <definedName name="ch1_Const1" localSheetId="14">OFFSET(FStabNWC,64,4,1,netCfvc)</definedName>
    <definedName name="ch1_Const1_" localSheetId="14">-OFFSET(FStabNWC,64,4,1,netCfvc)</definedName>
    <definedName name="ch1_Land1" localSheetId="14">OFFSET(FStabNWC,48,4,1,netCfvc)</definedName>
    <definedName name="ch1_Land1_" localSheetId="14">-OFFSET(FStabNWC,48,4,1,netCfvc)</definedName>
    <definedName name="ch1_Lcost1" localSheetId="14">OFFSET(FStabNWC,20,4,1,netCfvc)</definedName>
    <definedName name="ch1_Mktg1" localSheetId="14">OFFSET(FStabNWC,90,4,1,netCfvc)</definedName>
    <definedName name="ch1_Mktg1_" localSheetId="14">-OFFSET(FStabNWC,90,4,1,netCfvc)</definedName>
    <definedName name="ch1_NOI1" localSheetId="14">OFFSET(FStabNWC,6,4,1,netCfvc)</definedName>
    <definedName name="ch1_NPaf" comment="..Net Positon After finance (Project IRR basis)" localSheetId="14">OFFSET(FStabNWC,-91,4,1,netCfvc)</definedName>
    <definedName name="ch1_NPpf" localSheetId="14">OFFSET(FStabNWC,-92,4,1,netCfvc)</definedName>
    <definedName name="ch1_Prof1" localSheetId="14">OFFSET(FStabNWC,75,4,1,netCfvc)</definedName>
    <definedName name="ch1_Prof1_" localSheetId="14">OFFSET(FStabNWC,-75,4,1,netCfvc)</definedName>
    <definedName name="ch1_TOther1" localSheetId="14">OFFSET(FStabNWC,127,4,1,netCfvc)</definedName>
    <definedName name="ch1_TOther1_" localSheetId="14">-OFFSET(FStabNWC,127,4,1,netCfvc)</definedName>
    <definedName name="ch1_USale1" localSheetId="14">OFFSET(FStabNWC,30,4,1,netCfvc)</definedName>
    <definedName name="Chart1Data1" localSheetId="14">OFFSET(Chart1Row1,0,0,1,FS_TotalProjectLength)</definedName>
    <definedName name="Chart1Data2" localSheetId="14">OFFSET(Chart1Row1,1,0,1,FS_TotalProjectLength)</definedName>
    <definedName name="Chart1Data3" localSheetId="14">OFFSET(Chart1Row1,2,0,1,FS_TotalProjectLength)</definedName>
    <definedName name="Chart1Data4" localSheetId="14">OFFSET(Chart1Row1,3,0,1,FS_TotalProjectLength)</definedName>
    <definedName name="ChartCF" localSheetId="14">OFFSET(#REF!,,,,1+COUNTIF(#REF!,"&lt;="&amp;HoldPeriod/12))</definedName>
    <definedName name="ChartNetOperatingIncome" localSheetId="14">OFFSET(#REF!,,,,1+COUNTIF(#REF!,"&lt;="&amp;HoldPeriod/12))</definedName>
    <definedName name="ChartYear" localSheetId="14">"Year "&amp;OFFSET(#REF!,,,,COUNTIF(#REF!,"&lt;="&amp;HoldPeriod/12))</definedName>
    <definedName name="contform" localSheetId="14">IF([0]!totcost&gt;201,(ROUNDUP(IF(MPC&gt;0,MPC,cont*[0]!totcost),-2)),0)</definedName>
    <definedName name="dfform" localSheetId="14">IF([0]!totcost&lt;201,0,ROUNDUP(IF(MPFee&gt;0,MPFee,1%*[0]!totcost),-2))</definedName>
    <definedName name="ELUdate" localSheetId="14">DATE(YEAR([0]!ProjectStartDate),MONTH([0]!ProjectStartDate)+[0]!StabilisedIncomeMonth-1,DAY([0]!ProjectStartDate))</definedName>
    <definedName name="fdfd"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nform" localSheetId="14">IF(MCLI&gt;0,MCLI,(((#N/A/12)*conmos)*[0]!totcost)*45%)</definedName>
    <definedName name="finforma" localSheetId="14">IF(MCLI&gt;0,MCLI,(((#N/A/12)*conmos)*[0]!totcost)*45%)</definedName>
    <definedName name="FSmatrix" localSheetId="14">OFFSET(anchorMatrix1,0,0,50,FS_NumberOfFinanceStructures)</definedName>
    <definedName name="fsn" localSheetId="14">FS_NumberOfFinanceStructures</definedName>
    <definedName name="FSNO" localSheetId="14">FS_NumberOfFinanceStructurePhases</definedName>
    <definedName name="FSNOS" localSheetId="14">FS_NumberOfFinanceStructures</definedName>
    <definedName name="kjj" localSheetId="14" hidden="1">binary</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noif" localSheetId="14">1+((YEAR(EIFdate)-YEAR([0]!ProjectStartDate))*12)+MONTH(EIFdate)-MONTH([0]!ProjectStartDate)</definedName>
    <definedName name="mnoIFdate" localSheetId="14">DATE(YEAR([0]!ProjectStartDate),MONTH([0]!ProjectStartDate)+'Loan Calculation - High'!mnoif,DAY([0]!ProjectStartDate))</definedName>
    <definedName name="No_FSCF_Periods" localSheetId="14">ROUNDUP(FS_TotalProjectLength/cfvc,0)</definedName>
    <definedName name="PercentComplete" localSheetId="14">PercentCompleteBeyond*PeriodInPlan</definedName>
    <definedName name="PHmatrix" localSheetId="14">OFFSET(anchorMatrix2,0,0,50,FS_NumberOfFinanceStructurePhases)</definedName>
    <definedName name="Plan" localSheetId="14">PeriodInPlan*(#REF!&gt;0)</definedName>
    <definedName name="Radnor" localSheetId="14" hidden="1">binary</definedName>
    <definedName name="Range_CFAF" localSheetId="14">OFFSET(#REF!,0,0,1,Analysis_Period)</definedName>
    <definedName name="Range_Months" localSheetId="14">OFFSET(#REF!,0,0,1,Analysis_Period)</definedName>
    <definedName name="Range_NOI" localSheetId="14">OFFSET(#REF!,0,0,1,Analysis_Period)</definedName>
    <definedName name="solver_rhs10" localSheetId="14" hidden="1">binary</definedName>
    <definedName name="solver_rhs11" localSheetId="14" hidden="1">binary</definedName>
    <definedName name="solver_rhs12" localSheetId="14" hidden="1">binary</definedName>
    <definedName name="solver_rhs13" localSheetId="14" hidden="1">binary</definedName>
    <definedName name="solver_rhs14" localSheetId="14" hidden="1">binary</definedName>
    <definedName name="solver_rhs15" localSheetId="14" hidden="1">binary</definedName>
    <definedName name="solver_rhs16" localSheetId="14" hidden="1">binary</definedName>
    <definedName name="solver_rhs17" localSheetId="14" hidden="1">binary</definedName>
    <definedName name="solver_rhs18" localSheetId="14" hidden="1">binary</definedName>
    <definedName name="solver_rhs19" localSheetId="14" hidden="1">binary</definedName>
    <definedName name="solver_rhs2" localSheetId="14" hidden="1">binary</definedName>
    <definedName name="solver_rhs20" localSheetId="14" hidden="1">binary</definedName>
    <definedName name="solver_rhs21" localSheetId="14" hidden="1">binary</definedName>
    <definedName name="solver_rhs22" localSheetId="14" hidden="1">binary</definedName>
    <definedName name="solver_rhs24" localSheetId="14" hidden="1">binary</definedName>
    <definedName name="solver_rhs25" localSheetId="14" hidden="1">binary</definedName>
    <definedName name="solver_rhs26" localSheetId="14" hidden="1">binary</definedName>
    <definedName name="solver_rhs27" localSheetId="14" hidden="1">binary</definedName>
    <definedName name="solver_rhs28" localSheetId="14" hidden="1">binary</definedName>
    <definedName name="solver_rhs29" localSheetId="14" hidden="1">binary</definedName>
    <definedName name="solver_rhs3" localSheetId="14" hidden="1">binary</definedName>
    <definedName name="solver_rhs30" localSheetId="14" hidden="1">binary</definedName>
    <definedName name="solver_rhs31" localSheetId="14" hidden="1">binary</definedName>
    <definedName name="solver_rhs32" localSheetId="14" hidden="1">binary</definedName>
    <definedName name="solver_rhs33" localSheetId="14" hidden="1">binary</definedName>
    <definedName name="solver_rhs34" localSheetId="14" hidden="1">binary</definedName>
    <definedName name="solver_rhs35" localSheetId="14" hidden="1">binary</definedName>
    <definedName name="solver_rhs36" localSheetId="14" hidden="1">binary</definedName>
    <definedName name="solver_rhs37" localSheetId="14" hidden="1">binary</definedName>
    <definedName name="solver_rhs38" localSheetId="14" hidden="1">binary</definedName>
    <definedName name="solver_rhs39" localSheetId="14" hidden="1">binary</definedName>
    <definedName name="solver_rhs4" localSheetId="14" hidden="1">binary</definedName>
    <definedName name="solver_rhs40" localSheetId="14" hidden="1">binary</definedName>
    <definedName name="solver_rhs41" localSheetId="14" hidden="1">binary</definedName>
    <definedName name="solver_rhs42" localSheetId="14" hidden="1">binary</definedName>
    <definedName name="solver_rhs43" localSheetId="14" hidden="1">binary</definedName>
    <definedName name="solver_rhs44" localSheetId="14" hidden="1">binary</definedName>
    <definedName name="solver_rhs46" localSheetId="14" hidden="1">binary</definedName>
    <definedName name="solver_rhs47" localSheetId="14" hidden="1">binary</definedName>
    <definedName name="solver_rhs48" localSheetId="14" hidden="1">binary</definedName>
    <definedName name="solver_rhs49" localSheetId="14" hidden="1">binary</definedName>
    <definedName name="solver_rhs5" localSheetId="14" hidden="1">binary</definedName>
    <definedName name="solver_rhs50" localSheetId="14" hidden="1">binary</definedName>
    <definedName name="solver_rhs51" localSheetId="14" hidden="1">binary</definedName>
    <definedName name="solver_rhs52" localSheetId="14" hidden="1">binary</definedName>
    <definedName name="solver_rhs53" localSheetId="14" hidden="1">binary</definedName>
    <definedName name="solver_rhs54" localSheetId="14" hidden="1">binary</definedName>
    <definedName name="solver_rhs55" localSheetId="14" hidden="1">binary</definedName>
    <definedName name="solver_rhs56" localSheetId="14" hidden="1">binary</definedName>
    <definedName name="solver_rhs57" localSheetId="14" hidden="1">binary</definedName>
    <definedName name="solver_rhs58" localSheetId="14" hidden="1">binary</definedName>
    <definedName name="solver_rhs59" localSheetId="14" hidden="1">binary</definedName>
    <definedName name="solver_rhs6" localSheetId="14" hidden="1">binary</definedName>
    <definedName name="solver_rhs60" localSheetId="14" hidden="1">binary</definedName>
    <definedName name="solver_rhs61" localSheetId="14" hidden="1">binary</definedName>
    <definedName name="solver_rhs62" localSheetId="14" hidden="1">binary</definedName>
    <definedName name="solver_rhs63" localSheetId="14" hidden="1">binary</definedName>
    <definedName name="solver_rhs64" localSheetId="14" hidden="1">binary</definedName>
    <definedName name="solver_rhs65" localSheetId="14" hidden="1">binary</definedName>
    <definedName name="solver_rhs66" localSheetId="14" hidden="1">binary</definedName>
    <definedName name="solver_rhs68" localSheetId="14" hidden="1">binary</definedName>
    <definedName name="solver_rhs69" localSheetId="14" hidden="1">binary</definedName>
    <definedName name="solver_rhs7" localSheetId="14" hidden="1">binary</definedName>
    <definedName name="solver_rhs70" localSheetId="14" hidden="1">binary</definedName>
    <definedName name="solver_rhs71" localSheetId="14" hidden="1">binary</definedName>
    <definedName name="solver_rhs72" localSheetId="14" hidden="1">binary</definedName>
    <definedName name="solver_rhs73" localSheetId="14" hidden="1">binary</definedName>
    <definedName name="solver_rhs74" localSheetId="14" hidden="1">binary</definedName>
    <definedName name="solver_rhs75" localSheetId="14" hidden="1">binary</definedName>
    <definedName name="solver_rhs76" localSheetId="14" hidden="1">binary</definedName>
    <definedName name="solver_rhs77" localSheetId="14" hidden="1">binary</definedName>
    <definedName name="solver_rhs78" localSheetId="14" hidden="1">binary</definedName>
    <definedName name="solver_rhs79" localSheetId="14" hidden="1">binary</definedName>
    <definedName name="solver_rhs8" localSheetId="14" hidden="1">binary</definedName>
    <definedName name="solver_rhs80" localSheetId="14" hidden="1">binary</definedName>
    <definedName name="solver_rhs81" localSheetId="14" hidden="1">binary</definedName>
    <definedName name="solver_rhs82" localSheetId="14" hidden="1">binary</definedName>
    <definedName name="solver_rhs83" localSheetId="14" hidden="1">binary</definedName>
    <definedName name="solver_rhs84" localSheetId="14" hidden="1">binary</definedName>
    <definedName name="solver_rhs85" localSheetId="14" hidden="1">binary</definedName>
    <definedName name="solver_rhs86" localSheetId="14" hidden="1">binary</definedName>
    <definedName name="solver_rhs87" localSheetId="14" hidden="1">binary</definedName>
    <definedName name="solver_rhs88" localSheetId="14" hidden="1">binary</definedName>
    <definedName name="solver_rhs9" localSheetId="14" hidden="1">binary</definedName>
    <definedName name="spk_cols" localSheetId="14">OFFSET(SPK_cols1,0,1,1,spk_nwc)</definedName>
    <definedName name="ssss" localSheetId="14" hidden="1">binary</definedName>
    <definedName name="Total_Payment" localSheetId="14">Scheduled_Payment+Extra_Payment</definedName>
    <definedName name="totcostXpercent" localSheetId="14">IF([0]!totcost&lt;101,0,ROUNDUP(IF(MPFee&gt;0,MPFee,1%*[0]!totcost),-2))</definedName>
    <definedName name="TW_Haxis1" localSheetId="14">OFFSET(TW_TPL,0,0,1,FS_TotalProjectLength)</definedName>
    <definedName name="TW_Haxis2" localSheetId="14">OFFSET(TW_TRL,0,0,1,netCfvc)</definedName>
    <definedName name="VerChkFS" localSheetId="14"> IF(MID(FS_Version,1,8)&lt;&gt; "5.00.001", "Error: template requires Argus Developer v5.000.001.+",  "Argus Developer Version " &amp; FS_Version)</definedName>
    <definedName name="__123Graph_A" localSheetId="18" hidden="1">#REF!</definedName>
    <definedName name="__123Graph_B" localSheetId="18" hidden="1">#REF!</definedName>
    <definedName name="__123Graph_F" localSheetId="18" hidden="1">#REF!</definedName>
    <definedName name="__123Graph_X" localSheetId="18" hidden="1">#REF!</definedName>
    <definedName name="_1__123Graph_ACHART_4A" localSheetId="18" hidden="1">#REF!</definedName>
    <definedName name="_1_0_0__123Grap" localSheetId="18" hidden="1">#REF!</definedName>
    <definedName name="_2__123Graph_ACHART_4A" localSheetId="18" hidden="1">#REF!</definedName>
    <definedName name="_2__123Graph_XCHART_4A" localSheetId="18" hidden="1">#REF!</definedName>
    <definedName name="_4__123Graph_XCHART_4A" localSheetId="18" hidden="1">#REF!</definedName>
    <definedName name="_4_0_S" localSheetId="18" hidden="1">#REF!</definedName>
    <definedName name="_a1" localSheetId="18" hidden="1">{"Assump",#N/A,TRUE,"Proforma";"first",#N/A,TRUE,"Proforma";"second",#N/A,TRUE,"Proforma";"lease1",#N/A,TRUE,"Proforma";"lease2",#N/A,TRUE,"Proforma"}</definedName>
    <definedName name="_Regression_Out" localSheetId="18" hidden="1">#REF!</definedName>
    <definedName name="_Regression_X" localSheetId="18" hidden="1">#REF!</definedName>
    <definedName name="_Regression_Y" localSheetId="18" hidden="1">#REF!</definedName>
    <definedName name="_Table2_Out" localSheetId="18" hidden="1">#REF!</definedName>
    <definedName name="aaaaaaa" localSheetId="18" hidden="1">{"Outflow 1",#N/A,FALSE,"Outflows-Inflows";"Outflow 2",#N/A,FALSE,"Outflows-Inflows";"Inflow 1",#N/A,FALSE,"Outflows-Inflows";"Inflow 2",#N/A,FALSE,"Outflows-Inflows"}</definedName>
    <definedName name="aasdfa" localSheetId="18" hidden="1">{"rtn",#N/A,FALSE,"RTN";"tables",#N/A,FALSE,"RTN";"cf",#N/A,FALSE,"CF";"stats",#N/A,FALSE,"Stats";"prop",#N/A,FALSE,"Prop"}</definedName>
    <definedName name="as" localSheetId="18" hidden="1">{"Outflow 1",#N/A,FALSE,"Outflows-Inflows";"Outflow 2",#N/A,FALSE,"Outflows-Inflows";"Inflow 1",#N/A,FALSE,"Outflows-Inflows";"Inflow 2",#N/A,FALSE,"Outflows-Inflows"}</definedName>
    <definedName name="asdfas" localSheetId="18" hidden="1">{"print 1.6",#N/A,FALSE,"Sheet1";"print 2.6",#N/A,FALSE,"Sheet1";"print 3.6",#N/A,FALSE,"Sheet1";"print 4.6",#N/A,FALSE,"Sheet1";"print 5.6",#N/A,FALSE,"Sheet1";"print 6.6",#N/A,FALSE,"Sheet1"}</definedName>
    <definedName name="asdfasaa" localSheetId="18" hidden="1">{"print 1.6",#N/A,FALSE,"Sheet1";"print 2.6",#N/A,FALSE,"Sheet1";"print 3.6",#N/A,FALSE,"Sheet1";"print 4.6",#N/A,FALSE,"Sheet1";"print 5.6",#N/A,FALSE,"Sheet1";"print 6.6",#N/A,FALSE,"Sheet1"}</definedName>
    <definedName name="asdfasdf" localSheetId="18" hidden="1">{"rtn",#N/A,FALSE,"RTN";"tables",#N/A,FALSE,"RTN";"cf",#N/A,FALSE,"CF";"stats",#N/A,FALSE,"Stats";"prop",#N/A,FALSE,"Prop"}</definedName>
    <definedName name="asdfasdfasdfa" localSheetId="18" hidden="1">binary</definedName>
    <definedName name="asdfasfsa" localSheetId="18" hidden="1">binary</definedName>
    <definedName name="asdfsd" localSheetId="18" hidden="1">binary</definedName>
    <definedName name="asf" localSheetId="18" hidden="1">binary</definedName>
    <definedName name="asfsaf" localSheetId="18" hidden="1">binary</definedName>
    <definedName name="ass" localSheetId="18" hidden="1">{"print 1.6",#N/A,FALSE,"Sheet1";"print 2.6",#N/A,FALSE,"Sheet1";"print 3.6",#N/A,FALSE,"Sheet1";"print 4.6",#N/A,FALSE,"Sheet1";"print 5.6",#N/A,FALSE,"Sheet1";"print 6.6",#N/A,FALSE,"Sheet1"}</definedName>
    <definedName name="asss" localSheetId="18" hidden="1">{"rtn",#N/A,FALSE,"RTN";"tables",#N/A,FALSE,"RTN";"cf",#N/A,FALSE,"CF";"stats",#N/A,FALSE,"Stats";"prop",#N/A,FALSE,"Prop"}</definedName>
    <definedName name="Condo" localSheetId="18" hidden="1">#REF!</definedName>
    <definedName name="conflict_name" localSheetId="18" hidden="1">#REF!</definedName>
    <definedName name="conflict_name_2" localSheetId="18" hidden="1">#REF!</definedName>
    <definedName name="d" localSheetId="18" hidden="1">{#N/A,#N/A,FALSE,"LoanAssumptions"}</definedName>
    <definedName name="fff" localSheetId="18" hidden="1">{#N/A,#N/A,TRUE,"Summary";"AnnualRentRoll",#N/A,TRUE,"RentRoll";#N/A,#N/A,TRUE,"ExitStratigy";#N/A,#N/A,TRUE,"OperatingAssumptions"}</definedName>
    <definedName name="Ground_Lease" localSheetId="18"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hh" localSheetId="18" hidden="1">{#N/A,#N/A,FALSE,"Summary"}</definedName>
    <definedName name="kjj" localSheetId="18" hidden="1">binary</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ane2" localSheetId="18" hidden="1">{"TEST1",#N/A,FALSE,"SIMPLIFD"}</definedName>
    <definedName name="proxy1" localSheetId="18" hidden="1">{"Full Sheet",#N/A,FALSE,"Expense Comparison"}</definedName>
    <definedName name="proxy2" localSheetId="18" hidden="1">{#N/A,#N/A,FALSE,"Expense Comparison"}</definedName>
    <definedName name="proxy3" localSheetId="18" hidden="1">{"Full Sheet",#N/A,FALSE,"Expense Comparison"}</definedName>
    <definedName name="proxy4" localSheetId="18" hidden="1">{#N/A,#N/A,FALSE,"Expense Comparison"}</definedName>
    <definedName name="Pru" localSheetId="18" hidden="1">{#N/A,#N/A,FALSE,"Input"}</definedName>
    <definedName name="q" localSheetId="18" hidden="1">{"BB1",#N/A,TRUE,"B-B (R)";"BB2",#N/A,TRUE,"B-B (R)"}</definedName>
    <definedName name="qq" localSheetId="18" hidden="1">{"ed1",#N/A,TRUE,"E-D";"ed2",#N/A,TRUE,"E-D"}</definedName>
    <definedName name="qqq" localSheetId="18" hidden="1">{"TEST1",#N/A,FALSE,"SIMPLIFD"}</definedName>
    <definedName name="Radnor" localSheetId="18" hidden="1">binary</definedName>
    <definedName name="report" localSheetId="18" hidden="1">{#N/A,#N/A,FALSE,"Summary";#N/A,#N/A,FALSE,"Assumptions";#N/A,#N/A,FALSE,"Cash Flow";#N/A,#N/A,FALSE,"Residual Calculation";#N/A,#N/A,FALSE,"Pricing Matrix";#N/A,#N/A,FALSE,"Pricing Matrix II";#N/A,#N/A,FALSE,"Expiration Schedule"}</definedName>
    <definedName name="saa" localSheetId="18" hidden="1">{"rtn",#N/A,FALSE,"RTN";"tables",#N/A,FALSE,"RTN";"cf",#N/A,FALSE,"CF";"stats",#N/A,FALSE,"Stats";"prop",#N/A,FALSE,"Prop"}</definedName>
    <definedName name="sas" localSheetId="18" hidden="1">{"Outflow 1",#N/A,FALSE,"Outflows-Inflows";"Outflow 2",#N/A,FALSE,"Outflows-Inflows";"Inflow 1",#N/A,FALSE,"Outflows-Inflows";"Inflow 2",#N/A,FALSE,"Outflows-Inflows"}</definedName>
    <definedName name="sdfass" localSheetId="18" hidden="1">{"Outflow 1",#N/A,FALSE,"Outflows-Inflows";"Outflow 2",#N/A,FALSE,"Outflows-Inflows";"Inflow 1",#N/A,FALSE,"Outflows-Inflows";"Inflow 2",#N/A,FALSE,"Outflows-Inflows"}</definedName>
    <definedName name="solver_rhs10" localSheetId="18" hidden="1">binary</definedName>
    <definedName name="solver_rhs11" localSheetId="18" hidden="1">binary</definedName>
    <definedName name="solver_rhs12" localSheetId="18" hidden="1">binary</definedName>
    <definedName name="solver_rhs13" localSheetId="18" hidden="1">binary</definedName>
    <definedName name="solver_rhs14" localSheetId="18" hidden="1">binary</definedName>
    <definedName name="solver_rhs15" localSheetId="18" hidden="1">binary</definedName>
    <definedName name="solver_rhs16" localSheetId="18" hidden="1">binary</definedName>
    <definedName name="solver_rhs17" localSheetId="18" hidden="1">binary</definedName>
    <definedName name="solver_rhs18" localSheetId="18" hidden="1">binary</definedName>
    <definedName name="solver_rhs19" localSheetId="18" hidden="1">binary</definedName>
    <definedName name="solver_rhs2" localSheetId="18" hidden="1">binary</definedName>
    <definedName name="solver_rhs20" localSheetId="18" hidden="1">binary</definedName>
    <definedName name="solver_rhs21" localSheetId="18" hidden="1">binary</definedName>
    <definedName name="solver_rhs22" localSheetId="18" hidden="1">binary</definedName>
    <definedName name="solver_rhs24" localSheetId="18" hidden="1">binary</definedName>
    <definedName name="solver_rhs25" localSheetId="18" hidden="1">binary</definedName>
    <definedName name="solver_rhs26" localSheetId="18" hidden="1">binary</definedName>
    <definedName name="solver_rhs27" localSheetId="18" hidden="1">binary</definedName>
    <definedName name="solver_rhs28" localSheetId="18" hidden="1">binary</definedName>
    <definedName name="solver_rhs29" localSheetId="18" hidden="1">binary</definedName>
    <definedName name="solver_rhs3" localSheetId="18" hidden="1">binary</definedName>
    <definedName name="solver_rhs30" localSheetId="18" hidden="1">binary</definedName>
    <definedName name="solver_rhs31" localSheetId="18" hidden="1">binary</definedName>
    <definedName name="solver_rhs32" localSheetId="18" hidden="1">binary</definedName>
    <definedName name="solver_rhs33" localSheetId="18" hidden="1">binary</definedName>
    <definedName name="solver_rhs34" localSheetId="18" hidden="1">binary</definedName>
    <definedName name="solver_rhs35" localSheetId="18" hidden="1">binary</definedName>
    <definedName name="solver_rhs36" localSheetId="18" hidden="1">binary</definedName>
    <definedName name="solver_rhs37" localSheetId="18" hidden="1">binary</definedName>
    <definedName name="solver_rhs38" localSheetId="18" hidden="1">binary</definedName>
    <definedName name="solver_rhs39" localSheetId="18" hidden="1">binary</definedName>
    <definedName name="solver_rhs4" localSheetId="18" hidden="1">binary</definedName>
    <definedName name="solver_rhs40" localSheetId="18" hidden="1">binary</definedName>
    <definedName name="solver_rhs41" localSheetId="18" hidden="1">binary</definedName>
    <definedName name="solver_rhs42" localSheetId="18" hidden="1">binary</definedName>
    <definedName name="solver_rhs43" localSheetId="18" hidden="1">binary</definedName>
    <definedName name="solver_rhs44" localSheetId="18" hidden="1">binary</definedName>
    <definedName name="solver_rhs46" localSheetId="18" hidden="1">binary</definedName>
    <definedName name="solver_rhs47" localSheetId="18" hidden="1">binary</definedName>
    <definedName name="solver_rhs48" localSheetId="18" hidden="1">binary</definedName>
    <definedName name="solver_rhs49" localSheetId="18" hidden="1">binary</definedName>
    <definedName name="solver_rhs5" localSheetId="18" hidden="1">binary</definedName>
    <definedName name="solver_rhs50" localSheetId="18" hidden="1">binary</definedName>
    <definedName name="solver_rhs51" localSheetId="18" hidden="1">binary</definedName>
    <definedName name="solver_rhs52" localSheetId="18" hidden="1">binary</definedName>
    <definedName name="solver_rhs53" localSheetId="18" hidden="1">binary</definedName>
    <definedName name="solver_rhs54" localSheetId="18" hidden="1">binary</definedName>
    <definedName name="solver_rhs55" localSheetId="18" hidden="1">binary</definedName>
    <definedName name="solver_rhs56" localSheetId="18" hidden="1">binary</definedName>
    <definedName name="solver_rhs57" localSheetId="18" hidden="1">binary</definedName>
    <definedName name="solver_rhs58" localSheetId="18" hidden="1">binary</definedName>
    <definedName name="solver_rhs59" localSheetId="18" hidden="1">binary</definedName>
    <definedName name="solver_rhs6" localSheetId="18" hidden="1">binary</definedName>
    <definedName name="solver_rhs60" localSheetId="18" hidden="1">binary</definedName>
    <definedName name="solver_rhs61" localSheetId="18" hidden="1">binary</definedName>
    <definedName name="solver_rhs62" localSheetId="18" hidden="1">binary</definedName>
    <definedName name="solver_rhs63" localSheetId="18" hidden="1">binary</definedName>
    <definedName name="solver_rhs64" localSheetId="18" hidden="1">binary</definedName>
    <definedName name="solver_rhs65" localSheetId="18" hidden="1">binary</definedName>
    <definedName name="solver_rhs66" localSheetId="18" hidden="1">binary</definedName>
    <definedName name="solver_rhs68" localSheetId="18" hidden="1">binary</definedName>
    <definedName name="solver_rhs69" localSheetId="18" hidden="1">binary</definedName>
    <definedName name="solver_rhs7" localSheetId="18" hidden="1">binary</definedName>
    <definedName name="solver_rhs70" localSheetId="18" hidden="1">binary</definedName>
    <definedName name="solver_rhs71" localSheetId="18" hidden="1">binary</definedName>
    <definedName name="solver_rhs72" localSheetId="18" hidden="1">binary</definedName>
    <definedName name="solver_rhs73" localSheetId="18" hidden="1">binary</definedName>
    <definedName name="solver_rhs74" localSheetId="18" hidden="1">binary</definedName>
    <definedName name="solver_rhs75" localSheetId="18" hidden="1">binary</definedName>
    <definedName name="solver_rhs76" localSheetId="18" hidden="1">binary</definedName>
    <definedName name="solver_rhs77" localSheetId="18" hidden="1">binary</definedName>
    <definedName name="solver_rhs78" localSheetId="18" hidden="1">binary</definedName>
    <definedName name="solver_rhs79" localSheetId="18" hidden="1">binary</definedName>
    <definedName name="solver_rhs8" localSheetId="18" hidden="1">binary</definedName>
    <definedName name="solver_rhs80" localSheetId="18" hidden="1">binary</definedName>
    <definedName name="solver_rhs81" localSheetId="18" hidden="1">binary</definedName>
    <definedName name="solver_rhs82" localSheetId="18" hidden="1">binary</definedName>
    <definedName name="solver_rhs83" localSheetId="18" hidden="1">binary</definedName>
    <definedName name="solver_rhs84" localSheetId="18" hidden="1">binary</definedName>
    <definedName name="solver_rhs85" localSheetId="18" hidden="1">binary</definedName>
    <definedName name="solver_rhs86" localSheetId="18" hidden="1">binary</definedName>
    <definedName name="solver_rhs87" localSheetId="18" hidden="1">binary</definedName>
    <definedName name="solver_rhs88" localSheetId="18" hidden="1">binary</definedName>
    <definedName name="solver_rhs9" localSheetId="18" hidden="1">binary</definedName>
    <definedName name="wrn.Acq._.Model." localSheetId="18" hidden="1">{"RTN",#N/A,FALSE,"RTN";"Inc Stmt",#N/A,FALSE,"Inc Stmt";"Stats",#N/A,FALSE,"Stats";"Rnds",#N/A,FALSE,"Rnds";"Capx",#N/A,FALSE,"CapX";"Dues",#N/A,FALSE,"Dues";"Hist",#N/A,FALSE,"Hist";"Rev1",#N/A,FALSE,"Rev";"Rev2",#N/A,FALSE,"Rev";"Exp",#N/A,FALSE,"Exp";"Rounds",#N/A,FALSE,"Rounds";"Cap Imp",#N/A,FALSE,"Cap Imp"}</definedName>
    <definedName name="wrn.Acquisition._.Model." localSheetId="18" hidden="1">{"Return",#N/A,FALSE,"RTN";"Inc Stmt",#N/A,FALSE,"Inc Stmt";"Stats",#N/A,FALSE,"Stats";"Rnds",#N/A,FALSE,"Rnds";"Dues",#N/A,FALSE,"Dues";"Capx",#N/A,FALSE,"CapX";"History",#N/A,FALSE,"Hist";"Rev",#N/A,FALSE,"Rev";"Expenses",#N/A,FALSE,"Exp";"Rounds",#N/A,FALSE,"Rounds";"Capex",#N/A,FALSE,"Capex"}</definedName>
    <definedName name="wrn.ALL." localSheetId="18"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Inputs." localSheetId="18" hidden="1">{#N/A,#N/A,FALSE,"Primary";#N/A,#N/A,FALSE,"Secondary";#N/A,#N/A,FALSE,"Latent";#N/A,#N/A,FALSE,"Demand Inputs";#N/A,#N/A,FALSE,"Supply Addn";#N/A,#N/A,FALSE,"Mkt Pen"}</definedName>
    <definedName name="wrn.All._.Schedules." localSheetId="18" hidden="1">{#N/A,#N/A,FALSE,"CF Consolidated 2";#N/A,#N/A,FALSE,"Retail Assump";#N/A,#N/A,FALSE,"CF Retail";#N/A,#N/A,FALSE,"Garage Assumpt 1";#N/A,#N/A,FALSE,"Garage Op Proj";#N/A,#N/A,FALSE,"Hist I&amp;E";#N/A,#N/A,FALSE,"Rent Roll";#N/A,#N/A,FALSE,"RE Taxes";#N/A,#N/A,FALSE,"CAM - BH";#N/A,#N/A,FALSE,"Comm.Condo CAM"}</definedName>
    <definedName name="wrn.BaseYearDemand." localSheetId="18" hidden="1">{"Base Year Demand",#N/A,FALSE,"Demand-Base Year"}</definedName>
    <definedName name="wrn.BlackWhite." localSheetId="18" hidden="1">{#N/A,#N/A,FALSE,"NNN sum";#N/A,#N/A,FALSE,"10-yr Opt. A Sum";#N/A,#N/A,FALSE,"10-yr Opt A Other Costs";#N/A,#N/A,FALSE,"Purchase Sum";#N/A,#N/A,FALSE,"Purchase Other Costs"}</definedName>
    <definedName name="wrn.bleu4." localSheetId="18" hidden="1">{#N/A,#N/A,FALSE}</definedName>
    <definedName name="wrn.Both._.Outputs." localSheetId="18" hidden="1">{"LTV Output",#N/A,FALSE,"Output";"DCR Output",#N/A,FALSE,"Output"}</definedName>
    <definedName name="wrn.Capx." localSheetId="18" hidden="1">{"Capx/exp",#N/A,FALSE,"CapX"}</definedName>
    <definedName name="wrn.Cash._.Flow._.Analysis." localSheetId="18" hidden="1">{"CF",#N/A,FALSE,"Cash Flow";"RET",#N/A,FALSE,"Returns";"NPV",#N/A,FALSE,"Values";"ASMPT",#N/A,FALSE,"Assumptions"}</definedName>
    <definedName name="wrn.Cash._.Flow._.and._.Matrix." localSheetId="18" hidden="1">{#N/A,#N/A,FALSE,"Matrix";#N/A,#N/A,FALSE,"Cash Flow";#N/A,#N/A,FALSE,"10 Year Cost Analysis"}</definedName>
    <definedName name="wrn.CASH._.FLOWS._.ONLY." localSheetId="18" hidden="1">{#N/A,#N/A,FALSE,"Assumptions";#N/A,#N/A,FALSE,"Consol CF";#N/A,#N/A,FALSE,"Hacienda CF";#N/A,#N/A,FALSE,"Chabot CF";#N/A,#N/A,FALSE,"Diablo CF"}</definedName>
    <definedName name="wrn.Competition." localSheetId="18" hidden="1">{#N/A,#N/A,FALSE,"CompSummary";#N/A,#N/A,FALSE,"Comp1";#N/A,#N/A,FALSE,"Comp2";#N/A,#N/A,FALSE,"Comp3";#N/A,#N/A,FALSE,"Comp4";#N/A,#N/A,FALSE,"Comp5";#N/A,#N/A,FALSE,"Our Prop";#N/A,#N/A,FALSE,"Projection Sheet"}</definedName>
    <definedName name="wrn.Complete._.Review." localSheetId="18" hidden="1">{#N/A,#N/A,FALSE,"Occ and Rate";#N/A,#N/A,FALSE,"PF Input";#N/A,#N/A,FALSE,"Capital Input";#N/A,#N/A,FALSE,"Proforma Five Yr";#N/A,#N/A,FALSE,"Calculations";#N/A,#N/A,FALSE,"Transaction Summary-DTW"}</definedName>
    <definedName name="wrn.data." localSheetId="18" hidden="1">{"data",#N/A,FALSE,"INPUT"}</definedName>
    <definedName name="wrn.DCR._.Output." localSheetId="18" hidden="1">{"DCR Output",#N/A,FALSE,"Output"}</definedName>
    <definedName name="wrn.Demand._.Calcs." localSheetId="18" hidden="1">{#N/A,#N/A,FALSE,"Demand Calcs"}</definedName>
    <definedName name="wrn.Demand._.Inputs." localSheetId="18" hidden="1">{#N/A,#N/A,FALSE,"Demand Inputs"}</definedName>
    <definedName name="wrn.Fair._.Share._.Calcs." localSheetId="18" hidden="1">{#N/A,#N/A,FALSE,"Fair Share"}</definedName>
    <definedName name="wrn.FCG." localSheetId="18"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inal._.Output." localSheetId="18" hidden="1">{#N/A,#N/A,FALSE,"Final Output"}</definedName>
    <definedName name="wrn.Financial._.Model." localSheetId="18" hidden="1">{#N/A,#N/A,TRUE,"Input Sheet Model";#N/A,#N/A,TRUE,"Project Proforma Detail";#N/A,#N/A,TRUE,"Signoff Summary";#N/A,#N/A,TRUE,"Assumptions";#N/A,#N/A,TRUE,"Constr. Int. Inc.";#N/A,#N/A,TRUE,"Cashflow Projection"}</definedName>
    <definedName name="wrn.FULL._.COMPARISON." localSheetId="18" hidden="1">{"Full Sheet",#N/A,FALSE,"Expense Comparison"}</definedName>
    <definedName name="wrn.Garage." localSheetId="18" hidden="1">{#N/A,#N/A,FALSE,"Garage Assumpt 1";#N/A,#N/A,FALSE,"Garage Op Proj";#N/A,#N/A,FALSE,"Hist I&amp;E";#N/A,#N/A,FALSE,"Garage Lease"}</definedName>
    <definedName name="wrn.GSA._.PRINT." localSheetId="18" hidden="1">{#N/A,#N/A,FALSE,"DEV COSTS";#N/A,#N/A,FALSE,"10-YR C. F."}</definedName>
    <definedName name="wrn.Income._.Statements." localSheetId="18"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puts." localSheetId="18" hidden="1">{"Inflation-BaseYear",#N/A,FALSE,"Inputs"}</definedName>
    <definedName name="wrn.Investment._.Review." localSheetId="18" hidden="1">{#N/A,#N/A,FALSE,"Proforma Five Yr";#N/A,#N/A,FALSE,"Capital Input";#N/A,#N/A,FALSE,"Calculations";#N/A,#N/A,FALSE,"Transaction Summary-DTW"}</definedName>
    <definedName name="wrn.Latent._.Demand._.Inputs." localSheetId="18" hidden="1">{#N/A,#N/A,FALSE,"Latent"}</definedName>
    <definedName name="wrn.LTV._.Output." localSheetId="18" hidden="1">{"LTV Output",#N/A,FALSE,"Output"}</definedName>
    <definedName name="wrn.Marketing." localSheetId="18" hidden="1">{#N/A,#N/A,FALSE,"2Assumptions";#N/A,#N/A,FALSE,"3Cash Flow";#N/A,#N/A,FALSE,"I&amp;E";#N/A,#N/A,FALSE,"I&amp;E (2)";#N/A,#N/A,FALSE,"10Vacancy Matrix";#N/A,#N/A,FALSE,"11Expiration Schedule"}</definedName>
    <definedName name="wrn.MATRICES._.and._.CFs." localSheetId="18" hidden="1">{#N/A,#N/A,FALSE,"Assumptions";#N/A,#N/A,FALSE,"Consol CF";#N/A,#N/A,FALSE,"matx B4 DS";#N/A,#N/A,FALSE,"Hacienda CF";#N/A,#N/A,FALSE,"matx B4 DS Hac";#N/A,#N/A,FALSE,"Chabot CF";#N/A,#N/A,FALSE,"matx B4 DS Chabot";#N/A,#N/A,FALSE,"Diablo CF";#N/A,#N/A,FALSE,"matx B4 DS Diablo"}</definedName>
    <definedName name="wrn.MATRICIES._.ONLY." localSheetId="18" hidden="1">{#N/A,#N/A,FALSE,"matx B4 DS";#N/A,#N/A,FALSE,"matx B4 DS Hac";#N/A,#N/A,FALSE,"matx B4 DS Chabot";#N/A,#N/A,FALSE,"matx B4 DS Diablo"}</definedName>
    <definedName name="wrn.Model." localSheetId="18" hidden="1">{"Investor",#N/A,FALSE,"Model";"Property",#N/A,FALSE,"Model";"Incentive Taxes",#N/A,FALSE,"Model"}</definedName>
    <definedName name="wrn.NOI._.Input." localSheetId="18" hidden="1">{#N/A,#N/A,FALSE,"Input"}</definedName>
    <definedName name="wrn.NOI_Summary." localSheetId="18" hidden="1">{#N/A,#N/A,FALSE,"NOI"}</definedName>
    <definedName name="wrn.Occupancy._.Calcs." localSheetId="18" hidden="1">{#N/A,#N/A,FALSE,"Occ. Calcs"}</definedName>
    <definedName name="wrn.Operations._.Review." localSheetId="18" hidden="1">{#N/A,#N/A,FALSE,"Proforma Five Yr";#N/A,#N/A,FALSE,"Occ and Rate";#N/A,#N/A,FALSE,"PF Input";#N/A,#N/A,FALSE,"Hotcomps"}</definedName>
    <definedName name="wrn.Output3Column." localSheetId="18" hidden="1">{"Output-3Column",#N/A,FALSE,"Output"}</definedName>
    <definedName name="wrn.OutputAll." localSheetId="18" hidden="1">{"Output-All",#N/A,FALSE,"Output"}</definedName>
    <definedName name="wrn.OutputBaseYear." localSheetId="18" hidden="1">{"Output-BaseYear",#N/A,FALSE,"Output"}</definedName>
    <definedName name="wrn.OutputMin." localSheetId="18" hidden="1">{"Output-Min",#N/A,FALSE,"Output"}</definedName>
    <definedName name="wrn.OutputPercent." localSheetId="18" hidden="1">{"Output%",#N/A,FALSE,"Output"}</definedName>
    <definedName name="wrn.Package." localSheetId="18"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rtial." localSheetId="18"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enetration." localSheetId="18" hidden="1">{#N/A,#N/A,FALSE,"Mkt Pen"}</definedName>
    <definedName name="wrn.Phase._.I." localSheetId="18" hidden="1">{#N/A,#N/A,FALSE,"Transaction Summary-DTW";#N/A,#N/A,FALSE,"Proforma Five Yr";#N/A,#N/A,FALSE,"Occ and Rate"}</definedName>
    <definedName name="wrn.Portfolio." localSheetId="18" hidden="1">{#N/A,#N/A,FALSE,"Portfolio Summary";#N/A,#N/A,FALSE,"Portfolio Operating Stmt";#N/A,#N/A,FALSE,"Portfolio Cash Flow"}</definedName>
    <definedName name="wrn.Presentation." localSheetId="18" hidden="1">{#N/A,#N/A,TRUE,"Summary";"AnnualRentRoll",#N/A,TRUE,"RentRoll";#N/A,#N/A,TRUE,"ExitStratigy";#N/A,#N/A,TRUE,"OperatingAssumptions"}</definedName>
    <definedName name="wrn.Primary._.Competition." localSheetId="18" hidden="1">{#N/A,#N/A,FALSE,"Primary"}</definedName>
    <definedName name="wrn.Print." localSheetId="18" hidden="1">{#N/A,#N/A,TRUE,"Cover";#N/A,#N/A,TRUE,"Stack";#N/A,#N/A,TRUE,"Cost S";#N/A,#N/A,TRUE,"Financing";#N/A,#N/A,TRUE," CF";#N/A,#N/A,TRUE,"CF Mnthly";#N/A,#N/A,TRUE,"CF assum";#N/A,#N/A,TRUE,"Unit Sales";#N/A,#N/A,TRUE,"REV";#N/A,#N/A,TRUE,"Bdgt Backup"}</definedName>
    <definedName name="wrn.Print._.4." localSheetId="18" hidden="1">{"Outflow 1",#N/A,FALSE,"Outflows-Inflows";"Outflow 2",#N/A,FALSE,"Outflows-Inflows";"Inflow 1",#N/A,FALSE,"Outflows-Inflows";"Inflow 2",#N/A,FALSE,"Outflows-Inflows"}</definedName>
    <definedName name="wrn.Print._.6." localSheetId="18" hidden="1">{"print 1.6",#N/A,FALSE,"Sheet1";"print 2.6",#N/A,FALSE,"Sheet1";"print 3.6",#N/A,FALSE,"Sheet1";"print 4.6",#N/A,FALSE,"Sheet1";"print 5.6",#N/A,FALSE,"Sheet1";"print 6.6",#N/A,FALSE,"Sheet1"}</definedName>
    <definedName name="wrn.Print._.All." localSheetId="18" hidden="1">{#N/A,#N/A,FALSE,"Land";#N/A,#N/A,FALSE,"Cost Analysis";"Summary",#N/A,FALSE,"Equipment"}</definedName>
    <definedName name="wrn.PrintAll." localSheetId="18" hidden="1">{#N/A,#N/A,FALSE,"Broker Sheet";#N/A,#N/A,FALSE,"Exec.Summary";#N/A,#N/A,FALSE,"Argus Cash Flow";#N/A,#N/A,FALSE,"SPF";#N/A,#N/A,FALSE,"RentRoll"}</definedName>
    <definedName name="wrn.Proforma._.Review." localSheetId="18" hidden="1">{#N/A,#N/A,FALSE,"Occ and Rate";#N/A,#N/A,FALSE,"PF Input";#N/A,#N/A,FALSE,"Proforma Five Yr";#N/A,#N/A,FALSE,"Hotcomps"}</definedName>
    <definedName name="wrn.Report." localSheetId="18" hidden="1">{#N/A,#N/A,FALSE,"Loan Summary";#N/A,#N/A,FALSE,"NOI";"RR and Expir",#N/A,FALSE,"Rental";"Sales History",#N/A,FALSE,"Rental";#N/A,#N/A,FALSE,"Reserves"}</definedName>
    <definedName name="wrn.REPORT_1." localSheetId="18" hidden="1">{"SIMPLIFD_P1",#N/A,FALSE,"SIMPLIFD"}</definedName>
    <definedName name="wrn.Schedules." localSheetId="18" hidden="1">{#N/A,#N/A,FALSE,"Lse-ex";#N/A,#N/A,FALSE,"Rollover";#N/A,#N/A,FALSE,"Hist Sales";#N/A,#N/A,FALSE,"97 Occup Cst";#N/A,#N/A,FALSE,"Breakpoint";#N/A,#N/A,FALSE,"Rentroll";#N/A,#N/A,FALSE,"Hst I&amp;E";#N/A,#N/A,FALSE,"Owners";#N/A,#N/A,FALSE,"PROPS96";#N/A,#N/A,FALSE,"Props on mkt";#N/A,#N/A,FALSE,"Portfolios on mkt"}</definedName>
    <definedName name="wrn.Secondary._.Competition." localSheetId="18" hidden="1">{#N/A,#N/A,FALSE,"Secondary"}</definedName>
    <definedName name="wrn.Summary." localSheetId="18" hidden="1">{#N/A,#N/A,FALSE,"Summary"}</definedName>
    <definedName name="wrn.Supply._.Additions." localSheetId="18" hidden="1">{#N/A,#N/A,FALSE,"Supply Addn"}</definedName>
    <definedName name="wrn.TANASBOURNE._.ONLY." localSheetId="18" hidden="1">{#N/A,#N/A,FALSE,"Expense Comparison"}</definedName>
    <definedName name="wrn.Template." localSheetId="18" hidden="1">{#N/A,#N/A,FALSE,"1_Executive Summary";#N/A,#N/A,FALSE,"2_Assumptions";#N/A,#N/A,FALSE,"3_Footnotes";#N/A,#N/A,FALSE,"4_Cash Flow";#N/A,#N/A,FALSE,"5_Exp Detail";#N/A,#N/A,FALSE,"6_Residual - Marketing";#N/A,#N/A,FALSE,"7_Residual Matrix";#N/A,#N/A,FALSE,"8_Pricing Matrix";#N/A,#N/A,FALSE,"9_Value Matrix";#N/A,#N/A,FALSE,"10_Vacancy Detail";#N/A,#N/A,FALSE,"12_Expiration Schedule";#N/A,#N/A,FALSE,"13_Exp Analysis Fixed-Var";#N/A,#N/A,FALSE,"14_Existing vs Mkt"}</definedName>
    <definedName name="wrn.TEST1." localSheetId="18" hidden="1">{"TEST1",#N/A,FALSE,"SIMPLIFD"}</definedName>
    <definedName name="wrn.Total." localSheetId="18" hidden="1">{#N/A,#N/A,FALSE,"Exec Sum";#N/A,#N/A,FALSE,"Rent Rate Comp";#N/A,#N/A,FALSE,"Rate, NPV Comp";#N/A,#N/A,FALSE,"Opt A NNN";#N/A,#N/A,FALSE,"15-yr Opt. A Sum";#N/A,#N/A,FALSE,"15-yr Opt A Other Costs";#N/A,#N/A,FALSE,"10-yr Opt. A Sum";#N/A,#N/A,FALSE,"10-yr Opt A Other Costs";#N/A,#N/A,FALSE,"NPV Calc"}</definedName>
    <definedName name="wrn.TOTAL._.SHEETS." localSheetId="18" hidden="1">{#N/A,#N/A,FALSE,"DEV COSTS";#N/A,#N/A,FALSE,"10-YR C. F."}</definedName>
    <definedName name="wrn.Tycon._.Model." localSheetId="18" hidden="1">{"rtn",#N/A,FALSE,"RTN";"tables",#N/A,FALSE,"RTN";"cf",#N/A,FALSE,"CF";"stats",#N/A,FALSE,"Stats";"prop",#N/A,FALSE,"Prop"}</definedName>
    <definedName name="wrn.Value." localSheetId="18" hidden="1">{#N/A,#N/A,FALSE,"Cashflow Analysis";#N/A,#N/A,FALSE,"Sensitivity Analysis";#N/A,#N/A,FALSE,"PV";#N/A,#N/A,FALSE,"Pro Forma"}</definedName>
    <definedName name="_xlnm.Print_Area" localSheetId="18">'Global'!$B$2:$O$48</definedName>
    <definedName name="__123Graph_B" localSheetId="19" hidden="1">#REF!</definedName>
    <definedName name="__123Graph_D" localSheetId="19" hidden="1">#REF!</definedName>
    <definedName name="__123Graph_E" localSheetId="19" hidden="1">#REF!</definedName>
    <definedName name="__123Graph_F" localSheetId="19" hidden="1">#REF!</definedName>
    <definedName name="_1_0_S" localSheetId="19" hidden="1">#REF!</definedName>
    <definedName name="_2_0_S" localSheetId="19" hidden="1">#REF!</definedName>
    <definedName name="_3_0_0_F" localSheetId="19" hidden="1">#REF!</definedName>
    <definedName name="_4_0_0_F" localSheetId="19" hidden="1">#REF!</definedName>
    <definedName name="_5_0_0_S" localSheetId="19" hidden="1">#REF!</definedName>
    <definedName name="_6_0_0_S" localSheetId="19" hidden="1">#REF!</definedName>
    <definedName name="_a1" localSheetId="19" hidden="1">{"Assump",#N/A,TRUE,"Proforma";"first",#N/A,TRUE,"Proforma";"second",#N/A,TRUE,"Proforma";"lease1",#N/A,TRUE,"Proforma";"lease2",#N/A,TRUE,"Proforma"}</definedName>
    <definedName name="_bdm.1450B14FA809499E85BE6C83459FE79B.edm" localSheetId="19" hidden="1">#REF!</definedName>
    <definedName name="_bdm.22F5AB2FA411462B896E47B76493DA41.edm" localSheetId="19" hidden="1">#REF!</definedName>
    <definedName name="_bdm.96B781F5FFCC472A8326AC4B01FA3125.edm" localSheetId="19" hidden="1">#REF!</definedName>
    <definedName name="_bdm.9C4E67CDC56649218BCFAC98BCD9D789.edm" localSheetId="19" hidden="1">#REF!</definedName>
    <definedName name="_DCFLastMonth" localSheetId="19">OFFSET('P&amp;Ls_Consolidated_OLD'!_DCFFirstMonth,0,#REF!*12-1)</definedName>
    <definedName name="_DCFMonths" localSheetId="19">'P&amp;Ls_Consolidated_OLD'!_DCFFirstMonth:Proforma!_DCFLastMonth</definedName>
    <definedName name="_DCFSaleYear" localSheetId="19">OFFSET('P&amp;Ls_Consolidated_OLD'!_DCFBegin,0,#REF!*12-1)</definedName>
    <definedName name="_Dist_Values" localSheetId="19" hidden="1">#REF!</definedName>
    <definedName name="_Fill" localSheetId="19" hidden="1">#REF!</definedName>
    <definedName name="_Key1" localSheetId="19" hidden="1">#REF!</definedName>
    <definedName name="_Key2" localSheetId="19" hidden="1">#REF!</definedName>
    <definedName name="_Sort" localSheetId="19" hidden="1">#REF!</definedName>
    <definedName name="_Table2_In1" localSheetId="19" hidden="1">#REF!</definedName>
    <definedName name="_Table2_In2" localSheetId="19" hidden="1">#REF!</definedName>
    <definedName name="_Table2_Out" localSheetId="19" hidden="1">#REF!</definedName>
    <definedName name="a1a1" localSheetId="19" hidden="1">{"Assump",#N/A,TRUE,"Proforma";"first",#N/A,TRUE,"Proforma";"second",#N/A,TRUE,"Proforma";"lease1",#N/A,TRUE,"Proforma";"lease2",#N/A,TRUE,"Proforma"}</definedName>
    <definedName name="aa" localSheetId="19" hidden="1">{"AnnualRentRoll",#N/A,FALSE,"RentRoll"}</definedName>
    <definedName name="aaa" localSheetId="19" hidden="1">{"AnnualRentRoll",#N/A,FALSE,"RentRoll"}</definedName>
    <definedName name="aaaaa" localSheetId="19" hidden="1">{"Assump",#N/A,TRUE,"Proforma";"first",#N/A,TRUE,"Proforma";"second",#N/A,TRUE,"Proforma";"lease1",#N/A,TRUE,"Proforma";"lease2",#N/A,TRUE,"Proforma"}</definedName>
    <definedName name="aaaaaaa" localSheetId="19" hidden="1">{"Outflow 1",#N/A,FALSE,"Outflows-Inflows";"Outflow 2",#N/A,FALSE,"Outflows-Inflows";"Inflow 1",#N/A,FALSE,"Outflows-Inflows";"Inflow 2",#N/A,FALSE,"Outflows-Inflows"}</definedName>
    <definedName name="aasdfa" localSheetId="19" hidden="1">{"rtn",#N/A,FALSE,"RTN";"tables",#N/A,FALSE,"RTN";"cf",#N/A,FALSE,"CF";"stats",#N/A,FALSE,"Stats";"prop",#N/A,FALSE,"Prop"}</definedName>
    <definedName name="all" localSheetId="19" hidden="1">{#N/A,#N/A,FALSE,"CF Consolidated 2";#N/A,#N/A,FALSE,"Retail Assump";#N/A,#N/A,FALSE,"CF Retail";#N/A,#N/A,FALSE,"Garage Assumpt 1";#N/A,#N/A,FALSE,"Garage Op Proj";#N/A,#N/A,FALSE,"Hist I&amp;E";#N/A,#N/A,FALSE,"Rent Roll";#N/A,#N/A,FALSE,"RE Taxes";#N/A,#N/A,FALSE,"CAM - BH";#N/A,#N/A,FALSE,"Comm.Condo CAM"}</definedName>
    <definedName name="Aok" localSheetId="19" hidden="1">{"Outflow 1",#N/A,FALSE,"Outflows-Inflows";"Outflow 2",#N/A,FALSE,"Outflows-Inflows";"Inflow 1",#N/A,FALSE,"Outflows-Inflows";"Inflow 2",#N/A,FALSE,"Outflows-Inflows"}</definedName>
    <definedName name="as" localSheetId="19" hidden="1">{"Outflow 1",#N/A,FALSE,"Outflows-Inflows";"Outflow 2",#N/A,FALSE,"Outflows-Inflows";"Inflow 1",#N/A,FALSE,"Outflows-Inflows";"Inflow 2",#N/A,FALSE,"Outflows-Inflows"}</definedName>
    <definedName name="asdfas" localSheetId="19" hidden="1">{"print 1.6",#N/A,FALSE,"Sheet1";"print 2.6",#N/A,FALSE,"Sheet1";"print 3.6",#N/A,FALSE,"Sheet1";"print 4.6",#N/A,FALSE,"Sheet1";"print 5.6",#N/A,FALSE,"Sheet1";"print 6.6",#N/A,FALSE,"Sheet1"}</definedName>
    <definedName name="asdfasaa" localSheetId="19" hidden="1">{"print 1.6",#N/A,FALSE,"Sheet1";"print 2.6",#N/A,FALSE,"Sheet1";"print 3.6",#N/A,FALSE,"Sheet1";"print 4.6",#N/A,FALSE,"Sheet1";"print 5.6",#N/A,FALSE,"Sheet1";"print 6.6",#N/A,FALSE,"Sheet1"}</definedName>
    <definedName name="asdfasdf" localSheetId="19" hidden="1">{"rtn",#N/A,FALSE,"RTN";"tables",#N/A,FALSE,"RTN";"cf",#N/A,FALSE,"CF";"stats",#N/A,FALSE,"Stats";"prop",#N/A,FALSE,"Prop"}</definedName>
    <definedName name="asdfg" localSheetId="19" hidden="1">{"rtn",#N/A,FALSE,"RTN";"tables",#N/A,FALSE,"RTN";"cf",#N/A,FALSE,"CF";"stats",#N/A,FALSE,"Stats";"prop",#N/A,FALSE,"Prop"}</definedName>
    <definedName name="ass" localSheetId="19" hidden="1">{"print 1.6",#N/A,FALSE,"Sheet1";"print 2.6",#N/A,FALSE,"Sheet1";"print 3.6",#N/A,FALSE,"Sheet1";"print 4.6",#N/A,FALSE,"Sheet1";"print 5.6",#N/A,FALSE,"Sheet1";"print 6.6",#N/A,FALSE,"Sheet1"}</definedName>
    <definedName name="asss" localSheetId="19" hidden="1">{"rtn",#N/A,FALSE,"RTN";"tables",#N/A,FALSE,"RTN";"cf",#N/A,FALSE,"CF";"stats",#N/A,FALSE,"Stats";"prop",#N/A,FALSE,"Prop"}</definedName>
    <definedName name="assum" localSheetId="19" hidden="1">#REF!</definedName>
    <definedName name="b" localSheetId="19" hidden="1">{#N/A,#N/A,FALSE,"ExitStratigy"}</definedName>
    <definedName name="BadLink" localSheetId="19" hidden="1">#REF!</definedName>
    <definedName name="bb" localSheetId="19" hidden="1">{#N/A,#N/A,FALSE,"ExitStratigy"}</definedName>
    <definedName name="bbb" localSheetId="19" hidden="1">{#N/A,#N/A,FALSE,"ExitStratigy"}</definedName>
    <definedName name="cc" localSheetId="19" hidden="1">{#N/A,#N/A,FALSE,"LoanAssumptions"}</definedName>
    <definedName name="ccc" localSheetId="19" hidden="1">{#N/A,#N/A,FALSE,"LoanAssumptions"}</definedName>
    <definedName name="Choices_Wrapper" localSheetId="19">Proforma!Choices_Wrapper</definedName>
    <definedName name="Choices_Wrapper5" localSheetId="19">Proforma!Choices_Wrapper5</definedName>
    <definedName name="d" localSheetId="19" hidden="1">{#N/A,#N/A,FALSE,"LoanAssumptions"}</definedName>
    <definedName name="data" localSheetId="19" hidden="1">{"data",#N/A,FALSE,"INPUT"}</definedName>
    <definedName name="dd" localSheetId="19" hidden="1">{"MonthlyRentRoll",#N/A,FALSE,"RentRoll"}</definedName>
    <definedName name="ddd" localSheetId="19" hidden="1">{"MonthlyRentRoll",#N/A,FALSE,"RentRoll"}</definedName>
    <definedName name="DEBT_InitialBalance" localSheetId="19" hidden="1">#REF!</definedName>
    <definedName name="Debt_InitialBOPBalance" localSheetId="19" hidden="1">#REF!</definedName>
    <definedName name="DEBT_InitialCapital" localSheetId="19" hidden="1">#REF!</definedName>
    <definedName name="DEBT_InitialFunding" localSheetId="19" hidden="1">#REF!</definedName>
    <definedName name="DEBT_InitialInterest" localSheetId="19" hidden="1">#REF!</definedName>
    <definedName name="Debt_InitialLoanFee" localSheetId="19" hidden="1">#REF!</definedName>
    <definedName name="DEBT_InitialMaturity" localSheetId="19" hidden="1">#REF!</definedName>
    <definedName name="Debt_InitialPrepaymentFee" localSheetId="19" hidden="1">#REF!</definedName>
    <definedName name="DEBT_InitialPrincipal" localSheetId="19" hidden="1">#REF!</definedName>
    <definedName name="DEBT_InitialRefi" localSheetId="19" hidden="1">#REF!</definedName>
    <definedName name="Debt_InitialSeniorBalance" localSheetId="19" hidden="1">#REF!</definedName>
    <definedName name="Debt_InitialSeniorBOPBalance" localSheetId="19" hidden="1">#REF!</definedName>
    <definedName name="Debt_InitialSeniorInterest" localSheetId="19" hidden="1">#REF!</definedName>
    <definedName name="Debt_InitialSeniorPrincipal" localSheetId="19" hidden="1">#REF!</definedName>
    <definedName name="ee" localSheetId="19" hidden="1">{#N/A,#N/A,FALSE,"OperatingAssumptions"}</definedName>
    <definedName name="eee" localSheetId="19" hidden="1">{#N/A,#N/A,FALSE,"OperatingAssumptions"}</definedName>
    <definedName name="F" localSheetId="19" hidden="1">{#N/A,#N/A,FALSE,"Assumptions";#N/A,#N/A,FALSE,"Impact Assumptions";#N/A,#N/A,FALSE,"10-Yr - detail";#N/A,#N/A,FALSE,"1,5,10 yr comp";#N/A,#N/A,FALSE,"Lse-Exp.";#N/A,#N/A,FALSE,"Rent Roll";#N/A,#N/A,FALSE,"Historical (2)";#N/A,#N/A,FALSE,"RET's";#N/A,#N/A,FALSE,"Lease Rollover"}</definedName>
    <definedName name="fdd" localSheetId="19" hidden="1">#REF!</definedName>
    <definedName name="ff" localSheetId="19" hidden="1">{#N/A,#N/A,TRUE,"Summary";"AnnualRentRoll",#N/A,TRUE,"RentRoll";#N/A,#N/A,TRUE,"ExitStratigy";#N/A,#N/A,TRUE,"OperatingAssumptions"}</definedName>
    <definedName name="FF_hide_rows" localSheetId="19">#REF!,#REF!</definedName>
    <definedName name="fff" localSheetId="19" hidden="1">{#N/A,#N/A,TRUE,"Summary";"AnnualRentRoll",#N/A,TRUE,"RentRoll";#N/A,#N/A,TRUE,"ExitStratigy";#N/A,#N/A,TRUE,"OperatingAssumptions"}</definedName>
    <definedName name="fuckface" localSheetId="19" hidden="1">{#N/A,#N/A,FALSE,"Assumptions";#N/A,#N/A,FALSE,"Impact Assumptions";#N/A,#N/A,FALSE,"10-Yr - detail";#N/A,#N/A,FALSE,"1,5,10 yr comp";#N/A,#N/A,FALSE,"Lse-Exp.";#N/A,#N/A,FALSE,"Rent Roll";#N/A,#N/A,FALSE,"Historical (2)";#N/A,#N/A,FALSE,"RET's";#N/A,#N/A,FALSE,"Lease Rollover"}</definedName>
    <definedName name="gfd" localSheetId="19" hidden="1">{#N/A,#N/A,FALSE,"Cashflow Analysis";#N/A,#N/A,FALSE,"Sensitivity Analysis";#N/A,#N/A,FALSE,"PV";#N/A,#N/A,FALSE,"Pro Forma"}</definedName>
    <definedName name="gg" localSheetId="19" hidden="1">{#N/A,#N/A,FALSE,"PropertyInfo"}</definedName>
    <definedName name="ggg" localSheetId="19" hidden="1">{#N/A,#N/A,FALSE,"PropertyInfo"}</definedName>
    <definedName name="h" localSheetId="19" hidden="1">{#N/A,#N/A,FALSE,"PropertyInfo"}</definedName>
    <definedName name="Hello" localSheetId="19">Proforma!Hello</definedName>
    <definedName name="Hello5" localSheetId="19">Proforma!Hello5</definedName>
    <definedName name="hh" localSheetId="19" hidden="1">{#N/A,#N/A,FALSE,"Summary"}</definedName>
    <definedName name="hhh" localSheetId="19" hidden="1">{#N/A,#N/A,FALSE,"Summary"}</definedName>
    <definedName name="huh" localSheetId="19" hidden="1">{#N/A,#N/A,FALSE,"Assumptions";#N/A,#N/A,FALSE,"Impact Assumptions";#N/A,#N/A,FALSE,"10-Yr - detail";#N/A,#N/A,FALSE,"1,5,10 yr comp";#N/A,#N/A,FALSE,"Lse-Exp.";#N/A,#N/A,FALSE,"Rent Roll";#N/A,#N/A,FALSE,"Historical (2)";#N/A,#N/A,FALSE,"RET's";#N/A,#N/A,FALSE,"Lease Rollover"}</definedName>
    <definedName name="k" localSheetId="19" hidden="1">{#N/A,#N/A,FALSE,"Assumptions";#N/A,#N/A,FALSE,"Consol CF";#N/A,#N/A,FALSE,"matx B4 DS";#N/A,#N/A,FALSE,"Hacienda CF";#N/A,#N/A,FALSE,"matx B4 DS Hac";#N/A,#N/A,FALSE,"Chabot CF";#N/A,#N/A,FALSE,"matx B4 DS Chabot";#N/A,#N/A,FALSE,"Diablo CF";#N/A,#N/A,FALSE,"matx B4 DS Diablo"}</definedName>
    <definedName name="l" localSheetId="19" hidden="1">{#N/A,#N/A,FALSE,"Matrix";#N/A,#N/A,FALSE,"Cash Flow";#N/A,#N/A,FALSE,"10 Year Cost Analysis"}</definedName>
    <definedName name="laj" localSheetId="19" hidden="1">{"Outflow 1",#N/A,FALSE,"Outflows-Inflows";"Outflow 2",#N/A,FALSE,"Outflows-Inflows";"Inflow 1",#N/A,FALSE,"Outflows-Inflows";"Inflow 2",#N/A,FALSE,"Outflows-Inflows"}</definedName>
    <definedName name="leveraged_nopro_area" localSheetId="19">#REF!,#REF!,#REF!</definedName>
    <definedName name="m" localSheetId="19" hidden="1">{#N/A,#N/A,FALSE,"matx B4 DS";#N/A,#N/A,FALSE,"matx B4 DS Hac";#N/A,#N/A,FALSE,"matx B4 DS Chabot";#N/A,#N/A,FALSE,"matx B4 DS Diablo"}</definedName>
    <definedName name="Monthly_LIBOR" localSheetId="19" hidden="1">#REF!</definedName>
    <definedName name="Monthly_LIBOR_ROW" localSheetId="19" hidden="1">#REF!</definedName>
    <definedName name="new" localSheetId="19" hidden="1">{#N/A,#N/A,FALSE,"CF Consolidated 2";#N/A,#N/A,FALSE,"Retail Assump";#N/A,#N/A,FALSE,"CF Retail";#N/A,#N/A,FALSE,"Garage Assumpt 1";#N/A,#N/A,FALSE,"Garage Op Proj";#N/A,#N/A,FALSE,"Hist I&amp;E";#N/A,#N/A,FALSE,"Rent Roll";#N/A,#N/A,FALSE,"RE Taxes";#N/A,#N/A,FALSE,"CAM - BH";#N/A,#N/A,FALSE,"Comm.Condo CAM"}</definedName>
    <definedName name="p" localSheetId="19" hidden="1">{#N/A,#N/A,FALSE,"Lse-ex";#N/A,#N/A,FALSE,"Rollover";#N/A,#N/A,FALSE,"Hist Sales";#N/A,#N/A,FALSE,"97 Occup Cst";#N/A,#N/A,FALSE,"Breakpoint";#N/A,#N/A,FALSE,"Rentroll";#N/A,#N/A,FALSE,"Hst I&amp;E";#N/A,#N/A,FALSE,"Owners";#N/A,#N/A,FALSE,"PROPS96";#N/A,#N/A,FALSE,"Props on mkt";#N/A,#N/A,FALSE,"Portfolios on mkt"}</definedName>
    <definedName name="Param_BuildDate" localSheetId="19" hidden="1">#REF!</definedName>
    <definedName name="Param_BuildID" localSheetId="19" hidden="1">#REF!</definedName>
    <definedName name="Param_CashFlows" localSheetId="19" hidden="1">#REF!</definedName>
    <definedName name="Param_cBuildingID" localSheetId="19" hidden="1">#REF!</definedName>
    <definedName name="Param_Complete" localSheetId="19" hidden="1">#REF!</definedName>
    <definedName name="Param_Consolidated" localSheetId="19" hidden="1">#REF!</definedName>
    <definedName name="Param_CumRent" localSheetId="19" hidden="1">#REF!</definedName>
    <definedName name="Param_CurrentDate" localSheetId="19" hidden="1">#REF!</definedName>
    <definedName name="Param_Database" localSheetId="19" hidden="1">#REF!</definedName>
    <definedName name="Param_DLLVersion" localSheetId="19" hidden="1">#REF!</definedName>
    <definedName name="Param_DRCredit" localSheetId="19" hidden="1">#REF!</definedName>
    <definedName name="Param_DRNonCredit" localSheetId="19" hidden="1">#REF!</definedName>
    <definedName name="Param_ExcludeTenants" localSheetId="19" hidden="1">#REF!</definedName>
    <definedName name="Param_IncludeCPI" localSheetId="19" hidden="1">#REF!</definedName>
    <definedName name="Param_IncludePercentRent" localSheetId="19" hidden="1">#REF!</definedName>
    <definedName name="Param_IncludePW" localSheetId="19" hidden="1">#REF!</definedName>
    <definedName name="Param_Inclusion" localSheetId="19" hidden="1">#REF!</definedName>
    <definedName name="Param_LastDate" localSheetId="19" hidden="1">#REF!</definedName>
    <definedName name="Param_Markets" localSheetId="19" hidden="1">#REF!</definedName>
    <definedName name="Param_Properties" localSheetId="19" hidden="1">#REF!</definedName>
    <definedName name="Param_PVAbatement" localSheetId="19" hidden="1">#REF!</definedName>
    <definedName name="Param_RecDate" localSheetId="19" hidden="1">#REF!</definedName>
    <definedName name="Param_RentDate" localSheetId="19" hidden="1">#REF!</definedName>
    <definedName name="Param_RLAToolsVersion" localSheetId="19" hidden="1">#REF!</definedName>
    <definedName name="Param_SLAbatement" localSheetId="19" hidden="1">#REF!</definedName>
    <definedName name="Param_Start" localSheetId="19" hidden="1">#REF!</definedName>
    <definedName name="Param_Tenants" localSheetId="19" hidden="1">#REF!</definedName>
    <definedName name="Param_Term" localSheetId="19" hidden="1">#REF!</definedName>
    <definedName name="Param_UWDate" localSheetId="19" hidden="1">#REF!</definedName>
    <definedName name="Param_VacMarket" localSheetId="19" hidden="1">#REF!</definedName>
    <definedName name="Param_VacRenew" localSheetId="19" hidden="1">#REF!</definedName>
    <definedName name="Param_VacVacate" localSheetId="19" hidden="1">#REF!</definedName>
    <definedName name="Param_Version" localSheetId="19" hidden="1">#REF!</definedName>
    <definedName name="promote_rows" localSheetId="19">#REF!,#REF!,#REF!</definedName>
    <definedName name="R_TASKLOG_Range" localSheetId="19" hidden="1">#REF!</definedName>
    <definedName name="report" localSheetId="19" hidden="1">{#N/A,#N/A,FALSE,"Summary";#N/A,#N/A,FALSE,"Assumptions";#N/A,#N/A,FALSE,"Cash Flow";#N/A,#N/A,FALSE,"Residual Calculation";#N/A,#N/A,FALSE,"Pricing Matrix";#N/A,#N/A,FALSE,"Pricing Matrix II";#N/A,#N/A,FALSE,"Expiration Schedule"}</definedName>
    <definedName name="report1" localSheetId="19" hidden="1">{#N/A,#N/A,FALSE,"Summary";#N/A,#N/A,FALSE,"Assumptions";#N/A,#N/A,FALSE,"Cash Flow";#N/A,#N/A,FALSE,"Residual Calculation";#N/A,#N/A,FALSE,"Pricing Matrix";#N/A,#N/A,FALSE,"Pricing Matrix II";#N/A,#N/A,FALSE,"Expiration Schedule"}</definedName>
    <definedName name="report5" localSheetId="19" hidden="1">{#N/A,#N/A,FALSE,"Summary";#N/A,#N/A,FALSE,"Assumptions";#N/A,#N/A,FALSE,"Cash Flow";#N/A,#N/A,FALSE,"Residual Calculation";#N/A,#N/A,FALSE,"Pricing Matrix";#N/A,#N/A,FALSE,"Pricing Matrix II";#N/A,#N/A,FALSE,"Expiration Schedule"}</definedName>
    <definedName name="reserve_rows" localSheetId="19">#REF!,#REF!,#REF!,#REF!,#REF!</definedName>
    <definedName name="RLAINPUT_DebtLoan1CapEx" localSheetId="19" hidden="1">#REF!</definedName>
    <definedName name="RLAINPUT_DebtLoan1FixedPIPayment" localSheetId="19" hidden="1">#REF!</definedName>
    <definedName name="RLAINPUT_DebtLoan1Funding" localSheetId="19" hidden="1">#REF!,#REF!,#REF!</definedName>
    <definedName name="RLAINPUT_DebtLoan1Gen1" localSheetId="19" hidden="1">#REF!</definedName>
    <definedName name="RLAINPUT_DebtLoan1Gen2" localSheetId="19" hidden="1">#REF!</definedName>
    <definedName name="RLAINPUT_DebtLoan1Payment" localSheetId="19" hidden="1">#REF!</definedName>
    <definedName name="RLAINPUT_DebtLoan2CapEx" localSheetId="19" hidden="1">#REF!</definedName>
    <definedName name="RLAINPUT_DebtLoan2FixedPIPayment" localSheetId="19" hidden="1">#REF!</definedName>
    <definedName name="RLAINPUT_DebtLoan2Funding" localSheetId="19" hidden="1">#REF!,#REF!,#REF!</definedName>
    <definedName name="RLAINPUT_DebtLoan2Gen1" localSheetId="19" hidden="1">#REF!</definedName>
    <definedName name="RLAINPUT_DebtLoan2Gen2" localSheetId="19" hidden="1">#REF!</definedName>
    <definedName name="RLAINPUT_DebtLoan2Payment" localSheetId="19" hidden="1">#REF!</definedName>
    <definedName name="RLAINPUT_DebtLoan3CapEx" localSheetId="19" hidden="1">#REF!</definedName>
    <definedName name="RLAINPUT_DebtLoan3FixedPIPayment" localSheetId="19" hidden="1">#REF!</definedName>
    <definedName name="RLAINPUT_DebtLoan3Funding" localSheetId="19" hidden="1">#REF!,#REF!,#REF!</definedName>
    <definedName name="RLAINPUT_DebtLoan3Gen1" localSheetId="19" hidden="1">#REF!</definedName>
    <definedName name="RLAINPUT_DebtLoan3Gen2" localSheetId="19" hidden="1">#REF!</definedName>
    <definedName name="RLAINPUT_DebtLoan3Payment" localSheetId="19" hidden="1">#REF!</definedName>
    <definedName name="RLAINPUT_DebtRateIndex" localSheetId="19" hidden="1">#REF!</definedName>
    <definedName name="RLAINPUT_EquityPercent" localSheetId="19" hidden="1">#REF!</definedName>
    <definedName name="RLAINPUT_ExecSumYears" localSheetId="19" hidden="1">#REF!</definedName>
    <definedName name="RLAINPUT_InPlaceRecovery" localSheetId="19" hidden="1">#REF!</definedName>
    <definedName name="RLAINPUT_InputDisp" localSheetId="19" hidden="1">#REF!</definedName>
    <definedName name="RLAINPUT_Inputs" localSheetId="19" hidden="1">#REF!</definedName>
    <definedName name="RLAINPUT_Loan3Refi" localSheetId="19" hidden="1">#REF!,#REF!,#REF!</definedName>
    <definedName name="saa" localSheetId="19" hidden="1">{"rtn",#N/A,FALSE,"RTN";"tables",#N/A,FALSE,"RTN";"cf",#N/A,FALSE,"CF";"stats",#N/A,FALSE,"Stats";"prop",#N/A,FALSE,"Prop"}</definedName>
    <definedName name="sas" localSheetId="19" hidden="1">{"Outflow 1",#N/A,FALSE,"Outflows-Inflows";"Outflow 2",#N/A,FALSE,"Outflows-Inflows";"Inflow 1",#N/A,FALSE,"Outflows-Inflows";"Inflow 2",#N/A,FALSE,"Outflows-Inflows"}</definedName>
    <definedName name="sdaf" localSheetId="19" hidden="1">#REF!</definedName>
    <definedName name="sdfass" localSheetId="19" hidden="1">{"Outflow 1",#N/A,FALSE,"Outflows-Inflows";"Outflow 2",#N/A,FALSE,"Outflows-Inflows";"Inflow 1",#N/A,FALSE,"Outflows-Inflows";"Inflow 2",#N/A,FALSE,"Outflows-Inflows"}</definedName>
    <definedName name="SSO" localSheetId="19" hidden="1">{#N/A,#N/A,FALSE,"CF Consolidated 2";#N/A,#N/A,FALSE,"Retail Assump";#N/A,#N/A,FALSE,"CF Retail";#N/A,#N/A,FALSE,"Garage Assumpt 1";#N/A,#N/A,FALSE,"Garage Op Proj";#N/A,#N/A,FALSE,"Hist I&amp;E";#N/A,#N/A,FALSE,"Rent Roll";#N/A,#N/A,FALSE,"RE Taxes";#N/A,#N/A,FALSE,"CAM - BH";#N/A,#N/A,FALSE,"Comm.Condo CAM"}</definedName>
    <definedName name="sss" localSheetId="19" hidden="1">#REF!</definedName>
    <definedName name="SUMMARY_AcquisitionDate" localSheetId="19" hidden="1">#REF!</definedName>
    <definedName name="SUMMARY_AsOfDate" localSheetId="19" hidden="1">#REF!</definedName>
    <definedName name="SUMMARY_AssetName" localSheetId="19" hidden="1">#REF!</definedName>
    <definedName name="SUMMARY_AssetType" localSheetId="19" hidden="1">#REF!</definedName>
    <definedName name="SUMMARY_ExitDate" localSheetId="19" hidden="1">#REF!</definedName>
    <definedName name="SUMMARY_Funds" localSheetId="19" hidden="1">#REF!</definedName>
    <definedName name="SUMMARY_ModelDescription" localSheetId="19" hidden="1">#REF!</definedName>
    <definedName name="SUMMARY_SalesPrice" localSheetId="19" hidden="1">#REF!</definedName>
    <definedName name="SUMMARY_SalesPricePSF" localSheetId="19" hidden="1">#REF!</definedName>
    <definedName name="trial" localSheetId="19" hidden="1">{"Outflow 1",#N/A,FALSE,"Outflows-Inflows";"Outflow 2",#N/A,FALSE,"Outflows-Inflows";"Inflow 1",#N/A,FALSE,"Outflows-Inflows";"Inflow 2",#N/A,FALSE,"Outflows-Inflows"}</definedName>
    <definedName name="Unleveraged_assumptions_area" localSheetId="19">#REF!,#REF!</definedName>
    <definedName name="value1" localSheetId="19" hidden="1">{#N/A,#N/A,FALSE,"Cashflow Analysis";#N/A,#N/A,FALSE,"Sensitivity Analysis";#N/A,#N/A,FALSE,"PV";#N/A,#N/A,FALSE,"Pro Forma"}</definedName>
    <definedName name="vBroker_vs_v1" localSheetId="19" hidden="1">#REF!</definedName>
    <definedName name="vj" localSheetId="19" hidden="1">{#N/A,#N/A,FALSE,"Assumptions";#N/A,#N/A,FALSE,"10-Yr - detail";#N/A,#N/A,FALSE,"Rent Roll";#N/A,#N/A,FALSE,"Historical (2)";#N/A,#N/A,FALSE,"RET's";#N/A,#N/A,FALSE,"Lse-Exp.";#N/A,#N/A,FALSE,"Lease Rollover";#N/A,#N/A,FALSE,"Service Contracts"}</definedName>
    <definedName name="wrn.275PricingBook." localSheetId="19" hidden="1">{#N/A,#N/A,FALSE,"Assumptions";#N/A,#N/A,FALSE,"Impact Assumptions";#N/A,#N/A,FALSE,"10-Yr - detail";#N/A,#N/A,FALSE,"1,5,10 yr comp";#N/A,#N/A,FALSE,"Lse-Exp.";#N/A,#N/A,FALSE,"Rent Roll";#N/A,#N/A,FALSE,"Historical (2)";#N/A,#N/A,FALSE,"RET's";#N/A,#N/A,FALSE,"Lease Rollover"}</definedName>
    <definedName name="wrn.275Schedulles." localSheetId="19" hidden="1">{#N/A,#N/A,FALSE,"Assumptions";#N/A,#N/A,FALSE,"10-Yr - detail";#N/A,#N/A,FALSE,"Rent Roll";#N/A,#N/A,FALSE,"Historical (2)";#N/A,#N/A,FALSE,"RET's";#N/A,#N/A,FALSE,"Lse-Exp.";#N/A,#N/A,FALSE,"Lease Rollover";#N/A,#N/A,FALSE,"Service Contracts"}</definedName>
    <definedName name="wrn.36._.Month._.Financial._.Recap." localSheetId="19" hidden="1">{#N/A,#N/A,FALSE,"Recap"}</definedName>
    <definedName name="wrn.36._.Month._.Pro._.Forma." localSheetId="19" hidden="1">{#N/A,#N/A,FALSE,"36MoProForma";#N/A,#N/A,FALSE,"Recap"}</definedName>
    <definedName name="wrn.Acq._.Model." localSheetId="19" hidden="1">{"RTN",#N/A,FALSE,"RTN";"Inc Stmt",#N/A,FALSE,"Inc Stmt";"Stats",#N/A,FALSE,"Stats";"Rnds",#N/A,FALSE,"Rnds";"Capx",#N/A,FALSE,"CapX";"Dues",#N/A,FALSE,"Dues";"Hist",#N/A,FALSE,"Hist";"Rev1",#N/A,FALSE,"Rev";"Rev2",#N/A,FALSE,"Rev";"Exp",#N/A,FALSE,"Exp";"Rounds",#N/A,FALSE,"Rounds";"Cap Imp",#N/A,FALSE,"Cap Imp"}</definedName>
    <definedName name="wrn.Acquisition._.Model." localSheetId="19" hidden="1">{"Return",#N/A,FALSE,"RTN";"Inc Stmt",#N/A,FALSE,"Inc Stmt";"Stats",#N/A,FALSE,"Stats";"Rnds",#N/A,FALSE,"Rnds";"Dues",#N/A,FALSE,"Dues";"Capx",#N/A,FALSE,"CapX";"History",#N/A,FALSE,"Hist";"Rev",#N/A,FALSE,"Rev";"Expenses",#N/A,FALSE,"Exp";"Rounds",#N/A,FALSE,"Rounds";"Capex",#N/A,FALSE,"Capex"}</definedName>
    <definedName name="wrn.ALL." localSheetId="19"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Schedules." localSheetId="19" hidden="1">{#N/A,#N/A,FALSE,"CF Consolidated 2";#N/A,#N/A,FALSE,"Retail Assump";#N/A,#N/A,FALSE,"CF Retail";#N/A,#N/A,FALSE,"Garage Assumpt 1";#N/A,#N/A,FALSE,"Garage Op Proj";#N/A,#N/A,FALSE,"Hist I&amp;E";#N/A,#N/A,FALSE,"Rent Roll";#N/A,#N/A,FALSE,"RE Taxes";#N/A,#N/A,FALSE,"CAM - BH";#N/A,#N/A,FALSE,"Comm.Condo CAM"}</definedName>
    <definedName name="wrn.AnnualRentRoll." localSheetId="19" hidden="1">{"AnnualRentRoll",#N/A,FALSE,"RentRoll"}</definedName>
    <definedName name="wrn.Appendix." localSheetId="19" hidden="1">{"IS Salary new",#N/A,TRUE,"Salaries";"IS Salary old",#N/A,TRUE,"Old Allocations";"Allocation Summary",#N/A,TRUE,"Allocation Summary";"Network Allocations 1",#N/A,TRUE,"Network Allocations";"Network Allocations 2",#N/A,TRUE,"Network Allocations";"Computer Upgrades 1",#N/A,TRUE,"Computer Upgrades";"Computer Upgrades 2",#N/A,TRUE,"Computer Upgrades";"Computers new and repl 1",#N/A,TRUE,"Computers (New and Repl)";"Computers new and repl 2",#N/A,TRUE,"Computers (New and Repl)"}</definedName>
    <definedName name="wrn.Assumption._.Recap._.Sheet." localSheetId="19" hidden="1">{#N/A,#N/A,FALSE,"AssumpRecap"}</definedName>
    <definedName name="wrn.BATON._.ROUGE._.1996._.CAP._.EX." localSheetId="19" hidden="1">{#N/A,#N/A,FALSE,"BATCAPX";#N/A,#N/A,FALSE,"GR&amp;CORR TOTALS";#N/A,#N/A,FALSE,"LUX  KING FF&amp;E";#N/A,#N/A,FALSE,"LUX KING GC";#N/A,#N/A,FALSE,"TYP DBL FF&amp;E ";#N/A,#N/A,FALSE,"TYP DBL GC ";#N/A,#N/A,FALSE,"PETITE W-SOFA FF&amp;E";#N/A,#N/A,FALSE,"PETITE W-SOFA GC";#N/A,#N/A,FALSE,"TYP KING FF&amp;E";#N/A,#N/A,FALSE,"TYP KING GC";#N/A,#N/A,FALSE,"EXEC KING FF&amp;E";#N/A,#N/A,FALSE,"EXEC KING GC";#N/A,#N/A,FALSE,"TOWNHS PARLOR FF&amp;E";#N/A,#N/A,FALSE,"TOWNHS PARLOR GC";#N/A,#N/A,FALSE,"LUX K PAR FF&amp;E ";#N/A,#N/A,FALSE,"LUX K PAR GC ";#N/A,#N/A,FALSE,"PRES SUITE FF&amp;E";#N/A,#N/A,FALSE,"PRES SUITE GC";#N/A,#N/A,FALSE,"CONC LOUNGE FF&amp;E";#N/A,#N/A,FALSE,"CONC LOUNGE GC";#N/A,#N/A,FALSE,"ADA GR  FF&amp;E ";#N/A,#N/A,FALSE,"ADA GR GC ";#N/A,#N/A,FALSE,"GUEST COR FF&amp;E ";#N/A,#N/A,FALSE,"GUEST  CORR GC";#N/A,#N/A,FALSE,"2ND FLR BANQ FF&amp;E L";#N/A,#N/A,FALSE,"2ND FLR BANQ GC L";#N/A,#N/A,FALSE,"2ND FLR BANQ FF&amp;E S";#N/A,#N/A,FALSE,"2ND FLR BANQ GC S"}</definedName>
    <definedName name="wrn.BlackWhite." localSheetId="19" hidden="1">{#N/A,#N/A,FALSE,"NNN sum";#N/A,#N/A,FALSE,"10-yr Opt. A Sum";#N/A,#N/A,FALSE,"10-yr Opt A Other Costs";#N/A,#N/A,FALSE,"Purchase Sum";#N/A,#N/A,FALSE,"Purchase Other Costs"}</definedName>
    <definedName name="wrn.BlackWhite5" localSheetId="19" hidden="1">{#N/A,#N/A,FALSE,"NNN sum";#N/A,#N/A,FALSE,"10-yr Opt. A Sum";#N/A,#N/A,FALSE,"10-yr Opt A Other Costs";#N/A,#N/A,FALSE,"Purchase Sum";#N/A,#N/A,FALSE,"Purchase Other Costs"}</definedName>
    <definedName name="wrn.Bonds." localSheetId="19" hidden="1">{#N/A,#N/A,FALSE,"Bonds - Consol";#N/A,#N/A,FALSE,"Bonds - Lakes";#N/A,#N/A,FALSE,"Bonds - Chabot";#N/A,#N/A,FALSE,"Bonds - Diablo"}</definedName>
    <definedName name="wrn.Capx." localSheetId="19" hidden="1">{"Capx/exp",#N/A,FALSE,"CapX"}</definedName>
    <definedName name="wrn.Cash._.Flow._.and._.Matrix." localSheetId="19" hidden="1">{#N/A,#N/A,FALSE,"Matrix";#N/A,#N/A,FALSE,"Cash Flow";#N/A,#N/A,FALSE,"10 Year Cost Analysis"}</definedName>
    <definedName name="wrn.CASH._.FLOWS._.ONLY." localSheetId="19" hidden="1">{#N/A,#N/A,FALSE,"Assumptions";#N/A,#N/A,FALSE,"Consol CF";#N/A,#N/A,FALSE,"Hacienda CF";#N/A,#N/A,FALSE,"Chabot CF";#N/A,#N/A,FALSE,"Diablo CF"}</definedName>
    <definedName name="wrn.Complete._.Package." localSheetId="19" hidden="1">{"Summary Including DHC",#N/A,TRUE,"SUMMARY";"Financial Assumptions",#N/A,TRUE,"Financial Assumptions";"Sources &amp; Uses",#N/A,TRUE,"Financial Assumptions";"History &amp; Projection",#N/A,TRUE,"History - Proforma"}</definedName>
    <definedName name="wrn.Complete._.Review." localSheetId="19" hidden="1">{#N/A,#N/A,FALSE,"Occ and Rate";#N/A,#N/A,FALSE,"PF Input";#N/A,#N/A,FALSE,"Capital Input";#N/A,#N/A,FALSE,"Proforma Five Yr";#N/A,#N/A,FALSE,"Calculations";#N/A,#N/A,FALSE,"Transaction Summary-DTW"}</definedName>
    <definedName name="wrn.data." localSheetId="19" hidden="1">{"data",#N/A,FALSE,"INPUT"}</definedName>
    <definedName name="wrn.data5" localSheetId="19" hidden="1">{"data",#N/A,FALSE,"INPUT"}</definedName>
    <definedName name="wrn.DEDUCT_INTEREST." localSheetId="19" hidden="1">{"DEDUCTIBLE INT RECAP",#N/A,FALSE,"Recap"}</definedName>
    <definedName name="wrn.Detailed._.Partnership._.Returns._.Leveraged." localSheetId="19" hidden="1">{"Return Analysis - Leveraged",#N/A,FALSE,"Return Analysis - Leveraged"}</definedName>
    <definedName name="wrn.Detailed._.Unit._.Mix._.Sheet." localSheetId="19" hidden="1">{#N/A,#N/A,FALSE,"Unit Mix"}</definedName>
    <definedName name="wrn.development._.budget._.detail." localSheetId="19" hidden="1">{"Detail Development Cost Summary",#N/A,FALSE,"Cost Sum"}</definedName>
    <definedName name="wrn.Exhibits." localSheetId="19" hidden="1">{#N/A,#N/A,FALSE,"Historical";#N/A,#N/A,FALSE,"Adjusted";#N/A,#N/A,FALSE,"CAM Alloc.";#N/A,#N/A,FALSE,"Projected CAM"}</definedName>
    <definedName name="wrn.ExitAndSalesAssumptions." localSheetId="19" hidden="1">{#N/A,#N/A,FALSE,"ExitStratigy"}</definedName>
    <definedName name="wrn.FINANCE._.PACKAGE._.ALL._.PAGES." localSheetId="19" hidden="1">{#N/A,#N/A,FALSE,"Deal Structure";#N/A,#N/A,FALSE,"AssumpRecap";"Dev Cost Sum and Yield",#N/A,FALSE,"Cost Sum";"Equity, LTV and loan calc",#N/A,FALSE,"Cost Sum";#N/A,#N/A,FALSE,"SalesWaterfall";"Detail Development Cost Summary",#N/A,FALSE,"Cost Sum";#N/A,#N/A,FALSE,"Unit Mix";#N/A,#N/A,FALSE,"Oper Exp";"Recap",#N/A,FALSE,"Recap";#N/A,#N/A,FALSE,"36MoProForma"}</definedName>
    <definedName name="wrn.Garage." localSheetId="19" hidden="1">{#N/A,#N/A,FALSE,"Garage Assumpt 1";#N/A,#N/A,FALSE,"Garage Op Proj";#N/A,#N/A,FALSE,"Hist I&amp;E";#N/A,#N/A,FALSE,"Garage Lease"}</definedName>
    <definedName name="wrn.GSA._.PRINT." localSheetId="19" hidden="1">{#N/A,#N/A,FALSE,"DEV COSTS";#N/A,#N/A,FALSE,"10-YR C. F."}</definedName>
    <definedName name="wrn.gsa._PRINT5" localSheetId="19" hidden="1">{#N/A,#N/A,FALSE,"DEV COSTS";#N/A,#N/A,FALSE,"10-YR C. F."}</definedName>
    <definedName name="wrn.Hist._.InE." localSheetId="19" hidden="1">{#N/A,#N/A,FALSE,"Hist I&amp;E - Consol";#N/A,#N/A,FALSE,"Hist I&amp;E - Lakes";#N/A,#N/A,FALSE,"Hist I&amp;E - Chabot";#N/A,#N/A,FALSE,"Hist I&amp;E - Diablo"}</definedName>
    <definedName name="wrn.Hist._.InE2." localSheetId="19" hidden="1">{#N/A,#N/A,FALSE,"Hist I&amp;E - #2";#N/A,#N/A,FALSE,"Hist I&amp;E - #3";#N/A,#N/A,FALSE,"Hist I&amp;E - #4";#N/A,#N/A,FALSE,"Hist I&amp;E - #5";#N/A,#N/A,FALSE,"Hist I&amp;E - #6";#N/A,#N/A,FALSE,"Hist I&amp;E - #8";#N/A,#N/A,FALSE,"Hist I&amp;E - #9";#N/A,#N/A,FALSE,"Hist I&amp;E - #10"}</definedName>
    <definedName name="wrn.History._.Proforma." localSheetId="19" hidden="1">{"History &amp; Projection",#N/A,FALSE,"History - Proforma"}</definedName>
    <definedName name="wrn.Income._.Statements." localSheetId="19"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put._.page." localSheetId="19" hidden="1">{"Input page",#N/A,FALSE,"Inputs"}</definedName>
    <definedName name="wrn.Investment._.Review." localSheetId="19" hidden="1">{#N/A,#N/A,FALSE,"Proforma Five Yr";#N/A,#N/A,FALSE,"Capital Input";#N/A,#N/A,FALSE,"Calculations";#N/A,#N/A,FALSE,"Transaction Summary-DTW"}</definedName>
    <definedName name="wrn.LoanInformation." localSheetId="19" hidden="1">{#N/A,#N/A,FALSE,"LoanAssumptions"}</definedName>
    <definedName name="wrn.MATRICES._.and._.CFs." localSheetId="19" hidden="1">{#N/A,#N/A,FALSE,"Assumptions";#N/A,#N/A,FALSE,"Consol CF";#N/A,#N/A,FALSE,"matx B4 DS";#N/A,#N/A,FALSE,"Hacienda CF";#N/A,#N/A,FALSE,"matx B4 DS Hac";#N/A,#N/A,FALSE,"Chabot CF";#N/A,#N/A,FALSE,"matx B4 DS Chabot";#N/A,#N/A,FALSE,"Diablo CF";#N/A,#N/A,FALSE,"matx B4 DS Diablo"}</definedName>
    <definedName name="wrn.MATRICIES._.ONLY." localSheetId="19" hidden="1">{#N/A,#N/A,FALSE,"matx B4 DS";#N/A,#N/A,FALSE,"matx B4 DS Hac";#N/A,#N/A,FALSE,"matx B4 DS Chabot";#N/A,#N/A,FALSE,"matx B4 DS Diablo"}</definedName>
    <definedName name="wrn.Model." localSheetId="19" hidden="1">{"Investor",#N/A,FALSE,"Model";"Property",#N/A,FALSE,"Model";"Incentive Taxes",#N/A,FALSE,"Model"}</definedName>
    <definedName name="wrn.MODEL5" localSheetId="19" hidden="1">{"IS",#N/A,FALSE,"Income Statement";"ISR",#N/A,FALSE,"Income Statement Ratios";"BS",#N/A,FALSE,"Balance Sheet";"BSR",#N/A,FALSE,"Balance Sheet Ratios";"CF",#N/A,FALSE,"Cash Flow";"SALES",#N/A,FALSE,"Sales Analysis";"RR",#N/A,FALSE,"Recent Results"}</definedName>
    <definedName name="wrn.MonthlyRentRoll." localSheetId="19" hidden="1">{"MonthlyRentRoll",#N/A,FALSE,"RentRoll"}</definedName>
    <definedName name="wrn.Operating._.Expenses._.Sheets." localSheetId="19" hidden="1">{#N/A,#N/A,FALSE,"Oper Exp"}</definedName>
    <definedName name="wrn.OperatingAssumtions." localSheetId="19" hidden="1">{#N/A,#N/A,FALSE,"OperatingAssumptions"}</definedName>
    <definedName name="wrn.Operations._.Review." localSheetId="19" hidden="1">{#N/A,#N/A,FALSE,"Proforma Five Yr";#N/A,#N/A,FALSE,"Occ and Rate";#N/A,#N/A,FALSE,"PF Input";#N/A,#N/A,FALSE,"Hotcomps"}</definedName>
    <definedName name="wrn.Phase._.I." localSheetId="19" hidden="1">{#N/A,#N/A,FALSE,"Transaction Summary-DTW";#N/A,#N/A,FALSE,"Proforma Five Yr";#N/A,#N/A,FALSE,"Occ and Rate"}</definedName>
    <definedName name="wrn.Presentation." localSheetId="19" hidden="1">{#N/A,#N/A,TRUE,"Summary";"AnnualRentRoll",#N/A,TRUE,"RentRoll";#N/A,#N/A,TRUE,"ExitStratigy";#N/A,#N/A,TRUE,"OperatingAssumptions"}</definedName>
    <definedName name="wrn.Print." localSheetId="19" hidden="1">{#N/A,#N/A,TRUE,"Cover";#N/A,#N/A,TRUE,"Stack";#N/A,#N/A,TRUE,"Cost S";#N/A,#N/A,TRUE,"Financing";#N/A,#N/A,TRUE," CF";#N/A,#N/A,TRUE,"CF Mnthly";#N/A,#N/A,TRUE,"CF assum";#N/A,#N/A,TRUE,"Unit Sales";#N/A,#N/A,TRUE,"REV";#N/A,#N/A,TRUE,"Bdgt Backup"}</definedName>
    <definedName name="wrn.Print._.4." localSheetId="19" hidden="1">{"Outflow 1",#N/A,FALSE,"Outflows-Inflows";"Outflow 2",#N/A,FALSE,"Outflows-Inflows";"Inflow 1",#N/A,FALSE,"Outflows-Inflows";"Inflow 2",#N/A,FALSE,"Outflows-Inflows"}</definedName>
    <definedName name="wrn.Print._.6." localSheetId="19" hidden="1">{"print 1.6",#N/A,FALSE,"Sheet1";"print 2.6",#N/A,FALSE,"Sheet1";"print 3.6",#N/A,FALSE,"Sheet1";"print 4.6",#N/A,FALSE,"Sheet1";"print 5.6",#N/A,FALSE,"Sheet1";"print 6.6",#N/A,FALSE,"Sheet1"}</definedName>
    <definedName name="wrn.print2." localSheetId="19" hidden="1">{"Assump",#N/A,TRUE,"Proforma";"first",#N/A,TRUE,"Proforma";"second",#N/A,TRUE,"Proforma";"lease1",#N/A,TRUE,"Proforma";"lease2",#N/A,TRUE,"Proforma"}</definedName>
    <definedName name="wrn.print5" localSheetId="19" hidden="1">{"Assump",#N/A,TRUE,"Proforma";"first",#N/A,TRUE,"Proforma";"second",#N/A,TRUE,"Proforma";"lease1",#N/A,TRUE,"Proforma";"lease2",#N/A,TRUE,"Proforma"}</definedName>
    <definedName name="wrn.Proforma." localSheetId="19" hidden="1">{"Proforma - Dollars",#N/A,FALSE,"Proforma"}</definedName>
    <definedName name="wrn.Proforma._.Review." localSheetId="19" hidden="1">{#N/A,#N/A,FALSE,"Occ and Rate";#N/A,#N/A,FALSE,"PF Input";#N/A,#N/A,FALSE,"Proforma Five Yr";#N/A,#N/A,FALSE,"Hotcomps"}</definedName>
    <definedName name="wrn.PropertyInformation." localSheetId="19" hidden="1">{#N/A,#N/A,FALSE,"PropertyInfo"}</definedName>
    <definedName name="wrn.recap_at_sale." localSheetId="19" hidden="1">{"Recap at sale",#N/A,FALSE,"Recap"}</definedName>
    <definedName name="wrn.Report." localSheetId="19" hidden="1">{#N/A,#N/A,FALSE,"Loan Summary";#N/A,#N/A,FALSE,"NOI";"RR and Expir",#N/A,FALSE,"Rental";"Sales History",#N/A,FALSE,"Rental";#N/A,#N/A,FALSE,"Reserves"}</definedName>
    <definedName name="wrn.Report1." localSheetId="19" hidden="1">{#N/A,#N/A,FALSE,"Summary";#N/A,#N/A,FALSE,"Assumptions";#N/A,#N/A,FALSE,"Cash Flow";#N/A,#N/A,FALSE,"Residual Calculation";#N/A,#N/A,FALSE,"Pricing Matrix";#N/A,#N/A,FALSE,"Pricing Matrix II";#N/A,#N/A,FALSE,"Expiration Schedule"}</definedName>
    <definedName name="wrn.Report5" localSheetId="19" hidden="1">{#N/A,#N/A,FALSE,"Summary";#N/A,#N/A,FALSE,"Assumptions";#N/A,#N/A,FALSE,"Cash Flow";#N/A,#N/A,FALSE,"Residual Calculation";#N/A,#N/A,FALSE,"Pricing Matrix";#N/A,#N/A,FALSE,"Pricing Matrix II";#N/A,#N/A,FALSE,"Expiration Schedule"}</definedName>
    <definedName name="wrn.Sale._.Computation._.Sheets." localSheetId="19" hidden="1">{#N/A,#N/A,FALSE,"SalesWaterfall"}</definedName>
    <definedName name="wrn.Schedules." localSheetId="19" hidden="1">{#N/A,#N/A,FALSE,"Lse-ex";#N/A,#N/A,FALSE,"Rollover";#N/A,#N/A,FALSE,"Hist Sales";#N/A,#N/A,FALSE,"97 Occup Cst";#N/A,#N/A,FALSE,"Breakpoint";#N/A,#N/A,FALSE,"Rentroll";#N/A,#N/A,FALSE,"Hst I&amp;E";#N/A,#N/A,FALSE,"Owners";#N/A,#N/A,FALSE,"PROPS96";#N/A,#N/A,FALSE,"Props on mkt";#N/A,#N/A,FALSE,"Portfolios on mkt"}</definedName>
    <definedName name="wrn.Short._.Print." localSheetId="19" hidden="1">{#N/A,#N/A,FALSE,"Cover";#N/A,#N/A,FALSE,"Stack";#N/A,#N/A,FALSE,"Cost S";#N/A,#N/A,FALSE," CF";#N/A,#N/A,FALSE,"Investor"}</definedName>
    <definedName name="wrn.Submittal._.Reconciliation._.Schedule." localSheetId="19" hidden="1">{"Submittable Reconciliation Schedule",#N/A,FALSE,"Reconciliation";"GSCP2 PCS 30 Day",#N/A,FALSE,"GSCP2 PCS 30 Day Activity List"}</definedName>
    <definedName name="wrn.Summary." localSheetId="19" hidden="1">{#N/A,#N/A,FALSE,"Summary"}</definedName>
    <definedName name="wrn.Summary._.Excluding._.DHC." localSheetId="19" hidden="1">{"Summary Excluding DHC",#N/A,FALSE,"SUMMARY"}</definedName>
    <definedName name="wrn.Summary._.Including._.DHC." localSheetId="19" hidden="1">{"Summary Including DHC",#N/A,FALSE,"SUMMARY"}</definedName>
    <definedName name="wrn.Total." localSheetId="19" hidden="1">{#N/A,#N/A,FALSE,"Exec Sum";#N/A,#N/A,FALSE,"Rent Rate Comp";#N/A,#N/A,FALSE,"Rate, NPV Comp";#N/A,#N/A,FALSE,"Opt A NNN";#N/A,#N/A,FALSE,"15-yr Opt. A Sum";#N/A,#N/A,FALSE,"15-yr Opt A Other Costs";#N/A,#N/A,FALSE,"10-yr Opt. A Sum";#N/A,#N/A,FALSE,"10-yr Opt A Other Costs";#N/A,#N/A,FALSE,"NPV Calc"}</definedName>
    <definedName name="wrn.TOTAL._.SHEETS." localSheetId="19" hidden="1">{#N/A,#N/A,FALSE,"DEV COSTS";#N/A,#N/A,FALSE,"10-YR C. F."}</definedName>
    <definedName name="wrn.TOTAL._.SHEETS5" localSheetId="19" hidden="1">{#N/A,#N/A,FALSE,"DEV COSTS";#N/A,#N/A,FALSE,"10-YR C. F."}</definedName>
    <definedName name="wrn.Total5" localSheetId="19" hidden="1">{#N/A,#N/A,FALSE,"Exec Sum";#N/A,#N/A,FALSE,"Rent Rate Comp";#N/A,#N/A,FALSE,"Rate, NPV Comp";#N/A,#N/A,FALSE,"Opt A NNN";#N/A,#N/A,FALSE,"15-yr Opt. A Sum";#N/A,#N/A,FALSE,"15-yr Opt A Other Costs";#N/A,#N/A,FALSE,"10-yr Opt. A Sum";#N/A,#N/A,FALSE,"10-yr Opt A Other Costs";#N/A,#N/A,FALSE,"NPV Calc"}</definedName>
    <definedName name="wrn.Tycon._.Model." localSheetId="19" hidden="1">{"rtn",#N/A,FALSE,"RTN";"tables",#N/A,FALSE,"RTN";"cf",#N/A,FALSE,"CF";"stats",#N/A,FALSE,"Stats";"prop",#N/A,FALSE,"Prop"}</definedName>
    <definedName name="wrn.Value." localSheetId="19" hidden="1">{#N/A,#N/A,FALSE,"Cashflow Analysis";#N/A,#N/A,FALSE,"Sensitivity Analysis";#N/A,#N/A,FALSE,"PV";#N/A,#N/A,FALSE,"Pro Forma"}</definedName>
    <definedName name="x" localSheetId="19" hidden="1">{#N/A,#N/A,FALSE,"Cashflow Analysis";#N/A,#N/A,FALSE,"Sensitivity Analysis";#N/A,#N/A,FALSE,"PV";#N/A,#N/A,FALSE,"Pro Forma"}</definedName>
    <definedName name="zzz" localSheetId="19" hidden="1">{"Outflow 1",#N/A,FALSE,"Outflows-Inflows";"Outflow 2",#N/A,FALSE,"Outflows-Inflows";"Inflow 1",#N/A,FALSE,"Outflows-Inflows";"Inflow 2",#N/A,FALSE,"Outflows-Inflows"}</definedName>
    <definedName name="zzzz" localSheetId="19" hidden="1">{"AnnualRentRoll",#N/A,FALSE,"RentRoll"}</definedName>
    <definedName name="zzzzzz" localSheetId="19" hidden="1">{"AnnualRentRoll",#N/A,FALSE,"RentRoll"}</definedName>
    <definedName name="_xlnm.Print_Area" localSheetId="19">'Proforma'!$B$2:$P$69</definedName>
    <definedName name="\" localSheetId="20" hidden="1">{#N/A,#N/A,FALSE,"A";#N/A,#N/A,FALSE,"C"}</definedName>
    <definedName name="____________________________________________________________mg3" localSheetId="20" hidden="1">{"Main",#N/A,FALSE,"Wacker";"Main2",#N/A,FALSE,"Wacker";"Value",#N/A,FALSE,"Wacker";"Sensitivity",#N/A,FALSE,"Wacker";"Paine",#N/A,FALSE,"Wacker";"Quaker",#N/A,FALSE,"Wacker";"Wacker",#N/A,FALSE,"Wacker";"1900",#N/A,FALSE,"Wacker";"1901",#N/A,FALSE,"Wacker"}</definedName>
    <definedName name="_______________________________________old2" localSheetId="20" hidden="1">{#N/A,#N/A,FALSE,"Chart 2 by Prop Type"}</definedName>
    <definedName name="______________________________________old2" localSheetId="20" hidden="1">{#N/A,#N/A,FALSE,"Chart 2 by Prop Type"}</definedName>
    <definedName name="_____________________________________old2" localSheetId="20" hidden="1">{#N/A,#N/A,FALSE,"Chart 2 by Prop Type"}</definedName>
    <definedName name="____________________________________old2" localSheetId="20" hidden="1">{#N/A,#N/A,FALSE,"Chart 2 by Prop Type"}</definedName>
    <definedName name="___________________________________old2" localSheetId="20" hidden="1">{#N/A,#N/A,FALSE,"Chart 2 by Prop Type"}</definedName>
    <definedName name="__________________________________old2" localSheetId="20" hidden="1">{#N/A,#N/A,FALSE,"Chart 2 by Prop Type"}</definedName>
    <definedName name="_________________________________old2" localSheetId="20" hidden="1">{#N/A,#N/A,FALSE,"Chart 2 by Prop Type"}</definedName>
    <definedName name="________________________________old2" localSheetId="20" hidden="1">{#N/A,#N/A,FALSE,"Chart 2 by Prop Type"}</definedName>
    <definedName name="_______________________________old2" localSheetId="20" hidden="1">{#N/A,#N/A,FALSE,"Chart 2 by Prop Type"}</definedName>
    <definedName name="______________________________old2" localSheetId="20" hidden="1">{#N/A,#N/A,FALSE,"Chart 2 by Prop Type"}</definedName>
    <definedName name="_____________________________old2" localSheetId="20" hidden="1">{#N/A,#N/A,FALSE,"Chart 2 by Prop Type"}</definedName>
    <definedName name="____________________________old2" localSheetId="20" hidden="1">{#N/A,#N/A,FALSE,"Chart 2 by Prop Type"}</definedName>
    <definedName name="___________________________old2" localSheetId="20" hidden="1">{#N/A,#N/A,FALSE,"Chart 2 by Prop Type"}</definedName>
    <definedName name="__________________________old2" localSheetId="20" hidden="1">{#N/A,#N/A,FALSE,"Chart 2 by Prop Type"}</definedName>
    <definedName name="_________________________old2" localSheetId="20" hidden="1">{#N/A,#N/A,FALSE,"Chart 2 by Prop Type"}</definedName>
    <definedName name="________________________old2" localSheetId="20" hidden="1">{#N/A,#N/A,FALSE,"Chart 2 by Prop Type"}</definedName>
    <definedName name="_______________________old2" localSheetId="20" hidden="1">{#N/A,#N/A,FALSE,"Chart 2 by Prop Type"}</definedName>
    <definedName name="______________________old2" localSheetId="20" hidden="1">{#N/A,#N/A,FALSE,"Chart 2 by Prop Type"}</definedName>
    <definedName name="_____________________old2" localSheetId="20" hidden="1">{#N/A,#N/A,FALSE,"Chart 2 by Prop Type"}</definedName>
    <definedName name="____________________old2" localSheetId="20" hidden="1">{#N/A,#N/A,FALSE,"Chart 2 by Prop Type"}</definedName>
    <definedName name="___________________old2" localSheetId="20" hidden="1">{#N/A,#N/A,FALSE,"Chart 2 by Prop Type"}</definedName>
    <definedName name="__________________old2" localSheetId="20" hidden="1">{#N/A,#N/A,FALSE,"Chart 2 by Prop Type"}</definedName>
    <definedName name="_________________old2" localSheetId="20" hidden="1">{#N/A,#N/A,FALSE,"Chart 2 by Prop Type"}</definedName>
    <definedName name="________________old2" localSheetId="20" hidden="1">{#N/A,#N/A,FALSE,"Chart 2 by Prop Type"}</definedName>
    <definedName name="________________TX3" localSheetId="20" hidden="1">{#N/A,#N/A,FALSE,"Aging Summary";#N/A,#N/A,FALSE,"Ratio Analysis";#N/A,#N/A,FALSE,"Test 120 Day Accts";#N/A,#N/A,FALSE,"Tickmarks"}</definedName>
    <definedName name="_______________old2" localSheetId="20" hidden="1">{#N/A,#N/A,FALSE,"Chart 2 by Prop Type"}</definedName>
    <definedName name="_______________TX2" localSheetId="20" hidden="1">{#N/A,#N/A,FALSE,"Aging Summary";#N/A,#N/A,FALSE,"Ratio Analysis";#N/A,#N/A,FALSE,"Test 120 Day Accts";#N/A,#N/A,FALSE,"Tickmarks"}</definedName>
    <definedName name="______________old2" localSheetId="20" hidden="1">{#N/A,#N/A,FALSE,"Chart 2 by Prop Type"}</definedName>
    <definedName name="_____________old2" localSheetId="20" hidden="1">{#N/A,#N/A,FALSE,"Chart 2 by Prop Type"}</definedName>
    <definedName name="____________OK2" localSheetId="20" hidden="1">{#N/A,#N/A,FALSE,"Cover";#N/A,#N/A,FALSE,"LUMI";#N/A,#N/A,FALSE,"COMD";#N/A,#N/A,FALSE,"Valuation";#N/A,#N/A,FALSE,"Assumptions";#N/A,#N/A,FALSE,"Pooling";#N/A,#N/A,FALSE,"BalanceSheet"}</definedName>
    <definedName name="____________old2" localSheetId="20" hidden="1">{#N/A,#N/A,FALSE,"Chart 2 by Prop Type"}</definedName>
    <definedName name="___________del1" localSheetId="20" hidden="1">{"Page1",#N/A,FALSE,"7979";"Page2",#N/A,FALSE,"7979";"Page3",#N/A,FALSE,"7979"}</definedName>
    <definedName name="___________k" localSheetId="20" hidden="1">{#N/A,#N/A,TRUE,"A-site";#N/A,#N/A,TRUE,"B-Buildings";#N/A,#N/A,TRUE,"c-out-of-fence";#N/A,#N/A,TRUE,"d-proj.infr.";#N/A,#N/A,TRUE,"e- land"}</definedName>
    <definedName name="___________OK2" localSheetId="20" hidden="1">{#N/A,#N/A,FALSE,"Cover";#N/A,#N/A,FALSE,"LUMI";#N/A,#N/A,FALSE,"COMD";#N/A,#N/A,FALSE,"Valuation";#N/A,#N/A,FALSE,"Assumptions";#N/A,#N/A,FALSE,"Pooling";#N/A,#N/A,FALSE,"BalanceSheet"}</definedName>
    <definedName name="___________old2" localSheetId="20" hidden="1">{#N/A,#N/A,FALSE,"Chart 2 by Prop Type"}</definedName>
    <definedName name="___________w" localSheetId="20" hidden="1">{#N/A,#N/A,TRUE,"A-site";#N/A,#N/A,TRUE,"B-Buildings";#N/A,#N/A,TRUE,"c-out-of-fence";#N/A,#N/A,TRUE,"d-proj.infr.";#N/A,#N/A,TRUE,"e- land"}</definedName>
    <definedName name="__________del1" localSheetId="20" hidden="1">{"Page1",#N/A,FALSE,"7979";"Page2",#N/A,FALSE,"7979";"Page3",#N/A,FALSE,"7979"}</definedName>
    <definedName name="__________OK2" localSheetId="20" hidden="1">{#N/A,#N/A,FALSE,"Cover";#N/A,#N/A,FALSE,"LUMI";#N/A,#N/A,FALSE,"COMD";#N/A,#N/A,FALSE,"Valuation";#N/A,#N/A,FALSE,"Assumptions";#N/A,#N/A,FALSE,"Pooling";#N/A,#N/A,FALSE,"BalanceSheet"}</definedName>
    <definedName name="__________old2" localSheetId="20" hidden="1">{#N/A,#N/A,FALSE,"Chart 2 by Prop Type"}</definedName>
    <definedName name="__________wrn1" localSheetId="20" hidden="1">{"schedule1",#N/A,FALSE,"Sheet1";"schedule2",#N/A,FALSE,"Sheet1";"schedule3",#N/A,FALSE,"Sheet1";"schedule4",#N/A,FALSE,"Sheet1";"schedule5",#N/A,FALSE,"Sheet1";"schedule6",#N/A,FALSE,"Sheet1"}</definedName>
    <definedName name="_________a1" localSheetId="20" hidden="1">{"Assump",#N/A,TRUE,"Proforma";"first",#N/A,TRUE,"Proforma";"second",#N/A,TRUE,"Proforma";"lease1",#N/A,TRUE,"Proforma";"lease2",#N/A,TRUE,"Proforma"}</definedName>
    <definedName name="_________del1" localSheetId="20" hidden="1">{"Page1",#N/A,FALSE,"7979";"Page2",#N/A,FALSE,"7979";"Page3",#N/A,FALSE,"7979"}</definedName>
    <definedName name="_________OK2" localSheetId="20" hidden="1">{#N/A,#N/A,FALSE,"Cover";#N/A,#N/A,FALSE,"LUMI";#N/A,#N/A,FALSE,"COMD";#N/A,#N/A,FALSE,"Valuation";#N/A,#N/A,FALSE,"Assumptions";#N/A,#N/A,FALSE,"Pooling";#N/A,#N/A,FALSE,"BalanceSheet"}</definedName>
    <definedName name="_________old2" localSheetId="20" hidden="1">{#N/A,#N/A,FALSE,"Chart 2 by Prop Type"}</definedName>
    <definedName name="_________wrn4" localSheetId="20" hidden="1">{"data",#N/A,FALSE,"INPUT"}</definedName>
    <definedName name="________del1" localSheetId="20" hidden="1">{"Page1",#N/A,FALSE,"7979";"Page2",#N/A,FALSE,"7979";"Page3",#N/A,FALSE,"7979"}</definedName>
    <definedName name="________jo2" localSheetId="20" hidden="1">{#N/A,#N/A,FALSE,"DCF-COM";#N/A,#N/A,FALSE,"VAC-COM"}</definedName>
    <definedName name="________jo3" localSheetId="20" hidden="1">{"CASHFLOW",#N/A,FALSE,"Northpointe"}</definedName>
    <definedName name="________jo4" localSheetId="20" hidden="1">{#N/A,#N/A,FALSE,"SHEET1";#N/A,#N/A,FALSE,"SHEET2";#N/A,#N/A,FALSE,"SHEET3";#N/A,#N/A,FALSE,"SHEET4"}</definedName>
    <definedName name="________OK2" localSheetId="20" hidden="1">{#N/A,#N/A,FALSE,"Cover";#N/A,#N/A,FALSE,"LUMI";#N/A,#N/A,FALSE,"COMD";#N/A,#N/A,FALSE,"Valuation";#N/A,#N/A,FALSE,"Assumptions";#N/A,#N/A,FALSE,"Pooling";#N/A,#N/A,FALSE,"BalanceSheet"}</definedName>
    <definedName name="________old2" localSheetId="20" hidden="1">{#N/A,#N/A,FALSE,"Chart 2 by Prop Type"}</definedName>
    <definedName name="________wrn1" localSheetId="20" hidden="1">{"schedule1",#N/A,FALSE,"Sheet1";"schedule2",#N/A,FALSE,"Sheet1";"schedule3",#N/A,FALSE,"Sheet1";"schedule4",#N/A,FALSE,"Sheet1";"schedule5",#N/A,FALSE,"Sheet1";"schedule6",#N/A,FALSE,"Sheet1"}</definedName>
    <definedName name="________wrn4" localSheetId="20" hidden="1">{"data",#N/A,FALSE,"INPUT"}</definedName>
    <definedName name="_______a1" localSheetId="20" hidden="1">{"Assump",#N/A,TRUE,"Proforma";"first",#N/A,TRUE,"Proforma";"second",#N/A,TRUE,"Proforma";"lease1",#N/A,TRUE,"Proforma";"lease2",#N/A,TRUE,"Proforma"}</definedName>
    <definedName name="_______OK2" localSheetId="20" hidden="1">{#N/A,#N/A,FALSE,"Cover";#N/A,#N/A,FALSE,"LUMI";#N/A,#N/A,FALSE,"COMD";#N/A,#N/A,FALSE,"Valuation";#N/A,#N/A,FALSE,"Assumptions";#N/A,#N/A,FALSE,"Pooling";#N/A,#N/A,FALSE,"BalanceSheet"}</definedName>
    <definedName name="_______old2" localSheetId="20" hidden="1">{#N/A,#N/A,FALSE,"Chart 2 by Prop Type"}</definedName>
    <definedName name="_______wrn1" localSheetId="20" hidden="1">{"schedule1",#N/A,FALSE,"Sheet1";"schedule2",#N/A,FALSE,"Sheet1";"schedule3",#N/A,FALSE,"Sheet1";"schedule4",#N/A,FALSE,"Sheet1";"schedule5",#N/A,FALSE,"Sheet1";"schedule6",#N/A,FALSE,"Sheet1"}</definedName>
    <definedName name="_______wrn4" localSheetId="20" hidden="1">{"data",#N/A,FALSE,"INPUT"}</definedName>
    <definedName name="______a1" localSheetId="20" hidden="1">{"Assump",#N/A,TRUE,"Proforma";"first",#N/A,TRUE,"Proforma";"second",#N/A,TRUE,"Proforma";"lease1",#N/A,TRUE,"Proforma";"lease2",#N/A,TRUE,"Proforma"}</definedName>
    <definedName name="______b1" localSheetId="20" hidden="1">{"annual",#N/A,FALSE,"Pro Forma";#N/A,#N/A,FALSE,"Golf Operations"}</definedName>
    <definedName name="______cd1" localSheetId="20" hidden="1">{"annual",#N/A,FALSE,"Pro Forma";#N/A,#N/A,FALSE,"Golf Operations"}</definedName>
    <definedName name="______dan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dan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del1" localSheetId="20" hidden="1">{"Page1",#N/A,FALSE,"7979";"Page2",#N/A,FALSE,"7979";"Page3",#N/A,FALSE,"7979"}</definedName>
    <definedName name="______gr1" localSheetId="20" hidden="1">{"three",#N/A,FALSE,"Capital";"four",#N/A,FALSE,"Capital"}</definedName>
    <definedName name="______ma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1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123"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3"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4"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5"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6"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7"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8"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9"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30"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3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3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OK2" localSheetId="20" hidden="1">{#N/A,#N/A,FALSE,"Cover";#N/A,#N/A,FALSE,"LUMI";#N/A,#N/A,FALSE,"COMD";#N/A,#N/A,FALSE,"Valuation";#N/A,#N/A,FALSE,"Assumptions";#N/A,#N/A,FALSE,"Pooling";#N/A,#N/A,FALSE,"BalanceSheet"}</definedName>
    <definedName name="______old2" localSheetId="20" hidden="1">{#N/A,#N/A,FALSE,"Chart 2 by Prop Type"}</definedName>
    <definedName name="______wr1" localSheetId="20" hidden="1">{"Output-3Column",#N/A,FALSE,"Output"}</definedName>
    <definedName name="______wrn1" localSheetId="20" hidden="1">{"schedule1",#N/A,FALSE,"Sheet1";"schedule2",#N/A,FALSE,"Sheet1";"schedule3",#N/A,FALSE,"Sheet1";"schedule4",#N/A,FALSE,"Sheet1";"schedule5",#N/A,FALSE,"Sheet1";"schedule6",#N/A,FALSE,"Sheet1"}</definedName>
    <definedName name="______wrn4" localSheetId="20" hidden="1">{"data",#N/A,FALSE,"INPUT"}</definedName>
    <definedName name="_____a1" localSheetId="20" hidden="1">{"Assump",#N/A,TRUE,"Proforma";"first",#N/A,TRUE,"Proforma";"second",#N/A,TRUE,"Proforma";"lease1",#N/A,TRUE,"Proforma";"lease2",#N/A,TRUE,"Proforma"}</definedName>
    <definedName name="_____al1" localSheetId="20" hidden="1">{"sheet a",#N/A,FALSE,"A";"sheet b 1",#N/A,FALSE,"B";"sheet b 2",#N/A,FALSE,"B"}</definedName>
    <definedName name="_____AVB2" localSheetId="20" hidden="1">{"page1",#N/A,FALSE,"PROFORMA";"page2",#N/A,FALSE,"PROFORMA";"page3",#N/A,FALSE,"PROFORMA";"page4",#N/A,FALSE,"PROFORMA";"page5",#N/A,FALSE,"PROFORMA";"page6",#N/A,FALSE,"PROFORMA";"page7",#N/A,FALSE,"PROFORMA";"page8",#N/A,FALSE,"PROFORMA"}</definedName>
    <definedName name="_____MATT" localSheetId="20" hidden="1">{"sheet a",#N/A,FALSE,"A";"sheet b 1",#N/A,FALSE,"B";"sheet b 2",#N/A,FALSE,"B"}</definedName>
    <definedName name="_____OK2" localSheetId="20" hidden="1">{#N/A,#N/A,FALSE,"Cover";#N/A,#N/A,FALSE,"LUMI";#N/A,#N/A,FALSE,"COMD";#N/A,#N/A,FALSE,"Valuation";#N/A,#N/A,FALSE,"Assumptions";#N/A,#N/A,FALSE,"Pooling";#N/A,#N/A,FALSE,"BalanceSheet"}</definedName>
    <definedName name="_____old2" localSheetId="20" hidden="1">{#N/A,#N/A,FALSE,"Chart 2 by Prop Type"}</definedName>
    <definedName name="_____wrn1" localSheetId="20" hidden="1">{"schedule1",#N/A,FALSE,"Sheet1";"schedule2",#N/A,FALSE,"Sheet1";"schedule3",#N/A,FALSE,"Sheet1";"schedule4",#N/A,FALSE,"Sheet1";"schedule5",#N/A,FALSE,"Sheet1";"schedule6",#N/A,FALSE,"Sheet1"}</definedName>
    <definedName name="_____wrn4" localSheetId="20" hidden="1">{"data",#N/A,FALSE,"INPUT"}</definedName>
    <definedName name="____a1" localSheetId="20" hidden="1">{"Assump",#N/A,TRUE,"Proforma";"first",#N/A,TRUE,"Proforma";"second",#N/A,TRUE,"Proforma";"lease1",#N/A,TRUE,"Proforma";"lease2",#N/A,TRUE,"Proforma"}</definedName>
    <definedName name="____al1" localSheetId="20" hidden="1">{"sheet a",#N/A,FALSE,"A";"sheet b 1",#N/A,FALSE,"B";"sheet b 2",#N/A,FALSE,"B"}</definedName>
    <definedName name="____dan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dan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del1" localSheetId="20" hidden="1">{"Page1",#N/A,FALSE,"7979";"Page2",#N/A,FALSE,"7979";"Page3",#N/A,FALSE,"7979"}</definedName>
    <definedName name="____jo2" localSheetId="20" hidden="1">{#N/A,#N/A,FALSE,"DCF-COM";#N/A,#N/A,FALSE,"VAC-COM"}</definedName>
    <definedName name="____jo3" localSheetId="20" hidden="1">{"CASHFLOW",#N/A,FALSE,"Northpointe"}</definedName>
    <definedName name="____jo4" localSheetId="20" hidden="1">{#N/A,#N/A,FALSE,"SHEET1";#N/A,#N/A,FALSE,"SHEET2";#N/A,#N/A,FALSE,"SHEET3";#N/A,#N/A,FALSE,"SHEET4"}</definedName>
    <definedName name="____key1" localSheetId="20" hidden="1">Valuation!#REF!</definedName>
    <definedName name="____key2" localSheetId="20" hidden="1">Valuation!#REF!</definedName>
    <definedName name="____ma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1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123"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3"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4"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5"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6"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7"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8"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9"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30"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3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3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OK2" localSheetId="20" hidden="1">{#N/A,#N/A,FALSE,"Cover";#N/A,#N/A,FALSE,"LUMI";#N/A,#N/A,FALSE,"COMD";#N/A,#N/A,FALSE,"Valuation";#N/A,#N/A,FALSE,"Assumptions";#N/A,#N/A,FALSE,"Pooling";#N/A,#N/A,FALSE,"BalanceSheet"}</definedName>
    <definedName name="____old2" localSheetId="20" hidden="1">{#N/A,#N/A,FALSE,"Chart 2 by Prop Type"}</definedName>
    <definedName name="____wrn1" localSheetId="20" hidden="1">{"schedule1",#N/A,FALSE,"Sheet1";"schedule2",#N/A,FALSE,"Sheet1";"schedule3",#N/A,FALSE,"Sheet1";"schedule4",#N/A,FALSE,"Sheet1";"schedule5",#N/A,FALSE,"Sheet1";"schedule6",#N/A,FALSE,"Sheet1"}</definedName>
    <definedName name="____wrn4" localSheetId="20" hidden="1">{"data",#N/A,FALSE,"INPUT"}</definedName>
    <definedName name="___a1" localSheetId="20" hidden="1">{"Assump",#N/A,TRUE,"Proforma";"first",#N/A,TRUE,"Proforma";"second",#N/A,TRUE,"Proforma";"lease1",#N/A,TRUE,"Proforma";"lease2",#N/A,TRUE,"Proforma"}</definedName>
    <definedName name="___aaa1" localSheetId="20">SUM(OFFSET(la_line02,0,2,1,1))</definedName>
    <definedName name="___al1" localSheetId="20" hidden="1">{"sheet a",#N/A,FALSE,"A";"sheet b 1",#N/A,FALSE,"B";"sheet b 2",#N/A,FALSE,"B"}</definedName>
    <definedName name="___AVB2" localSheetId="20" hidden="1">{"page1",#N/A,FALSE,"PROFORMA";"page2",#N/A,FALSE,"PROFORMA";"page3",#N/A,FALSE,"PROFORMA";"page4",#N/A,FALSE,"PROFORMA";"page5",#N/A,FALSE,"PROFORMA";"page6",#N/A,FALSE,"PROFORMA";"page7",#N/A,FALSE,"PROFORMA";"page8",#N/A,FALSE,"PROFORMA"}</definedName>
    <definedName name="___b1" localSheetId="20" hidden="1">{"annual",#N/A,FALSE,"Pro Forma";#N/A,#N/A,FALSE,"Golf Operations"}</definedName>
    <definedName name="___cd1" localSheetId="20" hidden="1">{"annual",#N/A,FALSE,"Pro Forma";#N/A,#N/A,FALSE,"Golf Operations"}</definedName>
    <definedName name="___del1" localSheetId="20" hidden="1">{"Page1",#N/A,FALSE,"7979";"Page2",#N/A,FALSE,"7979";"Page3",#N/A,FALSE,"7979"}</definedName>
    <definedName name="___e4" localSheetId="20" hidden="1">{"new",#N/A,FALSE,"D";"PROFORMA",#N/A,FALSE,"A";"partial 1",#N/A,FALSE,"B";"partial 2",#N/A,FALSE,"B";"partial 3",#N/A,FALSE,"B";"SMALL CF 1",#N/A,FALSE,"C"}</definedName>
    <definedName name="___gr1" localSheetId="20" hidden="1">{"three",#N/A,FALSE,"Capital";"four",#N/A,FALSE,"Capital"}</definedName>
    <definedName name="___jo2" localSheetId="20" hidden="1">{#N/A,#N/A,FALSE,"DCF-COM";#N/A,#N/A,FALSE,"VAC-COM"}</definedName>
    <definedName name="___jo3" localSheetId="20" hidden="1">{"CASHFLOW",#N/A,FALSE,"Northpointe"}</definedName>
    <definedName name="___jo4" localSheetId="20" hidden="1">{#N/A,#N/A,FALSE,"SHEET1";#N/A,#N/A,FALSE,"SHEET2";#N/A,#N/A,FALSE,"SHEET3";#N/A,#N/A,FALSE,"SHEET4"}</definedName>
    <definedName name="___mg3" localSheetId="20" hidden="1">{"Main",#N/A,FALSE,"Wacker";"Main2",#N/A,FALSE,"Wacker";"Value",#N/A,FALSE,"Wacker";"Sensitivity",#N/A,FALSE,"Wacker";"Paine",#N/A,FALSE,"Wacker";"Quaker",#N/A,FALSE,"Wacker";"Wacker",#N/A,FALSE,"Wacker";"1900",#N/A,FALSE,"Wacker";"1901",#N/A,FALSE,"Wacker"}</definedName>
    <definedName name="___OK2" localSheetId="20" hidden="1">{#N/A,#N/A,FALSE,"Cover";#N/A,#N/A,FALSE,"LUMI";#N/A,#N/A,FALSE,"COMD";#N/A,#N/A,FALSE,"Valuation";#N/A,#N/A,FALSE,"Assumptions";#N/A,#N/A,FALSE,"Pooling";#N/A,#N/A,FALSE,"BalanceSheet"}</definedName>
    <definedName name="___old2" localSheetId="20" hidden="1">{#N/A,#N/A,FALSE,"Chart 2 by Prop Type"}</definedName>
    <definedName name="___sab1" localSheetId="20" hidden="1">{#N/A,#N/A,FALSE,"Banco de Dados"}</definedName>
    <definedName name="___wr1" localSheetId="20" hidden="1">{"Output-3Column",#N/A,FALSE,"Output"}</definedName>
    <definedName name="___wrn1" localSheetId="20" hidden="1">{"schedule1",#N/A,FALSE,"Sheet1";"schedule2",#N/A,FALSE,"Sheet1";"schedule3",#N/A,FALSE,"Sheet1";"schedule4",#N/A,FALSE,"Sheet1";"schedule5",#N/A,FALSE,"Sheet1";"schedule6",#N/A,FALSE,"Sheet1"}</definedName>
    <definedName name="___wrn2" localSheetId="2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3" localSheetId="2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wrn4" localSheetId="20" hidden="1">{"data",#N/A,FALSE,"INPUT"}</definedName>
    <definedName name="__123Graph_AAVERAGE" localSheetId="20" hidden="1">Valuation!#REF!</definedName>
    <definedName name="__123Graph_ALEASED" localSheetId="20" hidden="1">Valuation!#REF!</definedName>
    <definedName name="__123Graph_ASQFT" localSheetId="20" hidden="1">Valuation!#REF!</definedName>
    <definedName name="__123Graph_AUNIT" localSheetId="20" hidden="1">Valuation!#REF!</definedName>
    <definedName name="__123Graph_C" localSheetId="20" hidden="1">Valuation!#REF!</definedName>
    <definedName name="__123Graph_LBL_AAVERAGE" localSheetId="20" hidden="1">Valuation!#REF!</definedName>
    <definedName name="__123Graph_LBL_ALEASED" localSheetId="20" hidden="1">Valuation!#REF!</definedName>
    <definedName name="__123Graph_LBL_ASQFT" localSheetId="20" hidden="1">Valuation!#REF!</definedName>
    <definedName name="__123Graph_LBL_AUNIT" localSheetId="20" hidden="1">Valuation!#REF!</definedName>
    <definedName name="__3_0_0_S" localSheetId="20" hidden="1">Valuation!#REF!</definedName>
    <definedName name="__a1" localSheetId="20" hidden="1">{"Assump",#N/A,TRUE,"Proforma";"first",#N/A,TRUE,"Proforma";"second",#N/A,TRUE,"Proforma";"lease1",#N/A,TRUE,"Proforma";"lease2",#N/A,TRUE,"Proforma"}</definedName>
    <definedName name="__al1" localSheetId="20" hidden="1">{"sheet a",#N/A,FALSE,"A";"sheet b 1",#N/A,FALSE,"B";"sheet b 2",#N/A,FALSE,"B"}</definedName>
    <definedName name="__AVB2" localSheetId="20" hidden="1">{"page1",#N/A,FALSE,"PROFORMA";"page2",#N/A,FALSE,"PROFORMA";"page3",#N/A,FALSE,"PROFORMA";"page4",#N/A,FALSE,"PROFORMA";"page5",#N/A,FALSE,"PROFORMA";"page6",#N/A,FALSE,"PROFORMA";"page7",#N/A,FALSE,"PROFORMA";"page8",#N/A,FALSE,"PROFORMA"}</definedName>
    <definedName name="__b1" localSheetId="20" hidden="1">{"annual",#N/A,FALSE,"Pro Forma";#N/A,#N/A,FALSE,"Golf Operations"}</definedName>
    <definedName name="__cd1" localSheetId="20" hidden="1">{"annual",#N/A,FALSE,"Pro Forma";#N/A,#N/A,FALSE,"Golf Operations"}</definedName>
    <definedName name="__dan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dan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del1" localSheetId="20" hidden="1">{"Page1",#N/A,FALSE,"7979";"Page2",#N/A,FALSE,"7979";"Page3",#N/A,FALSE,"7979"}</definedName>
    <definedName name="__e4" localSheetId="20" hidden="1">{"new",#N/A,FALSE,"D";"PROFORMA",#N/A,FALSE,"A";"partial 1",#N/A,FALSE,"B";"partial 2",#N/A,FALSE,"B";"partial 3",#N/A,FALSE,"B";"SMALL CF 1",#N/A,FALSE,"C"}</definedName>
    <definedName name="__FDS_USED_FOR_REUSING_RANGE_IDS_RECYCLE" localSheetId="20" hidden="1">{33,33,33,33,33}</definedName>
    <definedName name="__gig1" localSheetId="20"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r1" localSheetId="20" hidden="1">{"three",#N/A,FALSE,"Capital";"four",#N/A,FALSE,"Capital"}</definedName>
    <definedName name="__jo2" localSheetId="20" hidden="1">{#N/A,#N/A,FALSE,"DCF-COM";#N/A,#N/A,FALSE,"VAC-COM"}</definedName>
    <definedName name="__jo3" localSheetId="20" hidden="1">{"CASHFLOW",#N/A,FALSE,"Northpointe"}</definedName>
    <definedName name="__jo4" localSheetId="20" hidden="1">{#N/A,#N/A,FALSE,"SHEET1";#N/A,#N/A,FALSE,"SHEET2";#N/A,#N/A,FALSE,"SHEET3";#N/A,#N/A,FALSE,"SHEET4"}</definedName>
    <definedName name="__k" localSheetId="20" hidden="1">{#N/A,#N/A,TRUE,"A-site";#N/A,#N/A,TRUE,"B-Buildings";#N/A,#N/A,TRUE,"c-out-of-fence";#N/A,#N/A,TRUE,"d-proj.infr.";#N/A,#N/A,TRUE,"e- land"}</definedName>
    <definedName name="__ma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1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123"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3"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4"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5"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6"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7"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8"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9"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30"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3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3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g3" localSheetId="20" hidden="1">{"Main",#N/A,FALSE,"Wacker";"Main2",#N/A,FALSE,"Wacker";"Value",#N/A,FALSE,"Wacker";"Sensitivity",#N/A,FALSE,"Wacker";"Paine",#N/A,FALSE,"Wacker";"Quaker",#N/A,FALSE,"Wacker";"Wacker",#N/A,FALSE,"Wacker";"1900",#N/A,FALSE,"Wacker";"1901",#N/A,FALSE,"Wacker"}</definedName>
    <definedName name="__OK2" localSheetId="20" hidden="1">{#N/A,#N/A,FALSE,"Cover";#N/A,#N/A,FALSE,"LUMI";#N/A,#N/A,FALSE,"COMD";#N/A,#N/A,FALSE,"Valuation";#N/A,#N/A,FALSE,"Assumptions";#N/A,#N/A,FALSE,"Pooling";#N/A,#N/A,FALSE,"BalanceSheet"}</definedName>
    <definedName name="__old2" localSheetId="20" hidden="1">{#N/A,#N/A,FALSE,"Chart 2 by Prop Type"}</definedName>
    <definedName name="__Ppm2" localSheetId="20" hidden="1">{"data",#N/A,FALSE,"INPUT"}</definedName>
    <definedName name="__sab1" localSheetId="20" hidden="1">{#N/A,#N/A,FALSE,"Banco de Dados"}</definedName>
    <definedName name="__w" localSheetId="20" hidden="1">{#N/A,#N/A,TRUE,"A-site";#N/A,#N/A,TRUE,"B-Buildings";#N/A,#N/A,TRUE,"c-out-of-fence";#N/A,#N/A,TRUE,"d-proj.infr.";#N/A,#N/A,TRUE,"e- land"}</definedName>
    <definedName name="__wr1" localSheetId="20" hidden="1">{"Output-3Column",#N/A,FALSE,"Output"}</definedName>
    <definedName name="__wrn1" localSheetId="20" hidden="1">{"schedule1",#N/A,FALSE,"Sheet1";"schedule2",#N/A,FALSE,"Sheet1";"schedule3",#N/A,FALSE,"Sheet1";"schedule4",#N/A,FALSE,"Sheet1";"schedule5",#N/A,FALSE,"Sheet1";"schedule6",#N/A,FALSE,"Sheet1"}</definedName>
    <definedName name="__wrn2" localSheetId="2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wrn3" localSheetId="2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wrn4" localSheetId="20" hidden="1">{"data",#N/A,FALSE,"INPUT"}</definedName>
    <definedName name="_1__FDSAUDITLINK__" localSheetId="20" hidden="1">{"fdsup://directions/FAT Viewer?action=UPDATE&amp;creator=factset&amp;DYN_ARGS=TRUE&amp;DOC_NAME=FAT:FQL_AUDITING_CLIENT_TEMPLATE.FAT&amp;display_string=Audit&amp;VAR:KEY=JIVIHKDEZQ&amp;VAR:QUERY=UkdGX0VOVFJQUl9WQUwoQU5OLDQxMDQ0LCwsLFVTRCwsTk9BVURJVCk=&amp;WINDOW=FIRST_POPUP&amp;HEIGHT=45","0&amp;WIDTH=450&amp;START_MAXIMIZED=FALSE&amp;VAR:CALENDAR=US&amp;VAR:SYMBOL=707624&amp;VAR:INDEX=0"}</definedName>
    <definedName name="_1_0_0_S" localSheetId="20" hidden="1">Valuation!#REF!</definedName>
    <definedName name="_10__123Graph_CCHART_1" localSheetId="20" hidden="1">Valuation!#REF!</definedName>
    <definedName name="_10__FDSAUDITLINK__" localSheetId="20" hidden="1">{"fdsup://directions/FAT Viewer?action=UPDATE&amp;creator=factset&amp;DYN_ARGS=TRUE&amp;DOC_NAME=FAT:FQL_AUDITING_CLIENT_TEMPLATE.FAT&amp;display_string=Audit&amp;VAR:KEY=QVOTMVOFAN&amp;VAR:QUERY=RkZfRU5UUlBSX1ZBTF9EQUlMWSg0MDI0MiwsLCwnVVNEJywnRElMJyk=&amp;WINDOW=FIRST_POPUP&amp;HEIGHT=45","0&amp;WIDTH=450&amp;START_MAXIMIZED=FALSE&amp;VAR:CALENDAR=US&amp;VAR:SYMBOL=B1H508&amp;VAR:INDEX=0"}</definedName>
    <definedName name="_100__FDSAUDITLINK__" localSheetId="20" hidden="1">{"fdsup://directions/FAT Viewer?action=UPDATE&amp;creator=factset&amp;DYN_ARGS=TRUE&amp;DOC_NAME=FAT:FQL_AUDITING_CLIENT_TEMPLATE.FAT&amp;display_string=Audit&amp;VAR:KEY=MFMZMXUPCP&amp;VAR:QUERY=RkZfRUJJVERBX0lCKCdDQUwnLDIwMDksLCwsJ1VTRCcp&amp;WINDOW=FIRST_POPUP&amp;HEIGHT=450&amp;WIDTH=450&amp;","START_MAXIMIZED=FALSE&amp;VAR:CALENDAR=US&amp;VAR:SYMBOL=332770&amp;VAR:INDEX=0"}</definedName>
    <definedName name="_101__FDSAUDITLINK__" localSheetId="20" hidden="1">{"fdsup://directions/FAT Viewer?action=UPDATE&amp;creator=factset&amp;DYN_ARGS=TRUE&amp;DOC_NAME=FAT:FQL_AUDITING_CLIENT_TEMPLATE.FAT&amp;display_string=Audit&amp;VAR:KEY=CXEHCRWFAB&amp;VAR:QUERY=RkZfRU5UUlBSX1ZBTF9EQUlMWSg0MDI0MiwsLCwnVVNEJywnRElMJyk=&amp;WINDOW=FIRST_POPUP&amp;HEIGHT=45","0&amp;WIDTH=450&amp;START_MAXIMIZED=FALSE&amp;VAR:CALENDAR=US&amp;VAR:SYMBOL=332770&amp;VAR:INDEX=0"}</definedName>
    <definedName name="_102__FDSAUDITLINK__" localSheetId="20" hidden="1">{"fdsup://directions/FAT Viewer?action=UPDATE&amp;creator=factset&amp;DYN_ARGS=TRUE&amp;DOC_NAME=FAT:FQL_AUDITING_CLIENT_TEMPLATE.FAT&amp;display_string=Audit&amp;VAR:KEY=SVGBOBYLCP&amp;VAR:QUERY=RkZfRUJJVERBX0lCKCdDQUwnLDIwMDksLCwsJ1VTRCcp&amp;WINDOW=FIRST_POPUP&amp;HEIGHT=450&amp;WIDTH=450&amp;","START_MAXIMIZED=FALSE&amp;VAR:CALENDAR=US&amp;VAR:SYMBOL=70454910&amp;VAR:INDEX=0"}</definedName>
    <definedName name="_11__123Graph_CCHART_2" localSheetId="20" hidden="1">Valuation!#REF!</definedName>
    <definedName name="_11__FDSAUDITLINK__" localSheetId="20" hidden="1">{"fdsup://directions/FAT Viewer?action=UPDATE&amp;creator=factset&amp;DYN_ARGS=TRUE&amp;DOC_NAME=FAT:FQL_AUDITING_CLIENT_TEMPLATE.FAT&amp;display_string=Audit&amp;VAR:KEY=OXKBUPEVWZ&amp;VAR:QUERY=RkZfRUJJVERBX0lCKCdDQUwnLDIwMDksLCwsJ1VTRCcp&amp;WINDOW=FIRST_POPUP&amp;HEIGHT=450&amp;WIDTH=450&amp;","START_MAXIMIZED=FALSE&amp;VAR:CALENDAR=US&amp;VAR:SYMBOL=B0ZSH5&amp;VAR:INDEX=0"}</definedName>
    <definedName name="_12__FDSAUDITLINK__" localSheetId="20" hidden="1">{"fdsup://directions/FAT Viewer?action=UPDATE&amp;creator=factset&amp;DYN_ARGS=TRUE&amp;DOC_NAME=FAT:FQL_AUDITING_CLIENT_TEMPLATE.FAT&amp;display_string=Audit&amp;VAR:KEY=EHMBMXQHMZ&amp;VAR:QUERY=RkZfRUJJVERBX0lCKCdDQUwnLDIwMDksLCwsJ1VTRCcp&amp;WINDOW=FIRST_POPUP&amp;HEIGHT=450&amp;WIDTH=450&amp;","START_MAXIMIZED=FALSE&amp;VAR:CALENDAR=US&amp;VAR:SYMBOL=B1H508&amp;VAR:INDEX=0"}</definedName>
    <definedName name="_13__123Graph_CCHART_3" localSheetId="20" hidden="1">Valuation!#REF!</definedName>
    <definedName name="_13__FDSAUDITLINK__" localSheetId="20" hidden="1">{"fdsup://directions/FAT Viewer?action=UPDATE&amp;creator=factset&amp;DYN_ARGS=TRUE&amp;DOC_NAME=FAT:FQL_AUDITING_CLIENT_TEMPLATE.FAT&amp;display_string=Audit&amp;VAR:KEY=ONSFQDEZIB&amp;VAR:QUERY=RkZfRUJJVERBX0lCKCdDQUwnLDIwMDksLCwsJ1VTRCcp&amp;WINDOW=FIRST_POPUP&amp;HEIGHT=450&amp;WIDTH=450&amp;","START_MAXIMIZED=FALSE&amp;VAR:CALENDAR=US&amp;VAR:SYMBOL=B1VRCG&amp;VAR:INDEX=0"}</definedName>
    <definedName name="_14__123Graph_DCHART_1" localSheetId="20" hidden="1">Valuation!#REF!</definedName>
    <definedName name="_14__FDSAUDITLINK__" localSheetId="20" hidden="1">{"fdsup://directions/FAT Viewer?action=UPDATE&amp;creator=factset&amp;DYN_ARGS=TRUE&amp;DOC_NAME=FAT:FQL_AUDITING_CLIENT_TEMPLATE.FAT&amp;display_string=Audit&amp;VAR:KEY=KVODGPMXKV&amp;VAR:QUERY=RkZfRU5UUlBSX1ZBTF9EQUlMWSg0MDI0MiwsLCwnVVNEJywnRElMJyk=&amp;WINDOW=FIRST_POPUP&amp;HEIGHT=45","0&amp;WIDTH=450&amp;START_MAXIMIZED=FALSE&amp;VAR:CALENDAR=US&amp;VAR:SYMBOL=B1VRCG&amp;VAR:INDEX=0"}</definedName>
    <definedName name="_15__123Graph_ECHART_1" localSheetId="20" hidden="1">Valuation!#REF!</definedName>
    <definedName name="_15__FDSAUDITLINK__" localSheetId="20" hidden="1">{"fdsup://directions/FAT Viewer?action=UPDATE&amp;creator=factset&amp;DYN_ARGS=TRUE&amp;DOC_NAME=FAT:FQL_AUDITING_CLIENT_TEMPLATE.FAT&amp;display_string=Audit&amp;VAR:KEY=QJARQRUDEH&amp;VAR:QUERY=RkZfRUJJVERBX0lCKCdDQUwnLDIwMDksLCwsJ1VTRCcp&amp;WINDOW=FIRST_POPUP&amp;HEIGHT=450&amp;WIDTH=450&amp;","START_MAXIMIZED=FALSE&amp;VAR:CALENDAR=US&amp;VAR:SYMBOL=600030&amp;VAR:INDEX=0"}</definedName>
    <definedName name="_16__123Graph_FCHART_1" localSheetId="20" hidden="1">Valuation!#REF!</definedName>
    <definedName name="_16__FDSAUDITLINK__" localSheetId="20" hidden="1">{"fdsup://directions/FAT Viewer?action=UPDATE&amp;creator=factset&amp;DYN_ARGS=TRUE&amp;DOC_NAME=FAT:FQL_AUDITING_CLIENT_TEMPLATE.FAT&amp;display_string=Audit&amp;VAR:KEY=SHKZGPYRAD&amp;VAR:QUERY=RkZfRU5UUlBSX1ZBTF9EQUlMWSg0MDI0MiwsLCwnVVNEJywnRElMJyk=&amp;WINDOW=FIRST_POPUP&amp;HEIGHT=45","0&amp;WIDTH=450&amp;START_MAXIMIZED=FALSE&amp;VAR:CALENDAR=US&amp;VAR:SYMBOL=600030&amp;VAR:INDEX=0"}</definedName>
    <definedName name="_17__123Graph_LBL_ACHART_2" localSheetId="20" hidden="1">Valuation!#REF!</definedName>
    <definedName name="_17__FDSAUDITLINK__" localSheetId="20" hidden="1">{"fdsup://directions/FAT Viewer?action=UPDATE&amp;creator=factset&amp;DYN_ARGS=TRUE&amp;DOC_NAME=FAT:FQL_AUDITING_CLIENT_TEMPLATE.FAT&amp;display_string=Audit&amp;VAR:KEY=WDEJKFYBMT&amp;VAR:QUERY=RkZfRUJJVERBX0lCKCdDQUwnLDIwMDksLCwsJ1VTRCcp&amp;WINDOW=FIRST_POPUP&amp;HEIGHT=450&amp;WIDTH=450&amp;","START_MAXIMIZED=FALSE&amp;VAR:CALENDAR=US&amp;VAR:SYMBOL=610989&amp;VAR:INDEX=0"}</definedName>
    <definedName name="_18__FDSAUDITLINK__" localSheetId="20" hidden="1">{"fdsup://directions/FAT Viewer?action=UPDATE&amp;creator=factset&amp;DYN_ARGS=TRUE&amp;DOC_NAME=FAT:FQL_AUDITING_CLIENT_TEMPLATE.FAT&amp;display_string=Audit&amp;VAR:KEY=SJEHMVUTUJ&amp;VAR:QUERY=RkZfRU5UUlBSX1ZBTF9EQUlMWSg0MDI0MiwsLCwnVVNEJywnRElMJyk=&amp;WINDOW=FIRST_POPUP&amp;HEIGHT=45","0&amp;WIDTH=450&amp;START_MAXIMIZED=FALSE&amp;VAR:CALENDAR=US&amp;VAR:SYMBOL=610989&amp;VAR:INDEX=0"}</definedName>
    <definedName name="_19__123Graph_LBL_ACHART_3" localSheetId="20" hidden="1">Valuation!#REF!</definedName>
    <definedName name="_19__FDSAUDITLINK__" localSheetId="20" hidden="1">{"fdsup://directions/FAT Viewer?action=UPDATE&amp;creator=factset&amp;DYN_ARGS=TRUE&amp;DOC_NAME=FAT:FQL_AUDITING_CLIENT_TEMPLATE.FAT&amp;display_string=Audit&amp;VAR:KEY=UJSFKRAFAX&amp;VAR:QUERY=RkZfRUJJVERBX0lCKCdDQUwnLDIwMDksLCwsJ1VTRCcp&amp;WINDOW=FIRST_POPUP&amp;HEIGHT=450&amp;WIDTH=450&amp;","START_MAXIMIZED=FALSE&amp;VAR:CALENDAR=US&amp;VAR:SYMBOL=672529&amp;VAR:INDEX=0"}</definedName>
    <definedName name="_1ƒ0ACwvu.Sommai" localSheetId="20" hidden="1">Valuation!#REF!,Valuation!#REF!,Valuation!#REF!,Valuation!#REF!,Valuation!#REF!,Valuation!#REF!</definedName>
    <definedName name="_2__FDSAUDITLINK__" localSheetId="20" hidden="1">{"fdsup://directions/FAT Viewer?action=UPDATE&amp;creator=factset&amp;DYN_ARGS=TRUE&amp;DOC_NAME=FAT:FQL_AUDITING_CLIENT_TEMPLATE.FAT&amp;display_string=Audit&amp;VAR:KEY=SVWDARGLYV&amp;VAR:QUERY=UkdGX0VOVFJQUl9WQUwoQU5OLDQxMDQ0LCwsLCwsTk9BVURJVCk=&amp;WINDOW=FIRST_POPUP&amp;HEIGHT=450&amp;WI","DTH=450&amp;START_MAXIMIZED=FALSE&amp;VAR:CALENDAR=US&amp;VAR:SYMBOL=707624&amp;VAR:INDEX=0"}</definedName>
    <definedName name="_20__123Graph_LBL_ACHART_4" localSheetId="20" hidden="1">Valuation!#REF!</definedName>
    <definedName name="_20__FDSAUDITLINK__" localSheetId="20" hidden="1">{"fdsup://directions/FAT Viewer?action=UPDATE&amp;creator=factset&amp;DYN_ARGS=TRUE&amp;DOC_NAME=FAT:FQL_AUDITING_CLIENT_TEMPLATE.FAT&amp;display_string=Audit&amp;VAR:KEY=UZSZCXIVQZ&amp;VAR:QUERY=RkZfRU5UUlBSX1ZBTF9EQUlMWSg0MDI0MiwsLCwnVVNEJywnRElMJyk=&amp;WINDOW=FIRST_POPUP&amp;HEIGHT=45","0&amp;WIDTH=450&amp;START_MAXIMIZED=FALSE&amp;VAR:CALENDAR=US&amp;VAR:SYMBOL=672529&amp;VAR:INDEX=0"}</definedName>
    <definedName name="_21__123Graph_LBL_BCHART_2" localSheetId="20" hidden="1">Valuation!#REF!</definedName>
    <definedName name="_21__FDSAUDITLINK__" localSheetId="20" hidden="1">{"fdsup://directions/FAT Viewer?action=UPDATE&amp;creator=factset&amp;DYN_ARGS=TRUE&amp;DOC_NAME=FAT:FQL_AUDITING_CLIENT_TEMPLATE.FAT&amp;display_string=Audit&amp;VAR:KEY=MXYZWTSLEL&amp;VAR:QUERY=RkZfRUJJVERBX0lCKCdDQUwnLDIwMDksLCwsJ1VTRCcp&amp;WINDOW=FIRST_POPUP&amp;HEIGHT=450&amp;WIDTH=450&amp;","START_MAXIMIZED=FALSE&amp;VAR:CALENDAR=US&amp;VAR:SYMBOL=642539&amp;VAR:INDEX=0"}</definedName>
    <definedName name="_22__FDSAUDITLINK__" localSheetId="20" hidden="1">{"fdsup://directions/FAT Viewer?action=UPDATE&amp;creator=factset&amp;DYN_ARGS=TRUE&amp;DOC_NAME=FAT:FQL_AUDITING_CLIENT_TEMPLATE.FAT&amp;display_string=Audit&amp;VAR:KEY=MXSHIJCBUD&amp;VAR:QUERY=RkZfRU5UUlBSX1ZBTF9EQUlMWSg0MDI0MiwsLCwnVVNEJywnRElMJyk=&amp;WINDOW=FIRST_POPUP&amp;HEIGHT=45","0&amp;WIDTH=450&amp;START_MAXIMIZED=FALSE&amp;VAR:CALENDAR=US&amp;VAR:SYMBOL=642539&amp;VAR:INDEX=0"}</definedName>
    <definedName name="_23__123Graph_LBL_BCHART_3" localSheetId="20" hidden="1">Valuation!#REF!</definedName>
    <definedName name="_23__FDSAUDITLINK__" localSheetId="20" hidden="1">{"fdsup://directions/FAT Viewer?action=UPDATE&amp;creator=factset&amp;DYN_ARGS=TRUE&amp;DOC_NAME=FAT:FQL_AUDITING_CLIENT_TEMPLATE.FAT&amp;display_string=Audit&amp;VAR:KEY=CXYHEJMREF&amp;VAR:QUERY=RkZfRUJJVERBX0lCKCdDQUwnLDIwMDksLCwsJ1VTRCcp&amp;WINDOW=FIRST_POPUP&amp;HEIGHT=450&amp;WIDTH=450&amp;","START_MAXIMIZED=FALSE&amp;VAR:CALENDAR=US&amp;VAR:SYMBOL=B1JNK8&amp;VAR:INDEX=0"}</definedName>
    <definedName name="_24__123Graph_LBL_CCHART_2" localSheetId="20" hidden="1">Valuation!#REF!</definedName>
    <definedName name="_24__FDSAUDITLINK__" localSheetId="20" hidden="1">{"fdsup://directions/FAT Viewer?action=UPDATE&amp;creator=factset&amp;DYN_ARGS=TRUE&amp;DOC_NAME=FAT:FQL_AUDITING_CLIENT_TEMPLATE.FAT&amp;display_string=Audit&amp;VAR:KEY=EHIVMZAFGB&amp;VAR:QUERY=RkZfRU5UUlBSX1ZBTF9EQUlMWSg0MDI0MiwsLCwnVVNEJywnRElMJyk=&amp;WINDOW=FIRST_POPUP&amp;HEIGHT=45","0&amp;WIDTH=450&amp;START_MAXIMIZED=FALSE&amp;VAR:CALENDAR=US&amp;VAR:SYMBOL=B1JNK8&amp;VAR:INDEX=0"}</definedName>
    <definedName name="_25__FDSAUDITLINK__" localSheetId="20" hidden="1">{"fdsup://directions/FAT Viewer?action=UPDATE&amp;creator=factset&amp;DYN_ARGS=TRUE&amp;DOC_NAME=FAT:FQL_AUDITING_CLIENT_TEMPLATE.FAT&amp;display_string=Audit&amp;VAR:KEY=OVIVMZOVCP&amp;VAR:QUERY=RkZfRUJJVERBX0lCKCdDQUwnLDIwMDksLCwsJ1VTRCcp&amp;WINDOW=FIRST_POPUP&amp;HEIGHT=450&amp;WIDTH=450&amp;","START_MAXIMIZED=FALSE&amp;VAR:CALENDAR=US&amp;VAR:SYMBOL=B09N7M&amp;VAR:INDEX=0"}</definedName>
    <definedName name="_26__123Graph_LBL_CCHART_3" localSheetId="20" hidden="1">Valuation!#REF!</definedName>
    <definedName name="_26__FDSAUDITLINK__" localSheetId="20" hidden="1">{"fdsup://directions/FAT Viewer?action=UPDATE&amp;creator=factset&amp;DYN_ARGS=TRUE&amp;DOC_NAME=FAT:FQL_AUDITING_CLIENT_TEMPLATE.FAT&amp;display_string=Audit&amp;VAR:KEY=MLSVYZWRCH&amp;VAR:QUERY=RkZfRU5UUlBSX1ZBTF9EQUlMWSg0MDI0MiwsLCwnVVNEJywnRElMJyk=&amp;WINDOW=FIRST_POPUP&amp;HEIGHT=45","0&amp;WIDTH=450&amp;START_MAXIMIZED=FALSE&amp;VAR:CALENDAR=US&amp;VAR:SYMBOL=B09N7M&amp;VAR:INDEX=0"}</definedName>
    <definedName name="_27__FDSAUDITLINK__" localSheetId="20" hidden="1">{"fdsup://Directions/FactSet Auditing Viewer?action=AUDIT_VALUE&amp;DB=129&amp;ID1=604348&amp;VALUEID=03426&amp;SDATE=2008&amp;PERIODTYPE=ANN_STD&amp;window=popup_no_bar&amp;width=385&amp;height=120&amp;START_MAXIMIZED=FALSE&amp;creator=factset&amp;display_string=Audit"}</definedName>
    <definedName name="_28__FDSAUDITLINK__" localSheetId="20" hidden="1">{"fdsup://directions/FAT Viewer?action=UPDATE&amp;creator=factset&amp;DYN_ARGS=TRUE&amp;DOC_NAME=FAT:FQL_AUDITING_CLIENT_TEMPLATE.FAT&amp;display_string=Audit&amp;VAR:KEY=ALIZMZKVMP&amp;VAR:QUERY=RkZfRU5UUlBSX1ZBTF9EQUlMWSg0MDI0MiwsLCwnVVNEJywnRElMJyk=&amp;WINDOW=FIRST_POPUP&amp;HEIGHT=45","0&amp;WIDTH=450&amp;START_MAXIMIZED=FALSE&amp;VAR:CALENDAR=US&amp;VAR:SYMBOL=70454910&amp;VAR:INDEX=0"}</definedName>
    <definedName name="_29__FDSAUDITLINK__" localSheetId="20" hidden="1">{"fdsup://directions/FAT Viewer?action=UPDATE&amp;creator=factset&amp;DYN_ARGS=TRUE&amp;DOC_NAME=FAT:FQL_AUDITING_CLIENT_TEMPLATE.FAT&amp;display_string=Audit&amp;VAR:KEY=KVIZONYBQL&amp;VAR:QUERY=RkZfRUJJVERBX0lCKCdDQUwnLDIwMDksLCwsJ1VTRCcp&amp;WINDOW=FIRST_POPUP&amp;HEIGHT=450&amp;WIDTH=450&amp;","START_MAXIMIZED=FALSE&amp;VAR:CALENDAR=US&amp;VAR:SYMBOL=01381710&amp;VAR:INDEX=0"}</definedName>
    <definedName name="_2ƒ0ACwvu.Sommai" localSheetId="20" hidden="1">Valuation!#REF!,Valuation!#REF!,Valuation!#REF!,Valuation!#REF!,Valuation!#REF!,Valuation!#REF!</definedName>
    <definedName name="_2ƒ0Swvu.Sommai" localSheetId="20" hidden="1">Valuation!#REF!,Valuation!#REF!,Valuation!#REF!,Valuation!#REF!,Valuation!#REF!,Valuation!#REF!</definedName>
    <definedName name="_3__FDSAUDITLINK__" localSheetId="20" hidden="1">{"fdsup://directions/FAT Viewer?action=UPDATE&amp;creator=factset&amp;DYN_ARGS=TRUE&amp;DOC_NAME=FAT:FQL_AUDITING_CLIENT_TEMPLATE.FAT&amp;display_string=Audit&amp;VAR:KEY=YFOVQTWLIJ&amp;VAR:QUERY=RkZfRU5UUlBSX1ZBTF9EQUlMWSg0MDI0MiwsLCwnVVNEJywnRElMJyk=&amp;WINDOW=FIRST_POPUP&amp;HEIGHT=45","0&amp;WIDTH=450&amp;START_MAXIMIZED=FALSE&amp;VAR:CALENDAR=US&amp;VAR:SYMBOL=678305&amp;VAR:INDEX=0"}</definedName>
    <definedName name="_30__FDSAUDITLINK__" localSheetId="20" hidden="1">{"fdsup://directions/FAT Viewer?action=UPDATE&amp;creator=factset&amp;DYN_ARGS=TRUE&amp;DOC_NAME=FAT:FQL_AUDITING_CLIENT_TEMPLATE.FAT&amp;display_string=Audit&amp;VAR:KEY=WDIPMPONKN&amp;VAR:QUERY=RkZfRU5UUlBSX1ZBTF9EQUlMWSg0MDI0MiwsLCwnVVNEJywnRElMJyk=&amp;WINDOW=FIRST_POPUP&amp;HEIGHT=45","0&amp;WIDTH=450&amp;START_MAXIMIZED=FALSE&amp;VAR:CALENDAR=US&amp;VAR:SYMBOL=01381710&amp;VAR:INDEX=0"}</definedName>
    <definedName name="_31__FDSAUDITLINK__" localSheetId="20" hidden="1">{"fdsup://directions/FAT Viewer?action=UPDATE&amp;creator=factset&amp;DYN_ARGS=TRUE&amp;DOC_NAME=FAT:FQL_AUDITING_CLIENT_TEMPLATE.FAT&amp;display_string=Audit&amp;VAR:KEY=SFSDQLCZQV&amp;VAR:QUERY=RkZfRUJJVERBX0lCKCdDQUwnLDIwMDksLCwsJ1VTRCcp&amp;WINDOW=FIRST_POPUP&amp;HEIGHT=450&amp;WIDTH=450&amp;","START_MAXIMIZED=FALSE&amp;VAR:CALENDAR=US&amp;VAR:SYMBOL=B1G426&amp;VAR:INDEX=0"}</definedName>
    <definedName name="_32__FDSAUDITLINK__" localSheetId="20" hidden="1">{"fdsup://directions/FAT Viewer?action=UPDATE&amp;creator=factset&amp;DYN_ARGS=TRUE&amp;DOC_NAME=FAT:FQL_AUDITING_CLIENT_TEMPLATE.FAT&amp;display_string=Audit&amp;VAR:KEY=MZYVMTAFUT&amp;VAR:QUERY=RkZfRU5UUlBSX1ZBTF9EQUlMWSg0MDI0MiwsLCwnVVNEJywnRElMJyk=&amp;WINDOW=FIRST_POPUP&amp;HEIGHT=45","0&amp;WIDTH=450&amp;START_MAXIMIZED=FALSE&amp;VAR:CALENDAR=US&amp;VAR:SYMBOL=B1G426&amp;VAR:INDEX=0"}</definedName>
    <definedName name="_33__FDSAUDITLINK__" localSheetId="20" hidden="1">{"fdsup://directions/FAT Viewer?action=UPDATE&amp;creator=factset&amp;DYN_ARGS=TRUE&amp;DOC_NAME=FAT:FQL_AUDITING_CLIENT_TEMPLATE.FAT&amp;display_string=Audit&amp;VAR:KEY=CLMPGRAFIV&amp;VAR:QUERY=RkZfRUJJVERBX0lCKCdDQUwnLDIwMDksLCwsJ1VTRCcp&amp;WINDOW=FIRST_POPUP&amp;HEIGHT=450&amp;WIDTH=450&amp;","START_MAXIMIZED=FALSE&amp;VAR:CALENDAR=US&amp;VAR:SYMBOL=B29BCK&amp;VAR:INDEX=0"}</definedName>
    <definedName name="_34__FDSAUDITLINK__" localSheetId="20" hidden="1">{"fdsup://directions/FAT Viewer?action=UPDATE&amp;creator=factset&amp;DYN_ARGS=TRUE&amp;DOC_NAME=FAT:FQL_AUDITING_CLIENT_TEMPLATE.FAT&amp;display_string=Audit&amp;VAR:KEY=ONCXUBIDAL&amp;VAR:QUERY=RkZfRU5UUlBSX1ZBTF9EQUlMWSg0MDI0MiwsLCwnVVNEJywnRElMJyk=&amp;WINDOW=FIRST_POPUP&amp;HEIGHT=45","0&amp;WIDTH=450&amp;START_MAXIMIZED=FALSE&amp;VAR:CALENDAR=US&amp;VAR:SYMBOL=B29BCK&amp;VAR:INDEX=0"}</definedName>
    <definedName name="_35__FDSAUDITLINK__" localSheetId="20" hidden="1">{"fdsup://directions/FAT Viewer?action=UPDATE&amp;creator=factset&amp;DYN_ARGS=TRUE&amp;DOC_NAME=FAT:FQL_AUDITING_CLIENT_TEMPLATE.FAT&amp;display_string=Audit&amp;VAR:KEY=CPINQXQDOF&amp;VAR:QUERY=RkZfRUJJVERBX0lCKCdDQUwnLDIwMDksLCwsJ1VTRCcp&amp;WINDOW=FIRST_POPUP&amp;HEIGHT=450&amp;WIDTH=450&amp;","START_MAXIMIZED=FALSE&amp;VAR:CALENDAR=US&amp;VAR:SYMBOL=B019KX&amp;VAR:INDEX=0"}</definedName>
    <definedName name="_36__FDSAUDITLINK__" localSheetId="20" hidden="1">{"fdsup://directions/FAT Viewer?action=UPDATE&amp;creator=factset&amp;DYN_ARGS=TRUE&amp;DOC_NAME=FAT:FQL_AUDITING_CLIENT_TEMPLATE.FAT&amp;display_string=Audit&amp;VAR:KEY=GBWNGBUNCZ&amp;VAR:QUERY=RkZfRUJJVERBX0lCKCdDQUwnLDIwMDksLCwsJ1VTRCcp&amp;WINDOW=FIRST_POPUP&amp;HEIGHT=450&amp;WIDTH=450&amp;","START_MAXIMIZED=FALSE&amp;VAR:CALENDAR=US&amp;VAR:SYMBOL=84265V10&amp;VAR:INDEX=0"}</definedName>
    <definedName name="_37__FDSAUDITLINK__" localSheetId="20" hidden="1">{"fdsup://directions/FAT Viewer?action=UPDATE&amp;creator=factset&amp;DYN_ARGS=TRUE&amp;DOC_NAME=FAT:FQL_AUDITING_CLIENT_TEMPLATE.FAT&amp;display_string=Audit&amp;VAR:KEY=QTEFEBGPSL&amp;VAR:QUERY=RkZfRUJJVERBX0lCKCdDQUwnLDIwMDksLCwsJ1VTRCcp&amp;WINDOW=FIRST_POPUP&amp;HEIGHT=450&amp;WIDTH=450&amp;","START_MAXIMIZED=FALSE&amp;VAR:CALENDAR=US&amp;VAR:SYMBOL=35671D85&amp;VAR:INDEX=0"}</definedName>
    <definedName name="_38__FDSAUDITLINK__" localSheetId="20" hidden="1">{"fdsup://directions/FAT Viewer?action=UPDATE&amp;creator=factset&amp;DYN_ARGS=TRUE&amp;DOC_NAME=FAT:FQL_AUDITING_CLIENT_TEMPLATE.FAT&amp;display_string=Audit&amp;VAR:KEY=SDCXMZYZYB&amp;VAR:QUERY=RkZfRUJJVERBX0lCKCdDQUwnLDIwMDksLCwsJ1VTRCcp&amp;WINDOW=FIRST_POPUP&amp;HEIGHT=450&amp;WIDTH=450&amp;","START_MAXIMIZED=FALSE&amp;VAR:CALENDAR=US&amp;VAR:SYMBOL=604348&amp;VAR:INDEX=0"}</definedName>
    <definedName name="_39__FDSAUDITLINK__" localSheetId="20" hidden="1">{"fdsup://Directions/FactSet Auditing Viewer?action=AUDIT_VALUE&amp;DB=129&amp;ID1=604348&amp;VALUEID=02001&amp;SDATE=2008&amp;PERIODTYPE=ANN_STD&amp;window=popup_no_bar&amp;width=385&amp;height=120&amp;START_MAXIMIZED=FALSE&amp;creator=factset&amp;display_string=Audit"}</definedName>
    <definedName name="_3p0Rwvu.Sommai" localSheetId="20" hidden="1">Valuation!#REF!,Valuation!#REF!,Valuation!#REF!,Valuation!#REF!,Valuation!#REF!</definedName>
    <definedName name="_4__123Graph_ACHART_15" localSheetId="20" hidden="1">Valuation!#REF!</definedName>
    <definedName name="_4__123Graph_ACHART_3" localSheetId="20" hidden="1">Valuation!#REF!</definedName>
    <definedName name="_4__FDSAUDITLINK__" localSheetId="20" hidden="1">{"fdsup://directions/FAT Viewer?action=UPDATE&amp;creator=factset&amp;DYN_ARGS=TRUE&amp;DOC_NAME=FAT:FQL_AUDITING_CLIENT_TEMPLATE.FAT&amp;display_string=Audit&amp;VAR:KEY=YDSHWDYLUB&amp;VAR:QUERY=RkZfRUJJVERBX0lCKCdDQUwnLDIwMDksLCwsJ1VTRCcp&amp;WINDOW=FIRST_POPUP&amp;HEIGHT=450&amp;WIDTH=450&amp;","START_MAXIMIZED=FALSE&amp;VAR:CALENDAR=US&amp;VAR:SYMBOL=650432&amp;VAR:INDEX=0"}</definedName>
    <definedName name="_40__FDSAUDITLINK__" localSheetId="20" hidden="1">{"fdsup://directions/FAT Viewer?action=UPDATE&amp;creator=factset&amp;DYN_ARGS=TRUE&amp;DOC_NAME=FAT:FQL_AUDITING_CLIENT_TEMPLATE.FAT&amp;display_string=Audit&amp;VAR:KEY=IBUXKJGJCN&amp;VAR:QUERY=RkZfRU5UUlBSX1ZBTF9EQUlMWSg0MDI0MiwsLCwnVVNEJywnRElMJyk=&amp;WINDOW=FIRST_POPUP&amp;HEIGHT=45","0&amp;WIDTH=450&amp;START_MAXIMIZED=FALSE&amp;VAR:CALENDAR=US&amp;VAR:SYMBOL=604348&amp;VAR:INDEX=0"}</definedName>
    <definedName name="_41__FDSAUDITLINK__" localSheetId="20" hidden="1">{"fdsup://directions/FAT Viewer?action=UPDATE&amp;creator=factset&amp;DYN_ARGS=TRUE&amp;DOC_NAME=FAT:FQL_AUDITING_CLIENT_TEMPLATE.FAT&amp;display_string=Audit&amp;VAR:KEY=ORCHORYFWP&amp;VAR:QUERY=RkZfRUJJVERBX0lCKCdDQUwnLDIwMDksLCwsJ1VTRCcp&amp;WINDOW=FIRST_POPUP&amp;HEIGHT=450&amp;WIDTH=450&amp;","START_MAXIMIZED=FALSE&amp;VAR:CALENDAR=US&amp;VAR:SYMBOL=613944&amp;VAR:INDEX=0"}</definedName>
    <definedName name="_42__FDSAUDITLINK__" localSheetId="20" hidden="1">{"fdsup://directions/FAT Viewer?action=UPDATE&amp;creator=factset&amp;DYN_ARGS=TRUE&amp;DOC_NAME=FAT:FQL_AUDITING_CLIENT_TEMPLATE.FAT&amp;display_string=Audit&amp;VAR:KEY=MPCJKXEHKN&amp;VAR:QUERY=RkZfRU5UUlBSX1ZBTF9EQUlMWSg0MDI0MiwsLCwnVVNEJywnRElMJyk=&amp;WINDOW=FIRST_POPUP&amp;HEIGHT=45","0&amp;WIDTH=450&amp;START_MAXIMIZED=FALSE&amp;VAR:CALENDAR=US&amp;VAR:SYMBOL=613944&amp;VAR:INDEX=0"}</definedName>
    <definedName name="_43__FDSAUDITLINK__" localSheetId="20" hidden="1">{"fdsup://directions/FAT Viewer?action=UPDATE&amp;creator=factset&amp;DYN_ARGS=TRUE&amp;DOC_NAME=FAT:FQL_AUDITING_CLIENT_TEMPLATE.FAT&amp;display_string=Audit&amp;VAR:KEY=MZMPOVYPOT&amp;VAR:QUERY=RkZfRUJJVERBX0lCKCdDQUwnLDIwMDksLCwsJ1VTRCcp&amp;WINDOW=FIRST_POPUP&amp;HEIGHT=450&amp;WIDTH=450&amp;","START_MAXIMIZED=FALSE&amp;VAR:CALENDAR=US&amp;VAR:SYMBOL=B0GWF4&amp;VAR:INDEX=0"}</definedName>
    <definedName name="_44__FDSAUDITLINK__" localSheetId="20" hidden="1">{"fdsup://directions/FAT Viewer?action=UPDATE&amp;creator=factset&amp;DYN_ARGS=TRUE&amp;DOC_NAME=FAT:FQL_AUDITING_CLIENT_TEMPLATE.FAT&amp;display_string=Audit&amp;VAR:KEY=OTIPUXQVWX&amp;VAR:QUERY=RkZfRU5UUlBSX1ZBTF9EQUlMWSg0MDI0MiwsLCwnVVNEJywnRElMJyk=&amp;WINDOW=FIRST_POPUP&amp;HEIGHT=45","0&amp;WIDTH=450&amp;START_MAXIMIZED=FALSE&amp;VAR:CALENDAR=US&amp;VAR:SYMBOL=B0GWF4&amp;VAR:INDEX=0"}</definedName>
    <definedName name="_45__FDSAUDITLINK__" localSheetId="20" hidden="1">{"fdsup://directions/FAT Viewer?action=UPDATE&amp;creator=factset&amp;DYN_ARGS=TRUE&amp;DOC_NAME=FAT:FQL_AUDITING_CLIENT_TEMPLATE.FAT&amp;display_string=Audit&amp;VAR:KEY=OFSDYBCHEJ&amp;VAR:QUERY=RkZfRUJJVERBX0lCKCdDQUwnLDIwMDksLCwsJ1VTRCcp&amp;WINDOW=FIRST_POPUP&amp;HEIGHT=450&amp;WIDTH=450&amp;","START_MAXIMIZED=FALSE&amp;VAR:CALENDAR=US&amp;VAR:SYMBOL=B11HK3&amp;VAR:INDEX=0"}</definedName>
    <definedName name="_46__FDSAUDITLINK__" localSheetId="20" hidden="1">{"fdsup://directions/FAT Viewer?action=UPDATE&amp;creator=factset&amp;DYN_ARGS=TRUE&amp;DOC_NAME=FAT:FQL_AUDITING_CLIENT_TEMPLATE.FAT&amp;display_string=Audit&amp;VAR:KEY=MDELEFOVAR&amp;VAR:QUERY=RkZfRU5UUlBSX1ZBTF9EQUlMWSg0MDI0MiwsLCwnVVNEJywnRElMJyk=&amp;WINDOW=FIRST_POPUP&amp;HEIGHT=45","0&amp;WIDTH=450&amp;START_MAXIMIZED=FALSE&amp;VAR:CALENDAR=US&amp;VAR:SYMBOL=B11HK3&amp;VAR:INDEX=0"}</definedName>
    <definedName name="_47__FDSAUDITLINK__" localSheetId="20" hidden="1">{"fdsup://directions/FAT Viewer?action=UPDATE&amp;creator=factset&amp;DYN_ARGS=TRUE&amp;DOC_NAME=FAT:FQL_AUDITING_CLIENT_TEMPLATE.FAT&amp;display_string=Audit&amp;VAR:KEY=UXMFINCVAN&amp;VAR:QUERY=RkZfRUJJVERBX0lCKCdDQUwnLDIwMDksLCwsJ1VTRCcp&amp;WINDOW=FIRST_POPUP&amp;HEIGHT=450&amp;WIDTH=450&amp;","START_MAXIMIZED=FALSE&amp;VAR:CALENDAR=US&amp;VAR:SYMBOL=20854P10&amp;VAR:INDEX=0"}</definedName>
    <definedName name="_48__FDSAUDITLINK__" localSheetId="20" hidden="1">{"fdsup://directions/FAT Viewer?action=UPDATE&amp;creator=factset&amp;DYN_ARGS=TRUE&amp;DOC_NAME=FAT:FQL_AUDITING_CLIENT_TEMPLATE.FAT&amp;display_string=Audit&amp;VAR:KEY=YZUDINQFMN&amp;VAR:QUERY=RkZfRU5UUlBSX1ZBTF9EQUlMWSg0MDI0MiwsLCwnVVNEJywnRElMJyk=&amp;WINDOW=FIRST_POPUP&amp;HEIGHT=45","0&amp;WIDTH=450&amp;START_MAXIMIZED=FALSE&amp;VAR:CALENDAR=US&amp;VAR:SYMBOL=20854P10&amp;VAR:INDEX=0"}</definedName>
    <definedName name="_49__FDSAUDITLINK__" localSheetId="20" hidden="1">{"fdsup://directions/FAT Viewer?action=UPDATE&amp;creator=factset&amp;DYN_ARGS=TRUE&amp;DOC_NAME=FAT:FQL_AUDITING_CLIENT_TEMPLATE.FAT&amp;display_string=Audit&amp;VAR:KEY=MFMZMXUPCP&amp;VAR:QUERY=RkZfRUJJVERBX0lCKCdDQUwnLDIwMDksLCwsJ1VTRCcp&amp;WINDOW=FIRST_POPUP&amp;HEIGHT=450&amp;WIDTH=450&amp;","START_MAXIMIZED=FALSE&amp;VAR:CALENDAR=US&amp;VAR:SYMBOL=332770&amp;VAR:INDEX=0"}</definedName>
    <definedName name="_4ƒ0Swvu.Sommai" localSheetId="20" hidden="1">Valuation!#REF!,Valuation!#REF!,Valuation!#REF!,Valuation!#REF!,Valuation!#REF!,Valuation!#REF!</definedName>
    <definedName name="_5__123Graph_ACHART_18" localSheetId="20" hidden="1">Valuation!#REF!</definedName>
    <definedName name="_5__123Graph_ACHART_4" localSheetId="20" hidden="1">Valuation!#REF!</definedName>
    <definedName name="_5__FDSAUDITLINK__" localSheetId="20" hidden="1">{"fdsup://directions/FAT Viewer?action=UPDATE&amp;creator=factset&amp;DYN_ARGS=TRUE&amp;DOC_NAME=FAT:FQL_AUDITING_CLIENT_TEMPLATE.FAT&amp;display_string=Audit&amp;VAR:KEY=WVMRQVONSP&amp;VAR:QUERY=RkZfRU5UUlBSX1ZBTF9EQUlMWSg0MDI0MiwsLCwnVVNEJywnRElMJyk=&amp;WINDOW=FIRST_POPUP&amp;HEIGHT=45","0&amp;WIDTH=450&amp;START_MAXIMIZED=FALSE&amp;VAR:CALENDAR=US&amp;VAR:SYMBOL=650432&amp;VAR:INDEX=0"}</definedName>
    <definedName name="_50__FDSAUDITLINK__" localSheetId="20" hidden="1">{"fdsup://directions/FAT Viewer?action=UPDATE&amp;creator=factset&amp;DYN_ARGS=TRUE&amp;DOC_NAME=FAT:FQL_AUDITING_CLIENT_TEMPLATE.FAT&amp;display_string=Audit&amp;VAR:KEY=CXEHCRWFAB&amp;VAR:QUERY=RkZfRU5UUlBSX1ZBTF9EQUlMWSg0MDI0MiwsLCwnVVNEJywnRElMJyk=&amp;WINDOW=FIRST_POPUP&amp;HEIGHT=45","0&amp;WIDTH=450&amp;START_MAXIMIZED=FALSE&amp;VAR:CALENDAR=US&amp;VAR:SYMBOL=332770&amp;VAR:INDEX=0"}</definedName>
    <definedName name="_51__FDSAUDITLINK__" localSheetId="20" hidden="1">{"fdsup://directions/FAT Viewer?action=UPDATE&amp;creator=factset&amp;DYN_ARGS=TRUE&amp;DOC_NAME=FAT:FQL_AUDITING_CLIENT_TEMPLATE.FAT&amp;display_string=Audit&amp;VAR:KEY=SVGBOBYLCP&amp;VAR:QUERY=RkZfRUJJVERBX0lCKCdDQUwnLDIwMDksLCwsJ1VTRCcp&amp;WINDOW=FIRST_POPUP&amp;HEIGHT=450&amp;WIDTH=450&amp;","START_MAXIMIZED=FALSE&amp;VAR:CALENDAR=US&amp;VAR:SYMBOL=70454910&amp;VAR:INDEX=0"}</definedName>
    <definedName name="_52__FDSAUDITLINK__" localSheetId="20" hidden="1">{"fdsup://directions/FAT Viewer?action=UPDATE&amp;creator=factset&amp;DYN_ARGS=TRUE&amp;DOC_NAME=FAT:FQL_AUDITING_CLIENT_TEMPLATE.FAT&amp;display_string=Audit&amp;VAR:KEY=ETCDEBGVWV&amp;VAR:QUERY=RkZfRU5UUlBSX1ZBTF9EQUlMWSg0MDI0MiwsLCwnVVNEJywnRElMJyk=&amp;WINDOW=FIRST_POPUP&amp;HEIGHT=45","0&amp;WIDTH=450&amp;START_MAXIMIZED=FALSE&amp;VAR:CALENDAR=US&amp;VAR:SYMBOL=B0ZSH5&amp;VAR:INDEX=0"}</definedName>
    <definedName name="_53__FDSAUDITLINK__" localSheetId="20" hidden="1">{"fdsup://directions/FAT Viewer?action=UPDATE&amp;creator=factset&amp;DYN_ARGS=TRUE&amp;DOC_NAME=FAT:FQL_AUDITING_CLIENT_TEMPLATE.FAT&amp;display_string=Audit&amp;VAR:KEY=CTADCFEBYL&amp;VAR:QUERY=RkZfRUJJVERBX0lCKCdDQUwnLDIwMDksLCwsJ1VTRCcp&amp;WINDOW=FIRST_POPUP&amp;HEIGHT=450&amp;WIDTH=450&amp;","START_MAXIMIZED=FALSE&amp;VAR:CALENDAR=US&amp;VAR:SYMBOL=678305&amp;VAR:INDEX=0"}</definedName>
    <definedName name="_54__FDSAUDITLINK__" localSheetId="20" hidden="1">{"fdsup://directions/FAT Viewer?action=UPDATE&amp;creator=factset&amp;DYN_ARGS=TRUE&amp;DOC_NAME=FAT:FQL_AUDITING_CLIENT_TEMPLATE.FAT&amp;display_string=Audit&amp;VAR:KEY=YFOVQTWLIJ&amp;VAR:QUERY=RkZfRU5UUlBSX1ZBTF9EQUlMWSg0MDI0MiwsLCwnVVNEJywnRElMJyk=&amp;WINDOW=FIRST_POPUP&amp;HEIGHT=45","0&amp;WIDTH=450&amp;START_MAXIMIZED=FALSE&amp;VAR:CALENDAR=US&amp;VAR:SYMBOL=678305&amp;VAR:INDEX=0"}</definedName>
    <definedName name="_55__FDSAUDITLINK__" localSheetId="20" hidden="1">{"fdsup://directions/FAT Viewer?action=UPDATE&amp;creator=factset&amp;DYN_ARGS=TRUE&amp;DOC_NAME=FAT:FQL_AUDITING_CLIENT_TEMPLATE.FAT&amp;display_string=Audit&amp;VAR:KEY=YDSHWDYLUB&amp;VAR:QUERY=RkZfRUJJVERBX0lCKCdDQUwnLDIwMDksLCwsJ1VTRCcp&amp;WINDOW=FIRST_POPUP&amp;HEIGHT=450&amp;WIDTH=450&amp;","START_MAXIMIZED=FALSE&amp;VAR:CALENDAR=US&amp;VAR:SYMBOL=650432&amp;VAR:INDEX=0"}</definedName>
    <definedName name="_56__FDSAUDITLINK__" localSheetId="20" hidden="1">{"fdsup://directions/FAT Viewer?action=UPDATE&amp;creator=factset&amp;DYN_ARGS=TRUE&amp;DOC_NAME=FAT:FQL_AUDITING_CLIENT_TEMPLATE.FAT&amp;display_string=Audit&amp;VAR:KEY=WVMRQVONSP&amp;VAR:QUERY=RkZfRU5UUlBSX1ZBTF9EQUlMWSg0MDI0MiwsLCwnVVNEJywnRElMJyk=&amp;WINDOW=FIRST_POPUP&amp;HEIGHT=45","0&amp;WIDTH=450&amp;START_MAXIMIZED=FALSE&amp;VAR:CALENDAR=US&amp;VAR:SYMBOL=650432&amp;VAR:INDEX=0"}</definedName>
    <definedName name="_57__FDSAUDITLINK__" localSheetId="20" hidden="1">{"fdsup://directions/FAT Viewer?action=UPDATE&amp;creator=factset&amp;DYN_ARGS=TRUE&amp;DOC_NAME=FAT:FQL_AUDITING_CLIENT_TEMPLATE.FAT&amp;display_string=Audit&amp;VAR:KEY=IDMNGFAXQB&amp;VAR:QUERY=RkZfRUJJVERBX0lCKCdDQUwnLDIwMDksLCwsJ1VTRCcp&amp;WINDOW=FIRST_POPUP&amp;HEIGHT=450&amp;WIDTH=450&amp;","START_MAXIMIZED=FALSE&amp;VAR:CALENDAR=US&amp;VAR:SYMBOL=610579&amp;VAR:INDEX=0"}</definedName>
    <definedName name="_58__FDSAUDITLINK__" localSheetId="20" hidden="1">{"fdsup://directions/FAT Viewer?action=UPDATE&amp;creator=factset&amp;DYN_ARGS=TRUE&amp;DOC_NAME=FAT:FQL_AUDITING_CLIENT_TEMPLATE.FAT&amp;display_string=Audit&amp;VAR:KEY=CXATOXCJOV&amp;VAR:QUERY=RkZfRU5UUlBSX1ZBTF9EQUlMWSg0MDI0MiwsLCwnVVNEJywnRElMJyk=&amp;WINDOW=FIRST_POPUP&amp;HEIGHT=45","0&amp;WIDTH=450&amp;START_MAXIMIZED=FALSE&amp;VAR:CALENDAR=US&amp;VAR:SYMBOL=610579&amp;VAR:INDEX=0"}</definedName>
    <definedName name="_59__FDSAUDITLINK__" localSheetId="20" hidden="1">{"fdsup://directions/FAT Viewer?action=UPDATE&amp;creator=factset&amp;DYN_ARGS=TRUE&amp;DOC_NAME=FAT:FQL_AUDITING_CLIENT_TEMPLATE.FAT&amp;display_string=Audit&amp;VAR:KEY=EZUHWRCBOF&amp;VAR:QUERY=RkZfRUJJVERBX0lCKCdDQUwnLDIwMDksLCwsJ1VTRCcp&amp;WINDOW=FIRST_POPUP&amp;HEIGHT=450&amp;WIDTH=450&amp;","START_MAXIMIZED=FALSE&amp;VAR:CALENDAR=US&amp;VAR:SYMBOL=620337&amp;VAR:INDEX=0"}</definedName>
    <definedName name="_6__123Graph_BCHART_1" localSheetId="20" hidden="1">Valuation!#REF!</definedName>
    <definedName name="_6__FDSAUDITLINK__" localSheetId="20" hidden="1">{"fdsup://directions/FAT Viewer?action=UPDATE&amp;creator=factset&amp;DYN_ARGS=TRUE&amp;DOC_NAME=FAT:FQL_AUDITING_CLIENT_TEMPLATE.FAT&amp;display_string=Audit&amp;VAR:KEY=IDMNGFAXQB&amp;VAR:QUERY=RkZfRUJJVERBX0lCKCdDQUwnLDIwMDksLCwsJ1VTRCcp&amp;WINDOW=FIRST_POPUP&amp;HEIGHT=450&amp;WIDTH=450&amp;","START_MAXIMIZED=FALSE&amp;VAR:CALENDAR=US&amp;VAR:SYMBOL=610579&amp;VAR:INDEX=0"}</definedName>
    <definedName name="_60__FDSAUDITLINK__" localSheetId="20" hidden="1">{"fdsup://directions/FAT Viewer?action=UPDATE&amp;creator=factset&amp;DYN_ARGS=TRUE&amp;DOC_NAME=FAT:FQL_AUDITING_CLIENT_TEMPLATE.FAT&amp;display_string=Audit&amp;VAR:KEY=EDQJQJKLIF&amp;VAR:QUERY=RkZfRU5UUlBSX1ZBTF9EQUlMWSg0MDI0MiwsLCwnVVNEJywnRElMJyk=&amp;WINDOW=FIRST_POPUP&amp;HEIGHT=45","0&amp;WIDTH=450&amp;START_MAXIMIZED=FALSE&amp;VAR:CALENDAR=US&amp;VAR:SYMBOL=620337&amp;VAR:INDEX=0"}</definedName>
    <definedName name="_61__FDSAUDITLINK__" localSheetId="20" hidden="1">{"fdsup://directions/FAT Viewer?action=UPDATE&amp;creator=factset&amp;DYN_ARGS=TRUE&amp;DOC_NAME=FAT:FQL_AUDITING_CLIENT_TEMPLATE.FAT&amp;display_string=Audit&amp;VAR:KEY=QVOTMVOFAN&amp;VAR:QUERY=RkZfRU5UUlBSX1ZBTF9EQUlMWSg0MDI0MiwsLCwnVVNEJywnRElMJyk=&amp;WINDOW=FIRST_POPUP&amp;HEIGHT=45","0&amp;WIDTH=450&amp;START_MAXIMIZED=FALSE&amp;VAR:CALENDAR=US&amp;VAR:SYMBOL=B1H508&amp;VAR:INDEX=0"}</definedName>
    <definedName name="_62__FDSAUDITLINK__" localSheetId="20" hidden="1">{"fdsup://directions/FAT Viewer?action=UPDATE&amp;creator=factset&amp;DYN_ARGS=TRUE&amp;DOC_NAME=FAT:FQL_AUDITING_CLIENT_TEMPLATE.FAT&amp;display_string=Audit&amp;VAR:KEY=OXKBUPEVWZ&amp;VAR:QUERY=RkZfRUJJVERBX0lCKCdDQUwnLDIwMDksLCwsJ1VTRCcp&amp;WINDOW=FIRST_POPUP&amp;HEIGHT=450&amp;WIDTH=450&amp;","START_MAXIMIZED=FALSE&amp;VAR:CALENDAR=US&amp;VAR:SYMBOL=B0ZSH5&amp;VAR:INDEX=0"}</definedName>
    <definedName name="_63__FDSAUDITLINK__" localSheetId="20" hidden="1">{"fdsup://directions/FAT Viewer?action=UPDATE&amp;creator=factset&amp;DYN_ARGS=TRUE&amp;DOC_NAME=FAT:FQL_AUDITING_CLIENT_TEMPLATE.FAT&amp;display_string=Audit&amp;VAR:KEY=EHMBMXQHMZ&amp;VAR:QUERY=RkZfRUJJVERBX0lCKCdDQUwnLDIwMDksLCwsJ1VTRCcp&amp;WINDOW=FIRST_POPUP&amp;HEIGHT=450&amp;WIDTH=450&amp;","START_MAXIMIZED=FALSE&amp;VAR:CALENDAR=US&amp;VAR:SYMBOL=B1H508&amp;VAR:INDEX=0"}</definedName>
    <definedName name="_64__FDSAUDITLINK__" localSheetId="20" hidden="1">{"fdsup://directions/FAT Viewer?action=UPDATE&amp;creator=factset&amp;DYN_ARGS=TRUE&amp;DOC_NAME=FAT:FQL_AUDITING_CLIENT_TEMPLATE.FAT&amp;display_string=Audit&amp;VAR:KEY=ONSFQDEZIB&amp;VAR:QUERY=RkZfRUJJVERBX0lCKCdDQUwnLDIwMDksLCwsJ1VTRCcp&amp;WINDOW=FIRST_POPUP&amp;HEIGHT=450&amp;WIDTH=450&amp;","START_MAXIMIZED=FALSE&amp;VAR:CALENDAR=US&amp;VAR:SYMBOL=B1VRCG&amp;VAR:INDEX=0"}</definedName>
    <definedName name="_65__FDSAUDITLINK__" localSheetId="20" hidden="1">{"fdsup://directions/FAT Viewer?action=UPDATE&amp;creator=factset&amp;DYN_ARGS=TRUE&amp;DOC_NAME=FAT:FQL_AUDITING_CLIENT_TEMPLATE.FAT&amp;display_string=Audit&amp;VAR:KEY=KVODGPMXKV&amp;VAR:QUERY=RkZfRU5UUlBSX1ZBTF9EQUlMWSg0MDI0MiwsLCwnVVNEJywnRElMJyk=&amp;WINDOW=FIRST_POPUP&amp;HEIGHT=45","0&amp;WIDTH=450&amp;START_MAXIMIZED=FALSE&amp;VAR:CALENDAR=US&amp;VAR:SYMBOL=B1VRCG&amp;VAR:INDEX=0"}</definedName>
    <definedName name="_66__FDSAUDITLINK__" localSheetId="20" hidden="1">{"fdsup://directions/FAT Viewer?action=UPDATE&amp;creator=factset&amp;DYN_ARGS=TRUE&amp;DOC_NAME=FAT:FQL_AUDITING_CLIENT_TEMPLATE.FAT&amp;display_string=Audit&amp;VAR:KEY=QJARQRUDEH&amp;VAR:QUERY=RkZfRUJJVERBX0lCKCdDQUwnLDIwMDksLCwsJ1VTRCcp&amp;WINDOW=FIRST_POPUP&amp;HEIGHT=450&amp;WIDTH=450&amp;","START_MAXIMIZED=FALSE&amp;VAR:CALENDAR=US&amp;VAR:SYMBOL=600030&amp;VAR:INDEX=0"}</definedName>
    <definedName name="_67__FDSAUDITLINK__" localSheetId="20" hidden="1">{"fdsup://directions/FAT Viewer?action=UPDATE&amp;creator=factset&amp;DYN_ARGS=TRUE&amp;DOC_NAME=FAT:FQL_AUDITING_CLIENT_TEMPLATE.FAT&amp;display_string=Audit&amp;VAR:KEY=SHKZGPYRAD&amp;VAR:QUERY=RkZfRU5UUlBSX1ZBTF9EQUlMWSg0MDI0MiwsLCwnVVNEJywnRElMJyk=&amp;WINDOW=FIRST_POPUP&amp;HEIGHT=45","0&amp;WIDTH=450&amp;START_MAXIMIZED=FALSE&amp;VAR:CALENDAR=US&amp;VAR:SYMBOL=600030&amp;VAR:INDEX=0"}</definedName>
    <definedName name="_68__FDSAUDITLINK__" localSheetId="20" hidden="1">{"fdsup://directions/FAT Viewer?action=UPDATE&amp;creator=factset&amp;DYN_ARGS=TRUE&amp;DOC_NAME=FAT:FQL_AUDITING_CLIENT_TEMPLATE.FAT&amp;display_string=Audit&amp;VAR:KEY=WDEJKFYBMT&amp;VAR:QUERY=RkZfRUJJVERBX0lCKCdDQUwnLDIwMDksLCwsJ1VTRCcp&amp;WINDOW=FIRST_POPUP&amp;HEIGHT=450&amp;WIDTH=450&amp;","START_MAXIMIZED=FALSE&amp;VAR:CALENDAR=US&amp;VAR:SYMBOL=610989&amp;VAR:INDEX=0"}</definedName>
    <definedName name="_69__FDSAUDITLINK__" localSheetId="20" hidden="1">{"fdsup://directions/FAT Viewer?action=UPDATE&amp;creator=factset&amp;DYN_ARGS=TRUE&amp;DOC_NAME=FAT:FQL_AUDITING_CLIENT_TEMPLATE.FAT&amp;display_string=Audit&amp;VAR:KEY=SJEHMVUTUJ&amp;VAR:QUERY=RkZfRU5UUlBSX1ZBTF9EQUlMWSg0MDI0MiwsLCwnVVNEJywnRElMJyk=&amp;WINDOW=FIRST_POPUP&amp;HEIGHT=45","0&amp;WIDTH=450&amp;START_MAXIMIZED=FALSE&amp;VAR:CALENDAR=US&amp;VAR:SYMBOL=610989&amp;VAR:INDEX=0"}</definedName>
    <definedName name="_6p0Rwvu.Sommai" localSheetId="20" hidden="1">Valuation!#REF!,Valuation!#REF!,Valuation!#REF!,Valuation!#REF!,Valuation!#REF!</definedName>
    <definedName name="_7__123Graph_ACHART_21" localSheetId="20" hidden="1">Valuation!#REF!</definedName>
    <definedName name="_7__123Graph_AChart_7E" localSheetId="20" hidden="1">Valuation!#REF!</definedName>
    <definedName name="_7__123Graph_BCHART_2" localSheetId="20" hidden="1">Valuation!#REF!</definedName>
    <definedName name="_7__FDSAUDITLINK__" localSheetId="20" hidden="1">{"fdsup://directions/FAT Viewer?action=UPDATE&amp;creator=factset&amp;DYN_ARGS=TRUE&amp;DOC_NAME=FAT:FQL_AUDITING_CLIENT_TEMPLATE.FAT&amp;display_string=Audit&amp;VAR:KEY=CXATOXCJOV&amp;VAR:QUERY=RkZfRU5UUlBSX1ZBTF9EQUlMWSg0MDI0MiwsLCwnVVNEJywnRElMJyk=&amp;WINDOW=FIRST_POPUP&amp;HEIGHT=45","0&amp;WIDTH=450&amp;START_MAXIMIZED=FALSE&amp;VAR:CALENDAR=US&amp;VAR:SYMBOL=610579&amp;VAR:INDEX=0"}</definedName>
    <definedName name="_70__FDSAUDITLINK__" localSheetId="20" hidden="1">{"fdsup://directions/FAT Viewer?action=UPDATE&amp;creator=factset&amp;DYN_ARGS=TRUE&amp;DOC_NAME=FAT:FQL_AUDITING_CLIENT_TEMPLATE.FAT&amp;display_string=Audit&amp;VAR:KEY=UJSFKRAFAX&amp;VAR:QUERY=RkZfRUJJVERBX0lCKCdDQUwnLDIwMDksLCwsJ1VTRCcp&amp;WINDOW=FIRST_POPUP&amp;HEIGHT=450&amp;WIDTH=450&amp;","START_MAXIMIZED=FALSE&amp;VAR:CALENDAR=US&amp;VAR:SYMBOL=672529&amp;VAR:INDEX=0"}</definedName>
    <definedName name="_71__FDSAUDITLINK__" localSheetId="20" hidden="1">{"fdsup://directions/FAT Viewer?action=UPDATE&amp;creator=factset&amp;DYN_ARGS=TRUE&amp;DOC_NAME=FAT:FQL_AUDITING_CLIENT_TEMPLATE.FAT&amp;display_string=Audit&amp;VAR:KEY=UZSZCXIVQZ&amp;VAR:QUERY=RkZfRU5UUlBSX1ZBTF9EQUlMWSg0MDI0MiwsLCwnVVNEJywnRElMJyk=&amp;WINDOW=FIRST_POPUP&amp;HEIGHT=45","0&amp;WIDTH=450&amp;START_MAXIMIZED=FALSE&amp;VAR:CALENDAR=US&amp;VAR:SYMBOL=672529&amp;VAR:INDEX=0"}</definedName>
    <definedName name="_72__FDSAUDITLINK__" localSheetId="20" hidden="1">{"fdsup://directions/FAT Viewer?action=UPDATE&amp;creator=factset&amp;DYN_ARGS=TRUE&amp;DOC_NAME=FAT:FQL_AUDITING_CLIENT_TEMPLATE.FAT&amp;display_string=Audit&amp;VAR:KEY=MXYZWTSLEL&amp;VAR:QUERY=RkZfRUJJVERBX0lCKCdDQUwnLDIwMDksLCwsJ1VTRCcp&amp;WINDOW=FIRST_POPUP&amp;HEIGHT=450&amp;WIDTH=450&amp;","START_MAXIMIZED=FALSE&amp;VAR:CALENDAR=US&amp;VAR:SYMBOL=642539&amp;VAR:INDEX=0"}</definedName>
    <definedName name="_73__FDSAUDITLINK__" localSheetId="20" hidden="1">{"fdsup://directions/FAT Viewer?action=UPDATE&amp;creator=factset&amp;DYN_ARGS=TRUE&amp;DOC_NAME=FAT:FQL_AUDITING_CLIENT_TEMPLATE.FAT&amp;display_string=Audit&amp;VAR:KEY=MXSHIJCBUD&amp;VAR:QUERY=RkZfRU5UUlBSX1ZBTF9EQUlMWSg0MDI0MiwsLCwnVVNEJywnRElMJyk=&amp;WINDOW=FIRST_POPUP&amp;HEIGHT=45","0&amp;WIDTH=450&amp;START_MAXIMIZED=FALSE&amp;VAR:CALENDAR=US&amp;VAR:SYMBOL=642539&amp;VAR:INDEX=0"}</definedName>
    <definedName name="_74__FDSAUDITLINK__" localSheetId="20" hidden="1">{"fdsup://directions/FAT Viewer?action=UPDATE&amp;creator=factset&amp;DYN_ARGS=TRUE&amp;DOC_NAME=FAT:FQL_AUDITING_CLIENT_TEMPLATE.FAT&amp;display_string=Audit&amp;VAR:KEY=CXYHEJMREF&amp;VAR:QUERY=RkZfRUJJVERBX0lCKCdDQUwnLDIwMDksLCwsJ1VTRCcp&amp;WINDOW=FIRST_POPUP&amp;HEIGHT=450&amp;WIDTH=450&amp;","START_MAXIMIZED=FALSE&amp;VAR:CALENDAR=US&amp;VAR:SYMBOL=B1JNK8&amp;VAR:INDEX=0"}</definedName>
    <definedName name="_75__FDSAUDITLINK__" localSheetId="20" hidden="1">{"fdsup://directions/FAT Viewer?action=UPDATE&amp;creator=factset&amp;DYN_ARGS=TRUE&amp;DOC_NAME=FAT:FQL_AUDITING_CLIENT_TEMPLATE.FAT&amp;display_string=Audit&amp;VAR:KEY=EHIVMZAFGB&amp;VAR:QUERY=RkZfRU5UUlBSX1ZBTF9EQUlMWSg0MDI0MiwsLCwnVVNEJywnRElMJyk=&amp;WINDOW=FIRST_POPUP&amp;HEIGHT=45","0&amp;WIDTH=450&amp;START_MAXIMIZED=FALSE&amp;VAR:CALENDAR=US&amp;VAR:SYMBOL=B1JNK8&amp;VAR:INDEX=0"}</definedName>
    <definedName name="_76__FDSAUDITLINK__" localSheetId="20" hidden="1">{"fdsup://directions/FAT Viewer?action=UPDATE&amp;creator=factset&amp;DYN_ARGS=TRUE&amp;DOC_NAME=FAT:FQL_AUDITING_CLIENT_TEMPLATE.FAT&amp;display_string=Audit&amp;VAR:KEY=OVIVMZOVCP&amp;VAR:QUERY=RkZfRUJJVERBX0lCKCdDQUwnLDIwMDksLCwsJ1VTRCcp&amp;WINDOW=FIRST_POPUP&amp;HEIGHT=450&amp;WIDTH=450&amp;","START_MAXIMIZED=FALSE&amp;VAR:CALENDAR=US&amp;VAR:SYMBOL=B09N7M&amp;VAR:INDEX=0"}</definedName>
    <definedName name="_77__FDSAUDITLINK__" localSheetId="20" hidden="1">{"fdsup://directions/FAT Viewer?action=UPDATE&amp;creator=factset&amp;DYN_ARGS=TRUE&amp;DOC_NAME=FAT:FQL_AUDITING_CLIENT_TEMPLATE.FAT&amp;display_string=Audit&amp;VAR:KEY=MLSVYZWRCH&amp;VAR:QUERY=RkZfRU5UUlBSX1ZBTF9EQUlMWSg0MDI0MiwsLCwnVVNEJywnRElMJyk=&amp;WINDOW=FIRST_POPUP&amp;HEIGHT=45","0&amp;WIDTH=450&amp;START_MAXIMIZED=FALSE&amp;VAR:CALENDAR=US&amp;VAR:SYMBOL=B09N7M&amp;VAR:INDEX=0"}</definedName>
    <definedName name="_78__FDSAUDITLINK__" localSheetId="20" hidden="1">{"fdsup://Directions/FactSet Auditing Viewer?action=AUDIT_VALUE&amp;DB=129&amp;ID1=604348&amp;VALUEID=03426&amp;SDATE=2008&amp;PERIODTYPE=ANN_STD&amp;window=popup_no_bar&amp;width=385&amp;height=120&amp;START_MAXIMIZED=FALSE&amp;creator=factset&amp;display_string=Audit"}</definedName>
    <definedName name="_79__FDSAUDITLINK__" localSheetId="20" hidden="1">{"fdsup://directions/FAT Viewer?action=UPDATE&amp;creator=factset&amp;DYN_ARGS=TRUE&amp;DOC_NAME=FAT:FQL_AUDITING_CLIENT_TEMPLATE.FAT&amp;display_string=Audit&amp;VAR:KEY=ALIZMZKVMP&amp;VAR:QUERY=RkZfRU5UUlBSX1ZBTF9EQUlMWSg0MDI0MiwsLCwnVVNEJywnRElMJyk=&amp;WINDOW=FIRST_POPUP&amp;HEIGHT=45","0&amp;WIDTH=450&amp;START_MAXIMIZED=FALSE&amp;VAR:CALENDAR=US&amp;VAR:SYMBOL=70454910&amp;VAR:INDEX=0"}</definedName>
    <definedName name="_8__FDSAUDITLINK__" localSheetId="20" hidden="1">{"fdsup://directions/FAT Viewer?action=UPDATE&amp;creator=factset&amp;DYN_ARGS=TRUE&amp;DOC_NAME=FAT:FQL_AUDITING_CLIENT_TEMPLATE.FAT&amp;display_string=Audit&amp;VAR:KEY=EZUHWRCBOF&amp;VAR:QUERY=RkZfRUJJVERBX0lCKCdDQUwnLDIwMDksLCwsJ1VTRCcp&amp;WINDOW=FIRST_POPUP&amp;HEIGHT=450&amp;WIDTH=450&amp;","START_MAXIMIZED=FALSE&amp;VAR:CALENDAR=US&amp;VAR:SYMBOL=620337&amp;VAR:INDEX=0"}</definedName>
    <definedName name="_80__FDSAUDITLINK__" localSheetId="20" hidden="1">{"fdsup://directions/FAT Viewer?action=UPDATE&amp;creator=factset&amp;DYN_ARGS=TRUE&amp;DOC_NAME=FAT:FQL_AUDITING_CLIENT_TEMPLATE.FAT&amp;display_string=Audit&amp;VAR:KEY=KVIZONYBQL&amp;VAR:QUERY=RkZfRUJJVERBX0lCKCdDQUwnLDIwMDksLCwsJ1VTRCcp&amp;WINDOW=FIRST_POPUP&amp;HEIGHT=450&amp;WIDTH=450&amp;","START_MAXIMIZED=FALSE&amp;VAR:CALENDAR=US&amp;VAR:SYMBOL=01381710&amp;VAR:INDEX=0"}</definedName>
    <definedName name="_81__FDSAUDITLINK__" localSheetId="20" hidden="1">{"fdsup://directions/FAT Viewer?action=UPDATE&amp;creator=factset&amp;DYN_ARGS=TRUE&amp;DOC_NAME=FAT:FQL_AUDITING_CLIENT_TEMPLATE.FAT&amp;display_string=Audit&amp;VAR:KEY=WDIPMPONKN&amp;VAR:QUERY=RkZfRU5UUlBSX1ZBTF9EQUlMWSg0MDI0MiwsLCwnVVNEJywnRElMJyk=&amp;WINDOW=FIRST_POPUP&amp;HEIGHT=45","0&amp;WIDTH=450&amp;START_MAXIMIZED=FALSE&amp;VAR:CALENDAR=US&amp;VAR:SYMBOL=01381710&amp;VAR:INDEX=0"}</definedName>
    <definedName name="_82__FDSAUDITLINK__" localSheetId="20" hidden="1">{"fdsup://directions/FAT Viewer?action=UPDATE&amp;creator=factset&amp;DYN_ARGS=TRUE&amp;DOC_NAME=FAT:FQL_AUDITING_CLIENT_TEMPLATE.FAT&amp;display_string=Audit&amp;VAR:KEY=SFSDQLCZQV&amp;VAR:QUERY=RkZfRUJJVERBX0lCKCdDQUwnLDIwMDksLCwsJ1VTRCcp&amp;WINDOW=FIRST_POPUP&amp;HEIGHT=450&amp;WIDTH=450&amp;","START_MAXIMIZED=FALSE&amp;VAR:CALENDAR=US&amp;VAR:SYMBOL=B1G426&amp;VAR:INDEX=0"}</definedName>
    <definedName name="_83__FDSAUDITLINK__" localSheetId="20" hidden="1">{"fdsup://directions/FAT Viewer?action=UPDATE&amp;creator=factset&amp;DYN_ARGS=TRUE&amp;DOC_NAME=FAT:FQL_AUDITING_CLIENT_TEMPLATE.FAT&amp;display_string=Audit&amp;VAR:KEY=MZYVMTAFUT&amp;VAR:QUERY=RkZfRU5UUlBSX1ZBTF9EQUlMWSg0MDI0MiwsLCwnVVNEJywnRElMJyk=&amp;WINDOW=FIRST_POPUP&amp;HEIGHT=45","0&amp;WIDTH=450&amp;START_MAXIMIZED=FALSE&amp;VAR:CALENDAR=US&amp;VAR:SYMBOL=B1G426&amp;VAR:INDEX=0"}</definedName>
    <definedName name="_84__FDSAUDITLINK__" localSheetId="20" hidden="1">{"fdsup://directions/FAT Viewer?action=UPDATE&amp;creator=factset&amp;DYN_ARGS=TRUE&amp;DOC_NAME=FAT:FQL_AUDITING_CLIENT_TEMPLATE.FAT&amp;display_string=Audit&amp;VAR:KEY=CLMPGRAFIV&amp;VAR:QUERY=RkZfRUJJVERBX0lCKCdDQUwnLDIwMDksLCwsJ1VTRCcp&amp;WINDOW=FIRST_POPUP&amp;HEIGHT=450&amp;WIDTH=450&amp;","START_MAXIMIZED=FALSE&amp;VAR:CALENDAR=US&amp;VAR:SYMBOL=B29BCK&amp;VAR:INDEX=0"}</definedName>
    <definedName name="_85__FDSAUDITLINK__" localSheetId="20" hidden="1">{"fdsup://directions/FAT Viewer?action=UPDATE&amp;creator=factset&amp;DYN_ARGS=TRUE&amp;DOC_NAME=FAT:FQL_AUDITING_CLIENT_TEMPLATE.FAT&amp;display_string=Audit&amp;VAR:KEY=ONCXUBIDAL&amp;VAR:QUERY=RkZfRU5UUlBSX1ZBTF9EQUlMWSg0MDI0MiwsLCwnVVNEJywnRElMJyk=&amp;WINDOW=FIRST_POPUP&amp;HEIGHT=45","0&amp;WIDTH=450&amp;START_MAXIMIZED=FALSE&amp;VAR:CALENDAR=US&amp;VAR:SYMBOL=B29BCK&amp;VAR:INDEX=0"}</definedName>
    <definedName name="_86__FDSAUDITLINK__" localSheetId="20" hidden="1">{"fdsup://directions/FAT Viewer?action=UPDATE&amp;creator=factset&amp;DYN_ARGS=TRUE&amp;DOC_NAME=FAT:FQL_AUDITING_CLIENT_TEMPLATE.FAT&amp;display_string=Audit&amp;VAR:KEY=CPINQXQDOF&amp;VAR:QUERY=RkZfRUJJVERBX0lCKCdDQUwnLDIwMDksLCwsJ1VTRCcp&amp;WINDOW=FIRST_POPUP&amp;HEIGHT=450&amp;WIDTH=450&amp;","START_MAXIMIZED=FALSE&amp;VAR:CALENDAR=US&amp;VAR:SYMBOL=B019KX&amp;VAR:INDEX=0"}</definedName>
    <definedName name="_87__FDSAUDITLINK__" localSheetId="20" hidden="1">{"fdsup://directions/FAT Viewer?action=UPDATE&amp;creator=factset&amp;DYN_ARGS=TRUE&amp;DOC_NAME=FAT:FQL_AUDITING_CLIENT_TEMPLATE.FAT&amp;display_string=Audit&amp;VAR:KEY=GBWNGBUNCZ&amp;VAR:QUERY=RkZfRUJJVERBX0lCKCdDQUwnLDIwMDksLCwsJ1VTRCcp&amp;WINDOW=FIRST_POPUP&amp;HEIGHT=450&amp;WIDTH=450&amp;","START_MAXIMIZED=FALSE&amp;VAR:CALENDAR=US&amp;VAR:SYMBOL=84265V10&amp;VAR:INDEX=0"}</definedName>
    <definedName name="_88__FDSAUDITLINK__" localSheetId="20" hidden="1">{"fdsup://directions/FAT Viewer?action=UPDATE&amp;creator=factset&amp;DYN_ARGS=TRUE&amp;DOC_NAME=FAT:FQL_AUDITING_CLIENT_TEMPLATE.FAT&amp;display_string=Audit&amp;VAR:KEY=QTEFEBGPSL&amp;VAR:QUERY=RkZfRUJJVERBX0lCKCdDQUwnLDIwMDksLCwsJ1VTRCcp&amp;WINDOW=FIRST_POPUP&amp;HEIGHT=450&amp;WIDTH=450&amp;","START_MAXIMIZED=FALSE&amp;VAR:CALENDAR=US&amp;VAR:SYMBOL=35671D85&amp;VAR:INDEX=0"}</definedName>
    <definedName name="_89__FDSAUDITLINK__" localSheetId="20" hidden="1">{"fdsup://directions/FAT Viewer?action=UPDATE&amp;creator=factset&amp;DYN_ARGS=TRUE&amp;DOC_NAME=FAT:FQL_AUDITING_CLIENT_TEMPLATE.FAT&amp;display_string=Audit&amp;VAR:KEY=SDCXMZYZYB&amp;VAR:QUERY=RkZfRUJJVERBX0lCKCdDQUwnLDIwMDksLCwsJ1VTRCcp&amp;WINDOW=FIRST_POPUP&amp;HEIGHT=450&amp;WIDTH=450&amp;","START_MAXIMIZED=FALSE&amp;VAR:CALENDAR=US&amp;VAR:SYMBOL=604348&amp;VAR:INDEX=0"}</definedName>
    <definedName name="_9__123Graph_BCHART_3" localSheetId="20" hidden="1">Valuation!#REF!</definedName>
    <definedName name="_9__FDSAUDITLINK__" localSheetId="20" hidden="1">{"fdsup://directions/FAT Viewer?action=UPDATE&amp;creator=factset&amp;DYN_ARGS=TRUE&amp;DOC_NAME=FAT:FQL_AUDITING_CLIENT_TEMPLATE.FAT&amp;display_string=Audit&amp;VAR:KEY=EDQJQJKLIF&amp;VAR:QUERY=RkZfRU5UUlBSX1ZBTF9EQUlMWSg0MDI0MiwsLCwnVVNEJywnRElMJyk=&amp;WINDOW=FIRST_POPUP&amp;HEIGHT=45","0&amp;WIDTH=450&amp;START_MAXIMIZED=FALSE&amp;VAR:CALENDAR=US&amp;VAR:SYMBOL=620337&amp;VAR:INDEX=0"}</definedName>
    <definedName name="_90__FDSAUDITLINK__" localSheetId="20" hidden="1">{"fdsup://Directions/FactSet Auditing Viewer?action=AUDIT_VALUE&amp;DB=129&amp;ID1=604348&amp;VALUEID=02001&amp;SDATE=2008&amp;PERIODTYPE=ANN_STD&amp;window=popup_no_bar&amp;width=385&amp;height=120&amp;START_MAXIMIZED=FALSE&amp;creator=factset&amp;display_string=Audit"}</definedName>
    <definedName name="_91__FDSAUDITLINK__" localSheetId="20" hidden="1">{"fdsup://directions/FAT Viewer?action=UPDATE&amp;creator=factset&amp;DYN_ARGS=TRUE&amp;DOC_NAME=FAT:FQL_AUDITING_CLIENT_TEMPLATE.FAT&amp;display_string=Audit&amp;VAR:KEY=IBUXKJGJCN&amp;VAR:QUERY=RkZfRU5UUlBSX1ZBTF9EQUlMWSg0MDI0MiwsLCwnVVNEJywnRElMJyk=&amp;WINDOW=FIRST_POPUP&amp;HEIGHT=45","0&amp;WIDTH=450&amp;START_MAXIMIZED=FALSE&amp;VAR:CALENDAR=US&amp;VAR:SYMBOL=604348&amp;VAR:INDEX=0"}</definedName>
    <definedName name="_92__FDSAUDITLINK__" localSheetId="20" hidden="1">{"fdsup://directions/FAT Viewer?action=UPDATE&amp;creator=factset&amp;DYN_ARGS=TRUE&amp;DOC_NAME=FAT:FQL_AUDITING_CLIENT_TEMPLATE.FAT&amp;display_string=Audit&amp;VAR:KEY=ORCHORYFWP&amp;VAR:QUERY=RkZfRUJJVERBX0lCKCdDQUwnLDIwMDksLCwsJ1VTRCcp&amp;WINDOW=FIRST_POPUP&amp;HEIGHT=450&amp;WIDTH=450&amp;","START_MAXIMIZED=FALSE&amp;VAR:CALENDAR=US&amp;VAR:SYMBOL=613944&amp;VAR:INDEX=0"}</definedName>
    <definedName name="_93__FDSAUDITLINK__" localSheetId="20" hidden="1">{"fdsup://directions/FAT Viewer?action=UPDATE&amp;creator=factset&amp;DYN_ARGS=TRUE&amp;DOC_NAME=FAT:FQL_AUDITING_CLIENT_TEMPLATE.FAT&amp;display_string=Audit&amp;VAR:KEY=MPCJKXEHKN&amp;VAR:QUERY=RkZfRU5UUlBSX1ZBTF9EQUlMWSg0MDI0MiwsLCwnVVNEJywnRElMJyk=&amp;WINDOW=FIRST_POPUP&amp;HEIGHT=45","0&amp;WIDTH=450&amp;START_MAXIMIZED=FALSE&amp;VAR:CALENDAR=US&amp;VAR:SYMBOL=613944&amp;VAR:INDEX=0"}</definedName>
    <definedName name="_94__FDSAUDITLINK__" localSheetId="20" hidden="1">{"fdsup://directions/FAT Viewer?action=UPDATE&amp;creator=factset&amp;DYN_ARGS=TRUE&amp;DOC_NAME=FAT:FQL_AUDITING_CLIENT_TEMPLATE.FAT&amp;display_string=Audit&amp;VAR:KEY=MZMPOVYPOT&amp;VAR:QUERY=RkZfRUJJVERBX0lCKCdDQUwnLDIwMDksLCwsJ1VTRCcp&amp;WINDOW=FIRST_POPUP&amp;HEIGHT=450&amp;WIDTH=450&amp;","START_MAXIMIZED=FALSE&amp;VAR:CALENDAR=US&amp;VAR:SYMBOL=B0GWF4&amp;VAR:INDEX=0"}</definedName>
    <definedName name="_95__FDSAUDITLINK__" localSheetId="20" hidden="1">{"fdsup://directions/FAT Viewer?action=UPDATE&amp;creator=factset&amp;DYN_ARGS=TRUE&amp;DOC_NAME=FAT:FQL_AUDITING_CLIENT_TEMPLATE.FAT&amp;display_string=Audit&amp;VAR:KEY=OTIPUXQVWX&amp;VAR:QUERY=RkZfRU5UUlBSX1ZBTF9EQUlMWSg0MDI0MiwsLCwnVVNEJywnRElMJyk=&amp;WINDOW=FIRST_POPUP&amp;HEIGHT=45","0&amp;WIDTH=450&amp;START_MAXIMIZED=FALSE&amp;VAR:CALENDAR=US&amp;VAR:SYMBOL=B0GWF4&amp;VAR:INDEX=0"}</definedName>
    <definedName name="_96__FDSAUDITLINK__" localSheetId="20" hidden="1">{"fdsup://directions/FAT Viewer?action=UPDATE&amp;creator=factset&amp;DYN_ARGS=TRUE&amp;DOC_NAME=FAT:FQL_AUDITING_CLIENT_TEMPLATE.FAT&amp;display_string=Audit&amp;VAR:KEY=OFSDYBCHEJ&amp;VAR:QUERY=RkZfRUJJVERBX0lCKCdDQUwnLDIwMDksLCwsJ1VTRCcp&amp;WINDOW=FIRST_POPUP&amp;HEIGHT=450&amp;WIDTH=450&amp;","START_MAXIMIZED=FALSE&amp;VAR:CALENDAR=US&amp;VAR:SYMBOL=B11HK3&amp;VAR:INDEX=0"}</definedName>
    <definedName name="_97__FDSAUDITLINK__" localSheetId="20" hidden="1">{"fdsup://directions/FAT Viewer?action=UPDATE&amp;creator=factset&amp;DYN_ARGS=TRUE&amp;DOC_NAME=FAT:FQL_AUDITING_CLIENT_TEMPLATE.FAT&amp;display_string=Audit&amp;VAR:KEY=MDELEFOVAR&amp;VAR:QUERY=RkZfRU5UUlBSX1ZBTF9EQUlMWSg0MDI0MiwsLCwnVVNEJywnRElMJyk=&amp;WINDOW=FIRST_POPUP&amp;HEIGHT=45","0&amp;WIDTH=450&amp;START_MAXIMIZED=FALSE&amp;VAR:CALENDAR=US&amp;VAR:SYMBOL=B11HK3&amp;VAR:INDEX=0"}</definedName>
    <definedName name="_98__FDSAUDITLINK__" localSheetId="20" hidden="1">{"fdsup://directions/FAT Viewer?action=UPDATE&amp;creator=factset&amp;DYN_ARGS=TRUE&amp;DOC_NAME=FAT:FQL_AUDITING_CLIENT_TEMPLATE.FAT&amp;display_string=Audit&amp;VAR:KEY=UXMFINCVAN&amp;VAR:QUERY=RkZfRUJJVERBX0lCKCdDQUwnLDIwMDksLCwsJ1VTRCcp&amp;WINDOW=FIRST_POPUP&amp;HEIGHT=450&amp;WIDTH=450&amp;","START_MAXIMIZED=FALSE&amp;VAR:CALENDAR=US&amp;VAR:SYMBOL=20854P10&amp;VAR:INDEX=0"}</definedName>
    <definedName name="_99__FDSAUDITLINK__" localSheetId="20" hidden="1">{"fdsup://directions/FAT Viewer?action=UPDATE&amp;creator=factset&amp;DYN_ARGS=TRUE&amp;DOC_NAME=FAT:FQL_AUDITING_CLIENT_TEMPLATE.FAT&amp;display_string=Audit&amp;VAR:KEY=YZUDINQFMN&amp;VAR:QUERY=RkZfRU5UUlBSX1ZBTF9EQUlMWSg0MDI0MiwsLCwnVVNEJywnRElMJyk=&amp;WINDOW=FIRST_POPUP&amp;HEIGHT=45","0&amp;WIDTH=450&amp;START_MAXIMIZED=FALSE&amp;VAR:CALENDAR=US&amp;VAR:SYMBOL=20854P10&amp;VAR:INDEX=0"}</definedName>
    <definedName name="_a1" localSheetId="20">{"Assump",#N/A,TRUE,"Proforma";"first",#N/A,TRUE,"Proforma";"second",#N/A,TRUE,"Proforma";"lease1",#N/A,TRUE,"Proforma";"lease2",#N/A,TRUE,"Proforma"}</definedName>
    <definedName name="_a2" localSheetId="20" hidden="1">{"sheet a",#N/A,FALSE,"A";"2 9 casflow",#N/A,FALSE,"B"}</definedName>
    <definedName name="_aa1" localSheetId="20" hidden="1">{"AnnualRentRoll",#N/A,FALSE,"RentRoll"}</definedName>
    <definedName name="_aaa1" localSheetId="20">SUM(OFFSET(la_line02,0,2,1,1))</definedName>
    <definedName name="_aaa2" localSheetId="20" hidden="1">{#N/A,#N/A,FALSE,"Title Page";#N/A,#N/A,FALSE,"Conclusions";#N/A,#N/A,FALSE,"Assum.";#N/A,#N/A,FALSE,"Sun  DCF-WC-Dep";#N/A,#N/A,FALSE,"MarketValue";#N/A,#N/A,FALSE,"BalSheet";#N/A,#N/A,FALSE,"WACC";#N/A,#N/A,FALSE,"PC+ Info.";#N/A,#N/A,FALSE,"PC+Info_2"}</definedName>
    <definedName name="_al1" localSheetId="20" hidden="1">{"sheet a",#N/A,FALSE,"A";"sheet b 1",#N/A,FALSE,"B";"sheet b 2",#N/A,FALSE,"B"}</definedName>
    <definedName name="_AVB2" localSheetId="20" hidden="1">{"page1",#N/A,FALSE,"PROFORMA";"page2",#N/A,FALSE,"PROFORMA";"page3",#N/A,FALSE,"PROFORMA";"page4",#N/A,FALSE,"PROFORMA";"page5",#N/A,FALSE,"PROFORMA";"page6",#N/A,FALSE,"PROFORMA";"page7",#N/A,FALSE,"PROFORMA";"page8",#N/A,FALSE,"PROFORMA"}</definedName>
    <definedName name="_b1" localSheetId="20" hidden="1">{"annual",#N/A,FALSE,"Pro Forma";#N/A,#N/A,FALSE,"Golf Operations"}</definedName>
    <definedName name="_cflow_2" localSheetId="20" hidden="1">{"CF",#N/A,FALSE,"Cash Flow";"RET",#N/A,FALSE,"Returns";"NPV",#N/A,FALSE,"Values";"ASMPT",#N/A,FALSE,"Assumptions"}</definedName>
    <definedName name="_COO2" localSheetId="20" hidden="1">{#N/A,#N/A,FALSE,"Matrix";#N/A,#N/A,FALSE,"Cash Flow";#N/A,#N/A,FALSE,"10 Year Cost Analysis"}</definedName>
    <definedName name="_d" localSheetId="20" hidden="1">{"Page1",#N/A,FALSE,"7979";"Page2",#N/A,FALSE,"7979";"Page3",#N/A,FALSE,"7979"}</definedName>
    <definedName name="_dan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dan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DCFLastMonth" localSheetId="20">OFFSET('P&amp;Ls_Consolidated_OLD'!_DCFFirstMonth,0,Valuation!#REF!*12-1)</definedName>
    <definedName name="_DCFMonths" localSheetId="20">'P&amp;Ls_Consolidated_OLD'!_DCFFirstMonth:Valuation!_DCFLastMonth</definedName>
    <definedName name="_DCFSaleYear" localSheetId="20">OFFSET(Valuation!_DCFBegin,0,Valuation!#REF!*12-1)</definedName>
    <definedName name="_del1" localSheetId="20" hidden="1">{"Page1",#N/A,FALSE,"7979";"Page2",#N/A,FALSE,"7979";"Page3",#N/A,FALSE,"7979"}</definedName>
    <definedName name="_df1" localSheetId="20" hidden="1">{#N/A,#N/A,FALSE,"Calc";#N/A,#N/A,FALSE,"Sensitivity";#N/A,#N/A,FALSE,"LT Earn.Dil.";#N/A,#N/A,FALSE,"Dil. AVP"}</definedName>
    <definedName name="_df2" localSheetId="20" hidden="1">{#N/A,#N/A,FALSE,"Calc";#N/A,#N/A,FALSE,"Sensitivity";#N/A,#N/A,FALSE,"LT Earn.Dil.";#N/A,#N/A,FALSE,"Dil. AVP"}</definedName>
    <definedName name="_dfadfasd" localSheetId="20" hidden="1">{"cap_structure",#N/A,FALSE,"Graph-Mkt Cap";"price",#N/A,FALSE,"Graph-Price";"ebit",#N/A,FALSE,"Graph-EBITDA";"ebitda",#N/A,FALSE,"Graph-EBITDA"}</definedName>
    <definedName name="_dff1" localSheetId="20" hidden="1">{"incomemth",#N/A,TRUE,"forecast01";"incpercentmth",#N/A,TRUE,"forecast01";"balancemth",#N/A,TRUE,"forecast01";"cashmth",#N/A,TRUE,"forecast01";"cov2mth",#N/A,TRUE,"forecast01";"prbexp",#N/A,TRUE,"forecast01";"prbcap",#N/A,TRUE,"forecast01";"coalconsultants",#N/A,TRUE,"forecast01";"prbsum",#N/A,TRUE,"forecast01"}</definedName>
    <definedName name="_e4" localSheetId="20" hidden="1">{"new",#N/A,FALSE,"D";"PROFORMA",#N/A,FALSE,"A";"partial 1",#N/A,FALSE,"B";"partial 2",#N/A,FALSE,"B";"partial 3",#N/A,FALSE,"B";"SMALL CF 1",#N/A,FALSE,"C"}</definedName>
    <definedName name="_e4567" localSheetId="20" hidden="1">{"Status",#N/A,FALSE,"Consol";"StatusDetail",#N/A,FALSE,"Consol"}</definedName>
    <definedName name="_fdf1" localSheetId="20" hidden="1">{"incomemth",#N/A,TRUE,"forecast00";"incomepercentmth",#N/A,TRUE,"forecast00";"balancemth",#N/A,TRUE,"forecast00";"cashmth",#N/A,TRUE,"forecast00";"covenantmth",#N/A,TRUE,"forecast00"}</definedName>
    <definedName name="_fdg1" localSheetId="20" hidden="1">{"incomemth",#N/A,TRUE,"forecast00";"incomepercentmth",#N/A,TRUE,"forecast00";"balancemth",#N/A,TRUE,"forecast00";"cashmth",#N/A,TRUE,"forecast00";"covenantmth",#N/A,TRUE,"forecast00"}</definedName>
    <definedName name="_fds1" localSheetId="20" hidden="1">{"incomemth",#N/A,TRUE,"forecast01";"incpercentmth",#N/A,TRUE,"forecast01";"balancemth",#N/A,TRUE,"forecast01";"cashmth",#N/A,TRUE,"forecast01";"cov2mth",#N/A,TRUE,"forecast01";"prbexp",#N/A,TRUE,"forecast01";"prbcap",#N/A,TRUE,"forecast01";"coalconsultants",#N/A,TRUE,"forecast01";"prbsum",#N/A,TRUE,"forecast01"}</definedName>
    <definedName name="_fff2" localSheetId="20" hidden="1">{"Main",#N/A,FALSE,"Wacker";"Main2",#N/A,FALSE,"Wacker";"Value",#N/A,FALSE,"Wacker";"Sensitivity",#N/A,FALSE,"Wacker";"Paine",#N/A,FALSE,"Wacker";"Quaker",#N/A,FALSE,"Wacker";"Wacker",#N/A,FALSE,"Wacker";"1900",#N/A,FALSE,"Wacker";"1901",#N/A,FALSE,"Wacker"}</definedName>
    <definedName name="_FG1" localSheetId="20" hidden="1">{"schedule1",#N/A,FALSE,"Sheet1";"schedule2",#N/A,FALSE,"Sheet1";"schedule3",#N/A,FALSE,"Sheet1";"schedule4",#N/A,FALSE,"Sheet1";"schedule5",#N/A,FALSE,"Sheet1";"schedule6",#N/A,FALSE,"Sheet1"}</definedName>
    <definedName name="_FL" localSheetId="20" hidden="1">Valuation!#REF!</definedName>
    <definedName name="_fx2" localSheetId="20" hidden="1">Valuation!#REF!</definedName>
    <definedName name="_george" localSheetId="20" hidden="1">Valuation!#REF!</definedName>
    <definedName name="_gf1" localSheetId="20" hidden="1">{"incomemth",#N/A,TRUE,"forecast00";"incomepercentmth",#N/A,TRUE,"forecast00";"balancemth",#N/A,TRUE,"forecast00";"cashmth",#N/A,TRUE,"forecast00";"covenantmth",#N/A,TRUE,"forecast00"}</definedName>
    <definedName name="_gfd2" localSheetId="20" hidden="1">{#N/A,#N/A,FALSE,"Cashflow Analysis";#N/A,#N/A,FALSE,"Sensitivity Analysis";#N/A,#N/A,FALSE,"PV";#N/A,#N/A,FALSE,"Pro Forma"}</definedName>
    <definedName name="_ggg2" localSheetId="20" hidden="1">{"View1",#N/A,FALSE,"Sheet1";"View2",#N/A,FALSE,"Sheet1"}</definedName>
    <definedName name="_ggg3" localSheetId="20" hidden="1">{"View1",#N/A,FALSE,"Sheet1";"View2",#N/A,FALSE,"Sheet1"}</definedName>
    <definedName name="_gr1" localSheetId="20" hidden="1">{"three",#N/A,FALSE,"Capital";"four",#N/A,FALSE,"Capital"}</definedName>
    <definedName name="_hd1" localSheetId="20" hidden="1">{#N/A,#N/A,FALSE,"Calc";#N/A,#N/A,FALSE,"Sensitivity";#N/A,#N/A,FALSE,"LT Earn.Dil.";#N/A,#N/A,FALSE,"Dil. AVP"}</definedName>
    <definedName name="_hd2" localSheetId="20" hidden="1">{#N/A,#N/A,FALSE,"Calc";#N/A,#N/A,FALSE,"Sensitivity";#N/A,#N/A,FALSE,"LT Earn.Dil.";#N/A,#N/A,FALSE,"Dil. AVP"}</definedName>
    <definedName name="_ISS1" localSheetId="20" hidden="1">{"Helena Campos - Personal View",#N/A,FALSE,"YTD"}</definedName>
    <definedName name="_jc1" localSheetId="20" hidden="1">{"'Cash Requirements 5F '!$A$1:$AC$48"}</definedName>
    <definedName name="_jc2" localSheetId="2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_jc3" localSheetId="2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jc4" localSheetId="2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jo2" localSheetId="20" hidden="1">{#N/A,#N/A,FALSE,"DCF-COM";#N/A,#N/A,FALSE,"VAC-COM"}</definedName>
    <definedName name="_jo3" localSheetId="20" hidden="1">{"CASHFLOW",#N/A,FALSE,"Northpointe"}</definedName>
    <definedName name="_jo4" localSheetId="20" hidden="1">{#N/A,#N/A,FALSE,"SHEET1";#N/A,#N/A,FALSE,"SHEET2";#N/A,#N/A,FALSE,"SHEET3";#N/A,#N/A,FALSE,"SHEET4"}</definedName>
    <definedName name="_k" localSheetId="20" hidden="1">{#N/A,#N/A,FALSE,"Project Properties";#N/A,#N/A,FALSE,"Eng %";#N/A,#N/A,FALSE,"ENGFORM";#N/A,#N/A,FALSE,"staffing";#N/A,#N/A,FALSE,"spending"}</definedName>
    <definedName name="_ma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1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123"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3"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4"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5"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6"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7"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8"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9"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30"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3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3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g3" localSheetId="20" hidden="1">{"Main",#N/A,FALSE,"Wacker";"Main2",#N/A,FALSE,"Wacker";"Value",#N/A,FALSE,"Wacker";"Sensitivity",#N/A,FALSE,"Wacker";"Paine",#N/A,FALSE,"Wacker";"Quaker",#N/A,FALSE,"Wacker";"Wacker",#N/A,FALSE,"Wacker";"1900",#N/A,FALSE,"Wacker";"1901",#N/A,FALSE,"Wacker"}</definedName>
    <definedName name="_MRG2" localSheetId="20" hidden="1">{"INCOME",#N/A,FALSE,"ProNet";"VALUE",#N/A,FALSE,"ProNet"}</definedName>
    <definedName name="_new1" localSheetId="20" hidden="1">{"Data Input",#N/A,TRUE,"Data Input";"15-Yr Cash Flow",#N/A,TRUE,"Cash Flow";"15-Yr Value",#N/A,TRUE,"Value "}</definedName>
    <definedName name="_new3" localSheetId="20" hidden="1">{"ODB",#N/A,FALSE,"Hold Scenario"}</definedName>
    <definedName name="_new4" localSheetId="20" hidden="1">{#N/A,#N/A,FALSE,"OpEx (PP)";#N/A,#N/A,FALSE,"Lease Comps (O)-BT";#N/A,#N/A,FALSE,"OpEx (CC)";#N/A,#N/A,FALSE,"Value (PP-Base)";#N/A,#N/A,FALSE,"Value (CC-Base)";#N/A,#N/A,FALSE,"Sales Comps (R)";#N/A,#N/A,FALSE,"Sales Comps (O)"}</definedName>
    <definedName name="_Nov07" localSheetId="2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Oct07" localSheetId="20"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OK2" localSheetId="20" hidden="1">{#N/A,#N/A,FALSE,"Cover";#N/A,#N/A,FALSE,"LUMI";#N/A,#N/A,FALSE,"COMD";#N/A,#N/A,FALSE,"Valuation";#N/A,#N/A,FALSE,"Assumptions";#N/A,#N/A,FALSE,"Pooling";#N/A,#N/A,FALSE,"BalanceSheet"}</definedName>
    <definedName name="_old2" localSheetId="20" hidden="1">{#N/A,#N/A,FALSE,"Chart 2 by Prop Type"}</definedName>
    <definedName name="_old3" localSheetId="20" hidden="1">{#N/A,#N/A,FALSE,"Emmes Services";#N/A,#N/A,FALSE,"Emmes Capital";#N/A,#N/A,FALSE,"Emmes &amp; Co"}</definedName>
    <definedName name="_old4" localSheetId="20" hidden="1">{#N/A,#N/A,FALSE,"Summary";#N/A,#N/A,FALSE,"Buckets";#N/A,#N/A,FALSE,"Northstar";#N/A,#N/A,FALSE,"Comp"}</definedName>
    <definedName name="_old5" localSheetId="20" hidden="1">{#N/A,#N/A,FALSE,"Emmes Services";#N/A,#N/A,FALSE,"Emmes Capital";#N/A,#N/A,FALSE,"Emmes &amp; Co"}</definedName>
    <definedName name="_old6" localSheetId="20" hidden="1">{#N/A,#N/A,FALSE,"Summary";#N/A,#N/A,FALSE,"Buckets";#N/A,#N/A,FALSE,"Northstar";#N/A,#N/A,FALSE,"Comp"}</definedName>
    <definedName name="_Parse_In" localSheetId="20" hidden="1">Valuation!#REF!</definedName>
    <definedName name="_Pending"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Ppm2" localSheetId="20" hidden="1">{"data",#N/A,FALSE,"INPUT"}</definedName>
    <definedName name="_s2" localSheetId="20" hidden="1">{"'Expirations'!$A$1:$L$65"}</definedName>
    <definedName name="_sab1" localSheetId="20" hidden="1">{#N/A,#N/A,FALSE,"Banco de Dados"}</definedName>
    <definedName name="_sad2" localSheetId="20" hidden="1">{"MonthlyRentRoll",#N/A,FALSE,"RentRoll"}</definedName>
    <definedName name="_TMAutoChart1Names" localSheetId="20" hidden="1">{"YTD","Chart 1","YTD Chart 1"}</definedName>
    <definedName name="_TMAutoChart1Refs" localSheetId="20" hidden="1">{"","","'YTD'!$AB$20","","","","","","","","","","","","","","","","",""}</definedName>
    <definedName name="_TMAutoChart2Names" localSheetId="20" hidden="1">{"Mth","Chart 1","Mth Chart 1"}</definedName>
    <definedName name="_TMAutoChart2Refs" localSheetId="20" hidden="1">{"","","'Mth'!$AB$20","","","","","","","","","","","","","","","","",""}</definedName>
    <definedName name="_TMAutoChart3Names" localSheetId="20" hidden="1">{"YTD","Chart 2","Mth Chart 2"}</definedName>
    <definedName name="_TMAutoChart3Refs" localSheetId="20" hidden="1">{"","","'YTD'!$AB$20","","","","","","","","","","","","","","","","",""}</definedName>
    <definedName name="_TMAutoChart4Names" localSheetId="20" hidden="1">{"Mth","Chart 1","Mth Chart 1"}</definedName>
    <definedName name="_TMAutoChart4Refs" localSheetId="20" hidden="1">{"","","'Mth'!$AB$20","","","","","","","","","","","","","","","","",""}</definedName>
    <definedName name="_TMAutoChart5Names" localSheetId="20" hidden="1">{"Mth","Chart 1","Mth Chart 1"}</definedName>
    <definedName name="_TMAutoChart5Refs" localSheetId="20" hidden="1">{"","","'Mth'!$AB$20","","","","","","","","","","","","","","","","",""}</definedName>
    <definedName name="_TMAutoChart6Names" localSheetId="20" hidden="1">{"YTD","Chart 2","YTD Chart 2"}</definedName>
    <definedName name="_TMAutoChart6Refs" localSheetId="20" hidden="1">{"","","'YTD'!$AB$20","","","","","","","","","","","","","","","","",""}</definedName>
    <definedName name="_v2" localSheetId="20" hidden="1">{"Budget by Month",#N/A,FALSE,"VA Departments Roll-up";"Budget by Month",#N/A,FALSE,"220";"Budget by Month",#N/A,FALSE,"300";"Budget by Month",#N/A,FALSE,"302";"Budget by Month",#N/A,FALSE,"305";"Budget by Month",#N/A,FALSE,"310"}</definedName>
    <definedName name="_VALIDATE_NOICAP" localSheetId="20">OFFSET(Valuation!#REF!,1,0,Valuation!#REF!,1)</definedName>
    <definedName name="_w" localSheetId="20" hidden="1">{#N/A,#N/A,FALSE,"Project Properties";#N/A,#N/A,FALSE,"Eng %";#N/A,#N/A,FALSE,"ENGFORM";#N/A,#N/A,FALSE,"staffing";#N/A,#N/A,FALSE,"spending"}</definedName>
    <definedName name="_wr1" localSheetId="20" hidden="1">{"Output-3Column",#N/A,FALSE,"Output"}</definedName>
    <definedName name="_wrn2" localSheetId="2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3" localSheetId="2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wrn4" localSheetId="20" hidden="1">{"data",#N/A,FALSE,"INPUT"}</definedName>
    <definedName name="_x1" localSheetId="20" hidden="1">{#N/A,#N/A,FALSE,"WATCHDSC";#N/A,#N/A,FALSE,"2LOSSMOD";#N/A,#N/A,FALSE,"2LOSS";#N/A,#N/A,FALSE,"DSC";#N/A,#N/A,FALSE,"OPERAT";#N/A,#N/A,FALSE,"ADJUST";#N/A,#N/A,FALSE,"LEASE EXPIRE"}</definedName>
    <definedName name="_x2" localSheetId="20" hidden="1">{#N/A,#N/A,FALSE,"WATCHDSC";#N/A,#N/A,FALSE,"2LOSSMOD";#N/A,#N/A,FALSE,"2LOSS";#N/A,#N/A,FALSE,"DSC";#N/A,#N/A,FALSE,"OPERAT";#N/A,#N/A,FALSE,"ADJUST";#N/A,#N/A,FALSE,"LEASE EXPIRE"}</definedName>
    <definedName name="_x3" localSheetId="20" hidden="1">{#N/A,#N/A,FALSE,"WATCHDSC";#N/A,#N/A,FALSE,"2LOSSMOD";#N/A,#N/A,FALSE,"2LOSS";#N/A,#N/A,FALSE,"DSC";#N/A,#N/A,FALSE,"OPERAT";#N/A,#N/A,FALSE,"ADJUST";#N/A,#N/A,FALSE,"LEASE EXPIRE"}</definedName>
    <definedName name="_zz1" localSheetId="20" hidden="1">{#N/A,#N/A,TRUE,"Ericsson Stadium PCD ";#N/A,#N/A,TRUE,"Ericsson Stadium IOR"}</definedName>
    <definedName name="a" localSheetId="2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1a1" localSheetId="20" hidden="1">{"Assump",#N/A,TRUE,"Proforma";"first",#N/A,TRUE,"Proforma";"second",#N/A,TRUE,"Proforma";"lease1",#N/A,TRUE,"Proforma";"lease2",#N/A,TRUE,"Proforma"}</definedName>
    <definedName name="aa" localSheetId="2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a.2" localSheetId="20" hidden="1">{#N/A,#N/A,FALSE,"Cashflow Analysis";#N/A,#N/A,FALSE,"Sensitivity Analysis";#N/A,#N/A,FALSE,"PV";#N/A,#N/A,FALSE,"Pro Forma"}</definedName>
    <definedName name="aaa" localSheetId="20" hidden="1">{"AnnualRentRoll",#N/A,FALSE,"RentRoll"}</definedName>
    <definedName name="aaaa" localSheetId="20" hidden="1">binary</definedName>
    <definedName name="aaaaa" localSheetId="20" hidden="1">{"Assump",#N/A,TRUE,"Proforma";"first",#N/A,TRUE,"Proforma";"second",#N/A,TRUE,"Proforma";"lease1",#N/A,TRUE,"Proforma";"lease2",#N/A,TRUE,"Proforma"}</definedName>
    <definedName name="aaaaaa" localSheetId="20" hidden="1">{"Outflow 1",#N/A,FALSE,"Outflows-Inflows";"Outflow 2",#N/A,FALSE,"Outflows-Inflows";"Inflow 1",#N/A,FALSE,"Outflows-Inflows";"Inflow 2",#N/A,FALSE,"Outflows-Inflows"}</definedName>
    <definedName name="aaaaaaa" localSheetId="20">{"Outflow 1",#N/A,FALSE,"Outflows-Inflows";"Outflow 2",#N/A,FALSE,"Outflows-Inflows";"Inflow 1",#N/A,FALSE,"Outflows-Inflows";"Inflow 2",#N/A,FALSE,"Outflows-Inflows"}</definedName>
    <definedName name="aaaaaaa1" localSheetId="20" hidden="1">{"Outflow 1",#N/A,FALSE,"Outflows-Inflows";"Outflow 2",#N/A,FALSE,"Outflows-Inflows";"Inflow 1",#N/A,FALSE,"Outflows-Inflows";"Inflow 2",#N/A,FALSE,"Outflows-Inflows"}</definedName>
    <definedName name="AAAAAAAA" localSheetId="20" hidden="1">{"Outflow 1",#N/A,FALSE,"Outflows-Inflows";"Outflow 2",#N/A,FALSE,"Outflows-Inflows";"Inflow 1",#N/A,FALSE,"Outflows-Inflows";"Inflow 2",#N/A,FALSE,"Outflows-Inflows"}</definedName>
    <definedName name="aaaab" localSheetId="20" hidden="1">{#N/A,#N/A,FALSE,"Project Properties";#N/A,#N/A,FALSE,"Eng %";#N/A,#N/A,FALSE,"ENGFORM";#N/A,#N/A,FALSE,"staffing";#N/A,#N/A,FALSE,"spending"}</definedName>
    <definedName name="aaaattt" localSheetId="20" hidden="1">{#N/A,#N/A,TRUE,"Cover &amp; Contents";#N/A,#N/A,TRUE,"Net Assets &amp; Ops &amp; #Units";#N/A,#N/A,TRUE,"NAV per unit";#N/A,#N/A,TRUE,"Cashflow &amp; RE";#N/A,#N/A,TRUE,"Notes 1-2";#N/A,#N/A,TRUE,"Notes 3-8";#N/A,#N/A,TRUE,"Notes 9-10";#N/A,#N/A,TRUE,"Notes 11-17";#N/A,#N/A,TRUE,"Notes 18-19";#N/A,#N/A,TRUE,"Notes 20-";#N/A,#N/A,TRUE,"Cos 1";#N/A,#N/A,TRUE,"Cos 2";#N/A,#N/A,TRUE,"App I";#N/A,#N/A,TRUE,"App II"}</definedName>
    <definedName name="aab" localSheetId="20" hidden="1">{#N/A,#N/A,TRUE,"A-site";#N/A,#N/A,TRUE,"B-Buildings";#N/A,#N/A,TRUE,"c-out-of-fence";#N/A,#N/A,TRUE,"d-proj.infr.";#N/A,#N/A,TRUE,"e- land"}</definedName>
    <definedName name="aasdfa" localSheetId="20">{"rtn",#N/A,FALSE,"RTN";"tables",#N/A,FALSE,"RTN";"cf",#N/A,FALSE,"CF";"stats",#N/A,FALSE,"Stats";"prop",#N/A,FALSE,"Prop"}</definedName>
    <definedName name="abaaa" localSheetId="20" hidden="1">{"Outflow 1",#N/A,FALSE,"Outflows-Inflows";"Outflow 2",#N/A,FALSE,"Outflows-Inflows";"Inflow 1",#N/A,FALSE,"Outflows-Inflows";"Inflow 2",#N/A,FALSE,"Outflows-Inflows"}</definedName>
    <definedName name="abcd" localSheetId="20" hidden="1">{"Zone1",#N/A,FALSE,"Parameters";"Zone2",#N/A,FALSE,"Parameters"}</definedName>
    <definedName name="abcde" localSheetId="20" hidden="1">{#N/A,#N/A,FALSE,"Title Page";#N/A,#N/A,FALSE,"Conclusions";#N/A,#N/A,FALSE,"Assum.";#N/A,#N/A,FALSE,"Sun  DCF-WC-Dep";#N/A,#N/A,FALSE,"MarketValue";#N/A,#N/A,FALSE,"BalSheet";#N/A,#N/A,FALSE,"WACC";#N/A,#N/A,FALSE,"PC+ Info.";#N/A,#N/A,FALSE,"PC+Info_2"}</definedName>
    <definedName name="ABM" localSheetId="20"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Accrue"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ctual" localSheetId="20">(PeriodInActual*(Valuation!#REF!&gt;0))*PeriodInPlan</definedName>
    <definedName name="ActualBeyond" localSheetId="20">PeriodInActual*(Valuation!#REF!&gt;0)</definedName>
    <definedName name="ActualNumberOfPayments" localSheetId="20">IFERROR(IF(LoanIsGood,IF(PaymentsPerYear=1,1,MATCH(0.01,Valuation!End_Bal,-1)+1)),"")</definedName>
    <definedName name="ACwvu.annual._.hotel." localSheetId="20" hidden="1">Valuation!#REF!</definedName>
    <definedName name="ACwvu.bottom._.line." localSheetId="20" hidden="1">Valuation!#REF!</definedName>
    <definedName name="ACwvu.combo." localSheetId="20" hidden="1">Valuation!#REF!</definedName>
    <definedName name="ACwvu.Sommaire." localSheetId="20" hidden="1">Valuation!#REF!,Valuation!#REF!,Valuation!#REF!,Valuation!#REF!,Valuation!#REF!,Valuation!#REF!</definedName>
    <definedName name="adad" localSheetId="20" hidden="1">{#N/A,#N/A,FALSE,"Banco de Dados"}</definedName>
    <definedName name="AddALinePartnerships" localSheetId="20">Valuation!AddALinePartnerships</definedName>
    <definedName name="addgf" localSheetId="20" hidden="1">{#N/A,#N/A,FALSE,"Chart 2 by Prop Type"}</definedName>
    <definedName name="adf" localSheetId="20" hidden="1">{#N/A,#N/A,FALSE,"SCHEDULE G"}</definedName>
    <definedName name="adfa" localSheetId="20" hidden="1">{"cap_structure",#N/A,FALSE,"Graph-Mkt Cap";"price",#N/A,FALSE,"Graph-Price";"ebit",#N/A,FALSE,"Graph-EBITDA";"ebitda",#N/A,FALSE,"Graph-EBITDA"}</definedName>
    <definedName name="adfad" localSheetId="20" hidden="1">{#N/A,#N/A,FALSE,"Banco de Dados"}</definedName>
    <definedName name="adfgga" localSheetId="20" hidden="1">{"FCB_ALL",#N/A,FALSE,"FCB"}</definedName>
    <definedName name="adfghsdfgas" localSheetId="20" hidden="1">{"inputs raw data",#N/A,TRUE,"INPUT"}</definedName>
    <definedName name="ADFWAE" localSheetId="20" hidden="1">{"summary1",#N/A,TRUE,"Comps";"summary2",#N/A,TRUE,"Comps";"summary3",#N/A,TRUE,"Comps"}</definedName>
    <definedName name="adgad" localSheetId="2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lak" localSheetId="2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ds" localSheetId="20" hidden="1">{"inputs raw data",#N/A,TRUE,"INPUT"}</definedName>
    <definedName name="adscas" localSheetId="20" hidden="1">{#N/A,#N/A,FALSE,"Cashflow Analysis";#N/A,#N/A,FALSE,"Sensitivity Analysis";#N/A,#N/A,FALSE,"PV";#N/A,#N/A,FALSE,"Pro Forma"}</definedName>
    <definedName name="adsf" localSheetId="20" hidden="1">{"sheet a",#N/A,FALSE,"A";"2 9 casflow",#N/A,FALSE,"B"}</definedName>
    <definedName name="ADSFA" localSheetId="20" hidden="1">{"inputs raw data",#N/A,TRUE,"INPUT"}</definedName>
    <definedName name="ae" localSheetId="20" hidden="1">{#N/A,#N/A,TRUE,"10 Yr Hold";#N/A,#N/A,TRUE,"7 Yr Hold";#N/A,#N/A,TRUE,"5 Yr Hold";#N/A,#N/A,TRUE,"3 Yr Hold"}</definedName>
    <definedName name="AEWEW" localSheetId="20" hidden="1">{"inputs raw data",#N/A,TRUE,"INPUT"}</definedName>
    <definedName name="af" localSheetId="20" hidden="1">{"Summaryall",#N/A,FALSE,"Model";"5Officeall",#N/A,FALSE,"Office-Retail Argus 2002-2006";"Officelegal",#N/A,FALSE,"Formatted Office-Retail Page";"Joint Ventures",#N/A,FALSE,"Joint Ventures";"Hotelall",#N/A,FALSE,"Hotel";"RDVall",#N/A,FALSE,"LDV";"Otherall",#N/A,FALSE,"Other";"Dispoall",#N/A,FALSE,"Dispositions"}</definedName>
    <definedName name="afe" localSheetId="20" hidden="1">{#N/A,#N/A,FALSE,"A";#N/A,#N/A,FALSE,"B";#N/A,#N/A,FALSE,"C";#N/A,#N/A,FALSE,"D";#N/A,#N/A,FALSE,"E";#N/A,#N/A,FALSE,"F";#N/A,#N/A,FALSE,"G";#N/A,#N/A,FALSE,"H";#N/A,#N/A,FALSE,"I";#N/A,#N/A,FALSE,"J";#N/A,#N/A,FALSE,"K";#N/A,#N/A,FALSE,"L";#N/A,#N/A,FALSE,"M";#N/A,#N/A,FALSE,"N";#N/A,#N/A,FALSE,"O";#N/A,#N/A,FALSE,"P";#N/A,#N/A,FALSE,"Q";#N/A,#N/A,FALSE,"R"}</definedName>
    <definedName name="afgvbawgvb" localSheetId="20" hidden="1">{"FCB_ALL",#N/A,FALSE,"FCB"}</definedName>
    <definedName name="afirpt" localSheetId="20" hidden="1">{#N/A,#N/A,TRUE,"TITLE";#N/A,#N/A,TRUE,"SCH 1";#N/A,#N/A,TRUE,"SCH 2";#N/A,#N/A,TRUE,"SCH 3";#N/A,#N/A,TRUE,"SCH3(A)"}</definedName>
    <definedName name="aftreport" localSheetId="20" hidden="1">{#N/A,#N/A,TRUE,"TITLE";#N/A,#N/A,TRUE,"SCH 1";#N/A,#N/A,TRUE,"SCH 2";#N/A,#N/A,TRUE,"SCH 3";#N/A,#N/A,TRUE,"SCH3(A)"}</definedName>
    <definedName name="agf" localSheetId="20" hidden="1">{#N/A,#N/A,FALSE,"ExecSum";#N/A,#N/A,FALSE,"total summary";#N/A,#N/A,FALSE,"Budget";#N/A,#N/A,FALSE,"CashFlow"}</definedName>
    <definedName name="akdlk" localSheetId="2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l" localSheetId="20" hidden="1">{"sheet a",#N/A,FALSE,"A";"2 9 casflow",#N/A,FALSE,"B"}</definedName>
    <definedName name="aldk"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ll" localSheetId="20" hidden="1">{#N/A,#N/A,FALSE,"CF Consolidated 2";#N/A,#N/A,FALSE,"Retail Assump";#N/A,#N/A,FALSE,"CF Retail";#N/A,#N/A,FALSE,"Garage Assumpt 1";#N/A,#N/A,FALSE,"Garage Op Proj";#N/A,#N/A,FALSE,"Hist I&amp;E";#N/A,#N/A,FALSE,"Rent Roll";#N/A,#N/A,FALSE,"RE Taxes";#N/A,#N/A,FALSE,"CAM - BH";#N/A,#N/A,FALSE,"Comm.Condo CAM"}</definedName>
    <definedName name="AllProjPages" localSheetId="20">Valuation!#REF!,Valuation!#REF!,Valuation!#REF!,Valuation!#REF!</definedName>
    <definedName name="alternate_matrix" localSheetId="2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n" localSheetId="20" hidden="1">{"eca",#N/A,TRUE,"E-C1 (R)";"ecb",#N/A,TRUE,"E-C1 (R)"}</definedName>
    <definedName name="An_2" localSheetId="20" hidden="1">{"eca",#N/A,TRUE,"E-C1 (R)";"ecb",#N/A,TRUE,"E-C1 (R)"}</definedName>
    <definedName name="anchor1Range" localSheetId="20">OFFSET(anchor1,0,1,1,[0]!TotalProjectLength)</definedName>
    <definedName name="anchor2Range" localSheetId="20">OFFSET(anchor1,1,1,1,[0]!TotalProjectLength)</definedName>
    <definedName name="ando" localSheetId="20" hidden="1">{"'下期集計（10.27迄・速報値）'!$Q$16"}</definedName>
    <definedName name="andrew" localSheetId="20" hidden="1">{"eca",#N/A,TRUE,"E-C1 (R)";"ecb",#N/A,TRUE,"E-C1 (R)"}</definedName>
    <definedName name="andrew2" localSheetId="20" hidden="1">{"eca",#N/A,TRUE,"E-C1 (R)";"ecb",#N/A,TRUE,"E-C1 (R)"}</definedName>
    <definedName name="Aok" localSheetId="20" hidden="1">{"Outflow 1",#N/A,FALSE,"Outflows-Inflows";"Outflow 2",#N/A,FALSE,"Outflows-Inflows";"Inflow 1",#N/A,FALSE,"Outflows-Inflows";"Inflow 2",#N/A,FALSE,"Outflows-Inflows"}</definedName>
    <definedName name="april" localSheetId="20" hidden="1">{"Tab1",#N/A,FALSE,"Cover";"Tab2",#N/A,FALSE,"Sect 3.18";"Tab3",#N/A,FALSE,"Section 3.22 (b) ";"Tab4",#N/A,FALSE,"Section 3.29 (i) (ii) (iii)";"Tab5",#N/A,FALSE,"Section 3.29 (ii)";"Tab6",#N/A,FALSE,"Section 4.04 vi";"Tab8",#N/A,FALSE,"3.29."}</definedName>
    <definedName name="Apt_Stab" localSheetId="20">MATCH(Apt_Stab_Unit,Apt_Total_Occ,0)-1</definedName>
    <definedName name="Apt_Start_Date" localSheetId="20">DATE(Apt_Start_Year,Apt_Start_Month,1)</definedName>
    <definedName name="arew" localSheetId="20" hidden="1">{"cap_structure",#N/A,FALSE,"Graph-Mkt Cap";"price",#N/A,FALSE,"Graph-Price";"ebit",#N/A,FALSE,"Graph-EBITDA";"ebitda",#N/A,FALSE,"Graph-EBITDA"}</definedName>
    <definedName name="arg" localSheetId="20" hidden="1">{"inputs raw data",#N/A,TRUE,"INPUT"}</definedName>
    <definedName name="as" localSheetId="20" hidden="1">{"FCB_ALL",#N/A,FALSE,"FCB"}</definedName>
    <definedName name="asa" localSheetId="20" hidden="1">{"Outflow 1",#N/A,FALSE,"Outflows-Inflows";"Outflow 2",#N/A,FALSE,"Outflows-Inflows";"Inflow 1",#N/A,FALSE,"Outflows-Inflows";"Inflow 2",#N/A,FALSE,"Outflows-Inflows"}</definedName>
    <definedName name="asdf2" localSheetId="20" hidden="1">{#N/A,#N/A,FALSE,"OperatingAssumptions"}</definedName>
    <definedName name="asdf22" localSheetId="20" hidden="1">{#N/A,#N/A,FALSE,"OperatingAssumptions"}</definedName>
    <definedName name="asdf3" localSheetId="20" hidden="1">{#N/A,#N/A,FALSE,"LoanAssumptions"}</definedName>
    <definedName name="asdf33" localSheetId="20" hidden="1">{#N/A,#N/A,FALSE,"LoanAssumptions"}</definedName>
    <definedName name="asdf5" localSheetId="20" hidden="1">{"MonthlyRentRoll",#N/A,FALSE,"RentRoll"}</definedName>
    <definedName name="asdf55" localSheetId="20" hidden="1">{"MonthlyRentRoll",#N/A,FALSE,"RentRoll"}</definedName>
    <definedName name="asdf7" localSheetId="20" hidden="1">{#N/A,#N/A,TRUE,"Summary";"AnnualRentRoll",#N/A,TRUE,"RentRoll";#N/A,#N/A,TRUE,"ExitStratigy";#N/A,#N/A,TRUE,"OperatingAssumptions"}</definedName>
    <definedName name="asdf77" localSheetId="20" hidden="1">{#N/A,#N/A,TRUE,"Summary";"AnnualRentRoll",#N/A,TRUE,"RentRoll";#N/A,#N/A,TRUE,"ExitStratigy";#N/A,#N/A,TRUE,"OperatingAssumptions"}</definedName>
    <definedName name="asdfas" localSheetId="20">{"print 1.6",#N/A,FALSE,"Sheet1";"print 2.6",#N/A,FALSE,"Sheet1";"print 3.6",#N/A,FALSE,"Sheet1";"print 4.6",#N/A,FALSE,"Sheet1";"print 5.6",#N/A,FALSE,"Sheet1";"print 6.6",#N/A,FALSE,"Sheet1"}</definedName>
    <definedName name="asdfasaa" localSheetId="20">{"print 1.6",#N/A,FALSE,"Sheet1";"print 2.6",#N/A,FALSE,"Sheet1";"print 3.6",#N/A,FALSE,"Sheet1";"print 4.6",#N/A,FALSE,"Sheet1";"print 5.6",#N/A,FALSE,"Sheet1";"print 6.6",#N/A,FALSE,"Sheet1"}</definedName>
    <definedName name="asdfasd" localSheetId="20" hidden="1">{"cap_structure",#N/A,FALSE,"Graph-Mkt Cap";"price",#N/A,FALSE,"Graph-Price";"ebit",#N/A,FALSE,"Graph-EBITDA";"ebitda",#N/A,FALSE,"Graph-EBITDA"}</definedName>
    <definedName name="asdfasdf" localSheetId="20">{"rtn",#N/A,FALSE,"RTN";"tables",#N/A,FALSE,"RTN";"cf",#N/A,FALSE,"CF";"stats",#N/A,FALSE,"Stats";"prop",#N/A,FALSE,"Prop"}</definedName>
    <definedName name="asdfasdfasd" localSheetId="20" hidden="1">{"summary1",#N/A,TRUE,"Comps";"summary2",#N/A,TRUE,"Comps";"summary3",#N/A,TRUE,"Comps"}</definedName>
    <definedName name="asdfasdfasdf" localSheetId="20" hidden="1">{"SUMMARY",#N/A,TRUE,"SUMMARY";"compare",#N/A,TRUE,"Vs. Bus Plan";"ratios",#N/A,TRUE,"Ratios";"REVENUE",#N/A,TRUE,"Revenue";"expenses",#N/A,TRUE,"1996 budget";"payroll",#N/A,TRUE,"Payroll"}</definedName>
    <definedName name="asdfasdfasdfa" localSheetId="20" hidden="1">binary</definedName>
    <definedName name="asdfasdfdddd" localSheetId="20" hidden="1">{"DCF","UPSIDE CASE",FALSE,"Sheet1";"DCF","BASE CASE",FALSE,"Sheet1";"DCF","DOWNSIDE CASE",FALSE,"Sheet1"}</definedName>
    <definedName name="asdfasdfs" localSheetId="20" hidden="1">{#N/A,#N/A,FALSE,"Matrix";#N/A,#N/A,FALSE,"Cash Flow";#N/A,#N/A,FALSE,"10 Year Cost Analysis"}</definedName>
    <definedName name="asdfasfsa" localSheetId="20" hidden="1">binary</definedName>
    <definedName name="asdfg" localSheetId="20" hidden="1">{"rtn",#N/A,FALSE,"RTN";"tables",#N/A,FALSE,"RTN";"cf",#N/A,FALSE,"CF";"stats",#N/A,FALSE,"Stats";"prop",#N/A,FALSE,"Prop"}</definedName>
    <definedName name="asdfsd" localSheetId="20" hidden="1">binary</definedName>
    <definedName name="asdfsdfsdf" localSheetId="20" hidden="1">{#N/A,#N/A,FALSE,"Expense Comparison"}</definedName>
    <definedName name="asdfsf" localSheetId="20"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asdrfg" localSheetId="20" hidden="1">{#N/A,#N/A,TRUE,"10 Yr Hold";#N/A,#N/A,TRUE,"7 Yr Hold";#N/A,#N/A,TRUE,"5 Yr Hold";#N/A,#N/A,TRUE,"3 Yr Hold"}</definedName>
    <definedName name="asf" localSheetId="20" hidden="1">binary</definedName>
    <definedName name="asfaF" localSheetId="20" hidden="1">{#N/A,#N/A,FALSE,"Summary";#N/A,#N/A,FALSE,"Assumptions";#N/A,#N/A,FALSE,"Cash Flow";#N/A,#N/A,FALSE,"Residual Calculation";#N/A,#N/A,FALSE,"Pricing Matrix";#N/A,#N/A,FALSE,"Pricing Matrix II";#N/A,#N/A,FALSE,"Expiration Schedule"}</definedName>
    <definedName name="asfag2" localSheetId="20" hidden="1">{"Main",#N/A,FALSE,"Wacker";"Main2",#N/A,FALSE,"Wacker";"Value",#N/A,FALSE,"Wacker";"Sensitivity",#N/A,FALSE,"Wacker";"Paine",#N/A,FALSE,"Wacker";"Quaker",#N/A,FALSE,"Wacker";"Wacker",#N/A,FALSE,"Wacker";"1900",#N/A,FALSE,"Wacker";"1901",#N/A,FALSE,"Wacker"}</definedName>
    <definedName name="asfasg" localSheetId="20" hidden="1">{"Main",#N/A,FALSE,"Wacker";"Main2",#N/A,FALSE,"Wacker";"Value",#N/A,FALSE,"Wacker";"Sensitivity",#N/A,FALSE,"Wacker";"Paine",#N/A,FALSE,"Wacker";"Quaker",#N/A,FALSE,"Wacker";"Wacker",#N/A,FALSE,"Wacker";"1900",#N/A,FALSE,"Wacker";"1901",#N/A,FALSE,"Wacker"}</definedName>
    <definedName name="asfdgsdfg" localSheetId="20" hidden="1">{"inputs raw data",#N/A,TRUE,"INPUT"}</definedName>
    <definedName name="asfget" localSheetId="20" hidden="1">{"Page1",#N/A,FALSE,"7979";"Page2",#N/A,FALSE,"7979";"Page3",#N/A,FALSE,"7979"}</definedName>
    <definedName name="asfsaf" localSheetId="20" hidden="1">binary</definedName>
    <definedName name="ashish" localSheetId="20" hidden="1">{"'Assump'!$F$6:$J$6"}</definedName>
    <definedName name="ASS" localSheetId="20">{"print 1.6",#N/A,FALSE,"Sheet1";"print 2.6",#N/A,FALSE,"Sheet1";"print 3.6",#N/A,FALSE,"Sheet1";"print 4.6",#N/A,FALSE,"Sheet1";"print 5.6",#N/A,FALSE,"Sheet1";"print 6.6",#N/A,FALSE,"Sheet1"}</definedName>
    <definedName name="asss" localSheetId="20">{"rtn",#N/A,FALSE,"RTN";"tables",#N/A,FALSE,"RTN";"cf",#N/A,FALSE,"CF";"stats",#N/A,FALSE,"Stats";"prop",#N/A,FALSE,"Prop"}</definedName>
    <definedName name="Assumptions1" localSheetId="2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ssumptions1_1" localSheetId="2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ssumptionsA" localSheetId="20" hidden="1">{#N/A,#N/A,FALSE,"CF Consolidated 2";#N/A,#N/A,FALSE,"Retail Assump";#N/A,#N/A,FALSE,"CF Retail";#N/A,#N/A,FALSE,"Garage Assumpt 1";#N/A,#N/A,FALSE,"Garage Op Proj";#N/A,#N/A,FALSE,"Hist I&amp;E";#N/A,#N/A,FALSE,"Rent Roll";#N/A,#N/A,FALSE,"RE Taxes";#N/A,#N/A,FALSE,"CAM - BH";#N/A,#N/A,FALSE,"Comm.Condo CAM"}</definedName>
    <definedName name="Atlanta" localSheetId="20" hidden="1">{#N/A,#N/A,FALSE,"Chart 2 by Prop Type"}</definedName>
    <definedName name="atres"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ttach3" localSheetId="20" hidden="1">{"Grant",#N/A,FALSE,"Grant";"GP Developer",#N/A,FALSE,"GP &amp; Dev Loans";"Operating Analysis",#N/A,FALSE,"Operations";"Tax Credit",#N/A,FALSE,"Tax Credits";"Tax Credit Analysis",#N/A,FALSE,"TC Analysis"}</definedName>
    <definedName name="aveparkcopy" localSheetId="20" hidden="1">{"View1",#N/A,FALSE,"Sheet1";"View2",#N/A,FALSE,"Sheet1"}</definedName>
    <definedName name="avl" localSheetId="20" hidden="1">{"Analysis of Assets_Liabilities",#N/A,FALSE,"ccy_anal";"Analysis of Investments",#N/A,FALSE,"ccy_anal"}</definedName>
    <definedName name="awbawbaw" localSheetId="20" hidden="1">{#N/A,#N/A,FALSE,"Sheet1"}</definedName>
    <definedName name="awrbhwerbawer" localSheetId="20" hidden="1">{#N/A,#N/A,FALSE,"Static Proforma";#N/A,#N/A,FALSE,"Bldg Dev DCF";#N/A,#N/A,FALSE,"Land Sales DCF"}</definedName>
    <definedName name="az" localSheetId="20" hidden="1">{#N/A,#N/A,FALSE,"Chart 2 by Prop Type"}</definedName>
    <definedName name="b" localSheetId="20" hidden="1">{"mgmt forecast",#N/A,FALSE,"Mgmt Forecast";"dcf table",#N/A,FALSE,"Mgmt Forecast";"sensitivity",#N/A,FALSE,"Mgmt Forecast";"table inputs",#N/A,FALSE,"Mgmt Forecast";"calculations",#N/A,FALSE,"Mgmt Forecast"}</definedName>
    <definedName name="BacktoPartnership" localSheetId="20">Valuation!BacktoPartnership</definedName>
    <definedName name="bad"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bao" localSheetId="20" hidden="1">{#N/A,#N/A,FALSE,"Transaction Summary-DTW";#N/A,#N/A,FALSE,"Proforma Five Yr";#N/A,#N/A,FALSE,"Occ and Rate"}</definedName>
    <definedName name="bb" localSheetId="20" hidden="1">{#N/A,#N/A,FALSE,"ExitStratigy"}</definedName>
    <definedName name="bbb" localSheetId="20" hidden="1">{#N/A,#N/A,FALSE,"ExitStratigy"}</definedName>
    <definedName name="bbbb" localSheetId="20" hidden="1">{#N/A,#N/A,FALSE,"Title Page";#N/A,#N/A,FALSE,"Conclusions";#N/A,#N/A,FALSE,"Assum.";#N/A,#N/A,FALSE,"Sun  DCF-WC-Dep";#N/A,#N/A,FALSE,"MarketValue";#N/A,#N/A,FALSE,"BalSheet";#N/A,#N/A,FALSE,"WACC";#N/A,#N/A,FALSE,"PC+ Info.";#N/A,#N/A,FALSE,"PC+Info_2"}</definedName>
    <definedName name="bbbbbbb" localSheetId="20" hidden="1">{"Outflow 1",#N/A,FALSE,"Outflows-Inflows";"Outflow 2",#N/A,FALSE,"Outflows-Inflows";"Inflow 1",#N/A,FALSE,"Outflows-Inflows";"Inflow 2",#N/A,FALSE,"Outflows-Inflows"}</definedName>
    <definedName name="bc" localSheetId="20" hidden="1">{#N/A,#N/A,FALSE,"P&amp;L";#N/A,#N/A,FALSE,"Var_Fixed_cost"}</definedName>
    <definedName name="bdcopy" localSheetId="20" hidden="1">{"Main",#N/A,FALSE,"Wacker";"Main2",#N/A,FALSE,"Wacker";"Value",#N/A,FALSE,"Wacker";"Sensitivity",#N/A,FALSE,"Wacker";"Paine",#N/A,FALSE,"Wacker";"Quaker",#N/A,FALSE,"Wacker";"Wacker",#N/A,FALSE,"Wacker";"1900",#N/A,FALSE,"Wacker";"1901",#N/A,FALSE,"Wacker"}</definedName>
    <definedName name="bdinvestor" localSheetId="20" hidden="1">{"View1",#N/A,FALSE,"Sheet1";"View2",#N/A,FALSE,"Sheet1"}</definedName>
    <definedName name="be" localSheetId="20" hidden="1">{#N/A,#N/A,FALSE,"Exec Sum 10Yr";#N/A,#N/A,FALSE,"Assumptions";#N/A,#N/A,FALSE,"Operating Stmts";#N/A,#N/A,FALSE,"Year One Pro Forma";#N/A,#N/A,FALSE,"Rent Roll Summary";#N/A,#N/A,FALSE,"Market Rent Detail";#N/A,#N/A,FALSE,"Effective Rental Income Detail";#N/A,#N/A,FALSE,"Cash Flow Projections";#N/A,#N/A,FALSE,"Net Residual Value"}</definedName>
    <definedName name="Bear" localSheetId="20" hidden="1">{#N/A,#N/A,FALSE,"TS";#N/A,#N/A,FALSE,"Combo";#N/A,#N/A,FALSE,"FAIR";#N/A,#N/A,FALSE,"RBC";#N/A,#N/A,FALSE,"xxxx";#N/A,#N/A,FALSE,"A_D";#N/A,#N/A,FALSE,"WACC";#N/A,#N/A,FALSE,"DCF";#N/A,#N/A,FALSE,"LBO";#N/A,#N/A,FALSE,"AcqMults";#N/A,#N/A,FALSE,"CompMults"}</definedName>
    <definedName name="beattle" localSheetId="20" hidden="1">{"Full Sheet",#N/A,FALSE,"Expense Comparison"}</definedName>
    <definedName name="belnew" localSheetId="20" hidden="1">{"IS",#N/A,FALSE,"IS";"RPTIS",#N/A,FALSE,"RPTIS";"STATS",#N/A,FALSE,"STATS";"CELL",#N/A,FALSE,"CELL";"BS",#N/A,FALSE,"BS"}</definedName>
    <definedName name="ben" localSheetId="20" hidden="1">{"Analysis of Assets_Liabilities",#N/A,FALSE,"ccy_anal";"Analysis of Investments",#N/A,FALSE,"ccy_anal"}</definedName>
    <definedName name="bfvzsbazs" localSheetId="2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bga"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m"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mgv"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uguh"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ier"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lah1" localSheetId="20" hidden="1">{"schedule1",#N/A,FALSE,"Sheet1";"schedule2",#N/A,FALSE,"Sheet1";"schedule3",#N/A,FALSE,"Sheet1";"schedule4",#N/A,FALSE,"Sheet1";"schedule5",#N/A,FALSE,"Sheet1";"schedule6",#N/A,FALSE,"Sheet1"}</definedName>
    <definedName name="BLPH1" localSheetId="20" hidden="1">Valuation!#REF!</definedName>
    <definedName name="bnmb" localSheetId="20" hidden="1">{#N/A,#N/A,FALSE,"Summary";#N/A,#N/A,FALSE,"Program Scheme";#N/A,#N/A,FALSE,"Assumptions";#N/A,#N/A,FALSE,"Development Budget";#N/A,#N/A,FALSE,"Timing";#N/A,#N/A,FALSE,"Development Costs &amp; Revenues";#N/A,#N/A,FALSE,"Cash Flow to Debt &amp; Equity";#N/A,#N/A,FALSE,"Cash Flow to Athena LP"}</definedName>
    <definedName name="bog" localSheetId="20" hidden="1">{"CF",#N/A,FALSE,"Cash Flow";"RET",#N/A,FALSE,"Returns";"NPV",#N/A,FALSE,"Values";"ASMPT",#N/A,FALSE,"Assumptions"}</definedName>
    <definedName name="bog_2" localSheetId="20" hidden="1">{"CF",#N/A,FALSE,"Cash Flow";"RET",#N/A,FALSE,"Returns";"NPV",#N/A,FALSE,"Values";"ASMPT",#N/A,FALSE,"Assumptions"}</definedName>
    <definedName name="bogu" localSheetId="20" hidden="1">{"CF",#N/A,FALSE,"Cash Flow";"RET",#N/A,FALSE,"Returns";"NPV",#N/A,FALSE,"Values";"ASMPT",#N/A,FALSE,"Assumptions"}</definedName>
    <definedName name="bogu_2" localSheetId="20" hidden="1">{"CF",#N/A,FALSE,"Cash Flow";"RET",#N/A,FALSE,"Returns";"NPV",#N/A,FALSE,"Values";"ASMPT",#N/A,FALSE,"Assumptions"}</definedName>
    <definedName name="bogus" localSheetId="20" hidden="1">{"CF",#N/A,FALSE,"Cash Flow";"RET",#N/A,FALSE,"Returns";"NPV",#N/A,FALSE,"Values";"ASMPT",#N/A,FALSE,"Assumptions"}</definedName>
    <definedName name="bogus_2" localSheetId="20" hidden="1">{"CF",#N/A,FALSE,"Cash Flow";"RET",#N/A,FALSE,"Returns";"NPV",#N/A,FALSE,"Values";"ASMPT",#N/A,FALSE,"Assumptions"}</definedName>
    <definedName name="bogus2" localSheetId="20" hidden="1">{"CF",#N/A,FALSE,"Cash Flow";"RET",#N/A,FALSE,"Returns";"NPV",#N/A,FALSE,"Values";"ASMPT",#N/A,FALSE,"Assumptions"}</definedName>
    <definedName name="bogus2_2" localSheetId="20" hidden="1">{"CF",#N/A,FALSE,"Cash Flow";"RET",#N/A,FALSE,"Returns";"NPV",#N/A,FALSE,"Values";"ASMPT",#N/A,FALSE,"Assumptions"}</definedName>
    <definedName name="boy" localSheetId="20" hidden="1">{"AnnualRentRoll",#N/A,FALSE,"RentRoll"}</definedName>
    <definedName name="Bridge" localSheetId="20" hidden="1">{"'Highlights'!$A$1:$M$123"}</definedName>
    <definedName name="Bridgerock" localSheetId="20" hidden="1">{"Financials",#N/A,FALSE,"Financials";"AVP",#N/A,FALSE,"AVP";"DCF",#N/A,FALSE,"DCF";"CSC",#N/A,FALSE,"CSC";"Deal_Comp",#N/A,FALSE,"DealComp"}</definedName>
    <definedName name="BS" localSheetId="20" hidden="1">{#N/A,#N/A,FALSE,"Title Page";#N/A,#N/A,FALSE,"Conclusions";#N/A,#N/A,FALSE,"Assum.";#N/A,#N/A,FALSE,"Sun  DCF-WC-Dep";#N/A,#N/A,FALSE,"MarketValue";#N/A,#N/A,FALSE,"BalSheet";#N/A,#N/A,FALSE,"WACC";#N/A,#N/A,FALSE,"PC+ Info.";#N/A,#N/A,FALSE,"PC+Info_2"}</definedName>
    <definedName name="BudgetSumm" localSheetId="20" hidden="1">{#N/A,#N/A,FALSE,"Cashflow Analysis";#N/A,#N/A,FALSE,"Sensitivity Analysis";#N/A,#N/A,FALSE,"PV";#N/A,#N/A,FALSE,"Pro Forma"}</definedName>
    <definedName name="BudgetSumm.2" localSheetId="20" hidden="1">{#N/A,#N/A,FALSE,"Cashflow Analysis";#N/A,#N/A,FALSE,"Sensitivity Analysis";#N/A,#N/A,FALSE,"PV";#N/A,#N/A,FALSE,"Pro Forma"}</definedName>
    <definedName name="Bugget_w" localSheetId="20">Valuation!#REF!,Valuation!#REF!,Valuation!#REF!,Valuation!#REF!,Valuation!#REF!</definedName>
    <definedName name="Bullshit" localSheetId="20" hidden="1">{"Assumptions",#N/A,TRUE,"Returns";"Tables",#N/A,TRUE,"Returns"}</definedName>
    <definedName name="but" localSheetId="20" hidden="1">{"2000",#N/A,FALSE,"2000"}</definedName>
    <definedName name="bvjhm" localSheetId="20"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cal" localSheetId="20" hidden="1">{#N/A,#N/A,FALSE,"Project Properties";#N/A,#N/A,FALSE,"Eng %";#N/A,#N/A,FALSE,"ENGFORM";#N/A,#N/A,FALSE,"staffing";#N/A,#N/A,FALSE,"spending"}</definedName>
    <definedName name="calvin" localSheetId="20" hidden="1">{#N/A,#N/A,FALSE,"Project Properties";#N/A,#N/A,FALSE,"Eng %";#N/A,#N/A,FALSE,"ENGFORM";#N/A,#N/A,FALSE,"staffing";#N/A,#N/A,FALSE,"spending"}</definedName>
    <definedName name="Capital" localSheetId="20" hidden="1">{#N/A,#N/A,FALSE,"CF Consolidated 2";#N/A,#N/A,FALSE,"Retail Assump";#N/A,#N/A,FALSE,"CF Retail";#N/A,#N/A,FALSE,"Garage Assumpt 1";#N/A,#N/A,FALSE,"Garage Op Proj";#N/A,#N/A,FALSE,"Hist I&amp;E";#N/A,#N/A,FALSE,"Rent Roll";#N/A,#N/A,FALSE,"RE Taxes";#N/A,#N/A,FALSE,"CAM - BH";#N/A,#N/A,FALSE,"Comm.Condo CAM"}</definedName>
    <definedName name="capitalized" localSheetId="20" hidden="1">{#N/A,#N/A,FALSE,"Title Page";#N/A,#N/A,FALSE,"Conclusions";#N/A,#N/A,FALSE,"Assum.";#N/A,#N/A,FALSE,"Sun  DCF-WC-Dep";#N/A,#N/A,FALSE,"MarketValue";#N/A,#N/A,FALSE,"BalSheet";#N/A,#N/A,FALSE,"WACC";#N/A,#N/A,FALSE,"PC+ Info.";#N/A,#N/A,FALSE,"PC+Info_2"}</definedName>
    <definedName name="cat" localSheetId="20" hidden="1">{#N/A,#N/A,FALSE,"Exec Sum 10Yr";#N/A,#N/A,FALSE,"Assumptions";#N/A,#N/A,FALSE,"Operating Stmts";#N/A,#N/A,FALSE,"Year One Pro Forma";#N/A,#N/A,FALSE,"Rent Roll Summary";#N/A,#N/A,FALSE,"Market Rent Detail";#N/A,#N/A,FALSE,"Effective Rental Income Detail";#N/A,#N/A,FALSE,"Cash Flow Projections";#N/A,#N/A,FALSE,"Net Residual Value"}</definedName>
    <definedName name="cba" localSheetId="20" hidden="1">{"Construction_Short",#N/A,FALSE,"Construction"}</definedName>
    <definedName name="cbre" localSheetId="20" hidden="1">{#N/A,#N/A,FALSE,"Pricing Matrix";#N/A,#N/A,FALSE,"Assumptions";#N/A,#N/A,FALSE,"Year One Pro Forma";#N/A,#N/A,FALSE,"Operating Stmts";#N/A,#N/A,FALSE,"Cash Flow Projections";#N/A,#N/A,FALSE,"Rent Roll Summary";#N/A,#N/A,FALSE,"Market Rent Detail";#N/A,#N/A,FALSE,"Effective Rental Income Detail"}</definedName>
    <definedName name="cc" localSheetId="20" hidden="1">{#N/A,#N/A,FALSE,"LoanAssumptions"}</definedName>
    <definedName name="cc." localSheetId="20" hidden="1">{"CD1",#N/A,TRUE,"C-D (R)";"CD2",#N/A,TRUE,"C-D (R)"}</definedName>
    <definedName name="cc_2" localSheetId="20" hidden="1">{"CD1",#N/A,TRUE,"C-D (R)";"CD2",#N/A,TRUE,"C-D (R)"}</definedName>
    <definedName name="ccc" localSheetId="20" hidden="1">{#N/A,#N/A,FALSE,"LoanAssumptions"}</definedName>
    <definedName name="CCCCCCCCC" localSheetId="20" hidden="1">{FALSE,FALSE,1.75,1,600,351,FALSE,FALSE,TRUE,TRUE,0,30,#N/A,41,#N/A,9.57777777777778,18.9166666666667,1,FALSE,FALSE,1,TRUE,1,FALSE,100,"Swvu.As._.Is._.Value.","ACwvu.As._.Is._.Value.",1,FALSE,FALSE,1,1,1,1,1,"","",FALSE,FALSE,FALSE,FALSE,1,#N/A,1,1,FALSE,FALSE,FALSE,FALSE,FALSE,FALSE}</definedName>
    <definedName name="CCCCCCCCC_2" localSheetId="20" hidden="1">{FALSE,FALSE,1.75,1,600,351,FALSE,FALSE,TRUE,TRUE,0,30,#N/A,41,#N/A,9.57777777777778,18.9166666666667,1,FALSE,FALSE,1,TRUE,1,FALSE,100,"Swvu.As._.Is._.Value.","ACwvu.As._.Is._.Value.",1,FALSE,FALSE,1,1,1,1,1,"","",FALSE,FALSE,FALSE,FALSE,1,#N/A,1,1,FALSE,FALSE,FALSE,FALSE,FALSE,FALSE}</definedName>
    <definedName name="ccs" localSheetId="20" hidden="1">{#N/A,#N/A,FALSE,"Chart 2 by Prop Type"}</definedName>
    <definedName name="cctt" localSheetId="20" hidden="1">{#N/A,#N/A,FALSE}</definedName>
    <definedName name="cd" localSheetId="20" hidden="1">{"annual",#N/A,FALSE,"Pro Forma";#N/A,#N/A,FALSE,"Golf Operations"}</definedName>
    <definedName name="cd_2" localSheetId="20" hidden="1">{"annual",#N/A,FALSE,"Pro Forma";#N/A,#N/A,FALSE,"Golf Operations"}</definedName>
    <definedName name="cfgcfg" localSheetId="20" hidden="1">{#N/A,#N/A,FALSE,"CCC Variance";#N/A,#N/A,FALSE,"CCC Notes"}</definedName>
    <definedName name="cfgjcfgh" localSheetId="20" hidden="1">{#N/A,#N/A,FALSE,"Common Area Accrual";#N/A,#N/A,FALSE,"Unit One LaSalle";#N/A,#N/A,FALSE,"Unit One CW";#N/A,#N/A,FALSE,"Unit One LaSalle + C &amp; W";#N/A,#N/A,FALSE,"Consolidated Accrual"}</definedName>
    <definedName name="cflow" localSheetId="20" hidden="1">{"CF",#N/A,FALSE,"Cash Flow";"RET",#N/A,FALSE,"Returns";"NPV",#N/A,FALSE,"Values";"ASMPT",#N/A,FALSE,"Assumptions"}</definedName>
    <definedName name="cghj" localSheetId="20" hidden="1">{"ReportTop",#N/A,FALSE,"report top"}</definedName>
    <definedName name="ch_Dt1CumIRRline" localSheetId="20">OFFSET(FStabNWC,-61,4,1,netCfvc)</definedName>
    <definedName name="ch_Dt2CumIRRline" localSheetId="20">OFFSET(FStabNWC,-48,4,1,netCfvc)</definedName>
    <definedName name="ch_Dt3CumIRRline" localSheetId="20">OFFSET(FStabNWC,-35,4,1,netCfvc)</definedName>
    <definedName name="ch_Dt4CumIRRline" localSheetId="20">OFFSET(FStabNWC,-22,4,1,netCfvc)</definedName>
    <definedName name="ch_Dt5CumIRRline" localSheetId="20">OFFSET(FStabNWC,-9,4,1,netCfvc)</definedName>
    <definedName name="ch_Eq1CumIRRLine" localSheetId="20">OFFSET(FStabNWC,-90,4,1,netCfvc)</definedName>
    <definedName name="ch_Eq1IRRline" localSheetId="20">OFFSET(FStabNWC,-158,4,1,netCfvc)</definedName>
    <definedName name="ch_Eq2CumIRRline" localSheetId="20">OFFSET(FStabNWC,-89,4,1,netCfvc)</definedName>
    <definedName name="ch_Eq2IRRline" localSheetId="20">OFFSET(FStabNWC,-145,4,1,netCfvc)</definedName>
    <definedName name="ch_Eq3CumIRRline" localSheetId="20">OFFSET(FStabNWC,-88,4,1,netCfvc)</definedName>
    <definedName name="ch_Eq3IRRline" localSheetId="20">OFFSET(FStabNWC,-132,4,1,netCfvc)</definedName>
    <definedName name="ch_Eq4CumIRRline" localSheetId="20">OFFSET(FStabNWC,-87,4,1,netCfvc)</definedName>
    <definedName name="ch_Eq4IRRLine" localSheetId="20">OFFSET(FStabNWC,-119,4,1,netCfvc)</definedName>
    <definedName name="ch_Eq5CumIRRline" localSheetId="20">OFFSET(FStabNWC,-86,4,1,netCfvc)</definedName>
    <definedName name="ch_Eq5IRRline" localSheetId="20">OFFSET(FStabNWC,-106,4,1,netCfvc)</definedName>
    <definedName name="ch_LCost1_" localSheetId="20">-OFFSET(FStabNWC,20,4,1,netCfvc)</definedName>
    <definedName name="ch_TotalFinCost" localSheetId="20">OFFSET(FStabNWC,-169,4,1,netCfvc)</definedName>
    <definedName name="ch1_CapSale1" localSheetId="20">OFFSET(FStabNWC,10,4,1,netCfvc)</definedName>
    <definedName name="ch1_Const1" localSheetId="20">OFFSET(FStabNWC,64,4,1,netCfvc)</definedName>
    <definedName name="ch1_Const1_" localSheetId="20">-OFFSET(FStabNWC,64,4,1,netCfvc)</definedName>
    <definedName name="ch1_Land1" localSheetId="20">OFFSET(FStabNWC,48,4,1,netCfvc)</definedName>
    <definedName name="ch1_Land1_" localSheetId="20">-OFFSET(FStabNWC,48,4,1,netCfvc)</definedName>
    <definedName name="ch1_Lcost1" localSheetId="20">OFFSET(FStabNWC,20,4,1,netCfvc)</definedName>
    <definedName name="ch1_Mktg1" localSheetId="20">OFFSET(FStabNWC,90,4,1,netCfvc)</definedName>
    <definedName name="ch1_Mktg1_" localSheetId="20">-OFFSET(FStabNWC,90,4,1,netCfvc)</definedName>
    <definedName name="ch1_NOI1" localSheetId="20">OFFSET(FStabNWC,6,4,1,netCfvc)</definedName>
    <definedName name="ch1_NPaf" comment="..Net Positon After finance (Project IRR basis)" localSheetId="20">OFFSET(FStabNWC,-91,4,1,netCfvc)</definedName>
    <definedName name="ch1_NPpf" localSheetId="20">OFFSET(FStabNWC,-92,4,1,netCfvc)</definedName>
    <definedName name="ch1_Prof1" localSheetId="20">OFFSET(FStabNWC,75,4,1,netCfvc)</definedName>
    <definedName name="ch1_Prof1_" localSheetId="20">OFFSET(FStabNWC,-75,4,1,netCfvc)</definedName>
    <definedName name="ch1_TOther1" localSheetId="20">OFFSET(FStabNWC,127,4,1,netCfvc)</definedName>
    <definedName name="ch1_TOther1_" localSheetId="20">-OFFSET(FStabNWC,127,4,1,netCfvc)</definedName>
    <definedName name="ch1_USale1" localSheetId="20">OFFSET(FStabNWC,30,4,1,netCfvc)</definedName>
    <definedName name="changedbname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ngedname"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rt_balance" localSheetId="20">OFFSET(Valuation!#REF!,2,0,payments,1)</definedName>
    <definedName name="chart_date" localSheetId="20">OFFSET(Valuation!#REF!,2,0,[0]!nper,1)</definedName>
    <definedName name="chart_nper" localSheetId="20">ROW(OFFSET(Valuation!#REF!,0,0,[0]!nper,1))</definedName>
    <definedName name="chart_ratehist" localSheetId="20">OFFSET(Valuation!#REF!,2,0,payments,1)</definedName>
    <definedName name="chart_taxreturned" localSheetId="20">OFFSET(Valuation!#REF!,2,0,payments,1)</definedName>
    <definedName name="Chart1Data1" localSheetId="20">OFFSET(Chart1Row1,0,0,1,FS_TotalProjectLength)</definedName>
    <definedName name="Chart1Data2" localSheetId="20">OFFSET(Chart1Row1,1,0,1,FS_TotalProjectLength)</definedName>
    <definedName name="Chart1Data3" localSheetId="20">OFFSET(Chart1Row1,2,0,1,FS_TotalProjectLength)</definedName>
    <definedName name="Chart1Data4" localSheetId="20">OFFSET(Chart1Row1,3,0,1,FS_TotalProjectLength)</definedName>
    <definedName name="ChartCF" localSheetId="20">OFFSET(Valuation!#REF!,,,,1+COUNTIF(Valuation!#REF!,"&lt;="&amp;HoldPeriod/12))</definedName>
    <definedName name="ChartNetOperatingIncome" localSheetId="20">OFFSET(Valuation!#REF!,,,,1+COUNTIF(Valuation!#REF!,"&lt;="&amp;HoldPeriod/12))</definedName>
    <definedName name="ChartYear" localSheetId="20">"Year "&amp;OFFSET(Valuation!#REF!,,,,COUNTIF(Valuation!#REF!,"&lt;="&amp;HoldPeriod/12))</definedName>
    <definedName name="check2" localSheetId="20" hidden="1">{#N/A,#N/A,FALSE,"Cashflow Analysis";#N/A,#N/A,FALSE,"Sensitivity Analysis";#N/A,#N/A,FALSE,"PV";#N/A,#N/A,FALSE,"Pro Forma"}</definedName>
    <definedName name="chiho" localSheetId="20" hidden="1">{"'下期集計（10.27迄・速報値）'!$Q$16"}</definedName>
    <definedName name="Choices_Wrapper" localSheetId="20">Valuation!Choices_Wrapper</definedName>
    <definedName name="Choices_Wrapper5" localSheetId="20">Valuation!Choices_Wrapper5</definedName>
    <definedName name="cmh" localSheetId="20" hidden="1">{#N/A,#N/A,FALSE,"Summary";#N/A,#N/A,FALSE,"Assumptions";#N/A,#N/A,FALSE,"Lease-up";#N/A,#N/A,FALSE,"DrawSchedule"}</definedName>
    <definedName name="COL" localSheetId="20" hidden="1">Valuation!#REF!</definedName>
    <definedName name="ColDiff" localSheetId="20">COLUMN()-COL1STYR</definedName>
    <definedName name="compound_period" localSheetId="20">INDEX({2,12},MATCH(Valuation!#REF!,Valuation!compound_periods,0))</definedName>
    <definedName name="compound_periods" localSheetId="20">{"Semi-Annually";"Monthly"}</definedName>
    <definedName name="comps" localSheetId="20" hidden="1">{#N/A,#N/A,FALSE,"Cover";#N/A,#N/A,FALSE,"LUMI";#N/A,#N/A,FALSE,"COMD";#N/A,#N/A,FALSE,"Valuation";#N/A,#N/A,FALSE,"Assumptions";#N/A,#N/A,FALSE,"Pooling";#N/A,#N/A,FALSE,"BalanceSheet"}</definedName>
    <definedName name="conflicto"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ontform" localSheetId="20">IF([0]!totcost&gt;201,(ROUNDUP(IF(MPC&gt;0,MPC,cont*[0]!totcost),-2)),0)</definedName>
    <definedName name="COO" localSheetId="20" hidden="1">{#N/A,#N/A,FALSE,"Matrix";#N/A,#N/A,FALSE,"Cash Flow";#N/A,#N/A,FALSE,"10 Year Cost Analysis"}</definedName>
    <definedName name="Copy" localSheetId="20" hidden="1">{"AnnualRentRoll",#N/A,FALSE,"RentRoll"}</definedName>
    <definedName name="copy2" localSheetId="20" hidden="1">{"new",#N/A,FALSE,"D";"PROFORMA",#N/A,FALSE,"A";"partial 1",#N/A,FALSE,"B";"partial 2",#N/A,FALSE,"B";"partial 3",#N/A,FALSE,"B";"SMALL CF 1",#N/A,FALSE,"C"}</definedName>
    <definedName name="copyall" localSheetId="20" hidden="1">{"Main",#N/A,FALSE,"Wacker";"Main2",#N/A,FALSE,"Wacker";"Value",#N/A,FALSE,"Wacker";"Sensitivity",#N/A,FALSE,"Wacker";"Paine",#N/A,FALSE,"Wacker";"Quaker",#N/A,FALSE,"Wacker";"Wacker",#N/A,FALSE,"Wacker";"1900",#N/A,FALSE,"Wacker";"1901",#N/A,FALSE,"Wacker"}</definedName>
    <definedName name="copymondayjv" localSheetId="20" hidden="1">{"View1",#N/A,FALSE,"Sheet1";"View2",#N/A,FALSE,"Sheet1"}</definedName>
    <definedName name="CostDetail" localSheetId="20" hidden="1">{"CF",#N/A,FALSE,"Cash Flow";"RET",#N/A,FALSE,"Returns";"NPV",#N/A,FALSE,"Values";"ASMPT",#N/A,FALSE,"Assumptions"}</definedName>
    <definedName name="CostDetail_2" localSheetId="20" hidden="1">{"CF",#N/A,FALSE,"Cash Flow";"RET",#N/A,FALSE,"Returns";"NPV",#N/A,FALSE,"Values";"ASMPT",#N/A,FALSE,"Assumptions"}</definedName>
    <definedName name="CostsDetail" localSheetId="20" hidden="1">{"CF",#N/A,FALSE,"Cash Flow";"RET",#N/A,FALSE,"Returns";"NPV",#N/A,FALSE,"Values";"ASMPT",#N/A,FALSE,"Assumptions"}</definedName>
    <definedName name="CostsDetail_2" localSheetId="20" hidden="1">{"CF",#N/A,FALSE,"Cash Flow";"RET",#N/A,FALSE,"Returns";"NPV",#N/A,FALSE,"Values";"ASMPT",#N/A,FALSE,"Assumptions"}</definedName>
    <definedName name="CP" localSheetId="20">INDEX({2,12},MATCH(Valuation!#REF!,Valuation!compound_periods,0))</definedName>
    <definedName name="CPIMAyo1" localSheetId="20" hidden="1">{"Zone1",#N/A,FALSE,"Parameters";"Zone2",#N/A,FALSE,"Parameters"}</definedName>
    <definedName name="crap" localSheetId="20" hidden="1">{"CF",#N/A,FALSE,"Cash Flow";"RET",#N/A,FALSE,"Returns";"NPV",#N/A,FALSE,"Values";"ASMPT",#N/A,FALSE,"Assumptions"}</definedName>
    <definedName name="crap_2" localSheetId="20" hidden="1">{"CF",#N/A,FALSE,"Cash Flow";"RET",#N/A,FALSE,"Returns";"NPV",#N/A,FALSE,"Values";"ASMPT",#N/A,FALSE,"Assumptions"}</definedName>
    <definedName name="ctt" localSheetId="20" hidden="1">{#N/A,#N/A,FALSE}</definedName>
    <definedName name="cttt" localSheetId="20" hidden="1">{#N/A,#N/A,FALSE}</definedName>
    <definedName name="Cwvu.annual." localSheetId="20" hidden="1">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definedName>
    <definedName name="Cwvu.annual._.hotel." localSheetId="20" hidden="1">Valuation!#REF!,Valuation!#REF!,Valuation!#REF!,Valuation!#REF!,Valuation!#REF!,Valuation!#REF!,Valuation!#REF!,Valuation!#REF!,Valuation!#REF!,Valuation!#REF!,Valuation!#REF!,Valuation!#REF!,Valuation!#REF!,Valuation!#REF!,Valuation!#REF!,Valuation!#REF!,Valuation!#REF!,Valuation!#REF!,Valuation!#REF!</definedName>
    <definedName name="Cwvu.bottom._.line." localSheetId="20" hidden="1">Valuation!#REF!,Valuation!#REF!,Valuation!#REF!,Valuation!#REF!,Valuation!#REF!,Valuation!#REF!,Valuation!#REF!,Valuation!#REF!,Valuation!#REF!,Valuation!#REF!,Valuation!#REF!,Valuation!#REF!,Valuation!#REF!,Valuation!#REF!,Valuation!#REF!,Valuation!#REF!,Valuation!#REF!,Valuation!#REF!,Valuation!#REF!,Valuation!#REF!,Valuation!#REF!,Valuation!#REF!</definedName>
    <definedName name="Cwvu.cash._.flow." localSheetId="20" hidden="1">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Valuation!#REF!</definedName>
    <definedName name="Cwvu.combo." localSheetId="20" hidden="1">Valuation!#REF!,Valuation!#REF!,Valuation!#REF!,Valuation!#REF!,Valuation!#REF!,Valuation!#REF!,Valuation!#REF!,Valuation!#REF!,Valuation!#REF!,Valuation!#REF!,Valuation!#REF!,Valuation!#REF!,Valuation!#REF!,Valuation!#REF!,Valuation!#REF!,Valuation!#REF!,Valuation!#REF!,Valuation!#REF!,Valuation!#REF!,Valuation!#REF!,Valuation!#REF!,Valuation!#REF!</definedName>
    <definedName name="cxgxgfgfs" localSheetId="20" hidden="1">{#N/A,#N/A,FALSE,"Cashflow Analysis";#N/A,#N/A,FALSE,"Sensitivity Analysis";#N/A,#N/A,FALSE,"PV";#N/A,#N/A,FALSE,"Pro Forma"}</definedName>
    <definedName name="cxgxgfgfs.2" localSheetId="20" hidden="1">{#N/A,#N/A,FALSE,"Cashflow Analysis";#N/A,#N/A,FALSE,"Sensitivity Analysis";#N/A,#N/A,FALSE,"PV";#N/A,#N/A,FALSE,"Pro Forma"}</definedName>
    <definedName name="d" localSheetId="20" hidden="1">{"summary1",#N/A,TRUE,"Comps";"summary2",#N/A,TRUE,"Comps";"summary3",#N/A,TRUE,"Comps"}</definedName>
    <definedName name="d_1" localSheetId="20"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d_2" localSheetId="20" hidden="1">{"eca",#N/A,TRUE,"E-C1 (R)";"ecb",#N/A,TRUE,"E-C1 (R)"}</definedName>
    <definedName name="DACF" localSheetId="20" hidden="1">{"mgmt forecast",#N/A,FALSE,"Mgmt Forecast";"dcf table",#N/A,FALSE,"Mgmt Forecast";"sensitivity",#N/A,FALSE,"Mgmt Forecast";"table inputs",#N/A,FALSE,"Mgmt Forecast";"calculations",#N/A,FALSE,"Mgmt Forecast"}</definedName>
    <definedName name="DACF_2" localSheetId="20" hidden="1">{"mgmt forecast",#N/A,FALSE,"Mgmt Forecast";"dcf table",#N/A,FALSE,"Mgmt Forecast";"sensitivity",#N/A,FALSE,"Mgmt Forecast";"table inputs",#N/A,FALSE,"Mgmt Forecast";"calculations",#N/A,FALSE,"Mgmt Forecast"}</definedName>
    <definedName name="dad" localSheetId="20" hidden="1">{#N/A,#N/A,FALSE,"Banco de Dados"}</definedName>
    <definedName name="dadf" localSheetId="20" hidden="1">{#N/A,#N/A,FALSE,"Banco de Dados"}</definedName>
    <definedName name="DAFAD" localSheetId="20" hidden="1">{"cap_structure",#N/A,FALSE,"Graph-Mkt Cap";"price",#N/A,FALSE,"Graph-Price";"ebit",#N/A,FALSE,"Graph-EBITDA";"ebitda",#N/A,FALSE,"Graph-EBITDA"}</definedName>
    <definedName name="dafdsaf" localSheetId="20" hidden="1">{"incomemth",#N/A,TRUE,"forecast00";"incomepercentmth",#N/A,TRUE,"forecast00";"balancemth",#N/A,TRUE,"forecast00";"cashmth",#N/A,TRUE,"forecast00";"covenantmth",#N/A,TRUE,"forecast00"}</definedName>
    <definedName name="dafgdfg" localSheetId="20" hidden="1">{"inputs raw data",#N/A,TRUE,"INPUT"}</definedName>
    <definedName name="dafsaf1" localSheetId="20" hidden="1">{"incomemth",#N/A,TRUE,"forecast00";"incomepercentmth",#N/A,TRUE,"forecast00";"balancemth",#N/A,TRUE,"forecast00";"cashmth",#N/A,TRUE,"forecast00";"covenantmth",#N/A,TRUE,"forecast00"}</definedName>
    <definedName name="dag" localSheetId="20" hidden="1">{"Total",#N/A,FALSE,"Six Fields";"PDP",#N/A,FALSE,"Six Fields";"PNP",#N/A,FALSE,"Six Fields";"PUD",#N/A,FALSE,"Six Fields";"Prob",#N/A,FALSE,"Six Fields"}</definedName>
    <definedName name="dani15"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3"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33"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5"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10"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3"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6"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7"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8"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9"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a"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5"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23"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25"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28"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29"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30"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31"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3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44"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3"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4"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124"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125"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126"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127"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13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t" localSheetId="20" hidden="1">{"data",#N/A,FALSE,"INPUT"}</definedName>
    <definedName name="data" localSheetId="20" hidden="1">{"data",#N/A,FALSE,"INPUT"}</definedName>
    <definedName name="data1" localSheetId="20" hidden="1">{"data",#N/A,FALSE,"INPUT"}</definedName>
    <definedName name="data14" localSheetId="20" hidden="1">{"data",#N/A,FALSE,"INPUT"}</definedName>
    <definedName name="data2" localSheetId="20" hidden="1">{"data",#N/A,FALSE,"INPUT"}</definedName>
    <definedName name="data3" localSheetId="20" hidden="1">{"data",#N/A,FALSE,"INPUT"}</definedName>
    <definedName name="dataerror" localSheetId="20" hidden="1">{"data",#N/A,FALSE,"INPUT"}</definedName>
    <definedName name="dave" localSheetId="20" hidden="1">{"Main",#N/A,FALSE,"Wacker";"Main2",#N/A,FALSE,"Wacker";"Value",#N/A,FALSE,"Wacker";"Sensitivity",#N/A,FALSE,"Wacker";"Paine",#N/A,FALSE,"Wacker";"Quaker",#N/A,FALSE,"Wacker";"Wacker",#N/A,FALSE,"Wacker";"1900",#N/A,FALSE,"Wacker";"1901",#N/A,FALSE,"Wacker"}</definedName>
    <definedName name="dc" localSheetId="20" hidden="1">{#N/A,#N/A,FALSE,"Chart 2 by Prop Type"}</definedName>
    <definedName name="dd" localSheetId="20" hidden="1">{"MonthlyRentRoll",#N/A,FALSE,"RentRoll"}</definedName>
    <definedName name="ddd" localSheetId="20" hidden="1">{"DIST Cover",#N/A,FALSE,"DIST";"History",#N/A,FALSE,"HIST";"Cash Flow",#N/A,FALSE,"CF";"Cash Flow_PSF",#N/A,FALSE,"CF";"NPV",#N/A,FALSE,"NPV";"Detail Assumption",#N/A,FALSE,"DET";"Expire",#N/A,FALSE,"EXP";"UNDIST Cover",#N/A,FALSE,"UNDIST";"Discrepancy",#N/A,FALSE,"DET";"Budget Recon",#N/A,FALSE,"CF";"Rent Reconciliation",#N/A,FALSE,"RENT";"TI Reconciliation",#N/A,FALSE,"TI";"Rent_PSF",#N/A,FALSE,"RENT_PSF";"Esc_PSF",#N/A,FALSE,"ESC_PSF";"TI_PSF",#N/A,FALSE,"TI_PSF";"Comm_PSF",#N/A,FALSE,"COMM_PSF"}</definedName>
    <definedName name="dddddd_2" localSheetId="20" hidden="1">{#N/A,#N/A,FALSE,"CAPREIT"}</definedName>
    <definedName name="dddddd_3" localSheetId="20" hidden="1">{#N/A,#N/A,FALSE,"CAPREIT"}</definedName>
    <definedName name="dddddd_4" localSheetId="20" hidden="1">{#N/A,#N/A,FALSE,"CAPREIT"}</definedName>
    <definedName name="dddddd_5" localSheetId="20" hidden="1">{#N/A,#N/A,FALSE,"CAPREIT"}</definedName>
    <definedName name="dddddd2" localSheetId="20" hidden="1">{#N/A,#N/A,FALSE,"CAPREIT"}</definedName>
    <definedName name="ddddddd" localSheetId="20" hidden="1">{#N/A,#N/A,FALSE,"CAPREIT"}</definedName>
    <definedName name="ddddddd_2" localSheetId="20" hidden="1">{#N/A,#N/A,FALSE,"CAPREIT"}</definedName>
    <definedName name="ddddddd_3" localSheetId="20" hidden="1">{#N/A,#N/A,FALSE,"CAPREIT"}</definedName>
    <definedName name="ddddddd_4" localSheetId="20" hidden="1">{#N/A,#N/A,FALSE,"CAPREIT"}</definedName>
    <definedName name="ddddddd_5" localSheetId="20" hidden="1">{#N/A,#N/A,FALSE,"CAPREIT"}</definedName>
    <definedName name="ddddddd2" localSheetId="20" hidden="1">{#N/A,#N/A,FALSE,"CAPREIT"}</definedName>
    <definedName name="ddddddddddd" localSheetId="20" hidden="1">{#N/A,#N/A,TRUE,"Krycí list"}</definedName>
    <definedName name="dddddddddddddddddd" localSheetId="20" hidden="1">{"Full Gross to Net",#N/A,TRUE,"GtoN";"R_I Accepted from Group Coys",#N/A,TRUE,"GtoN";"R_I Ceded to Group Coys",#N/A,TRUE,"GtoN";"Closing Loss Reserves and Gross Claims Incurred",#N/A,TRUE,"GtoN"}</definedName>
    <definedName name="dddddddddddddddddddddddddddd" localSheetId="20" hidden="1">{#N/A,#N/A,FALSE,"A";#N/A,#N/A,FALSE,"C"}</definedName>
    <definedName name="Debt2" localSheetId="20" hidden="1">{"'Expirations'!$A$1:$L$65"}</definedName>
    <definedName name="def" localSheetId="20" hidden="1">{"Construction_Short",#N/A,FALSE,"Construction"}</definedName>
    <definedName name="defg" localSheetId="20" hidden="1">{"Financials",#N/A,FALSE,"Financials";"AVP",#N/A,FALSE,"AVP";"DCF",#N/A,FALSE,"DCF";"CSC",#N/A,FALSE,"CSC";"Deal_Comp",#N/A,FALSE,"DealComp"}</definedName>
    <definedName name="delete2" localSheetId="20" hidden="1">Valuation!#REF!</definedName>
    <definedName name="DeleteAccumAmort" localSheetId="20">Valuation!#REF!,Valuation!#REF!</definedName>
    <definedName name="DeleteFA" localSheetId="20">Valuation!#REF!,Valuation!#REF!,Valuation!#REF!</definedName>
    <definedName name="DeleteIntangibleAssets" localSheetId="20">Valuation!#REF!,Valuation!#REF!</definedName>
    <definedName name="DeleteLand" localSheetId="20">Valuation!#REF!,Valuation!#REF!</definedName>
    <definedName name="DeleteTaxRollforward" localSheetId="20">Valuation!#REF!,Valuation!#REF!,Valuation!#REF!,Valuation!#REF!,Valuation!#REF!,Valuation!#REF!</definedName>
    <definedName name="delta" localSheetId="20" hidden="1">{"ACCOUNTING COPY",#N/A,FALSE,"SCHEDULE A";"FINANCE COPY",#N/A,FALSE,"SCHEDULE A";"P.L. COPY",#N/A,FALSE,"SCHEDULE A"}</definedName>
    <definedName name="DetailedCosts" localSheetId="20" hidden="1">{"CF",#N/A,FALSE,"Cash Flow";"RET",#N/A,FALSE,"Returns";"NPV",#N/A,FALSE,"Values";"ASMPT",#N/A,FALSE,"Assumptions"}</definedName>
    <definedName name="DetailedCosts_2" localSheetId="20" hidden="1">{"CF",#N/A,FALSE,"Cash Flow";"RET",#N/A,FALSE,"Returns";"NPV",#N/A,FALSE,"Values";"ASMPT",#N/A,FALSE,"Assumptions"}</definedName>
    <definedName name="devsummprint" localSheetId="20">Valuation!#REF!,Valuation!#REF!+Valuation!#REF!,Valuation!#REF!,Valuation!#REF!</definedName>
    <definedName name="df" localSheetId="20"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dfahgadf" localSheetId="2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asfdsa" localSheetId="20" hidden="1">{#N/A,#N/A,TRUE,"10 Yr Hold";#N/A,#N/A,TRUE,"7 Yr Hold";#N/A,#N/A,TRUE,"5 Yr Hold";#N/A,#N/A,TRUE,"3 Yr Hold"}</definedName>
    <definedName name="dfd" localSheetId="20" hidden="1">{"FCB_ALL",#N/A,FALSE,"FCB";"GREY_ALL",#N/A,FALSE,"GREY"}</definedName>
    <definedName name="dfdas" localSheetId="20" hidden="1">{"FCB_ALL",#N/A,FALSE,"FCB";"GREY_ALL",#N/A,FALSE,"GREY"}</definedName>
    <definedName name="dfdfd" localSheetId="20" hidden="1">{"FCB_ALL",#N/A,FALSE,"FCB";"GREY_ALL",#N/A,FALSE,"GREY"}</definedName>
    <definedName name="dfdfdfd" localSheetId="20" hidden="1">{"FCB_ALL",#N/A,FALSE,"FCB"}</definedName>
    <definedName name="dfdser"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fere" localSheetId="20" hidden="1">{"ReportTop",#N/A,FALSE,"report top"}</definedName>
    <definedName name="dff" localSheetId="20" hidden="1">{"sheet a",#N/A,FALSE,"A";"2 9 casflow",#N/A,FALSE,"B"}</definedName>
    <definedName name="dfform" localSheetId="20">IF([0]!totcost&lt;201,0,ROUNDUP(IF(MPFee&gt;0,MPFee,1%*[0]!totcost),-2))</definedName>
    <definedName name="dfgd" localSheetId="20" hidden="1">{#N/A,#N/A,FALSE,"Cashflow Analysis";#N/A,#N/A,FALSE,"Sensitivity Analysis";#N/A,#N/A,FALSE,"PV";#N/A,#N/A,FALSE,"Pro Forma"}</definedName>
    <definedName name="dfgg" localSheetId="20" hidden="1">{"sheet a",#N/A,FALSE,"A";"sheet b 1",#N/A,FALSE,"B";"sheet b 2",#N/A,FALSE,"B"}</definedName>
    <definedName name="dfhdfagdf" localSheetId="20" hidden="1">{"cap_structure",#N/A,FALSE,"Graph-Mkt Cap";"price",#N/A,FALSE,"Graph-Price";"ebit",#N/A,FALSE,"Graph-EBITDA";"ebitda",#N/A,FALSE,"Graph-EBITDA"}</definedName>
    <definedName name="dfhdfh" localSheetId="20" hidden="1">{"Construction Costs",#N/A,FALSE,"Total Costs"}</definedName>
    <definedName name="dfhdh" localSheetId="20" hidden="1">{#N/A,#N/A,FALSE,"COVER SHEET";#N/A,#N/A,FALSE,"SECT 1 - SUMM";#N/A,#N/A,FALSE,"SECT 1 - LND PLAN";#N/A,#N/A,FALSE,"SECT 2 - COMBINED QTRLY PROJ CF";#N/A,#N/A,FALSE,"SECT 2 - KUKIO CF";#N/A,#N/A,FALSE,"SECT 2 - MANINI CF";#N/A,#N/A,FALSE,"SECT 5a - CLUB ASSUMPTIONS";#N/A,#N/A,FALSE,"SECT 5 - QTRLY CLUB OPS"}</definedName>
    <definedName name="dfsafd" localSheetId="2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2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2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1" localSheetId="2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h" localSheetId="20" hidden="1">{#N/A,#N/A,FALSE,"Banco de Dados"}</definedName>
    <definedName name="dh" localSheetId="20" hidden="1">{#N/A,#N/A,TRUE,"Krycí list"}</definedName>
    <definedName name="DHG" localSheetId="20" hidden="1">{"cap_structure",#N/A,FALSE,"Graph-Mkt Cap";"price",#N/A,FALSE,"Graph-Price";"ebit",#N/A,FALSE,"Graph-EBITDA";"ebitda",#N/A,FALSE,"Graph-EBITDA"}</definedName>
    <definedName name="dhh" localSheetId="20" hidden="1">{#N/A,#N/A,TRUE,"Krycí list"}</definedName>
    <definedName name="dhhh" localSheetId="20" hidden="1">{#N/A,#N/A,TRUE,"Krycí list"}</definedName>
    <definedName name="dine4"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irector" localSheetId="20" hidden="1">{"PRICING",#N/A,FALSE,"MODEL_ST";"ASSUMPTIONS",#N/A,FALSE,"MODEL_ST";"RENTS",#N/A,FALSE,"MODEL_ST";"RESIDUAL",#N/A,FALSE,"MODEL_ST";"DISCOUNT RATES",#N/A,FALSE,"MODEL_ST"}</definedName>
    <definedName name="dis" localSheetId="20" hidden="1">{#N/A,#N/A,FALSE,"Cashflow Analysis";#N/A,#N/A,FALSE,"Sensitivity Analysis";#N/A,#N/A,FALSE,"PV";#N/A,#N/A,FALSE,"Pro Forma"}</definedName>
    <definedName name="dis.2" localSheetId="20" hidden="1">{#N/A,#N/A,FALSE,"Cashflow Analysis";#N/A,#N/A,FALSE,"Sensitivity Analysis";#N/A,#N/A,FALSE,"PV";#N/A,#N/A,FALSE,"Pro Forma"}</definedName>
    <definedName name="DM" localSheetId="20" hidden="1">{#N/A,#N/A,FALSE}</definedName>
    <definedName name="DMM" localSheetId="20" hidden="1">{#N/A,#N/A,FALSE}</definedName>
    <definedName name="dmmm" localSheetId="20" hidden="1">{#N/A,#N/A,FALSE}</definedName>
    <definedName name="dog" localSheetId="20" hidden="1">{FALSE,FALSE,1.75,1,600,351,FALSE,FALSE,TRUE,TRUE,0,30,#N/A,41,#N/A,9.57777777777778,18.9166666666667,1,FALSE,FALSE,1,TRUE,1,FALSE,100,"Swvu.As._.Is._.Value.","ACwvu.As._.Is._.Value.",1,FALSE,FALSE,1,1,1,1,1,"","",FALSE,FALSE,FALSE,FALSE,1,#N/A,1,1,FALSE,FALSE,FALSE,FALSE,FALSE,FALSE}</definedName>
    <definedName name="dog_2" localSheetId="20" hidden="1">{FALSE,FALSE,1.75,1,600,351,FALSE,FALSE,TRUE,TRUE,0,30,#N/A,41,#N/A,9.57777777777778,18.9166666666667,1,FALSE,FALSE,1,TRUE,1,FALSE,100,"Swvu.As._.Is._.Value.","ACwvu.As._.Is._.Value.",1,FALSE,FALSE,1,1,1,1,1,"","",FALSE,FALSE,FALSE,FALSE,1,#N/A,1,1,FALSE,FALSE,FALSE,FALSE,FALSE,FALSE}</definedName>
    <definedName name="dontknow"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Res" localSheetId="20" hidden="1">{"'April 24'!$J$11"}</definedName>
    <definedName name="drsg"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sa" localSheetId="20" hidden="1">{#N/A,#N/A,FALSE,"Chart 2 by Prop Type"}</definedName>
    <definedName name="dsaf" localSheetId="20" hidden="1">{#N/A,#N/A,FALSE,"ExecSum";#N/A,#N/A,FALSE,"total summary";#N/A,#N/A,FALSE,"Budget";#N/A,#N/A,FALSE,"CashFlow"}</definedName>
    <definedName name="dsaf1" localSheetId="20" hidden="1">{"incomemth",#N/A,TRUE,"forecast01";"incpercentmth",#N/A,TRUE,"forecast01";"balancemth",#N/A,TRUE,"forecast01";"cashmth",#N/A,TRUE,"forecast01";"cov2mth",#N/A,TRUE,"forecast01";"prbexp",#N/A,TRUE,"forecast01";"prbcap",#N/A,TRUE,"forecast01";"coalconsultants",#N/A,TRUE,"forecast01";"prbsum",#N/A,TRUE,"forecast01"}</definedName>
    <definedName name="dsafd" localSheetId="2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f" localSheetId="20" hidden="1">{#N/A,#N/A,FALSE,"Chart 2 by Prop Type"}</definedName>
    <definedName name="dsfgdsfg" localSheetId="20" hidden="1">Valuation!#REF!</definedName>
    <definedName name="dsfsd" localSheetId="20" hidden="1">{"Total",#N/A,FALSE,"Six Fields";"PDP",#N/A,FALSE,"Six Fields";"PNP",#N/A,FALSE,"Six Fields";"PUD",#N/A,FALSE,"Six Fields";"Prob",#N/A,FALSE,"Six Fields"}</definedName>
    <definedName name="dsgh" localSheetId="20" hidden="1">{#N/A,#N/A,TRUE,"Krycí list"}</definedName>
    <definedName name="dsghh" localSheetId="20" hidden="1">{#N/A,#N/A,TRUE,"Krycí list"}</definedName>
    <definedName name="dsgvnlkdsfn" localSheetId="20" hidden="1">{#N/A,#N/A,FALSE,"Chart 2 by Prop Type"}</definedName>
    <definedName name="DSS" localSheetId="20" hidden="1">{"print STAY opening assumptions",#N/A,FALSE,"STAY Openings";"print STAY openings",#N/A,FALSE,"STAY Openings"}</definedName>
    <definedName name="dsss" localSheetId="20" hidden="1">{"incomemth",#N/A,TRUE,"forecast01";"incpercentmth",#N/A,TRUE,"forecast01";"balancemth",#N/A,TRUE,"forecast01";"cashmth",#N/A,TRUE,"forecast01";"cov2mth",#N/A,TRUE,"forecast01";"prbexp",#N/A,TRUE,"forecast01";"prbcap",#N/A,TRUE,"forecast01";"coalconsultants",#N/A,TRUE,"forecast01";"prbsum",#N/A,TRUE,"forecast01"}</definedName>
    <definedName name="dsss1" localSheetId="20" hidden="1">{"incomemth",#N/A,TRUE,"forecast01";"incpercentmth",#N/A,TRUE,"forecast01";"balancemth",#N/A,TRUE,"forecast01";"cashmth",#N/A,TRUE,"forecast01";"cov2mth",#N/A,TRUE,"forecast01";"prbexp",#N/A,TRUE,"forecast01";"prbcap",#N/A,TRUE,"forecast01";"coalconsultants",#N/A,TRUE,"forecast01";"prbsum",#N/A,TRUE,"forecast01"}</definedName>
    <definedName name="Düs"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yn_RR_Inputs" localSheetId="20">Valuation!#REF!,Valuation!#REF!,Valuation!#REF!,Valuation!#REF!,Valuation!#REF!</definedName>
    <definedName name="E" localSheetId="20" hidden="1">{"mgmt forecast",#N/A,FALSE,"Mgmt Forecast";"dcf table",#N/A,FALSE,"Mgmt Forecast";"sensitivity",#N/A,FALSE,"Mgmt Forecast";"table inputs",#N/A,FALSE,"Mgmt Forecast";"calculations",#N/A,FALSE,"Mgmt Forecast"}</definedName>
    <definedName name="E_2" localSheetId="20" hidden="1">{"mgmt forecast",#N/A,FALSE,"Mgmt Forecast";"dcf table",#N/A,FALSE,"Mgmt Forecast";"sensitivity",#N/A,FALSE,"Mgmt Forecast";"table inputs",#N/A,FALSE,"Mgmt Forecast";"calculations",#N/A,FALSE,"Mgmt Forecast"}</definedName>
    <definedName name="eaf_cum_interest" localSheetId="20">OFFSET(Valuation!#REF!,2,0,Valuation!#REF!,1)</definedName>
    <definedName name="eaf_cum_principal" localSheetId="20">OFFSET(Valuation!#REF!,2,0,Valuation!#REF!,1)</definedName>
    <definedName name="earghdfh" localSheetId="2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d" localSheetId="20" hidden="1">{#N/A,#N/A,FALSE,"Chart 2 by Prop Type"}</definedName>
    <definedName name="edd" localSheetId="20" hidden="1">{"rtn",#N/A,FALSE,"RTN";"tables",#N/A,FALSE,"RTN";"cf",#N/A,FALSE,"CF";"stats",#N/A,FALSE,"Stats";"prop",#N/A,FALSE,"Prop"}</definedName>
    <definedName name="edf" localSheetId="20" hidden="1">{#N/A,#N/A,FALSE,"Chart 2 by Prop Type"}</definedName>
    <definedName name="ee" localSheetId="20" hidden="1">{#N/A,#N/A,FALSE,"OperatingAssumptions"}</definedName>
    <definedName name="eee" localSheetId="20" hidden="1">{#N/A,#N/A,FALSE,"OperatingAssumptions"}</definedName>
    <definedName name="eeee" localSheetId="20" hidden="1">{"Data Input",#N/A,TRUE,"Data Input";"10-Yr Cash Flow",#N/A,TRUE,"Cash Flow";"10-Yr Value",#N/A,TRUE,"Value "}</definedName>
    <definedName name="eeeee" localSheetId="20" hidden="1">{#N/A,#N/A,FALSE,"CAPREIT"}</definedName>
    <definedName name="eeeeeeeee" localSheetId="20" hidden="1">{#N/A,#N/A,FALSE,"CASH FLOW"}</definedName>
    <definedName name="eer" localSheetId="20" hidden="1">{"Construction_Short",#N/A,FALSE,"Construction"}</definedName>
    <definedName name="egfh" localSheetId="2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lectric" localSheetId="20"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elf" localSheetId="20" hidden="1">{FALSE,FALSE,1.75,1,600,351,FALSE,FALSE,TRUE,TRUE,0,30,#N/A,41,#N/A,9.57777777777778,18.9166666666667,1,FALSE,FALSE,1,TRUE,1,FALSE,100,"Swvu.As._.Is._.Value.","ACwvu.As._.Is._.Value.",1,FALSE,FALSE,1,1,1,1,1,"","",FALSE,FALSE,FALSE,FALSE,1,#N/A,1,1,FALSE,FALSE,FALSE,FALSE,FALSE,FALSE}</definedName>
    <definedName name="elf_2" localSheetId="20" hidden="1">{FALSE,FALSE,1.75,1,600,351,FALSE,FALSE,TRUE,TRUE,0,30,#N/A,41,#N/A,9.57777777777778,18.9166666666667,1,FALSE,FALSE,1,TRUE,1,FALSE,100,"Swvu.As._.Is._.Value.","ACwvu.As._.Is._.Value.",1,FALSE,FALSE,1,1,1,1,1,"","",FALSE,FALSE,FALSE,FALSE,1,#N/A,1,1,FALSE,FALSE,FALSE,FALSE,FALSE,FALSE}</definedName>
    <definedName name="ellen" localSheetId="20" hidden="1">{#N/A,#N/A,FALSE,"WATCHDSC";#N/A,#N/A,FALSE,"2LOSSMOD";#N/A,#N/A,FALSE,"2LOSS";#N/A,#N/A,FALSE,"DSC";#N/A,#N/A,FALSE,"OPERAT";#N/A,#N/A,FALSE,"ADJUST";#N/A,#N/A,FALSE,"LEASE EXPIRE"}</definedName>
    <definedName name="ELUdate" localSheetId="20">DATE(YEAR([0]!ProjectStartDate),MONTH([0]!ProjectStartDate)+[0]!StabilisedIncomeMonth-1,DAY([0]!ProjectStartDate))</definedName>
    <definedName name="ENGEL" localSheetId="20" hidden="1">Valuation!#REF!</definedName>
    <definedName name="er" localSheetId="2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asdf" localSheetId="20" hidden="1">{"Assump",#N/A,TRUE,"Proforma";"first",#N/A,TRUE,"Proforma";"second",#N/A,TRUE,"Proforma";"lease1",#N/A,TRUE,"Proforma";"lease2",#N/A,TRUE,"Proforma"}</definedName>
    <definedName name="ere" localSheetId="2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rer" localSheetId="20" hidden="1">{"Total",#N/A,FALSE,"Six Fields";"PDP",#N/A,FALSE,"Six Fields";"PNP",#N/A,FALSE,"Six Fields";"PUD",#N/A,FALSE,"Six Fields";"Prob",#N/A,FALSE,"Six Fields"}</definedName>
    <definedName name="ererg" localSheetId="20" hidden="1">{"Investor",#N/A,FALSE,"Model";"Property",#N/A,FALSE,"Model";"Incentive Taxes",#N/A,FALSE,"Model"}</definedName>
    <definedName name="eret" localSheetId="20" hidden="1">{"sheet a",#N/A,FALSE,"A";"2 9 casflow",#N/A,FALSE,"B"}</definedName>
    <definedName name="erg" localSheetId="20" hidden="1">{0,0,"",0;0,0,0,0;0,0,0,0;0,0,0,0;0,0,0,0}</definedName>
    <definedName name="erghr" localSheetId="20" hidden="1">{"graph",#N/A,FALSE,"WWJU";"graph",#N/A,FALSE,"WWSEM";"graph",#N/A,FALSE,"GOMJU";"graph",#N/A,FALSE,"GOMSEM";"graph",#N/A,FALSE,"NSJU";"graph",#N/A,FALSE,"NSSEM";"graph",#N/A,FALSE,"WAJU";"graph",#N/A,FALSE,"STOCKPRI";"graph",#N/A,FALSE,"CFTEV";"graph",#N/A,FALSE,"NAV-RCV";"graph",#N/A,FALSE,"CRUDEWW"}</definedName>
    <definedName name="ert5t6" localSheetId="20" hidden="1">{"Detail Project Cash Flow",#N/A,TRUE,"Cash Flow Grid";"Financing Calculation",#N/A,TRUE,"Cash Flow Grid"}</definedName>
    <definedName name="ertyui" localSheetId="20" hidden="1">{"FCB_ALL",#N/A,FALSE,"FCB";"GREY_ALL",#N/A,FALSE,"GREY"}</definedName>
    <definedName name="erw" localSheetId="20" hidden="1">{"Detail Project Cash Flow",#N/A,TRUE,"Cash Flow Grid";"Financing Calculation",#N/A,TRUE,"Cash Flow Grid"}</definedName>
    <definedName name="eryumds" localSheetId="20" hidden="1">{"qtrl1",#N/A,TRUE,"Annual Summary";"qtrl2",#N/A,TRUE,"Annual Summary";"qtrl3",#N/A,TRUE,"Annual Summary";"qtrl4",#N/A,TRUE,"QTLY Summary";"qtrl5",#N/A,TRUE,"QTLY Summary";"qtrl6",#N/A,TRUE,"QTLY Summary"}</definedName>
    <definedName name="EscrowsandReserves" localSheetId="20" hidden="1">{#N/A,#N/A,FALSE,"DELQ";#N/A,#N/A,FALSE,"REO";#N/A,#N/A,FALSE,"WATCHDSC";#N/A,#N/A,FALSE,"2LOSSMOD";#N/A,#N/A,FALSE,"2LOSS";#N/A,#N/A,FALSE,"DSC";#N/A,#N/A,FALSE,"OPERAT";#N/A,#N/A,FALSE,"ADJUST";#N/A,#N/A,FALSE,"PAIDOFF";#N/A,#N/A,FALSE,"TENANT";#N/A,#N/A,FALSE,"LEASE EXPIRE"}</definedName>
    <definedName name="esjkdrk"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stimate" localSheetId="20" hidden="1">{#N/A,#N/A,FALSE,"Detail";#N/A,#N/A,FALSE,"Totals"}</definedName>
    <definedName name="etan"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tert" localSheetId="20" hidden="1">{"sheet a",#N/A,FALSE,"A";"sheet b 1",#N/A,FALSE,"B";"sheet b 2",#N/A,FALSE,"B"}</definedName>
    <definedName name="etkutj" localSheetId="20" hidden="1">{"Cover",#N/A,FALSE,"Cover";"Summary",#N/A,FALSE,"Summarpage"}</definedName>
    <definedName name="euyhj" localSheetId="20" hidden="1">{"Annual Cash Flows",#N/A,FALSE,"Annual Summary";"qtrl1",#N/A,FALSE,"QTLY Summary";"qtrl2",#N/A,FALSE,"QTLY Summary";"qtrl3",#N/A,FALSE,"QTLY Summary";"qtrl4",#N/A,FALSE,"QTLY Summary";"qtrl5",#N/A,FALSE,"QTLY Summary";"qtrl6",#N/A,FALSE,"QTLY Summary"}</definedName>
    <definedName name="ewthwe" localSheetId="20" hidden="1">{"Cover",#N/A,FALSE,"Cover";"Summary",#N/A,FALSE,"Summarpage"}</definedName>
    <definedName name="exc" localSheetId="20" hidden="1">{"'Assump'!$F$6:$J$6"}</definedName>
    <definedName name="experiment" localSheetId="20" hidden="1">{#N/A,#N/A,FALSE,"Cashflow Analysis";#N/A,#N/A,FALSE,"Sensitivity Analysis";#N/A,#N/A,FALSE,"PV";#N/A,#N/A,FALSE,"Pro Forma"}</definedName>
    <definedName name="ExRate_Yr1" localSheetId="20" hidden="1">Valuation!#REF!</definedName>
    <definedName name="extra" localSheetId="20" hidden="1">{#N/A,#N/A,TRUE,"10 Yr Hold";#N/A,#N/A,TRUE,"7 Yr Hold";#N/A,#N/A,TRUE,"5 Yr Hold";#N/A,#N/A,TRUE,"3 Yr Hold"}</definedName>
    <definedName name="F" localSheetId="20" hidden="1">{#N/A,#N/A,FALSE,"Assumptions";#N/A,#N/A,FALSE,"Impact Assumptions";#N/A,#N/A,FALSE,"10-Yr - detail";#N/A,#N/A,FALSE,"1,5,10 yr comp";#N/A,#N/A,FALSE,"Lse-Exp.";#N/A,#N/A,FALSE,"Rent Roll";#N/A,#N/A,FALSE,"Historical (2)";#N/A,#N/A,FALSE,"RET's";#N/A,#N/A,FALSE,"Lease Rollover"}</definedName>
    <definedName name="fadsf" localSheetId="2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fdasfda" localSheetId="20" hidden="1">{#N/A,#N/A,TRUE,"10 Yr Hold";#N/A,#N/A,TRUE,"7 Yr Hold";#N/A,#N/A,TRUE,"5 Yr Hold";#N/A,#N/A,TRUE,"3 Yr Hold"}</definedName>
    <definedName name="fasdfas" localSheetId="20" hidden="1">{#N/A,#N/A,TRUE,"10 Yr Hold";#N/A,#N/A,TRUE,"7 Yr Hold";#N/A,#N/A,TRUE,"5 Yr Hold";#N/A,#N/A,TRUE,"3 Yr Hold"}</definedName>
    <definedName name="fasdga" localSheetId="20" hidden="1">{#N/A,#N/A,FALSE,"Recon of Schedules to BS";#N/A,#N/A,FALSE,"Reconciliation";#N/A,#N/A,FALSE,"Summary";#N/A,#N/A,FALSE,"Recon of GenLedg to Detail";#N/A,#N/A,FALSE,"Atlanta";#N/A,#N/A,FALSE,"Columbia";#N/A,#N/A,FALSE,"Greensboro - Winston-Salem";#N/A,#N/A,FALSE,"Memphis";#N/A,#N/A,FALSE,"Nashville";#N/A,#N/A,FALSE,"Raleigh";#N/A,#N/A,FALSE,"Richmond"}</definedName>
    <definedName name="fasffSFffASFasfASFasf" localSheetId="20" hidden="1">{#N/A,#N/A,FALSE,"LP Exp";#N/A,#N/A,FALSE,"Salary";#N/A,#N/A,FALSE,"Admin Exp";#N/A,#N/A,FALSE,"QTS Bud";#N/A,#N/A,FALSE,"Marketing"}</definedName>
    <definedName name="fd" localSheetId="20" hidden="1">Valuation!#REF!</definedName>
    <definedName name="fdasfasd" localSheetId="20" hidden="1">{"bs",#N/A,FALSE,"SCF"}</definedName>
    <definedName name="fdd" localSheetId="20" hidden="1">Valuation!#REF!</definedName>
    <definedName name="fddd" localSheetId="20" hidden="1">{#N/A,#N/A,FALSE,"Chart 2 by Prop Type"}</definedName>
    <definedName name="fdf" localSheetId="20" hidden="1">{"incomemth",#N/A,TRUE,"forecast00";"incomepercentmth",#N/A,TRUE,"forecast00";"balancemth",#N/A,TRUE,"forecast00";"cashmth",#N/A,TRUE,"forecast00";"covenantmth",#N/A,TRUE,"forecast00"}</definedName>
    <definedName name="fdfd" localSheetId="2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dfdfd" localSheetId="20" hidden="1">{#N/A,#N/A,FALSE,"CAPREIT"}</definedName>
    <definedName name="fdfdfd_2" localSheetId="20" hidden="1">{#N/A,#N/A,FALSE,"CAPREIT"}</definedName>
    <definedName name="fdfdfd_3" localSheetId="20" hidden="1">{#N/A,#N/A,FALSE,"CAPREIT"}</definedName>
    <definedName name="fdfdfd_4" localSheetId="20" hidden="1">{#N/A,#N/A,FALSE,"CAPREIT"}</definedName>
    <definedName name="fdfdfd_5" localSheetId="20" hidden="1">{#N/A,#N/A,FALSE,"CAPREIT"}</definedName>
    <definedName name="fdfdfdf" localSheetId="20" hidden="1">{#N/A,#N/A,FALSE,"CAPREIT"}</definedName>
    <definedName name="fdfdfdf_2" localSheetId="20" hidden="1">{#N/A,#N/A,FALSE,"CAPREIT"}</definedName>
    <definedName name="fdfdfdf_3" localSheetId="20" hidden="1">{#N/A,#N/A,FALSE,"CAPREIT"}</definedName>
    <definedName name="fdfdfdf_4" localSheetId="20" hidden="1">{#N/A,#N/A,FALSE,"CAPREIT"}</definedName>
    <definedName name="fdfdfdf_5" localSheetId="20" hidden="1">{#N/A,#N/A,FALSE,"CAPREIT"}</definedName>
    <definedName name="fdfghdf" localSheetId="20" hidden="1">{"inputs raw data",#N/A,TRUE,"INPUT"}</definedName>
    <definedName name="fdg" localSheetId="20" hidden="1">{"incomemth",#N/A,TRUE,"forecast00";"incomepercentmth",#N/A,TRUE,"forecast00";"balancemth",#N/A,TRUE,"forecast00";"cashmth",#N/A,TRUE,"forecast00";"covenantmth",#N/A,TRUE,"forecast00"}</definedName>
    <definedName name="fdgad" localSheetId="20" hidden="1">{"inputs raw data",#N/A,TRUE,"INPUT"}</definedName>
    <definedName name="fdsafdfsa" localSheetId="20" hidden="1">{#N/A,#N/A,TRUE,"10 Yr Hold";#N/A,#N/A,TRUE,"7 Yr Hold";#N/A,#N/A,TRUE,"5 Yr Hold";#N/A,#N/A,TRUE,"3 Yr Hold"}</definedName>
    <definedName name="fdsafdsagsadgsa" localSheetId="20" hidden="1">{#N/A,#N/A,TRUE,"10 Yr Hold";#N/A,#N/A,TRUE,"7 Yr Hold";#N/A,#N/A,TRUE,"5 Yr Hold";#N/A,#N/A,TRUE,"3 Yr Hold"}</definedName>
    <definedName name="fdsafsad" localSheetId="20" hidden="1">{#N/A,#N/A,TRUE,"10 Yr Hold";#N/A,#N/A,TRUE,"7 Yr Hold";#N/A,#N/A,TRUE,"5 Yr Hold";#N/A,#N/A,TRUE,"3 Yr Hold"}</definedName>
    <definedName name="fdsfsd" localSheetId="20" hidden="1">{"incomemth",#N/A,TRUE,"forecast01";"incpercentmth",#N/A,TRUE,"forecast01";"balancemth",#N/A,TRUE,"forecast01";"cashmth",#N/A,TRUE,"forecast01";"cov2mth",#N/A,TRUE,"forecast01";"prbexp",#N/A,TRUE,"forecast01";"prbcap",#N/A,TRUE,"forecast01";"coalconsultants",#N/A,TRUE,"forecast01";"prbsum",#N/A,TRUE,"forecast01"}</definedName>
    <definedName name="fdsg" localSheetId="20" hidden="1">{"incomemth",#N/A,TRUE,"forecast00";"incomepercentmth",#N/A,TRUE,"forecast00";"balancemth",#N/A,TRUE,"forecast00";"cashmth",#N/A,TRUE,"forecast00";"covenantmth",#N/A,TRUE,"forecast00"}</definedName>
    <definedName name="fdsg1" localSheetId="20" hidden="1">{"incomemth",#N/A,TRUE,"forecast00";"incomepercentmth",#N/A,TRUE,"forecast00";"balancemth",#N/A,TRUE,"forecast00";"cashmth",#N/A,TRUE,"forecast00";"covenantmth",#N/A,TRUE,"forecast00"}</definedName>
    <definedName name="fefsf" localSheetId="20" hidden="1">{"incomemth",#N/A,TRUE,"forecast01";"incpercentmth",#N/A,TRUE,"forecast01";"balancemth",#N/A,TRUE,"forecast01";"cashmth",#N/A,TRUE,"forecast01";"cov2mth",#N/A,TRUE,"forecast01";"prbexp",#N/A,TRUE,"forecast01";"prbcap",#N/A,TRUE,"forecast01";"coalconsultants",#N/A,TRUE,"forecast01";"prbsum",#N/A,TRUE,"forecast01"}</definedName>
    <definedName name="fefsf1" localSheetId="20" hidden="1">{"incomemth",#N/A,TRUE,"forecast01";"incpercentmth",#N/A,TRUE,"forecast01";"balancemth",#N/A,TRUE,"forecast01";"cashmth",#N/A,TRUE,"forecast01";"cov2mth",#N/A,TRUE,"forecast01";"prbexp",#N/A,TRUE,"forecast01";"prbcap",#N/A,TRUE,"forecast01";"coalconsultants",#N/A,TRUE,"forecast01";"prbsum",#N/A,TRUE,"forecast01"}</definedName>
    <definedName name="ff" localSheetId="20" hidden="1">{#N/A,#N/A,TRUE,"Summary";"AnnualRentRoll",#N/A,TRUE,"RentRoll";#N/A,#N/A,TRUE,"ExitStratigy";#N/A,#N/A,TRUE,"OperatingAssumptions"}</definedName>
    <definedName name="FF_hide_rows" localSheetId="20">Valuation!#REF!,Valuation!#REF!</definedName>
    <definedName name="fferw" localSheetId="20"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f" localSheetId="20">{#N/A,#N/A,TRUE,"Summary";"AnnualRentRoll",#N/A,TRUE,"RentRoll";#N/A,#N/A,TRUE,"ExitStratigy";#N/A,#N/A,TRUE,"OperatingAssumptions"}</definedName>
    <definedName name="ffff" localSheetId="20" hidden="1">{"Data Input",#N/A,TRUE,"Data Input";"15-Yr Cash Flow",#N/A,TRUE,"Cash Flow";"15-Yr Value",#N/A,TRUE,"Value "}</definedName>
    <definedName name="ffffff" localSheetId="20" hidden="1">{#N/A,#N/A,FALSE,"Cashflow Analysis";#N/A,#N/A,FALSE,"Sensitivity Analysis";#N/A,#N/A,FALSE,"PV";#N/A,#N/A,FALSE,"Pro Forma"}</definedName>
    <definedName name="ffffff.2" localSheetId="20" hidden="1">{#N/A,#N/A,FALSE,"Cashflow Analysis";#N/A,#N/A,FALSE,"Sensitivity Analysis";#N/A,#N/A,FALSE,"PV";#N/A,#N/A,FALSE,"Pro Forma"}</definedName>
    <definedName name="ffffffffffff" localSheetId="20" hidden="1">{#N/A,#N/A,FALSE,"CASH FLOW"}</definedName>
    <definedName name="ffl" localSheetId="20" hidden="1">Valuation!#REF!</definedName>
    <definedName name="fg" localSheetId="20" hidden="1">{"schedule1",#N/A,FALSE,"Sheet1";"schedule2",#N/A,FALSE,"Sheet1";"schedule3",#N/A,FALSE,"Sheet1";"schedule4",#N/A,FALSE,"Sheet1";"schedule5",#N/A,FALSE,"Sheet1";"schedule6",#N/A,FALSE,"Sheet1"}</definedName>
    <definedName name="fgbdzf" localSheetId="20" hidden="1">{#N/A,#N/A,FALSE,"Cashflow Analysis";#N/A,#N/A,FALSE,"Sensitivity Analysis";#N/A,#N/A,FALSE,"PV";#N/A,#N/A,FALSE,"Pro Forma"}</definedName>
    <definedName name="fgdfs" localSheetId="20" hidden="1">{"FORMULAS",#N/A,FALSE,"ESTIMATE"}</definedName>
    <definedName name="fgh" localSheetId="2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fghsgh" localSheetId="20" hidden="1">{"CF",#N/A,FALSE,"Cash Flow";"RET",#N/A,FALSE,"Returns";"NPV",#N/A,FALSE,"Values";"ASMPT",#N/A,FALSE,"Assumptions"}</definedName>
    <definedName name="fghsgh_2" localSheetId="20" hidden="1">{"CF",#N/A,FALSE,"Cash Flow";"RET",#N/A,FALSE,"Returns";"NPV",#N/A,FALSE,"Values";"ASMPT",#N/A,FALSE,"Assumptions"}</definedName>
    <definedName name="fhg" localSheetId="2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20" hidden="1">{TRUE,TRUE,-1.25,-15.5,604.5,369,FALSE,FALSE,TRUE,TRUE,0,1,83,1,38,4,5,4,TRUE,TRUE,3,TRUE,1,TRUE,75,"Swvu.inputs._.raw._.data.","ACwvu.inputs._.raw._.data.",#N/A,FALSE,FALSE,0.5,0.5,0.5,0.5,2,"&amp;F","&amp;A&amp;RPage &amp;P",FALSE,FALSE,FALSE,FALSE,1,60,#N/A,#N/A,"=R1C61:R53C89","=C1:C5",#N/A,#N/A,FALSE,FALSE,FALSE,1,600,600,FALSE,FALSE,TRUE,TRUE,TRUE}</definedName>
    <definedName name="fhjf" localSheetId="20" hidden="1">{#N/A,#N/A,FALSE,"Banco de Dados"}</definedName>
    <definedName name="final" localSheetId="20" hidden="1">{"Main",#N/A,FALSE,"Wacker";"Main2",#N/A,FALSE,"Wacker";"Value",#N/A,FALSE,"Wacker";"Sensitivity",#N/A,FALSE,"Wacker";"Paine",#N/A,FALSE,"Wacker";"Quaker",#N/A,FALSE,"Wacker";"Wacker",#N/A,FALSE,"Wacker";"1900",#N/A,FALSE,"Wacker";"1901",#N/A,FALSE,"Wacker"}</definedName>
    <definedName name="finform" localSheetId="20">IF(MCLI&gt;0,MCLI,(((#N/A/12)*conmos)*[0]!totcost)*45%)</definedName>
    <definedName name="finforma" localSheetId="20">IF(MCLI&gt;0,MCLI,(((#N/A/12)*conmos)*[0]!totcost)*45%)</definedName>
    <definedName name="FiscalQterly" localSheetId="20" hidden="1">{#N/A,#N/A,TRUE,"Property Mgmt Review";#N/A,#N/A,TRUE,"Prop Leasing Summary";#N/A,#N/A,TRUE,"Lease Exp Sch";#N/A,#N/A,TRUE,"Encumbance Sch";#N/A,#N/A,TRUE,"Stacking Plan";#N/A,#N/A,TRUE,"Prop Leasing Activity";#N/A,#N/A,TRUE,"Subleasing Activity";#N/A,#N/A,TRUE,"Mo. Statement Cash Flows";#N/A,#N/A,TRUE,"Operating Report";#N/A,#N/A,TRUE,"Variance Analysis by Account";#N/A,#N/A,TRUE,"Balance Sheet";#N/A,#N/A,TRUE,"Mgmt Fee";#N/A,#N/A,TRUE,"Prop Cap Ex";#N/A,#N/A,TRUE,"Check Register";#N/A,#N/A,TRUE,"Aged Trial Balance";#N/A,#N/A,TRUE,"Rent Roll";#N/A,#N/A,TRUE,"Bank Rec - 15100";#N/A,#N/A,TRUE,"Bank Rec - 32997";#N/A,#N/A,TRUE,"Bank Rec - 15200"}</definedName>
    <definedName name="fixed_assets" localSheetId="20" hidden="1">{"Detailed",#N/A,FALSE,"Schedule4"}</definedName>
    <definedName name="fjlk" localSheetId="20" hidden="1">{"incomemth",#N/A,TRUE,"forecast01";"incpercentmth",#N/A,TRUE,"forecast01";"balancemth",#N/A,TRUE,"forecast01";"cashmth",#N/A,TRUE,"forecast01";"cov2mth",#N/A,TRUE,"forecast01";"prbexp",#N/A,TRUE,"forecast01";"prbcap",#N/A,TRUE,"forecast01";"coalconsultants",#N/A,TRUE,"forecast01";"prbsum",#N/A,TRUE,"forecast01"}</definedName>
    <definedName name="fksajf" localSheetId="20" hidden="1">{#N/A,#N/A,FALSE,"SCHEDULE A";"MINIMUM RENT",#N/A,FALSE,"SCHEDULES B &amp; C";"PERCENTAGE RENT",#N/A,FALSE,"SCHEDULES B &amp; C"}</definedName>
    <definedName name="fm" localSheetId="20" hidden="1">{"summary1",#N/A,TRUE,"Comps";"summary2",#N/A,TRUE,"Comps";"summary3",#N/A,TRUE,"Comps"}</definedName>
    <definedName name="for" localSheetId="2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fore" localSheetId="20" hidden="1">{#N/A,#N/A,FALSE,"INPUTS";#N/A,#N/A,FALSE,"INCOME STATEMENT";#N/A,#N/A,FALSE,"BALANCE";#N/A,#N/A,FALSE,"TRASLATION";#N/A,#N/A,FALSE,"CASH FLOW";#N/A,#N/A,FALSE,"COST OF SALES"}</definedName>
    <definedName name="fr" localSheetId="20" hidden="1">{"print STAY opening assumptions",#N/A,FALSE,"STAY Openings";"print STAY openings",#N/A,FALSE,"STAY Openings"}</definedName>
    <definedName name="frequency" localSheetId="20">{"Monthly";"Semi-Monthly";"Bi-Weekly";"Weekly";"Acc Bi-Weekly";"Acc Weekly"}</definedName>
    <definedName name="frgnr"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rse"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rtyu" localSheetId="20" hidden="1">{#N/A,#N/A,FALSE,"Chart 2 by Prop Type"}</definedName>
    <definedName name="fsdsfafd" localSheetId="20" hidden="1">{"CSheet",#N/A,FALSE,"C";"SmCap",#N/A,FALSE,"VAL1";"GulfCoast",#N/A,FALSE,"VAL1";"nav",#N/A,FALSE,"NAV";"Summary",#N/A,FALSE,"NAV"}</definedName>
    <definedName name="FSmatrix" localSheetId="20">OFFSET(anchorMatrix1,0,0,50,FS_NumberOfFinanceStructures)</definedName>
    <definedName name="ftgygy" localSheetId="20" hidden="1">{#N/A,#N/A,FALSE,"LP Exp";#N/A,#N/A,FALSE,"Salary";#N/A,#N/A,FALSE,"Admin Exp";#N/A,#N/A,FALSE,"QTS Bud";#N/A,#N/A,FALSE,"Marketing"}</definedName>
    <definedName name="fuck" localSheetId="20" hidden="1">{"Financials",#N/A,FALSE,"Financials";"AVP",#N/A,FALSE,"AVP";"DCF",#N/A,FALSE,"DCF";"CSC",#N/A,FALSE,"CSC";"Deal_Comp",#N/A,FALSE,"DealComp"}</definedName>
    <definedName name="fuckface" localSheetId="20" hidden="1">{#N/A,#N/A,FALSE,"Assumptions";#N/A,#N/A,FALSE,"Impact Assumptions";#N/A,#N/A,FALSE,"10-Yr - detail";#N/A,#N/A,FALSE,"1,5,10 yr comp";#N/A,#N/A,FALSE,"Lse-Exp.";#N/A,#N/A,FALSE,"Rent Roll";#N/A,#N/A,FALSE,"Historical (2)";#N/A,#N/A,FALSE,"RET's";#N/A,#N/A,FALSE,"Lease Rollover"}</definedName>
    <definedName name="fuk" localSheetId="20" hidden="1">{"1999",#N/A,FALSE,"1999"}</definedName>
    <definedName name="ｇ" localSheetId="20" hidden="1">{"'下期集計（10.27迄・速報値）'!$Q$16"}</definedName>
    <definedName name="g_2" localSheetId="20" hidden="1">{"mgmt forecast",#N/A,FALSE,"Mgmt Forecast";"dcf table",#N/A,FALSE,"Mgmt Forecast";"sensitivity",#N/A,FALSE,"Mgmt Forecast";"table inputs",#N/A,FALSE,"Mgmt Forecast";"calculations",#N/A,FALSE,"Mgmt Forecast"}</definedName>
    <definedName name="garage" localSheetId="20" hidden="1">{#N/A,#N/A,FALSE,"Garage Assumpt 1";#N/A,#N/A,FALSE,"Garage Op Proj";#N/A,#N/A,FALSE,"Hist I&amp;E";#N/A,#N/A,FALSE,"Garage Lease"}</definedName>
    <definedName name="gatewaybudget03" localSheetId="20"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gbjkh"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cjki" localSheetId="20" hidden="1">{#N/A,#N/A,TRUE,"Krycí list"}</definedName>
    <definedName name="gcjkii" localSheetId="20" hidden="1">{#N/A,#N/A,TRUE,"Krycí list"}</definedName>
    <definedName name="gd" localSheetId="20" hidden="1">{"'下期集計（10.27迄・速報値）'!$Q$16"}</definedName>
    <definedName name="gda" localSheetId="20" hidden="1">{"'下期集計（10.27迄・速報値）'!$Q$16"}</definedName>
    <definedName name="gdfgfgf" localSheetId="20" hidden="1">{"Tab1",#N/A,FALSE,"Cover";"Tab2",#N/A,FALSE,"Sect 3.18";"Tab3",#N/A,FALSE,"Section 3.22 (b) ";"Tab4",#N/A,FALSE,"Section 3.29 (i) (ii) (iii)";"Tab5",#N/A,FALSE,"Section 3.29 (ii)";"Tab6",#N/A,FALSE,"Section 4.04 vi";"Tab8",#N/A,FALSE,"3.29."}</definedName>
    <definedName name="gdfshdfaghdfzg" localSheetId="20" hidden="1">{#N/A,#N/A,FALSE,"Cashflow Analysis";#N/A,#N/A,FALSE,"Sensitivity Analysis";#N/A,#N/A,FALSE,"PV";#N/A,#N/A,FALSE,"Pro Forma"}</definedName>
    <definedName name="gdsa" localSheetId="20" hidden="1">{"'下期集計（10.27迄・速報値）'!$Q$16"}</definedName>
    <definedName name="gdxgxdz" localSheetId="20" hidden="1">{"View1",#N/A,FALSE,"Golf";"View2",#N/A,FALSE,"Golf";"View3",#N/A,FALSE,"Golf";"View4",#N/A,FALSE,"Golf";"View5",#N/A,FALSE,"Golf";"View6",#N/A,FALSE,"Golf";"View7",#N/A,FALSE,"Golf";"View8",#N/A,FALSE,"Golf";"View9",#N/A,FALSE,"Golf";"View10",#N/A,FALSE,"Golf";"View11",#N/A,FALSE,"Golf";"View12",#N/A,FALSE,"Golf"}</definedName>
    <definedName name="ged"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egeg" localSheetId="20" hidden="1">{#N/A,#N/A,FALSE,"Cashflow Analysis";#N/A,#N/A,FALSE,"Sensitivity Analysis";#N/A,#N/A,FALSE,"PV";#N/A,#N/A,FALSE,"Pro Forma"}</definedName>
    <definedName name="gegeg.2" localSheetId="20" hidden="1">{#N/A,#N/A,FALSE,"Cashflow Analysis";#N/A,#N/A,FALSE,"Sensitivity Analysis";#N/A,#N/A,FALSE,"PV";#N/A,#N/A,FALSE,"Pro Forma"}</definedName>
    <definedName name="Geograph_Pie_X_Labels" localSheetId="20" hidden="1">OFFSET(Valuation!#REF!,0,0,COUNTA(Valuation!#REF!)-1,1)</definedName>
    <definedName name="gfd" localSheetId="20" hidden="1">{#N/A,#N/A,FALSE,"Cashflow Analysis";#N/A,#N/A,FALSE,"Sensitivity Analysis";#N/A,#N/A,FALSE,"PV";#N/A,#N/A,FALSE,"Pro Forma"}</definedName>
    <definedName name="gfderes"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fgh" localSheetId="20" hidden="1">{"Assumptions",#N/A,FALSE,"Assumptions"}</definedName>
    <definedName name="gfh" localSheetId="20" hidden="1">{"CSheet",#N/A,FALSE,"C";"SmCap",#N/A,FALSE,"VAL1";"GulfCoast",#N/A,FALSE,"VAL1";"nav",#N/A,FALSE,"NAV";"Summary",#N/A,FALSE,"NAV"}</definedName>
    <definedName name="gfhs" localSheetId="20" hidden="1">{"summary1",#N/A,TRUE,"Comps";"summary2",#N/A,TRUE,"Comps";"summary3",#N/A,TRUE,"Comps"}</definedName>
    <definedName name="gfjfju" localSheetId="20" hidden="1">{"Downside",#N/A,FALSE,"Downside"}</definedName>
    <definedName name="gg" localSheetId="20" hidden="1">{#N/A,#N/A,FALSE,"Cashflow Analysis";#N/A,#N/A,FALSE,"Sensitivity Analysis";#N/A,#N/A,FALSE,"PV";#N/A,#N/A,FALSE,"Pro Forma"}</definedName>
    <definedName name="gg.2" localSheetId="20" hidden="1">{#N/A,#N/A,FALSE,"Cashflow Analysis";#N/A,#N/A,FALSE,"Sensitivity Analysis";#N/A,#N/A,FALSE,"PV";#N/A,#N/A,FALSE,"Pro Forma"}</definedName>
    <definedName name="ggg" localSheetId="20" hidden="1">{#N/A,#N/A,FALSE,"PropertyInfo"}</definedName>
    <definedName name="gggg" localSheetId="20" hidden="1">{"ODB",#N/A,FALSE,"Hold Scenario"}</definedName>
    <definedName name="gggg2" localSheetId="20" hidden="1">{"View1",#N/A,FALSE,"Sheet1";"View2",#N/A,FALSE,"Sheet1"}</definedName>
    <definedName name="gggggggggg" localSheetId="20"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h" localSheetId="20" hidden="1">{"FCB_ALL",#N/A,FALSE,"FCB";"GREY_ALL",#N/A,FALSE,"GREY"}</definedName>
    <definedName name="ghh" localSheetId="20" hidden="1">{"cred comp",#N/A,FALSE,"Comparable Credit Analysis";"IS",#N/A,FALSE,"IS";"Sensitivity",#N/A,FALSE,"Sensitivity";"BS",#N/A,FALSE,"BS";"Bond Summary",#N/A,FALSE,"B Summary";"AD",#N/A,FALSE,"Accretion";"NAV",#N/A,FALSE,"NAV";"SU",#N/A,FALSE,"S&amp;U";"acq. study",#N/A,FALSE,"Acq. Study";"F Charges",#N/A,FALSE,"Fixed Charges"}</definedName>
    <definedName name="ghj" localSheetId="20" hidden="1">{"CSheet",#N/A,FALSE,"C";"SmCap",#N/A,FALSE,"VAL1";"GulfCoast",#N/A,FALSE,"VAL1";"nav",#N/A,FALSE,"NAV";"Summary",#N/A,FALSE,"NAV"}</definedName>
    <definedName name="ghjghjr" localSheetId="20" hidden="1">{"Bid",#N/A,FALSE,"Estimate";"Breakdowm",#N/A,FALSE,"Estimate"}</definedName>
    <definedName name="ghu" localSheetId="2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jio" localSheetId="20" hidden="1">{"cred comp",#N/A,FALSE,"Comparable Credit Analysis";"IS",#N/A,FALSE,"IS";"Sensitivity",#N/A,FALSE,"Sensitivity";"BS",#N/A,FALSE,"BS";"Bond Summary",#N/A,FALSE,"B Summary";"AD",#N/A,FALSE,"Accretion";"NAV",#N/A,FALSE,"NAV";"SU",#N/A,FALSE,"S&amp;U";"acq. study",#N/A,FALSE,"Acq. Study";"F Charges",#N/A,FALSE,"Fixed Charges"}</definedName>
    <definedName name="GKUY" localSheetId="2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atax" localSheetId="20" hidden="1">{"contributions",#N/A,FALSE,"METHODS";"methods",#N/A,FALSE,"METHODS";"venator group",#N/A,FALSE,"METHODS"}</definedName>
    <definedName name="gmail" localSheetId="20"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gr" localSheetId="20" hidden="1">{"three",#N/A,FALSE,"Capital";"four",#N/A,FALSE,"Capital"}</definedName>
    <definedName name="gr_2" localSheetId="20" hidden="1">{"three",#N/A,FALSE,"Capital";"four",#N/A,FALSE,"Capital"}</definedName>
    <definedName name="graph." localSheetId="20" hidden="1">{#N/A,#N/A,FALSE,"Yield Graph"}</definedName>
    <definedName name="graph2." localSheetId="20" hidden="1">{#N/A,#N/A,FALSE,"Yield Graph";#N/A,#N/A,FALSE,"Rent Roll";#N/A,#N/A,FALSE,"OE Yr1";#N/A,#N/A,FALSE,"Repl.Cst.+Ins."}</definedName>
    <definedName name="graph3." localSheetId="20" hidden="1">{#N/A,#N/A,FALSE,"Yield Graph"}</definedName>
    <definedName name="grfaser"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ross"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round_Lease" localSheetId="20">{#N/A,#N/A,FALSE,"Title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grsaea" localSheetId="20"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grtr" localSheetId="20" hidden="1">{"graph",#N/A,FALSE,"WWJU";"graph",#N/A,FALSE,"WWSEM";"graph",#N/A,FALSE,"GOMJU";"graph",#N/A,FALSE,"GOMSEM";"graph",#N/A,FALSE,"NSJU";"graph",#N/A,FALSE,"NSSEM";"graph",#N/A,FALSE,"WAJU";"graph",#N/A,FALSE,"STOCKPRI";"graph",#N/A,FALSE,"CFTEV";"graph",#N/A,FALSE,"NAV-RCV";"graph",#N/A,FALSE,"CRUDEWW"}</definedName>
    <definedName name="GURAL" localSheetId="20"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URAL2" localSheetId="20"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vk" localSheetId="20" hidden="1">{"Assumptions",#N/A,FALSE,"Assumptions"}</definedName>
    <definedName name="gyhui" localSheetId="20" hidden="1">{"CSheet",#N/A,FALSE,"C";"SmCap",#N/A,FALSE,"VAL1";"GulfCoast",#N/A,FALSE,"VAL1";"nav",#N/A,FALSE,"NAV";"Summary",#N/A,FALSE,"NAV"}</definedName>
    <definedName name="gyjh" localSheetId="20" hidden="1">{#N/A,#N/A,FALSE,"Cashflow Analysis";#N/A,#N/A,FALSE,"Sensitivity Analysis";#N/A,#N/A,FALSE,"PV";#N/A,#N/A,FALSE,"Pro Forma"}</definedName>
    <definedName name="ｈ" localSheetId="20" hidden="1">{"'下期集計（10.27迄・速報値）'!$Q$16"}</definedName>
    <definedName name="h_2" localSheetId="20" hidden="1">{"ed1",#N/A,TRUE,"E-D";"ed2",#N/A,TRUE,"E-D"}</definedName>
    <definedName name="Ｈ16・１" localSheetId="20" hidden="1">{"'コメント'!$A$1:$C$37"}</definedName>
    <definedName name="H16･1速報" localSheetId="20" hidden="1">{"'コメント'!$A$1:$C$37"}</definedName>
    <definedName name="hallo" localSheetId="20" hidden="1">{#N/A,#N/A,FALSE,"Occ and Rate";#N/A,#N/A,FALSE,"PF Input";#N/A,#N/A,FALSE,"Capital Input";#N/A,#N/A,FALSE,"Proforma Five Yr";#N/A,#N/A,FALSE,"Calculations";#N/A,#N/A,FALSE,"Transaction Summary-DTW"}</definedName>
    <definedName name="HD" localSheetId="20" hidden="1">{TRUE,TRUE,-1.25,-15.5,604.5,369,FALSE,FALSE,TRUE,TRUE,0,1,83,1,38,4,5,4,TRUE,TRUE,3,TRUE,1,TRUE,75,"Swvu.inputs._.raw._.data.","ACwvu.inputs._.raw._.data.",#N/A,FALSE,FALSE,0.5,0.5,0.5,0.5,2,"&amp;F","&amp;A&amp;RPage &amp;P",FALSE,FALSE,FALSE,FALSE,1,60,#N/A,#N/A,"=R1C61:R53C89","=C1:C5",#N/A,#N/A,FALSE,FALSE,FALSE,1,600,600,FALSE,FALSE,TRUE,TRUE,TRUE}</definedName>
    <definedName name="hed"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ello" localSheetId="20">Valuation!Hello</definedName>
    <definedName name="Hello5" localSheetId="20">Valuation!Hello5</definedName>
    <definedName name="help" localSheetId="20" hidden="1">{#N/A,#N/A,FALSE,"ZLDebtMaturity";#N/A,#N/A,FALSE,"FCDebtMaturity";#N/A,#N/A,FALSE,"ZM3DebtMaturity";#N/A,#N/A,FALSE,"ZM2DebtMaturity";#N/A,#N/A,FALSE,"zm1DebtMaturity";#N/A,#N/A,FALSE,"ConsZM123DebtMaturity"}</definedName>
    <definedName name="hfgh" localSheetId="20" hidden="1">{"sheet a",#N/A,FALSE,"A";"sheet b 1",#N/A,FALSE,"B";"sheet b 2",#N/A,FALSE,"B"}</definedName>
    <definedName name="HFH" localSheetId="20" hidden="1">{"print annual inc. statement",#N/A,FALSE,"Summary";"print annual stats",#N/A,FALSE,"Summary";"print quarterly inc. statement",#N/A,FALSE,"Summary";"print quarterly stats",#N/A,FALSE,"Summary"}</definedName>
    <definedName name="hgfgh" localSheetId="20" hidden="1">{"Zone1",#N/A,FALSE,"Parameters";"Zone2",#N/A,FALSE,"Parameters"}</definedName>
    <definedName name="hggffg"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ghg" localSheetId="2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hh" localSheetId="20">{#N/A,#N/A,FALSE,"Summary"}</definedName>
    <definedName name="hhh" localSheetId="20" hidden="1">{#N/A,#N/A,FALSE,"Summary"}</definedName>
    <definedName name="hhhh" localSheetId="20" hidden="1">{#N/A,#N/A,FALSE,"OpEx (PP)";#N/A,#N/A,FALSE,"Lease Comps (O)-BT";#N/A,#N/A,FALSE,"OpEx (CC)";#N/A,#N/A,FALSE,"Value (PP-Base)";#N/A,#N/A,FALSE,"Value (CC-Base)";#N/A,#N/A,FALSE,"Sales Comps (R)";#N/A,#N/A,FALSE,"Sales Comps (O)"}</definedName>
    <definedName name="hhhhhh" localSheetId="20"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hhhhhhhhhhhh" localSheetId="20" hidden="1">{#N/A,#N/A,FALSE,"CCC ACC Budget";#N/A,#N/A,FALSE,"Variance";#N/A,#N/A,FALSE,"CCC Rent Detail";#N/A,#N/A,FALSE,"COMMON AREA";#N/A,#N/A,FALSE,"CCC Electric Inclusion";#N/A,#N/A,FALSE,"CCC Opex Detail";#N/A,#N/A,FALSE,"CCC RE Tax Detail";#N/A,#N/A,FALSE,"CCC Chilled Wtr Inclusion";#N/A,#N/A,FALSE,"CCC OTHVAC ";#N/A,#N/A,FALSE,"CCC INPUT"}</definedName>
    <definedName name="High" localSheetId="20" hidden="1">{#N/A,#N/A,FALSE,"Banco de Dados"}</definedName>
    <definedName name="Hist_Inputs" localSheetId="20">Valuation!#REF!,Valuation!#REF!,Valuation!#REF!,Valuation!#REF!,Valuation!#REF!,Valuation!#REF!,Valuation!#REF!,Valuation!#REF!,Valuation!#REF!,Valuation!#REF!,Valuation!#REF!,Valuation!#REF!,Valuation!#REF!,Valuation!#REF!,Valuation!#REF!,Valuation!#REF!,Valuation!#REF!,Valuation!#REF!,Valuation!#REF!,Valuation!#REF!,Valuation!#REF!,Valuation!#REF!,Valuation!#REF!</definedName>
    <definedName name="hj" localSheetId="20" hidden="1">{#N/A,#N/A,FALSE,"TocSE";#N/A,#N/A,FALSE,"GENINFORE";#N/A,#N/A,FALSE,"CAPITAL";#N/A,#N/A,FALSE,"finsum";#N/A,#N/A,FALSE,"source";#N/A,#N/A,FALSE,"cashre";#N/A,#N/A,FALSE,"tax";#N/A,#N/A,FALSE,"benefits";#N/A,#N/A,FALSE,"OPRES";#N/A,#N/A,FALSE,"loan2";#N/A,#N/A,FALSE,"loan3";#N/A,#N/A,FALSE,"ALLDEBT";#N/A,#N/A,FALSE,"loan4";#N/A,#N/A,FALSE,"deprec";#N/A,#N/A,FALSE,"deprepres";#N/A,#N/A,FALSE,"funded";#N/A,#N/A,FALSE,"repres";#N/A,#N/A,FALSE,"SALE";#N/A,#N/A,FALSE,"TAXCREDITS";#N/A,#N/A,FALSE,"capacctre";#N/A,#N/A,FALSE,"miingainre";#N/A,#N/A,FALSE,"cahsirrst";#N/A,#N/A,FALSE,"IRR";#N/A,#N/A,FALSE,"geninfoMT";#N/A,#N/A,FALSE,"data3";#N/A,#N/A,FALSE,"sourcemt";#N/A,#N/A,FALSE,"cashmt";#N/A,#N/A,FALSE,"taxmt";#N/A,#N/A,FALSE,"benefitshist";#N/A,#N/A,FALSE,"opresmt";#N/A,#N/A,FALSE,"fundedmt";#N/A,#N/A,FALSE,"capacctmt";#N/A,#N/A,FALSE,"taxcredamort";"HIRR1",#N/A,FALSE,"irrhtc";#N/A,#N/A,FALSE,"putmt"}</definedName>
    <definedName name="hjf" localSheetId="2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j" localSheetId="20" hidden="1">{"PROFORMA",#N/A,FALSE,"A";"BIGGER 1",#N/A,FALSE,"B";"BIGGER 2",#N/A,FALSE,"B";"BIGGER 3",#N/A,FALSE,"B";"SMALL CF 1",#N/A,FALSE,"C"}</definedName>
    <definedName name="hjkl" localSheetId="20" hidden="1">{"Zone1",#N/A,FALSE,"Parameters";"Zone2",#N/A,FALSE,"Parameters"}</definedName>
    <definedName name="hlhldh" localSheetId="20" hidden="1">{"Annual Cash Flows",#N/A,FALSE,"Annual Summary"}</definedName>
    <definedName name="HMLkUp" localSheetId="20" hidden="1">Valuation!#REF!</definedName>
    <definedName name="hmnxghj" localSheetId="20" hidden="1">{"CF",#N/A,FALSE,"Cash Flow";"RET",#N/A,FALSE,"Returns";"NPV",#N/A,FALSE,"Values";"ASMPT",#N/A,FALSE,"Assumptions"}</definedName>
    <definedName name="hmnxghj_2" localSheetId="20" hidden="1">{"CF",#N/A,FALSE,"Cash Flow";"RET",#N/A,FALSE,"Returns";"NPV",#N/A,FALSE,"Values";"ASMPT",#N/A,FALSE,"Assumptions"}</definedName>
    <definedName name="HMSeek" localSheetId="20" hidden="1">Valuation!#REF!</definedName>
    <definedName name="hn.ConvertZero1" localSheetId="20" hidden="1">Valuation!#REF!,Valuation!#REF!,Valuation!#REF!,Valuation!#REF!,Valuation!#REF!,Valuation!#REF!,Valuation!#REF!,Valuation!#REF!,Valuation!#REF!,Valuation!#REF!</definedName>
    <definedName name="hod" localSheetId="20" hidden="1">{#N/A,#N/A,FALSE,"TS";#N/A,#N/A,FALSE,"Combo";#N/A,#N/A,FALSE,"FAIR";#N/A,#N/A,FALSE,"RBC";#N/A,#N/A,FALSE,"xxxx";#N/A,#N/A,FALSE,"A_D";#N/A,#N/A,FALSE,"WACC";#N/A,#N/A,FALSE,"DCF";#N/A,#N/A,FALSE,"LBO";#N/A,#N/A,FALSE,"AcqMults";#N/A,#N/A,FALSE,"CompMults"}</definedName>
    <definedName name="hon" localSheetId="20" hidden="1">{"Full Gross to Net",#N/A,TRUE,"GtoN";"R_I Accepted from Group Coys",#N/A,TRUE,"GtoN";"R_I Ceded to Group Coys",#N/A,TRUE,"GtoN";"Closing Loss Reserves and Gross Claims Incurred",#N/A,TRUE,"GtoN"}</definedName>
    <definedName name="houy" localSheetId="20" hidden="1">{#N/A,#N/A,FALSE,"AD_Purchase";#N/A,#N/A,FALSE,"Credit";#N/A,#N/A,FALSE,"PF Acquisition";#N/A,#N/A,FALSE,"PF Offering"}</definedName>
    <definedName name="HTM_Control" localSheetId="20" hidden="1">{"'下期集計（10.27迄・速報値）'!$Q$16"}</definedName>
    <definedName name="ＨＴＭＬ" localSheetId="20" hidden="1">{"'コメント'!$A$1:$C$37"}</definedName>
    <definedName name="HTML_Control" localSheetId="20" hidden="1">{"'April 24'!$J$11"}</definedName>
    <definedName name="HTML_Control2" localSheetId="20" hidden="1">{"'Cash Requirements 5F '!$A$1:$AC$48"}</definedName>
    <definedName name="HTML_Ctrl" localSheetId="20" hidden="1">{"'Expirations'!$A$1:$L$65"}</definedName>
    <definedName name="htmlnew" localSheetId="20" hidden="1">{"'Assump'!$F$6:$J$6"}</definedName>
    <definedName name="hu" localSheetId="20" hidden="1">{"Total",#N/A,FALSE,"Six Fields";"PDP",#N/A,FALSE,"Six Fields";"PNP",#N/A,FALSE,"Six Fields";"PUD",#N/A,FALSE,"Six Fields";"Prob",#N/A,FALSE,"Six Fields"}</definedName>
    <definedName name="huh" localSheetId="20" hidden="1">{#N/A,#N/A,FALSE,"Assumptions";#N/A,#N/A,FALSE,"Impact Assumptions";#N/A,#N/A,FALSE,"10-Yr - detail";#N/A,#N/A,FALSE,"1,5,10 yr comp";#N/A,#N/A,FALSE,"Lse-Exp.";#N/A,#N/A,FALSE,"Rent Roll";#N/A,#N/A,FALSE,"Historical (2)";#N/A,#N/A,FALSE,"RET's";#N/A,#N/A,FALSE,"Lease Rollover"}</definedName>
    <definedName name="hui" localSheetId="20" hidden="1">{"Sum1",#N/A,FALSE,"Reserve Report";"Sum2",#N/A,FALSE,"Reserve Report";"Sum3",#N/A,FALSE,"Reserve Report";"Sum4",#N/A,FALSE,"Reserve Report"}</definedName>
    <definedName name="hyh" localSheetId="20"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ien" localSheetId="20" hidden="1">{"P_L Account",#N/A,FALSE,"Prime";"Assets",#N/A,FALSE,"Prime";"Liabilities",#N/A,FALSE,"Prime";"Capital and Reserves",#N/A,FALSE,"Prime";"Rec. of S_Holders Funds",#N/A,FALSE,"Prime";"Rec. of Pre and Post Tax Result",#N/A,FALSE,"Prime"}</definedName>
    <definedName name="ignore" localSheetId="20" hidden="1">{#N/A,#N/A,FALSE,"WATCHDSC";#N/A,#N/A,FALSE,"2LOSSMOD";#N/A,#N/A,FALSE,"2LOSS";#N/A,#N/A,FALSE,"DSC";#N/A,#N/A,FALSE,"OPERAT";#N/A,#N/A,FALSE,"ADJUST";#N/A,#N/A,FALSE,"LEASE EXPIRE"}</definedName>
    <definedName name="IHMConsultant" localSheetId="20" hidden="1">Valuation!#REF!</definedName>
    <definedName name="IHMFirstProjected" localSheetId="20" hidden="1">Valuation!#REF!</definedName>
    <definedName name="IHMLastHistoric" localSheetId="20" hidden="1">Valuation!#REF!</definedName>
    <definedName name="IHMLocation" localSheetId="20" hidden="1">Valuation!#REF!</definedName>
    <definedName name="IHMModelVersion" localSheetId="20" hidden="1">Valuation!#REF!</definedName>
    <definedName name="IHMNumRooms" localSheetId="20" hidden="1">Valuation!#REF!</definedName>
    <definedName name="IHMPrintPO1" localSheetId="20" hidden="1">Valuation!#REF!</definedName>
    <definedName name="IHMPrintPO2" localSheetId="20" hidden="1">Valuation!#REF!</definedName>
    <definedName name="IHMPrintPO3" localSheetId="20" hidden="1">Valuation!#REF!</definedName>
    <definedName name="IHMPrintPR1" localSheetId="20" hidden="1">Valuation!#REF!</definedName>
    <definedName name="IHMProjectCity" localSheetId="20" hidden="1">Valuation!#REF!</definedName>
    <definedName name="IHMProjectName" localSheetId="20" hidden="1">Valuation!#REF!</definedName>
    <definedName name="IHMProjectState" localSheetId="20" hidden="1">Valuation!#REF!</definedName>
    <definedName name="IHMPropertyLocation" localSheetId="20" hidden="1">Valuation!#REF!</definedName>
    <definedName name="IHMReviewer" localSheetId="20" hidden="1">Valuation!#REF!</definedName>
    <definedName name="III" localSheetId="2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 localSheetId="2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i" localSheetId="20"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iiiiiii" localSheetId="20" hidden="1">{#N/A,#N/A,FALSE}</definedName>
    <definedName name="ijhliglh" localSheetId="20" hidden="1">{"Assump",#N/A,TRUE,"Proforma";"first",#N/A,TRUE,"Proforma";"second",#N/A,TRUE,"Proforma";"lease1",#N/A,TRUE,"Proforma";"lease2",#N/A,TRUE,"Proforma"}</definedName>
    <definedName name="ik" localSheetId="20" hidden="1">{#N/A,#N/A,FALSE,"Chart 2 by Prop Type"}</definedName>
    <definedName name="ilghd" localSheetId="20" hidden="1">{"Investor",#N/A,FALSE,"Model";"Property",#N/A,FALSE,"Model";"Incentive Taxes",#N/A,FALSE,"Model"}</definedName>
    <definedName name="immediate" localSheetId="20" hidden="1">{"sheet a",#N/A,FALSE,"A";"2 9 casflow",#N/A,FALSE,"B"}</definedName>
    <definedName name="income" localSheetId="20"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info" localSheetId="20" hidden="1">{"data",#N/A,FALSE,"INPUT"}</definedName>
    <definedName name="io" localSheetId="2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iouu" localSheetId="20" hidden="1">{"Total",#N/A,FALSE,"Total Proved + Probable";"PDP",#N/A,FALSE,"Total Proved + Probable";"PNP",#N/A,FALSE,"Total Proved + Probable";"PUD",#N/A,FALSE,"Total Proved + Probable";"Prob",#N/A,FALSE,"Total Proved + Probable"}</definedName>
    <definedName name="iser" localSheetId="20" hidden="1">{"Rent_ChangesTotal",#N/A,FALSE,"Sheet1"}</definedName>
    <definedName name="ISS" localSheetId="20" hidden="1">{"Helena Campos - Personal View",#N/A,FALSE,"YTD"}</definedName>
    <definedName name="j" localSheetId="20" hidden="1">{"new",#N/A,FALSE,"D";"PROFORMA",#N/A,FALSE,"A";"partial 1",#N/A,FALSE,"B";"partial 2",#N/A,FALSE,"B";"partial 3",#N/A,FALSE,"B";"SMALL CF 1",#N/A,FALSE,"C"}</definedName>
    <definedName name="j5r6yju" localSheetId="20" hidden="1">{"Investor",#N/A,FALSE,"Model";"Property",#N/A,FALSE,"Model";"Incentive Taxes",#N/A,FALSE,"Model"}</definedName>
    <definedName name="jackass" localSheetId="20"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S" localSheetId="20" hidden="1">{"Assumptions",#N/A,TRUE,"Returns";"Tables",#N/A,TRUE,"Returns"}</definedName>
    <definedName name="jb" localSheetId="20" hidden="1">{"summary1",#N/A,TRUE,"Comps";"summary2",#N/A,TRUE,"Comps";"summary3",#N/A,TRUE,"Comps"}</definedName>
    <definedName name="jc" localSheetId="2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jdstryj" localSheetId="20" hidden="1">{"Investor",#N/A,FALSE,"Model";"Property",#N/A,FALSE,"Model";"Incentive Taxes",#N/A,FALSE,"Model"}</definedName>
    <definedName name="jdtyjs" localSheetId="20" hidden="1">{"Investor",#N/A,FALSE,"Model";"Property",#N/A,FALSE,"Model";"Incentive Taxes",#N/A,FALSE,"Model"}</definedName>
    <definedName name="ji" localSheetId="20" hidden="1">{"'Highlights'!$A$1:$M$123"}</definedName>
    <definedName name="jjlj" localSheetId="20" hidden="1">{"scheduleB",#N/A,FALSE,"CTT_CLO"}</definedName>
    <definedName name="jk" localSheetId="2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djfdkjfd" localSheetId="20"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jkl" localSheetId="20" hidden="1">{"ReportTop",#N/A,FALSE,"report top"}</definedName>
    <definedName name="jklkj" localSheetId="20" hidden="1">{"Sum1",#N/A,FALSE,"Reserve Report";"Sum2",#N/A,FALSE,"Reserve Report";"Sum3",#N/A,FALSE,"Reserve Report";"Sum4",#N/A,FALSE,"Reserve Report"}</definedName>
    <definedName name="jlkj" localSheetId="20" hidden="1">{#N/A,#N/A,TRUE,"XL Cash Flow";#N/A,#N/A,TRUE,"Prop Valuation";#N/A,#N/A,TRUE,"Equity";#N/A,#N/A,TRUE,"Modeling assumptions";#N/A,#N/A,TRUE,"NER Model";#N/A,#N/A,TRUE,"Lease Exp";#N/A,#N/A,TRUE,"Inc &amp; Exp";#N/A,#N/A,TRUE,"Formatted - roll";#N/A,#N/A,TRUE,"Debt Model";#N/A,#N/A,TRUE,"Debt-Moody";#N/A,#N/A,TRUE,"Debt"}</definedName>
    <definedName name="joann"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jorge" localSheetId="20" hidden="1">{"% s/venta",#N/A,FALSE,"Edo Res";"% s/venta 2",#N/A,FALSE,"Edo Res"}</definedName>
    <definedName name="jpeg" localSheetId="20" hidden="1">{"'Assump'!$F$6:$J$6"}</definedName>
    <definedName name="jrtyhdf" localSheetId="20" hidden="1">{"Investor",#N/A,FALSE,"Model";"Property",#N/A,FALSE,"Model";"Incentive Taxes",#N/A,FALSE,"Model"}</definedName>
    <definedName name="Js" localSheetId="20"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sfda" localSheetId="20" hidden="1">{"incomemth",#N/A,TRUE,"forecast00";"incomepercentmth",#N/A,TRUE,"forecast00";"balancemth",#N/A,TRUE,"forecast00";"cashmth",#N/A,TRUE,"forecast00";"covenantmth",#N/A,TRUE,"forecast00"}</definedName>
    <definedName name="jsrj" localSheetId="20" hidden="1">{"Investor",#N/A,FALSE,"Model";"Property",#N/A,FALSE,"Model";"Incentive Taxes",#N/A,FALSE,"Model"}</definedName>
    <definedName name="jtyt" localSheetId="20" hidden="1">{"Investor",#N/A,FALSE,"Model";"Property",#N/A,FALSE,"Model";"Incentive Taxes",#N/A,FALSE,"Model"}</definedName>
    <definedName name="June_2" localSheetId="20" hidden="1">{"three",#N/A,FALSE,"Capital";"four",#N/A,FALSE,"Capital"}</definedName>
    <definedName name="k" localSheetId="20" hidden="1">{#N/A,#N/A,FALSE,"Assumptions";#N/A,#N/A,FALSE,"Consol CF";#N/A,#N/A,FALSE,"matx B4 DS";#N/A,#N/A,FALSE,"Hacienda CF";#N/A,#N/A,FALSE,"matx B4 DS Hac";#N/A,#N/A,FALSE,"Chabot CF";#N/A,#N/A,FALSE,"matx B4 DS Chabot";#N/A,#N/A,FALSE,"Diablo CF";#N/A,#N/A,FALSE,"matx B4 DS Diablo"}</definedName>
    <definedName name="kayla"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GKHJ" localSheetId="2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iju" localSheetId="20" hidden="1">{#N/A,#N/A,FALSE,"Chart 2 by Prop Type"}</definedName>
    <definedName name="kill" localSheetId="20"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kill2" localSheetId="20"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kill3" localSheetId="20"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kill4" localSheetId="20"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kiu" localSheetId="20" hidden="1">{#N/A,#N/A,FALSE,"Chart 2 by Prop Type"}</definedName>
    <definedName name="kj" localSheetId="20" hidden="1">{#N/A,#N/A,TRUE,"Krycí list"}</definedName>
    <definedName name="kjj" localSheetId="20" hidden="1">binary</definedName>
    <definedName name="kjjjjkjhk" localSheetId="20" hidden="1">{"sheet a",#N/A,FALSE,"A";"sheet b 1",#N/A,FALSE,"B";"sheet b 2",#N/A,FALSE,"B"}</definedName>
    <definedName name="kjkk" localSheetId="20" hidden="1">{"Sum1",#N/A,FALSE,"Reserve Report";"Sum2",#N/A,FALSE,"Reserve Report";"Sum3",#N/A,FALSE,"Reserve Report";"Sum4",#N/A,FALSE,"Reserve Report"}</definedName>
    <definedName name="kjljl" localSheetId="20" hidden="1">{"sheet a",#N/A,FALSE,"A";"2 9 casflow",#N/A,FALSE,"B"}</definedName>
    <definedName name="kkfg"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jhgd"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jjj" localSheetId="20" hidden="1">{#N/A,#N/A,FALSE,"Common Area Accrual";#N/A,#N/A,FALSE,"Unit One LaSalle";#N/A,#N/A,FALSE,"Unit One CW";#N/A,#N/A,FALSE,"Unit One LaSallle + C &amp; W";#N/A,#N/A,FALSE,"Consolidated Accrual"}</definedName>
    <definedName name="kkk" localSheetId="20" hidden="1">{#N/A,#N/A,FALSE,"B_Spread"}</definedName>
    <definedName name="kkkkkkkkkk" localSheetId="20" hidden="1">{#N/A,#N/A,FALSE,"Cash Flow";#N/A,#N/A,FALSE,"scenario 1"}</definedName>
    <definedName name="kli" localSheetId="20" hidden="1">{"Total",#N/A,FALSE,"Total Proved";"PDP",#N/A,FALSE,"Total Proved";"PNP",#N/A,FALSE,"Total Proved";"PUD",#N/A,FALSE,"Total Proved"}</definedName>
    <definedName name="Kljl7" localSheetId="20" hidden="1">{"page1",#N/A,FALSE,"Model";"page2",#N/A,FALSE,"Model";"page3",#N/A,FALSE,"Model";"page4",#N/A,FALSE,"Model";"page5",#N/A,FALSE,"Model";"page6",#N/A,FALSE,"Model"}</definedName>
    <definedName name="klmno" localSheetId="20" hidden="1">{#N/A,#N/A,FALSE,"Chart 2 by Prop Type"}</definedName>
    <definedName name="km" localSheetId="20" hidden="1">{#N/A,#N/A,FALSE,"P&amp;L";#N/A,#N/A,FALSE,"Var_Fixed_cost"}</definedName>
    <definedName name="ktyk" localSheetId="20" hidden="1">{"Investor",#N/A,FALSE,"Model";"Property",#N/A,FALSE,"Model";"Incentive Taxes",#N/A,FALSE,"Model"}</definedName>
    <definedName name="l" localSheetId="20" hidden="1">{#N/A,#N/A,FALSE,"Matrix";#N/A,#N/A,FALSE,"Cash Flow";#N/A,#N/A,FALSE,"10 Year Cost Analysis"}</definedName>
    <definedName name="laj" localSheetId="20" hidden="1">{"Outflow 1",#N/A,FALSE,"Outflows-Inflows";"Outflow 2",#N/A,FALSE,"Outflows-Inflows";"Inflow 1",#N/A,FALSE,"Outflows-Inflows";"Inflow 2",#N/A,FALSE,"Outflows-Inflows"}</definedName>
    <definedName name="lam" localSheetId="20" hidden="1">{"2001",#N/A,FALSE,"2001"}</definedName>
    <definedName name="Last_Row" localSheetId="20">IF([0]!Values_Entered,[0]!Header_Row+Valuation!Number_of_Payments,[0]!Header_Row)</definedName>
    <definedName name="leasetermmt2"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asetermmt2a"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n" localSheetId="20" hidden="1">{"Full Gross to Net",#N/A,TRUE,"GtoN";"R_I Accepted from Group Coys",#N/A,TRUE,"GtoN";"R_I Ceded to Group Coys",#N/A,TRUE,"GtoN";"Closing Loss Reserves and Gross Claims Incurred",#N/A,TRUE,"GtoN"}</definedName>
    <definedName name="LevDelArea" localSheetId="20">Valuation!#REF!,Valuation!#REF!,Valuation!#REF!,Valuation!#REF!,Valuation!#REF!</definedName>
    <definedName name="leveraged_nopro_area" localSheetId="20">Valuation!#REF!,Valuation!#REF!,Valuation!#REF!</definedName>
    <definedName name="lfyu" localSheetId="20" hidden="1">{"Investor",#N/A,FALSE,"Model";"Property",#N/A,FALSE,"Model";"Incentive Taxes",#N/A,FALSE,"Model"}</definedName>
    <definedName name="lisa" localSheetId="20" hidden="1">{"Main",#N/A,FALSE,"Wacker";"Main2",#N/A,FALSE,"Wacker";"Value",#N/A,FALSE,"Wacker";"Sensitivity",#N/A,FALSE,"Wacker";"Paine",#N/A,FALSE,"Wacker";"Quaker",#N/A,FALSE,"Wacker";"Wacker",#N/A,FALSE,"Wacker";"1900",#N/A,FALSE,"Wacker";"1901",#N/A,FALSE,"Wacker"}</definedName>
    <definedName name="lisa2" localSheetId="20" hidden="1">{"View1",#N/A,FALSE,"Sheet1";"View2",#N/A,FALSE,"Sheet1"}</definedName>
    <definedName name="lisa3" localSheetId="20" hidden="1">{"View1",#N/A,FALSE,"Sheet1";"View2",#N/A,FALSE,"Sheet1"}</definedName>
    <definedName name="ljl" localSheetId="20" hidden="1">{#N/A,#N/A,FALSE,"Expense Detail ";#N/A,#N/A,FALSE,"Worksheet";#N/A,#N/A,FALSE,"Audit";#N/A,#N/A,FALSE,"Exclusions";#N/A,#N/A,FALSE,"Variance";#N/A,#N/A,FALSE,"Reconciliation"}</definedName>
    <definedName name="lllll" localSheetId="20" hidden="1">{"sheet a",#N/A,FALSE,"A";"sheet b 1",#N/A,FALSE,"B";"sheet b 2",#N/A,FALSE,"B"}</definedName>
    <definedName name="llllllll"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llllllllllllllllllllllllllllll" localSheetId="20" hidden="1">{#N/A,#N/A,FALSE,"LP Exp";#N/A,#N/A,FALSE,"Salary";#N/A,#N/A,FALSE,"Admin Exp";#N/A,#N/A,FALSE,"QTS Bud";#N/A,#N/A,FALSE,"Marketing"}</definedName>
    <definedName name="lmo" localSheetId="20" hidden="1">{"P_L Account",#N/A,FALSE,"Prime";"Assets",#N/A,FALSE,"Prime";"Liabilities",#N/A,FALSE,"Prime";"Capital and Reserves",#N/A,FALSE,"Prime";"Rec. of S_Holders Funds",#N/A,FALSE,"Prime";"Rec. of Pre and Post Tax Result",#N/A,FALSE,"Prime"}</definedName>
    <definedName name="loan3b"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an8"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CAL_MYSQL_DATE_FORMAT" localSheetId="2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kard" localSheetId="20" hidden="1">{#N/A,#N/A,FALSE,"Exec Sum 10Yr";#N/A,#N/A,FALSE,"Assumptions";#N/A,#N/A,FALSE,"Operating Stmts";#N/A,#N/A,FALSE,"Year One Pro Forma";#N/A,#N/A,FALSE,"Rent Roll Summary";#N/A,#N/A,FALSE,"Market Rent Detail";#N/A,#N/A,FALSE,"Effective Rental Income Detail";#N/A,#N/A,FALSE,"Cash Flow Projections";#N/A,#N/A,FALSE,"Net Residual Value"}</definedName>
    <definedName name="Losses" localSheetId="20" hidden="1">{"TAB 1",#N/A,FALSE,"1";"tab 2",#N/A,FALSE,"2";"TAB 3",#N/A,FALSE,"3";"tab 4",#N/A,FALSE,"4";"tab 5",#N/A,FALSE,"5";"tab 6",#N/A,FALSE,"6";"tab 7",#N/A,FALSE,"7";"TAB 8",#N/A,FALSE,"8"}</definedName>
    <definedName name="m" localSheetId="20" hidden="1">{#N/A,#N/A,FALSE,"matx B4 DS";#N/A,#N/A,FALSE,"matx B4 DS Hac";#N/A,#N/A,FALSE,"matx B4 DS Chabot";#N/A,#N/A,FALSE,"matx B4 DS Diablo"}</definedName>
    <definedName name="ma"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man" localSheetId="20" hidden="1">{#N/A,#N/A,FALSE,"CASH FLOW"}</definedName>
    <definedName name="market1" localSheetId="20" hidden="1">{"Zone1",#N/A,FALSE,"Parameters";"Zone2",#N/A,FALSE,"Parameters"}</definedName>
    <definedName name="mas"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matrices" localSheetId="20" hidden="1">{#N/A,#N/A,FALSE,"Assumptions";#N/A,#N/A,FALSE,"Consol CF";#N/A,#N/A,FALSE,"matx B4 DS";#N/A,#N/A,FALSE,"Hacienda CF";#N/A,#N/A,FALSE,"matx B4 DS Hac";#N/A,#N/A,FALSE,"Chabot CF";#N/A,#N/A,FALSE,"matx B4 DS Chabot";#N/A,#N/A,FALSE,"Diablo CF";#N/A,#N/A,FALSE,"matx B4 DS Diablo"}</definedName>
    <definedName name="matricies" localSheetId="20" hidden="1">{#N/A,#N/A,FALSE,"matx B4 DS";#N/A,#N/A,FALSE,"matx B4 DS Hac";#N/A,#N/A,FALSE,"matx B4 DS Chabot";#N/A,#N/A,FALSE,"matx B4 DS Diablo"}</definedName>
    <definedName name="matrix" localSheetId="2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CUwork1" localSheetId="20" hidden="1">{#N/A,#N/A,TRUE,"Summary";#N/A,#N/A,TRUE,"Program Scheme";#N/A,#N/A,TRUE,"Assumptions";#N/A,#N/A,TRUE,"Development Budget &amp; Timing";#N/A,#N/A,TRUE,"Cash Flow";#N/A,#N/A,TRUE,"Cash Flow to Debt &amp; Equity"}</definedName>
    <definedName name="meg" localSheetId="20" hidden="1">Valuation!#REF!</definedName>
    <definedName name="MEMO___3" localSheetId="20" hidden="1">{#N/A,#N/A,FALSE,"PRELIMINARY REVIEW";#N/A,#N/A,FALSE,"SOURCES AND USES OF FUNDS";#N/A,#N/A,FALSE,"COST ITEMS";#N/A,#N/A,FALSE,"DRAW SCHEDULE";#N/A,#N/A,FALSE,"STABILIZED OPERATING PROFORMA";#N/A,#N/A,FALSE,"LEASE UP OPERATING PROFORMA";#N/A,#N/A,FALSE,"INPUT SHEET"}</definedName>
    <definedName name="MEMO__1" localSheetId="20" hidden="1">{#N/A,#N/A,FALSE,"Cons PL-Accrual"}</definedName>
    <definedName name="memo26" localSheetId="20" hidden="1">{#N/A,#N/A,FALSE,"Assumptions";"Section 1",#N/A,FALSE,"SYNDICATION MODEL";"Section 2",#N/A,FALSE,"SYNDICATION MODEL";#N/A,#N/A,FALSE,"Input Sheet";#N/A,#N/A,FALSE,"SYNDICATION ROE"}</definedName>
    <definedName name="men" localSheetId="20" hidden="1">{"Error Report",#N/A,FALSE,"Report"}</definedName>
    <definedName name="meow" localSheetId="20" hidden="1">{#N/A,#N/A,FALSE,"Pricing Matrix";#N/A,#N/A,FALSE,"Assumptions";#N/A,#N/A,FALSE,"Year One Pro Forma";#N/A,#N/A,FALSE,"Operating Stmts";#N/A,#N/A,FALSE,"Cash Flow Projections";#N/A,#N/A,FALSE,"Rent Roll Summary";#N/A,#N/A,FALSE,"Market Rent Detail";#N/A,#N/A,FALSE,"Effective Rental Income Detail"}</definedName>
    <definedName name="MGDV_IRR" localSheetId="20" hidden="1">{"Zone1",#N/A,FALSE,"Parameters";"Zone2",#N/A,FALSE,"Parameters"}</definedName>
    <definedName name="MGHM" localSheetId="2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2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chael" localSheetId="20" hidden="1">{"GENERAL INPUT",#N/A,FALSE,"GENERAL INPUT";"PROFORMA DRAW SCHEDULE",#N/A,FALSE,"WORKSHEET";"BUDGET ALL",#N/A,FALSE,"BUDGET";"OPERATING ALL",#N/A,FALSE,"OPERATING";"DRAW ESTIMATES",#N/A,FALSE,"DRAWS";"SOURCES &amp; USES",#N/A,FALSE,"SOURCES &amp; USES"}</definedName>
    <definedName name="midpointvalue" localSheetId="20" hidden="1">{#N/A,#N/A,FALSE,"Cashflow Analysis";#N/A,#N/A,FALSE,"Sensitivity Analysis";#N/A,#N/A,FALSE,"PV";#N/A,#N/A,FALSE,"Pro Forma"}</definedName>
    <definedName name="MKK" localSheetId="20" hidden="1">{"'下期集計（10.27迄・速報値）'!$Q$16"}</definedName>
    <definedName name="mm" localSheetId="2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mm" localSheetId="20" hidden="1">{#N/A,#N/A,FALSE,"P&amp;L";#N/A,#N/A,FALSE,"Var_Fixed_cost"}</definedName>
    <definedName name="mmmmm" localSheetId="20" hidden="1">{#N/A,#N/A,FALSE,"Cover";#N/A,#N/A,FALSE,"LUMI";#N/A,#N/A,FALSE,"COMD";#N/A,#N/A,FALSE,"Valuation";#N/A,#N/A,FALSE,"Assumptions";#N/A,#N/A,FALSE,"Pooling";#N/A,#N/A,FALSE,"BalanceSheet"}</definedName>
    <definedName name="mnoif" localSheetId="20">1+((YEAR(EIFdate)-YEAR([0]!ProjectStartDate))*12)+MONTH(EIFdate)-MONTH([0]!ProjectStartDate)</definedName>
    <definedName name="mnoIFdate" localSheetId="20">DATE(YEAR([0]!ProjectStartDate),MONTH([0]!ProjectStartDate)+Valuation!mnoif,DAY([0]!ProjectStartDate))</definedName>
    <definedName name="monday" localSheetId="20" hidden="1">{"Main",#N/A,FALSE,"Wacker";"Main2",#N/A,FALSE,"Wacker";"Value",#N/A,FALSE,"Wacker";"Sensitivity",#N/A,FALSE,"Wacker";"Paine",#N/A,FALSE,"Wacker";"Quaker",#N/A,FALSE,"Wacker";"Wacker",#N/A,FALSE,"Wacker";"1900",#N/A,FALSE,"Wacker";"1901",#N/A,FALSE,"Wacker"}</definedName>
    <definedName name="mondayjvcopy" localSheetId="20" hidden="1">{"View1",#N/A,FALSE,"Sheet1";"View2",#N/A,FALSE,"Sheet1"}</definedName>
    <definedName name="mondaypark" localSheetId="20" hidden="1">{"View1",#N/A,FALSE,"Sheet1";"View2",#N/A,FALSE,"Sheet1"}</definedName>
    <definedName name="mondaytest" localSheetId="20" hidden="1">{"Main",#N/A,FALSE,"Wacker";"Main2",#N/A,FALSE,"Wacker";"Value",#N/A,FALSE,"Wacker";"Sensitivity",#N/A,FALSE,"Wacker";"Paine",#N/A,FALSE,"Wacker";"Quaker",#N/A,FALSE,"Wacker";"Wacker",#N/A,FALSE,"Wacker";"1900",#N/A,FALSE,"Wacker";"1901",#N/A,FALSE,"Wacker"}</definedName>
    <definedName name="months_per_period" localSheetId="20">INDEX({1,0.5,0.5,0.25,0.5,0.25},MATCH(Valuation!#REF!,Valuation!frequency,0))</definedName>
    <definedName name="MRG" localSheetId="20" hidden="1">{"INCOME",#N/A,FALSE,"ProNet";"VALUE",#N/A,FALSE,"ProNet"}</definedName>
    <definedName name="ms"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mtii"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 localSheetId="20" hidden="1">Valuation!#REF!</definedName>
    <definedName name="name"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1" localSheetId="20" hidden="1">{"SIMPLIFD_P1",#N/A,FALSE,"SIMPLIFD"}</definedName>
    <definedName name="name2" localSheetId="20" hidden="1">{#N/A,#N/A,FALSE,"Assumptions";#N/A,#N/A,FALSE,"Promote Assumptions";#N/A,#N/A,FALSE,"Residual Analysis";#N/A,#N/A,FALSE,"ROC";#N/A,#N/A,FALSE,"Project Costs";#N/A,#N/A,FALSE,"Annual CF";#N/A,#N/A,FALSE,"Stab Proforma"}</definedName>
    <definedName name="name3"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4"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5"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6"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7"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veeds" localSheetId="20" hidden="1">{"CSheet",#N/A,FALSE,"C";"SmCap",#N/A,FALSE,"VAL1";"GulfCoast",#N/A,FALSE,"VAL1";"nav",#N/A,FALSE,"NAV";"Summary",#N/A,FALSE,"NAV"}</definedName>
    <definedName name="nbmvcmnb" localSheetId="20" hidden="1">{#N/A,#N/A,TRUE,"10 Yr Hold";#N/A,#N/A,TRUE,"7 Yr Hold";#N/A,#N/A,TRUE,"5 Yr Hold";#N/A,#N/A,TRUE,"3 Yr Hold"}</definedName>
    <definedName name="nbvn" localSheetId="20" hidden="1">{#N/A,#N/A,TRUE,"CostSumm";#N/A,#N/A,TRUE,"Land";#N/A,#N/A,TRUE,"Construction";#N/A,#N/A,TRUE,"A&amp;E";#N/A,#N/A,TRUE,"Indirect";#N/A,#N/A,TRUE,"Marketing";#N/A,#N/A,TRUE,"Finance";#N/A,#N/A,TRUE,"Gen and Admin"}</definedName>
    <definedName name="new" localSheetId="20" hidden="1">{#N/A,#N/A,FALSE,"CF Consolidated 2";#N/A,#N/A,FALSE,"Retail Assump";#N/A,#N/A,FALSE,"CF Retail";#N/A,#N/A,FALSE,"Garage Assumpt 1";#N/A,#N/A,FALSE,"Garage Op Proj";#N/A,#N/A,FALSE,"Hist I&amp;E";#N/A,#N/A,FALSE,"Rent Roll";#N/A,#N/A,FALSE,"RE Taxes";#N/A,#N/A,FALSE,"CAM - BH";#N/A,#N/A,FALSE,"Comm.Condo CAM"}</definedName>
    <definedName name="new_2" localSheetId="20" hidden="1">{"CF",#N/A,FALSE,"Cash Flow";"RET",#N/A,FALSE,"Returns";"NPV",#N/A,FALSE,"Values";"ASMPT",#N/A,FALSE,"Assumptions"}</definedName>
    <definedName name="newbel" localSheetId="20" hidden="1">{"IS",#N/A,FALSE,"IS";"RPTIS",#N/A,FALSE,"RPTIS";"STATS",#N/A,FALSE,"STATS";"CELL",#N/A,FALSE,"CELL";"BS",#N/A,FALSE,"BS"}</definedName>
    <definedName name="newhtml" localSheetId="20" hidden="1">{"'Assump'!$F$6:$J$6"}</definedName>
    <definedName name="newname" localSheetId="20" hidden="1">{#N/A,#N/A,FALSE,"ope";#N/A,#N/A,FALSE,"ret";#N/A,#N/A,FALSE,"expenses";#N/A,#N/A,FALSE,"BankExpenses";#N/A,#N/A,FALSE,"TennExpenses";#N/A,#N/A,FALSE,"Occupancy"}</definedName>
    <definedName name="newname2"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nhjythh" localSheetId="20" hidden="1">{"DCF","UPSIDE CASE",FALSE,"Sheet1";"DCF","BASE CASE",FALSE,"Sheet1";"DCF","DOWNSIDE CASE",FALSE,"Sheet1"}</definedName>
    <definedName name="nn_2" localSheetId="20"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nnnn" localSheetId="20" hidden="1">{#N/A,#N/A,FALSE,"A";#N/A,#N/A,FALSE,"C"}</definedName>
    <definedName name="nnnnnnn" localSheetId="20"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No_FSCF_Periods" localSheetId="20">ROUNDUP(FS_TotalProjectLength/cfvc,0)</definedName>
    <definedName name="NOI" localSheetId="20" hidden="1">{"Commish",#N/A,FALSE,"LAWTC"}</definedName>
    <definedName name="noijnio" localSheetId="20"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NOIWF" localSheetId="20" hidden="1">{"Commish",#N/A,FALSE,"LAWTC"}</definedName>
    <definedName name="Now" localSheetId="20" hidden="1">{"Assumptions",#N/A,TRUE,"Returns";"Tables",#N/A,TRUE,"Returns"}</definedName>
    <definedName name="nowe" localSheetId="20" hidden="1">{#N/A,#N/A,TRUE,"Krycí list"}</definedName>
    <definedName name="nper" localSheetId="20">[0]!term*Valuation!periods_per_year</definedName>
    <definedName name="nswhew"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umber_of_Payments" localSheetId="20">MATCH(0.01,Valuation!End_Bal,-1)+1</definedName>
    <definedName name="o" localSheetId="20" hidden="1">{TRUE,TRUE,-1.25,-15.5,604.5,369,FALSE,FALSE,TRUE,TRUE,0,1,83,1,38,4,5,4,TRUE,TRUE,3,TRUE,1,TRUE,75,"Swvu.inputs._.raw._.data.","ACwvu.inputs._.raw._.data.",#N/A,FALSE,FALSE,0.5,0.5,0.5,0.5,2,"&amp;F","&amp;A&amp;RPage &amp;P",FALSE,FALSE,FALSE,FALSE,1,60,#N/A,#N/A,"=R1C61:R53C89","=C1:C5",#N/A,#N/A,FALSE,FALSE,FALSE,1,600,600,FALSE,FALSE,TRUE,TRUE,TRUE}</definedName>
    <definedName name="Objekt2" localSheetId="20" hidden="1">{"PRICING",#N/A,FALSE,"MODEL_ST";"ASSUMPTIONS",#N/A,FALSE,"MODEL_ST";"RENTS",#N/A,FALSE,"MODEL_ST";"RESIDUAL",#N/A,FALSE,"MODEL_ST";"DISCOUNT RATES",#N/A,FALSE,"MODEL_ST"}</definedName>
    <definedName name="oen" localSheetId="20" hidden="1">{"Ops_S.Holders Assets and Income",#N/A,FALSE,"ops_shf"}</definedName>
    <definedName name="office1" localSheetId="20" hidden="1">{#N/A,#N/A,FALSE,"Cashflow Analysis";#N/A,#N/A,FALSE,"Sensitivity Analysis";#N/A,#N/A,FALSE,"PV";#N/A,#N/A,FALSE,"Pro Forma"}</definedName>
    <definedName name="ogmkcjr" localSheetId="20" hidden="1">{#N/A,#N/A,FALSE,"Chart 2 by Prop Type"}</definedName>
    <definedName name="oipp" localSheetId="20" hidden="1">{#N/A,#N/A,FALSE,"Chart 2 by Prop Type"}</definedName>
    <definedName name="OK" localSheetId="20" hidden="1">{#N/A,#N/A,FALSE,"Cover";#N/A,#N/A,FALSE,"LUMI";#N/A,#N/A,FALSE,"COMD";#N/A,#N/A,FALSE,"Valuation";#N/A,#N/A,FALSE,"Assumptions";#N/A,#N/A,FALSE,"Pooling";#N/A,#N/A,FALSE,"BalanceSheet"}</definedName>
    <definedName name="okp" localSheetId="20" hidden="1">{#N/A,#N/A,FALSE,"Chart 2 by Prop Type"}</definedName>
    <definedName name="ol" localSheetId="20" hidden="1">{#N/A,#N/A,FALSE,"Chart 2 by Prop Type"}</definedName>
    <definedName name="oldfile2" localSheetId="20" hidden="1">{#N/A,#N/A,FALSE,"Summary";#N/A,#N/A,FALSE,"Buckets";#N/A,#N/A,FALSE,"Northstar";#N/A,#N/A,FALSE,"Comp"}</definedName>
    <definedName name="oldhtl" localSheetId="20" hidden="1">{"'Assump'!$F$6:$J$6"}</definedName>
    <definedName name="oldkill" localSheetId="20"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oldkill2" localSheetId="20"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oldkill3" localSheetId="20"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oooo"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oooooo"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therinvoices" localSheetId="20" hidden="1">{"contributions",#N/A,FALSE,"METHODS";"methods",#N/A,FALSE,"METHODS";"venator group",#N/A,FALSE,"METHODS"}</definedName>
    <definedName name="othername" localSheetId="20" hidden="1">{#N/A,#N/A,FALSE,"ExecSum";#N/A,#N/A,FALSE,"Budget";#N/A,#N/A,FALSE,"Summary1";#N/A,#N/A,FALSE,"CashFlow"}</definedName>
    <definedName name="output" localSheetId="20" hidden="1">{#N/A,#N/A,FALSE,"Matrix";#N/A,#N/A,FALSE,"Cash Flow";#N/A,#N/A,FALSE,"10 Year Cost Analysis"}</definedName>
    <definedName name="Overview" localSheetId="20"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p" localSheetId="20" hidden="1">{"summary1",#N/A,TRUE,"Comps";"summary2",#N/A,TRUE,"Comps";"summary3",#N/A,TRUE,"Comps"}</definedName>
    <definedName name="Package" localSheetId="20" hidden="1">{#N/A,#N/A,FALSE,"Cover Page";#N/A,#N/A,FALSE,"Table of Contents";#N/A,#N/A,FALSE,"Executive Summary";#N/A,#N/A,FALSE,"Investment-Acquisition Costs";#N/A,#N/A,FALSE,"Financing Assumptions";#N/A,#N/A,FALSE,"Rent Roll";#N/A,#N/A,FALSE,"Taxes and Assessments"}</definedName>
    <definedName name="palisades" localSheetId="20" hidden="1">{#N/A,#N/A,FALSE,"WATCHDSC";#N/A,#N/A,FALSE,"2LOSSMOD";#N/A,#N/A,FALSE,"2LOSS";#N/A,#N/A,FALSE,"DSC";#N/A,#N/A,FALSE,"OPERAT";#N/A,#N/A,FALSE,"ADJUST";#N/A,#N/A,FALSE,"LEASE EXPIRE"}</definedName>
    <definedName name="parkavecopy" localSheetId="20" hidden="1">{"View1",#N/A,FALSE,"Sheet1";"View2",#N/A,FALSE,"Sheet1"}</definedName>
    <definedName name="parkcopy" localSheetId="20" hidden="1">{"Main",#N/A,FALSE,"Wacker";"Main2",#N/A,FALSE,"Wacker";"Value",#N/A,FALSE,"Wacker";"Sensitivity",#N/A,FALSE,"Wacker";"Paine",#N/A,FALSE,"Wacker";"Quaker",#N/A,FALSE,"Wacker";"Wacker",#N/A,FALSE,"Wacker";"1900",#N/A,FALSE,"Wacker";"1901",#N/A,FALSE,"Wacker"}</definedName>
    <definedName name="parkjvcopy" localSheetId="20" hidden="1">{"Main",#N/A,FALSE,"Wacker";"Main2",#N/A,FALSE,"Wacker";"Value",#N/A,FALSE,"Wacker";"Sensitivity",#N/A,FALSE,"Wacker";"Paine",#N/A,FALSE,"Wacker";"Quaker",#N/A,FALSE,"Wacker";"Wacker",#N/A,FALSE,"Wacker";"1900",#N/A,FALSE,"Wacker";"1901",#N/A,FALSE,"Wacker"}</definedName>
    <definedName name="parktest" localSheetId="20" hidden="1">{"View1",#N/A,FALSE,"Sheet1";"View2",#N/A,FALSE,"Sheet1"}</definedName>
    <definedName name="parktestave" localSheetId="20" hidden="1">{"Main",#N/A,FALSE,"Wacker";"Main2",#N/A,FALSE,"Wacker";"Value",#N/A,FALSE,"Wacker";"Sensitivity",#N/A,FALSE,"Wacker";"Paine",#N/A,FALSE,"Wacker";"Quaker",#N/A,FALSE,"Wacker";"Wacker",#N/A,FALSE,"Wacker";"1900",#N/A,FALSE,"Wacker";"1901",#N/A,FALSE,"Wacker"}</definedName>
    <definedName name="Payment_Date" localSheetId="20">DATE(YEAR([0]!Loan_Start),MONTH([0]!Loan_Start)+Payment_Number,DAY([0]!Loan_Start))</definedName>
    <definedName name="pen" localSheetId="20" hidden="1">{"Logo",#N/A,FALSE,"Logo";"Exchange",#N/A,FALSE,"Logo";#N/A,#N/A,FALSE,"overview"}</definedName>
    <definedName name="perbolag" localSheetId="20" hidden="1">{#N/A,#N/A,FALSE,"intag";#N/A,#N/A,FALSE,"budg";#N/A,#N/A,FALSE,"samtl"}</definedName>
    <definedName name="perbolagneu" localSheetId="20" hidden="1">{#N/A,#N/A,FALSE,"intag";#N/A,#N/A,FALSE,"budg";#N/A,#N/A,FALSE,"samtl"}</definedName>
    <definedName name="periods_per_year" localSheetId="20">INDEX({12,24,26,52,26,52},MATCH(Valuation!#REF!,Valuation!frequency,0))</definedName>
    <definedName name="PHmatrix" localSheetId="20">OFFSET(anchorMatrix2,0,0,50,FS_NumberOfFinanceStructurePhases)</definedName>
    <definedName name="Pie" localSheetId="20" hidden="1">{"Financials",#N/A,FALSE,"Financials";"AVP",#N/A,FALSE,"AVP";"DCF",#N/A,FALSE,"DCF";"CSC",#N/A,FALSE,"CSC";"Deal_Comp",#N/A,FALSE,"DealComp"}</definedName>
    <definedName name="pii" localSheetId="20" hidden="1">Valuation!#REF!</definedName>
    <definedName name="pijm" localSheetId="20" hidden="1">{"lot inventory",#N/A,FALSE,"Lot List"}</definedName>
    <definedName name="PJAM3Yr" localSheetId="20" hidden="1">{"INCOME",#N/A,FALSE,"ProNet";"VALUE",#N/A,FALSE,"ProNet"}</definedName>
    <definedName name="pky" localSheetId="20" hidden="1">{#N/A,#N/A,FALSE,"A";#N/A,#N/A,FALSE,"B";#N/A,#N/A,FALSE,"C";#N/A,#N/A,FALSE,"D";#N/A,#N/A,FALSE,"E";#N/A,#N/A,FALSE,"F";#N/A,#N/A,FALSE,"G";#N/A,#N/A,FALSE,"H";#N/A,#N/A,FALSE,"I";#N/A,#N/A,FALSE,"J";#N/A,#N/A,FALSE,"K";#N/A,#N/A,FALSE,"L";#N/A,#N/A,FALSE,"M";#N/A,#N/A,FALSE,"N";#N/A,#N/A,FALSE,"O";#N/A,#N/A,FALSE,"P";#N/A,#N/A,FALSE,"Q";#N/A,#N/A,FALSE,"R"}</definedName>
    <definedName name="Plan" localSheetId="20">PeriodInPlan*(Valuation!#REF!&gt;0)</definedName>
    <definedName name="please" localSheetId="20" hidden="1">{"Assumptions",#N/A,TRUE,"Returns";"Tables",#N/A,TRUE,"Returns"}</definedName>
    <definedName name="pm" localSheetId="20" hidden="1">{#N/A,#N/A,FALSE,"Assumptions";#N/A,#N/A,FALSE,"Impact Assumptions";#N/A,#N/A,FALSE,"10-Yr - detail";#N/A,#N/A,FALSE,"1,5,10 yr comp";#N/A,#N/A,FALSE,"Lse-Exp.";#N/A,#N/A,FALSE,"Rent Roll";#N/A,#N/A,FALSE,"Historical (2)";#N/A,#N/A,FALSE,"RET's";#N/A,#N/A,FALSE,"Lease Rollover"}</definedName>
    <definedName name="PO"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pppp" localSheetId="20"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ppy" localSheetId="20">Valuation!periods_per_year</definedName>
    <definedName name="Print" localSheetId="20" hidden="1">{#N/A,#N/A,TRUE,"Cover";#N/A,#N/A,TRUE,"Stack";#N/A,#N/A,TRUE,"Cost S";#N/A,#N/A,TRUE,"Financing";#N/A,#N/A,TRUE," CF";#N/A,#N/A,TRUE,"CF Mnthly";#N/A,#N/A,TRUE,"CF assum";#N/A,#N/A,TRUE,"Unit Sales";#N/A,#N/A,TRUE,"REV";#N/A,#N/A,TRUE,"Bdgt Backup"}</definedName>
    <definedName name="Print_Area_1" localSheetId="20">Valuation!#REF!,Valuation!#REF!</definedName>
    <definedName name="Print_Area_Reset" localSheetId="20">OFFSET([0]!Full_Print,0,0,Valuation!Last_Row)</definedName>
    <definedName name="Print_Titles_MI" localSheetId="20">Valuation!#REF!,Valuation!#REF!</definedName>
    <definedName name="PrintAreaSD" localSheetId="20">Valuation!#REF!:INDEX(Valuation!#REF!,COUNTA(Valuation!#REF!))</definedName>
    <definedName name="Private" localSheetId="20" hidden="1">{"Page 1",#N/A,FALSE,"92264 Page 1";"Page 2",#N/A,FALSE,"92264 Page 2";"Page 3",#N/A,FALSE,"92264 Page 3";"Page 4",#N/A,FALSE,"92264 Page 4";"Page 5",#N/A,FALSE,"92264 Page 5";"Page 6",#N/A,FALSE,"92264 Page 6";"Page 7",#N/A,FALSE,"92264 Page 7";"Page 8",#N/A,FALSE,"92264 Page 8"}</definedName>
    <definedName name="prntall" localSheetId="20" hidden="1">{#N/A,#N/A,FALSE,"Land";#N/A,#N/A,FALSE,"Cost Analysis";"Summary",#N/A,FALSE,"Equipment"}</definedName>
    <definedName name="prntall_2" localSheetId="20" hidden="1">{#N/A,#N/A,FALSE,"Land";#N/A,#N/A,FALSE,"Cost Analysis";"Summary",#N/A,FALSE,"Equipment"}</definedName>
    <definedName name="problem" localSheetId="20" hidden="1">{"View1",#N/A,FALSE,"Sheet1";"View2",#N/A,FALSE,"Sheet1"}</definedName>
    <definedName name="Projeto"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promote" localSheetId="20" hidden="1">{"Investor",#N/A,FALSE,"Model";"Property",#N/A,FALSE,"Model";"Incentive Taxes",#N/A,FALSE,"Model"}</definedName>
    <definedName name="promote_rows" localSheetId="20">Valuation!#REF!,Valuation!#REF!,Valuation!#REF!</definedName>
    <definedName name="Pru" localSheetId="20">{#N/A,#N/A,FALSE,"Input"}</definedName>
    <definedName name="puntocentral"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q" localSheetId="20" hidden="1">{"mgmt forecast",#N/A,FALSE,"Mgmt Forecast";"dcf table",#N/A,FALSE,"Mgmt Forecast";"sensitivity",#N/A,FALSE,"Mgmt Forecast";"table inputs",#N/A,FALSE,"Mgmt Forecast";"calculations",#N/A,FALSE,"Mgmt Forecast"}</definedName>
    <definedName name="q_2" localSheetId="20" hidden="1">{"BB1",#N/A,TRUE,"B-B (R)";"BB2",#N/A,TRUE,"B-B (R)"}</definedName>
    <definedName name="qa" localSheetId="20" hidden="1">{#N/A,#N/A,FALSE,"Chart 2 by Prop Type"}</definedName>
    <definedName name="qq" localSheetId="20">{"ed1",#N/A,TRUE,"E-D";"ed2",#N/A,TRUE,"E-D"}</definedName>
    <definedName name="qq_2" localSheetId="20" hidden="1">{"ed1",#N/A,TRUE,"E-D";"ed2",#N/A,TRUE,"E-D"}</definedName>
    <definedName name="qqqq" localSheetId="20" hidden="1">{#N/A,#N/A,FALSE,"Chart 2 by Prop Type"}</definedName>
    <definedName name="qqqqqqqq" localSheetId="20" hidden="1">{#N/A,#N/A,FALSE,"CASH FLOW"}</definedName>
    <definedName name="qre" localSheetId="20" hidden="1">{TRUE,TRUE,-1.25,-15.5,604.5,369,FALSE,FALSE,TRUE,TRUE,0,1,83,1,38,4,5,4,TRUE,TRUE,3,TRUE,1,TRUE,75,"Swvu.inputs._.raw._.data.","ACwvu.inputs._.raw._.data.",#N/A,FALSE,FALSE,0.5,0.5,0.5,0.5,2,"&amp;F","&amp;A&amp;RPage &amp;P",FALSE,FALSE,FALSE,FALSE,1,60,#N/A,#N/A,"=R1C61:R53C89","=C1:C5",#N/A,#N/A,FALSE,FALSE,FALSE,1,600,600,FALSE,FALSE,TRUE,TRUE,TRUE}</definedName>
    <definedName name="qrqrqwr" localSheetId="2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qtwtqwte" localSheetId="20" hidden="1">{"top",#N/A,TRUE,"Detail";"next",#N/A,TRUE,"Detail";"then",#N/A,TRUE,"Detail";"and",#N/A,TRUE,"Detail";"inaddition",#N/A,TRUE,"Detail";"finally",#N/A,TRUE,"Detail"}</definedName>
    <definedName name="qtx" localSheetId="20" hidden="1">{"contributions",#N/A,FALSE,"METHODS";"methods",#N/A,FALSE,"METHODS";"venator group",#N/A,FALSE,"METHODS"}</definedName>
    <definedName name="quarterly" localSheetId="20" hidden="1">{"CF",#N/A,FALSE,"Cash Flow";"RET",#N/A,FALSE,"Returns";"NPV",#N/A,FALSE,"Values";"ASMPT",#N/A,FALSE,"Assumptions"}</definedName>
    <definedName name="question" localSheetId="20" hidden="1">{"CF",#N/A,FALSE,"Cash Flow";"RET",#N/A,FALSE,"Returns";"NPV",#N/A,FALSE,"Values";"ASMPT",#N/A,FALSE,"Assumptions"}</definedName>
    <definedName name="question_2" localSheetId="20" hidden="1">{"CF",#N/A,FALSE,"Cash Flow";"RET",#N/A,FALSE,"Returns";"NPV",#N/A,FALSE,"Values";"ASMPT",#N/A,FALSE,"Assumptions"}</definedName>
    <definedName name="qw" localSheetId="20" hidden="1">{"Total",#N/A,FALSE,"Total Proved + Probable";"PDP",#N/A,FALSE,"Total Proved + Probable";"PNP",#N/A,FALSE,"Total Proved + Probable";"PUD",#N/A,FALSE,"Total Proved + Probable";"Prob",#N/A,FALSE,"Total Proved + Probable"}</definedName>
    <definedName name="qwe" localSheetId="20" hidden="1">{"new",#N/A,FALSE,"D";"PROFORMA",#N/A,FALSE,"A";"partial 1",#N/A,FALSE,"B";"partial 2",#N/A,FALSE,"B";"partial 3",#N/A,FALSE,"B";"SMALL CF 1",#N/A,FALSE,"C"}</definedName>
    <definedName name="qwer" localSheetId="20"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t" localSheetId="2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s" localSheetId="20" hidden="1">{#N/A,#N/A,FALSE,"Chart 2 by Prop Type"}</definedName>
    <definedName name="R.SMBC" localSheetId="20"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Radnor" localSheetId="20" hidden="1">binary</definedName>
    <definedName name="RAE"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ejnah"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nalysis" localSheetId="20" hidden="1">{"Acquisition and Develop Assumptions",#N/A,FALSE,"Rossmore"}</definedName>
    <definedName name="Range_CFAF" localSheetId="20">OFFSET(Valuation!#REF!,0,0,1,Analysis_Period)</definedName>
    <definedName name="Range_Months" localSheetId="20">OFFSET(Valuation!#REF!,0,0,1,Analysis_Period)</definedName>
    <definedName name="Range_NOI" localSheetId="20">OFFSET(Valuation!#REF!,0,0,1,Analysis_Period)</definedName>
    <definedName name="ＲＡＲＯＡ" localSheetId="20" hidden="1">{"'下期集計（10.27迄・速報値）'!$Q$16"}</definedName>
    <definedName name="Rating" localSheetId="20" hidden="1">{"Assumptions",#N/A,FALSE,"input page";"1998",#N/A,FALSE,"1998";"1999",#N/A,FALSE,"1999";"2000",#N/A,FALSE,"2000";"2001",#N/A,FALSE,"2001"}</definedName>
    <definedName name="RCIII" localSheetId="20" hidden="1">{"ba1",#N/A,TRUE,"B-A";"ba2",#N/A,TRUE,"B-A"}</definedName>
    <definedName name="RCIII_2" localSheetId="20" hidden="1">{"ba1",#N/A,TRUE,"B-A";"ba2",#N/A,TRUE,"B-A"}</definedName>
    <definedName name="rel" localSheetId="20" hidden="1">Valuation!#REF!</definedName>
    <definedName name="Release" localSheetId="20" hidden="1">Valuation!#REF!</definedName>
    <definedName name="rem" localSheetId="20" hidden="1">{"Assumptions",#N/A,FALSE,"input page";"1998",#N/A,FALSE,"1998";"1999",#N/A,FALSE,"1999";"2000",#N/A,FALSE,"2000";"2001",#N/A,FALSE,"2001"}</definedName>
    <definedName name="ren" localSheetId="20" hidden="1">{"rec. of 310",#N/A,FALSE,"Resanal"}</definedName>
    <definedName name="rena" localSheetId="20"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ent" localSheetId="20">{#N/A,#N/A,TRUE,"XL Cash Flow";#N/A,#N/A,TRUE,"Prop Valuation";#N/A,#N/A,TRUE,"Equity";#N/A,#N/A,TRUE,"Modeling assumptions";#N/A,#N/A,TRUE,"NER Model";#N/A,#N/A,TRUE,"Lease Exp";#N/A,#N/A,TRUE,"Inc &amp; Exp";#N/A,#N/A,TRUE,"Formatted - roll";#N/A,#N/A,TRUE,"Debt Model";#N/A,#N/A,TRUE,"Debt-Moody";#N/A,#N/A,TRUE,"Debt"}</definedName>
    <definedName name="Rent0" localSheetId="20" hidden="1">{#N/A,#N/A,TRUE,"XL Cash Flow";#N/A,#N/A,TRUE,"Prop Valuation";#N/A,#N/A,TRUE,"Equity";#N/A,#N/A,TRUE,"Modeling assumptions";#N/A,#N/A,TRUE,"NER Model";#N/A,#N/A,TRUE,"Lease Exp";#N/A,#N/A,TRUE,"Inc &amp; Exp";#N/A,#N/A,TRUE,"Formatted - roll";#N/A,#N/A,TRUE,"Debt Model";#N/A,#N/A,TRUE,"Debt-Moody";#N/A,#N/A,TRUE,"Debt"}</definedName>
    <definedName name="Rent0_2" localSheetId="20" hidden="1">{#N/A,#N/A,TRUE,"XL Cash Flow";#N/A,#N/A,TRUE,"Prop Valuation";#N/A,#N/A,TRUE,"Equity";#N/A,#N/A,TRUE,"Modeling assumptions";#N/A,#N/A,TRUE,"NER Model";#N/A,#N/A,TRUE,"Lease Exp";#N/A,#N/A,TRUE,"Inc &amp; Exp";#N/A,#N/A,TRUE,"Formatted - roll";#N/A,#N/A,TRUE,"Debt Model";#N/A,#N/A,TRUE,"Debt-Moody";#N/A,#N/A,TRUE,"Debt"}</definedName>
    <definedName name="Rent0a" localSheetId="20" hidden="1">{#N/A,#N/A,TRUE,"XL Cash Flow";#N/A,#N/A,TRUE,"Prop Valuation";#N/A,#N/A,TRUE,"Equity";#N/A,#N/A,TRUE,"Modeling assumptions";#N/A,#N/A,TRUE,"NER Model";#N/A,#N/A,TRUE,"Lease Exp";#N/A,#N/A,TRUE,"Inc &amp; Exp";#N/A,#N/A,TRUE,"Formatted - roll";#N/A,#N/A,TRUE,"Debt Model";#N/A,#N/A,TRUE,"Debt-Moody";#N/A,#N/A,TRUE,"Debt"}</definedName>
    <definedName name="Rent0a_2" localSheetId="20" hidden="1">{#N/A,#N/A,TRUE,"XL Cash Flow";#N/A,#N/A,TRUE,"Prop Valuation";#N/A,#N/A,TRUE,"Equity";#N/A,#N/A,TRUE,"Modeling assumptions";#N/A,#N/A,TRUE,"NER Model";#N/A,#N/A,TRUE,"Lease Exp";#N/A,#N/A,TRUE,"Inc &amp; Exp";#N/A,#N/A,TRUE,"Formatted - roll";#N/A,#N/A,TRUE,"Debt Model";#N/A,#N/A,TRUE,"Debt-Moody";#N/A,#N/A,TRUE,"Debt"}</definedName>
    <definedName name="rent2" localSheetId="20" hidden="1">{#N/A,#N/A,TRUE,"XL Cash Flow";#N/A,#N/A,TRUE,"Prop Valuation";#N/A,#N/A,TRUE,"Equity";#N/A,#N/A,TRUE,"Modeling assumptions";#N/A,#N/A,TRUE,"NER Model";#N/A,#N/A,TRUE,"Lease Exp";#N/A,#N/A,TRUE,"Inc &amp; Exp";#N/A,#N/A,TRUE,"Formatted - roll";#N/A,#N/A,TRUE,"Debt Model";#N/A,#N/A,TRUE,"Debt-Moody";#N/A,#N/A,TRUE,"Debt"}</definedName>
    <definedName name="rent2_2" localSheetId="20" hidden="1">{#N/A,#N/A,TRUE,"XL Cash Flow";#N/A,#N/A,TRUE,"Prop Valuation";#N/A,#N/A,TRUE,"Equity";#N/A,#N/A,TRUE,"Modeling assumptions";#N/A,#N/A,TRUE,"NER Model";#N/A,#N/A,TRUE,"Lease Exp";#N/A,#N/A,TRUE,"Inc &amp; Exp";#N/A,#N/A,TRUE,"Formatted - roll";#N/A,#N/A,TRUE,"Debt Model";#N/A,#N/A,TRUE,"Debt-Moody";#N/A,#N/A,TRUE,"Debt"}</definedName>
    <definedName name="rental" localSheetId="20" hidden="1">{"Expense Schedules",#N/A,FALSE,"Expense Schedules"}</definedName>
    <definedName name="REO" localSheetId="20" hidden="1">{#N/A,#N/A,TRUE,"Summary I";#N/A,#N/A,TRUE,"Summary II";#N/A,#N/A,TRUE,"Summary III";#N/A,#N/A,TRUE,"Sources &amp; Uses";#N/A,#N/A,TRUE,"Income";#N/A,#N/A,TRUE,"Pricing";#N/A,#N/A,TRUE,"Spreadsheet";#N/A,#N/A,TRUE,"Expenses";#N/A,#N/A,TRUE,"CashColl";#N/A,#N/A,TRUE,"Reserves";#N/A,#N/A,TRUE,"Immediate Repairs";#N/A,#N/A,TRUE,"Loan Options ";#N/A,#N/A,TRUE,"Exit Strategy";#N/A,#N/A,TRUE,"Waivers &amp; Conditions";#N/A,#N/A,TRUE,"Borr";#N/A,#N/A,TRUE,"KeyI";#N/A,#N/A,TRUE,"REOI";#N/A,#N/A,TRUE,"KeyII";#N/A,#N/A,TRUE,"REOII";#N/A,#N/A,TRUE,"Notes";#N/A,#N/A,TRUE,"Data";#N/A,#N/A,TRUE,"Signature Page"}</definedName>
    <definedName name="REOS" localSheetId="20" hidden="1">{#N/A,#N/A,FALSE,"Income";#N/A,#N/A,FALSE,"Expenses";#N/A,#N/A,FALSE,"Loan Options";#N/A,#N/A,FALSE,"Sources &amp; Uses";#N/A,#N/A,FALSE,"Spreadsheet";#N/A,#N/A,FALSE,"Exec. Summ";#N/A,#N/A,FALSE,"Bond ";#N/A,#N/A,FALSE,"Worksheet"}</definedName>
    <definedName name="report" localSheetId="20">{#N/A,#N/A,FALSE,"Summary";#N/A,#N/A,FALSE,"Assumptions";#N/A,#N/A,FALSE,"Cash Flow";#N/A,#N/A,FALSE,"Residual Calculation";#N/A,#N/A,FALSE,"Pricing Matrix";#N/A,#N/A,FALSE,"Pricing Matrix II";#N/A,#N/A,FALSE,"Expiration Schedule"}</definedName>
    <definedName name="report1" localSheetId="20" hidden="1">{#N/A,#N/A,FALSE,"Summary";#N/A,#N/A,FALSE,"Assumptions";#N/A,#N/A,FALSE,"Cash Flow";#N/A,#N/A,FALSE,"Residual Calculation";#N/A,#N/A,FALSE,"Pricing Matrix";#N/A,#N/A,FALSE,"Pricing Matrix II";#N/A,#N/A,FALSE,"Expiration Schedule"}</definedName>
    <definedName name="report5" localSheetId="20" hidden="1">{#N/A,#N/A,FALSE,"Summary";#N/A,#N/A,FALSE,"Assumptions";#N/A,#N/A,FALSE,"Cash Flow";#N/A,#N/A,FALSE,"Residual Calculation";#N/A,#N/A,FALSE,"Pricing Matrix";#N/A,#N/A,FALSE,"Pricing Matrix II";#N/A,#N/A,FALSE,"Expiration Schedule"}</definedName>
    <definedName name="res" localSheetId="20" hidden="1">{#N/A,#N/A,TRUE,"toc";#N/A,#N/A,TRUE,"benefits";#N/A,#N/A,TRUE,"TAXCREDITS";#N/A,#N/A,TRUE,"sourcedetail";#N/A,#N/A,TRUE,"finsum";#N/A,#N/A,TRUE,"cash";#N/A,#N/A,TRUE,"tax";#N/A,#N/A,TRUE,"loan2";#N/A,#N/A,TRUE,"loan3";#N/A,#N/A,TRUE,"deprec";#N/A,#N/A,TRUE,"funded";#N/A,#N/A,TRUE,"SALE";#N/A,#N/A,TRUE,"benefits long";#N/A,#N/A,TRUE,"IRR"}</definedName>
    <definedName name="reserve_rows" localSheetId="20">Valuation!#REF!,Valuation!#REF!,Valuation!#REF!,Valuation!#REF!,Valuation!#REF!</definedName>
    <definedName name="Residu" localSheetId="20" hidden="1">{#N/A,#N/A,TRUE,"Summary";"AnnualRentRoll",#N/A,TRUE,"RentRoll";#N/A,#N/A,TRUE,"ExitStratigy";#N/A,#N/A,TRUE,"OperatingAssumptions"}</definedName>
    <definedName name="resort" localSheetId="20" hidden="1">{"Output-3Column",#N/A,FALSE,"Output"}</definedName>
    <definedName name="return" localSheetId="20" hidden="1">{"Cash Flows",#N/A,FALSE,"Cash Flows";"Return Analysis",#N/A,FALSE,"Cash Flows";"Cash Flow Assumptions",#N/A,FALSE,"Cash Flows";"Joint Venture Analysis",#N/A,FALSE,"Cash Flows";"Debt Calculations",#N/A,FALSE,"Cash Flows"}</definedName>
    <definedName name="Revenue_Dummy_Data" localSheetId="20" hidden="1">OFFSET(Valuation!#REF!,0,0,COUNTA(Valuation!#REF!)-1,1)</definedName>
    <definedName name="rf" localSheetId="20"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gawe"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gdhgsrt" localSheetId="20" hidden="1">{"Assump",#N/A,TRUE,"Proforma";"first",#N/A,TRUE,"Proforma";"second",#N/A,TRUE,"Proforma";"lease1",#N/A,TRUE,"Proforma";"lease2",#N/A,TRUE,"Proforma"}</definedName>
    <definedName name="rgeqw" localSheetId="20"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gerg" localSheetId="20" hidden="1">{"Investor",#N/A,FALSE,"Model";"Property",#N/A,FALSE,"Model";"Incentive Taxes",#N/A,FALSE,"Model"}</definedName>
    <definedName name="rgr" localSheetId="20" hidden="1">{"ReportTop",#N/A,FALSE,"report top"}</definedName>
    <definedName name="rgtse"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ich"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rj" localSheetId="20" hidden="1">{"'Expirations'!$A$1:$L$65"}</definedName>
    <definedName name="RLAINPUT_DebtLoan1Funding" localSheetId="20">Valuation!#REF!,Valuation!#REF!,Valuation!#REF!</definedName>
    <definedName name="RLAINPUT_DebtLoan2Funding" localSheetId="20">Valuation!#REF!,Valuation!#REF!,Valuation!#REF!</definedName>
    <definedName name="RLAINPUT_DebtLoan3Funding" localSheetId="20">Valuation!#REF!,Valuation!#REF!,Valuation!#REF!</definedName>
    <definedName name="RLAINPUT_EquityCatchUp1" localSheetId="20" hidden="1">Valuation!#REF!,Valuation!#REF!</definedName>
    <definedName name="RLAINPUT_EquityInputs" localSheetId="20" hidden="1">Valuation!#REF!,Valuation!#REF!,Valuation!#REF!</definedName>
    <definedName name="RLAINPUT_EquityPartnerNames" localSheetId="20" hidden="1">Valuation!#REF!,Valuation!#REF!</definedName>
    <definedName name="RLAINPUT_EquityRemainder" localSheetId="20" hidden="1">Valuation!#REF!,Valuation!#REF!</definedName>
    <definedName name="RLAINPUT_EquityTier2" localSheetId="20" hidden="1">Valuation!#REF!,Valuation!#REF!,Valuation!#REF!</definedName>
    <definedName name="RLAINPUT_Loan3Refi" localSheetId="20">Valuation!#REF!,Valuation!#REF!,Valuation!#REF!</definedName>
    <definedName name="RLAINPUT_PortfolioInputs" localSheetId="20" hidden="1">Valuation!#REF!</definedName>
    <definedName name="rntl" localSheetId="20" hidden="1">{#N/A,#N/A,FALSE,"1Summary";#N/A,#N/A,FALSE,"2Assumptions";#N/A,#N/A,FALSE,"3Cash Flow";#N/A,#N/A,FALSE,"4Residual";#N/A,#N/A,FALSE,"5Residual (Year 20)";#N/A,#N/A,FALSE,"6Pricing Matrix";#N/A,#N/A,FALSE,"7Vacancy Matrix";#N/A,#N/A,FALSE,"AHold-Disposition Matrix";#N/A,#N/A,FALSE,"BOther Disposition Matrix"}</definedName>
    <definedName name="Rock2" localSheetId="20" hidden="1">{"LBO Summary",#N/A,FALSE,"Summary";"Income Statement",#N/A,FALSE,"Model";"Cash Flow",#N/A,FALSE,"Model";"Balance Sheet",#N/A,FALSE,"Model";"Working Capital",#N/A,FALSE,"Model";"Pro Forma Balance Sheets",#N/A,FALSE,"PFBS";"Debt Balances",#N/A,FALSE,"Model";"Fee Schedules",#N/A,FALSE,"Model"}</definedName>
    <definedName name="Rockwell" localSheetId="20" hidden="1">{"LBO Summary",#N/A,FALSE,"Summary"}</definedName>
    <definedName name="rozp" localSheetId="20" hidden="1">{#N/A,#N/A,TRUE,"Krycí list"}</definedName>
    <definedName name="rozpp" localSheetId="20" hidden="1">{#N/A,#N/A,TRUE,"Krycí list"}</definedName>
    <definedName name="rp" localSheetId="20" hidden="1">{"summary1",#N/A,TRUE,"Comps";"summary2",#N/A,TRUE,"Comps";"summary3",#N/A,TRUE,"Comps"}</definedName>
    <definedName name="RPA" localSheetId="20" hidden="1">{#N/A,#N/A,FALSE,"Cashflow Analysis";#N/A,#N/A,FALSE,"Sensitivity Analysis";#N/A,#N/A,FALSE,"PV";#N/A,#N/A,FALSE,"Pro Forma"}</definedName>
    <definedName name="RPA.2" localSheetId="20" hidden="1">{#N/A,#N/A,FALSE,"Cashflow Analysis";#N/A,#N/A,FALSE,"Sensitivity Analysis";#N/A,#N/A,FALSE,"PV";#N/A,#N/A,FALSE,"Pro Forma"}</definedName>
    <definedName name="rrLast" localSheetId="20">ROW()-ROW([0]!rrFirstRow)-1</definedName>
    <definedName name="rrr" localSheetId="20" hidden="1">{#N/A,#N/A,FALSE,"ExecutiveSummary";#N/A,#N/A,FALSE,"CostDetail";#N/A,#N/A,FALSE,"IncomeDetail"}</definedName>
    <definedName name="rrrrrrrrrrr" localSheetId="20" hidden="1">{#N/A,#N/A,FALSE,"P&amp;L";#N/A,#N/A,FALSE,"Var_Fixed_cost"}</definedName>
    <definedName name="rt" localSheetId="20" hidden="1">{"inputs raw data",#N/A,TRUE,"INPUT"}</definedName>
    <definedName name="rther" localSheetId="20" hidden="1">{"Investor",#N/A,FALSE,"Model";"Property",#N/A,FALSE,"Model";"Incentive Taxes",#N/A,FALSE,"Model"}</definedName>
    <definedName name="rtl" localSheetId="20" hidden="1">Valuation!#REF!</definedName>
    <definedName name="rtrt" localSheetId="20" hidden="1">{"sheet a",#N/A,FALSE,"A";"sheet b 1",#N/A,FALSE,"B";"sheet b 2",#N/A,FALSE,"B"}</definedName>
    <definedName name="rtyr" localSheetId="20" hidden="1">{"sheet a",#N/A,FALSE,"A";"sheet b 1",#N/A,FALSE,"B";"sheet b 2",#N/A,FALSE,"B"}</definedName>
    <definedName name="rwe" localSheetId="20" hidden="1">{"Grant",#N/A,FALSE,"Grant";"GP Developer",#N/A,FALSE,"GP &amp; Dev Loans";"Operating Analysis",#N/A,FALSE,"Operations";"Tax Credit",#N/A,FALSE,"Tax Credits";"Tax Credit Analysis",#N/A,FALSE,"TC Analysis"}</definedName>
    <definedName name="Rwvu.annual._.hotel." localSheetId="20" hidden="1">Valuation!#REF!</definedName>
    <definedName name="Rwvu.bottom._.line." localSheetId="20" hidden="1">Valuation!#REF!</definedName>
    <definedName name="Rwvu.CAM._.TABLE." localSheetId="20" hidden="1">Valuation!#REF!,Valuation!#REF!,Valuation!#REF!</definedName>
    <definedName name="Rwvu.combo." localSheetId="20" hidden="1">Valuation!#REF!</definedName>
    <definedName name="Rwvu.INSURANCE._.RECOVERIES." localSheetId="20" hidden="1">Valuation!#REF!,Valuation!#REF!,Valuation!#REF!,Valuation!#REF!</definedName>
    <definedName name="Rwvu.MARKETING._.REVENUE." localSheetId="20" hidden="1">Valuation!#REF!,Valuation!#REF!,Valuation!#REF!</definedName>
    <definedName name="sa" localSheetId="20" hidden="1">{"cap_structure",#N/A,FALSE,"Graph-Mkt Cap";"price",#N/A,FALSE,"Graph-Price";"ebit",#N/A,FALSE,"Graph-EBITDA";"ebitda",#N/A,FALSE,"Graph-EBITDA"}</definedName>
    <definedName name="saa" localSheetId="20">{"rtn",#N/A,FALSE,"RTN";"tables",#N/A,FALSE,"RTN";"cf",#N/A,FALSE,"CF";"stats",#N/A,FALSE,"Stats";"prop",#N/A,FALSE,"Prop"}</definedName>
    <definedName name="sab" localSheetId="20" hidden="1">{#N/A,#N/A,FALSE,"Banco de Dados"}</definedName>
    <definedName name="sadd" localSheetId="20" hidden="1">{"DCF","UPSIDE CASE",FALSE,"Sheet1";"DCF","BASE CASE",FALSE,"Sheet1";"DCF","DOWNSIDE CASE",FALSE,"Sheet1"}</definedName>
    <definedName name="sadd1" localSheetId="20" hidden="1">{"MonthlyRentRoll",#N/A,FALSE,"RentRoll"}</definedName>
    <definedName name="sadd2" localSheetId="20" hidden="1">{"MonthlyRentRoll",#N/A,FALSE,"RentRoll"}</definedName>
    <definedName name="sadd22" localSheetId="20" hidden="1">{"MonthlyRentRoll",#N/A,FALSE,"RentRoll"}</definedName>
    <definedName name="saddd" localSheetId="20" hidden="1">{"AnnualRentRoll",#N/A,FALSE,"RentRoll"}</definedName>
    <definedName name="saddd2" localSheetId="20" hidden="1">{"AnnualRentRoll",#N/A,FALSE,"RentRoll"}</definedName>
    <definedName name="sadddd2" localSheetId="20" hidden="1">{"AnnualRentRoll",#N/A,FALSE,"RentRoll"}</definedName>
    <definedName name="saddddd" localSheetId="20" hidden="1">{"AnnualRentRoll",#N/A,FALSE,"RentRoll"}</definedName>
    <definedName name="saddddddd2" localSheetId="20" hidden="1">{#N/A,#N/A,FALSE,"ExitStratigy"}</definedName>
    <definedName name="sadddddddd" localSheetId="20" hidden="1">{#N/A,#N/A,FALSE,"ExitStratigy"}</definedName>
    <definedName name="saddddddddd2" localSheetId="20" hidden="1">{#N/A,#N/A,FALSE,"LoanAssumptions"}</definedName>
    <definedName name="sadddddddddd" localSheetId="20" hidden="1">{#N/A,#N/A,FALSE,"LoanAssumptions"}</definedName>
    <definedName name="saddddddddddd2" localSheetId="20" hidden="1">{#N/A,#N/A,FALSE,"OperatingAssumptions"}</definedName>
    <definedName name="saddddddddddddd" localSheetId="20" hidden="1">{#N/A,#N/A,FALSE,"OperatingAssumptions"}</definedName>
    <definedName name="sadfs" localSheetId="20" hidden="1">{"Const_Monthly",#N/A,FALSE,"Construction";"Construction_Summary",#N/A,FALSE,"Construction";"Cash_Flow",#N/A,FALSE,"Cash Flow";"Summary",#N/A,FALSE,"Summary";"Finsumm",#N/A,FALSE,"Summary Analysis";"Loanrecap",#N/A,FALSE,"Construction"}</definedName>
    <definedName name="sadsadsa" localSheetId="20" hidden="1">{"'Assump'!$F$6:$J$6"}</definedName>
    <definedName name="saery" localSheetId="20" hidden="1">{"Investor",#N/A,FALSE,"Model";"Property",#N/A,FALSE,"Model";"Incentive Taxes",#N/A,FALSE,"Model"}</definedName>
    <definedName name="sagf" localSheetId="20" hidden="1">{TRUE,TRUE,-1.25,-15.5,604.5,369,FALSE,FALSE,TRUE,TRUE,0,1,83,1,38,4,5,4,TRUE,TRUE,3,TRUE,1,TRUE,75,"Swvu.inputs._.raw._.data.","ACwvu.inputs._.raw._.data.",#N/A,FALSE,FALSE,0.5,0.5,0.5,0.5,2,"&amp;F","&amp;A&amp;RPage &amp;P",FALSE,FALSE,FALSE,FALSE,1,60,#N/A,#N/A,"=R1C61:R53C89","=C1:C5",#N/A,#N/A,FALSE,FALSE,FALSE,1,600,600,FALSE,FALSE,TRUE,TRUE,TRUE}</definedName>
    <definedName name="saggio" localSheetId="20" hidden="1">{#N/A,#N/A,FALSE,"Trans Summary";#N/A,#N/A,FALSE,"Proforma Five Yr";#N/A,#N/A,FALSE,"Occ and Rate"}</definedName>
    <definedName name="saggio1" localSheetId="20" hidden="1">{#N/A,#N/A,FALSE,"Proforma Five Yr";#N/A,#N/A,FALSE,"Occ and Rate";#N/A,#N/A,FALSE,"PF Input";#N/A,#N/A,FALSE,"Ops Summary";#N/A,#N/A,FALSE,"Hotcomps"}</definedName>
    <definedName name="sal.wrn.operations._.review" localSheetId="20" hidden="1">{#N/A,#N/A,FALSE,"Proforma Five Yr";#N/A,#N/A,FALSE,"Occ and Rate";#N/A,#N/A,FALSE,"PF Input";#N/A,#N/A,FALSE,"Hotcomps"}</definedName>
    <definedName name="sala" localSheetId="20" hidden="1">{"Zone1",#N/A,FALSE,"Parameters";"Zone2",#N/A,FALSE,"Parameters"}</definedName>
    <definedName name="sala1" localSheetId="20" hidden="1">{"Zone1",#N/A,FALSE,"Parameters";"Zone2",#N/A,FALSE,"Parameters"}</definedName>
    <definedName name="salaa" localSheetId="20" hidden="1">{"Zone1",#N/A,FALSE,"Parameters";"Zone2",#N/A,FALSE,"Parameters"}</definedName>
    <definedName name="salabc" localSheetId="20" hidden="1">{"Zone1",#N/A,FALSE,"Parameters";"Zone2",#N/A,FALSE,"Parameters"}</definedName>
    <definedName name="SalariesOffset" localSheetId="20">INDEX(Valuation!#REF!,MATCH(INDEX(Valuation!#REF!,ROW()-1),Valuation!#REF!,0),COLUMN()-8)</definedName>
    <definedName name="salasdf" localSheetId="20" hidden="1">{"Zone1",#N/A,FALSE,"Parameters";"Zone2",#N/A,FALSE,"Parameters"}</definedName>
    <definedName name="salcpimayo1" localSheetId="20" hidden="1">{"Zone1",#N/A,FALSE,"Parameters";"Zone2",#N/A,FALSE,"Parameters"}</definedName>
    <definedName name="salhallo" localSheetId="20" hidden="1">{#N/A,#N/A,FALSE,"Occ and Rate";#N/A,#N/A,FALSE,"PF Input";#N/A,#N/A,FALSE,"Capital Input";#N/A,#N/A,FALSE,"Proforma Five Yr";#N/A,#N/A,FALSE,"Calculations";#N/A,#N/A,FALSE,"Transaction Summary-DTW"}</definedName>
    <definedName name="salhgfgh" localSheetId="20" hidden="1">{"Zone1",#N/A,FALSE,"Parameters";"Zone2",#N/A,FALSE,"Parameters"}</definedName>
    <definedName name="salhjkl" localSheetId="20" hidden="1">{"Zone1",#N/A,FALSE,"Parameters";"Zone2",#N/A,FALSE,"Parameters"}</definedName>
    <definedName name="salmarket1" localSheetId="20" hidden="1">{"Zone1",#N/A,FALSE,"Parameters";"Zone2",#N/A,FALSE,"Parameters"}</definedName>
    <definedName name="salmgdv_irr" localSheetId="20" hidden="1">{"Zone1",#N/A,FALSE,"Parameters";"Zone2",#N/A,FALSE,"Parameters"}</definedName>
    <definedName name="salnewname" localSheetId="20" hidden="1">{"Zone1",#N/A,FALSE,"Parameters";"Zone2",#N/A,FALSE,"Parameters"}</definedName>
    <definedName name="salsrn.phase._.i." localSheetId="20" hidden="1">{#N/A,#N/A,FALSE,"Transaction Summary-DTW";#N/A,#N/A,FALSE,"Proforma Five Yr";#N/A,#N/A,FALSE,"Occ and Rate"}</definedName>
    <definedName name="salwrn.complet._.review." localSheetId="20" hidden="1">{#N/A,#N/A,FALSE,"Occ and Rate";#N/A,#N/A,FALSE,"PF Input";#N/A,#N/A,FALSE,"Capital Input";#N/A,#N/A,FALSE,"Proforma Five Yr";#N/A,#N/A,FALSE,"Calculations";#N/A,#N/A,FALSE,"Transaction Summary-DTW"}</definedName>
    <definedName name="salwrn.investment._.review" localSheetId="20" hidden="1">{#N/A,#N/A,FALSE,"Proforma Five Yr";#N/A,#N/A,FALSE,"Capital Input";#N/A,#N/A,FALSE,"Calculations";#N/A,#N/A,FALSE,"Transaction Summary-DTW"}</definedName>
    <definedName name="salwrn.printout." localSheetId="20" hidden="1">{"Zone1",#N/A,FALSE,"Parameters";"Zone2",#N/A,FALSE,"Parameters"}</definedName>
    <definedName name="salwrn.proforma._review." localSheetId="20" hidden="1">{#N/A,#N/A,FALSE,"Occ and Rate";#N/A,#N/A,FALSE,"PF Input";#N/A,#N/A,FALSE,"Proforma Five Yr";#N/A,#N/A,FALSE,"Hotcomps"}</definedName>
    <definedName name="sam" localSheetId="20" hidden="1">{"Full Gross to Net",#N/A,TRUE,"GtoN";"R_I Accepted from Group Coys",#N/A,TRUE,"GtoN";"R_I Ceded to Group Coys",#N/A,TRUE,"GtoN";"Closing Loss Reserves and Gross Claims Incurred",#N/A,TRUE,"GtoN"}</definedName>
    <definedName name="Sara" localSheetId="20" hidden="1">{"cashcons",#N/A,FALSE,"CASHCONS";"cash7000",#N/A,FALSE,"CASH7000";"cash9000",#N/A,FALSE,"CASH9000";"assu7000",#N/A,FALSE,"ASSU7000";"assu9000",#N/A,FALSE,"ASSU9000";"rentroll",#N/A,FALSE,"RENTROLL";"expr7000",#N/A,FALSE,"EXPR7000";"expr9000",#N/A,FALSE,"EXPR9000"}</definedName>
    <definedName name="Sara_2" localSheetId="20" hidden="1">{#N/A,#N/A,TRUE,"10 Yr Hold";#N/A,#N/A,TRUE,"7 Yr Hold";#N/A,#N/A,TRUE,"5 Yr Hold";#N/A,#N/A,TRUE,"3 Yr Hold"}</definedName>
    <definedName name="sas" localSheetId="20">{"Outflow 1",#N/A,FALSE,"Outflows-Inflows";"Outflow 2",#N/A,FALSE,"Outflows-Inflows";"Inflow 1",#N/A,FALSE,"Outflows-Inflows";"Inflow 2",#N/A,FALSE,"Outflows-Inflows"}</definedName>
    <definedName name="scen_change" localSheetId="20" hidden="1">Valuation!#REF!,Valuation!#REF!,Valuation!#REF!,Valuation!#REF!,Valuation!#REF!</definedName>
    <definedName name="scen_value1" localSheetId="20" hidden="1">{"0,0525";"0";"0";"20";"0";"0,025";"7"}</definedName>
    <definedName name="sdas" localSheetId="20" hidden="1">{"Total",#N/A,FALSE,"Six Fields";"PDP",#N/A,FALSE,"Six Fields";"PNP",#N/A,FALSE,"Six Fields";"PUD",#N/A,FALSE,"Six Fields";"Prob",#N/A,FALSE,"Six Fields"}</definedName>
    <definedName name="sdbfwajelk" localSheetId="20"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sdcds" localSheetId="20" hidden="1">{"'Assump'!$F$6:$J$6"}</definedName>
    <definedName name="sdddd" localSheetId="20">IF([0]!Values_Entered,[0]!Header_Row+[0]!Number_of_Payments,[0]!Header_Row)</definedName>
    <definedName name="sdf" localSheetId="20" hidden="1">{#N/A,#N/A,FALSE,"A";#N/A,#N/A,FALSE,"B";#N/A,#N/A,FALSE,"C";#N/A,#N/A,FALSE,"D";#N/A,#N/A,FALSE,"E";#N/A,#N/A,FALSE,"F";#N/A,#N/A,FALSE,"G";#N/A,#N/A,FALSE,"H";#N/A,#N/A,FALSE,"I";#N/A,#N/A,FALSE,"J";#N/A,#N/A,FALSE,"K";#N/A,#N/A,FALSE,"L";#N/A,#N/A,FALSE,"M";#N/A,#N/A,FALSE,"N";#N/A,#N/A,FALSE,"O";#N/A,#N/A,FALSE,"P";#N/A,#N/A,FALSE,"Q";#N/A,#N/A,FALSE,"R"}</definedName>
    <definedName name="sdfass" localSheetId="20">{"Outflow 1",#N/A,FALSE,"Outflows-Inflows";"Outflow 2",#N/A,FALSE,"Outflows-Inflows";"Inflow 1",#N/A,FALSE,"Outflows-Inflows";"Inflow 2",#N/A,FALSE,"Outflows-Inflows"}</definedName>
    <definedName name="sdfd" localSheetId="20" hidden="1">{"Summary",#N/A,FALSE,"Summary"}</definedName>
    <definedName name="sdfdsaf" localSheetId="20" hidden="1">{"incomemth",#N/A,TRUE,"forecast01";"incpercentmth",#N/A,TRUE,"forecast01";"balancemth",#N/A,TRUE,"forecast01";"cashmth",#N/A,TRUE,"forecast01";"cov2mth",#N/A,TRUE,"forecast01";"prbexp",#N/A,TRUE,"forecast01";"prbcap",#N/A,TRUE,"forecast01";"coalconsultants",#N/A,TRUE,"forecast01";"prbsum",#N/A,TRUE,"forecast01"}</definedName>
    <definedName name="sdff" localSheetId="20" hidden="1">{#N/A,#N/A,TRUE,"Krycí list"}</definedName>
    <definedName name="sdfg" localSheetId="20" hidden="1">{"Summaryall",#N/A,FALSE,"Model";"5 Year Argus Office/Retail Properties",#N/A,FALSE,"Office-Retail Argus 2002-2006";"Joint Ventures",#N/A,FALSE,"Joint Ventures";"Hotelall",#N/A,FALSE,"Hotel";"RDVall",#N/A,FALSE,"LDV";"Otherall",#N/A,FALSE,"Other";"Dispoall",#N/A,FALSE,"Dispositions"}</definedName>
    <definedName name="sdfg_2" localSheetId="20" hidden="1">{"Summaryall",#N/A,FALSE,"Model";"5 Year Argus Office/Retail Properties",#N/A,FALSE,"Office-Retail Argus 2002-2006";"Joint Ventures",#N/A,FALSE,"Joint Ventures";"Hotelall",#N/A,FALSE,"Hotel";"RDVall",#N/A,FALSE,"LDV";"Otherall",#N/A,FALSE,"Other";"Dispoall",#N/A,FALSE,"Dispositions"}</definedName>
    <definedName name="sdfga" localSheetId="2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h2wh" localSheetId="20"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sdflkj" localSheetId="20" hidden="1">{"incomemth",#N/A,TRUE,"forecast01";"incpercentmth",#N/A,TRUE,"forecast01";"balancemth",#N/A,TRUE,"forecast01";"cashmth",#N/A,TRUE,"forecast01";"cov2mth",#N/A,TRUE,"forecast01";"prbexp",#N/A,TRUE,"forecast01";"prbcap",#N/A,TRUE,"forecast01";"coalconsultants",#N/A,TRUE,"forecast01";"prbsum",#N/A,TRUE,"forecast01"}</definedName>
    <definedName name="SDFSDF" localSheetId="20" hidden="1">{"Page One",#N/A,FALSE,"Model";"Page 2",#N/A,FALSE,"Model";"Page 3",#N/A,FALSE,"Model"}</definedName>
    <definedName name="sdgdfg" localSheetId="20" hidden="1">{"new",#N/A,FALSE,"D";"PROFORMA",#N/A,FALSE,"A";"partial 1",#N/A,FALSE,"B";"partial 2",#N/A,FALSE,"B";"partial 3",#N/A,FALSE,"B";"SMALL CF 1",#N/A,FALSE,"C"}</definedName>
    <definedName name="sdgfr" localSheetId="20" hidden="1">{"sheet a",#N/A,FALSE,"A";"sheet b 1",#N/A,FALSE,"B";"sheet b 2",#N/A,FALSE,"B"}</definedName>
    <definedName name="sdgg" localSheetId="20" hidden="1">{"P_L Account",#N/A,FALSE,"Prime";"Assets",#N/A,FALSE,"Prime";"Liabilities",#N/A,FALSE,"Prime";"Capital and Reserves",#N/A,FALSE,"Prime";"Rec. of S_Holders Funds",#N/A,FALSE,"Prime";"Rec. of Pre and Post Tax Result",#N/A,FALSE,"Prime"}</definedName>
    <definedName name="sdsd" localSheetId="20" hidden="1">{#N/A,#N/A,FALSE,"Cashflow Analysis";#N/A,#N/A,FALSE,"Sensitivity Analysis";#N/A,#N/A,FALSE,"PV";#N/A,#N/A,FALSE,"Pro Forma"}</definedName>
    <definedName name="Sectionretail"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Seg_LBO_Summ" localSheetId="20" hidden="1">{"LBO Summary",#N/A,FALSE,"Summary"}</definedName>
    <definedName name="Semiprivate" localSheetId="20" hidden="1">{"Page 1",#N/A,FALSE,"92264 Page 1";"Page 2",#N/A,FALSE,"92264 Page 2";"Page 3",#N/A,FALSE,"92264 Page 3";"Page 4",#N/A,FALSE,"92264 Page 4";"Page 5",#N/A,FALSE,"92264 Page 5";"Page 6",#N/A,FALSE,"92264 Page 6";"Page 7",#N/A,FALSE,"92264 Page 7";"Page 8",#N/A,FALSE,"92264 Page 8"}</definedName>
    <definedName name="Sensitivity" localSheetId="20" hidden="1">{"mgmt forecast",#N/A,FALSE,"Mgmt Forecast";"dcf table",#N/A,FALSE,"Mgmt Forecast";"sensitivity",#N/A,FALSE,"Mgmt Forecast";"table inputs",#N/A,FALSE,"Mgmt Forecast";"calculations",#N/A,FALSE,"Mgmt Forecast"}</definedName>
    <definedName name="Sensitivity_2" localSheetId="20" hidden="1">{"mgmt forecast",#N/A,FALSE,"Mgmt Forecast";"dcf table",#N/A,FALSE,"Mgmt Forecast";"sensitivity",#N/A,FALSE,"Mgmt Forecast";"table inputs",#N/A,FALSE,"Mgmt Forecast";"calculations",#N/A,FALSE,"Mgmt Forecast"}</definedName>
    <definedName name="sese" localSheetId="20" hidden="1">{"mgmt forecast",#N/A,FALSE,"Mgmt Forecast";"dcf table",#N/A,FALSE,"Mgmt Forecast";"sensitivity",#N/A,FALSE,"Mgmt Forecast";"table inputs",#N/A,FALSE,"Mgmt Forecast";"calculations",#N/A,FALSE,"Mgmt Forecast"}</definedName>
    <definedName name="sfbzdfvbz" localSheetId="2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sfds" localSheetId="20" hidden="1">{#N/A,#N/A,FALSE,"Cash Flow"}</definedName>
    <definedName name="SFDsum" localSheetId="20" hidden="1">{#N/A,#N/A,FALSE,"Static Proforma";#N/A,#N/A,FALSE,"Bldg Dev DCF";#N/A,#N/A,FALSE,"Land Sales DCF"}</definedName>
    <definedName name="sfg." localSheetId="20" hidden="1">{"Construction_Short",#N/A,FALSE,"Construction"}</definedName>
    <definedName name="sfgasd" localSheetId="20" hidden="1">{0,0,0,0;0,0,0,0;0,0,0,0;0,0,0,0;0,0,0,0;0,0,0,0;0,0,2,0;2,3,3,0;FALSE,FALSE,FALSE,FALSE;TRUE,FALSE,TRUE,TRUE;FALSE,FALSE,TRUE,TRUE;FALSE,0,2.78134444564786E-308,4.45015196281921E-308;7.78776275135711E-308,1.33504516457612E-307,2.22507555776164E-307,3.56012157274209E-307}</definedName>
    <definedName name="sfghsfgh" localSheetId="20" hidden="1">{"CF",#N/A,FALSE,"Cash Flow";"RET",#N/A,FALSE,"Returns";"NPV",#N/A,FALSE,"Values";"ASMPT",#N/A,FALSE,"Assumptions"}</definedName>
    <definedName name="sfghsfgh_2" localSheetId="20" hidden="1">{"CF",#N/A,FALSE,"Cash Flow";"RET",#N/A,FALSE,"Returns";"NPV",#N/A,FALSE,"Values";"ASMPT",#N/A,FALSE,"Assumptions"}</definedName>
    <definedName name="sgs" localSheetId="20" hidden="1">{#N/A,#N/A,FALSE,"Chart 2 by Prop Type"}</definedName>
    <definedName name="sheet2" localSheetId="20" hidden="1">{"CF",#N/A,FALSE,"Cash Flow";"RET",#N/A,FALSE,"Returns";"NPV",#N/A,FALSE,"Values";"ASMPT",#N/A,FALSE,"Assumptions"}</definedName>
    <definedName name="shit" localSheetId="20" hidden="1">{#N/A,"Base",FALSE,"Dividend";#N/A,"Conservative",FALSE,"Dividend";#N/A,"Downside",FALSE,"Dividend"}</definedName>
    <definedName name="shoot" localSheetId="20" hidden="1">{#N/A,#N/A,FALSE,"Expense Comparison"}</definedName>
    <definedName name="shucks" localSheetId="20" hidden="1">{"Full Sheet",#N/A,FALSE,"Expense Comparison"}</definedName>
    <definedName name="shuckss" localSheetId="20" hidden="1">{"Full Sheet",#N/A,FALSE,"Expense Comparison"}</definedName>
    <definedName name="shucksssss" localSheetId="20" hidden="1">{#N/A,#N/A,FALSE,"Expense Comparison"}</definedName>
    <definedName name="slkdhvoislsfjpsojflmnfsofjhsofbs" localSheetId="20" hidden="1">{#N/A,#N/A,FALSE,"Chart 2 by Prop Type"}</definedName>
    <definedName name="SMBC" localSheetId="20" hidden="1">{"Ops_S.Holders Assets and Income",#N/A,FALSE,"ops_shf"}</definedName>
    <definedName name="SMBCR" localSheetId="20" hidden="1">{"P_L Account",#N/A,FALSE,"Prime";"Assets",#N/A,FALSE,"Prime";"Liabilities",#N/A,FALSE,"Prime";"Capital and Reserves",#N/A,FALSE,"Prime";"Rec. of S_Holders Funds",#N/A,FALSE,"Prime";"Rec. of Pre and Post Tax Result",#N/A,FALSE,"Prime"}</definedName>
    <definedName name="sofj" localSheetId="20" hidden="1">{#N/A,#N/A,FALSE,"Chart 2 by Prop Type"}</definedName>
    <definedName name="solver_adj" localSheetId="20" hidden="1">Valuation!#REF!</definedName>
    <definedName name="solver_opt" localSheetId="20" hidden="1">Valuation!#REF!</definedName>
    <definedName name="solver_rhs10" localSheetId="20" hidden="1">binary</definedName>
    <definedName name="solver_rhs11" localSheetId="20" hidden="1">binary</definedName>
    <definedName name="solver_rhs12" localSheetId="20" hidden="1">binary</definedName>
    <definedName name="solver_rhs13" localSheetId="20" hidden="1">binary</definedName>
    <definedName name="solver_rhs14" localSheetId="20" hidden="1">binary</definedName>
    <definedName name="solver_rhs15" localSheetId="20" hidden="1">binary</definedName>
    <definedName name="solver_rhs16" localSheetId="20" hidden="1">binary</definedName>
    <definedName name="solver_rhs17" localSheetId="20" hidden="1">binary</definedName>
    <definedName name="solver_rhs18" localSheetId="20" hidden="1">binary</definedName>
    <definedName name="solver_rhs19" localSheetId="20" hidden="1">binary</definedName>
    <definedName name="solver_rhs2" localSheetId="20" hidden="1">binary</definedName>
    <definedName name="solver_rhs20" localSheetId="20" hidden="1">binary</definedName>
    <definedName name="solver_rhs21" localSheetId="20" hidden="1">binary</definedName>
    <definedName name="solver_rhs22" localSheetId="20" hidden="1">binary</definedName>
    <definedName name="solver_rhs23" localSheetId="20" hidden="1">Valuation!#REF!</definedName>
    <definedName name="solver_rhs24" localSheetId="20" hidden="1">binary</definedName>
    <definedName name="solver_rhs25" localSheetId="20" hidden="1">binary</definedName>
    <definedName name="solver_rhs26" localSheetId="20" hidden="1">binary</definedName>
    <definedName name="solver_rhs27" localSheetId="20" hidden="1">binary</definedName>
    <definedName name="solver_rhs28" localSheetId="20" hidden="1">binary</definedName>
    <definedName name="solver_rhs29" localSheetId="20" hidden="1">binary</definedName>
    <definedName name="solver_rhs3" localSheetId="20" hidden="1">binary</definedName>
    <definedName name="solver_rhs30" localSheetId="20" hidden="1">binary</definedName>
    <definedName name="solver_rhs31" localSheetId="20" hidden="1">binary</definedName>
    <definedName name="solver_rhs32" localSheetId="20" hidden="1">binary</definedName>
    <definedName name="solver_rhs33" localSheetId="20" hidden="1">binary</definedName>
    <definedName name="solver_rhs34" localSheetId="20" hidden="1">binary</definedName>
    <definedName name="solver_rhs35" localSheetId="20" hidden="1">binary</definedName>
    <definedName name="solver_rhs36" localSheetId="20" hidden="1">binary</definedName>
    <definedName name="solver_rhs37" localSheetId="20" hidden="1">binary</definedName>
    <definedName name="solver_rhs38" localSheetId="20" hidden="1">binary</definedName>
    <definedName name="solver_rhs39" localSheetId="20" hidden="1">binary</definedName>
    <definedName name="solver_rhs4" localSheetId="20" hidden="1">binary</definedName>
    <definedName name="solver_rhs40" localSheetId="20" hidden="1">binary</definedName>
    <definedName name="solver_rhs41" localSheetId="20" hidden="1">binary</definedName>
    <definedName name="solver_rhs42" localSheetId="20" hidden="1">binary</definedName>
    <definedName name="solver_rhs43" localSheetId="20" hidden="1">binary</definedName>
    <definedName name="solver_rhs44" localSheetId="20" hidden="1">binary</definedName>
    <definedName name="solver_rhs45" localSheetId="20" hidden="1">Valuation!#REF!</definedName>
    <definedName name="solver_rhs46" localSheetId="20" hidden="1">binary</definedName>
    <definedName name="solver_rhs47" localSheetId="20" hidden="1">binary</definedName>
    <definedName name="solver_rhs48" localSheetId="20" hidden="1">binary</definedName>
    <definedName name="solver_rhs49" localSheetId="20" hidden="1">binary</definedName>
    <definedName name="solver_rhs5" localSheetId="20" hidden="1">binary</definedName>
    <definedName name="solver_rhs50" localSheetId="20" hidden="1">binary</definedName>
    <definedName name="solver_rhs51" localSheetId="20" hidden="1">binary</definedName>
    <definedName name="solver_rhs52" localSheetId="20" hidden="1">binary</definedName>
    <definedName name="solver_rhs53" localSheetId="20" hidden="1">binary</definedName>
    <definedName name="solver_rhs54" localSheetId="20" hidden="1">binary</definedName>
    <definedName name="solver_rhs55" localSheetId="20" hidden="1">binary</definedName>
    <definedName name="solver_rhs56" localSheetId="20" hidden="1">binary</definedName>
    <definedName name="solver_rhs57" localSheetId="20" hidden="1">binary</definedName>
    <definedName name="solver_rhs58" localSheetId="20" hidden="1">binary</definedName>
    <definedName name="solver_rhs59" localSheetId="20" hidden="1">binary</definedName>
    <definedName name="solver_rhs6" localSheetId="20" hidden="1">binary</definedName>
    <definedName name="solver_rhs60" localSheetId="20" hidden="1">binary</definedName>
    <definedName name="solver_rhs61" localSheetId="20" hidden="1">binary</definedName>
    <definedName name="solver_rhs62" localSheetId="20" hidden="1">binary</definedName>
    <definedName name="solver_rhs63" localSheetId="20" hidden="1">binary</definedName>
    <definedName name="solver_rhs64" localSheetId="20" hidden="1">binary</definedName>
    <definedName name="solver_rhs65" localSheetId="20" hidden="1">binary</definedName>
    <definedName name="solver_rhs66" localSheetId="20" hidden="1">binary</definedName>
    <definedName name="solver_rhs67" localSheetId="20" hidden="1">Valuation!#REF!</definedName>
    <definedName name="solver_rhs68" localSheetId="20" hidden="1">binary</definedName>
    <definedName name="solver_rhs69" localSheetId="20" hidden="1">binary</definedName>
    <definedName name="solver_rhs7" localSheetId="20" hidden="1">binary</definedName>
    <definedName name="solver_rhs70" localSheetId="20" hidden="1">binary</definedName>
    <definedName name="solver_rhs71" localSheetId="20" hidden="1">binary</definedName>
    <definedName name="solver_rhs72" localSheetId="20" hidden="1">binary</definedName>
    <definedName name="solver_rhs73" localSheetId="20" hidden="1">binary</definedName>
    <definedName name="solver_rhs74" localSheetId="20" hidden="1">binary</definedName>
    <definedName name="solver_rhs75" localSheetId="20" hidden="1">binary</definedName>
    <definedName name="solver_rhs76" localSheetId="20" hidden="1">binary</definedName>
    <definedName name="solver_rhs77" localSheetId="20" hidden="1">binary</definedName>
    <definedName name="solver_rhs78" localSheetId="20" hidden="1">binary</definedName>
    <definedName name="solver_rhs79" localSheetId="20" hidden="1">binary</definedName>
    <definedName name="solver_rhs8" localSheetId="20" hidden="1">binary</definedName>
    <definedName name="solver_rhs80" localSheetId="20" hidden="1">binary</definedName>
    <definedName name="solver_rhs81" localSheetId="20" hidden="1">binary</definedName>
    <definedName name="solver_rhs82" localSheetId="20" hidden="1">binary</definedName>
    <definedName name="solver_rhs83" localSheetId="20" hidden="1">binary</definedName>
    <definedName name="solver_rhs84" localSheetId="20" hidden="1">binary</definedName>
    <definedName name="solver_rhs85" localSheetId="20" hidden="1">binary</definedName>
    <definedName name="solver_rhs86" localSheetId="20" hidden="1">binary</definedName>
    <definedName name="solver_rhs87" localSheetId="20" hidden="1">binary</definedName>
    <definedName name="solver_rhs88" localSheetId="20" hidden="1">binary</definedName>
    <definedName name="solver_rhs9" localSheetId="20" hidden="1">binary</definedName>
    <definedName name="SourceColumn" localSheetId="20">Valuation!#REF!,Valuation!#REF!</definedName>
    <definedName name="sourcesd" localSheetId="20" hidden="1">{"Joint Venture Analysis",#N/A,FALSE,"Rossmore"}</definedName>
    <definedName name="spk_cols" localSheetId="20">OFFSET(SPK_cols1,0,1,1,spk_nwc)</definedName>
    <definedName name="SPM" localSheetId="20" hidden="1">{#N/A,#N/A,FALSE,"Cashflow Analysis";#N/A,#N/A,FALSE,"Sensitivity Analysis";#N/A,#N/A,FALSE,"PV";#N/A,#N/A,FALSE,"Pro Forma"}</definedName>
    <definedName name="SPM.2" localSheetId="20" hidden="1">{#N/A,#N/A,FALSE,"Cashflow Analysis";#N/A,#N/A,FALSE,"Sensitivity Analysis";#N/A,#N/A,FALSE,"PV";#N/A,#N/A,FALSE,"Pro Forma"}</definedName>
    <definedName name="srghs" localSheetId="20" hidden="1">{"CF",#N/A,FALSE,"Cash Flow";"RET",#N/A,FALSE,"Returns";"NPV",#N/A,FALSE,"Values";"ASMPT",#N/A,FALSE,"Assumptions"}</definedName>
    <definedName name="srghs_2" localSheetId="20" hidden="1">{"CF",#N/A,FALSE,"Cash Flow";"RET",#N/A,FALSE,"Returns";"NPV",#N/A,FALSE,"Values";"ASMPT",#N/A,FALSE,"Assumptions"}</definedName>
    <definedName name="SS_2" localSheetId="20" hidden="1">{#N/A,#N/A,FALSE,"Summary Schedule Heller Ltd";#N/A,#N/A,FALSE,"Qtrly  heller Page 1";#N/A,#N/A,FALSE,"Qtrly heller Page 3"}</definedName>
    <definedName name="ss_revenue" localSheetId="20" hidden="1">{#N/A,#N/A,FALSE,"Sheet1"}</definedName>
    <definedName name="SSO" localSheetId="20" hidden="1">{#N/A,#N/A,FALSE,"CF Consolidated 2";#N/A,#N/A,FALSE,"Retail Assump";#N/A,#N/A,FALSE,"CF Retail";#N/A,#N/A,FALSE,"Garage Assumpt 1";#N/A,#N/A,FALSE,"Garage Op Proj";#N/A,#N/A,FALSE,"Hist I&amp;E";#N/A,#N/A,FALSE,"Rent Roll";#N/A,#N/A,FALSE,"RE Taxes";#N/A,#N/A,FALSE,"CAM - BH";#N/A,#N/A,FALSE,"Comm.Condo CAM"}</definedName>
    <definedName name="sss" localSheetId="20" hidden="1">Valuation!#REF!</definedName>
    <definedName name="ssss" localSheetId="20" hidden="1">binary</definedName>
    <definedName name="SSSSSVS" localSheetId="20" hidden="1">{"print annual inc. statement",#N/A,FALSE,"Summary";"print annual stats",#N/A,FALSE,"Summary";"print quarterly inc. statement",#N/A,FALSE,"Summary";"print quarterly stats",#N/A,FALSE,"Summary"}</definedName>
    <definedName name="stare" localSheetId="20" hidden="1">{#N/A,#N/A,TRUE,"A-site";#N/A,#N/A,TRUE,"B-Buildings";#N/A,#N/A,TRUE,"c-out-of-fence";#N/A,#N/A,TRUE,"d-proj.infr.";#N/A,#N/A,TRUE,"e- land"}</definedName>
    <definedName name="Statements" localSheetId="20" hidden="1">{"CF",#N/A,FALSE,"Cash Flow";"RET",#N/A,FALSE,"Returns";"NPV",#N/A,FALSE,"Values";"ASMPT",#N/A,FALSE,"Assumptions"}</definedName>
    <definedName name="Statements_2" localSheetId="20" hidden="1">{"CF",#N/A,FALSE,"Cash Flow";"RET",#N/A,FALSE,"Returns";"NPV",#N/A,FALSE,"Values";"ASMPT",#N/A,FALSE,"Assumptions"}</definedName>
    <definedName name="Student_Deferred_Mo" localSheetId="20">IF(Valuation!#REF!&gt;0,Valuation!#REF!,1)</definedName>
    <definedName name="stupid" localSheetId="20" hidden="1">{"cap_structure",#N/A,FALSE,"Graph-Mkt Cap";"price",#N/A,FALSE,"Graph-Price";"ebit",#N/A,FALSE,"Graph-EBITDA";"ebitda",#N/A,FALSE,"Graph-EBITDA"}</definedName>
    <definedName name="SUMMARY_BOOK" localSheetId="20" hidden="1">{"page1",#N/A,FALSE,"GIRLBO";"page2",#N/A,FALSE,"GIRLBO";"page3",#N/A,FALSE,"GIRLBO";"page4",#N/A,FALSE,"GIRLBO";"page5",#N/A,FALSE,"GIRLBO"}</definedName>
    <definedName name="SUMMARY_ExitDate" localSheetId="20" hidden="1">Valuation!#REF!</definedName>
    <definedName name="summary1" localSheetId="20" hidden="1">{#N/A,#N/A,FALSE,"SUMMARY"}</definedName>
    <definedName name="summaryy" localSheetId="20" hidden="1">{#N/A,#N/A,TRUE,"Krycí list"}</definedName>
    <definedName name="Swvu.annual._.hotel." localSheetId="20" hidden="1">Valuation!#REF!</definedName>
    <definedName name="Swvu.bottom._.line." localSheetId="20" hidden="1">Valuation!#REF!</definedName>
    <definedName name="Swvu.combo." localSheetId="20" hidden="1">Valuation!#REF!</definedName>
    <definedName name="sx" localSheetId="20" hidden="1">{#N/A,#N/A,FALSE,"Chart 2 by Prop Type"}</definedName>
    <definedName name="sxdfrtxdft" localSheetId="20" hidden="1">{#N/A,#N/A,FALSE,"CCC ACC Budget";#N/A,#N/A,FALSE,"Variance";#N/A,#N/A,FALSE,"CCC Rent Detail";#N/A,#N/A,FALSE,"COMMON AREA";#N/A,#N/A,FALSE,"CCC Electric Inclusion";#N/A,#N/A,FALSE,"CCC Opex Detail";#N/A,#N/A,FALSE,"CCC RE Tax Detail";#N/A,#N/A,FALSE,"CCC Chilled Wtr Inclusion";#N/A,#N/A,FALSE,"CCC OTHVAC ";#N/A,#N/A,FALSE,"CCC INPUT"}</definedName>
    <definedName name="ta" localSheetId="20"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bles" localSheetId="20" hidden="1">Valuation!#REF!</definedName>
    <definedName name="Tax"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tdc" localSheetId="20" hidden="1">{"'April 24'!$J$11"}</definedName>
    <definedName name="tdyjdtyj" localSheetId="20" hidden="1">{"Investor",#N/A,FALSE,"Model";"Property",#N/A,FALSE,"Model";"Incentive Taxes",#N/A,FALSE,"Model"}</definedName>
    <definedName name="ted"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emp" localSheetId="20" hidden="1">{"Print CRXLAND Assumptions",#N/A,FALSE,"CRXLAND Openings";"Print CRXLAND Openings",#N/A,FALSE,"CRXLAND Openings"}</definedName>
    <definedName name="temp1" localSheetId="20" hidden="1">{#N/A,#N/A,TRUE,"Dev Summ";#N/A,#N/A,TRUE,"General";#N/A,#N/A,TRUE,"Rates";#N/A,#N/A,TRUE,"Cost Summ"}</definedName>
    <definedName name="temp2" localSheetId="20" hidden="1">{"Print CRXLAND Assumptions",#N/A,FALSE,"CRXLAND Openings";"Print CRXLAND Openings",#N/A,FALSE,"CRXLAND Openings"}</definedName>
    <definedName name="temp3" localSheetId="20" hidden="1">{#N/A,#N/A,TRUE,"Dev Summ";"P1-3Quarterly",#N/A,TRUE,"CF Summ";"P1-Quarterly",#N/A,TRUE,"CF Summ";"P2-Quarterly",#N/A,TRUE,"CF Summ";"P3-Quarterly",#N/A,TRUE,"CF Summ";#N/A,#N/A,TRUE,"Proj. Cost Summ";#N/A,#N/A,TRUE,"P1 Cost Summ";#N/A,#N/A,TRUE,"P2 Cost Summ";#N/A,#N/A,TRUE,"P3 Cost Summ";#N/A,#N/A,TRUE,"General";#N/A,#N/A,TRUE,"Rates";#N/A,#N/A,TRUE,"Abs_Sale"}</definedName>
    <definedName name="temp4" localSheetId="20" hidden="1">{"P1",#N/A,FALSE,"Proforma";"P2",#N/A,FALSE,"Proforma";"P3",#N/A,FALSE,"Proforma"}</definedName>
    <definedName name="temp5" localSheetId="20" hidden="1">{#N/A,#N/A,FALSE,"FOR_SUM";#N/A,#N/A,FALSE,"FA";#N/A,#N/A,FALSE,"PTRANS_TAX"}</definedName>
    <definedName name="temp6" localSheetId="20" hidden="1">{"P1-3Quarterly",#N/A,TRUE,"CF Summ";"P1-Quarterly",#N/A,TRUE,"CF Summ";"P2-Quarterly",#N/A,TRUE,"CF Summ";"P3-Quarterly",#N/A,TRUE,"CF Summ"}</definedName>
    <definedName name="temp7" localSheetId="20" hidden="1">{#N/A,#N/A,TRUE,"Dev Summ";#N/A,#N/A,TRUE,"General";#N/A,#N/A,TRUE,"Rates";#N/A,#N/A,TRUE,"Abs_Sale";#N/A,#N/A,TRUE,"P1 Cost Summ";#N/A,#N/A,TRUE,"P2 Cost Summ";#N/A,#N/A,TRUE,"P3 Cost Summ"}</definedName>
    <definedName name="tempor" localSheetId="20"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ST" localSheetId="20" hidden="1">{"cashcons",#N/A,FALSE,"CASHCONS";"cash7000",#N/A,FALSE,"CASH7000";"cash9000",#N/A,FALSE,"CASH9000";"assu7000",#N/A,FALSE,"ASSU7000";"assu9000",#N/A,FALSE,"ASSU9000";"rentroll",#N/A,FALSE,"RENTROLL";"expr7000",#N/A,FALSE,"EXPR7000";"expr9000",#N/A,FALSE,"EXPR9000"}</definedName>
    <definedName name="test1" localSheetId="20" hidden="1">Valuation!#REF!</definedName>
    <definedName name="test100" localSheetId="20" hidden="1">{"View1",#N/A,FALSE,"Sheet1";"View2",#N/A,FALSE,"Sheet1"}</definedName>
    <definedName name="Test2" localSheetId="20" hidden="1">{"INCOME",#N/A,FALSE,"ProNet";"VALUE",#N/A,FALSE,"ProNet"}</definedName>
    <definedName name="Test3" localSheetId="20" hidden="1">{"INCOME",#N/A,FALSE,"ProNet";"VALUE",#N/A,FALSE,"ProNet"}</definedName>
    <definedName name="test3_2" localSheetId="20" hidden="1">{FALSE,FALSE,1.75,1,600,351,FALSE,FALSE,TRUE,TRUE,0,30,#N/A,41,#N/A,9.57777777777778,18.9166666666667,1,FALSE,FALSE,1,TRUE,1,FALSE,100,"Swvu.As._.Is._.Value.","ACwvu.As._.Is._.Value.",1,FALSE,FALSE,1,1,1,1,1,"","",FALSE,FALSE,FALSE,FALSE,1,#N/A,1,1,FALSE,FALSE,FALSE,FALSE,FALSE,FALSE}</definedName>
    <definedName name="test4" localSheetId="20" hidden="1">{"CHART",#N/A,FALSE,"Arch Communications"}</definedName>
    <definedName name="test5" localSheetId="20" hidden="1">{#N/A,#N/A,TRUE,"Dev Summ";"P1-3Quarterly",#N/A,TRUE,"CF Summ";"P1-Quarterly",#N/A,TRUE,"CF Summ";"P2-Quarterly",#N/A,TRUE,"CF Summ";"P3-Quarterly",#N/A,TRUE,"CF Summ";#N/A,#N/A,TRUE,"Proj. Cost Summ";#N/A,#N/A,TRUE,"P1 Cost Summ";#N/A,#N/A,TRUE,"P2 Cost Summ";#N/A,#N/A,TRUE,"P3 Cost Summ";#N/A,#N/A,TRUE,"General";#N/A,#N/A,TRUE,"Rates";#N/A,#N/A,TRUE,"Abs_Sale"}</definedName>
    <definedName name="test6" localSheetId="20" hidden="1">{"P1",#N/A,FALSE,"Proforma";"P2",#N/A,FALSE,"Proforma";"P3",#N/A,FALSE,"Proforma"}</definedName>
    <definedName name="test7" localSheetId="20" hidden="1">{#N/A,#N/A,FALSE,"FOR_SUM";#N/A,#N/A,FALSE,"FA";#N/A,#N/A,FALSE,"PTRANS_TAX"}</definedName>
    <definedName name="test8" localSheetId="20" hidden="1">{"P1-3Quarterly",#N/A,TRUE,"CF Summ";"P1-Quarterly",#N/A,TRUE,"CF Summ";"P2-Quarterly",#N/A,TRUE,"CF Summ";"P3-Quarterly",#N/A,TRUE,"CF Summ"}</definedName>
    <definedName name="test9" localSheetId="20" hidden="1">{#N/A,#N/A,TRUE,"Dev Summ";#N/A,#N/A,TRUE,"General";#N/A,#N/A,TRUE,"Rates";#N/A,#N/A,TRUE,"Abs_Sale";#N/A,#N/A,TRUE,"P1 Cost Summ";#N/A,#N/A,TRUE,"P2 Cost Summ";#N/A,#N/A,TRUE,"P3 Cost Summ"}</definedName>
    <definedName name="testcopy3" localSheetId="20" hidden="1">{"Main",#N/A,FALSE,"Wacker";"Main2",#N/A,FALSE,"Wacker";"Value",#N/A,FALSE,"Wacker";"Sensitivity",#N/A,FALSE,"Wacker";"Paine",#N/A,FALSE,"Wacker";"Quaker",#N/A,FALSE,"Wacker";"Wacker",#N/A,FALSE,"Wacker";"1900",#N/A,FALSE,"Wacker";"1901",#N/A,FALSE,"Wacker"}</definedName>
    <definedName name="TESTE" localSheetId="20" hidden="1">{"Print One Page",#N/A,FALSE,"SumReport"}</definedName>
    <definedName name="testing2" localSheetId="20" hidden="1">{"View1",#N/A,FALSE,"Sheet1";"View2",#N/A,FALSE,"Sheet1"}</definedName>
    <definedName name="testparkave" localSheetId="20" hidden="1">{"Main",#N/A,FALSE,"Wacker";"Main2",#N/A,FALSE,"Wacker";"Value",#N/A,FALSE,"Wacker";"Sensitivity",#N/A,FALSE,"Wacker";"Paine",#N/A,FALSE,"Wacker";"Quaker",#N/A,FALSE,"Wacker";"Wacker",#N/A,FALSE,"Wacker";"1900",#N/A,FALSE,"Wacker";"1901",#N/A,FALSE,"Wacker"}</definedName>
    <definedName name="TitleFormat" localSheetId="20">Valuation!#REF!,Valuation!#REF!,Valuation!#REF!,Valuation!#REF!,Valuation!#REF!,Valuation!#REF!,Valuation!#REF!,Valuation!#REF!,Valuation!#REF!,Valuation!#REF!,Valuation!#REF!</definedName>
    <definedName name="TLA.004" localSheetId="20" hidden="1">Valuation!#REF!</definedName>
    <definedName name="totalcash"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otalProjectOHLot" localSheetId="20" hidden="1">Valuation!#REF!</definedName>
    <definedName name="totcostXpercent" localSheetId="20">IF([0]!totcost&lt;101,0,ROUNDUP(IF(MPFee&gt;0,MPFee,1%*[0]!totcost),-2))</definedName>
    <definedName name="tr"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rhrwty" localSheetId="20" hidden="1">Valuation!#REF!</definedName>
    <definedName name="trial" localSheetId="20" hidden="1">{"Outflow 1",#N/A,FALSE,"Outflows-Inflows";"Outflow 2",#N/A,FALSE,"Outflows-Inflows";"Inflow 1",#N/A,FALSE,"Outflows-Inflows";"Inflow 2",#N/A,FALSE,"Outflows-Inflows"}</definedName>
    <definedName name="trtyr" localSheetId="20" hidden="1">{"graph",#N/A,FALSE,"WWJU";"graph",#N/A,FALSE,"WWSEM";"graph",#N/A,FALSE,"GOMJU";"graph",#N/A,FALSE,"GOMSEM";"graph",#N/A,FALSE,"NSJU";"graph",#N/A,FALSE,"NSSEM";"graph",#N/A,FALSE,"WAJU";"graph",#N/A,FALSE,"STOCKPRI";"graph",#N/A,FALSE,"CFTEV";"graph",#N/A,FALSE,"NAV-RCV";"graph",#N/A,FALSE,"CRUDEWW"}</definedName>
    <definedName name="ttt" localSheetId="20" hidden="1">{#N/A,#N/A,FALSE,"VARSTRIP"}</definedName>
    <definedName name="tttt" localSheetId="20" hidden="1">{"data",#N/A,FALSE,"INPUT"}</definedName>
    <definedName name="ttttt" localSheetId="20" hidden="1">{FALSE,FALSE,1.75,1,600,351,FALSE,FALSE,TRUE,TRUE,0,30,#N/A,41,#N/A,9.57777777777778,18.9166666666667,1,FALSE,FALSE,1,TRUE,1,FALSE,100,"Swvu.As._.Is._.Value.","ACwvu.As._.Is._.Value.",1,FALSE,FALSE,1,1,1,1,1,"","",FALSE,FALSE,FALSE,FALSE,1,#N/A,1,1,FALSE,FALSE,FALSE,FALSE,FALSE,FALSE}</definedName>
    <definedName name="ttttt_2" localSheetId="20" hidden="1">{FALSE,FALSE,1.75,1,600,351,FALSE,FALSE,TRUE,TRUE,0,30,#N/A,41,#N/A,9.57777777777778,18.9166666666667,1,FALSE,FALSE,1,TRUE,1,FALSE,100,"Swvu.As._.Is._.Value.","ACwvu.As._.Is._.Value.",1,FALSE,FALSE,1,1,1,1,1,"","",FALSE,FALSE,FALSE,FALSE,1,#N/A,1,1,FALSE,FALSE,FALSE,FALSE,FALSE,FALSE}</definedName>
    <definedName name="ttttttt" localSheetId="20" hidden="1">{FALSE,FALSE,1.75,1,600,351,FALSE,FALSE,TRUE,TRUE,0,30,#N/A,41,#N/A,9.57777777777778,18.9166666666667,1,FALSE,FALSE,1,TRUE,1,FALSE,100,"Swvu.As._.Is._.Value.","ACwvu.As._.Is._.Value.",1,FALSE,FALSE,1,1,1,1,1,"","",FALSE,FALSE,FALSE,FALSE,1,#N/A,1,1,FALSE,FALSE,FALSE,FALSE,FALSE,FALSE}</definedName>
    <definedName name="ttttttt_2" localSheetId="20" hidden="1">{FALSE,FALSE,1.75,1,600,351,FALSE,FALSE,TRUE,TRUE,0,30,#N/A,41,#N/A,9.57777777777778,18.9166666666667,1,FALSE,FALSE,1,TRUE,1,FALSE,100,"Swvu.As._.Is._.Value.","ACwvu.As._.Is._.Value.",1,FALSE,FALSE,1,1,1,1,1,"","",FALSE,FALSE,FALSE,FALSE,1,#N/A,1,1,FALSE,FALSE,FALSE,FALSE,FALSE,FALSE}</definedName>
    <definedName name="TTTTTTTT" localSheetId="20" hidden="1">{FALSE,FALSE,1.75,1,600,351,FALSE,FALSE,TRUE,TRUE,0,30,#N/A,41,#N/A,9.57777777777778,18.9166666666667,1,FALSE,FALSE,1,TRUE,1,FALSE,100,"Swvu.As._.Is._.Value.","ACwvu.As._.Is._.Value.",1,FALSE,FALSE,1,1,1,1,1,"","",FALSE,FALSE,FALSE,FALSE,1,#N/A,1,1,FALSE,FALSE,FALSE,FALSE,FALSE,FALSE}</definedName>
    <definedName name="TTTTTTTT_2" localSheetId="20" hidden="1">{FALSE,FALSE,1.75,1,600,351,FALSE,FALSE,TRUE,TRUE,0,30,#N/A,41,#N/A,9.57777777777778,18.9166666666667,1,FALSE,FALSE,1,TRUE,1,FALSE,100,"Swvu.As._.Is._.Value.","ACwvu.As._.Is._.Value.",1,FALSE,FALSE,1,1,1,1,1,"","",FALSE,FALSE,FALSE,FALSE,1,#N/A,1,1,FALSE,FALSE,FALSE,FALSE,FALSE,FALSE}</definedName>
    <definedName name="tttttttttttttt" localSheetId="20" hidden="1">{FALSE,FALSE,1.75,1,600,351,FALSE,FALSE,TRUE,TRUE,0,30,#N/A,41,#N/A,9.57777777777778,18.9166666666667,1,FALSE,FALSE,1,TRUE,1,FALSE,100,"Swvu.As._.Is._.Value.","ACwvu.As._.Is._.Value.",1,FALSE,FALSE,1,1,1,1,1,"","",FALSE,FALSE,FALSE,FALSE,1,#N/A,1,1,FALSE,FALSE,FALSE,FALSE,FALSE,FALSE}</definedName>
    <definedName name="ttttttttttttttt_2" localSheetId="20" hidden="1">{FALSE,FALSE,1.75,1,600,351,FALSE,FALSE,TRUE,TRUE,0,30,#N/A,41,#N/A,9.57777777777778,18.9166666666667,1,FALSE,FALSE,1,TRUE,1,FALSE,100,"Swvu.As._.Is._.Value.","ACwvu.As._.Is._.Value.",1,FALSE,FALSE,1,1,1,1,1,"","",FALSE,FALSE,FALSE,FALSE,1,#N/A,1,1,FALSE,FALSE,FALSE,FALSE,FALSE,FALSE}</definedName>
    <definedName name="TW_Haxis1" localSheetId="20">OFFSET(TW_TPL,0,0,1,FS_TotalProjectLength)</definedName>
    <definedName name="TW_Haxis2" localSheetId="20">OFFSET(TW_TRL,0,0,1,netCfvc)</definedName>
    <definedName name="twn" localSheetId="20"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TY" localSheetId="20" hidden="1">Valuation!#REF!</definedName>
    <definedName name="tyjsrty" localSheetId="20" hidden="1">{"Investor",#N/A,FALSE,"Model";"Property",#N/A,FALSE,"Model";"Incentive Taxes",#N/A,FALSE,"Model"}</definedName>
    <definedName name="tykjthk" localSheetId="20" hidden="1">{"Investor",#N/A,FALSE,"Model";"Property",#N/A,FALSE,"Model";"Incentive Taxes",#N/A,FALSE,"Model"}</definedName>
    <definedName name="tyler" localSheetId="2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2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rt" localSheetId="20" hidden="1">{"Lot Prices",#N/A,FALSE,"LOTS-PRICING";"lot1",#N/A,FALSE,"Lots";"lot2",#N/A,FALSE,"Lots";"Lot3",#N/A,FALSE,"Lots";"lot4",#N/A,FALSE,"Lots";"lot5",#N/A,FALSE,"Lots";"lot6",#N/A,FALSE,"Lots";"lot7",#N/A,FALSE,"Lots";"lot8",#N/A,FALSE,"Lots";"lot9",#N/A,FALSE,"Lots";"lot10",#N/A,FALSE,"Lots";"lot11",#N/A,FALSE,"Lots";"lot12",#N/A,FALSE,"Lots"}</definedName>
    <definedName name="u" localSheetId="20" hidden="1">{"CSheet",#N/A,FALSE,"C";"SmCap",#N/A,FALSE,"VAL1";"GulfCoast",#N/A,FALSE,"VAL1";"nav",#N/A,FALSE,"NAV";"Summary",#N/A,FALSE,"NAV"}</definedName>
    <definedName name="uen" localSheetId="20" hidden="1">{#N/A,#N/A,TRUE,"base case";#N/A,#N/A,TRUE,"valuation";#N/A,#N/A,TRUE,"sources and uses";#N/A,#N/A,TRUE,"recapitalization";#N/A,#N/A,TRUE,"flowchart";#N/A,#N/A,TRUE,"summary";#N/A,#N/A,TRUE,"sensitivities";#N/A,#N/A,TRUE,"pro forma";#N/A,#N/A,TRUE,"PAC shares"}</definedName>
    <definedName name="ui" localSheetId="20" hidden="1">{"Total",#N/A,FALSE,"Total Proved";"PDP",#N/A,FALSE,"Total Proved";"PNP",#N/A,FALSE,"Total Proved";"PUD",#N/A,FALSE,"Total Proved"}</definedName>
    <definedName name="uioiuo" localSheetId="20" hidden="1">{#N/A,#N/A,FALSE,"Highridge Return Analysis";#N/A,#N/A,FALSE,"Sale @ end of year 3 (4yr Plan)";#N/A,#N/A,FALSE,"Highridge Assumption Page"}</definedName>
    <definedName name="uiyui" localSheetId="20" hidden="1">{"sheet a",#N/A,FALSE,"A";"2 9 casflow",#N/A,FALSE,"B"}</definedName>
    <definedName name="uj" localSheetId="20" hidden="1">{#N/A,#N/A,FALSE,"Chart 2 by Prop Type"}</definedName>
    <definedName name="Unleveraged_assumptions_area" localSheetId="20">Valuation!#REF!,Valuation!#REF!</definedName>
    <definedName name="uuuu" localSheetId="20"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uw4u" localSheetId="20" hidden="1">{"Investor",#N/A,FALSE,"Model";"Property",#N/A,FALSE,"Model";"Incentive Taxes",#N/A,FALSE,"Model"}</definedName>
    <definedName name="uyfkf" localSheetId="2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2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 localSheetId="20" hidden="1">{"IS",#N/A,FALSE,"IS";"RPTIS",#N/A,FALSE,"RPTIS";"STATS",#N/A,FALSE,"STATS";"CELL",#N/A,FALSE,"CELL";"BS",#N/A,FALSE,"BS"}</definedName>
    <definedName name="Value.2" localSheetId="20" hidden="1">{#N/A,#N/A,FALSE,"Cashflow Analysis";#N/A,#N/A,FALSE,"Sensitivity Analysis";#N/A,#N/A,FALSE,"PV";#N/A,#N/A,FALSE,"Pro Forma"}</definedName>
    <definedName name="value1" localSheetId="20" hidden="1">{#N/A,#N/A,FALSE,"Cashflow Analysis";#N/A,#N/A,FALSE,"Sensitivity Analysis";#N/A,#N/A,FALSE,"PV";#N/A,#N/A,FALSE,"Pro Forma"}</definedName>
    <definedName name="value1.2" localSheetId="20" hidden="1">{#N/A,#N/A,FALSE,"Cashflow Analysis";#N/A,#N/A,FALSE,"Sensitivity Analysis";#N/A,#N/A,FALSE,"PV";#N/A,#N/A,FALSE,"Pro Forma"}</definedName>
    <definedName name="var96_96" localSheetId="20" hidden="1">{#N/A,#N/A,FALSE,"B_Spread"}</definedName>
    <definedName name="VerChkDS" localSheetId="20"> IF(MID(Valuation!Version,1,8)&lt;&gt; "5.00.001", "Error: template requires Argus Developer v5.000.001.+",  "Argus Developer Version " &amp; Valuation!Version)</definedName>
    <definedName name="VerChkFS" localSheetId="20"> IF(MID(FS_Version,1,8)&lt;&gt; "5.00.001", "Error: template requires Argus Developer v5.000.001.+",  "Argus Developer Version " &amp; FS_Version)</definedName>
    <definedName name="vghjkvgh" localSheetId="20" hidden="1">{#N/A,#N/A,FALSE,"Expense Detail ";#N/A,#N/A,FALSE,"Worksheet";#N/A,#N/A,FALSE,"Audit";#N/A,#N/A,FALSE,"Exclusions";#N/A,#N/A,FALSE,"Variance";#N/A,#N/A,FALSE,"Reconciliation"}</definedName>
    <definedName name="vghvgh" localSheetId="20"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vhjh" localSheetId="20" hidden="1">{#N/A,#N/A,FALSE,"CCC ACC Budget";#N/A,#N/A,FALSE,"Variance";#N/A,#N/A,FALSE,"CCC Rent Detail";#N/A,#N/A,FALSE,"COMMON AREA";#N/A,#N/A,FALSE,"CCC Electric Inclusion";#N/A,#N/A,FALSE,"CCC Opex Detail";#N/A,#N/A,FALSE,"CCC RE Tax Detail";#N/A,#N/A,FALSE,"CCC Chilled Wtr Inclusion";#N/A,#N/A,FALSE,"CCC OTHVAC ";#N/A,#N/A,FALSE,"CCC INPUT"}</definedName>
    <definedName name="viasat" localSheetId="20" hidden="1">{"Main",#N/A,FALSE,"Wacker";"Main2",#N/A,FALSE,"Wacker";"Value",#N/A,FALSE,"Wacker";"Sensitivity",#N/A,FALSE,"Wacker";"Paine",#N/A,FALSE,"Wacker";"Quaker",#N/A,FALSE,"Wacker";"Wacker",#N/A,FALSE,"Wacker";"1900",#N/A,FALSE,"Wacker";"1901",#N/A,FALSE,"Wacker"}</definedName>
    <definedName name="VIGRIN.Operations._.Review" localSheetId="20" hidden="1">{#N/A,#N/A,FALSE,"Proforma Five Yr";#N/A,#N/A,FALSE,"Occ and Rate";#N/A,#N/A,FALSE,"PF Input";#N/A,#N/A,FALSE,"Hotcomps"}</definedName>
    <definedName name="VIRG.Complete._.Review" localSheetId="20" hidden="1">{#N/A,#N/A,FALSE,"Occ and Rate";#N/A,#N/A,FALSE,"PF Input";#N/A,#N/A,FALSE,"Capital Input";#N/A,#N/A,FALSE,"Proforma Five Yr";#N/A,#N/A,FALSE,"Calculations";#N/A,#N/A,FALSE,"Transaction Summary-DTW"}</definedName>
    <definedName name="VIRGIN.Investment._.Review" localSheetId="20" hidden="1">{#N/A,#N/A,FALSE,"Proforma Five Yr";#N/A,#N/A,FALSE,"Capital Input";#N/A,#N/A,FALSE,"Calculations";#N/A,#N/A,FALSE,"Transaction Summary-DTW"}</definedName>
    <definedName name="VIRGIN.Phase._.I." localSheetId="20" hidden="1">{#N/A,#N/A,FALSE,"Transaction Summary-DTW";#N/A,#N/A,FALSE,"Proforma Five Yr";#N/A,#N/A,FALSE,"Occ and Rate"}</definedName>
    <definedName name="VIRGIN.Proforma._.Review." localSheetId="20" hidden="1">{#N/A,#N/A,FALSE,"Occ and Rate";#N/A,#N/A,FALSE,"PF Input";#N/A,#N/A,FALSE,"Proforma Five Yr";#N/A,#N/A,FALSE,"Hotcomps"}</definedName>
    <definedName name="vj" localSheetId="20" hidden="1">{#N/A,#N/A,FALSE,"Assumptions";#N/A,#N/A,FALSE,"10-Yr - detail";#N/A,#N/A,FALSE,"Rent Roll";#N/A,#N/A,FALSE,"Historical (2)";#N/A,#N/A,FALSE,"RET's";#N/A,#N/A,FALSE,"Lse-Exp.";#N/A,#N/A,FALSE,"Lease Rollover";#N/A,#N/A,FALSE,"Service Contracts"}</definedName>
    <definedName name="vmgfvmh" localSheetId="20" hidden="1">{#N/A,#N/A,TRUE,"toc";#N/A,#N/A,TRUE,"benefits";#N/A,#N/A,TRUE,"TAXCREDITS";#N/A,#N/A,TRUE,"sourcedetail";#N/A,#N/A,TRUE,"finsum";#N/A,#N/A,TRUE,"cash";#N/A,#N/A,TRUE,"tax";#N/A,#N/A,TRUE,"loan2";#N/A,#N/A,TRUE,"loan3";#N/A,#N/A,TRUE,"deprec";#N/A,#N/A,TRUE,"funded";#N/A,#N/A,TRUE,"SALE";#N/A,#N/A,TRUE,"benefits long";#N/A,#N/A,TRUE,"IRR"}</definedName>
    <definedName name="vv" localSheetId="20" hidden="1">{"mgmt forecast",#N/A,FALSE,"Mgmt Forecast";"dcf table",#N/A,FALSE,"Mgmt Forecast";"sensitivity",#N/A,FALSE,"Mgmt Forecast";"table inputs",#N/A,FALSE,"Mgmt Forecast";"calculations",#N/A,FALSE,"Mgmt Forecast"}</definedName>
    <definedName name="vv_2" localSheetId="20" hidden="1">{"mgmt forecast",#N/A,FALSE,"Mgmt Forecast";"dcf table",#N/A,FALSE,"Mgmt Forecast";"sensitivity",#N/A,FALSE,"Mgmt Forecast";"table inputs",#N/A,FALSE,"Mgmt Forecast";"calculations",#N/A,FALSE,"Mgmt Forecast"}</definedName>
    <definedName name="vvv" localSheetId="20" hidden="1">{"1998",#N/A,FALSE,"1998"}</definedName>
    <definedName name="vvvv" localSheetId="20" hidden="1">{#N/A,#N/A,FALSE,"Cashflow Analysis";#N/A,#N/A,FALSE,"Sensitivity Analysis";#N/A,#N/A,FALSE,"PV";#N/A,#N/A,FALSE,"Pro Forma"}</definedName>
    <definedName name="VVVV.2" localSheetId="20" hidden="1">{#N/A,#N/A,FALSE,"Cashflow Analysis";#N/A,#N/A,FALSE,"Sensitivity Analysis";#N/A,#N/A,FALSE,"PV";#N/A,#N/A,FALSE,"Pro Forma"}</definedName>
    <definedName name="vvvvv" localSheetId="20" hidden="1">{#N/A,#N/A,FALSE}</definedName>
    <definedName name="vvvvvv" localSheetId="20" hidden="1">{#N/A,#N/A,FALSE}</definedName>
    <definedName name="vz" localSheetId="20" hidden="1">{"mgmt forecast",#N/A,FALSE,"Mgmt Forecast";"dcf table",#N/A,FALSE,"Mgmt Forecast";"sensitivity",#N/A,FALSE,"Mgmt Forecast";"table inputs",#N/A,FALSE,"Mgmt Forecast";"calculations",#N/A,FALSE,"Mgmt Forecast"}</definedName>
    <definedName name="vz_2" localSheetId="20" hidden="1">{"mgmt forecast",#N/A,FALSE,"Mgmt Forecast";"dcf table",#N/A,FALSE,"Mgmt Forecast";"sensitivity",#N/A,FALSE,"Mgmt Forecast";"table inputs",#N/A,FALSE,"Mgmt Forecast";"calculations",#N/A,FALSE,"Mgmt Forecast"}</definedName>
    <definedName name="vzx" localSheetId="20" hidden="1">{"mgmt forecast",#N/A,FALSE,"Mgmt Forecast";"dcf table",#N/A,FALSE,"Mgmt Forecast";"sensitivity",#N/A,FALSE,"Mgmt Forecast";"table inputs",#N/A,FALSE,"Mgmt Forecast";"calculations",#N/A,FALSE,"Mgmt Forecast"}</definedName>
    <definedName name="vzx_2" localSheetId="20" hidden="1">{"mgmt forecast",#N/A,FALSE,"Mgmt Forecast";"dcf table",#N/A,FALSE,"Mgmt Forecast";"sensitivity",#N/A,FALSE,"Mgmt Forecast";"table inputs",#N/A,FALSE,"Mgmt Forecast";"calculations",#N/A,FALSE,"Mgmt Forecast"}</definedName>
    <definedName name="w" localSheetId="20" hidden="1">{"cap_structure",#N/A,FALSE,"Graph-Mkt Cap";"price",#N/A,FALSE,"Graph-Price";"ebit",#N/A,FALSE,"Graph-EBITDA";"ebitda",#N/A,FALSE,"Graph-EBITDA"}</definedName>
    <definedName name="wafe" localSheetId="20" hidden="1">{"summary1",#N/A,TRUE,"Comps";"summary2",#N/A,TRUE,"Comps";"summary3",#N/A,TRUE,"Comps"}</definedName>
    <definedName name="Ward2273" localSheetId="20" hidden="1">{"Page 1",#N/A,FALSE,"92264 Page 1";"Page 2",#N/A,FALSE,"92264 Page 2";"Page 3",#N/A,FALSE,"92264 Page 3";"Page 4",#N/A,FALSE,"92264 Page 4";"Page 5",#N/A,FALSE,"92264 Page 5";"Page 6",#N/A,FALSE,"92264 Page 6";"Page 7",#N/A,FALSE,"92264 Page 7";"Page 8",#N/A,FALSE,"92264 Page 8"}</definedName>
    <definedName name="was" localSheetId="20" hidden="1">{#N/A,#N/A,FALSE,"Chart 2 by Prop Type"}</definedName>
    <definedName name="Water" localSheetId="20"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com" localSheetId="20" hidden="1">{"IS",#N/A,FALSE,"IS";"RPTIS",#N/A,FALSE,"RPTIS";"STATS",#N/A,FALSE,"STATS";"BS",#N/A,FALSE,"BS"}</definedName>
    <definedName name="WEA" localSheetId="2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dwqe" localSheetId="20" hidden="1">{"Schedule_1B",#N/A,FALSE,"I-B"}</definedName>
    <definedName name="wefaf" localSheetId="2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gj56" localSheetId="20" hidden="1">{"scen1",#N/A,FALSE,"Scenarios";"scen2",#N/A,FALSE,"Scenarios"}</definedName>
    <definedName name="wen" localSheetId="20" hidden="1">{"Assumptions",#N/A,FALSE,"input page"}</definedName>
    <definedName name="WEQQE" localSheetId="20" hidden="1">{"summary1",#N/A,TRUE,"Comps";"summary2",#N/A,TRUE,"Comps";"summary3",#N/A,TRUE,"Comps"}</definedName>
    <definedName name="wer" localSheetId="20" hidden="1">{"Total",#N/A,FALSE,"Six Fields";"PDP",#N/A,FALSE,"Six Fields";"PNP",#N/A,FALSE,"Six Fields";"PUD",#N/A,FALSE,"Six Fields";"Prob",#N/A,FALSE,"Six Fields"}</definedName>
    <definedName name="wert" localSheetId="20" hidden="1">{#N/A,#N/A,FALSE}</definedName>
    <definedName name="werte" localSheetId="20" hidden="1">{#N/A,#N/A,FALSE}</definedName>
    <definedName name="wertwert" localSheetId="20" hidden="1">{0,0,0,0;0,0,0,0;0,0,0,0;0,0,0,0;0,0,0,0}</definedName>
    <definedName name="werw" localSheetId="20" hidden="1">{#N/A,#N/A,TRUE,"COVER";#N/A,#N/A,TRUE,"PROFORMA";#N/A,#N/A,TRUE,"Construction CF";#N/A,#N/A,TRUE,"CASHFLOW"}</definedName>
    <definedName name="wet" localSheetId="20" hidden="1">{"CSheet",#N/A,FALSE,"C";"SmCap",#N/A,FALSE,"VAL1";"GulfCoast",#N/A,FALSE,"VAL1";"nav",#N/A,FALSE,"NAV";"Summary",#N/A,FALSE,"NAV"}</definedName>
    <definedName name="wetadf" localSheetId="20" hidden="1">{"Assump",#N/A,TRUE,"Proforma";"first",#N/A,TRUE,"Proforma";"second",#N/A,TRUE,"Proforma";"lease1",#N/A,TRUE,"Proforma";"lease2",#N/A,TRUE,"Proforma"}</definedName>
    <definedName name="wetrwergfwer" localSheetId="20" hidden="1">{"cap_structure",#N/A,FALSE,"Graph-Mkt Cap";"price",#N/A,FALSE,"Graph-Price";"ebit",#N/A,FALSE,"Graph-EBITDA";"ebitda",#N/A,FALSE,"Graph-EBITDA"}</definedName>
    <definedName name="wgbargbawb" localSheetId="20" hidden="1">{"Cover",#N/A,FALSE,"Cover";"Summary",#N/A,FALSE,"Summarpage"}</definedName>
    <definedName name="what_2" localSheetId="20" hidden="1">{#N/A,#N/A,TRUE,"XL Cash Flow";#N/A,#N/A,TRUE,"Prop Valuation";#N/A,#N/A,TRUE,"Equity";#N/A,#N/A,TRUE,"Modeling assumptions";#N/A,#N/A,TRUE,"NER Model";#N/A,#N/A,TRUE,"Lease Exp";#N/A,#N/A,TRUE,"Inc &amp; Exp";#N/A,#N/A,TRUE,"Formatted - roll";#N/A,#N/A,TRUE,"Debt Model";#N/A,#N/A,TRUE,"Debt-Moody";#N/A,#N/A,TRUE,"Debt"}</definedName>
    <definedName name="what_asdf2" localSheetId="20" hidden="1">{#N/A,#N/A,FALSE,"OperatingAssumptions"}</definedName>
    <definedName name="what2" localSheetId="20" hidden="1">{#N/A,#N/A,TRUE,"XL Cash Flow";#N/A,#N/A,TRUE,"Prop Valuation";#N/A,#N/A,TRUE,"Equity";#N/A,#N/A,TRUE,"Modeling assumptions";#N/A,#N/A,TRUE,"NER Model";#N/A,#N/A,TRUE,"Lease Exp";#N/A,#N/A,TRUE,"Inc &amp; Exp";#N/A,#N/A,TRUE,"Formatted - roll";#N/A,#N/A,TRUE,"Debt Model";#N/A,#N/A,TRUE,"Debt-Moody";#N/A,#N/A,TRUE,"Debt"}</definedName>
    <definedName name="what2_2" localSheetId="20" hidden="1">{#N/A,#N/A,TRUE,"XL Cash Flow";#N/A,#N/A,TRUE,"Prop Valuation";#N/A,#N/A,TRUE,"Equity";#N/A,#N/A,TRUE,"Modeling assumptions";#N/A,#N/A,TRUE,"NER Model";#N/A,#N/A,TRUE,"Lease Exp";#N/A,#N/A,TRUE,"Inc &amp; Exp";#N/A,#N/A,TRUE,"Formatted - roll";#N/A,#N/A,TRUE,"Debt Model";#N/A,#N/A,TRUE,"Debt-Moody";#N/A,#N/A,TRUE,"Debt"}</definedName>
    <definedName name="whatt" localSheetId="20" hidden="1">{#N/A,#N/A,FALSE,"Expense Comparison"}</definedName>
    <definedName name="whattt" localSheetId="20" hidden="1">{#N/A,#N/A,FALSE,"Expense Comparison"}</definedName>
    <definedName name="whatttt" localSheetId="20" hidden="1">{"Full Sheet",#N/A,FALSE,"Expense Comparison"}</definedName>
    <definedName name="whattttt" localSheetId="20" hidden="1">{#N/A,#N/A,FALSE,"Expense Comparison"}</definedName>
    <definedName name="whatttttt" localSheetId="20" hidden="1">{"Full Sheet",#N/A,FALSE,"Expense Comparison"}</definedName>
    <definedName name="whatwhat" localSheetId="20" hidden="1">{"Page1",#N/A,FALSE,"7979";"Page2",#N/A,FALSE,"7979";"Page3",#N/A,FALSE,"7979"}</definedName>
    <definedName name="worksheet_bms_rs" localSheetId="20">Valuation!#REF!,Valuation!#REF!,Valuation!#REF!,Valuation!#REF!,Valuation!#REF!,Valuation!#REF!,Valuation!#REF!,Valuation!#REF!</definedName>
    <definedName name="worksheet_bms_us" localSheetId="20">Valuation!#REF!,Valuation!#REF!,Valuation!#REF!,Valuation!#REF!,Valuation!#REF!,Valuation!#REF!,Valuation!#REF!,Valuation!#REF!</definedName>
    <definedName name="worksheet_rms_rs" localSheetId="20">Valuation!#REF!,Valuation!#REF!,Valuation!#REF!,Valuation!#REF!,Valuation!#REF!,Valuation!#REF!,Valuation!#REF!,Valuation!#REF!</definedName>
    <definedName name="WQE" localSheetId="2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localSheetId="2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Annual._.Detail.2" localSheetId="20" hidden="1">{"annualsum",#N/A,FALSE,"Cost Summary";"annual1",#N/A,FALSE,"Phase_1";"annual2",#N/A,FALSE,"Phase_2";"annual3",#N/A,FALSE,"Phase_3";"annual4",#N/A,FALSE,"Phase_4"}</definedName>
    <definedName name="wr_2" localSheetId="20" hidden="1">{"Output-3Column",#N/A,FALSE,"Output"}</definedName>
    <definedName name="wrd.2._.pagers.3" localSheetId="20" hidden="1">{"Cover",#N/A,FALSE,"Cover";"Summary",#N/A,FALSE,"Summarpage"}</definedName>
    <definedName name="wrn" localSheetId="20" hidden="1">{#N/A,#N/A,TRUE,"Krycí list"}</definedName>
    <definedName name="wrn.10" localSheetId="20" hidden="1">{#N/A,#N/A,FALSE,"CASH FLOW"}</definedName>
    <definedName name="wrn.10._.ST.._.JAMES._.AVENUE._.PRO._.FORMA." localSheetId="20" hidden="1">{#N/A,#N/A,TRUE,"Assumptions- Con. Budget";#N/A,#N/A,TRUE,"OP. PRO FORMA ASSUMPTIONS";#N/A,#N/A,TRUE,"SF AND RENTS";#N/A,#N/A,TRUE,"OPERATING PRO FORMA"}</definedName>
    <definedName name="wrn.10._.ST._.JAMES._.AVENUE._.PRO._.FORMA." localSheetId="20" hidden="1">{"TIAA10_23_95",#N/A,TRUE,"Assumptions- Con. Budget";"TIAA10_23_95",#N/A,TRUE,"OP. PRO FORMA ASSUMPTIONS";"TIAA10_23_95",#N/A,TRUE,"SF AND RENTS";"TIAA10_23_95",#N/A,TRUE,"OPERATING PRO FORMA"}</definedName>
    <definedName name="wrn.10._.Year._.Analysis." localSheetId="20" hidden="1">{"Data Input",#N/A,TRUE,"Data Input";"10-Yr Cash Flow",#N/A,TRUE,"Cash Flow";"10-Yr Value",#N/A,TRUE,"Value "}</definedName>
    <definedName name="wrn.120W45." localSheetId="20" hidden="1">{#N/A,#N/A,FALSE,"1";#N/A,#N/A,FALSE,"1x";#N/A,#N/A,FALSE,"2";#N/A,#N/A,FALSE,"2x";#N/A,#N/A,FALSE,"3";#N/A,#N/A,FALSE,"3x"}</definedName>
    <definedName name="wrn.15._.Year._.Analysis." localSheetId="20" hidden="1">{"Data Input",#N/A,TRUE,"Data Input";"15-Yr Cash Flow",#N/A,TRUE,"Cash Flow";"15-Yr Value",#N/A,TRUE,"Value "}</definedName>
    <definedName name="wrn.1996._.BUDGET.1" localSheetId="20" hidden="1">{"SUMMARY",#N/A,TRUE,"SUMMARY";"compare",#N/A,TRUE,"Vs. Bus Plan";"ratios",#N/A,TRUE,"Ratios";"REVENUE",#N/A,TRUE,"Revenue";"expenses",#N/A,TRUE,"1996 budget";"payroll",#N/A,TRUE,"Payroll"}</definedName>
    <definedName name="wrn.1997." localSheetId="20"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1998." localSheetId="20" hidden="1">{"1998",#N/A,FALSE,"1998"}</definedName>
    <definedName name="wrn.1998._.Budget." localSheetId="20" hidden="1">{#N/A,#N/A,FALSE,"A";#N/A,#N/A,FALSE,"B";#N/A,#N/A,FALSE,"C";#N/A,#N/A,FALSE,"D";#N/A,#N/A,FALSE,"E";#N/A,#N/A,FALSE,"F";#N/A,#N/A,FALSE,"G";#N/A,#N/A,FALSE,"H";#N/A,#N/A,FALSE,"I";#N/A,#N/A,FALSE,"J";#N/A,#N/A,FALSE,"K";#N/A,#N/A,FALSE,"L";#N/A,#N/A,FALSE,"M";#N/A,#N/A,FALSE,"N";#N/A,#N/A,FALSE,"O";#N/A,#N/A,FALSE,"P";#N/A,#N/A,FALSE,"Q";#N/A,#N/A,FALSE,"R"}</definedName>
    <definedName name="wrn.1998._.Budget.1" localSheetId="20" hidden="1">{#N/A,#N/A,FALSE,"A";#N/A,#N/A,FALSE,"B";#N/A,#N/A,FALSE,"C";#N/A,#N/A,FALSE,"D";#N/A,#N/A,FALSE,"E";#N/A,#N/A,FALSE,"F";#N/A,#N/A,FALSE,"G";#N/A,#N/A,FALSE,"H";#N/A,#N/A,FALSE,"I";#N/A,#N/A,FALSE,"J";#N/A,#N/A,FALSE,"K";#N/A,#N/A,FALSE,"L";#N/A,#N/A,FALSE,"M";#N/A,#N/A,FALSE,"N";#N/A,#N/A,FALSE,"O";#N/A,#N/A,FALSE,"P";#N/A,#N/A,FALSE,"Q";#N/A,#N/A,FALSE,"R"}</definedName>
    <definedName name="wrn.19982" localSheetId="20" hidden="1">{#N/A,#N/A,FALSE,"A";#N/A,#N/A,FALSE,"B";#N/A,#N/A,FALSE,"C";#N/A,#N/A,FALSE,"D";#N/A,#N/A,FALSE,"E";#N/A,#N/A,FALSE,"F";#N/A,#N/A,FALSE,"G";#N/A,#N/A,FALSE,"H";#N/A,#N/A,FALSE,"I";#N/A,#N/A,FALSE,"J";#N/A,#N/A,FALSE,"K";#N/A,#N/A,FALSE,"L";#N/A,#N/A,FALSE,"M";#N/A,#N/A,FALSE,"N";#N/A,#N/A,FALSE,"O";#N/A,#N/A,FALSE,"P";#N/A,#N/A,FALSE,"Q";#N/A,#N/A,FALSE,"R"}</definedName>
    <definedName name="wrn.1999." localSheetId="20" hidden="1">{"1999",#N/A,FALSE,"1999"}</definedName>
    <definedName name="wrn.2" localSheetId="2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_.pagers." localSheetId="20" hidden="1">{"Cover",#N/A,FALSE,"Cover";"Summary",#N/A,FALSE,"Summarpage"}</definedName>
    <definedName name="wrn.2._.pagers.2" localSheetId="20" hidden="1">{"Cover",#N/A,FALSE,"Cover";"Summary",#N/A,FALSE,"Summarpage"}</definedName>
    <definedName name="wrn.2000." localSheetId="20" hidden="1">{"2000",#N/A,FALSE,"2000"}</definedName>
    <definedName name="wrn.2001." localSheetId="20" hidden="1">{"2001",#N/A,FALSE,"2001"}</definedName>
    <definedName name="wrn.2001._.Budget._.by._.Qtr." localSheetId="20" hidden="1">{"Qtr2001",#N/A,FALSE,"Model";"Office/Retail 2001 by Qtr",#N/A,FALSE,"Formatted Office-Retail Page";"Other Income 2001 by Qtr",#N/A,FALSE,"Other";"Resort/Hotel 2001 by Qtr",#N/A,FALSE,"Hotel";"LDV 2001 by Qtr",#N/A,FALSE,"LDV";"Disp 2001 by Qtr",#N/A,FALSE,"Dispositions"}</definedName>
    <definedName name="wrn.2001._.Budget._.by._.Year." localSheetId="20"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2" localSheetId="20"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Qtr.0" localSheetId="20" hidden="1">{"Qtr2001",#N/A,FALSE,"Model";"Office/Retail 2001 by Qtr",#N/A,FALSE,"Formatted Office-Retail Page";"Other Income 2001 by Qtr",#N/A,FALSE,"Other";"Resort/Hotel 2001 by Qtr",#N/A,FALSE,"Hotel";"LDV 2001 by Qtr",#N/A,FALSE,"LDV";"Disp 2001 by Qtr",#N/A,FALSE,"Dispositions"}</definedName>
    <definedName name="wrn.2001._.Budget._by._.Qtr.2" localSheetId="20" hidden="1">{"Qtr2001",#N/A,FALSE,"Model";"Office/Retail 2001 by Qtr",#N/A,FALSE,"Formatted Office-Retail Page";"Other Income 2001 by Qtr",#N/A,FALSE,"Other";"Resort/Hotel 2001 by Qtr",#N/A,FALSE,"Hotel";"LDV 2001 by Qtr",#N/A,FALSE,"LDV";"Disp 2001 by Qtr",#N/A,FALSE,"Dispositions"}</definedName>
    <definedName name="wrn.2001._.by._.Month." localSheetId="20" hidden="1">{"2001 by Month",#N/A,FALSE,"Model";"Resort/Hotel 2001 by Month",#N/A,FALSE,"Hotel";"LDV 2001 By Month",#N/A,FALSE,"LDV";"Other Income By Month",#N/A,FALSE,"Other";"Office/Retail 2001 by Month",#N/A,FALSE,"Formatted Office-Retail Page";"Dispo 2001 by Month",#N/A,FALSE,"Dispositions"}</definedName>
    <definedName name="wrn.2001._.by._.Month.2" localSheetId="20" hidden="1">{"2001 by Month",#N/A,FALSE,"Model";"Resort/Hotel 2001 by Month",#N/A,FALSE,"Hotel";"LDV 2001 By Month",#N/A,FALSE,"LDV";"Other Income By Month",#N/A,FALSE,"Other";"Office/Retail 2001 by Month",#N/A,FALSE,"Formatted Office-Retail Page";"Dispo 2001 by Month",#N/A,FALSE,"Dispositions"}</definedName>
    <definedName name="wrn.2001._Budget._.by._.Year0" localSheetId="20"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0_2" localSheetId="20"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y._.Month.0" localSheetId="20" hidden="1">{"2001 by Month",#N/A,FALSE,"Model";"Resort/Hotel 2001 by Month",#N/A,FALSE,"Hotel";"LDV 2001 By Month",#N/A,FALSE,"LDV";"Other Income By Month",#N/A,FALSE,"Other";"Office/Retail 2001 by Month",#N/A,FALSE,"Formatted Office-Retail Page";"Dispo 2001 by Month",#N/A,FALSE,"Dispositions"}</definedName>
    <definedName name="wrn.2001._by._.Month.0_2" localSheetId="20" hidden="1">{"2001 by Month",#N/A,FALSE,"Model";"Resort/Hotel 2001 by Month",#N/A,FALSE,"Hotel";"LDV 2001 By Month",#N/A,FALSE,"LDV";"Other Income By Month",#N/A,FALSE,"Other";"Office/Retail 2001 by Month",#N/A,FALSE,"Formatted Office-Retail Page";"Dispo 2001 by Month",#N/A,FALSE,"Dispositions"}</definedName>
    <definedName name="wrn.2002Budget." localSheetId="20" hidden="1">{"2002Budget",#N/A,FALSE,"PAYROLL"}</definedName>
    <definedName name="wrn.21" localSheetId="20" hidden="1">{#N/A,#N/A,FALSE,"CASH FLOW"}</definedName>
    <definedName name="wrn.275PricingBook." localSheetId="20" hidden="1">{#N/A,#N/A,FALSE,"Assumptions";#N/A,#N/A,FALSE,"Impact Assumptions";#N/A,#N/A,FALSE,"10-Yr - detail";#N/A,#N/A,FALSE,"1,5,10 yr comp";#N/A,#N/A,FALSE,"Lse-Exp.";#N/A,#N/A,FALSE,"Rent Roll";#N/A,#N/A,FALSE,"Historical (2)";#N/A,#N/A,FALSE,"RET's";#N/A,#N/A,FALSE,"Lease Rollover"}</definedName>
    <definedName name="wrn.275Schedulles." localSheetId="20" hidden="1">{#N/A,#N/A,FALSE,"Assumptions";#N/A,#N/A,FALSE,"10-Yr - detail";#N/A,#N/A,FALSE,"Rent Roll";#N/A,#N/A,FALSE,"Historical (2)";#N/A,#N/A,FALSE,"RET's";#N/A,#N/A,FALSE,"Lse-Exp.";#N/A,#N/A,FALSE,"Lease Rollover";#N/A,#N/A,FALSE,"Service Contracts"}</definedName>
    <definedName name="wrn.2nd._.Year." localSheetId="20" hidden="1">{#N/A,#N/A,TRUE,"CF Yr2";#N/A,#N/A,TRUE,"Rent Roll";#N/A,#N/A,TRUE,"Rent Yr2";#N/A,#N/A,TRUE,"Occ Yr2";#N/A,#N/A,TRUE,"TI+Com Yr2";#N/A,#N/A,TRUE,"OER Yr2";#N/A,#N/A,TRUE,"OE Yr2"}</definedName>
    <definedName name="wrn.3._.Year._.Summary." localSheetId="20" hidden="1">{#N/A,#N/A,FALSE,"3-Year Summary"}</definedName>
    <definedName name="wrn.310._.rec.." localSheetId="20" hidden="1">{"rec. of 310",#N/A,FALSE,"Resanal"}</definedName>
    <definedName name="wrn.36._.Month._.Financial._.Recap." localSheetId="20" hidden="1">{#N/A,#N/A,FALSE,"Recap"}</definedName>
    <definedName name="wrn.36._.Month._.Pro._.Forma." localSheetId="20" hidden="1">{#N/A,#N/A,FALSE,"36MoProForma";#N/A,#N/A,FALSE,"Recap"}</definedName>
    <definedName name="wrn.3cases." localSheetId="20" hidden="1">{#N/A,"Base",FALSE,"Dividend";#N/A,"Conservative",FALSE,"Dividend";#N/A,"Downside",FALSE,"Dividend"}</definedName>
    <definedName name="wrn.3rd._.Year." localSheetId="20" hidden="1">{#N/A,#N/A,FALSE,"CF Yr3";#N/A,#N/A,FALSE,"Rent Roll";#N/A,#N/A,FALSE,"Rent Yr3";#N/A,#N/A,FALSE,"Occ Yr3";#N/A,#N/A,FALSE,"TI+Com Yr3";#N/A,#N/A,FALSE,"OER Yr3";#N/A,#N/A,FALSE,"OE Yr3"}</definedName>
    <definedName name="wrn.42._.Portfolio." localSheetId="20" hidden="1">{#N/A,#N/A,FALSE,"Consolidate Portfolio";#N/A,#N/A,FALSE,"Ashley";#N/A,#N/A,FALSE,"Atrium";#N/A,#N/A,FALSE,"Biscayne";#N/A,#N/A,FALSE,"Boulder";#N/A,#N/A,FALSE,"Braden";#N/A,#N/A,FALSE,"Cambridge";#N/A,#N/A,FALSE,"Carnegie";#N/A,#N/A,FALSE,"Charleston";#N/A,#N/A,FALSE,"Chasewood";#N/A,#N/A,FALSE,"ClubNorthHills";#N/A,#N/A,FALSE,"Cornerstone";#N/A,#N/A,FALSE,"Courtyard";#N/A,#N/A,FALSE,"Culpeper ";#N/A,#N/A,FALSE,"DoverFarms";#N/A,#N/A,FALSE,"GreenwayChase";#N/A,#N/A,FALSE,"Island Club 1";#N/A,#N/A,FALSE,"Island Club 2";#N/A,#N/A,FALSE,"IslesGateway";#N/A,#N/A,FALSE,"Kensington";#N/A,#N/A,FALSE,"LakeFront";#N/A,#N/A,FALSE,"LakeMayport";#N/A,#N/A,FALSE,"MadisonPark";#N/A,#N/A,FALSE,"MadisonRidge";#N/A,#N/A,FALSE,"Magnolia";#N/A,#N/A,FALSE,"Oaks";#N/A,#N/A,FALSE,"Paces River 1";#N/A,#N/A,FALSE,"Paces River 2";#N/A,#N/A,FALSE,"PacesRun";#N/A,#N/A,FALSE,"Paddock ";#N/A,#N/A,FALSE,"Park";#N/A,#N/A,FALSE,"PointeWest";#N/A,#N/A,FALSE,"Royal";#N/A,#N/A,FALSE,"Summer";#N/A,#N/A,FALSE,"Sunbrook";#N/A,#N/A,FALSE,"Sundance";#N/A,#N/A,FALSE,"Sutton";#N/A,#N/A,FALSE,"TownPlace";#N/A,#N/A,FALSE,"Valle";#N/A,#N/A,FALSE,"WatPark";#N/A,#N/A,FALSE,"WatPlace";#N/A,#N/A,FALSE,"WatCastleton";#N/A,#N/A,FALSE,"Wellington"}</definedName>
    <definedName name="wrn.617" localSheetId="20" hidden="1">{#N/A,#N/A,FALSE,"Income Stmt";#N/A,#N/A,FALSE,"Income Summary"}</definedName>
    <definedName name="wrn.7._.Page._.Proforma." localSheetId="20" hidden="1">{#N/A,#N/A,FALSE,"Deal Summary";#N/A,#N/A,FALSE,"Unit Mix";#N/A,#N/A,FALSE,"Historical OS";#N/A,#N/A,FALSE,"Sources &amp; Uses";#N/A,#N/A,FALSE,"Proj of Cash Flow";#N/A,#N/A,FALSE,"Allocation";#N/A,#N/A,FALSE,"Debt Financing"}</definedName>
    <definedName name="wrn.8" localSheetId="20" hidden="1">{#N/A,#N/A,FALSE,"CASH FLOW"}</definedName>
    <definedName name="wrn.98ESC." localSheetId="20" hidden="1">{#N/A,#N/A,FALSE,"ope";#N/A,#N/A,FALSE,"ret";#N/A,#N/A,FALSE,"expenses";#N/A,#N/A,FALSE,"BankExpenses";#N/A,#N/A,FALSE,"TennExpenses";#N/A,#N/A,FALSE,"Occupancy"}</definedName>
    <definedName name="wrn.A_VALUATION." localSheetId="20" hidden="1">{#N/A,#N/A,FALSE,"A_D";#N/A,#N/A,FALSE,"WACC";#N/A,#N/A,FALSE,"DCF";#N/A,#N/A,FALSE,"A";#N/A,#N/A,FALSE,"LBO";#N/A,#N/A,FALSE,"C";#N/A,#N/A,FALSE,"impd";#N/A,#N/A,FALSE,"comps"}</definedName>
    <definedName name="wrn.A1." localSheetId="20" hidden="1">{#N/A,#N/A,FALSE,"CASH FLOW"}</definedName>
    <definedName name="wrn.a11" localSheetId="20" hidden="1">{#N/A,#N/A,FALSE,"CASH FLOW"}</definedName>
    <definedName name="wrn.a13" localSheetId="20" hidden="1">{#N/A,#N/A,FALSE,"CASH FLOW"}</definedName>
    <definedName name="wrn.a2" localSheetId="20" hidden="1">{#N/A,#N/A,FALSE,"CASH FLOW"}</definedName>
    <definedName name="wrn.A2." localSheetId="20" hidden="1">{#N/A,#N/A,FALSE,"CASH FLOW"}</definedName>
    <definedName name="wrn.A3." localSheetId="20" hidden="1">{#N/A,#N/A,FALSE,"CASH FLOW"}</definedName>
    <definedName name="wrn.A4." localSheetId="20" hidden="1">{#N/A,#N/A,FALSE,"CASH FLOW"}</definedName>
    <definedName name="wrn.A5." localSheetId="20" hidden="1">{#N/A,#N/A,FALSE,"CASH FLOW"}</definedName>
    <definedName name="wrn.A6." localSheetId="20" hidden="1">{#N/A,#N/A,FALSE,"CASH FLOW"}</definedName>
    <definedName name="wrn.A7." localSheetId="20" hidden="1">{#N/A,#N/A,FALSE,"CASH FLOW"}</definedName>
    <definedName name="wrn.A8." localSheetId="20" hidden="1">{#N/A,#N/A,FALSE,"CASH FLOW"}</definedName>
    <definedName name="wrn.a9" localSheetId="20" hidden="1">{#N/A,#N/A,FALSE,"CASH FLOW"}</definedName>
    <definedName name="wrn.A9." localSheetId="20" hidden="1">{#N/A,#N/A,FALSE,"CASH FLOW"}</definedName>
    <definedName name="wrn.access." localSheetId="20" hidden="1">{"Access",#N/A,FALSE,"Access"}</definedName>
    <definedName name="wrn.Accr_Dil." localSheetId="20" hidden="1">{#N/A,#N/A,FALSE,"Debt Accr";#N/A,#N/A,FALSE,"Stock Accr";#N/A,#N/A,FALSE,"Debt Stock Accr"}</definedName>
    <definedName name="wrn.Accretion." localSheetId="20" hidden="1">{"Accretion",#N/A,FALSE,"Assum"}</definedName>
    <definedName name="wrn.Acq._.Model." localSheetId="20">{"RTN",#N/A,FALSE,"RTN";"Inc Stmt",#N/A,FALSE,"Inc Stmt";"Stats",#N/A,FALSE,"Stats";"Rnds",#N/A,FALSE,"Rnds";"Capx",#N/A,FALSE,"CapX";"Dues",#N/A,FALSE,"Dues";"Hist",#N/A,FALSE,"Hist";"Rev1",#N/A,FALSE,"Rev";"Rev2",#N/A,FALSE,"Rev";"Exp",#N/A,FALSE,"Exp";"Rounds",#N/A,FALSE,"Rounds";"Cap Imp",#N/A,FALSE,"Cap Imp"}</definedName>
    <definedName name="wrn.Acquisition." localSheetId="20" hidden="1">{#N/A,#N/A,TRUE,"Title Page";#N/A,#N/A,TRUE,"Executive Summary";#N/A,#N/A,TRUE,"Vacant Space";#N/A,#N/A,TRUE,"Cash Flow";#N/A,#N/A,TRUE,"Residual (Year 10)";#N/A,#N/A,TRUE,"Pricing Matrix";#N/A,#N/A,TRUE,"Vacancy Detail";#N/A,#N/A,TRUE,"Value Matrix";#N/A,#N/A,TRUE,"GI Detail";#N/A,#N/A,TRUE,"Exp Detail"}</definedName>
    <definedName name="wrn.Acquisition._.Model." localSheetId="20">{"Return",#N/A,FALSE,"RTN";"Inc Stmt",#N/A,FALSE,"Inc Stmt";"Stats",#N/A,FALSE,"Stats";"Rnds",#N/A,FALSE,"Rnds";"Dues",#N/A,FALSE,"Dues";"Capx",#N/A,FALSE,"CapX";"History",#N/A,FALSE,"Hist";"Rev",#N/A,FALSE,"Rev";"Expenses",#N/A,FALSE,"Exp";"Rounds",#N/A,FALSE,"Rounds";"Capex",#N/A,FALSE,"Capex"}</definedName>
    <definedName name="wrn.Acquisitions." localSheetId="20" hidden="1">{"One",#N/A,FALSE,"Acquisitions";"Two",#N/A,FALSE,"Acquisitions"}</definedName>
    <definedName name="wrn.Acquistion._.Status." localSheetId="20" hidden="1">{#N/A,#N/A,FALSE,"zm III";#N/A,#N/A,FALSE,"deal flow";#N/A,#N/A,FALSE,"Pending deals"}</definedName>
    <definedName name="wrn.AD._.Tool." localSheetId="20" hidden="1">{"AD Tool",#N/A,FALSE,"Spreadsheet"}</definedName>
    <definedName name="wrn.AFI._.QUARTERLY._.REPORT." localSheetId="20" hidden="1">{#N/A,#N/A,TRUE,"TITLE";#N/A,#N/A,TRUE,"SCH 1";#N/A,#N/A,TRUE,"SCH 2";#N/A,#N/A,TRUE,"SCH 3";#N/A,#N/A,TRUE,"SCH3(A)"}</definedName>
    <definedName name="wrn.ALL." localSheetId="20"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Budget._.Detail_Forecast." localSheetId="20" hidden="1">{"All Budget Detail-Forecast",#N/A,FALSE,"Forecast"}</definedName>
    <definedName name="wrn.All._.Budget._.Detail_Reit." localSheetId="20" hidden="1">{"All Budget Detail-Reit",#N/A,FALSE,"Forecast"}</definedName>
    <definedName name="wrn.All._.but._.Individual._.Accounts." localSheetId="20" hidden="1">{"Instructions",#N/A,FALSE,"Instructions";"RECAP1",#N/A,FALSE,"RECAP";"RECAP2",#N/A,FALSE,"RECAP";"Summary",#N/A,FALSE,"SUMMARY";"DETAIL1",#N/A,FALSE,"DETAIL";"DETAIL2",#N/A,FALSE,"DETAIL";"COA CONV",#N/A,FALSE,"DETAIL";"OCCADJ1",#N/A,FALSE,"OCC ADJ";"OCCADJ2",#N/A,FALSE,"OCC ADJ";"OCCADJ3",#N/A,FALSE,"OCC ADJ";"SQFT1",#N/A,FALSE,"TENANT";"SQFT2",#N/A,FALSE,"TENANT";"BASERENT",#N/A,FALSE,"TENANT";"ESCAL",#N/A,FALSE,"TENANT";"ADVALTAX",#N/A,FALSE,"TENANT";"INSRECOV",#N/A,FALSE,"TENANT";"PRIORYR",#N/A,FALSE,"TENANT"}</definedName>
    <definedName name="wrn.All._.Consolidations." localSheetId="20" hidden="1">{#N/A,#N/A,FALSE,"Emmes Services";#N/A,#N/A,FALSE,"Emmes Capital";#N/A,#N/A,FALSE,"Emmes &amp; Co"}</definedName>
    <definedName name="wrn.all._.gulp._.sheets." localSheetId="2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2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s." localSheetId="20">{#N/A,#N/A,FALSE,"Primary";#N/A,#N/A,FALSE,"Secondary";#N/A,#N/A,FALSE,"Latent";#N/A,#N/A,FALSE,"Demand Inputs";#N/A,#N/A,FALSE,"Supply Addn";#N/A,#N/A,FALSE,"Mkt Pen"}</definedName>
    <definedName name="wrn.All._.Main._.Reports." localSheetId="20" hidden="1">{"Summary",#N/A,FALSE,"Sheet1";"Budget",#N/A,FALSE,"Sheet1";"Notes 2",#N/A,FALSE,"Sheet1";"Payroll Assumption Summary",#N/A,FALSE,"Sheet1";"Payroll_Assumption1",#N/A,FALSE,"Sheet1";"Rent_Assumptions",#N/A,FALSE,"Sheet1"}</definedName>
    <definedName name="wrn.All._.Non._.Recov._.Op._.Exp_Forecast." localSheetId="20" hidden="1">{"All Non-Recov. Op. Exp-Forecast",#N/A,FALSE,"Forecast"}</definedName>
    <definedName name="wrn.All._.Non._.Recov._.Op._.Exp_Reit." localSheetId="20" hidden="1">{"All Non-Recov. Op. Exp-Reit",#N/A,FALSE,"Forecast"}</definedName>
    <definedName name="wrn.ALL._.PAGES." localSheetId="20" hidden="1">{"cashcons",#N/A,FALSE,"CASHCONS";"cash7000",#N/A,FALSE,"CASH7000";"cash9000",#N/A,FALSE,"CASH9000";"assu7000",#N/A,FALSE,"ASSU7000";"assu9000",#N/A,FALSE,"ASSU9000";"rentroll",#N/A,FALSE,"RENTROLL";"expr7000",#N/A,FALSE,"EXPR7000";"expr9000",#N/A,FALSE,"EXPR9000"}</definedName>
    <definedName name="wrn.All._.Payroll._.Reports." localSheetId="20" hidden="1">{"Payroll Assumption Summary",#N/A,FALSE,"Sheet1";"Payroll_Assumption1",#N/A,FALSE,"Sheet1";"Payroll_Assumption2",#N/A,FALSE,"Sheet1"}</definedName>
    <definedName name="wrn.all._.periods." localSheetId="20"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 localSheetId="20"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_2" localSheetId="20"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2" localSheetId="20"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ro._.Forma." localSheetId="20" hidden="1">{#N/A,#N/A,FALSE,"DSCR Sum";#N/A,#N/A,FALSE,"Max  Allocation";#N/A,#N/A,FALSE,"Lake Davis";#N/A,#N/A,FALSE,"Lake Jennie I";#N/A,#N/A,FALSE,"Lake Jennie II";#N/A,#N/A,FALSE,"Gov Man";#N/A,#N/A,FALSE,"Mellonville";#N/A,#N/A,FALSE,"Total"}</definedName>
    <definedName name="wrn.All._.Rent._.Reports." localSheetId="20" hidden="1">{"Rent_Assumptions",#N/A,FALSE,"Sheet1";"Rent_ChangesPerUnit",#N/A,FALSE,"Sheet1";"Rent_ChangesTotal",#N/A,FALSE,"Sheet1";"Rent_Totals",#N/A,FALSE,"Sheet1"}</definedName>
    <definedName name="wrn.All._.Rental._.Income_Forecast." localSheetId="20" hidden="1">{"All Rental Income-Reforecast",#N/A,FALSE,"Forecast"}</definedName>
    <definedName name="wrn.All._.Rental._.Income_Reit." localSheetId="20" hidden="1">{"All Rental Income-Reit",#N/A,FALSE,"Forecast"}</definedName>
    <definedName name="wrn.All._.Reports." localSheetId="20"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_.EXCEPT._.PSF._.TABLES." localSheetId="20" hidden="1">{"ASSUMPTIONS",#N/A,FALSE,"Assumptions";"NPV",#N/A,FALSE,"npv";"CASH-ANNUAL",#N/A,FALSE,"Cash Financial";"CASH-PSF",#N/A,FALSE,"Cash Financial";"GAAP-ANNUAL",#N/A,FALSE,"Gaap Financial ";"GAAP-PSF",#N/A,FALSE,"Gaap Financial "}</definedName>
    <definedName name="wrn.All._.Schedules." localSheetId="20">{#N/A,#N/A,FALSE,"CF Consolidated 2";#N/A,#N/A,FALSE,"Retail Assump";#N/A,#N/A,FALSE,"CF Retail";#N/A,#N/A,FALSE,"Garage Assumpt 1";#N/A,#N/A,FALSE,"Garage Op Proj";#N/A,#N/A,FALSE,"Hist I&amp;E";#N/A,#N/A,FALSE,"Rent Roll";#N/A,#N/A,FALSE,"RE Taxes";#N/A,#N/A,FALSE,"CAM - BH";#N/A,#N/A,FALSE,"Comm.Condo CAM"}</definedName>
    <definedName name="wrn.All._.Sections." localSheetId="20"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heets." localSheetId="20" hidden="1">{#N/A,#N/A,FALSE,"6405";#N/A,#N/A,FALSE,"6406";#N/A,#N/A,FALSE,"6409";#N/A,#N/A,FALSE,"6425";#N/A,#N/A,FALSE,"6426";#N/A,#N/A,FALSE,"6427";#N/A,#N/A,FALSE,"6440";#N/A,#N/A,FALSE,"6441";#N/A,#N/A,FALSE,"6442";#N/A,#N/A,FALSE,"6443"}</definedName>
    <definedName name="wrn.All._.Stock_10_12_14." localSheetId="2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ummary." localSheetId="20" hidden="1">{"Summary",#N/A,FALSE,"Sheet1"}</definedName>
    <definedName name="wrn.All._1" localSheetId="20" hidden="1">{#N/A,#N/A,FALSE,"Summary";#N/A,#N/A,FALSE,"Gen. Wash.";#N/A,#N/A,FALSE,"Iris Court";#N/A,#N/A,FALSE,"Castle Court";#N/A,#N/A,FALSE,"Edge Hills";#N/A,#N/A,FALSE,"Talbot Woods";#N/A,#N/A,FALSE,"Edge Terrace";#N/A,#N/A,FALSE,"Edge Village";#N/A,#N/A,FALSE,"Westgate";#N/A,#N/A,FALSE,"Century Hills";#N/A,#N/A,FALSE,"Parkview";#N/A,#N/A,FALSE,"Park Bethesda";#N/A,#N/A,FALSE,"Fairfax";#N/A,#N/A,FALSE,"North Park";#N/A,#N/A,FALSE,"Huntington";#N/A,#N/A,FALSE,"Bennington"}</definedName>
    <definedName name="wrn.All.0" localSheetId="20" hidden="1">{#N/A,#N/A,TRUE,"hist_5yr";#N/A,#N/A,TRUE,"Summary";#N/A,#N/A,TRUE,"Detail";#N/A,#N/A,TRUE,"Prop Issues";#N/A,#N/A,TRUE,"Acq";#N/A,#N/A,TRUE,"Other Dept"}</definedName>
    <definedName name="wrn.All.0_2" localSheetId="20" hidden="1">{#N/A,#N/A,TRUE,"hist_5yr";#N/A,#N/A,TRUE,"Summary";#N/A,#N/A,TRUE,"Detail";#N/A,#N/A,TRUE,"Prop Issues";#N/A,#N/A,TRUE,"Acq";#N/A,#N/A,TRUE,"Other Dept"}</definedName>
    <definedName name="wrn.all.2" localSheetId="20"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irr" localSheetId="20"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sched" localSheetId="20" hidden="1">{#N/A,#N/A,FALSE,"CF Consolidated 2";#N/A,#N/A,FALSE,"Retail Assump";#N/A,#N/A,FALSE,"CF Retail";#N/A,#N/A,FALSE,"Garage Assumpt 1";#N/A,#N/A,FALSE,"Garage Op Proj";#N/A,#N/A,FALSE,"Hist I&amp;E";#N/A,#N/A,FALSE,"Rent Roll";#N/A,#N/A,FALSE,"RE Taxes";#N/A,#N/A,FALSE,"CAM - BH";#N/A,#N/A,FALSE,"Comm.Condo CAM"}</definedName>
    <definedName name="wrn.All_Models." localSheetId="20" hidden="1">{#N/A,#N/A,FALSE,"Summary";#N/A,#N/A,FALSE,"Projections";#N/A,#N/A,FALSE,"Mkt Mults";#N/A,#N/A,FALSE,"DCF";#N/A,#N/A,FALSE,"Accr Dil";#N/A,#N/A,FALSE,"PIC LBO";#N/A,#N/A,FALSE,"MULT10_4";#N/A,#N/A,FALSE,"CBI LBO"}</definedName>
    <definedName name="wrn.ALLbutPREMIUM." localSheetId="20"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20" hidden="1">{#N/A,#N/A,FALSE,"AD_Purchase";#N/A,#N/A,FALSE,"Credit";#N/A,#N/A,FALSE,"PF Acquisition";#N/A,#N/A,FALSE,"PF Offering"}</definedName>
    <definedName name="wrn.allper." localSheetId="20"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_2" localSheetId="20"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 localSheetId="20"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_2" localSheetId="20"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iods." localSheetId="20" hidden="1">{"Summaryall",#N/A,FALSE,"Model";"5Officeall",#N/A,FALSE,"Office-Retail Argus 2002-2006";"Officelegal",#N/A,FALSE,"Formatted Office-Retail Page";"Joint Ventures",#N/A,FALSE,"Joint Ventures";"Hotelall",#N/A,FALSE,"Hotel";"RDVall",#N/A,FALSE,"LDV";"Otherall",#N/A,FALSE,"Other";"Dispoall",#N/A,FALSE,"Dispositions"}</definedName>
    <definedName name="wrn.Allperiods._.wihtout._.Office._.Detail.2" localSheetId="20"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 localSheetId="20"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0" localSheetId="20"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s.0_2" localSheetId="20" hidden="1">{"Summaryall",#N/A,FALSE,"Model";"5 Year Argus Office/Retail Properties",#N/A,FALSE,"Office-Retail Argus 2002-2006";"Joint Ventures",#N/A,FALSE,"Joint Ventures";"Hotelall",#N/A,FALSE,"Hotel";"RDVall",#N/A,FALSE,"LDV";"Otherall",#N/A,FALSE,"Other";"Dispoall",#N/A,FALSE,"Dispositions"}</definedName>
    <definedName name="wrn.Allperiods._2" localSheetId="20" hidden="1">{"Summaryall",#N/A,FALSE,"Model";"5Officeall",#N/A,FALSE,"Office-Retail Argus 2002-2006";"Officelegal",#N/A,FALSE,"Formatted Office-Retail Page";"Joint Ventures",#N/A,FALSE,"Joint Ventures";"Hotelall",#N/A,FALSE,"Hotel";"RDVall",#N/A,FALSE,"LDV";"Otherall",#N/A,FALSE,"Other";"Dispoall",#N/A,FALSE,"Dispositions"}</definedName>
    <definedName name="wrn.Allperiods.0" localSheetId="20" hidden="1">{"Summaryall",#N/A,FALSE,"Model";"5Officeall",#N/A,FALSE,"Office-Retail Argus 2002-2006";"Officelegal",#N/A,FALSE,"Formatted Office-Retail Page";"Joint Ventures",#N/A,FALSE,"Joint Ventures";"Hotelall",#N/A,FALSE,"Hotel";"RDVall",#N/A,FALSE,"LDV";"Otherall",#N/A,FALSE,"Other";"Dispoall",#N/A,FALSE,"Dispositions"}</definedName>
    <definedName name="wrn.AllProperties." localSheetId="20" hidden="1">{#N/A,#N/A,FALSE,"0Consolidated";#N/A,#N/A,FALSE,"1Airport A and B ";#N/A,#N/A,FALSE,"2CityWest ";#N/A,#N/A,FALSE,"3Normandale Tech A and B";#N/A,#N/A,FALSE,"4Plymouth Corporate";#N/A,#N/A,FALSE,"5Freeway1";#N/A,#N/A,FALSE,"6Freeway2";#N/A,#N/A,FALSE,"7Freeway3";#N/A,#N/A,FALSE,"8Freeway4";#N/A,#N/A,FALSE,"9Parking Lots"}</definedName>
    <definedName name="wrn.Ambassador." localSheetId="20" hidden="1">{#N/A,#N/A,TRUE,"Summary Acquisition Ambassador";#N/A,#N/A,TRUE,"Prime Crest Apartments";#N/A,#N/A,TRUE,"Royal Crest Apartments"}</definedName>
    <definedName name="wrn.Annual." localSheetId="20" hidden="1">{"Summary Info",#N/A,TRUE,"Summary-Annual";"Sources &amp; Uses",#N/A,TRUE,"Summary-Annual";"Development Program",#N/A,TRUE,"Summary-Annual";"Total Annual CF",#N/A,TRUE,"Summary-Annual";"Total Detailed CF",#N/A,TRUE,"Summary";"Entitlement Costs",#N/A,TRUE,"Ent &amp; Infr";"Infrastructure Costs",#N/A,TRUE,"Ent &amp; Infr";"Infrastructure Costs 2",#N/A,TRUE,"Ent &amp; Infr";"Infrastructure Costs 3",#N/A,TRUE,"Ent &amp; Infr";"Infrastructure Costs 4",#N/A,TRUE,"Ent &amp; Infr";"Res Summary",#N/A,TRUE,"Residential";"Res CF Annual",#N/A,TRUE,"Residential";"Res Detailed Annual",#N/A,TRUE,"Residential";"Res Detailed Annual3",#N/A,TRUE,"Residential";"Res Annual Detailed4",#N/A,TRUE,"Residential-Annual";"Rental Summary",#N/A,TRUE,"Residential";"Rental CF Annual",#N/A,TRUE,"Residential";"Rental Detailed Annual2",#N/A,TRUE,"Residential";"Retail Summary",#N/A,TRUE,"Residential";"Retail Budget",#N/A,TRUE,"Retail";"Retail CF Annual",#N/A,TRUE,"Retail";"Retail Detailed Annual",#N/A,TRUE,"Retail";"Retail Detailed Annual2",#N/A,TRUE,"Retail";"Hotel Annual",#N/A,TRUE,"Hotel";"CFD Annual",#N/A,TRUE,"CFD-Annual";"TIF1",#N/A,TRUE,"TIF - Annual";"TIF2",#N/A,TRUE,"TIF - Annual"}</definedName>
    <definedName name="wrn.Annual._.Detail." localSheetId="20" hidden="1">{"annualsum",#N/A,FALSE,"Cost Summary";"annual1",#N/A,FALSE,"Phase_1";"annual2",#N/A,FALSE,"Phase_2";"annual3",#N/A,FALSE,"Phase_3";"annual4",#N/A,FALSE,"Phase_4"}</definedName>
    <definedName name="wrn.Annual._.Golf." localSheetId="20" hidden="1">{"a_dev",#N/A,FALSE,"Golf Development";"a_memstats",#N/A,FALSE,"Golf Development";"a_opstats",#N/A,FALSE,"Golf Development";"a_rev",#N/A,FALSE,"Golf Development";"a_return",#N/A,FALSE,"Golf Development"}</definedName>
    <definedName name="wrn.Annual._.Golf.2" localSheetId="20" hidden="1">{"a_dev",#N/A,FALSE,"Golf Development";"a_memstats",#N/A,FALSE,"Golf Development";"a_opstats",#N/A,FALSE,"Golf Development";"a_rev",#N/A,FALSE,"Golf Development";"a_return",#N/A,FALSE,"Golf Development"}</definedName>
    <definedName name="wrn.Annual._.Hotel." localSheetId="20" hidden="1">{"annual hotel",#N/A,FALSE,"Hotel Development"}</definedName>
    <definedName name="wrn.Annual._.Hotel.2" localSheetId="20" hidden="1">{"annual hotel",#N/A,FALSE,"Hotel Development"}</definedName>
    <definedName name="wrn.Annual._.Land._.Sales." localSheetId="20" hidden="1">{"annual",#N/A,FALSE,"Land Sales"}</definedName>
    <definedName name="wrn.Annual._.Land._.Sales_2" localSheetId="20" hidden="1">{"annual",#N/A,FALSE,"Land Sales"}</definedName>
    <definedName name="wrn.Annual._.Report." localSheetId="20" hidden="1">{"annual",#N/A,FALSE,"Pro Forma";#N/A,#N/A,FALSE,"Golf Operations"}</definedName>
    <definedName name="wrn.Annual._.Report._.no._.releases." localSheetId="20" hidden="1">{"a_sales",#N/A,FALSE,"Summary";"a_debt",#N/A,FALSE,"Summary";"a_cash",#N/A,FALSE,"Summary";"a_accrual",#N/A,FALSE,"Summary"}</definedName>
    <definedName name="wrn.Annual._.Report._.no._.releases2" localSheetId="20" hidden="1">{"a_sales",#N/A,FALSE,"Summary";"a_debt",#N/A,FALSE,"Summary";"a_cash",#N/A,FALSE,"Summary";"a_accrual",#N/A,FALSE,"Summary"}</definedName>
    <definedName name="wrn.Annual._.Report._.with._.releases." localSheetId="20" hidden="1">{"a_sales",#N/A,FALSE,"Summary";"a_debt",#N/A,FALSE,"Summary";"a_releases",#N/A,FALSE,"Summary";"a_cash",#N/A,FALSE,"Summary";"a_accrual",#N/A,FALSE,"Summary"}</definedName>
    <definedName name="wrn.Annual._.Report._.with._.releases.2" localSheetId="20" hidden="1">{"a_sales",#N/A,FALSE,"Summary";"a_debt",#N/A,FALSE,"Summary";"a_releases",#N/A,FALSE,"Summary";"a_cash",#N/A,FALSE,"Summary";"a_accrual",#N/A,FALSE,"Summary"}</definedName>
    <definedName name="wrn.Annual._.Report._2" localSheetId="20" hidden="1">{"annual",#N/A,FALSE,"Pro Forma";#N/A,#N/A,FALSE,"Golf Operations"}</definedName>
    <definedName name="wrn.annual._2" localSheetId="20" hidden="1">{"annual",#N/A,FALSE,"Pro Forma"}</definedName>
    <definedName name="wrn.AnnualRentRoll" localSheetId="20" hidden="1">{"AnnualRentRoll",#N/A,FALSE,"RentRoll"}</definedName>
    <definedName name="wrn.AnnualRentRoll." localSheetId="20" hidden="1">{"AnnualRentRoll",#N/A,FALSE,"RentRoll"}</definedName>
    <definedName name="wrn.annualrentroll2" localSheetId="20" hidden="1">{"AnnualRentRoll",#N/A,FALSE,"RentRoll"}</definedName>
    <definedName name="wrn.Appendix." localSheetId="20" hidden="1">{"IS Salary new",#N/A,TRUE,"Salaries";"IS Salary old",#N/A,TRUE,"Old Allocations";"Allocation Summary",#N/A,TRUE,"Allocation Summary";"Network Allocations 1",#N/A,TRUE,"Network Allocations";"Network Allocations 2",#N/A,TRUE,"Network Allocations";"Computer Upgrades 1",#N/A,TRUE,"Computer Upgrades";"Computer Upgrades 2",#N/A,TRUE,"Computer Upgrades";"Computers new and repl 1",#N/A,TRUE,"Computers (New and Repl)";"Computers new and repl 2",#N/A,TRUE,"Computers (New and Repl)"}</definedName>
    <definedName name="wrn.Appendix._.A." localSheetId="20" hidden="1">{#N/A,#N/A,FALSE,"Proj Des";#N/A,#N/A,FALSE,"TABLE_A_2";#N/A,#N/A,FALSE,"TABLE_A_3";#N/A,#N/A,FALSE,"REV_1";#N/A,#N/A,FALSE,"EXP_1";#N/A,#N/A,FALSE,"PROP_TAX";#N/A,#N/A,FALSE,"Sales_Tax";#N/A,#N/A,FALSE,"Road_maint";#N/A,#N/A,FALSE,"Fire";#N/A,#N/A,FALSE,"Park_maint"}</definedName>
    <definedName name="wrn.Arcform1." localSheetId="20" hidden="1">{"One",#N/A,FALSE,"Property";"Rent Analysis",#N/A,FALSE,"Rent &amp; Income";"Market",#N/A,FALSE,"Market";"Environmental",#N/A,FALSE,"Environmental"}</definedName>
    <definedName name="wrn.Arcform2." localSheetId="20" hidden="1">{"Development Team",#N/A,FALSE,"Team";"Environmental",#N/A,FALSE,"Environmental";"Permanent",#N/A,FALSE,"Perm Mtg";"Soft",#N/A,FALSE,"Soft Mtg"}</definedName>
    <definedName name="wrn.Arcform3." localSheetId="20" hidden="1">{"Grant",#N/A,FALSE,"Grant";"GP Developer",#N/A,FALSE,"GP &amp; Dev Loans";"Operating Analysis",#N/A,FALSE,"Operations";"Tax Credit",#N/A,FALSE,"Tax Credits";"Tax Credit Analysis",#N/A,FALSE,"TC Analysis"}</definedName>
    <definedName name="wrn.Arcform4." localSheetId="20" hidden="1">{"Construction Analysis",#N/A,FALSE,"Constr Analysis";"Construction Financing",#N/A,FALSE,"Constr Finan";"Guarantees and Reserves",#N/A,FALSE,"Guar &amp; Reserves"}</definedName>
    <definedName name="wrn.Asia." localSheetId="2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et._.Manager._.Package." localSheetId="20" hidden="1">{#N/A,#N/A,FALSE,"Assumptions";#N/A,#N/A,FALSE,"DCF 5 YR";#N/A,#N/A,FALSE," DCF 10 YR";#N/A,#N/A,FALSE,"Cashflows";"Asset Review 2",#N/A,FALSE,"Asset Review";"Asset Review 1",#N/A,FALSE,"Asset Review"}</definedName>
    <definedName name="wrn.Assumption._.Recap._.Sheet." localSheetId="20" hidden="1">{#N/A,#N/A,FALSE,"AssumpRecap"}</definedName>
    <definedName name="wrn.Assumptions." localSheetId="20" hidden="1">{"Assumptions",#N/A,FALSE,"Assum"}</definedName>
    <definedName name="wrn.Atrium." localSheetId="20" hidden="1">{"Atrium-Investor",#N/A,FALSE,"Atrium";"Atrium-Property",#N/A,FALSE,"Atrium"}</definedName>
    <definedName name="wrn.Auto._.Comp." localSheetId="20" hidden="1">{#N/A,#N/A,FALSE,"Sheet1"}</definedName>
    <definedName name="wrn.autoproj." localSheetId="20" hidden="1">{#N/A,#N/A,FALSE,"Project Properties";#N/A,#N/A,FALSE,"Eng %";#N/A,#N/A,FALSE,"ENGFORM";#N/A,#N/A,FALSE,"staffing";#N/A,#N/A,FALSE,"spending"}</definedName>
    <definedName name="wrn.B._.Spread._.Worksheet._.Summary." localSheetId="20" hidden="1">{#N/A,#N/A,FALSE,"B_Spread"}</definedName>
    <definedName name="wrn.B._.Spread._.Worksheets._.Detail." localSheetId="20" hidden="1">{#N/A,#N/A,FALSE,"B_Spread"}</definedName>
    <definedName name="wrn.BA." localSheetId="20" hidden="1">{"ba1",#N/A,TRUE,"B-A";"ba2",#N/A,TRUE,"B-A"}</definedName>
    <definedName name="wrn.BA.2" localSheetId="20" hidden="1">{"ba1",#N/A,TRUE,"B-A";"ba2",#N/A,TRUE,"B-A"}</definedName>
    <definedName name="wrn.balance._.sheet." localSheetId="20" hidden="1">{"bs",#N/A,FALSE,"SCF"}</definedName>
    <definedName name="wrn.Balance_Sheet." localSheetId="20" hidden="1">{"One",#N/A,FALSE,"Balance Sheet"}</definedName>
    <definedName name="wrn.Balcor." localSheetId="20"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bankrep." localSheetId="20" hidden="1">{#N/A,#N/A,FALSE,"ExecSum";#N/A,#N/A,FALSE,"Summary";#N/A,#N/A,FALSE,"Budget";#N/A,#N/A,FALSE,"CashFlow"}</definedName>
    <definedName name="wrn.Base._.Case._.Print." localSheetId="20" hidden="1">{#N/A,#N/A,FALSE,"Assumptions";#N/A,#N/A,FALSE,"Ground Rent";#N/A,#N/A,FALSE,"SQFT SUMMARY";#N/A,#N/A,FALSE,"PROJECT COSTS";#N/A,#N/A,FALSE,"Financing";#N/A,#N/A,FALSE,"RE Tax Analysis";#N/A,#N/A,FALSE,"Oper Pro Forma";#N/A,#N/A,FALSE,"Sale and IRR";#N/A,#N/A,FALSE,"Int BackUP"}</definedName>
    <definedName name="wrn.BaseYearDemand." localSheetId="20">{"Base Year Demand",#N/A,FALSE,"Demand-Base Year"}</definedName>
    <definedName name="wrn.Basic." localSheetId="20" hidden="1">{#N/A,#N/A,FALSE,"Cover";#N/A,#N/A,FALSE,"Assumptions";#N/A,#N/A,FALSE,"Acquirer";#N/A,#N/A,FALSE,"Target";#N/A,#N/A,FALSE,"Income Statement";#N/A,#N/A,FALSE,"Summary Tables"}</definedName>
    <definedName name="wrn.Basic._.Forecast." localSheetId="20"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_.Report." localSheetId="20" hidden="1">{#N/A,#N/A,FALSE,"New Depr Sch-150% DB";#N/A,#N/A,FALSE,"Cash Flows RLP";#N/A,#N/A,FALSE,"IRR";#N/A,#N/A,FALSE,"Proforma IS";#N/A,#N/A,FALSE,"Assumptions"}</definedName>
    <definedName name="wrn.basics." localSheetId="20" hidden="1">{#N/A,#N/A,FALSE,"TSUM";#N/A,#N/A,FALSE,"shares";#N/A,#N/A,FALSE,"earnout";#N/A,#N/A,FALSE,"Heaty";#N/A,#N/A,FALSE,"self-tend";#N/A,#N/A,FALSE,"self-sum"}</definedName>
    <definedName name="wrn.BATON._.ROUGE._.1996._.CAP._.EX." localSheetId="20" hidden="1">{#N/A,#N/A,FALSE,"BATCAPX";#N/A,#N/A,FALSE,"GR&amp;CORR TOTALS";#N/A,#N/A,FALSE,"LUX  KING FF&amp;E";#N/A,#N/A,FALSE,"LUX KING GC";#N/A,#N/A,FALSE,"TYP DBL FF&amp;E ";#N/A,#N/A,FALSE,"TYP DBL GC ";#N/A,#N/A,FALSE,"PETITE W-SOFA FF&amp;E";#N/A,#N/A,FALSE,"PETITE W-SOFA GC";#N/A,#N/A,FALSE,"TYP KING FF&amp;E";#N/A,#N/A,FALSE,"TYP KING GC";#N/A,#N/A,FALSE,"EXEC KING FF&amp;E";#N/A,#N/A,FALSE,"EXEC KING GC";#N/A,#N/A,FALSE,"TOWNHS PARLOR FF&amp;E";#N/A,#N/A,FALSE,"TOWNHS PARLOR GC";#N/A,#N/A,FALSE,"LUX K PAR FF&amp;E ";#N/A,#N/A,FALSE,"LUX K PAR GC ";#N/A,#N/A,FALSE,"PRES SUITE FF&amp;E";#N/A,#N/A,FALSE,"PRES SUITE GC";#N/A,#N/A,FALSE,"CONC LOUNGE FF&amp;E";#N/A,#N/A,FALSE,"CONC LOUNGE GC";#N/A,#N/A,FALSE,"ADA GR  FF&amp;E ";#N/A,#N/A,FALSE,"ADA GR GC ";#N/A,#N/A,FALSE,"GUEST COR FF&amp;E ";#N/A,#N/A,FALSE,"GUEST  CORR GC";#N/A,#N/A,FALSE,"2ND FLR BANQ FF&amp;E L";#N/A,#N/A,FALSE,"2ND FLR BANQ GC L";#N/A,#N/A,FALSE,"2ND FLR BANQ FF&amp;E S";#N/A,#N/A,FALSE,"2ND FLR BANQ GC S"}</definedName>
    <definedName name="wrn.BCN._.REVISED." localSheetId="20" hidden="1">{#N/A,#N/A,FALSE,"Income Statement - Phase II";#N/A,#N/A,FALSE,"Balance Sheet Phase II";#N/A,#N/A,FALSE,"Transaction Costs";#N/A,#N/A,FALSE,"Debt &amp; Equity Detail";#N/A,#N/A,FALSE,"G&amp;A Reduction - 25%";#N/A,#N/A,FALSE,"G&amp;A Reduction - 50%";#N/A,#N/A,FALSE,"G&amp;A Reduction - 75%";#N/A,#N/A,FALSE,"GandA Reduction Detail"}</definedName>
    <definedName name="wrn.BCNPROJ." localSheetId="20" hidden="1">{#N/A,#N/A,FALSE,"Income Statement";#N/A,#N/A,FALSE,"Balance Sheet";#N/A,#N/A,FALSE,"Sheet5";#N/A,#N/A,FALSE,"Debt &amp; Equity Detail"}</definedName>
    <definedName name="wrn.BD_CONTABIL." localSheetId="20" hidden="1">{#N/A,#N/A,FALSE,"Banco de Dados"}</definedName>
    <definedName name="wrn.BD_HISTORICAL." localSheetId="20" hidden="1">{#N/A,#N/A,FALSE,"Banco de Dados"}</definedName>
    <definedName name="wrn.BEL." localSheetId="20" hidden="1">{"IS",#N/A,FALSE,"IS";"RPTIS",#N/A,FALSE,"RPTIS";"STATS",#N/A,FALSE,"STATS";"CELL",#N/A,FALSE,"CELL";"BS",#N/A,FALSE,"BS"}</definedName>
    <definedName name="wrn.Benchmark._.Budget." localSheetId="20" hidden="1">{#N/A,#N/A,TRUE,"Executive Summary100%";#N/A,#N/A,TRUE,"Executive SummaryFC% (2)";#N/A,#N/A,TRUE,"Assumptions";#N/A,#N/A,TRUE,"Benchmark Budget";#N/A,#N/A,TRUE,"Contingency Management";#N/A,#N/A,TRUE,"Bank Budget comparison";#N/A,#N/A,TRUE,"PartnershipBudget";#N/A,#N/A,TRUE,"Cash Flow";#N/A,#N/A,TRUE,"Carry";#N/A,#N/A,TRUE,"IRR 7-YR";#N/A,#N/A,TRUE,"Lease Up";#N/A,#N/A,TRUE,"Waterfall@4%";#N/A,#N/A,TRUE,"Waterfall@5%"}</definedName>
    <definedName name="wrn.BidCo." localSheetId="20" hidden="1">{#N/A,#N/A,FALSE,"BidCo Assumptions";#N/A,#N/A,FALSE,"Credit Stats";#N/A,#N/A,FALSE,"Bidco Summary";#N/A,#N/A,FALSE,"BIDCO Consolidated"}</definedName>
    <definedName name="wrn.BIGGER." localSheetId="20" hidden="1">{"PROFORMA",#N/A,FALSE,"A";"BIGGER 1",#N/A,FALSE,"B";"BIGGER 2",#N/A,FALSE,"B";"BIGGER 3",#N/A,FALSE,"B";"SMALL CF 1",#N/A,FALSE,"C"}</definedName>
    <definedName name="wrn.Binder." localSheetId="20" hidden="1">{"Summary",#N/A,FALSE,"Financial Summary";"Income",#N/A,FALSE,"Lease Terms";"Development",#N/A,FALSE,"Development Costs";"Expense",#N/A,FALSE,"Lease Terms";"CFlow",#N/A,FALSE,"5 Year Cash Flow"}</definedName>
    <definedName name="wrn.Birdie." localSheetId="20" hidden="1">{#N/A,#N/A,FALSE,"Trans Summary";#N/A,#N/A,FALSE,"Proforma Five Yr";#N/A,#N/A,FALSE,"Occ and Rate"}</definedName>
    <definedName name="wrn.BlackWhite." localSheetId="20">{#N/A,#N/A,FALSE,"NNN sum";#N/A,#N/A,FALSE,"10-yr Opt. A Sum";#N/A,#N/A,FALSE,"10-yr Opt A Other Costs";#N/A,#N/A,FALSE,"Purchase Sum";#N/A,#N/A,FALSE,"Purchase Other Costs"}</definedName>
    <definedName name="wrn.BlackWhite5" localSheetId="20" hidden="1">{#N/A,#N/A,FALSE,"NNN sum";#N/A,#N/A,FALSE,"10-yr Opt. A Sum";#N/A,#N/A,FALSE,"10-yr Opt A Other Costs";#N/A,#N/A,FALSE,"Purchase Sum";#N/A,#N/A,FALSE,"Purchase Other Costs"}</definedName>
    <definedName name="wrn.bleu4." localSheetId="20">{#N/A,#N/A,FALSE}</definedName>
    <definedName name="wrn.bleu4.2" localSheetId="20" hidden="1">{#N/A,#N/A,FALSE}</definedName>
    <definedName name="wrn.blu3" localSheetId="20" hidden="1">{#N/A,#N/A,FALSE}</definedName>
    <definedName name="wrn.blu4" localSheetId="20" hidden="1">{#N/A,#N/A,FALSE}</definedName>
    <definedName name="wrn.bluuuu" localSheetId="20" hidden="1">{#N/A,#N/A,FALSE}</definedName>
    <definedName name="wrn.Board._.Commitment._.Package." localSheetId="20" hidden="1">{"Project Summary",#N/A,FALSE,"Project Summary";"Rent Summary",#N/A,FALSE,"Rent Summary";"Operating Budget Detail",#N/A,FALSE,"Operations";"Operating Budget Summary",#N/A,FALSE,"Operations";"Sources and Uses",#N/A,FALSE,"Sources &amp; Uses";"Cash Flow",#N/A,FALSE,"Cash Flow"}</definedName>
    <definedName name="wrn.boardPackage." localSheetId="20"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b." localSheetId="20" hidden="1">{#N/A,#N/A,TRUE,"33_Cover";#N/A,#N/A,TRUE,"1_Exec_Summ";#N/A,#N/A,TRUE,"2_Assump_Genl";#N/A,#N/A,TRUE,"5_Cash_Flow";#N/A,#N/A,TRUE,"11_Exp_Dtl";#N/A,#N/A,TRUE,"10_Exp_Recov_Dtl";#N/A,#N/A,TRUE,"12_Residual";#N/A,#N/A,TRUE,"14_Pricing_Mtx";#N/A,#N/A,TRUE,"29_Residual_Mtx";#N/A,#N/A,TRUE,"18_Expirations"}</definedName>
    <definedName name="wrn.BofA." localSheetId="20" hidden="1">{"BofA-Investor",#N/A,FALSE,"BofA Tower";"BofA-Property",#N/A,FALSE,"BofA Tower"}</definedName>
    <definedName name="wrn.BofA_RE." localSheetId="20" hidden="1">{#N/A,#N/A,TRUE,"toc";#N/A,#N/A,TRUE,"data1";#N/A,#N/A,TRUE,"financing";#N/A,#N/A,TRUE,"source";#N/A,#N/A,TRUE,"flow";#N/A,#N/A,TRUE,"cash";#N/A,#N/A,TRUE,"-3%";#N/A,#N/A,TRUE,"tax";#N/A,#N/A,TRUE,"ben";#N/A,#N/A,TRUE,"Exit";#N/A,#N/A,TRUE,"Mezza";#N/A,#N/A,TRUE,"ln2";#N/A,#N/A,TRUE,"ln3";#N/A,#N/A,TRUE,"ln4";#N/A,#N/A,TRUE,"lnsum";#N/A,#N/A,TRUE,"rep";#N/A,#N/A,TRUE,"depr";#N/A,#N/A,TRUE,"funded";#N/A,#N/A,TRUE,"fedtc";#N/A,#N/A,TRUE,"statetc";#N/A,#N/A,TRUE,"mingain";#N/A,#N/A,TRUE,"Qirr (2)"}</definedName>
    <definedName name="wrn.Bonds." localSheetId="20" hidden="1">{#N/A,#N/A,FALSE,"Bonds - Consol";#N/A,#N/A,FALSE,"Bonds - Lakes";#N/A,#N/A,FALSE,"Bonds - Chabot";#N/A,#N/A,FALSE,"Bonds - Diablo"}</definedName>
    <definedName name="wrn.BOOK." localSheetId="20"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_.Reports." localSheetId="20" hidden="1">{"Current Month",#N/A,FALSE,"Current Compar.";"Year-To-Date",#N/A,FALSE,"Year Comparison";"Forecast",#N/A,FALSE,"Comparison NOI";"Actual Input",#N/A,FALSE,"Act...Ratios"}</definedName>
    <definedName name="wrn.book7" localSheetId="20" hidden="1">{"page1",#N/A,FALSE,"net investor returns";"page2",#N/A,FALSE,"net investor returns"}</definedName>
    <definedName name="wrn.Both._.Outputs." localSheetId="20">{"LTV Output",#N/A,FALSE,"Output";"DCR Output",#N/A,FALSE,"Output"}</definedName>
    <definedName name="wrn.BOV." localSheetId="20" hidden="1">{#N/A,#N/A,FALSE,"Pricing Matrix";#N/A,#N/A,FALSE,"Assumptions";#N/A,#N/A,FALSE,"Year One Pro Forma";#N/A,#N/A,FALSE,"Operating Stmts";#N/A,#N/A,FALSE,"Cash Flow Projections";#N/A,#N/A,FALSE,"Rent Roll Summary";#N/A,#N/A,FALSE,"Market Rent Detail";#N/A,#N/A,FALSE,"Effective Rental Income Detail"}</definedName>
    <definedName name="wrn.Bridge." localSheetId="20"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ookfield._.Notes." localSheetId="20" hidden="1">{#N/A,#N/A,FALSE,"Note 2";#N/A,#N/A,FALSE,"Note 3";#N/A,#N/A,FALSE,"Note 4";#N/A,#N/A,FALSE,"Note 5";#N/A,#N/A,FALSE,"Note 6";#N/A,#N/A,FALSE,"Note 10"}</definedName>
    <definedName name="wrn.bs.com." localSheetId="20" hidden="1">{#N/A,#N/A,FALSE,"Summary (A)";#N/A,#N/A,FALSE,"DCF (B-1)";#N/A,#N/A,FALSE,"WACC (B-2)";#N/A,#N/A,FALSE,"Web Comps (B-3)";#N/A,#N/A,FALSE,"Web Approach (C-1)";#N/A,#N/A,FALSE,"Recnt Trans (D)";#N/A,#N/A,FALSE,"Inc. Stmt Scen 1(E-1,E-2)";#N/A,#N/A,FALSE,"Fixed Assets (E-3)";#N/A,#N/A,FALSE,"Venture Cap (F)";#N/A,#N/A,FALSE,"Control (G)"}</definedName>
    <definedName name="wrn.Budget." localSheetId="20" hidden="1">{"Spread Dollars",#N/A,FALSE,"Budget";"Spread Ratios",#N/A,FALSE,"Budget";"Target Comparison",#N/A,FALSE,"Summary"}</definedName>
    <definedName name="wrn.Budget._.1997._.Analysis." localSheetId="20" hidden="1">{#N/A,#N/A,TRUE,"Budget 1997 Class A";#N/A,#N/A,TRUE,"Budgets 1997 Class B &amp; C"}</definedName>
    <definedName name="wrn.BUDGET._.PACKAGE." localSheetId="20" hidden="1">{"General Input",#N/A,FALSE,"General Info";"Miscellaneous Input",#N/A,FALSE,"General Info";"Tenant Info",#N/A,FALSE,"Revenue Input";"Base Rent",#N/A,FALSE,"Revenue Input";"RSF Projections",#N/A,FALSE,"Revenue Input";"OP Cost Escalations",#N/A,FALSE,"Revenue Input";"OP Cost Monthly",#N/A,FALSE,"Revenue Input";"RE Tax Escalation",#N/A,FALSE,"Revenue Input";"RE Tax Monthly",#N/A,FALSE,"Revenue Input";"Assumptions",#N/A,FALSE,"Leasing Assumptions";"Property Improvements",#N/A,FALSE,"Property Improvements";"Parking",#N/A,FALSE,"Parking";"ONE",#N/A,FALSE,"Expenses";"TWO",#N/A,FALSE,"Expenses";"FOUR",#N/A,FALSE,"Expenses";"THREE",#N/A,FALSE,"Expenses";"Five",#N/A,FALSE,"Expenses";"Six",#N/A,FALSE,"Expenses";"Seven",#N/A,FALSE,"Expenses";"Eight",#N/A,FALSE,"Expenses";"Nine",#N/A,FALSE,"Expenses";"Ten",#N/A,FALSE,"Expenses";"Eleven",#N/A,FALSE,"Expenses";"Twelve",#N/A,FALSE,"Expenses";"Thirteen",#N/A,FALSE,"Expenses";"Fourteen",#N/A,FALSE,"Expenses";"Fifteen",#N/A,FALSE,"Expenses";"Sixteen",#N/A,FALSE,"Expenses";"Seventeen",#N/A,FALSE,"Expenses";"Eighteen",#N/A,FALSE,"Expenses";"Nineteen",#N/A,FALSE,"Expenses";"Twenty",#N/A,FALSE,"Expenses";"Twenty one",#N/A,FALSE,"Expenses";"Twenty two",#N/A,FALSE,"Expenses";"Twenty three",#N/A,FALSE,"Expenses";"Twenty four",#N/A,FALSE,"Expenses";"Twenty five",#N/A,FALSE,"Expenses";"Twenty six",#N/A,FALSE,"Expenses";"Twenty seven",#N/A,FALSE,"Expenses";"Twenty eight",#N/A,FALSE,"Expenses";"Twenty nine",#N/A,FALSE,"Expenses";"Thirty",#N/A,FALSE,"Expenses";"Thirty one",#N/A,FALSE,"Expenses";"Thirty two",#N/A,FALSE,"Expenses";"Thirty three",#N/A,FALSE,"Expenses";"Thirty four",#N/A,FALSE,"Expenses";"Thirty five",#N/A,FALSE,"Expenses";"Thirty six",#N/A,FALSE,"Expenses";"Thirty seven",#N/A,FALSE,"Expenses";"Thirty eight",#N/A,FALSE,"Expenses";"Thirty nine",#N/A,FALSE,"Expenses";"forty",#N/A,FALSE,"Expenses";"Forty one",#N/A,FALSE,"Expenses";"Forty two",#N/A,FALSE,"Expenses";"Forty three",#N/A,FALSE,"Expenses";"Forty four",#N/A,FALSE,"Expenses";"Forty five",#N/A,FALSE,"Expenses";"PriorYr1",#N/A,FALSE,"Prior Year Amounts";"PriorYr2",#N/A,FALSE,"Prior Year Amounts";#N/A,#N/A,FALSE,"Capital Expenditures";"Commission Cost",#N/A,FALSE,"Capital Expenditures";"Tenant Improvements",#N/A,FALSE,"Capital Expenditures";#N/A,#N/A,FALSE,"Revenue Schedules";"Revenue Summary",#N/A,FALSE,"Revenue Schedules";#N/A,#N/A,FALSE,"Expense Schedules";"Expense Schedules",#N/A,FALSE,"Expense Schedules";"MonSum 1",#N/A,FALSE,"Summary Schedules";"MonSum 2",#N/A,FALSE,"Summary Schedules";"QtrSum1",#N/A,FALSE,"Summary Schedules";"QtrSum2",#N/A,FALSE,"Summary Schedules";"AnnualSum1",#N/A,FALSE,"Summary Schedules"}</definedName>
    <definedName name="wrn.bullshit1." localSheetId="20" hidden="1">{#N/A,#N/A,FALSE,"Sheet1";#N/A,#N/A,FALSE,"Summary";#N/A,#N/A,FALSE,"proj1";#N/A,#N/A,FALSE,"proj2"}</definedName>
    <definedName name="wrn.CAM._.Allocation." localSheetId="20" hidden="1">{"CAM_Summary",#N/A,FALSE,"CAM Allocation";"CAM1",#N/A,FALSE,"CAM Allocation";"CAM2",#N/A,FALSE,"CAM Allocation";"CAM3",#N/A,FALSE,"CAM Allocation"}</definedName>
    <definedName name="wrn.Capital._.Expenditures." localSheetId="20" hidden="1">{"Commission Cost",#N/A,FALSE,"Capital Expenditures";"Tenant Improvements",#N/A,FALSE,"Capital Expenditures"}</definedName>
    <definedName name="wrn.Capital_Increm.." localSheetId="20" hidden="1">{#N/A,#N/A,FALSE,"Capital-Incremental"}</definedName>
    <definedName name="wrn.Capital_Nonincre.." localSheetId="20" hidden="1">{#N/A,#N/A,FALSE,"Capital-Nonincremental"}</definedName>
    <definedName name="wrn.CAPREIT." localSheetId="20" hidden="1">{#N/A,#N/A,FALSE,"CAPREIT"}</definedName>
    <definedName name="wrn.CAPREIT._.II." localSheetId="20" hidden="1">{#N/A,#N/A,FALSE,"Consolidate II";#N/A,#N/A,FALSE,"Atrium";#N/A,#N/A,FALSE,"DoverFarms";#N/A,#N/A,FALSE,"GreenwayChase";#N/A,#N/A,FALSE,"Island Club 1";#N/A,#N/A,FALSE,"IslesGateway";#N/A,#N/A,FALSE,"MadisonPark";#N/A,#N/A,FALSE,"PacesRun";#N/A,#N/A,FALSE,"Park";#N/A,#N/A,FALSE,"Sunbrook";#N/A,#N/A,FALSE,"TownPlace";#N/A,#N/A,FALSE,"WatPark";#N/A,#N/A,FALSE,"WatPlace";#N/A,#N/A,FALSE,"WatCastleton"}</definedName>
    <definedName name="wrn.CAPREIT._.II._.and._.IV." localSheetId="20" hidden="1">{#N/A,#N/A,FALSE,"Consolidate II &amp; IV";#N/A,#N/A,FALSE,"Atrium";#N/A,#N/A,FALSE,"Chasewood";#N/A,#N/A,FALSE,"ClubNorthHills";#N/A,#N/A,FALSE,"DoverFarms";#N/A,#N/A,FALSE,"GreenwayChase";#N/A,#N/A,FALSE,"Island Club 1";#N/A,#N/A,FALSE,"IslesGateway";#N/A,#N/A,FALSE,"Kensington";#N/A,#N/A,FALSE,"LakeFront";#N/A,#N/A,FALSE,"MadisonPark";#N/A,#N/A,FALSE,"Oaks";#N/A,#N/A,FALSE,"PacesRun";#N/A,#N/A,FALSE,"Park";#N/A,#N/A,FALSE,"PointeWest";#N/A,#N/A,FALSE,"Sunbrook";#N/A,#N/A,FALSE,"Sundance";#N/A,#N/A,FALSE,"TownPlace";#N/A,#N/A,FALSE,"WatPark";#N/A,#N/A,FALSE,"WatPlace";#N/A,#N/A,FALSE,"WatCastleton";#N/A,#N/A,FALSE,"Wellington"}</definedName>
    <definedName name="wrn.CAPREIT._.IV." localSheetId="20" hidden="1">{#N/A,#N/A,FALSE,"Consolidate IV";#N/A,#N/A,FALSE,"Chasewood";#N/A,#N/A,FALSE,"ClubNorthHills";#N/A,#N/A,FALSE,"Kensington";#N/A,#N/A,FALSE,"LakeFront";#N/A,#N/A,FALSE,"Oaks";#N/A,#N/A,FALSE,"PointeWest";#N/A,#N/A,FALSE,"Sundance";#N/A,#N/A,FALSE,"Wellington"}</definedName>
    <definedName name="wrn.CAPREIT._.TERA." localSheetId="20" hidden="1">{#N/A,#N/A,FALSE,"Consolidate TERA";#N/A,#N/A,FALSE,"Boulder";#N/A,#N/A,FALSE,"Braden";#N/A,#N/A,FALSE,"Cambridge";#N/A,#N/A,FALSE,"Charleston";#N/A,#N/A,FALSE,"Cornerstone";#N/A,#N/A,FALSE,"Courtyard";#N/A,#N/A,FALSE,"LakeMayport";#N/A,#N/A,FALSE,"Paces River 1";#N/A,#N/A,FALSE,"Paces River 2";#N/A,#N/A,FALSE,"Paddock ";#N/A,#N/A,FALSE,"Summer";#N/A,#N/A,FALSE,"Sutton"}</definedName>
    <definedName name="wrn.CAPREIT._.V." localSheetId="20" hidden="1">{#N/A,#N/A,FALSE,"Consolidate V";#N/A,#N/A,FALSE,"Ashley";#N/A,#N/A,FALSE,"Biscayne";#N/A,#N/A,FALSE,"Carnegie";#N/A,#N/A,FALSE,"Culpeper ";#N/A,#N/A,FALSE,"Island Club 2";#N/A,#N/A,FALSE,"MadisonRidge";#N/A,#N/A,FALSE,"Magnolia";#N/A,#N/A,FALSE,"Royal";#N/A,#N/A,FALSE,"Valle"}</definedName>
    <definedName name="wrn.CAPREIT._2" localSheetId="20" hidden="1">{#N/A,#N/A,FALSE,"CAPREIT"}</definedName>
    <definedName name="wrn.CAPREIT._3" localSheetId="20" hidden="1">{#N/A,#N/A,FALSE,"CAPREIT"}</definedName>
    <definedName name="wrn.CAPREIT._4" localSheetId="20" hidden="1">{#N/A,#N/A,FALSE,"CAPREIT"}</definedName>
    <definedName name="wrn.CAPREIT._5" localSheetId="20" hidden="1">{#N/A,#N/A,FALSE,"CAPREIT"}</definedName>
    <definedName name="wrn.CAPREIT2" localSheetId="20" hidden="1">{#N/A,#N/A,FALSE,"CAPREIT"}</definedName>
    <definedName name="wrn.CAPREIT2_2" localSheetId="20" hidden="1">{#N/A,#N/A,FALSE,"CAPREIT"}</definedName>
    <definedName name="wrn.CAPREIT2_3" localSheetId="20" hidden="1">{#N/A,#N/A,FALSE,"CAPREIT"}</definedName>
    <definedName name="wrn.CAPREIT2_4" localSheetId="20" hidden="1">{#N/A,#N/A,FALSE,"CAPREIT"}</definedName>
    <definedName name="wrn.CAPREIT2_5" localSheetId="20" hidden="1">{#N/A,#N/A,FALSE,"CAPREIT"}</definedName>
    <definedName name="wrn.Capx." localSheetId="20">{"Capx/exp",#N/A,FALSE,"CapX"}</definedName>
    <definedName name="wrn.cash" localSheetId="20" hidden="1">{#N/A,#N/A,FALSE,"Matrix";#N/A,#N/A,FALSE,"Cash Flow";#N/A,#N/A,FALSE,"10 Year Cost Analysis"}</definedName>
    <definedName name="wrn.Cash." localSheetId="20" hidden="1">{"Cash_detail",#N/A,FALSE,"Cash";"Cash_summary",#N/A,FALSE,"Cash";"Cash_adjustments",#N/A,FALSE,"Cash";"Cash_reconciliation",#N/A,FALSE,"Cash";"Cash_Variance",#N/A,FALSE,"Cash"}</definedName>
    <definedName name="wrn.Cash._.and._.Accrual." localSheetId="20" hidden="1">{"a_cash",#N/A,FALSE,"Summary";"a_accrual",#N/A,FALSE,"Summary"}</definedName>
    <definedName name="wrn.Cash._.and._.Accrual.2" localSheetId="20" hidden="1">{"a_cash",#N/A,FALSE,"Summary";"a_accrual",#N/A,FALSE,"Summary"}</definedName>
    <definedName name="wrn.Cash._.Flow._.Analysis." localSheetId="20">{"CF",#N/A,FALSE,"Cash Flow";"RET",#N/A,FALSE,"Returns";"NPV",#N/A,FALSE,"Values";"ASMPT",#N/A,FALSE,"Assumptions"}</definedName>
    <definedName name="wrn.Cash._.Flow._.Analysis.2" localSheetId="20" hidden="1">{"CF",#N/A,FALSE,"Cash Flow";"RET",#N/A,FALSE,"Returns";"NPV",#N/A,FALSE,"Values";"ASMPT",#N/A,FALSE,"Assumptions"}</definedName>
    <definedName name="wrn.Cash._.Flow._.Analysis7" localSheetId="20" hidden="1">{"CF",#N/A,FALSE,"Cash Flow";"RET",#N/A,FALSE,"Returns";"NPV",#N/A,FALSE,"Values";"ASMPT",#N/A,FALSE,"Assumptions"}</definedName>
    <definedName name="wrn.Cash._.Flow._.and._.Matrix." localSheetId="20">{#N/A,#N/A,FALSE,"Matrix";#N/A,#N/A,FALSE,"Cash Flow";#N/A,#N/A,FALSE,"10 Year Cost Analysis"}</definedName>
    <definedName name="wrn.CASH._.FLOWS._.ONLY." localSheetId="20">{#N/A,#N/A,FALSE,"Assumptions";#N/A,#N/A,FALSE,"Consol CF";#N/A,#N/A,FALSE,"Hacienda CF";#N/A,#N/A,FALSE,"Chabot CF";#N/A,#N/A,FALSE,"Diablo CF"}</definedName>
    <definedName name="wrn.Cash_Flow." localSheetId="20" hidden="1">{#N/A,#N/A,FALSE,"Cash Flow"}</definedName>
    <definedName name="wrn.CD." localSheetId="20" hidden="1">{"CD1",#N/A,TRUE,"C-D (R)";"CD2",#N/A,TRUE,"C-D (R)"}</definedName>
    <definedName name="wrn.CD.2" localSheetId="20" hidden="1">{"CD1",#N/A,TRUE,"C-D (R)";"CD2",#N/A,TRUE,"C-D (R)"}</definedName>
    <definedName name="wrn.CDA." localSheetId="20" hidden="1">{#N/A,#N/A,TRUE,"Comments";#N/A,#N/A,TRUE,"toc";#N/A,#N/A,TRUE,"data1";#N/A,#N/A,TRUE,"financing";#N/A,#N/A,TRUE,"source";#N/A,#N/A,TRUE,"cash";#N/A,#N/A,TRUE,"tax";#N/A,#N/A,TRUE,"ln3";#N/A,#N/A,TRUE,"ln2 (2)";#N/A,#N/A,TRUE,"mht";#N/A,#N/A,TRUE,"cda2";#N/A,#N/A,TRUE,"mtdata1";#N/A,#N/A,TRUE,"mtsource";#N/A,#N/A,TRUE,"mtop";#N/A,#N/A,TRUE,"noi";#N/A,#N/A,TRUE,"base";#N/A,#N/A,TRUE,"mtcash";#N/A,#N/A,TRUE,"mttax";#N/A,#N/A,TRUE,"ti"}</definedName>
    <definedName name="wrn.CF._.Print." localSheetId="20"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HART." localSheetId="20" hidden="1">{"CHART",#N/A,FALSE,"Arch Communications"}</definedName>
    <definedName name="wrn.CHART2._.detail." localSheetId="20" hidden="1">{#N/A,#N/A,FALSE,"Chart 2 by Prop Type"}</definedName>
    <definedName name="wrn.check." localSheetId="20"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20"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s." localSheetId="20" hidden="1">{"Checks",#N/A,FALSE,"Checks"}</definedName>
    <definedName name="wrn.Clarie_Bridge." localSheetId="20" hidden="1">{"One",#N/A,FALSE,"Claire Bridge";"Two",#N/A,FALSE,"Claire Bridge";"Three",#N/A,FALSE,"Claire Bridge";"Four",#N/A,FALSE,"Claire Bridge";"Five",#N/A,FALSE,"Claire Bridge"}</definedName>
    <definedName name="wrn.Cleveland." localSheetId="20" hidden="1">{#N/A,#N/A,FALSE,"Exec. Summary";#N/A,#N/A,FALSE,"Budget";#N/A,#N/A,FALSE,"Assumptions";#N/A,#N/A,FALSE,"Cash Flow";#N/A,#N/A,FALSE,"Apt. Lease-up";#N/A,#N/A,FALSE,"Carry"}</definedName>
    <definedName name="wrn.client." localSheetId="20" hidden="1">{"multiple",#N/A,FALSE,"client";"margins",#N/A,FALSE,"client";"data",#N/A,FALSE,"client"}</definedName>
    <definedName name="wrn.Client3." localSheetId="20" hidden="1">{"data",#N/A,FALSE,"client (3)";"margins",#N/A,FALSE,"client (3)";"multiple",#N/A,FALSE,"client (3)"}</definedName>
    <definedName name="wrn.client4." localSheetId="20" hidden="1">{"multiple",#N/A,FALSE,"client (4)";"margins",#N/A,FALSE,"client (4)";"data",#N/A,FALSE,"client (4)"}</definedName>
    <definedName name="wrn.clientcopy." localSheetId="2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osing._.BW." localSheetId="20" hidden="1">{#N/A,#N/A,FALSE,"Closing Bentley Wynde";#N/A,#N/A,FALSE,"Closing Bantley Wynde (1)"}</definedName>
    <definedName name="wrn.COM." localSheetId="20" hidden="1">{"COM",#N/A,FALSE,"800 10th"}</definedName>
    <definedName name="wrn.combined." localSheetId="20" hidden="1">{#N/A,#N/A,FALSE,"Page 2";#N/A,#N/A,FALSE,"Page 1A";#N/A,#N/A,FALSE,"Page 1B";#N/A,#N/A,FALSE,"ExecSum";#N/A,#N/A,FALSE,"Budget";#N/A,#N/A,FALSE,"Lease Summary";#N/A,#N/A,FALSE,"Summary1";#N/A,#N/A,FALSE,"CashFlow";#N/A,#N/A,FALSE,"Page 3";#N/A,#N/A,FALSE,"Page 4";#N/A,#N/A,FALSE,"Carry"}</definedName>
    <definedName name="wrn.COMLAWTC." localSheetId="20" hidden="1">{"Commish",#N/A,FALSE,"LAWTC"}</definedName>
    <definedName name="wrn.Committee._.Package." localSheetId="20" hidden="1">{#N/A,#N/A,FALSE,"Signature Page";#N/A,#N/A,FALSE,"Summary I";#N/A,#N/A,FALSE,"Summary II";#N/A,#N/A,FALSE,"Borr";#N/A,#N/A,FALSE,"KeyI";#N/A,#N/A,FALSE,"REOI";#N/A,#N/A,FALSE,"Income";#N/A,#N/A,FALSE,"Expenses";#N/A,#N/A,FALSE,"Summary III";#N/A,#N/A,FALSE,"Spreadsheet";#N/A,#N/A,FALSE,"Exit Strategy";#N/A,#N/A,FALSE,"CashColl";#N/A,#N/A,FALSE,"Sources &amp; Uses"}</definedName>
    <definedName name="wrn.Comp." localSheetId="20" hidden="1">{"Comp",#N/A,FALSE,"Spreadsheet"}</definedName>
    <definedName name="wrn.Compare._.Hawaiki." localSheetId="20" hidden="1">{"Divsum Compare Hawaiki",#N/A,FALSE,"Divsum"}</definedName>
    <definedName name="wrn.COMPCO." localSheetId="20" hidden="1">{"Page1",#N/A,FALSE,"CompCo";"Page2",#N/A,FALSE,"CompCo"}</definedName>
    <definedName name="wrn.Competition._1" localSheetId="20" hidden="1">{#N/A,#N/A,FALSE,"CompSummary";#N/A,#N/A,FALSE,"Comp1";#N/A,#N/A,FALSE,"Comp2";#N/A,#N/A,FALSE,"Comp3";#N/A,#N/A,FALSE,"Comp4";#N/A,#N/A,FALSE,"Comp5";#N/A,#N/A,FALSE,"Our Prop";#N/A,#N/A,FALSE,"Projection Sheet"}</definedName>
    <definedName name="wrn.Complete." localSheetId="2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localSheetId="20" hidden="1">{#N/A,#N/A,TRUE,"Budget";#N/A,#N/A,TRUE,"Revenue &amp; COGS"}</definedName>
    <definedName name="wrn.Complete._.Budget.1" localSheetId="20" hidden="1">{#N/A,#N/A,TRUE,"Budget";#N/A,#N/A,TRUE,"Revenue &amp; COGS"}</definedName>
    <definedName name="wrn.Complete._.Package." localSheetId="20" hidden="1">{"Summary Including DHC",#N/A,TRUE,"SUMMARY";"Financial Assumptions",#N/A,TRUE,"Financial Assumptions";"Sources &amp; Uses",#N/A,TRUE,"Financial Assumptions";"History &amp; Projection",#N/A,TRUE,"History - Proforma"}</definedName>
    <definedName name="wrn.Complete._.Report." localSheetId="20" hidden="1">{#N/A,#N/A,FALSE,"Assumptions";#N/A,#N/A,FALSE,"Proforma IS";#N/A,#N/A,FALSE,"Cash Flows RLP";#N/A,#N/A,FALSE,"IRR";#N/A,#N/A,FALSE,"New Depr Sch-150% DB";#N/A,#N/A,FALSE,"Comments"}</definedName>
    <definedName name="wrn.Complete._.Review." localSheetId="20">{#N/A,#N/A,FALSE,"Occ and Rate";#N/A,#N/A,FALSE,"PF Input";#N/A,#N/A,FALSE,"Capital Input";#N/A,#N/A,FALSE,"Proforma Five Yr";#N/A,#N/A,FALSE,"Calculations";#N/A,#N/A,FALSE,"Transaction Summary-DTW"}</definedName>
    <definedName name="wrn.Complete.2" localSheetId="2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20" hidden="1">{"Cover",#N/A,FALSE,"Cover";"Summary",#N/A,FALSE,"Summarpage";"_x0006__x0006__x001A__x001A__x0006__x0006__x0010__x0010__x001B__x001B__x001A__x001A__x0007__x0007__x001A__x001A__x0008__x0008__x001A__x001A_	",#N/A,FALSE,"_x0007__x0007__x001A__x001A__x0008__x0008__x001A__x001A_		_x001A__x001A_
_x001A__x001A__x000B__x000B__x001A__x001A__x000C__x000C__x001A__x001A__x000D__x000D_";"
_x001A__x001A__x000B__x000B__x001A__x001A__x000C__x000C__x001A__x001A__x000D__x000D__x001A__x001A__x000E__x000E__x001A__x001A__x000F__x000F__x001A__x001A__x0010__x0010_",#N/A,FALSE,"_x001A__x001A__x000D__x000D__x001A__x001A__x000E__x000E__x001A__x001A__x000F__x000F_";"_x000F__x000F__x001A__x001A__x0010__x0010__x001A__x001A__x0011__x0011__x001A__x001A__x0012__x0012__x001A__x001A__x0013__x0013__x001A__x001A__x0014__x0014__x001A__x001A__x0015__x0015_",#N/A,FALSE,"_x001A__x001A__x0012__x0012__x001A__x001A__x0013__x0013__x001A__x001A__x0014__x0014__x001A__x001A__x0015__x0015__x001A_";"_x0014__x0014__x001A__x001A__x0015__x0015__x001A__x001A__x0016__x0016__x001A__x001A__x0017__x0017__x001A__x001A__x0018__x0018__x001A__x001A__x0019__x0019__x001A__x001A__x0006__x0006_",#N/A,FALSE,"_x001A__x001A__x0018__x0018__x001A__x001A__x0019__x0019__x001A__x001A__x0006__x0006__x0015__x0015__x0006__x0006__x001A__x001A__x0006__x0006__x0010__x0010__x001B_";"_x001A__x001A__x0006__x0006__x0015__x0015__x0006__x0006__x001A__x001A__x0006__x0006__x0010__x0010__x001B__x001B__x001A__x001A__x0007__x0007__x001A__x001A__x0008__x0008__x001A_",#N/A,FALSE,"_x0006__x0006__x0010__x0010__x001B__x001B__x001A__x001A__x0007__x0007__x001A__x001A__x0008__x0008__x001A__x001A_		_x001A__x001A_
_x001A__x001A__x000B__x000B_";"_x001A__x001A__x0008__x0008__x001A__x001A_	",#N/A,FALSE,"_x000C__x000C__x001A__x001A__x000D__x000D__x001A__x001A__x000E__x000E__x001A__x001A__x000F__x000F__x001A__x001A__x0010__x0010__x001A__x001A__x0011__x0011__x001A__x001A__x0012__x0012_";"_x001A__x001A__x000E__x000E__x001A__x001A__x000F__x000F__x001A__x001A__x0010__x0010__x001A_",#N/A,FALSE,"_x001A__x001A__x0012__x0012__x001A__x001A__x0013__x0013__x001A__x001A__x0014__x0014__x001A__x001A__x0015__x0015__x001A_";"_x0013__x0013__x001A__x001A__x0014__x0014__x001A__x001A__x0015__x0015__x001A__x001A__x0016__x0016__x001A__x001A__x0017__x0017__x001A__x001A__x0018__x0018__x001A__x001A__x0019__x0019_",#N/A,FALSE,"_x0017__x0017__x001A__x001A__x0018__x0018__x001A__x001A__x0019__x0019__x001A__x001A__x0006__x0006_Wood Earning";"Wood E",#N/A,FALSE,"Wood Products";"Pulp Production",#N/A,FALSE,"Pulp";"Pulp Earnings",#N/A,FALSE,"Pulp"}</definedName>
    <definedName name="wrn.condensed." localSheetId="20" hidden="1">{#N/A,#N/A,FALSE,"Unconsolidated Debt"}</definedName>
    <definedName name="wrn.condensed.0" localSheetId="20" hidden="1">{#N/A,#N/A,FALSE,"Unconsolidated Debt"}</definedName>
    <definedName name="wrn.condensed.2" localSheetId="20" hidden="1">{#N/A,#N/A,FALSE,"Unconsolidated Debt"}</definedName>
    <definedName name="wrn.Const_Monthly." localSheetId="20" hidden="1">{"Const_Monthly",#N/A,FALSE,"Construction"}</definedName>
    <definedName name="wrn.Construction._.Draws." localSheetId="20" hidden="1">{"Construction Draws",#N/A,FALSE,"Hard Cost Breakdown";"Hard Cost Disbursement Summary",#N/A,FALSE,"Hard Cost Breakdown"}</definedName>
    <definedName name="wrn.Construction._.Sources._.and._.Uses." localSheetId="20" hidden="1">{"Sources and Uses - Construction",#N/A,FALSE,"Construction S &amp; U"}</definedName>
    <definedName name="wrn.Construction_Summary." localSheetId="20" hidden="1">{#N/A,#N/A,FALSE,"Construction"}</definedName>
    <definedName name="wrn.contribution." localSheetId="20" hidden="1">{#N/A,#N/A,FALSE,"Contribution Analysis"}</definedName>
    <definedName name="wrn.contribution.1" localSheetId="20" hidden="1">{#N/A,#N/A,FALSE,"Contribution Analysis"}</definedName>
    <definedName name="wrn.Control_A." localSheetId="20" hidden="1">{#N/A,#N/A,FALSE,"Notes";#N/A,#N/A,FALSE,"CFD Summary";#N/A,#N/A,FALSE,"Loan Value";#N/A,#N/A,FALSE,"CashFlowSummary";#N/A,#N/A,FALSE,"InvestorSummary";#N/A,#N/A,FALSE,"RevenueAssumptions";#N/A,#N/A,FALSE,"MasterCostAssmp";#N/A,#N/A,FALSE,"InTractCstAssmp";#N/A,#N/A,FALSE,"LotTakedowns"}</definedName>
    <definedName name="wrn.Core." localSheetId="20" hidden="1">{#N/A,#N/A,FALSE,"Summary";#N/A,#N/A,FALSE,"Summary (2)";#N/A,#N/A,FALSE,"100 Wall (ll)";#N/A,#N/A,FALSE,"100 Wall (pj)";#N/A,#N/A,FALSE,"88 Pine (ll)";#N/A,#N/A,FALSE,"88 Pine (pj)";#N/A,#N/A,FALSE,"1 WTC (ll)";#N/A,#N/A,FALSE,"1 WTC (pj)"}</definedName>
    <definedName name="wrn.CORNELL._.ANALYSIS." localSheetId="20" hidden="1">{#N/A,#N/A,FALSE,"CORNELL SCENARIO COMPARISON";#N/A,#N/A,FALSE,"SUMMARY";#N/A,#N/A,FALSE,"Returns";#N/A,#N/A,FALSE,"Cash Flow";#N/A,#N/A,FALSE,"Pro-Forma";#N/A,#N/A,FALSE,"Rent Roll"}</definedName>
    <definedName name="wrn.Corporate." localSheetId="20" hidden="1">{"Corporate",#N/A,FALSE,"Corporate Profile"}</definedName>
    <definedName name="wrn.Cost._.Schedules." localSheetId="20" hidden="1">{#N/A,#N/A,TRUE,"CNST SCHD";#N/A,#N/A,TRUE,"TI SCHD";#N/A,#N/A,TRUE,"COM SCHD";#N/A,#N/A,TRUE,"LU INT-FFO SCHD"}</definedName>
    <definedName name="wrn.cotop." localSheetId="20" hidden="1">{"ReportTop",#N/A,FALSE,"report top"}</definedName>
    <definedName name="wrn.cotop2." localSheetId="20" hidden="1">{"ReportTop",#N/A,FALSE,"report top"}</definedName>
    <definedName name="wrn.Country._.consolidation." localSheetId="20" hidden="1">{#N/A,"Belgium",TRUE,"Country conso graphs";#N/A,"Netherlands",TRUE,"Country conso graphs";#N/A,"Germany",TRUE,"Country conso graphs";#N/A,"France",TRUE,"Country conso graphs";#N/A,"Sweden",TRUE,"Country conso graphs";#N/A,"Denmark",TRUE,"Country conso graphs";#N/A,"UK",TRUE,"Country conso graphs";#N/A,"Italy",TRUE,"Country conso graphs"}</definedName>
    <definedName name="wrn.Cover." localSheetId="20" hidden="1">{"coverall",#N/A,FALSE,"Definitions";"cover1",#N/A,FALSE,"Definitions";"cover2",#N/A,FALSE,"Definitions";"cover3",#N/A,FALSE,"Definitions";"cover4",#N/A,FALSE,"Definitions";"cover5",#N/A,FALSE,"Definitions";"blank",#N/A,FALSE,"Definitions"}</definedName>
    <definedName name="wrn.CP2._.Project._.Listing." localSheetId="20" hidden="1">{#N/A,#N/A,FALSE,"CP-2 form"}</definedName>
    <definedName name="wrn.Crossings." localSheetId="20" hidden="1">{"One",#N/A,FALSE,"Crossings";"Two",#N/A,FALSE,"Crossings";"Three",#N/A,FALSE,"Crossings";"Fous",#N/A,FALSE,"Crossings";"Five",#N/A,FALSE,"Crossings"}</definedName>
    <definedName name="wrn.crossroads." localSheetId="20" hidden="1">{#N/A,#N/A,FALSE,"RENT ROLL";#N/A,#N/A,FALSE,"CAM";#N/A,#N/A,FALSE,"TAXES";#N/A,#N/A,FALSE,"INSURANCE";#N/A,#N/A,FALSE,"HVAC";#N/A,#N/A,FALSE,"MARKETING"}</definedName>
    <definedName name="wrn.csc." localSheetId="20" hidden="1">{"orixcsc",#N/A,FALSE,"ORIX CSC";"orixcsc2",#N/A,FALSE,"ORIX CSC"}</definedName>
    <definedName name="wrn.csc.1" localSheetId="20" hidden="1">{"orixcsc",#N/A,FALSE,"ORIX CSC";"orixcsc2",#N/A,FALSE,"ORIX CSC"}</definedName>
    <definedName name="wrn.csc.1_2" localSheetId="20" hidden="1">{"orixcsc",#N/A,FALSE,"ORIX CSC";"orixcsc2",#N/A,FALSE,"ORIX CSC"}</definedName>
    <definedName name="wrn.csc.3" localSheetId="20" hidden="1">{#N/A,#N/A,FALSE,"ORIX CSC"}</definedName>
    <definedName name="wrn.csc.3_2" localSheetId="20" hidden="1">{#N/A,#N/A,FALSE,"ORIX CSC"}</definedName>
    <definedName name="wrn.csc2." localSheetId="20" hidden="1">{#N/A,#N/A,FALSE,"ORIX CSC"}</definedName>
    <definedName name="wrn.csc2.2" localSheetId="20" hidden="1">{#N/A,#N/A,FALSE,"ORIX CSC"}</definedName>
    <definedName name="wrn.cssa." localSheetId="20" hidden="1">{#N/A,#N/A,FALSE,"WATCHDSC";#N/A,#N/A,FALSE,"2LOSSMOD";#N/A,#N/A,FALSE,"2LOSS";#N/A,#N/A,FALSE,"DSC";#N/A,#N/A,FALSE,"OPERAT";#N/A,#N/A,FALSE,"ADJUST";#N/A,#N/A,FALSE,"LEASE EXPIRE"}</definedName>
    <definedName name="wrn.CSSF._.ex._.USGAAP." localSheetId="20"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wrn.Ctrl._.A._.Annually." localSheetId="20"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Quarterly." localSheetId="20"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M." localSheetId="20" hidden="1">{#N/A,#N/A,FALSE,"Project Summary";#N/A,#N/A,FALSE,"Notes";#N/A,#N/A,FALSE,"BaseAssumptions";#N/A,#N/A,FALSE,"CFD Summary";#N/A,#N/A,FALSE,"RevenueAssumptions";#N/A,#N/A,FALSE,"MasterCostAssmp";#N/A,#N/A,FALSE,"InTractCstAssmp";#N/A,#N/A,FALSE,"LotTakedowns";#N/A,#N/A,FALSE,"CashFlowSummary";#N/A,#N/A,FALSE,"FlowSummary";#N/A,#N/A,FALSE,"Consolidated Loan";#N/A,#N/A,FALSE,"SourcesAndUses";#N/A,#N/A,FALSE,"CashDistribute";#N/A,#N/A,FALSE,"InvestorSummary";#N/A,#N/A,FALSE,"Finance Summary";#N/A,#N/A,FALSE,"SourceAndUse";#N/A,#N/A,FALSE,"Valuation"}</definedName>
    <definedName name="wrn.Ctrl._.M._.Annually." localSheetId="20"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Quarterly." localSheetId="20"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urrency._.Analysis." localSheetId="20" hidden="1">{"Analysis of Assets_Liabilities",#N/A,FALSE,"ccy_anal";"Analysis of Investments",#N/A,FALSE,"ccy_anal"}</definedName>
    <definedName name="wrn.daily." localSheetId="20" hidden="1">{#N/A,#N/A,FALSE,"Major v. River";#N/A,#N/A,FALSE,"Large Operators";#N/A,#N/A,FALSE,"Smaller Operators";#N/A,#N/A,FALSE,"Equip. Supply";#N/A,#N/A,FALSE,"EBITDA"}</definedName>
    <definedName name="wrn.DARREN." localSheetId="20" hidden="1">{#N/A,#N/A,FALSE,"Track";"Summary",#N/A,FALSE,"Summary";#N/A,#N/A,FALSE,"Sources &amp; Uses";#N/A,#N/A,FALSE,"Annual CFs";"Budget",#N/A,FALSE,"Renovation PF";"Renovation PF",#N/A,FALSE,"Renovation PF";"Hotel Model",#N/A,FALSE,"Renovation PF";"Hotel Financials",#N/A,FALSE,"Renovation PF";"Occupancy #",#N/A,FALSE,"Renovation PF";#N/A,#N/A,FALSE,"Restaurants";#N/A,#N/A,FALSE,"Lounges";#N/A,#N/A,FALSE,"Clubs";#N/A,#N/A,FALSE,"Shows";#N/A,#N/A,FALSE,"Outdoor";#N/A,#N/A,FALSE,"Banquet";#N/A,#N/A,FALSE,"Retail";#N/A,#N/A,FALSE,"Casino"}</definedName>
    <definedName name="wrn.data." localSheetId="20">{"data",#N/A,FALSE,"INPUT"}</definedName>
    <definedName name="wrn.data1" localSheetId="20" hidden="1">{"data",#N/A,FALSE,"INPUT"}</definedName>
    <definedName name="wrn.data5" localSheetId="20" hidden="1">{"data",#N/A,FALSE,"INPUT"}</definedName>
    <definedName name="wrn.DATABASE." localSheetId="20" hidden="1">{"DBINPUT1",#N/A,FALSE,"Database";"DBINPUT2",#N/A,FALSE,"Database"}</definedName>
    <definedName name="wrn.Days._.in._.AR." localSheetId="20" hidden="1">{"Normal",#N/A,TRUE,"Days";"Sold",#N/A,TRUE,"Days"}</definedName>
    <definedName name="wrn.dcf." localSheetId="20" hidden="1">{"mgmt forecast",#N/A,FALSE,"Mgmt Forecast";"dcf table",#N/A,FALSE,"Mgmt Forecast";"sensitivity",#N/A,FALSE,"Mgmt Forecast";"table inputs",#N/A,FALSE,"Mgmt Forecast";"calculations",#N/A,FALSE,"Mgmt Forecast"}</definedName>
    <definedName name="wrn.DCF._.Valuation." localSheetId="20" hidden="1">{"value box",#N/A,TRUE,"DPL Inc. Fin Statements";"unlevered free cash flows",#N/A,TRUE,"DPL Inc. Fin Statements"}</definedName>
    <definedName name="wrn.DCFEpervier." localSheetId="2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R._.Output." localSheetId="20">{"DCR Output",#N/A,FALSE,"Output"}</definedName>
    <definedName name="wrn.Debt._.Maturity." localSheetId="20" hidden="1">{#N/A,#N/A,FALSE,"ZLDebtMaturity";#N/A,#N/A,FALSE,"FCDebtMaturity";#N/A,#N/A,FALSE,"ZM3DebtMaturity";#N/A,#N/A,FALSE,"ZM2DebtMaturity";#N/A,#N/A,FALSE,"zm1DebtMaturity";#N/A,#N/A,FALSE,"ConsZM123DebtMaturity"}</definedName>
    <definedName name="wrn.DEDUCT_INTEREST." localSheetId="20" hidden="1">{"DEDUCTIBLE INT RECAP",#N/A,FALSE,"Recap"}</definedName>
    <definedName name="wrn.Demand._.Calcs." localSheetId="20">{#N/A,#N/A,FALSE,"Demand Calcs"}</definedName>
    <definedName name="wrn.Demand._.Inputs." localSheetId="20">{#N/A,#N/A,FALSE,"Demand Inputs"}</definedName>
    <definedName name="wrn.Depreciation." localSheetId="20" hidden="1">{"One",#N/A,FALSE,"Depreciation"}</definedName>
    <definedName name="wrn.Detailed." localSheetId="20" hidden="1">{"Detailed",#N/A,FALSE,"Schedule4"}</definedName>
    <definedName name="wrn.Detailed._.Partnership._.Returns._.Leveraged." localSheetId="20" hidden="1">{"Return Analysis - Leveraged",#N/A,FALSE,"Return Analysis - Leveraged"}</definedName>
    <definedName name="wrn.Detailed._.Unit._.Mix._.Sheet." localSheetId="20" hidden="1">{#N/A,#N/A,FALSE,"Unit Mix"}</definedName>
    <definedName name="wrn.DETAILS." localSheetId="20" hidden="1">{"DETAIL1",#N/A,FALSE,"DETAIL";"DETAIL2",#N/A,FALSE,"DETAIL"}</definedName>
    <definedName name="wrn.devdeal." localSheetId="20" hidden="1">{"top",#N/A,TRUE,"Detail";"next",#N/A,TRUE,"Detail";"then",#N/A,TRUE,"Detail";"and",#N/A,TRUE,"Detail";"inaddition",#N/A,TRUE,"Detail";"finally",#N/A,TRUE,"Detail"}</definedName>
    <definedName name="wrn.Development._.Budget." localSheetId="20" hidden="1">{"Year 1",#N/A,FALSE,"Budget";"Year 2",#N/A,FALSE,"Budget";"Year 3",#N/A,FALSE,"Budget";"Year 4",#N/A,FALSE,"Budget"}</definedName>
    <definedName name="wrn.development._.budget._.detail." localSheetId="20" hidden="1">{"Detail Development Cost Summary",#N/A,FALSE,"Cost Sum"}</definedName>
    <definedName name="wrn.Diebold._.1." localSheetId="20" hidden="1">{#N/A,#N/A,FALSE,"Allo SEC";#N/A,#N/A,FALSE,"Consid";#N/A,#N/A,FALSE,"BalSht";#N/A,#N/A,FALSE,"Customer List";#N/A,#N/A,FALSE,"WFIP";#N/A,#N/A,FALSE,"WC";#N/A,#N/A,FALSE,"FA_Dep";#N/A,#N/A,FALSE,"SUMMARY";#N/A,#N/A,FALSE,"Hardware";#N/A,#N/A,FALSE,"WRM";#N/A,#N/A,FALSE,"NWS";#N/A,#N/A,FALSE,"Embed. SW";#N/A,#N/A,FALSE,"WRM-IPRD";#N/A,#N/A,FALSE,"WinForm-IPRD";#N/A,#N/A,FALSE,"Sheet1"}</definedName>
    <definedName name="wrn.Divsum._.All._.Sections." localSheetId="20" hidden="1">{"Divsum Complete Divsum",#N/A,FALSE,"Divsum"}</definedName>
    <definedName name="wrn.DRAFT2." localSheetId="20" hidden="1">{"SUMMARY1",#N/A,TRUE,"SUMMARY1";"TOTAL PJCT",#N/A,TRUE,"Feasability";"AMC INDRECT",#N/A,TRUE,"Feasability";"PROMANDE",#N/A,TRUE,"Feasability";#N/A,#N/A,TRUE,"DIRECT COST";"new roll 1",#N/A,TRUE,"NEW RENT ROLL";"LOST_RENT",#N/A,TRUE,"Lost rent-buyout";"detail estimate",#N/A,TRUE,"Detail estimate";"PROMEADE SUMMARY",#N/A,TRUE,"PROMENADE COST";"promenade cost",#N/A,TRUE,"PROMENADE COST"}</definedName>
    <definedName name="wrn.dtl.schedules" localSheetId="20" hidden="1">{"ACCOUNT DETAIL",#N/A,FALSE,"SCHEDULE E";"ACCOUNT DETAIL",#N/A,FALSE,"SCHEDULE G";"ACCOUNT DETAIL",#N/A,FALSE,"SCHEDULE H";"ACCOUNT DETAIL",#N/A,FALSE,"SCHEDULE I"}</definedName>
    <definedName name="wrn.Earnings._.Model." localSheetId="2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 localSheetId="20" hidden="1">{"eb1",#N/A,TRUE,"E-B (R)";"eb2",#N/A,TRUE,"E-B (R)"}</definedName>
    <definedName name="wrn.Ebit." localSheetId="20" hidden="1">{"Ebit_detail",#N/A,FALSE,"P&amp;L";"Ebit_division_direct",#N/A,FALSE,"P&amp;L";"Ebit_indirect_allocation",#N/A,FALSE,"P&amp;L";"Ebit_division_indirect",#N/A,FALSE,"P&amp;L";"Ebit_Variance",#N/A,FALSE,"P&amp;L"}</definedName>
    <definedName name="wrn.EC1." localSheetId="20" hidden="1">{"eca",#N/A,TRUE,"E-C1 (R)";"ecb",#N/A,TRUE,"E-C1 (R)"}</definedName>
    <definedName name="wrn.ED." localSheetId="20" hidden="1">{"ed1",#N/A,TRUE,"E-D";"ed2",#N/A,TRUE,"E-D"}</definedName>
    <definedName name="wrn.Edo._.Res._.Acumulado." localSheetId="20" hidden="1">{"Edo Res Acum 1 Corrientes",#N/A,FALSE,"Edo Res Acum ";"Edo Res Acum 2 Corrientes",#N/A,FALSE,"Edo Res Acum "}</definedName>
    <definedName name="wrn.El._.Toro._.Pro._.Forma._.Detail." localSheetId="20" hidden="1">{"P1",#N/A,FALSE,"Proforma";"P1CF",#N/A,FALSE,"Proforma";"P1EquityCF",#N/A,FALSE,"Proforma"}</definedName>
    <definedName name="wrn.El._.Toro._.summary._.Sheets." localSheetId="20" hidden="1">{#N/A,#N/A,TRUE,"Dev Summ";#N/A,#N/A,TRUE,"General";#N/A,#N/A,TRUE,"Rates";#N/A,#N/A,TRUE,"Cost Summ"}</definedName>
    <definedName name="wrn.Englese._.Report._.1st._.half." localSheetId="20"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wrn.Englese._.Report._.2nd._.half." localSheetId="20" hidden="1">{"EngSWsum",#N/A,FALSE,"Sewer Summary";"EngSWest",#N/A,FALSE,"Sewer Estimate";"Eng GRsum",#N/A,FALSE,"Garage Summary";"EngGRest",#N/A,FALSE,"Garage Estimate";"EngPLsum",#N/A,FALSE,"Pool Summary";"EngPLest",#N/A,FALSE,"Pool";"EngPHsum",#N/A,FALSE,"Pool House Summary";"EngPHest",#N/A,FALSE,"Pool House Estimate";"EngMAsum",#N/A,FALSE,"Marina Summary";"EngMAest",#N/A,FALSE,"Marina Estimate"}</definedName>
    <definedName name="wrn.Entire._.Package." localSheetId="20" hidden="1">{#N/A,#N/A,FALSE,"Smry1";#N/A,#N/A,FALSE,"Smry2";#N/A,#N/A,FALSE,"Finance Cash Flow";#N/A,#N/A,FALSE,"ProForma_Input";#N/A,#N/A,FALSE,"prop_input";#N/A,#N/A,FALSE,"regional_input";#N/A,#N/A,FALSE,"LT Cost of Capital_Input";#N/A,#N/A,FALSE,"Debt_Input";#N/A,#N/A,FALSE,"Yr 6 Rent";#N/A,#N/A,FALSE,"Accr_Dil Cmpd"}</definedName>
    <definedName name="wrn.Entry._.Grids." localSheetId="20" hidden="1">{#N/A,#N/A,FALSE,"Services JE Grid";#N/A,#N/A,FALSE,"Emmes JE Grid";#N/A,#N/A,FALSE,"Capital JE Grid "}</definedName>
    <definedName name="wrn.equity." localSheetId="20" hidden="1">{#N/A,#N/A,FALSE,"Cover";#N/A,#N/A,FALSE,"Equity Sum";#N/A,#N/A,FALSE,"Constr Phase";#N/A,#N/A,FALSE,"Graph";#N/A,#N/A,FALSE,"Proforma";#N/A,#N/A,FALSE,"SQFT";#N/A,#N/A,FALSE,"TDC";#N/A,#N/A,FALSE,"Loan";#N/A,#N/A,FALSE,"Start Costs";#N/A,#N/A,FALSE,"Oper Exp";#N/A,#N/A,FALSE,"Grid"}</definedName>
    <definedName name="wrn.Error._.Report." localSheetId="20" hidden="1">{"Error Report",#N/A,FALSE,"Report"}</definedName>
    <definedName name="wrn.Estado._.Resultados._.constantes." localSheetId="20" hidden="1">{"Edo Resultados 1 constantes",#N/A,FALSE,"Edo Res";"Edo Resultados 2 constantes",#N/A,FALSE,"Edo Res"}</definedName>
    <definedName name="wrn.Estado._.Resultados._.corrientes." localSheetId="20" hidden="1">{"Edo Resultados 1 corrientes",#N/A,FALSE,"Edo Res";"Edo Resultados 2 corrientes",#N/A,FALSE,"Edo Res"}</definedName>
    <definedName name="wrn.Estimate._.Backup." localSheetId="20" hidden="1">{"Estimate Backup",#N/A,FALSE,"Divsum"}</definedName>
    <definedName name="wrn.etran." localSheetId="20" hidden="1">{#N/A,#N/A,FALSE,"Allo SEC";#N/A,#N/A,FALSE,"Consid";#N/A,#N/A,FALSE,"BalSht";#N/A,#N/A,FALSE,"WC";#N/A,#N/A,FALSE,"FA_Dep";#N/A,#N/A,FALSE,"Cap Assets";#N/A,#N/A,FALSE,"Royalty Assets";#N/A,#N/A,FALSE,"RateMaster";#N/A,#N/A,FALSE,"FreightView";#N/A,#N/A,FALSE,"PriceNet";#N/A,#N/A,FALSE,"WFIP";#N/A,#N/A,FALSE,"Customer List";#N/A,#N/A,FALSE,"IPRD Sum";#N/A,#N/A,FALSE,"Revenue";#N/A,#N/A,FALSE,"Comps";#N/A,#N/A,FALSE,"IPRD1-PR";#N/A,#N/A,FALSE,"IPRD2-CR";#N/A,#N/A,FALSE,"IPRD3-TRS";#N/A,#N/A,FALSE,"IPRD4-SMS";#N/A,#N/A,FALSE,"WACC"}</definedName>
    <definedName name="wrn.Europe." localSheetId="2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20"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ecMgt._.Reports." localSheetId="20" hidden="1">{#N/A,#N/A,FALSE,"PropInfo";#N/A,#N/A,FALSE,"Summary";#N/A,#N/A,FALSE,"Comparitive";#N/A,#N/A,FALSE,"RevSummary"}</definedName>
    <definedName name="wrn.Executive._.Summary._.Reports." localSheetId="20" hidden="1">{"Estimated Proforma (Prelim. Proforma)",#N/A,TRUE,"Prelim. Proforma";"Summary Cash Flow Grid",#N/A,TRUE,"Cash Flow Grid";"Final Proforma (Final Proforma)",#N/A,TRUE,"Final Proforma";"Cash Flow Graph (Cash Flow Graphic)",#N/A,TRUE,"Cash Flow Graphic"}</definedName>
    <definedName name="wrn.Exhibit._.D._.to._.Constr.._.Loan._.Agmt." localSheetId="20" hidden="1">{"Construction Sources &amp; Uses Ex. D",#N/A,FALSE,"Construction S &amp; U"}</definedName>
    <definedName name="wrn.Exhibits." localSheetId="20" hidden="1">{#N/A,#N/A,FALSE,"Historical";#N/A,#N/A,FALSE,"Adjusted";#N/A,#N/A,FALSE,"CAM Alloc.";#N/A,#N/A,FALSE,"Projected CAM"}</definedName>
    <definedName name="wrn.ExitAndSalesAssumptions." localSheetId="20" hidden="1">{#N/A,#N/A,FALSE,"ExitStratigy"}</definedName>
    <definedName name="wrn.Expense._.Input." localSheetId="20" hidden="1">{#N/A,#N/A,FALSE,"Expense Input"}</definedName>
    <definedName name="wrn.Expense._.Schedules." localSheetId="20" hidden="1">{"Expense Schedules",#N/A,FALSE,"Expense Schedules"}</definedName>
    <definedName name="wrn.External._.Report__detail._.hidden." localSheetId="20" hidden="1">{"CREELP external",#N/A,FALSE,"CREELP";#N/A,#N/A,FALSE,"Funding 1 &amp; 2";#N/A,#N/A,FALSE,"Funding 8"}</definedName>
    <definedName name="wrn.External._Report_detail._.hidden.0" localSheetId="20" hidden="1">{"CREELP external",#N/A,FALSE,"CREELP";#N/A,#N/A,FALSE,"Funding 1 &amp; 2";#N/A,#N/A,FALSE,"Funding 8"}</definedName>
    <definedName name="wrn.Fair._.Share._.Calcs." localSheetId="20">{#N/A,#N/A,FALSE,"Fair Share"}</definedName>
    <definedName name="wrn.Fairfield._.Business._.Center." localSheetId="20" hidden="1">{#N/A,#N/A,FALSE,"SUMMARY";#N/A,#N/A,FALSE,"Returns";#N/A,#N/A,FALSE,"Pro-Forma";#N/A,#N/A,FALSE,"Cash Flow";#N/A,#N/A,FALSE,"Rent Roll"}</definedName>
    <definedName name="wrn.FCB." localSheetId="20" hidden="1">{"FCB_ALL",#N/A,FALSE,"FCB"}</definedName>
    <definedName name="wrn.fcb2" localSheetId="20" hidden="1">{"FCB_ALL",#N/A,FALSE,"FCB"}</definedName>
    <definedName name="wrn.FCG._.Express." localSheetId="20"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_1" localSheetId="20"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Full." localSheetId="20"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_1" localSheetId="20"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Normal." localSheetId="20" hidden="1">{#N/A,#N/A,FALSE,"1Summary";#N/A,#N/A,FALSE,"9Pricing Matrix";#N/A,#N/A,FALSE,"Assumptions";#N/A,#N/A,FALSE,"3Cash Flow";#N/A,#N/A,FALSE,"5Residual";#N/A,#N/A,FALSE,"8Residual Sensitivity";#N/A,#N/A,FALSE,"10Vacancy Matrix";#N/A,#N/A,FALSE,"11Expiration Schedule";#N/A,#N/A,FALSE,"12Lease-up Schedule"}</definedName>
    <definedName name="wrn.FCG._1" localSheetId="20"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eb98." localSheetId="20" hidden="1">{"sheet a",#N/A,FALSE,"A";"2 9 casflow",#N/A,FALSE,"B"}</definedName>
    <definedName name="wrn.Ferro." localSheetId="20"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lecopy." localSheetId="2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localSheetId="20" hidden="1">{#N/A,#N/A,FALSE,"Assump2";#N/A,#N/A,FALSE,"Income2";#N/A,#N/A,FALSE,"Balance2";#N/A,#N/A,FALSE,"DCF Filter";#N/A,#N/A,FALSE,"Trans Assump2";#N/A,#N/A,FALSE,"Combined Income2";#N/A,#N/A,FALSE,"Combined Balance2"}</definedName>
    <definedName name="wrn.Final._.Output." localSheetId="20">{#N/A,#N/A,FALSE,"Final Output"}</definedName>
    <definedName name="wrn.Finance." localSheetId="20" hidden="1">{#N/A,#N/A,TRUE,"97 FINANCING";#N/A,#N/A,TRUE,"97 Indirect &amp; Operating Costs";#N/A,#N/A,TRUE,"97 Master Dev. Cost Wksht"}</definedName>
    <definedName name="wrn.Finance._.Meeting._.1." localSheetId="20" hidden="1">{"Index",#N/A,FALSE,"Index";"Assumptions_country",#N/A,FALSE,"Assump";"Ebit_division_direct",#N/A,FALSE,"P&amp;L";"Reserves",#N/A,FALSE,"Reserves"}</definedName>
    <definedName name="wrn.Finance._.Meeting._.2." localSheetId="20" hidden="1">{"Reconciliation",#N/A,FALSE,"Rec";"Ebit_detail",#N/A,FALSE,"P&amp;L";"Cash_summary",#N/A,FALSE,"Cash"}</definedName>
    <definedName name="wrn.Finance._.Package." localSheetId="20" hidden="1">{#N/A,#N/A,TRUE,"Dev Summ";"P1-2 Quarterly",#N/A,TRUE,"CF Summ";"P1-Quarterly",#N/A,TRUE,"CF Summ";"P2-Quarterly",#N/A,TRUE,"CF Summ";#N/A,#N/A,TRUE,"Proj. Cost Summ";#N/A,#N/A,TRUE,"P1 Cost Summ";#N/A,#N/A,TRUE,"P2 Cost Summ";#N/A,#N/A,TRUE,"General";#N/A,#N/A,TRUE,"Rates";#N/A,#N/A,TRUE,"Abs_Sale"}</definedName>
    <definedName name="wrn.FINANCE._.PACKAGE._.ALL._.PAGES." localSheetId="20" hidden="1">{#N/A,#N/A,FALSE,"Deal Structure";#N/A,#N/A,FALSE,"AssumpRecap";"Dev Cost Sum and Yield",#N/A,FALSE,"Cost Sum";"Equity, LTV and loan calc",#N/A,FALSE,"Cost Sum";#N/A,#N/A,FALSE,"SalesWaterfall";"Detail Development Cost Summary",#N/A,FALSE,"Cost Sum";#N/A,#N/A,FALSE,"Unit Mix";#N/A,#N/A,FALSE,"Oper Exp";"Recap",#N/A,FALSE,"Recap";#N/A,#N/A,FALSE,"36MoProForma"}</definedName>
    <definedName name="wrn.Financial._.Model._1" localSheetId="20" hidden="1">{#N/A,#N/A,TRUE,"Input Sheet Model";#N/A,#N/A,TRUE,"Project Proforma Detail";#N/A,#N/A,TRUE,"Signoff Summary";#N/A,#N/A,TRUE,"Assumptions";#N/A,#N/A,TRUE,"Constr. Int. Inc.";#N/A,#N/A,TRUE,"Cashflow Projection"}</definedName>
    <definedName name="wrn.Financial._.Package." localSheetId="20" hidden="1">{#N/A,#N/A,TRUE,"Dev Summ";"P1-3Quarterly",#N/A,TRUE,"CF Summ";"P1-Quarterly",#N/A,TRUE,"CF Summ";"P2-Quarterly",#N/A,TRUE,"CF Summ";"P3-Quarterly",#N/A,TRUE,"CF Summ";#N/A,#N/A,TRUE,"Proj. Cost Summ";#N/A,#N/A,TRUE,"P1 Cost Summ";#N/A,#N/A,TRUE,"P2 Cost Summ";#N/A,#N/A,TRUE,"P3 Cost Summ";#N/A,#N/A,TRUE,"General";#N/A,#N/A,TRUE,"Rates";#N/A,#N/A,TRUE,"Abs_Sale"}</definedName>
    <definedName name="wrn.Financial._.Reports." localSheetId="20" hidden="1">{#N/A,#N/A,FALSE,"Overview";#N/A,#N/A,FALSE,"santafe";#N/A,#N/A,FALSE,"noble";#N/A,#N/A,FALSE,"Combined Results";#N/A,#N/A,FALSE,"Earnings"}</definedName>
    <definedName name="wrn.Financial._.Statements." localSheetId="20" hidden="1">{#N/A,#N/A,FALSE,"BS";#N/A,#N/A,FALSE,"IS";#N/A,#N/A,FALSE,"CF";#N/A,#N/A,FALSE,"EXP";#N/A,#N/A,FALSE,"FURN";#N/A,#N/A,FALSE,"MANNOI"}</definedName>
    <definedName name="wrn.Financials." localSheetId="20" hidden="1">{#N/A,#N/A,TRUE,"Income Statement";#N/A,#N/A,TRUE,"Balance Sheet";#N/A,#N/A,TRUE,"Cash Flow"}</definedName>
    <definedName name="wrn.Financing." localSheetId="20" hidden="1">{"One",#N/A,FALSE,"Financing";"Two",#N/A,FALSE,"Financing";"Three",#N/A,FALSE,"Financing";"Four",#N/A,FALSE,"Financing"}</definedName>
    <definedName name="wrn.Financing_Assumptions." localSheetId="20" hidden="1">{"One",#N/A,FALSE,"Financing Assumptions";"Two",#N/A,FALSE,"Financing Assumptions";"Three",#N/A,FALSE,"Financing Assumptions";"Four",#N/A,FALSE,"Financing Assumptions"}</definedName>
    <definedName name="wrn.Finsumm." localSheetId="20" hidden="1">{"Finsumm",#N/A,FALSE,"Summary Analysis"}</definedName>
    <definedName name="wrn.first2." localSheetId="20" hidden="1">{#N/A,#N/A,FALSE,"sum-don";#N/A,#N/A,FALSE,"inc-don"}</definedName>
    <definedName name="wrn.first3." localSheetId="20" hidden="1">{#N/A,#N/A,FALSE,"Summary";#N/A,#N/A,FALSE,"proj1";#N/A,#N/A,FALSE,"proj2"}</definedName>
    <definedName name="wrn.first4." localSheetId="20" hidden="1">{#N/A,#N/A,FALSE,"Summary";#N/A,#N/A,FALSE,"proj1";#N/A,#N/A,FALSE,"proj2";#N/A,#N/A,FALSE,"DCF"}</definedName>
    <definedName name="wrn.Fleet." localSheetId="20" hidden="1">{"FleetDetailsNE",#N/A,FALSE,"NEForecast"}</definedName>
    <definedName name="wrn.Fmgmtfee." localSheetId="20" hidden="1">{#N/A,#N/A,FALSE,"Fmgmtfee"}</definedName>
    <definedName name="wrn.Footnotes." localSheetId="20" hidden="1">{"Footnotes",#N/A,FALSE,"Foot_Notes"}</definedName>
    <definedName name="wrn.FORECAST._.ONLY." localSheetId="20"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MULAS." localSheetId="20" hidden="1">{"FORMULAS",#N/A,FALSE,"ESTIMATE"}</definedName>
    <definedName name="wrn.FOUR._.CASES." localSheetId="20" hidden="1">{"MODEL","ALL STOCK",FALSE,"CS First Boston Merger Model";"MODEL","ALL CASH",FALSE,"CS First Boston Merger Model";"MODEL","ALL CASH WITH EQUITY OFFERING",FALSE,"CS First Boston Merger Model";"MODEL","HALF CASH/HALF STOCK",FALSE,"CS First Boston Merger Model"}</definedName>
    <definedName name="wrn.Foxmeyer." localSheetId="20" hidden="1">{#N/A,#N/A,FALSE,"FOXMEYER SCENARIO COMPARISON";#N/A,#N/A,FALSE,"SUMMARY";#N/A,#N/A,FALSE,"Returns";#N/A,#N/A,FALSE,"Cash Flow";#N/A,#N/A,FALSE,"Pro-Forma";#N/A,#N/A,FALSE,"Rent Roll"}</definedName>
    <definedName name="wrn.Fredrik." localSheetId="20" hidden="1">{#N/A,#N/A,TRUE,"Title Page";#N/A,#N/A,TRUE,"Executive Summary";#N/A,#N/A,TRUE,"Assumptions";#N/A,#N/A,TRUE,"Narrative Assumptions";#N/A,#N/A,TRUE,"Vacant Space";#N/A,#N/A,TRUE,"2nd Generation";#N/A,#N/A,TRUE,"Cash Flow";#N/A,#N/A,TRUE,"Residual (Year 10)";#N/A,#N/A,TRUE,"Residual (Year 20)";#N/A,#N/A,TRUE,"Pricing Matrix";#N/A,#N/A,TRUE,"Expiration Schedule";#N/A,#N/A,TRUE,"Expiration Graph ";#N/A,#N/A,TRUE,"Vacancy Detail";#N/A,#N/A,TRUE,"Value Matrix";#N/A,#N/A,TRUE,"Value Matrix (2)";#N/A,#N/A,TRUE,"GI Detail";#N/A,#N/A,TRUE,"ALease-up Schedule";#N/A,#N/A,TRUE,"Exp Detail";#N/A,#N/A,TRUE,"Exp Analysis Fixed-Var";#N/A,#N/A,TRUE,"Capital Plan"}</definedName>
    <definedName name="wrn.Freq_Res." localSheetId="20" hidden="1">{#N/A,#N/A,TRUE,"FR_HC";#N/A,#N/A,TRUE,"FR_REST";#N/A,#N/A,TRUE,"FR_RETA";#N/A,#N/A,TRUE,"FR_TECSOF";#N/A,#N/A,TRUE,"FR_NETTEC";#N/A,#N/A,TRUE,"FR_CLISER"}</definedName>
    <definedName name="wrn.FS._.Notes." localSheetId="20" hidden="1">{#N/A,#N/A,FALSE,"Note 2";#N/A,#N/A,FALSE,"Note 3";#N/A,#N/A,FALSE,"Note 4";#N/A,#N/A,FALSE,"Note 5";#N/A,#N/A,FALSE,"Note 6";#N/A,#N/A,FALSE,"Note 10"}</definedName>
    <definedName name="wrn.FS_2005." localSheetId="20" hidden="1">{"BS-Yearly",#N/A,TRUE,"BS-Year";"BS-Monthly-2005",#N/A,TRUE,"BS"}</definedName>
    <definedName name="wrn.Full." localSheetId="20" hidden="1">{#N/A,#N/A,FALSE,"ExecutiveSummary";#N/A,#N/A,FALSE,"CostDetail";#N/A,#N/A,FALSE,"IncomeDetail";#N/A,#N/A,FALSE,"InterestCalculation"}</definedName>
    <definedName name="wrn.Full._.Model." localSheetId="20" hidden="1">{#N/A,#N/A,FALSE,"Cov";#N/A,#N/A,FALSE,"sum";#N/A,#N/A,FALSE,"baladj";#N/A,#N/A,FALSE,"bs";#N/A,#N/A,FALSE,"is";#N/A,#N/A,FALSE,"pis";#N/A,#N/A,FALSE,"pis";#N/A,#N/A,FALSE,"cf";#N/A,#N/A,FALSE,"balhist";#N/A,#N/A,FALSE,"wc";#N/A,#N/A,FALSE,"ltd";#N/A,#N/A,FALSE,"cover";#N/A,#N/A,FALSE,"fa";#N/A,#N/A,FALSE,"tax";#N/A,#N/A,FALSE,"irr";#N/A,#N/A,FALSE,"in";#N/A,#N/A,FALSE,"DCF Cov";#N/A,#N/A,FALSE,"dcf"}</definedName>
    <definedName name="wrn.Full._.package." localSheetId="20" hidden="1">{#N/A,#N/A,FALSE,"Emmes Summary";#N/A,#N/A,FALSE,"Services Summary";#N/A,#N/A,FALSE,"Emmes All";#N/A,#N/A,FALSE,"Master Services";#N/A,#N/A,FALSE,"Emmes &amp; Co";#N/A,#N/A,FALSE,"Emmes JE Grid";#N/A,#N/A,FALSE,"Emmes  Entries";#N/A,#N/A,FALSE,"Emmes Services";#N/A,#N/A,FALSE,"Services JE Grid";#N/A,#N/A,FALSE,"Services Entries";#N/A,#N/A,FALSE,"Emmes Capital";#N/A,#N/A,FALSE,"Capital JE Grid ";#N/A,#N/A,FALSE,"Capital  Entries"}</definedName>
    <definedName name="wrn.Full._.Report" localSheetId="20"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20"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un." localSheetId="20" hidden="1">{#N/A,#N/A,FALSE,"Summary";#N/A,#N/A,FALSE,"Remaining Obligation";#N/A,#N/A,FALSE,"Sublease Income";#N/A,#N/A,FALSE,"New Lease"}</definedName>
    <definedName name="wrn.full._.set." localSheetId="20" hidden="1">{"qtrs",#N/A,FALSE,"External Mnth-Qtr-Ytd (EBITDA)";"months",#N/A,FALSE,"External Mnth-Qtr-Ytd (EBITDA)";"qtrs",#N/A,FALSE,"External Mnth-Qtr-Ytd (EBIT)";"monthsl",#N/A,FALSE,"External Mnth-Qtr-Ytd (EBIT)";"qtrs",#N/A,FALSE,"Internal Mth-Qtr-Ytd";"months",#N/A,FALSE,"Internal Mth-Qtr-Ytd"}</definedName>
    <definedName name="wrn.Full._.Template." localSheetId="20"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Template." localSheetId="2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_1" localSheetId="2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Y97SBP." localSheetId="20" hidden="1">{#N/A,#N/A,FALSE,"FY97";#N/A,#N/A,FALSE,"FY98";#N/A,#N/A,FALSE,"FY99";#N/A,#N/A,FALSE,"FY00";#N/A,#N/A,FALSE,"FY01"}</definedName>
    <definedName name="wrn.Garage." localSheetId="20">{#N/A,#N/A,FALSE,"Garage Assumpt 1";#N/A,#N/A,FALSE,"Garage Op Proj";#N/A,#N/A,FALSE,"Hist I&amp;E";#N/A,#N/A,FALSE,"Garage Lease"}</definedName>
    <definedName name="wrn.Gen_Misc._.Input." localSheetId="20" hidden="1">{"General Input",#N/A,FALSE,"General Info";"Miscellaneous Input",#N/A,FALSE,"General Info"}</definedName>
    <definedName name="wrn.General." localSheetId="20" hidden="1">{"Balance",#N/A,FALSE,"General Assumptions";"Cost",#N/A,FALSE,"General Assumptions";"Working",#N/A,FALSE,"General Assumptions"}</definedName>
    <definedName name="wrn.General._.Information." localSheetId="20" hidden="1">{#N/A,#N/A,FALSE,"Input 2 - Sources of Funds"}</definedName>
    <definedName name="wrn.Go._.Support._.Documents." localSheetId="20" hidden="1">{#N/A,#N/A,FALSE,"Input Sheets";#N/A,#N/A,FALSE,"Presentation Page";#N/A,#N/A,FALSE,"Feasibility";#N/A,#N/A,FALSE,"Interest";#N/A,#N/A,FALSE,"Expenses";#N/A,#N/A,FALSE,"Op. Statement";#N/A,#N/A,FALSE,"Dev. Budget";#N/A,#N/A,FALSE,"Unit Mix";#N/A,#N/A,FALSE,"Assumptions"}</definedName>
    <definedName name="wrn.graph." localSheetId="20" hidden="1">{"graph",#N/A,FALSE,"RIGCOUNT";"graph",#N/A,FALSE,"ON_OFFSHORE";"graph",#N/A,FALSE,"crewcnt";"graph",#N/A,FALSE,"OILvGAS";"graph",#N/A,FALSE,"OFF_RIGCOUNT";"graph",#N/A,FALSE,"indep perf";"graph",#N/A,FALSE,"oil serv perf"}</definedName>
    <definedName name="wrn.Graphs." localSheetId="20" hidden="1">{#N/A,"Kungens Kurva",TRUE,"Graphs";#N/A,"Täby",TRUE,"Graphs";#N/A,"Jaokobsberg",TRUE,"Graphs";#N/A,"Rissne",TRUE,"Graphs";#N/A,"Uppsala",TRUE,"Graphs";#N/A,"Södermalm",TRUE,"Graphs";#N/A,"Handen",TRUE,"Graphs";#N/A,"Solna",TRUE,"Graphs";#N/A,"Mölndal",TRUE,"Graphs";#N/A,"Lundavägen",TRUE,"Graphs";#N/A,"Moraberg",TRUE,"Graphs";#N/A,"Upplands Väsby",TRUE,"Graphs";#N/A,"Minelund",TRUE,"Graphs";#N/A,"Ystavägen",TRUE,"Graphs";#N/A,"Sköndal",TRUE,"Graphs";#N/A,"Västra Frölunda",TRUE,"Graphs";#N/A,"Lund",TRUE,"Graphs";#N/A,"Högdalen",TRUE,"Graphs";#N/A,"Danderyd",TRUE,"Graphs";#N/A,"Helsingborg",TRUE,"Graphs";#N/A,"Årstaberg",TRUE,"Graphs";#N/A,"Total",TRUE,"Graphs"}</definedName>
    <definedName name="wrn.greg." localSheetId="20" hidden="1">{"three",#N/A,FALSE,"Capital";"four",#N/A,FALSE,"Capital"}</definedName>
    <definedName name="wrn.gros." localSheetId="20" hidden="1">{#N/A,#N/A,FALSE,"Sch01";#N/A,#N/A,FALSE,"Sch02";#N/A,#N/A,FALSE,"Sch04";#N/A,#N/A,FALSE,"Sch05";#N/A,#N/A,FALSE,"Sch05a";#N/A,#N/A,FALSE,"Sch06";#N/A,#N/A,FALSE,"Sch07";#N/A,#N/A,FALSE,"Sch08";#N/A,#N/A,FALSE,"Sch09";#N/A,#N/A,FALSE,"Sch10";#N/A,#N/A,FALSE,"Sch11";#N/A,#N/A,FALSE,"Sch12";#N/A,#N/A,FALSE,"Sch-C";#N/A,#N/A,FALSE,"Sch-E"}</definedName>
    <definedName name="wrn.Gross._.to._.Net._.Reconciliations." localSheetId="20" hidden="1">{"Full Gross to Net",#N/A,TRUE,"GtoN";"R_I Accepted from Group Coys",#N/A,TRUE,"GtoN";"R_I Ceded to Group Coys",#N/A,TRUE,"GtoN";"Closing Loss Reserves and Gross Claims Incurred",#N/A,TRUE,"GtoN"}</definedName>
    <definedName name="wrn.Gross._.up." localSheetId="20" hidden="1">{#N/A,#N/A,FALSE,"Gross-Up"}</definedName>
    <definedName name="wrn.GSA._.PRINT." localSheetId="20">{#N/A,#N/A,FALSE,"DEV COSTS";#N/A,#N/A,FALSE,"10-YR C. F."}</definedName>
    <definedName name="wrn.gsa._PRINT5" localSheetId="20" hidden="1">{#N/A,#N/A,FALSE,"DEV COSTS";#N/A,#N/A,FALSE,"10-YR C. F."}</definedName>
    <definedName name="wrn.Hanover._.Portfolio._.Info.." localSheetId="20" hidden="1">{"Hanover Investment",#N/A,FALSE,"Wells Info";"Sponsor Investment/Return",#N/A,FALSE,"Wells Info";"Capital Structure",#N/A,FALSE,"Wells Info";"Operations/Value",#N/A,FALSE,"Wells Info";"Hanover Returns",#N/A,FALSE,"Wells Info"}</definedName>
    <definedName name="wrn.HEAT." localSheetId="20" hidden="1">{#N/A,#N/A,FALSE,"Heat";#N/A,#N/A,FALSE,"DCF";#N/A,#N/A,FALSE,"LBO";#N/A,#N/A,FALSE,"A";#N/A,#N/A,FALSE,"C";#N/A,#N/A,FALSE,"impd";#N/A,#N/A,FALSE,"Accr-Dilu"}</definedName>
    <definedName name="wrn.Hightower." localSheetId="20" hidden="1">{"Hightower-Investor",#N/A,FALSE,"Hightower";"Hightower-Property",#N/A,FALSE,"Hightower"}</definedName>
    <definedName name="wrn.Hist._.InE." localSheetId="20" hidden="1">{#N/A,#N/A,FALSE,"Hist I&amp;E - Consol";#N/A,#N/A,FALSE,"Hist I&amp;E - Lakes";#N/A,#N/A,FALSE,"Hist I&amp;E - Chabot";#N/A,#N/A,FALSE,"Hist I&amp;E - Diablo"}</definedName>
    <definedName name="wrn.Hist._.InE2." localSheetId="20" hidden="1">{#N/A,#N/A,FALSE,"Hist I&amp;E - #2";#N/A,#N/A,FALSE,"Hist I&amp;E - #3";#N/A,#N/A,FALSE,"Hist I&amp;E - #4";#N/A,#N/A,FALSE,"Hist I&amp;E - #5";#N/A,#N/A,FALSE,"Hist I&amp;E - #6";#N/A,#N/A,FALSE,"Hist I&amp;E - #8";#N/A,#N/A,FALSE,"Hist I&amp;E - #9";#N/A,#N/A,FALSE,"Hist I&amp;E - #10"}</definedName>
    <definedName name="wrn.Historical." localSheetId="20" hidden="1">{#N/A,#N/A,FALSE,"INPUTS";#N/A,#N/A,FALSE,"INCOME STATEMENT";#N/A,#N/A,FALSE,"BALANCE";#N/A,#N/A,FALSE,"TRASLATION"}</definedName>
    <definedName name="wrn.History._.Proforma." localSheetId="20" hidden="1">{"History &amp; Projection",#N/A,FALSE,"History - Proforma"}</definedName>
    <definedName name="wrn.Hold._.Sell." localSheetId="20" hidden="1">{#N/A,#N/A,FALSE,"13Residual 2007";#N/A,#N/A,FALSE,"14Residual 2008";#N/A,#N/A,FALSE,"15Residual 2009";#N/A,#N/A,FALSE,"16Residual 2010";#N/A,#N/A,FALSE,"17Residual 2011";#N/A,#N/A,FALSE,"18Hold Disposition Matrix";#N/A,#N/A,FALSE,"19Other Disposition Matrix"}</definedName>
    <definedName name="wrn.Hold._.Sell._1" localSheetId="20" hidden="1">{#N/A,#N/A,FALSE,"13Residual 2007";#N/A,#N/A,FALSE,"14Residual 2008";#N/A,#N/A,FALSE,"15Residual 2009";#N/A,#N/A,FALSE,"16Residual 2010";#N/A,#N/A,FALSE,"17Residual 2011";#N/A,#N/A,FALSE,"18Hold Disposition Matrix";#N/A,#N/A,FALSE,"19Other Disposition Matrix"}</definedName>
    <definedName name="wrn.Hydraulic." localSheetId="2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20" hidden="1">{#N/A,#N/A,FALSE,"HuscoCombined-Summ";#N/A,#N/A,FALSE,"HuscoCombined-Income";#N/A,#N/A,FALSE,"HuscoCombined-Offering";#N/A,#N/A,FALSE,"Husco-Income";#N/A,#N/A,FALSE,"TargetEngineer";#N/A,#N/A,FALSE,"TargetAcqCalc";#N/A,#N/A,FALSE,"Husco-Acq"}</definedName>
    <definedName name="wrn.icem." localSheetId="20" hidden="1">{#N/A,#N/A,FALSE,"Exb 2";#N/A,#N/A,FALSE,"Exb 3(a)";#N/A,#N/A,FALSE,"WACC";#N/A,#N/A,FALSE,"Exh 4(a)";#N/A,#N/A,FALSE,"Exh 4(b)";#N/A,#N/A,FALSE,"Exb 5(a)";#N/A,#N/A,FALSE,"Exb 5(b)"}</definedName>
    <definedName name="wrn.IGT._.Model." localSheetId="20" hidden="1">{#N/A,#N/A,TRUE,"IGT";#N/A,#N/A,TRUE,"IGTSLOT"}</definedName>
    <definedName name="wrn.III." localSheetId="20" hidden="1">{"CASHFLOW",#N/A,FALSE,"Northpointe"}</definedName>
    <definedName name="wrn.IM._.UPDATE." localSheetId="20" hidden="1">{"Summary",#N/A,TRUE,"Summary";"Sources &amp; Uses",#N/A,TRUE,"Sources &amp; Uses";"Project Cash Flow",#N/A,TRUE,"Annual CFs";"Project Costs",#N/A,TRUE,"Annual CFs";"Net Cash Flow &amp; Net Sale Proceeds",#N/A,TRUE,"Annual CFs";"Budget",#N/A,TRUE,"Renovation PF";"Occupancy #",#N/A,TRUE,"Room Occupancy";"Hotel Financials",#N/A,TRUE,"Hotel Financials"}</definedName>
    <definedName name="wrn.Income._.Input." localSheetId="20" hidden="1">{#N/A,#N/A,FALSE,"Income Input"}</definedName>
    <definedName name="wrn.Income._.Statement." localSheetId="20" hidden="1">{"Helena Campos - Personal View",#N/A,FALSE,"YTD"}</definedName>
    <definedName name="wrn.Income._.Statements." localSheetId="20">{#N/A,#N/A,FALSE,"Consol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1" localSheetId="20"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 localSheetId="20" hidden="1">{"One",#N/A,FALSE,"Income Statement";"Two",#N/A,FALSE,"Income Statement";"Three",#N/A,FALSE,"Income Statement";"Four",#N/A,FALSE,"Income Statement"}</definedName>
    <definedName name="wrn.input._.and._.output." localSheetId="20" hidden="1">{"EBITDA",#N/A,TRUE,"P&amp;L Net of Disc Ops";"output net of disc ops",#N/A,TRUE,"Revenue";"input",#N/A,TRUE,"Revenue";"output",#N/A,TRUE,"DC";"Input",#N/A,TRUE,"DC";"MTN and MCN",#N/A,TRUE,"Margin";"output detail line items",#N/A,TRUE,"SGA";"personnel by year",#N/A,TRUE,"Payroll";#N/A,#N/A,TRUE,"CapEx"}</definedName>
    <definedName name="wrn.Input._.Assumption._.Sheets." localSheetId="20" hidden="1">{#N/A,#N/A,TRUE,"inp. genl.";#N/A,#N/A,TRUE,"inp. cnst. cost";#N/A,#N/A,TRUE,"inp. lease-up";#N/A,#N/A,TRUE,"inp. exp."}</definedName>
    <definedName name="wrn.INPUT._.INFO." localSheetId="20" hidden="1">{"Input",#N/A,FALSE,"INPUT"}</definedName>
    <definedName name="wrn.Input._.Information." localSheetId="20" hidden="1">{"Input Pages 1 and 2",#N/A,FALSE,"Input";"Input Pages 3 and 4",#N/A,FALSE,"Input"}</definedName>
    <definedName name="wrn.Input._.page." localSheetId="20" hidden="1">{"Input page",#N/A,FALSE,"Inputs"}</definedName>
    <definedName name="wrn.Input._.Pages._.and._.Pro._.Forma." localSheetId="20" hidden="1">{#N/A,#N/A,TRUE,"General Assumptions (Input)";#N/A,#N/A,TRUE,"Related Mgmt Exps (Input Page)";#N/A,#N/A,TRUE,"Development Cost (Input)";#N/A,#N/A,TRUE,"Summary";#N/A,#N/A,TRUE,"Income (Input Page)";#N/A,#N/A,TRUE,"Expenses";#N/A,#N/A,TRUE,"Dev. Cost &amp; Elig. Basis(Input)";#N/A,#N/A,TRUE,"Tax Credit";#N/A,#N/A,TRUE,"Sources and Uses";#N/A,#N/A,TRUE,"Rent Up Reserve";#N/A,#N/A,TRUE,"Cash Flow";#N/A,#N/A,TRUE,"Construction Cash Flow"}</definedName>
    <definedName name="wrn.Inputs." localSheetId="20">{"Inflation-BaseYear",#N/A,FALSE,"Inputs"}</definedName>
    <definedName name="wrn.internal." localSheetId="20" hidden="1">{#N/A,#N/A,FALSE,"Rent Roll";#N/A,#N/A,FALSE,"Sales History";#N/A,#N/A,FALSE,"Square Footage Calculations";#N/A,#N/A,FALSE,"Spec Pool";#N/A,#N/A,FALSE,"P &amp; L Detail";#N/A,#N/A,FALSE,"Expense Detail";#N/A,#N/A,FALSE,"Recovery Tables";#N/A,#N/A,FALSE,"Class. &amp; Rent";#N/A,#N/A,FALSE,"Expiration Detail";#N/A,#N/A,FALSE,"2nd Assump."}</definedName>
    <definedName name="wrn.INTERNAL._.COST." localSheetId="20" hidden="1">{"COST.PROFIT",#N/A,TRUE,"Cost.profit";"DDCOHEAD",#N/A,TRUE,"D,D&amp;C overhead"}</definedName>
    <definedName name="wrn.Internal._.Detail." localSheetId="20" hidden="1">{"IntDetail",#N/A,FALSE,"Reports";"IntSummary",#N/A,FALSE,"Reports"}</definedName>
    <definedName name="wrn.Internal._.Report__detail._.displayed." localSheetId="20" hidden="1">{"CREELP Internal",#N/A,FALSE,"CREELP";#N/A,#N/A,FALSE,"Funding 1 &amp; 2";#N/A,#N/A,FALSE,"Funding 8";#N/A,#N/A,FALSE,"Capitalization";#N/A,#N/A,FALSE,"Company EBITDA"}</definedName>
    <definedName name="wrn.Internal._.Report_detail._.displated.0" localSheetId="20" hidden="1">{"CREELP Internal",#N/A,FALSE,"CREELP";#N/A,#N/A,FALSE,"Funding 1 &amp; 2";#N/A,#N/A,FALSE,"Funding 8";#N/A,#N/A,FALSE,"Capitalization";#N/A,#N/A,FALSE,"Company EBITDA"}</definedName>
    <definedName name="wrn.Investment._.Review." localSheetId="20">{#N/A,#N/A,FALSE,"Proforma Five Yr";#N/A,#N/A,FALSE,"Capital Input";#N/A,#N/A,FALSE,"Calculations";#N/A,#N/A,FALSE,"Transaction Summary-DTW"}</definedName>
    <definedName name="wrn.IPO._.Valuation." localSheetId="20" hidden="1">{"assumptions",#N/A,FALSE,"Scenario 1";"valuation",#N/A,FALSE,"Scenario 1"}</definedName>
    <definedName name="wrn.ipovalue." localSheetId="20" hidden="1">{#N/A,#N/A,FALSE,"puboff";#N/A,#N/A,FALSE,"valuation";#N/A,#N/A,FALSE,"finanalsis";#N/A,#N/A,FALSE,"split";#N/A,#N/A,FALSE,"ownership"}</definedName>
    <definedName name="wrn.IRR." localSheetId="20" hidden="1">{"IRR Benefits",#N/A,FALSE,"IRR";"Tax Credits",#N/A,FALSE,"IRR"}</definedName>
    <definedName name="wrn.IRR._.CORP._.7." localSheetId="20" hidden="1">{"IRR",#N/A,FALSE,"Corp 7 IRR";"Input",#N/A,FALSE,"Corp 7 IRR"}</definedName>
    <definedName name="wrn.IRR_Calc." localSheetId="20" hidden="1">{#N/A,#N/A,FALSE,"objekt";#N/A,#N/A,FALSE,"huurders";#N/A,#N/A,FALSE,"cash flow"}</definedName>
    <definedName name="wrn.IS._.Q96." localSheetId="20" hidden="1">{"IS Q96",#N/A,FALSE,"Income Statement"}</definedName>
    <definedName name="wrn.IS._.Q97." localSheetId="20" hidden="1">{"IS Q97",#N/A,FALSE,"Income Statement"}</definedName>
    <definedName name="wrn.IS._.Years." localSheetId="20" hidden="1">{"IS Years",#N/A,FALSE,"Income Statement"}</definedName>
    <definedName name="wrn.ISCG._.model." localSheetId="20" hidden="1">{#N/A,#N/A,FALSE,"Second";#N/A,#N/A,FALSE,"ownership";#N/A,#N/A,FALSE,"Valuation";#N/A,#N/A,FALSE,"Eqiv";#N/A,#N/A,FALSE,"Mults";#N/A,#N/A,FALSE,"ISCG Graphics"}</definedName>
    <definedName name="wrn.Ist._.Year." localSheetId="20" hidden="1">{#N/A,#N/A,FALSE,"CF Yr1";#N/A,#N/A,FALSE,"Rent Roll";#N/A,#N/A,FALSE,"Rent Yr1";#N/A,#N/A,FALSE,"Occ Yr1";#N/A,#N/A,FALSE,"TI+Com Yr1";#N/A,#N/A,FALSE,"OER Yr1";#N/A,#N/A,FALSE,"OE Yr1"}</definedName>
    <definedName name="wrn.jan._.98." localSheetId="20" hidden="1">{"sheet a",#N/A,FALSE,"A";"sheet b 1",#N/A,FALSE,"B";"sheet b 2",#N/A,FALSE,"B"}</definedName>
    <definedName name="wrn.JEG." localSheetId="20" hidden="1">{#N/A,#N/A,FALSE,"Assumptions";#N/A,#N/A,FALSE,"I&amp;E";#N/A,#N/A,FALSE,"Tax Analysis";#N/A,#N/A,FALSE,"3Cash Flow";#N/A,#N/A,FALSE,"5Residual";#N/A,#N/A,FALSE,"9Pricing Matrix";#N/A,#N/A,FALSE,"10Vacancy Matrix";#N/A,#N/A,FALSE,"11Expiration Schedule";#N/A,#N/A,FALSE,"12Lease-up Schedule"}</definedName>
    <definedName name="wrn.JM." localSheetId="20" hidden="1">{#N/A,#N/A,FALSE,"ExecSum";#N/A,#N/A,FALSE,"Budget";#N/A,#N/A,FALSE,"Summary1";#N/A,#N/A,FALSE,"CashFlow";#N/A,#N/A,FALSE,"Year1 Cash Flow";#N/A,#N/A,FALSE,"Carry";#N/A,#N/A,FALSE,"Page 3"}</definedName>
    <definedName name="wrn.JODM._.Graphs." localSheetId="20" hidden="1">{"graph",#N/A,FALSE,"WWJU";"graph",#N/A,FALSE,"WWSEM";"graph",#N/A,FALSE,"GOMJU";"graph",#N/A,FALSE,"GOMSEM";"graph",#N/A,FALSE,"NSJU";"graph",#N/A,FALSE,"NSSEM";"graph",#N/A,FALSE,"WAJU";"graph",#N/A,FALSE,"STOCKPRI";"graph",#N/A,FALSE,"CFTEV";"graph",#N/A,FALSE,"NAV-RCV";"graph",#N/A,FALSE,"CRUDEWW"}</definedName>
    <definedName name="wrn.July._.5." localSheetId="20" hidden="1">{#N/A,#N/A,TRUE,"Summary";#N/A,#N/A,TRUE,"Timeline";#N/A,#N/A,TRUE,"Cost Summary (uninflated)";#N/A,#N/A,TRUE,"Assumptions";#N/A,#N/A,TRUE,"Residential";#N/A,#N/A,TRUE,"Retail";#N/A,#N/A,TRUE,"Hotel";#N/A,#N/A,TRUE,"Office";#N/A,#N/A,TRUE,"Dev Expense Detail";#N/A,#N/A,TRUE,"Webster Hotel Model";#N/A,#N/A,TRUE,"Tax Credits"}</definedName>
    <definedName name="wrn.JV." localSheetId="20" hidden="1">{"One",#N/A,FALSE,"JV"}</definedName>
    <definedName name="wrn.Kontrolní._.rozpočet." localSheetId="20" hidden="1">{#N/A,#N/A,TRUE,"Krycí list"}</definedName>
    <definedName name="wrn.Kontrolní._.rozpoeet." localSheetId="20" hidden="1">{#N/A,#N/A,TRUE,"Krycí list"}</definedName>
    <definedName name="wrn.kpI." localSheetId="20" hidden="1">{#N/A,#N/A,FALSE,"Top page";#N/A,#N/A,FALSE,"Weekly KPI";#N/A,#N/A,FALSE,"Customer Count Growth";#N/A,#N/A,FALSE,"Customer Spending Growth";#N/A,#N/A,FALSE,"Sales Growth";#N/A,#N/A,FALSE,"Customer Spending";#N/A,#N/A,FALSE,"Credit Card % to Sales"}</definedName>
    <definedName name="wrn.KR_Report." localSheetId="20" hidden="1">{"Venture Summary",#N/A,TRUE,"Summary";"Budget Summary",#N/A,TRUE,"Summary";"Annual CF Summary",#N/A,TRUE,"Summary";"Project Cash Flows",#N/A,TRUE,"Summary";"Hotel Inflated CFs",#N/A,TRUE,"Summary";"Hotel Uninflated CF",#N/A,TRUE,"Summary";"Hotel PF Assumptions",#N/A,TRUE,"Summary"}</definedName>
    <definedName name="wrn.LANDSCAPE." localSheetId="20" hidden="1">{"METHODS",#N/A,FALSE,"A"}</definedName>
    <definedName name="wrn.Latent._.Demand._.Inputs." localSheetId="20">{#N/A,#N/A,FALSE,"Latent"}</definedName>
    <definedName name="wrn.LBO." localSheetId="20" hidden="1">{#N/A,#N/A,FALSE,"Cov";#N/A,#N/A,FALSE,"sum";#N/A,#N/A,FALSE,"baladj";#N/A,#N/A,FALSE,"bs";#N/A,#N/A,FALSE,"is";#N/A,#N/A,FALSE,"pis";#N/A,#N/A,FALSE,"cf";#N/A,#N/A,FALSE,"balhist";#N/A,#N/A,FALSE,"wc";#N/A,#N/A,FALSE,"ltd";#N/A,#N/A,FALSE,"cover";#N/A,#N/A,FALSE,"fa";#N/A,#N/A,FALSE,"tax";#N/A,#N/A,FALSE,"irr";#N/A,#N/A,FALSE,"in"}</definedName>
    <definedName name="wrn.LBO._.Summary." localSheetId="20" hidden="1">{"LBO Summary",#N/A,FALSE,"Summary"}</definedName>
    <definedName name="wrn.Leasing._.Assumptions." localSheetId="20" hidden="1">{"Assumptions",#N/A,FALSE,"Leasing Assumptions"}</definedName>
    <definedName name="wrn.Leasing._.Variance." localSheetId="20" hidden="1">{#N/A,#N/A,FALSE,"Leasing 6A"}</definedName>
    <definedName name="wrn.LeasingResults." localSheetId="20" hidden="1">{#N/A,#N/A,FALSE,"Retention";#N/A,#N/A,FALSE,"ZL Roll";#N/A,#N/A,FALSE,"FC Roll";#N/A,#N/A,FALSE,"zmlConsildated";#N/A,#N/A,FALSE,"ZM ROll SbyS";#N/A,#N/A,FALSE,"ZL";#N/A,#N/A,FALSE,"FCOccy";#N/A,#N/A,FALSE,"ZM123";#N/A,#N/A,FALSE,"portfolio"}</definedName>
    <definedName name="wrn.Legal._.Sized._.Internal." localSheetId="20" hidden="1">{"Legal Internal",#N/A,FALSE,"Cash Flow Proforma";#N/A,#N/A,FALSE,"Scenario Variable Cells";"Legal",#N/A,FALSE,"Proforma Assumptions";"Legal",#N/A,FALSE,"Rolling Option Sales";"Legal",#N/A,FALSE,"Bulk Pad and Finished Sales"}</definedName>
    <definedName name="wrn.Line._.Item._.Summary." localSheetId="20" hidden="1">{#N/A,#N/A,FALSE,"Line Item Summ."}</definedName>
    <definedName name="wrn.lnsum" localSheetId="20" hidden="1">{"Loan Summary",#N/A,FALSE,"Phase 1 loan &amp; data"}</definedName>
    <definedName name="wrn.LoanInformation." localSheetId="20" hidden="1">{#N/A,#N/A,FALSE,"LoanAssumptions"}</definedName>
    <definedName name="wrn.Loanrecap." localSheetId="20" hidden="1">{"Loanrecap",#N/A,FALSE,"Construction"}</definedName>
    <definedName name="wrn.Lodging." localSheetId="20" hidden="1">{#N/A,#N/A,FALSE,"EPS";#N/A,#N/A,FALSE,"EBITDA"}</definedName>
    <definedName name="wrn.Logo._.Exchange._.and._.Overview." localSheetId="20" hidden="1">{"Logo",#N/A,FALSE,"Logo";"Exchange",#N/A,FALSE,"Logo";#N/A,#N/A,FALSE,"overview"}</definedName>
    <definedName name="wrn.LOWY._.REPORT." localSheetId="20" hidden="1">{"TITLE",#N/A,TRUE,"TITLE SHEET";"cover_sheet",#N/A,TRUE,"COVER SHHET";"PROFOMA",#N/A,TRUE,"Feasability";"DRTSMRY",#N/A,TRUE,"DIRECT COST";"NEW_ROLL",#N/A,TRUE,"NEW RENT ROLL";"LOST_RENT",#N/A,TRUE,"Lost rent-buyout"}</definedName>
    <definedName name="wrn.lsp." localSheetId="20" hidden="1">{#N/A,#N/A,FALSE,"index";#N/A,#N/A,FALSE,"prudential";#N/A,#N/A,FALSE,"com.verif";#N/A,#N/A,FALSE,"COND.PREC";#N/A,#N/A,FALSE,"DRAWDOWN";#N/A,#N/A,FALSE,"SETTL.INSTR";#N/A,#N/A,FALSE,"LIST DOC.";#N/A,#N/A,FALSE,"COND.SUBS.";#N/A,#N/A,FALSE,"annualrev";#N/A,#N/A,FALSE,"financ.rev"}</definedName>
    <definedName name="wrn.lsp.2" localSheetId="20" hidden="1">{#N/A,#N/A,FALSE,"index";#N/A,#N/A,FALSE,"prudential";#N/A,#N/A,FALSE,"com.verif";#N/A,#N/A,FALSE,"COND.PREC";#N/A,#N/A,FALSE,"DRAWDOWN";#N/A,#N/A,FALSE,"SETTL.INSTR";#N/A,#N/A,FALSE,"LIST DOC.";#N/A,#N/A,FALSE,"COND.SUBS.";#N/A,#N/A,FALSE,"annualrev";#N/A,#N/A,FALSE,"financ.rev"}</definedName>
    <definedName name="wrn.Ltd._.Service._.Budget." localSheetId="20"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rd." localSheetId="20"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V._.Output." localSheetId="20">{"LTV Output",#N/A,FALSE,"Output"}</definedName>
    <definedName name="wrn.Main._.Fields." localSheetId="2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e." localSheetId="20" hidden="1">{"Assumptions",#N/A,TRUE,"Assumptions";"Income",#N/A,TRUE,"Income";"Balance",#N/A,TRUE,"Balance"}</definedName>
    <definedName name="wrn.Maine2." localSheetId="2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rket." localSheetId="20" hidden="1">{#N/A,#N/A,FALSE,"SUBMKT";#N/A,#N/A,FALSE,"MARKET";#N/A,#N/A,FALSE,"VACANCY";#N/A,#N/A,FALSE,"ABSORB";#N/A,#N/A,FALSE,"SUBLEASE";#N/A,#N/A,FALSE,"CONSTRCT"}</definedName>
    <definedName name="wrn.Market._.Values." localSheetId="20" hidden="1">{#N/A,#N/A,TRUE,"10 Yr Hold";#N/A,#N/A,TRUE,"7 Yr Hold";#N/A,#N/A,TRUE,"5 Yr Hold";#N/A,#N/A,TRUE,"3 Yr Hold"}</definedName>
    <definedName name="wrn.Marketing._1" localSheetId="20" hidden="1">{#N/A,#N/A,FALSE,"2Assumptions";#N/A,#N/A,FALSE,"3Cash Flow";#N/A,#N/A,FALSE,"I&amp;E";#N/A,#N/A,FALSE,"I&amp;E (2)";#N/A,#N/A,FALSE,"10Vacancy Matrix";#N/A,#N/A,FALSE,"11Expiration Schedule"}</definedName>
    <definedName name="wrn.Master." localSheetId="20" hidden="1">{#N/A,#N/A,FALSE,"Master Summary 1";#N/A,#N/A,FALSE,"245 Park-Rem. Obl.";#N/A,#N/A,FALSE,"245 Park-N, Lse";#N/A,#N/A,FALSE,"245 Park-N, Lse (2)";#N/A,#N/A,FALSE,"245 Park- SL";#N/A,#N/A,FALSE,"250 Park";#N/A,#N/A,FALSE,"1285 6th";#N/A,#N/A,FALSE,"101 Park";#N/A,#N/A,FALSE,"Sublease Commission"}</definedName>
    <definedName name="wrn.MATRICES._.and._.CFs." localSheetId="20">{#N/A,#N/A,FALSE,"Assumptions";#N/A,#N/A,FALSE,"Consol CF";#N/A,#N/A,FALSE,"matx B4 DS";#N/A,#N/A,FALSE,"Hacienda CF";#N/A,#N/A,FALSE,"matx B4 DS Hac";#N/A,#N/A,FALSE,"Chabot CF";#N/A,#N/A,FALSE,"matx B4 DS Chabot";#N/A,#N/A,FALSE,"Diablo CF";#N/A,#N/A,FALSE,"matx B4 DS Diablo"}</definedName>
    <definedName name="wrn.MATRICIES._.ONLY." localSheetId="20">{#N/A,#N/A,FALSE,"matx B4 DS";#N/A,#N/A,FALSE,"matx B4 DS Hac";#N/A,#N/A,FALSE,"matx B4 DS Chabot";#N/A,#N/A,FALSE,"matx B4 DS Diablo"}</definedName>
    <definedName name="wrn.merge." localSheetId="20" hidden="1">{#N/A,#N/A,FALSE,"IPO";#N/A,#N/A,FALSE,"DCF";#N/A,#N/A,FALSE,"LBO";#N/A,#N/A,FALSE,"MULT_VAL";#N/A,#N/A,FALSE,"Status Quo";#N/A,#N/A,FALSE,"Recap"}</definedName>
    <definedName name="wrn.MERGER._.PLANS." localSheetId="20" hidden="1">{"Assumptions1",#N/A,FALSE,"Assumptions";"MergerPlans1","20yearamort",FALSE,"MergerPlans";"MergerPlans1","40yearamort",FALSE,"MergerPlans";"MergerPlans2",#N/A,FALSE,"MergerPlans";"inputs",#N/A,FALSE,"MergerPlans"}</definedName>
    <definedName name="wrn.Method._.GLA._.Input._.Sheets." localSheetId="20" hidden="1">{"GLA INPUT",#N/A,FALSE,"CAM METHODS";"METHODS",#N/A,FALSE,"CAM METHODS"}</definedName>
    <definedName name="wrn.minrenn" localSheetId="20" hidden="1">{"MINRENT2",#N/A,FALSE,"SCHEDULE B"}</definedName>
    <definedName name="wrn.minrent.2" localSheetId="20" hidden="1">{"MINRENT2",#N/A,FALSE,"SCHEDULE B"}</definedName>
    <definedName name="wrn.mirBellagio." localSheetId="20" hidden="1">{#N/A,#N/A,FALSE,"MIR";#N/A,#N/A,FALSE,"NYNY"}</definedName>
    <definedName name="wrn.mkting" localSheetId="20" hidden="1">{#N/A,#N/A,FALSE,"MARKETING I";#N/A,#N/A,FALSE,"MARKETING II";#N/A,#N/A,FALSE,"MARKETING III"}</definedName>
    <definedName name="wrn.model." localSheetId="20" hidden="1">{"years",#N/A,FALSE,"UDR_INC";"9899qtrs",#N/A,FALSE,"UDR_INC";"9798qtrs",#N/A,FALSE,"UDR_INC"}</definedName>
    <definedName name="wrn.model2." localSheetId="20" hidden="1">{"Investor",#N/A,FALSE,"Model";"Property",#N/A,FALSE,"Model";"Incentive Taxes",#N/A,FALSE,"Model"}</definedName>
    <definedName name="wrn.MODEL5" localSheetId="20" hidden="1">{"IS",#N/A,FALSE,"Income Statement";"ISR",#N/A,FALSE,"Income Statement Ratios";"BS",#N/A,FALSE,"Balance Sheet";"BSR",#N/A,FALSE,"Balance Sheet Ratios";"CF",#N/A,FALSE,"Cash Flow";"SALES",#N/A,FALSE,"Sales Analysis";"RR",#N/A,FALSE,"Recent Results"}</definedName>
    <definedName name="wrn.ModelReview." localSheetId="20"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0" localSheetId="20"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nthly." localSheetId="20" hidden="1">{#N/A,#N/A,FALSE,"Running Total";#N/A,#N/A,FALSE,"Oct 96";#N/A,#N/A,FALSE,"Nov 96";#N/A,#N/A,FALSE,"Dec 96";#N/A,#N/A,FALSE,"Jan 97";#N/A,#N/A,FALSE,"Feb 97";#N/A,#N/A,FALSE,"Mar 97";#N/A,#N/A,FALSE,"Apr 97";#N/A,#N/A,FALSE,"May 97";#N/A,#N/A,FALSE,"June 97";#N/A,#N/A,FALSE,"July 97"}</definedName>
    <definedName name="wrn.Monthly._.Detail._.Reports." localSheetId="20" hidden="1">{"Detail Project Cash Flow",#N/A,TRUE,"Cash Flow Grid";"Financing Calculation",#N/A,TRUE,"Cash Flow Grid"}</definedName>
    <definedName name="wrn.monthly._.financial." localSheetId="20" hidden="1">{#N/A,#N/A,FALSE,"SUMMARY 4a";#N/A,#N/A,FALSE,"GBA 4b";#N/A,#N/A,FALSE,"TENANT 4c";#N/A,#N/A,FALSE,"BUDGET DETAIL";#N/A,#N/A,FALSE,"PRO FORMA"}</definedName>
    <definedName name="wrn.MonthlyRentRoll." localSheetId="20" hidden="1">{"MonthlyRentRoll",#N/A,FALSE,"RentRoll"}</definedName>
    <definedName name="wrn.Months._.98._.to._.01." localSheetId="20" hidden="1">{"98",#N/A,FALSE,"Month";"99",#N/A,FALSE,"Month";"00",#N/A,FALSE,"Month";"01",#N/A,FALSE,"Month"}</definedName>
    <definedName name="wrn.MT." localSheetId="20" hidden="1">{#N/A,#N/A,TRUE,"tocMT";#N/A,#N/A,TRUE,"mtdata1";#N/A,#N/A,TRUE,"noi";#N/A,#N/A,TRUE,"Income";#N/A,#N/A,TRUE,"Expense";#N/A,#N/A,TRUE,"Interim";#N/A,#N/A,TRUE,"base";#N/A,#N/A,TRUE,"mtcash";#N/A,#N/A,TRUE,"mttax"}</definedName>
    <definedName name="wrn.nema." localSheetId="20" hidden="1">{#N/A,#N/A,FALSE,"Distbn Ntwrk";#N/A,#N/A,FALSE,"Workforce";#N/A,#N/A,FALSE,"cur-prod1";#N/A,#N/A,FALSE,"in-proc"}</definedName>
    <definedName name="wrn.Netbacks." localSheetId="20" hidden="1">{"Netbacks",#N/A,FALSE,"Netbacks"}</definedName>
    <definedName name="wrn.New_Business." localSheetId="20" hidden="1">{"One",#N/A,FALSE,"New Business"}</definedName>
    <definedName name="wrn.newest." localSheetId="20" hidden="1">{#N/A,#N/A,TRUE,"TS";#N/A,#N/A,TRUE,"Combo";#N/A,#N/A,TRUE,"FAIR";#N/A,#N/A,TRUE,"RBC";#N/A,#N/A,TRUE,"xxxx"}</definedName>
    <definedName name="wrn.newoutput" localSheetId="20" hidden="1">{"DCF","UPSIDE CASE",FALSE,"Sheet1";"DCF","BASE CASE",FALSE,"Sheet1";"DCF","DOWNSIDE CASE",FALSE,"Sheet1"}</definedName>
    <definedName name="wrn.NOI._.Input." localSheetId="20">{#N/A,#N/A,FALSE,"Input"}</definedName>
    <definedName name="wrn.NOI_Summary." localSheetId="20">{#N/A,#N/A,FALSE,"NOI"}</definedName>
    <definedName name="wrn.Northborough._.Station." localSheetId="20" hidden="1">{#N/A,#N/A,FALSE,"Total Acquisition and Rehab ";#N/A,#N/A,FALSE,"Summary of Hard Costs"}</definedName>
    <definedName name="wrn.Northstar." localSheetId="20" hidden="1">{#N/A,#N/A,FALSE,"Services Summary";#N/A,#N/A,FALSE,"Emmes Summary";#N/A,#N/A,FALSE,"Northstar"}</definedName>
    <definedName name="wrn.Notes._.2." localSheetId="20" hidden="1">{"Notes 2",#N/A,FALSE,"Sheet1"}</definedName>
    <definedName name="wrn.nyt._.times._.full." localSheetId="20" hidden="1">{#N/A,#N/A,FALSE,"ExecSum";#N/A,#N/A,FALSE,"Budget";#N/A,#N/A,FALSE,"Summary1";#N/A,#N/A,FALSE,"CashFlow";#N/A,#N/A,FALSE,"Year1 Cash Flow";#N/A,#N/A,FALSE,"RE Taxes";#N/A,#N/A,FALSE,"OE Schedule";#N/A,#N/A,FALSE,"Leasing Comm";#N/A,#N/A,FALSE,"Input";#N/A,#N/A,FALSE,"Carry";#N/A,#N/A,FALSE,"Page 1A";#N/A,#N/A,FALSE,"Page 1B";#N/A,#N/A,FALSE,"Page 2";#N/A,#N/A,FALSE,"Page 3";#N/A,#N/A,FALSE,"Page 4";#N/A,#N/A,FALSE,"Summary2";#N/A,#N/A,FALSE,"Lease Summary";#N/A,#N/A,FALSE,"GrossRent";#N/A,#N/A,FALSE,"GrossRent";#N/A,#N/A,FALSE,"FCESummary";#N/A,#N/A,FALSE,"CreditLoss";#N/A,#N/A,FALSE,"Recoveries";#N/A,#N/A,FALSE,"Loan Balance"}</definedName>
    <definedName name="wrn.OCCADJS." localSheetId="20" hidden="1">{"OCCADJ1",#N/A,FALSE,"OCC ADJ";"OCCADJ2",#N/A,FALSE,"OCC ADJ";"OCCADJ3",#N/A,FALSE,"OCC ADJ"}</definedName>
    <definedName name="wrn.Occupancy._.Calcs." localSheetId="20">{#N/A,#N/A,FALSE,"Occ. Calcs"}</definedName>
    <definedName name="wrn.ODB." localSheetId="20" hidden="1">{"ODB",#N/A,FALSE,"Hold Scenario"}</definedName>
    <definedName name="wrn.office." localSheetId="20"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ne._.page._.Summary." localSheetId="20" hidden="1">{"Print One Page",#N/A,FALSE,"SumReport"}</definedName>
    <definedName name="wrn.One._.Partner." localSheetId="20" hidden="1">{#N/A,#N/A,FALSE,"graph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ntario." localSheetId="20" hidden="1">{"page1",#N/A,FALSE,"sheet 1";"Page2",#N/A,FALSE,"sheet 1";"page3",#N/A,FALSE,"sheet 1";"page4",#N/A,FALSE,"sheet 1"}</definedName>
    <definedName name="wrn.open." localSheetId="20" hidden="1">{#N/A,#N/A,FALSE,"Unconsolidated Debt"}</definedName>
    <definedName name="wrn.open.0" localSheetId="20" hidden="1">{#N/A,#N/A,FALSE,"Unconsolidated Debt"}</definedName>
    <definedName name="wrn.Operating._.Budget." localSheetId="20" hidden="1">{"Operating Budget Detail",#N/A,FALSE,"Operations"}</definedName>
    <definedName name="wrn.Operating._.Expenses._.Sheets." localSheetId="20" hidden="1">{#N/A,#N/A,FALSE,"Oper Exp"}</definedName>
    <definedName name="wrn.OperatingAssumtions." localSheetId="20" hidden="1">{#N/A,#N/A,FALSE,"OperatingAssumptions"}</definedName>
    <definedName name="wrn.Operations._.Review." localSheetId="20">{#N/A,#N/A,FALSE,"Proforma Five Yr";#N/A,#N/A,FALSE,"Occ and Rate";#N/A,#N/A,FALSE,"PF Input";#N/A,#N/A,FALSE,"Hotcomps"}</definedName>
    <definedName name="wrn.Operations1" localSheetId="20" hidden="1">{#N/A,#N/A,FALSE,"Proforma Five Yr";#N/A,#N/A,FALSE,"Occ and Rate";#N/A,#N/A,FALSE,"PF Input";#N/A,#N/A,FALSE,"Hotcomps"}</definedName>
    <definedName name="wrn.Ops._.Charlie._.Packet." localSheetId="20" hidden="1">{#N/A,#N/A,FALSE,"Proforma Five Yr";#N/A,#N/A,FALSE,"Occ and Rate";#N/A,#N/A,FALSE,"PF Input";#N/A,#N/A,FALSE,"Ops Summary";#N/A,#N/A,FALSE,"Hotcomps"}</definedName>
    <definedName name="wrn.Ops_S.Holders._.Assets_Income." localSheetId="20" hidden="1">{"Ops_S.Holders Assets and Income",#N/A,FALSE,"ops_shf"}</definedName>
    <definedName name="wrn.Output." localSheetId="20" hidden="1">{#N/A,#N/A,FALSE,"Assumptions";#N/A,#N/A,FALSE,"IS";#N/A,#N/A,FALSE,"BS";#N/A,#N/A,FALSE,"CF"}</definedName>
    <definedName name="wrn.Output3Column." localSheetId="20">{"Output-3Column",#N/A,FALSE,"Output"}</definedName>
    <definedName name="wrn.OutputAll." localSheetId="20">{"Output-All",#N/A,FALSE,"Output"}</definedName>
    <definedName name="wrn.OutputBaseYear." localSheetId="20">{"Output-BaseYear",#N/A,FALSE,"Output"}</definedName>
    <definedName name="wrn.OutputMin." localSheetId="20">{"Output-Min",#N/A,FALSE,"Output"}</definedName>
    <definedName name="wrn.OutputPercent." localSheetId="20">{"Output%",#N/A,FALSE,"Output"}</definedName>
    <definedName name="wrn.Overview._.Reports." localSheetId="20" hidden="1">{#N/A,#N/A,FALSE,"DCF Values";#N/A,#N/A,FALSE,"Overview";#N/A,#N/A,FALSE,"Earnings";#N/A,#N/A,FALSE,"StockMarketValues";#N/A,#N/A,FALSE,"Asset Values";#N/A,#N/A,FALSE,"Accretion EPS";#N/A,#N/A,FALSE,"Accretion CFPS";#N/A,#N/A,FALSE,"santafe";#N/A,#N/A,FALSE,"noble";#N/A,#N/A,FALSE,"Combined Results"}</definedName>
    <definedName name="wrn.P_L._.and._.Bal.._.Sheet." localSheetId="20" hidden="1">{"P_L Account",#N/A,FALSE,"Prime";"Assets",#N/A,FALSE,"Prime";"Liabilities",#N/A,FALSE,"Prime";"Capital and Reserves",#N/A,FALSE,"Prime";"Rec. of S_Holders Funds",#N/A,FALSE,"Prime";"Rec. of Pre and Post Tax Result",#N/A,FALSE,"Prime"}</definedName>
    <definedName name="wrn.p3" localSheetId="2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ckage." localSheetId="20">{#N/A,#N/A,FALSE,"Title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_1" localSheetId="20"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er._.1." localSheetId="2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rking." localSheetId="20" hidden="1">{"Parking",#N/A,FALSE,"Parking"}</definedName>
    <definedName name="wrn.Partial." localSheetId="20">{#N/A,#N/A,FALSE,"Assumptions";#N/A,#N/A,FALSE,"Year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_1" localSheetId="20"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vilion." localSheetId="20" hidden="1">{"Pavilion-Investor",#N/A,FALSE,"Pavilion";"Pavilion-Property",#N/A,FALSE,"Pavilion"}</definedName>
    <definedName name="wrn.Payroll._.Assumption._.1." localSheetId="20" hidden="1">{"Payroll_Assumption1",#N/A,FALSE,"Sheet1"}</definedName>
    <definedName name="wrn.Payroll._.Assumptions." localSheetId="20" hidden="1">{"Payroll_Assuptions",#N/A,FALSE,"Sheet1"}</definedName>
    <definedName name="wrn.Payroll._.Assumptions._.Summary." localSheetId="20" hidden="1">{"Payroll Assumption Summary",#N/A,FALSE,"Sheet1"}</definedName>
    <definedName name="wrn.Payroll._.Assumptions2." localSheetId="20" hidden="1">{"Payroll_Assumption2",#N/A,FALSE,"Sheet1"}</definedName>
    <definedName name="wrn.Penetration." localSheetId="20">{#N/A,#N/A,FALSE,"Mkt Pen"}</definedName>
    <definedName name="wrn.Per._.Unit." localSheetId="20" hidden="1">{#N/A,#N/A,FALSE,"Budget 1997 Class A (2)";#N/A,#N/A,FALSE,"Budgets 1997 Class B &amp; C (2)"}</definedName>
    <definedName name="wrn.Perm._.Sources._.and._.Uses." localSheetId="20" hidden="1">{"Sources and Uses with Eligible Basis",#N/A,FALSE,"Sources &amp; Uses";"Disbursement Schedule",#N/A,FALSE,"Sources &amp; Uses"}</definedName>
    <definedName name="wrn.PHA._.Proformas." localSheetId="20" hidden="1">{"Proforma - 10y PHA All","all PHA",FALSE,"PHA Proformas";"Proforma - 10yr PHA op sub","op sub",FALSE,"PHA Proformas";"Proforma - 10yr cap only","cap only",FALSE,"PHA Proformas"}</definedName>
    <definedName name="wrn.Phase._.I." localSheetId="20">{#N/A,#N/A,FALSE,"Transaction Summary-DTW";#N/A,#N/A,FALSE,"Proforma Five Yr";#N/A,#N/A,FALSE,"Occ and Rate"}</definedName>
    <definedName name="wrn.PHASED._.DEVELOPMENT._.DETAIL." localSheetId="20" hidden="1">{"P1",#N/A,FALSE,"Proforma";"P2",#N/A,FALSE,"Proforma";"P3",#N/A,FALSE,"Proforma"}</definedName>
    <definedName name="wrn.Phil." localSheetId="20" hidden="1">{#N/A,#N/A,FALSE,"Summary";#N/A,#N/A,FALSE,"41 Mad (Our)";#N/A,#N/A,FALSE,"41 Mad (Comp)";#N/A,#N/A,FALSE,"41 Mad (Rudin's)";#N/A,#N/A,FALSE,"41 Mad (7,354)"}</definedName>
    <definedName name="wrn.pl." localSheetId="20" hidden="1">{#N/A,#N/A,FALSE,"Cons PL-Accrual"}</definedName>
    <definedName name="wrn.Plan." localSheetId="20" hidden="1">{#N/A,#N/A,FALSE,"Highridge Return Analysis";#N/A,#N/A,FALSE,"Sale @ end of year 3 (4yr Plan)";#N/A,#N/A,FALSE,"Highridge Assumption Page"}</definedName>
    <definedName name="wrn.PLX." localSheetId="20" hidden="1">{"cred comp",#N/A,FALSE,"Comparable Credit Analysis";"IS",#N/A,FALSE,"IS";"Sensitivity",#N/A,FALSE,"Sensitivity";"BS",#N/A,FALSE,"BS";"Bond Summary",#N/A,FALSE,"B Summary";"AD",#N/A,FALSE,"Accretion";"NAV",#N/A,FALSE,"NAV";"SU",#N/A,FALSE,"S&amp;U";"acq. study",#N/A,FALSE,"Acq. Study";"F Charges",#N/A,FALSE,"Fixed Charges"}</definedName>
    <definedName name="wrn.Porcentaje._.venta." localSheetId="20" hidden="1">{"% s/venta",#N/A,FALSE,"Edo Res";"% s/venta 2",#N/A,FALSE,"Edo Res"}</definedName>
    <definedName name="wrn.Porcentajes._.Ps._.const." localSheetId="20" hidden="1">{"% s/venta Ps constantes 1",#N/A,FALSE,"Edo Res";"% s/venta Ps constantes 2",#N/A,FALSE,"Edo Res"}</definedName>
    <definedName name="wrn.PorfolioFinancialSummary." localSheetId="20" hidden="1">{#N/A,#N/A,FALSE,"ZellLurieFinSummary";#N/A,#N/A,FALSE,"FirstCapFinSummary";#N/A,#N/A,FALSE,"ZM I-III Consol FinSummary"}</definedName>
    <definedName name="wrn.PORTRAIT." localSheetId="20" hidden="1">{"CAM EXPENSES",#N/A,FALSE,"MANKATO";"GLA",#N/A,FALSE,"MANKATO";"MAJORS CONTRIB",#N/A,FALSE,"MANKATO";"PRIOR YEAR",#N/A,FALSE,"MANKATO";"SIMULTANEOUS",#N/A,FALSE,"MANKATO"}</definedName>
    <definedName name="wrn.PR_TRIAL_BALANCE." localSheetId="20"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3sty." localSheetId="20" hidden="1">{#N/A,#N/A,FALSE,"intag";#N/A,#N/A,FALSE,"budg";#N/A,#N/A,FALSE,"samtl"}</definedName>
    <definedName name="wrn.pr3sty.neu" localSheetId="20" hidden="1">{#N/A,#N/A,FALSE,"intag";#N/A,#N/A,FALSE,"budg";#N/A,#N/A,FALSE,"samtl"}</definedName>
    <definedName name="wrn.PRBFinancials." localSheetId="20" hidden="1">{"incomemth",#N/A,TRUE,"forecast01";"incpercentmth",#N/A,TRUE,"forecast01";"balancemth",#N/A,TRUE,"forecast01";"cashmth",#N/A,TRUE,"forecast01";"cov2mth",#N/A,TRUE,"forecast01";"prbexp",#N/A,TRUE,"forecast01";"prbcap",#N/A,TRUE,"forecast01";"coalconsultants",#N/A,TRUE,"forecast01";"prbsum",#N/A,TRUE,"forecast01"}</definedName>
    <definedName name="wrn.prcntrent" localSheetId="20" hidden="1">{"PERCENTAGE RENT",#N/A,TRUE,"SCHEDULE B"}</definedName>
    <definedName name="wrn.prelist." localSheetId="20" hidden="1">{#N/A,#N/A,FALSE,"rent roll";#N/A,#N/A,FALSE,"I&amp;E";#N/A,#N/A,FALSE,"96noleaseup";#N/A,#N/A,FALSE,"96noleaseup matrix";#N/A,#N/A,FALSE,"leaseup96";#N/A,#N/A,FALSE,"leaseup96 matrix";#N/A,#N/A,FALSE,"Leaseup and Exp."}</definedName>
    <definedName name="wrn.prelist._1" localSheetId="20" hidden="1">{#N/A,#N/A,FALSE,"rent roll";#N/A,#N/A,FALSE,"I&amp;E";#N/A,#N/A,FALSE,"96noleaseup";#N/A,#N/A,FALSE,"96noleaseup matrix";#N/A,#N/A,FALSE,"leaseup96";#N/A,#N/A,FALSE,"leaseup96 matrix";#N/A,#N/A,FALSE,"Leaseup and Exp."}</definedName>
    <definedName name="wrn.Prepaid_Recov.." localSheetId="20" hidden="1">{#N/A,#N/A,FALSE,"Prepaid Recoverable"}</definedName>
    <definedName name="wrn.pres." localSheetId="20" hidden="1">{#N/A,#N/A,FALSE,"Major v. River";#N/A,#N/A,FALSE,"Industry";#N/A,#N/A,FALSE,"Large Operators";#N/A,#N/A,FALSE,"Smaller Operators";#N/A,#N/A,FALSE,"Equip. Supply";#N/A,#N/A,FALSE,"EBITDA";#N/A,#N/A,FALSE,"States";#N/A,#N/A,FALSE,"LV Detail"}</definedName>
    <definedName name="wrn.PRES_OUT." localSheetId="20" hidden="1">{"page1",#N/A,FALSE,"PRESENTATION";"page2",#N/A,FALSE,"PRESENTATION";#N/A,#N/A,FALSE,"Valuation Summary"}</definedName>
    <definedName name="wrn.pres97." localSheetId="20"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entation." localSheetId="20">{#N/A,#N/A,TRUE,"Summary";"AnnualRentRoll",#N/A,TRUE,"RentRoll";#N/A,#N/A,TRUE,"ExitStratigy";#N/A,#N/A,TRUE,"OperatingAssumptions"}</definedName>
    <definedName name="wrn.Presentation2" localSheetId="20"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wrn.Pricing._.Strategy." localSheetId="2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1" localSheetId="20"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mary._.Competition." localSheetId="20">{#N/A,#N/A,FALSE,"Primary"}</definedName>
    <definedName name="wrn.PRINT." localSheetId="20" hidden="1">{"Pro Forma",#N/A,FALSE,"Prof";"Projected",#N/A,FALSE,"Project";"Statistics",#N/A,FALSE,"Stats";"Rent",#N/A,FALSE,"Rent";"Incentive Fee Calc",#N/A,FALSE,"Incent";"Historical Data",#N/A,FALSE,"Hist";"Value",#N/A,FALSE,"Value";"Stats B",#N/A,FALSE,"Stats B"}</definedName>
    <definedName name="wrn.Print._.4." localSheetId="20">{"Outflow 1",#N/A,FALSE,"Outflows-Inflows";"Outflow 2",#N/A,FALSE,"Outflows-Inflows";"Inflow 1",#N/A,FALSE,"Outflows-Inflows";"Inflow 2",#N/A,FALSE,"Outflows-Inflows"}</definedName>
    <definedName name="wrn.Print._.6." localSheetId="20">{"print 1.6",#N/A,FALSE,"Sheet1";"print 2.6",#N/A,FALSE,"Sheet1";"print 3.6",#N/A,FALSE,"Sheet1";"print 4.6",#N/A,FALSE,"Sheet1";"print 5.6",#N/A,FALSE,"Sheet1";"print 6.6",#N/A,FALSE,"Sheet1"}</definedName>
    <definedName name="wrn.Print._.Accounts." localSheetId="20" hidden="1">{#N/A,#N/A,FALSE,"Balance sheet";#N/A,#N/A,FALSE,"FAD";#N/A,#N/A,FALSE,"Cashflow";#N/A,#N/A,FALSE,"NAV";#N/A,#N/A,FALSE,"Notes 1-5";#N/A,#N/A,FALSE,"Notes 6-"}</definedName>
    <definedName name="wrn.Print._.Acq._.and._.Develop._.Assumptions." localSheetId="20" hidden="1">{"Acquisition and Develop Assumptions",#N/A,FALSE,"Rossmore"}</definedName>
    <definedName name="wrn.Print._.All." localSheetId="20" hidden="1">{#N/A,#N/A,TRUE,"Equity Output";#N/A,#N/A,TRUE,"IPO";#N/A,#N/A,TRUE,"Allocation IPO";#N/A,#N/A,TRUE,"Allocation FD";#N/A,#N/A,TRUE,"BS";#N/A,#N/A,TRUE,"IS";#N/A,#N/A,TRUE,"CF";"CF Summary",#N/A,TRUE,"CF Summary";#N/A,#N/A,TRUE,"Debt Decision";#N/A,#N/A,TRUE,"Debt";#N/A,#N/A,TRUE,"New Debt Amort. (Fixed)";#N/A,#N/A,TRUE,"New Debt Amort. (Floating)";#N/A,#N/A,TRUE,"Acq";#N/A,#N/A,TRUE,"Insider Equity"}</definedName>
    <definedName name="wrn.Print._.All._.Improved._.Sales." localSheetId="20" hidden="1">{#N/A,#N/A,FALSE,"Sale 1";#N/A,#N/A,FALSE,"Sale 2";#N/A,#N/A,FALSE,"Sale 3";#N/A,#N/A,FALSE,"Sale 4";#N/A,#N/A,FALSE,"Sale 5";#N/A,#N/A,FALSE,"Sale 6";#N/A,#N/A,FALSE,"Sale 7";#N/A,#N/A,FALSE,"Sale 8";#N/A,#N/A,FALSE,"Sale 9";#N/A,#N/A,FALSE,"Sale 10";#N/A,#N/A,FALSE,"Sale 11";#N/A,#N/A,FALSE,"Sale 12"}</definedName>
    <definedName name="wrn.Print._.All._.Pages." localSheetId="20" hidden="1">{"LBO Summary",#N/A,FALSE,"Summary";"Income Statement",#N/A,FALSE,"Model";"Cash Flow",#N/A,FALSE,"Model";"Balance Sheet",#N/A,FALSE,"Model";"Working Capital",#N/A,FALSE,"Model";"Pro Forma Balance Sheets",#N/A,FALSE,"PFBS";"Debt Balances",#N/A,FALSE,"Model";"Fee Schedules",#N/A,FALSE,"Model"}</definedName>
    <definedName name="wrn.Print._.All._.Report._.Pages." localSheetId="20"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s." localSheetId="20" hidden="1">{"Cash Flows",#N/A,FALSE,"Cash Flows";"Return Analysis",#N/A,FALSE,"Cash Flows";"Cash Flow Assumptions",#N/A,FALSE,"Cash Flows";"Joint Venture Analysis",#N/A,FALSE,"Cash Flows";"Debt Calculations",#N/A,FALSE,"Cash Flows"}</definedName>
    <definedName name="wrn.Print._.All._1" localSheetId="20" hidden="1">{#N/A,#N/A,FALSE,"I&amp;E";#N/A,#N/A,FALSE,"rent roll";#N/A,#N/A,FALSE,"96noleaseup";#N/A,#N/A,FALSE,"96noleaseup matrix";#N/A,#N/A,FALSE,"leaseup 96";#N/A,#N/A,FALSE,"leaseup 96 matrix";#N/A,#N/A,FALSE,"Leaseup and Exp."}</definedName>
    <definedName name="wrn.Print._.Annual." localSheetId="20" hidden="1">{"Summary Info",#N/A,TRUE,"Summary";"Sources &amp; Uses",#N/A,TRUE,"Summary";"Development Program",#N/A,TRUE,"Summary";"Timeline",#N/A,TRUE,"Timeline";"Total Annual CF",#N/A,TRUE,"Summary-Annual";"Total Detailed Annual",#N/A,TRUE,"Summary-Annual";"Acq Costs",#N/A,TRUE,"Ent &amp; Infr";"Entitlement Costs",#N/A,TRUE,"Ent &amp; Infr";"Infrastructure Costs",#N/A,TRUE,"Ent &amp; Infr";"Infrastructure Costs 2",#N/A,TRUE,"Ent &amp; Infr";"Infrastructure Costs 3",#N/A,TRUE,"Ent &amp; Infr";"Infrastructure Costs 4",#N/A,TRUE,"Ent &amp; Infr";"DevBudget",#N/A,TRUE,"DevBudget";"Res Summary",#N/A,TRUE,"Residential";"Res DevBudget",#N/A,TRUE,"Residential";"Res CF Annual",#N/A,TRUE,"Residential-Annual";"Res Detailed Annual",#N/A,TRUE,"Residential-Annual";"Res Detailed Annual 2",#N/A,TRUE,"Residential-Annual";"Res D&amp;S Annual",#N/A,TRUE,"Residential-Annual";"Retail Summary",#N/A,TRUE,"Retail";"Retail Budget",#N/A,TRUE,"Retail";"Retail CF Annual",#N/A,TRUE,"Retail-Annual";"Retail Detailed Annual",#N/A,TRUE,"Retail-Annual";"Retail Detailed Annual 2",#N/A,TRUE,"Retail-Annual";"Retail D&amp;S Annual",#N/A,TRUE,"Retail-Annual";"Hotel Annual",#N/A,TRUE,"Hotel-Annual";"CFD Annual",#N/A,TRUE,"CFD-Annual";"Racetrack Summary",#N/A,TRUE,"Racetrack Summary";"Racetrack Summary 2",#N/A,TRUE,"Racetrack Summary"}</definedName>
    <definedName name="wrn.Print._.C.F.._.Assumptions." localSheetId="20" hidden="1">{"Cash Flow Assumptions",#N/A,FALSE,"Cash Flows"}</definedName>
    <definedName name="wrn.Print._.Cash._.Flows." localSheetId="20" hidden="1">{"Cash Flows",#N/A,FALSE,"Cash Flows"}</definedName>
    <definedName name="wrn.Print._.Cash._.Flows._.and._.Assumptions." localSheetId="20" hidden="1">{"Cash Flows and Assumptions",#N/A,FALSE,"Rossmore"}</definedName>
    <definedName name="wrn.Print._.Compare._.and._.Divsum." localSheetId="20" hidden="1">{"Divsum Compare Hawaiki",#N/A,TRUE,"Divsum";"Divsum Complete Divsum",#N/A,TRUE,"Divsum"}</definedName>
    <definedName name="wrn.Print._.Construction._.Costs." localSheetId="20" hidden="1">{"Construction Costs",#N/A,FALSE,"Cash Flows"}</definedName>
    <definedName name="wrn.Print._.CRXLAND._.Openings." localSheetId="20" hidden="1">{"Print CRXLAND Assumptions",#N/A,FALSE,"CRXLAND Openings";"Print CRXLAND Openings",#N/A,FALSE,"CRXLAND Openings"}</definedName>
    <definedName name="wrn.Print._.CSI._.and._.Estimate._.Backup." localSheetId="20" hidden="1">{"Divsum Compare Hawaiki",#N/A,FALSE,"Divsum";"Divsum Complete Divsum",#N/A,FALSE,"Divsum";"Estimate Backup",#N/A,FALSE,"Divsum"}</definedName>
    <definedName name="wrn.Print._.DDC." localSheetId="20" hidden="1">{"TopSum",#N/A,FALSE,"Summary";"Core",#N/A,FALSE,"Core";"Development",#N/A,FALSE,"Development";"Design",#N/A,FALSE,"Design";"Tenant_Coord",#N/A,FALSE,"Tenant Coordination";"Construct",#N/A,FALSE,"Construction";"Site",#N/A,FALSE,"Site"}</definedName>
    <definedName name="wrn.Print._.Debt._.Calculations." localSheetId="20" hidden="1">{"Debt Calculations",#N/A,FALSE,"Cash Flows"}</definedName>
    <definedName name="wrn.Print._.Everythin." localSheetId="20" hidden="1">{#N/A,#N/A,FALSE,"PRELIMINARY REVIEW";#N/A,#N/A,FALSE,"SOURCES AND USES OF FUNDS";#N/A,#N/A,FALSE,"COST ITEMS";#N/A,#N/A,FALSE,"DRAW SCHEDULE";#N/A,#N/A,FALSE,"STABILIZED OPERATING PROFORMA";#N/A,#N/A,FALSE,"LEASE UP OPERATING PROFORMA";#N/A,#N/A,FALSE,"INPUT SHEET"}</definedName>
    <definedName name="wrn.Print._.Everything." localSheetId="20"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Full." localSheetId="20" hidden="1">{"Combined Prices",#N/A,FALSE,"Tab 1-Price Performance";"Combined Summary",#N/A,FALSE,"Tab 2-Valuation Summary";"Combined FCF",#N/A,FALSE,"Tab 3-FCF";"Combined Sensitivity",#N/A,FALSE,"Tab 4-Earnings Sensitivity";"Combined Credit",#N/A,FALSE,"Tab 5-Credit";"Print NAV",#N/A,FALSE,"Tab 6-Lodging NAV Analysis"}</definedName>
    <definedName name="wrn.Print._.Gaming._.Only." localSheetId="20" hidden="1">{"Gaming Prices",#N/A,FALSE,"Tab 1-Price Performance";"Gaming Summary",#N/A,FALSE,"Tab 2-Valuation Summary";"Gaming FCF",#N/A,FALSE,"Tab 3-FCF";"Gaming Sensitivity",#N/A,FALSE,"Tab 4-Earnings Sensitivity";"Gaming Credit",#N/A,FALSE,"Tab 5-Credit"}</definedName>
    <definedName name="wrn.print._.graphs." localSheetId="20" hidden="1">{"cap_structure",#N/A,FALSE,"Graph-Mkt Cap";"price",#N/A,FALSE,"Graph-Price";"ebit",#N/A,FALSE,"Graph-EBITDA";"ebitda",#N/A,FALSE,"Graph-EBITDA"}</definedName>
    <definedName name="wrn.Print._.Inc.._.Statement._.and._.Stats.." localSheetId="20" hidden="1">{"print annual inc. statement",#N/A,FALSE,"Summary";"print annual stats",#N/A,FALSE,"Summary";"print quarterly inc. statement",#N/A,FALSE,"Summary";"print quarterly stats",#N/A,FALSE,"Summary"}</definedName>
    <definedName name="wrn.Print._.Inv._.Rec." localSheetId="20" hidden="1">{"Cash Flows",#N/A,FALSE,"Hillside";"Return Analysis",#N/A,FALSE,"Hillside";#N/A,#N/A,FALSE,"Hillside"}</definedName>
    <definedName name="wrn.Print._.Joint._.Venture._.Analysis." localSheetId="20" hidden="1">{"Joint Venture Analysis",#N/A,FALSE,"Cash Flows"}</definedName>
    <definedName name="wrn.Print._.Lodging._.Only." localSheetId="20" hidden="1">{"Lodging Prices",#N/A,FALSE,"Tab 1-Price Performance";"Lodging Summary",#N/A,FALSE,"Tab 2-Valuation Summary";"Lodging FCF",#N/A,FALSE,"Tab 3-FCF";"Lodging Sensitivity",#N/A,FALSE,"Tab 4-Earnings Sensitivity";"Lodging Credit",#N/A,FALSE,"Tab 5-Credit";"Print NAV",#N/A,FALSE,"Tab 6-Lodging NAV Analysis"}</definedName>
    <definedName name="wrn.Print._.Ltd._.Ptr._.Heller." localSheetId="20" hidden="1">{#N/A,#N/A,FALSE,"Summary Schedule Heller Ltd";#N/A,#N/A,FALSE,"Qtrly  heller Page 1";#N/A,#N/A,FALSE,"Qtrly heller Page 3"}</definedName>
    <definedName name="wrn.Print._.Monthly._.Sales._.Analysis." localSheetId="20" hidden="1">{"Monthly Sales Analysis",#N/A,FALSE,"Condo Sales"}</definedName>
    <definedName name="wrn.Print._.Package." localSheetId="20" hidden="1">{#N/A,#N/A,FALSE,"rent roll";#N/A,#N/A,FALSE,"I&amp;E";#N/A,#N/A,FALSE,"Sales";#N/A,#N/A,FALSE,"% rent";#N/A,#N/A,FALSE,"no leasup 96";#N/A,#N/A,FALSE,"96 Cap Matrix No Leaseup";#N/A,#N/A,FALSE,"Proforma (2)";#N/A,#N/A,FALSE,"Proforma Matrix (2)";#N/A,#N/A,FALSE,"Offering Summary";#N/A,#N/A,FALSE,"RE TAX"}</definedName>
    <definedName name="wrn.Print._.Package._1" localSheetId="20" hidden="1">{#N/A,#N/A,FALSE,"rent roll";#N/A,#N/A,FALSE,"I&amp;E";#N/A,#N/A,FALSE,"Sales";#N/A,#N/A,FALSE,"% rent";#N/A,#N/A,FALSE,"no leasup 96";#N/A,#N/A,FALSE,"96 Cap Matrix No Leaseup";#N/A,#N/A,FALSE,"Proforma (2)";#N/A,#N/A,FALSE,"Proforma Matrix (2)";#N/A,#N/A,FALSE,"Offering Summary";#N/A,#N/A,FALSE,"RE TAX"}</definedName>
    <definedName name="wrn.print._.raw._.data._.entry." localSheetId="20" hidden="1">{"inputs raw data",#N/A,TRUE,"INPUT"}</definedName>
    <definedName name="wrn.Print._.Rent._.Comps." localSheetId="20" hidden="1">{#N/A,#N/A,FALSE,"Rent 1";#N/A,#N/A,FALSE,"Rent 2";#N/A,#N/A,FALSE,"Rent 3";#N/A,#N/A,FALSE,"Rent 4";#N/A,#N/A,FALSE,"Rent 5";#N/A,#N/A,FALSE,"Rent 6";#N/A,#N/A,FALSE,"Rent 7";#N/A,#N/A,FALSE,"Rent 8"}</definedName>
    <definedName name="wrn.Print._.Report." localSheetId="20" hidden="1">{"annual",#N/A,FALSE,"Sheet2";"quarters",#N/A,FALSE,"Sheet2"}</definedName>
    <definedName name="wrn.Print._.Report._.Package." localSheetId="20" hidden="1">{"Cash Flows",#N/A,FALSE,"Rossmore";"Return Analysis",#N/A,FALSE,"Rossmore"}</definedName>
    <definedName name="wrn.Print._.Return._.Analysis." localSheetId="20" hidden="1">{"Return Analysis",#N/A,FALSE,"Cash Flows"}</definedName>
    <definedName name="wrn.Print._.Sales._.Assumptions." localSheetId="20" hidden="1">{"Sales Assumptions",#N/A,FALSE,"Condo Sales"}</definedName>
    <definedName name="wrn.Print._.SPHI._.Openings." localSheetId="20" hidden="1">{"Print SPHI Assumptions",#N/A,FALSE,"SPHI Openings";"Print SPHI Openings",#N/A,FALSE,"SPHI Openings"}</definedName>
    <definedName name="wrn.print._.standalone." localSheetId="20" hidden="1">{"standalone1",#N/A,FALSE,"DCFBase";"standalone2",#N/A,FALSE,"DCFBase"}</definedName>
    <definedName name="wrn.Print._.STAY._.Openings." localSheetId="20" hidden="1">{"print STAY opening assumptions",#N/A,FALSE,"STAY Openings";"print STAY openings",#N/A,FALSE,"STAY Openings"}</definedName>
    <definedName name="wrn.Print._.sum." localSheetId="20" hidden="1">{#N/A,#N/A,FALSE,"Summary Schedule";#N/A,#N/A,FALSE,"Use of Proceeds";#N/A,#N/A,FALSE,"Yield Cal";#N/A,#N/A,FALSE,"Qtrly Distributions";#N/A,#N/A,FALSE,"RATE";#N/A,#N/A,FALSE,"OPERATIONS";#N/A,#N/A,FALSE,"Draw";#N/A,#N/A,FALSE,"COMPARISON SCHEDULE";#N/A,#N/A,FALSE,"Dev. Budget";#N/A,#N/A,FALSE,"Investor10";#N/A,#N/A,FALSE,"10 year a";#N/A,#N/A,FALSE,"Assum."}</definedName>
    <definedName name="wrn.Print._.Summary." localSheetId="20" hidden="1">{"Consolidated Unlevered",#N/A,FALSE,"Consolidated";"Consolidated Levered",#N/A,FALSE,"Consolidated"}</definedName>
    <definedName name="wrn.print._.summary._.sheets." localSheetId="20" hidden="1">{"summary1",#N/A,TRUE,"Comps";"summary2",#N/A,TRUE,"Comps";"summary3",#N/A,TRUE,"Comps"}</definedName>
    <definedName name="wrn.Print._.Three._.Page._.Model." localSheetId="20" hidden="1">{"Page One",#N/A,FALSE,"Model";"Page 2",#N/A,FALSE,"Model";"Page 3",#N/A,FALSE,"Model"}</definedName>
    <definedName name="wrn.Print._.Unit._.Rent._.Analysis." localSheetId="20" hidden="1">{"Unit Rent Analysis",#N/A,FALSE,"1837 N La Brea"}</definedName>
    <definedName name="wrn.Print._.Workbook." localSheetId="20" hidden="1">{#N/A,#N/A,FALSE,"Exec. Summ";#N/A,#N/A,FALSE,"Income";#N/A,#N/A,FALSE,"Expenses";#N/A,#N/A,FALSE,"Loan Options";#N/A,#N/A,FALSE,"Sources &amp; Uses";#N/A,#N/A,FALSE,"Spreadsheet"}</definedName>
    <definedName name="wrn.Print.B" localSheetId="20" hidden="1">{"View1",#N/A,FALSE,"Sheet1";"View2",#N/A,FALSE,"Sheet1"}</definedName>
    <definedName name="wrn.print_all." localSheetId="20" hidden="1">{#N/A,#N/A,FALSE,"property";#N/A,#N/A,FALSE,"tenants";#N/A,#N/A,FALSE,"capital";#N/A,#N/A,FALSE,"summary"}</definedName>
    <definedName name="wrn.Print_Buyer." localSheetId="20" hidden="1">{#N/A,"DR",FALSE,"increm pf";#N/A,"MAMSI",FALSE,"increm pf";#N/A,"MAXI",FALSE,"increm pf";#N/A,"PCAM",FALSE,"increm pf";#N/A,"PHSV",FALSE,"increm pf";#N/A,"SIE",FALSE,"increm pf"}</definedName>
    <definedName name="wrn.Print_Heller." localSheetId="20" hidden="1">{#N/A,#N/A,TRUE,"Summary Schedule Heller";#N/A,#N/A,TRUE,"Qtrly  heller Page 1";#N/A,#N/A,TRUE,"Qtrly heller Page 2";#N/A,#N/A,TRUE,"Qtrly heller Page 2A";#N/A,#N/A,TRUE,"Qtrly heller Page 3";#N/A,#N/A,TRUE,"Qtrly heller Page 3A";#N/A,#N/A,TRUE,"Summary Schedule Heller Ltd";#N/A,#N/A,TRUE,"Qtrly  heller 4 yr"}</definedName>
    <definedName name="wrn.Print_Index." localSheetId="20" hidden="1">{"Index",#N/A,FALSE,"Index"}</definedName>
    <definedName name="wrn.Print_Target." localSheetId="2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1." localSheetId="20" hidden="1">{"Page1",#N/A,TRUE,"Sheet1";"Page2",#N/A,TRUE,"Sheet1";"Page3",#N/A,TRUE,"Sheet1"}</definedName>
    <definedName name="wrn.print2" localSheetId="20" hidden="1">{"View1",#N/A,FALSE,"Sheet1";"View2",#N/A,FALSE,"Sheet1"}</definedName>
    <definedName name="wrn.print2." localSheetId="20" hidden="1">{"Assump",#N/A,TRUE,"Proforma";"first",#N/A,TRUE,"Proforma";"second",#N/A,TRUE,"Proforma";"lease1",#N/A,TRUE,"Proforma";"lease2",#N/A,TRUE,"Proforma"}</definedName>
    <definedName name="wrn.print5" localSheetId="20" hidden="1">{"Assump",#N/A,TRUE,"Proforma";"first",#N/A,TRUE,"Proforma";"second",#N/A,TRUE,"Proforma";"lease1",#N/A,TRUE,"Proforma";"lease2",#N/A,TRUE,"Proforma"}</definedName>
    <definedName name="wrn.print7" localSheetId="20" hidden="1">{"page1",#N/A,FALSE,"Model";"page2",#N/A,FALSE,"Model";"page3",#N/A,FALSE,"Model";"page4",#N/A,FALSE,"Model";"page5",#N/A,FALSE,"Model";"page6",#N/A,FALSE,"Model"}</definedName>
    <definedName name="wrn.PrintAll._1" localSheetId="20" hidden="1">{#N/A,#N/A,FALSE,"Broker Sheet";#N/A,#N/A,FALSE,"Exec.Summary";#N/A,#N/A,FALSE,"Argus Cash Flow";#N/A,#N/A,FALSE,"SPF";#N/A,#N/A,FALSE,"RentRoll"}</definedName>
    <definedName name="wrn.printb2" localSheetId="20" hidden="1">{"View1",#N/A,FALSE,"Sheet1";"View2",#N/A,FALSE,"Sheet1"}</definedName>
    <definedName name="wrn.Printfinancialsmth." localSheetId="20" hidden="1">{"incomemth",#N/A,TRUE,"forecast00";"incomepercentmth",#N/A,TRUE,"forecast00";"balancemth",#N/A,TRUE,"forecast00";"cashmth",#N/A,TRUE,"forecast00";"covenantmth",#N/A,TRUE,"forecast00"}</definedName>
    <definedName name="wrn.Printing._.the._.Model." localSheetId="20"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ing._.the._.Model7" localSheetId="20"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out." localSheetId="20" hidden="1">{"Zone1",#N/A,FALSE,"Parameters";"Zone2",#N/A,FALSE,"Parameters"}</definedName>
    <definedName name="wrn.Prints._.All." localSheetId="20" hidden="1">{"Main",#N/A,FALSE,"Wacker";"Main2",#N/A,FALSE,"Wacker";"Value",#N/A,FALSE,"Wacker";"Sensitivity",#N/A,FALSE,"Wacker";"Paine",#N/A,FALSE,"Wacker";"Quaker",#N/A,FALSE,"Wacker";"Wacker",#N/A,FALSE,"Wacker";"1900",#N/A,FALSE,"Wacker";"1901",#N/A,FALSE,"Wacker"}</definedName>
    <definedName name="wrn.Prints._All.B" localSheetId="20" hidden="1">{"Main",#N/A,FALSE,"Wacker";"Main2",#N/A,FALSE,"Wacker";"Value",#N/A,FALSE,"Wacker";"Sensitivity",#N/A,FALSE,"Wacker";"Paine",#N/A,FALSE,"Wacker";"Quaker",#N/A,FALSE,"Wacker";"Wacker",#N/A,FALSE,"Wacker";"1900",#N/A,FALSE,"Wacker";"1901",#N/A,FALSE,"Wacker"}</definedName>
    <definedName name="wrn.Prior._.Year._.Amounts." localSheetId="20" hidden="1">{"PriorYr1",#N/A,FALSE,"Prior Year Amounts";"PriorYr2",#N/A,FALSE,"Prior Year Amounts"}</definedName>
    <definedName name="wrn.PRO." localSheetId="20" hidden="1">{#N/A,#N/A,FALSE,"COVER";#N/A,#N/A,FALSE,"Construction CF";#N/A,#N/A,FALSE,"PROFORMA";#N/A,#N/A,FALSE,"CASHFLOW"}</definedName>
    <definedName name="wrn.Pro._.Forma." localSheetId="20" hidden="1">{#N/A,#N/A,FALSE,"ACQ";#N/A,#N/A,FALSE,"ASSUMP";#N/A,#N/A,FALSE,"CASH FLOW";#N/A,#N/A,FALSE,"SALE";#N/A,#N/A,FALSE,"TIS";#N/A,#N/A,FALSE,"RENT ROLL"}</definedName>
    <definedName name="wrn.Product_Assumptions." localSheetId="20" hidden="1">{"One",#N/A,FALSE,"Product Assumptions";"Two",#N/A,FALSE,"Product Assumptions";"Three",#N/A,FALSE,"Product Assumptions";"Four",#N/A,FALSE,"Product Assumptions";"Five",#N/A,FALSE,"Product Assumptions";"Six",#N/A,FALSE,"Product Assumptions"}</definedName>
    <definedName name="wrn.Proforma." localSheetId="20" hidden="1">{"Proforma - Dollars",#N/A,FALSE,"Proforma"}</definedName>
    <definedName name="wrn.Proforma._.2." localSheetId="20" hidden="1">{#N/A,#N/A,TRUE,"Cash Flow Proforma";#N/A,#N/A,TRUE,"Scenario Variable Cells";#N/A,#N/A,TRUE,"Proforma Assumptions";#N/A,#N/A,TRUE,"Bulk Pad and Finished Sales";#N/A,#N/A,TRUE,"Rolling Option Sales"}</definedName>
    <definedName name="wrn.Proforma._.Review." localSheetId="20">{#N/A,#N/A,FALSE,"Occ and Rate";#N/A,#N/A,FALSE,"PF Input";#N/A,#N/A,FALSE,"Proforma Five Yr";#N/A,#N/A,FALSE,"Hotcomps"}</definedName>
    <definedName name="wrn.Proforma._.Year._.1." localSheetId="20" hidden="1">{"Plan Information",#N/A,FALSE,"Plans"}</definedName>
    <definedName name="wrn.Proforma._1" localSheetId="20" hidden="1">{#N/A,#N/A,TRUE,"Summary";#N/A,#N/A,TRUE,"InPlace";#N/A,#N/A,TRUE,"Stable";#N/A,#N/A,TRUE,"RentRoll";#N/A,#N/A,TRUE,"I&amp;E";#N/A,#N/A,TRUE,"Expense Detail";#N/A,#N/A,TRUE,"CAM Recov(InPlace)";#N/A,#N/A,TRUE,"CAM Recov(Stable)";#N/A,#N/A,TRUE,"Tax Recov";#N/A,#N/A,TRUE,"Expiration";#N/A,#N/A,TRUE,"Sales";#N/A,#N/A,TRUE,"Tax"}</definedName>
    <definedName name="wrn.Project." localSheetId="20" hidden="1">{#N/A,#N/A,TRUE,"A-site";#N/A,#N/A,TRUE,"B-Buildings";#N/A,#N/A,TRUE,"c-out-of-fence";#N/A,#N/A,TRUE,"d-proj.infr.";#N/A,#N/A,TRUE,"e- land"}</definedName>
    <definedName name="wrn.Project._.Cost._.Estimate." localSheetId="20" hidden="1">{#N/A,#N/A,FALSE,"cost";#N/A,#N/A,FALSE,"draw sched.";#N/A,#N/A,FALSE,"spread";#N/A,#N/A,FALSE,"Assumptions"}</definedName>
    <definedName name="wrn.Project._.Summaries." localSheetId="20"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wrn.projection." localSheetId="20"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jection.new" localSheetId="20"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jections." localSheetId="20" hidden="1">{#N/A,#N/A,FALSE,"Release Price";#N/A,#N/A,FALSE,"Cash flow for 50 Unit";#N/A,#N/A,FALSE,"Cash Flow for 3 Models"}</definedName>
    <definedName name="wrn.Projects._.1." localSheetId="20" hidden="1">{"Project_details",#N/A,FALSE,"Projects";"Project_checks",#N/A,FALSE,"Projects";"Project_completion",#N/A,FALSE,"Projects"}</definedName>
    <definedName name="wrn.Projects._.2." localSheetId="20" hidden="1">{"Project_profit",#N/A,FALSE,"Projects";"Project_reserves",#N/A,FALSE,"Project Reserves"}</definedName>
    <definedName name="wrn.Property._.Improvements." localSheetId="20" hidden="1">{"Property Improvements",#N/A,FALSE,"Property Improvements"}</definedName>
    <definedName name="wrn.Property._.Tax." localSheetId="20" hidden="1">{#N/A,#N/A,FALSE,"FOR_SUM";#N/A,#N/A,FALSE,"FA";#N/A,#N/A,FALSE,"PTRANS_TAX"}</definedName>
    <definedName name="wrn.PropertyInformation." localSheetId="20" hidden="1">{#N/A,#N/A,FALSE,"PropertyInfo"}</definedName>
    <definedName name="wrn.Proposal." localSheetId="20" hidden="1">{"Bid",#N/A,FALSE,"Estimate";"Breakdowm",#N/A,FALSE,"Estimate"}</definedName>
    <definedName name="wrn.Prototypes." localSheetId="20" hidden="1">{"One",#N/A,FALSE,"Prototypes";"Two",#N/A,FALSE,"Prototypes";"Three",#N/A,FALSE,"Prototypes";"Four",#N/A,FALSE,"Prototypes";"Five",#N/A,FALSE,"Prototypes"}</definedName>
    <definedName name="wrn.Proyeccion._.5._.años." localSheetId="20" hidden="1">{"EDO RES 1",#N/A,FALSE,"Edo Res";"EDO RES 2",#N/A,FALSE,"Edo Res";"% SOBRE VENTAS 1",#N/A,FALSE,"Edo Res";"% SOBRE VENTAS 2",#N/A,FALSE,"Edo Res";"EDO RES 1 USD",#N/A,FALSE,"Edo Res";"EDO RES USD 2",#N/A,FALSE,"Edo Res";"FLUJO MN",#N/A,FALSE,"Flujo";"FLUJO USD",#N/A,FALSE,"Flujo";"BALANCE MN",#N/A,FALSE,"Balance";"BALANCE USD",#N/A,FALSE,"Balance"}</definedName>
    <definedName name="wrn.Pulp." localSheetId="20" hidden="1">{"Pulp Production",#N/A,FALSE,"Pulp";"Pulp Earnings",#N/A,FALSE,"Pulp"}</definedName>
    <definedName name="wrn.Pulp.2" localSheetId="20" hidden="1">{"Pulp Production",#N/A,FALSE,"Pulp";"Pulp Earnings",#N/A,FALSE,"Pulp"}</definedName>
    <definedName name="wrn.Pulp.3" localSheetId="20" hidden="1">{"Pulp Production",#N/A,FALSE,"Pulp";"Pulp Earnings",#N/A,FALSE,"Pulp"}</definedName>
    <definedName name="wrn.Pump." localSheetId="20" hidden="1">{#N/A,#N/A,FALSE,"Assump";#N/A,#N/A,FALSE,"Income";#N/A,#N/A,FALSE,"Balance";#N/A,#N/A,FALSE,"DCF Pump";#N/A,#N/A,FALSE,"Trans Assump";#N/A,#N/A,FALSE,"Combined Income";#N/A,#N/A,FALSE,"Combined Balance"}</definedName>
    <definedName name="wrn.quarterly." localSheetId="20" hidden="1">{"quarterly",#N/A,FALSE,"Pro Forma"}</definedName>
    <definedName name="wrn.Quarterly._.Summaries." localSheetId="20" hidden="1">{"P1-3Quarterly",#N/A,TRUE,"CF Summ";"P1-Quarterly",#N/A,TRUE,"CF Summ";"P2-Quarterly",#N/A,TRUE,"CF Summ";"P3-Quarterly",#N/A,TRUE,"CF Summ"}</definedName>
    <definedName name="wrn.QUICK." localSheetId="20"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_.Print." localSheetId="20" hidden="1">{"Pro Forma",#N/A,FALSE,"Prof";"Statistics",#N/A,FALSE,"Stats";"Incentive Fee Calc",#N/A,FALSE,"Incent"}</definedName>
    <definedName name="wrn.Quick._.View." localSheetId="20" hidden="1">{"Pro Forma",#N/A,FALSE,"Prof";"Statistics",#N/A,FALSE,"Stats";"Incentive Fee Calc",#N/A,FALSE,"Incent"}</definedName>
    <definedName name="wrn.Rapport." localSheetId="20" hidden="1">{#N/A,#N/A,FALSE,"SHEET1";#N/A,#N/A,FALSE,"SHEET2";#N/A,#N/A,FALSE,"SHEET3";#N/A,#N/A,FALSE,"SHEET4"}</definedName>
    <definedName name="wrn.rate." localSheetId="20" hidden="1">{"RATES",#N/A,FALSE,"RECOVERY RATES";"CONTRIBUTIONS",#N/A,FALSE,"RECOVERY RATES";"GLA CATEGORY SUMMARY",#N/A,FALSE,"RECOVERY RATES"}</definedName>
    <definedName name="wrn.recap_at_sale." localSheetId="20" hidden="1">{"Recap at sale",#N/A,FALSE,"Recap"}</definedName>
    <definedName name="wrn.RECAPS." localSheetId="20" hidden="1">{"RECAP1",#N/A,FALSE,"RECAP";"RECAP2",#N/A,FALSE,"RECAP"}</definedName>
    <definedName name="wrn.REDiff." localSheetId="20" hidden="1">{#N/A,#N/A,TRUE,"toc";#N/A,#N/A,TRUE,"geninfo2";#N/A,#N/A,TRUE,"financing";#N/A,#N/A,TRUE,"source";#N/A,#N/A,TRUE,"cashd";#N/A,#N/A,TRUE,"-3%d";#N/A,#N/A,TRUE,"taxd";#N/A,#N/A,TRUE,"bend";#N/A,#N/A,TRUE,"Mezzad";#N/A,#N/A,TRUE,"ln2";#N/A,#N/A,TRUE,"ln3";#N/A,#N/A,TRUE,"ln4";#N/A,#N/A,TRUE,"lnsumd";#N/A,#N/A,TRUE,"rep";#N/A,#N/A,TRUE,"depr";#N/A,#N/A,TRUE,"funded";#N/A,#N/A,TRUE,"fedtc";#N/A,#N/A,TRUE,"statetc";#N/A,#N/A,TRUE,"saled";#N/A,#N/A,TRUE,"Qirrd";#N/A,#N/A,TRUE,"mingaind";#N/A,#N/A,TRUE,"bstestd"}</definedName>
    <definedName name="wrn.Rehab." localSheetId="20" hidden="1">{#N/A,#N/A,TRUE,"Total Acquisition and Rehab ";#N/A,#N/A,TRUE,"Summary of Hard Costs";#N/A,#N/A,TRUE,"Summary-Interior Scope of Work";#N/A,#N/A,TRUE,"Cementious Decks";#N/A,#N/A,TRUE,"Finish Trim";#N/A,#N/A,TRUE,"Balcony Waterproofing";#N/A,#N/A,TRUE,"Doors and Hardware";#N/A,#N/A,TRUE,"Drywall";#N/A,#N/A,TRUE,"Tile";#N/A,#N/A,TRUE,"Flooring";#N/A,#N/A,TRUE,"Painting";#N/A,#N/A,TRUE,"Identifying, Shelving &amp; Mirrors";#N/A,#N/A,TRUE,"Appliances";#N/A,#N/A,TRUE,"Cabinets and Countertops";#N/A,#N/A,TRUE,"Window Treatments";#N/A,#N/A,TRUE,"Plumbing";#N/A,#N/A,TRUE,"HVAC";#N/A,#N/A,TRUE,"Electrical"}</definedName>
    <definedName name="wrn.Rehab._.Projects." localSheetId="20" hidden="1">{#N/A,#N/A,FALSE,"Bankside Village Apartments";#N/A,#N/A,FALSE,"Stoneridge Apartments"}</definedName>
    <definedName name="wrn.Releases._.Cash._.Accrual." localSheetId="20" hidden="1">{"a_releases",#N/A,FALSE,"Summary";"a_cash",#N/A,FALSE,"Summary";"a_accrual",#N/A,FALSE,"Summary"}</definedName>
    <definedName name="wrn.Relevant." localSheetId="20" hidden="1">{#N/A,#N/A,FALSE,"Title Page";#N/A,#N/A,FALSE,"Conclusions";#N/A,#N/A,FALSE,"Assum.";#N/A,#N/A,FALSE,"Sun  DCF-WC-Dep";#N/A,#N/A,FALSE,"MarketValue";#N/A,#N/A,FALSE,"BalSheet";#N/A,#N/A,FALSE,"WACC";#N/A,#N/A,FALSE,"PC+ Info.";#N/A,#N/A,FALSE,"PC+Info_2"}</definedName>
    <definedName name="wrn.Relevant1." localSheetId="20" hidden="1">{#N/A,#N/A,FALSE,"Title Page";#N/A,#N/A,FALSE,"Conclusions";#N/A,#N/A,FALSE,"Assum.";#N/A,#N/A,FALSE,"Sun  DCF-WC-Dep";#N/A,#N/A,FALSE,"MarketValue";#N/A,#N/A,FALSE,"BalSheet";#N/A,#N/A,FALSE,"WACC";#N/A,#N/A,FALSE,"PC+ Info.";#N/A,#N/A,FALSE,"PC+Info_2"}</definedName>
    <definedName name="wrn.RELEVANTSHEETS." localSheetId="20" hidden="1">{#N/A,#N/A,FALSE,"AD_Purch";#N/A,#N/A,FALSE,"Projections";#N/A,#N/A,FALSE,"DCF";#N/A,#N/A,FALSE,"Mkt Val"}</definedName>
    <definedName name="wrn.Remaining._.Obligation." localSheetId="20" hidden="1">{#N/A,#N/A,FALSE,"Summary (Oblg)";#N/A,#N/A,FALSE,"41 Mad (27&amp;28)";#N/A,#N/A,FALSE,"41 Mad (29-1)";#N/A,#N/A,FALSE,"41 Mad (29-2A)";#N/A,#N/A,FALSE,"41 Mad (29-2B)";#N/A,#N/A,FALSE,"41 Mad (30)";#N/A,#N/A,FALSE,"41 Mad (42)"}</definedName>
    <definedName name="wrn.Renovation." localSheetId="20" hidden="1">{#N/A,#N/A,FALSE,"loan analysis";#N/A,#N/A,FALSE,"Draw Schedule";#N/A,#N/A,FALSE,"Cost";#N/A,#N/A,FALSE,"unit mix";#N/A,#N/A,FALSE,"proforma";#N/A,#N/A,FALSE,"Spread";#N/A,#N/A,FALSE,"Assumptions";#N/A,#N/A,FALSE,"Summary"}</definedName>
    <definedName name="wrn.Rent._.Assumptions." localSheetId="20" hidden="1">{"Rent_Assumptions",#N/A,FALSE,"Sheet1"}</definedName>
    <definedName name="wrn.Rent._.Calcs." localSheetId="20" hidden="1">{"Rent Calcs - all rents and two subsidies",#N/A,FALSE,"Rent Calcs";"Income Limits and Maximum Rents",#N/A,FALSE,"Rent Calcs"}</definedName>
    <definedName name="wrn.Rent._.Changes._.Per._.Unit." localSheetId="20" hidden="1">{"Rent_ChangesPerUnit",#N/A,FALSE,"Sheet1"}</definedName>
    <definedName name="wrn.Rent._.Changes._.Total." localSheetId="20" hidden="1">{"Rent_ChangesTotal",#N/A,FALSE,"Sheet1"}</definedName>
    <definedName name="wrn.Rent._.Summary." localSheetId="20" hidden="1">{"Rent Summary",#N/A,FALSE,"Rent Summary";"Regulated Units by Agency",#N/A,FALSE,"Rent Calcs";"Rent Calcs - all rents and two subsidies",#N/A,FALSE,"Rent Calcs";"Rent Calcs - CalHFA and TCAC",#N/A,FALSE,"Rent Calcs";"Rent Calcs - HUD Income Limits and Rents",#N/A,FALSE,"Rent Calcs"}</definedName>
    <definedName name="wrn.Rent._.Totals." localSheetId="20" hidden="1">{"Rent_Totals",#N/A,FALSE,"Sheet1"}</definedName>
    <definedName name="wrn.RentRoll." localSheetId="20" hidden="1">{"CurrentRentRoll",#N/A,FALSE,"Graph &amp; Rent Roll"}</definedName>
    <definedName name="wrn.Repayments." localSheetId="20" hidden="1">{"One",#N/A,FALSE,"Repayments";"Two",#N/A,FALSE,"Repayments"}</definedName>
    <definedName name="wrn.Report." localSheetId="20" hidden="1">{#N/A,#N/A,FALSE,"Loan Summary";#N/A,#N/A,FALSE,"NOI";"RR and Expir",#N/A,FALSE,"Rental";"Sales History",#N/A,FALSE,"Rental";#N/A,#N/A,FALSE,"Reserves"}</definedName>
    <definedName name="wrn.Report._.Detail." localSheetId="20"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FOR._.CCA." localSheetId="20" hidden="1">{"CCA",#N/A,FALSE,"INPUT";"Pricing","CCA",FALSE,"Pricing";"Rent","CCA",FALSE,"Rent,Exp";"Fund Flow",#N/A,FALSE,"Fund Flow"}</definedName>
    <definedName name="wrn.REPORT._.FOR._.FA." localSheetId="20" hidden="1">{"Report for FA","FA",FALSE,"Benefits"}</definedName>
    <definedName name="wrn.REPORT._.FOR._.LUS." localSheetId="20" hidden="1">{#N/A,#N/A,FALSE,"LeaseData";"Rent",#N/A,FALSE,"Rent,Exp"}</definedName>
    <definedName name="wrn.Report._.I." localSheetId="20" hidden="1">{#N/A,#N/A,FALSE,"Assumptions";#N/A,#N/A,FALSE,"Promote Assumptions";#N/A,#N/A,FALSE,"Residual Analysis";#N/A,#N/A,FALSE,"ROC";#N/A,#N/A,FALSE,"Project Costs";#N/A,#N/A,FALSE,"Annual CF";#N/A,#N/A,FALSE,"Stab Proforma"}</definedName>
    <definedName name="wrn.Report._1" localSheetId="20"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wrn.report.Irr" localSheetId="20" hidden="1">{#N/A,#N/A,FALSE,"Loan Summary";#N/A,#N/A,FALSE,"NOI";"RR and Expir",#N/A,FALSE,"Rental";"Sales History",#N/A,FALSE,"Rental";#N/A,#N/A,FALSE,"Reserves"}</definedName>
    <definedName name="wrn.Report1." localSheetId="20" hidden="1">{#N/A,#N/A,FALSE,"Summary";#N/A,#N/A,FALSE,"Assumptions";#N/A,#N/A,FALSE,"Cash Flow";#N/A,#N/A,FALSE,"Residual Calculation";#N/A,#N/A,FALSE,"Pricing Matrix";#N/A,#N/A,FALSE,"Pricing Matrix II";#N/A,#N/A,FALSE,"Expiration Schedule"}</definedName>
    <definedName name="wrn.REPORT2." localSheetId="20" hidden="1">{"VIEW1",#N/A,FALSE,"VESTA2";"VIEW2",#N/A,FALSE,"VESTA2";"VIEW3",#N/A,FALSE,"VESTA2";"VIEW4",#N/A,FALSE,"VESTA2"}</definedName>
    <definedName name="wrn.Report5" localSheetId="20" hidden="1">{#N/A,#N/A,FALSE,"Summary";#N/A,#N/A,FALSE,"Assumptions";#N/A,#N/A,FALSE,"Cash Flow";#N/A,#N/A,FALSE,"Residual Calculation";#N/A,#N/A,FALSE,"Pricing Matrix";#N/A,#N/A,FALSE,"Pricing Matrix II";#N/A,#N/A,FALSE,"Expiration Schedule"}</definedName>
    <definedName name="wrn.RESame." localSheetId="20" hidden="1">{#N/A,#N/A,TRUE,"toc";#N/A,#N/A,TRUE,"data1";#N/A,#N/A,TRUE,"financing";#N/A,#N/A,TRUE,"source";#N/A,#N/A,TRUE,"cash";#N/A,#N/A,TRUE,"-3%";#N/A,#N/A,TRUE,"tax";#N/A,#N/A,TRUE,"ben";#N/A,#N/A,TRUE,"Mezza";#N/A,#N/A,TRUE,"ln2";#N/A,#N/A,TRUE,"ln3";#N/A,#N/A,TRUE,"ln4";#N/A,#N/A,TRUE,"lnsum";#N/A,#N/A,TRUE,"rep";#N/A,#N/A,TRUE,"depr";#N/A,#N/A,TRUE,"funded";#N/A,#N/A,TRUE,"fedtc";#N/A,#N/A,TRUE,"statetc";#N/A,#N/A,TRUE,"mingain";#N/A,#N/A,TRUE,"Qirr";#N/A,#N/A,TRUE,"bstest"}</definedName>
    <definedName name="wrn.Research._.Dept." localSheetId="20" hidden="1">{"hc buildup",#N/A,FALSE,"Headcount Build-up";"7xx - ops summary - hc",#N/A,FALSE,"7xx_Research Summary";"7xx operations summary",#N/A,FALSE,"7xx_Research Summary";"720 custom research",#N/A,FALSE,"720_Custom Research";"730 syn research",#N/A,FALSE,"730_Syndicated Research"}</definedName>
    <definedName name="wrn.Reserves." localSheetId="20" hidden="1">{"Reserves",#N/A,FALSE,"Reserves";"Reserves_Variance",#N/A,FALSE,"Reserves"}</definedName>
    <definedName name="wrn.Residential._.Summary." localSheetId="20" hidden="1">{"Residential Summary",#N/A,TRUE,"Summary";"Residential Budget",#N/A,TRUE,"Summary";"Residential Cash Flow",#N/A,TRUE,"Summary";"Residential Project Costs",#N/A,TRUE,"Summary"}</definedName>
    <definedName name="wrn.Resultados_completo." localSheetId="20" hidden="1">{"Edo Resultados 1 corrientes",#N/A,FALSE,"Edo Res";"Edo Resultados 2 corrientes",#N/A,FALSE,"Edo Res";"Edo Resultados 1 constantes",#N/A,FALSE,"Edo Res";"Edo Resultados 2 constantes",#N/A,FALSE,"Edo Res";"% s/venta Ps constantes 1",#N/A,FALSE,"Edo Res";"% s/venta Ps constantes 2",#N/A,FALSE,"Edo Res"}</definedName>
    <definedName name="wrn.Retail._.Summary." localSheetId="20" hidden="1">{"Retail Summary",#N/A,TRUE,"Summary";"Retail Development Budget",#N/A,TRUE,"Summary";"Retail Cash Flow",#N/A,TRUE,"Summary";"Retail Development Costs and NOI",#N/A,TRUE,"Summary";"Retail Detailed Project Costs",#N/A,TRUE,"Summary"}</definedName>
    <definedName name="wrn.Revenue._.Cost._.Model." localSheetId="20" hidden="1">{"revenue buildup",#N/A,FALSE,"Revenue_Cost Model";"hc buildup",#N/A,FALSE,"Headcount Build-up";"1xx summary ops - HC",#N/A,FALSE,"1xx_Operations Summary";"1xx ops summary - expense",#N/A,FALSE,"1xx_Operations Summary";"110 admin ops",#N/A,FALSE,"110_Admin";"120 survey ops",#N/A,FALSE,"120_Survey Research";"130 resorce mgmt",#N/A,FALSE,"130_Resource Mgmt.";"140 panel member",#N/A,FALSE,"140_Panel Member"}</definedName>
    <definedName name="wrn.Revenue._.Reports." localSheetId="20" hidden="1">{"Tenant Info",#N/A,FALSE,"Revenue Input";"Base Rent",#N/A,FALSE,"Revenue Input";"RSF Projections",#N/A,FALSE,"Revenue Input";"OP Cost Escalations",#N/A,FALSE,"Revenue Input";"OP Cost Monthly",#N/A,FALSE,"Revenue Input";"RE Tax Escalation",#N/A,FALSE,"Revenue Input";"RE Tax Monthly",#N/A,FALSE,"Revenue Input"}</definedName>
    <definedName name="wrn.Revenue._.Schedules." localSheetId="20" hidden="1">{#N/A,#N/A,TRUE,"RENT SCHD";#N/A,#N/A,TRUE,"OER SCHD"}</definedName>
    <definedName name="wrn.Revenue._.Summary." localSheetId="20" hidden="1">{"Revenue Summary",#N/A,FALSE,"Revenue Schedules"}</definedName>
    <definedName name="wrn.Revised._.project._.estimate." localSheetId="20" hidden="1">{"Budget",#N/A,TRUE,"Budget";"direct_cost",#N/A,TRUE,"Construction";"Preliminaries",#N/A,TRUE,"Preliminaries";"cap_int",#N/A,TRUE,"Cap Int";"oncost_totals",#N/A,TRUE,"Project Staff";"FY_94",#N/A,TRUE,"Project Staff";"FY_95",#N/A,TRUE,"Project Staff";"FY_96",#N/A,TRUE,"Project Staff";"FY_97",#N/A,TRUE,"Project Staff";"T_A",#N/A,TRUE,"T &amp; A";"Site_vs_LA",#N/A,TRUE,"Site vs HO Staff"}</definedName>
    <definedName name="wrn.Revs." localSheetId="20" hidden="1">{"Base_rev",#N/A,FALSE,"Proj_IS_Base";"Projrev",#N/A,FALSE,"Proj_IS_wOTLC";"Delta",#N/A,FALSE,"Delta Rev_PV"}</definedName>
    <definedName name="wrn.Rmgmtfee." localSheetId="20" hidden="1">{#N/A,#N/A,FALSE,"Rmgmtfee"}</definedName>
    <definedName name="wrn.Rogers." localSheetId="20"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wrn.Rogers.1" localSheetId="20"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wrn.Roll._.Up._.Fields." localSheetId="20" hidden="1">{"Total",#N/A,FALSE,"Six Fields";"PDP",#N/A,FALSE,"Six Fields";"PNP",#N/A,FALSE,"Six Fields";"PUD",#N/A,FALSE,"Six Fields";"Prob",#N/A,FALSE,"Six Fields"}</definedName>
    <definedName name="wrn.Roll_Out." localSheetId="20" hidden="1">{"One",#N/A,FALSE,"Roll-out";"Two",#N/A,FALSE,"Roll-out";"Three",#N/A,FALSE,"Roll-out";"Four",#N/A,FALSE,"Roll-out";"Five",#N/A,FALSE,"Roll-out"}</definedName>
    <definedName name="wrn.rollup." localSheetId="20" hidden="1">{"page1",#N/A,FALSE,"rollup"}</definedName>
    <definedName name="wrn.Roof._.Report." localSheetId="20" hidden="1">{"Roofs Page 1",#N/A,FALSE,"Roof Outline";"Roofs Page 2",#N/A,FALSE,"Roof Outline"}</definedName>
    <definedName name="wrn.rprt." localSheetId="20" hidden="1">{#N/A,#N/A,FALSE,"A";#N/A,#N/A,FALSE,"B-1";#N/A,#N/A,FALSE,"WACC";#N/A,#N/A,FALSE,"C-1";#N/A,#N/A,FALSE,"C-2";#N/A,#N/A,FALSE,"D-1";#N/A,#N/A,FALSE,"D-2";#N/A,#N/A,FALSE,"D-3"}</definedName>
    <definedName name="wrn.rpt96." localSheetId="20" hidden="1">{"rmrev1",#N/A,FALSE,"Forecast96";"rmrev2",#N/A,FALSE,"Forecast96";"rmrev3",#N/A,FALSE,"Forecast96"}</definedName>
    <definedName name="wrn.RRDOMINION._.TOWER." localSheetId="20"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V._.SAR." localSheetId="20" hidden="1">{#N/A,#N/A,FALSE,"COVER";#N/A,#N/A,FALSE,"WEEKLY SUMMARY";"RiverView I",#N/A,FALSE,"EAST TOWER";#N/A,#N/A,FALSE,"WEST TOWER";"Parking",#N/A,FALSE,"EAST TOWER"}</definedName>
    <definedName name="wrn.Sale._.Computation._.Sheets." localSheetId="20" hidden="1">{#N/A,#N/A,FALSE,"SalesWaterfall"}</definedName>
    <definedName name="wrn.sales." localSheetId="20" hidden="1">{"sales",#N/A,FALSE,"Sales";"sales existing",#N/A,FALSE,"Sales";"sales rd1",#N/A,FALSE,"Sales";"sales rd2",#N/A,FALSE,"Sales"}</definedName>
    <definedName name="wrn.Sales._.and._.Debt." localSheetId="20" hidden="1">{"a_sales",#N/A,FALSE,"Summary";"a_debt",#N/A,FALSE,"Summary"}</definedName>
    <definedName name="wrn.Sales._.Information." localSheetId="20" hidden="1">{#N/A,#N/A,FALSE,"Cover Page";#N/A,#N/A,FALSE,"Table of Contents";#N/A,#N/A,FALSE,"Investment-Acquisition Costs";#N/A,#N/A,FALSE,"Financing Assumptions";#N/A,#N/A,FALSE,"Proforma Assumptions";#N/A,#N/A,FALSE,"Rent Roll";#N/A,#N/A,FALSE,"Taxes and Assessments"}</definedName>
    <definedName name="wrn.Sales._.Package._.MPS._.01." localSheetId="20" hidden="1">{#N/A,#N/A,FALSE,"Cover Page";#N/A,#N/A,FALSE,"Table of Contents";#N/A,#N/A,FALSE,"Executive Summary";#N/A,#N/A,FALSE,"Investment-Acquisition Costs";#N/A,#N/A,FALSE,"Financing Assumptions";#N/A,#N/A,FALSE,"Rent Roll";#N/A,#N/A,FALSE,"Taxes and Assessments"}</definedName>
    <definedName name="wrn.Savannah._.Place." localSheetId="20" hidden="1">{#N/A,#N/A,FALSE,"Investment Analysis ";#N/A,#N/A,FALSE,"Savannah Place"}</definedName>
    <definedName name="wrn.SBE._.Report." localSheetId="20" hidden="1">{#N/A,#N/A,FALSE,"Operating Projections";"Restaurants",#N/A,FALSE,"Operating Projections";"Lounges",#N/A,FALSE,"Operating Projections";#N/A,#N/A,FALSE,"Clubs";#N/A,#N/A,FALSE,"Shows";#N/A,#N/A,FALSE,"Outdoor";#N/A,#N/A,FALSE,"Banquet";#N/A,#N/A,FALSE,"Retail";#N/A,#N/A,FALSE,"Casino";#N/A,#N/A,FALSE,"Sources &amp; Uses";#N/A,#N/A,FALSE,"Budget Breakdown";"Annual CF",#N/A,FALSE,"Track"}</definedName>
    <definedName name="wrn.SBU._.STEERIN." localSheetId="20" hidden="1">{"TOTALS",#N/A,FALSE,"Consolidating Income Statement";"MONTHS",#N/A,FALSE,"Ag";"QTRS",#N/A,FALSE,"Ag";"MONTHS",#N/A,FALSE,"Turf";"QTRS",#N/A,FALSE,"Turf";"MONTHS",#N/A,FALSE,"Industrial";"QTRS",#N/A,FALSE,"Industrial";"MONTHS",#N/A,FALSE,"Parts";"QTRS",#N/A,FALSE,"Parts"}</definedName>
    <definedName name="wrn.Scenario._.Summary._.Comparisons." localSheetId="20" hidden="1">{#N/A,"Rolling Option",FALSE,"Scenario Variable Cells";"Legal Internal",#N/A,FALSE,"Cash Flow Proforma";#N/A,"Pad &amp; Roll",FALSE,"Scenario Variable Cells";"Legal Internal",#N/A,FALSE,"Cash Flow Proforma";#N/A,"SuperPads",FALSE,"Scenario Variable Cells";"Legal Internal",#N/A,FALSE,"Cash Flow Proforma";#N/A,"Finished",FALSE,"Scenario Variable Cells";"Legal Internal",#N/A,FALSE,"Cash Flow Proforma"}</definedName>
    <definedName name="wrn.schas2" localSheetId="20" hidden="1">{"ACCOUNTING COPY",#N/A,FALSE,"SCHEDULE A";"FINANCE COPY",#N/A,FALSE,"SCHEDULE A";"P.L. COPY",#N/A,FALSE,"SCHEDULE A"}</definedName>
    <definedName name="wrn.Schedule._.A." localSheetId="20" hidden="1">{"Schedule A",#N/A,FALSE,"Schedule A"}</definedName>
    <definedName name="wrn.Schedule._.B." localSheetId="20" hidden="1">{"Schedule B",#N/A,FALSE,"Schedule B"}</definedName>
    <definedName name="wrn.Schedule._.C." localSheetId="20" hidden="1">{"Schedule C",#N/A,FALSE,"Schedule C"}</definedName>
    <definedName name="wrn.Schedule._.D." localSheetId="20" hidden="1">{"Schedule D",#N/A,FALSE,"Schedule C-D"}</definedName>
    <definedName name="wrn.Schedule_1A." localSheetId="20" hidden="1">{"Schedule_IA",#N/A,FALSE,"I-A"}</definedName>
    <definedName name="wrn.Schedule_1B." localSheetId="20" hidden="1">{"Schedule_1B",#N/A,FALSE,"I-B"}</definedName>
    <definedName name="wrn.Schedule_1C." localSheetId="20" hidden="1">{"Schedule_1C",#N/A,FALSE,"I-C"}</definedName>
    <definedName name="wrn.Schedule_1D." localSheetId="20" hidden="1">{"Schedule_1D",#N/A,FALSE,"I-D"}</definedName>
    <definedName name="wrn.Schedule_I." localSheetId="20" hidden="1">{"Schedule_I",#N/A,FALSE,"I"}</definedName>
    <definedName name="wrn.schedules." localSheetId="20">{#N/A,#N/A,FALSE,"Lse-ex";#N/A,#N/A,FALSE,"Rollover";#N/A,#N/A,FALSE,"Hist Sales";#N/A,#N/A,FALSE,"97 Occup Cst";#N/A,#N/A,FALSE,"Breakpoint";#N/A,#N/A,FALSE,"Rentroll";#N/A,#N/A,FALSE,"Hst I&amp;E";#N/A,#N/A,FALSE,"Owners";#N/A,#N/A,FALSE,"PROPS96";#N/A,#N/A,FALSE,"Props on mkt";#N/A,#N/A,FALSE,"Portfolios on mkt"}</definedName>
    <definedName name="wrn.Scm." localSheetId="20" hidden="1">{"Scm",#N/A,FALSE,"SCM";"Scm_Variance",#N/A,FALSE,"SCM"}</definedName>
    <definedName name="wrn.sdi." localSheetId="20" hidden="1">{#N/A,#N/A,FALSE,"Customer Base";#N/A,#N/A,FALSE,"Workforce";#N/A,#N/A,FALSE,"cur prod";#N/A,#N/A,FALSE,"in-proc";#N/A,#N/A,FALSE,"Trademark"}</definedName>
    <definedName name="wrn.seafirst." localSheetId="20"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condary._.Competition." localSheetId="20">{#N/A,#N/A,FALSE,"Secondary"}</definedName>
    <definedName name="wrn.Section._.1." localSheetId="20" hidden="1">{"KL_View",#N/A,FALSE,"Sum_Forecast";"KL_View",#N/A,FALSE,"New Sum_Forecast"}</definedName>
    <definedName name="wrn.Sensitivities." localSheetId="20" hidden="1">{"Sensitivities",#N/A,FALSE,"Consolidated"}</definedName>
    <definedName name="wrn.Shared._.Costs." localSheetId="20" hidden="1">{"cash flow",#N/A,FALSE,"Shared Costs";"allocations",#N/A,FALSE,"Shared Costs"}</definedName>
    <definedName name="wrn.Short." localSheetId="20" hidden="1">{#N/A,#N/A,FALSE,"ExecutiveSummary";#N/A,#N/A,FALSE,"CostDetail";#N/A,#N/A,FALSE,"IncomeDetail"}</definedName>
    <definedName name="wrn.Short._.Print." localSheetId="20" hidden="1">{#N/A,#N/A,FALSE,"Cover";#N/A,#N/A,FALSE,"Stack";#N/A,#N/A,FALSE,"Cost S";#N/A,#N/A,FALSE," CF";#N/A,#N/A,FALSE,"Investor"}</definedName>
    <definedName name="wrn.Side._.by._.Side." localSheetId="20" hidden="1">{"Side 99",#N/A,FALSE,"S&amp;U Side by Side"}</definedName>
    <definedName name="wrn.Site._.Development._.Package." localSheetId="20" hidden="1">{#N/A,#N/A,TRUE,"Site Dev P1";#N/A,#N/A,TRUE,"SD P2";#N/A,#N/A,TRUE,"SD P3"}</definedName>
    <definedName name="wrn.SKSCS1." localSheetId="20" hidden="1">{#N/A,#N/A,FALSE,"Antony Financials";#N/A,#N/A,FALSE,"Cowboy Financials";#N/A,#N/A,FALSE,"Combined";#N/A,#N/A,FALSE,"Valuematrix";#N/A,#N/A,FALSE,"DCFAntony";#N/A,#N/A,FALSE,"DCFCowboy";#N/A,#N/A,FALSE,"DCFCombined"}</definedName>
    <definedName name="wrn.Sources._.and._.Uses." localSheetId="20" hidden="1">{"Sources and Uses",#N/A,FALSE,"Sources &amp; Uses";"Construction Sources &amp; Uses Ex. D",#N/A,FALSE,"Sources &amp; Uses"}</definedName>
    <definedName name="wrn.SouthTrust." localSheetId="20" hidden="1">{"SouthTrust-Investor",#N/A,FALSE,"SouthTrust";"SouthTrust-Property",#N/A,FALSE,"SouthTrust"}</definedName>
    <definedName name="wrn.Special._.Project." localSheetId="20" hidden="1">{#N/A,#N/A,TRUE,"Cedar Branch Apartments";#N/A,#N/A,TRUE,"Creekbend Apartments";#N/A,#N/A,TRUE,"Heatherwood Apartments";#N/A,#N/A,TRUE,"Rockport Apartments";#N/A,#N/A,TRUE,"Sale on 30-Sep-96";#N/A,#N/A,TRUE,"Sale on 30-Sep-97";#N/A,#N/A,TRUE,"Sale on 30-Sep-98"}</definedName>
    <definedName name="wrn.SPG._.Estimate." localSheetId="20" hidden="1">{#N/A,#N/A,FALSE,"Detail";#N/A,#N/A,FALSE,"Totals"}</definedName>
    <definedName name="wrn.Spread._.Sheet." localSheetId="20" hidden="1">{#N/A,#N/A,FALSE,"spread"}</definedName>
    <definedName name="wrn.Spreadsheet." localSheetId="20" hidden="1">{"Spreadsheet",#N/A,FALSE,"Spreadsheet"}</definedName>
    <definedName name="wrn.STAND_ALONE_BOTH." localSheetId="20" hidden="1">{"FCB_ALL",#N/A,FALSE,"FCB";"GREY_ALL",#N/A,FALSE,"GREY"}</definedName>
    <definedName name="wrn.STANDARD." localSheetId="20" hidden="1">{"GENERAL INPUT",#N/A,FALSE,"GENERAL INPUT";"PROFORMA DRAW SCHEDULE",#N/A,FALSE,"WORKSHEET";"BUDGET ALL",#N/A,FALSE,"BUDGET";"OPERATING ALL",#N/A,FALSE,"OPERATING";"DRAW ESTIMATES",#N/A,FALSE,"DRAWS";"SOURCES &amp; USES",#N/A,FALSE,"SOURCES &amp; USES"}</definedName>
    <definedName name="wrn.Standard._.Reports." localSheetId="20" hidden="1">{"Const_Monthly",#N/A,FALSE,"Construction";"Construction_Summary",#N/A,FALSE,"Construction";"Cash_Flow",#N/A,FALSE,"Cash Flow";"Summary",#N/A,FALSE,"Summary";"Finsumm",#N/A,FALSE,"Summary Analysis";"Loanrecap",#N/A,FALSE,"Construction"}</definedName>
    <definedName name="wrn.Statements." localSheetId="20" hidden="1">{"Co1statements",#N/A,FALSE,"Cmpy1";"Co2statement",#N/A,FALSE,"Cmpy2";"co1pm",#N/A,FALSE,"Co1PM";"co2PM",#N/A,FALSE,"Co2PM";"value",#N/A,FALSE,"value";"opco",#N/A,FALSE,"NewSparkle";"adjusts",#N/A,FALSE,"Adjustments"}</definedName>
    <definedName name="wrn.Sterling._.House." localSheetId="20" hidden="1">{"One",#N/A,FALSE,"SterlingHouse";"Two",#N/A,FALSE,"SterlingHouse";"Three",#N/A,FALSE,"SterlingHouse";"Four",#N/A,FALSE,"SterlingHouse";"Five",#N/A,FALSE,"SterlingHouse"}</definedName>
    <definedName name="wrn.Sterling_House." localSheetId="20" hidden="1">{"One",#N/A,FALSE,"SterlingHouse";"Two",#N/A,FALSE,"SterlingHouse";"Three",#N/A,FALSE,"SterlingHouse";"Four",#N/A,FALSE,"SterlingHouse";"Five",#N/A,FALSE,"SterlingHouse"}</definedName>
    <definedName name="wrn.Store._.cash._.flows." localSheetId="20" hidden="1">{#N/A,"1",FALSE,"Store Graphs";#N/A,"2",FALSE,"Store Graphs";#N/A,"3",FALSE,"Store Graphs";#N/A,"4",FALSE,"Store Graphs";#N/A,"5",FALSE,"Store Graphs";#N/A,"6",FALSE,"Store Graphs";#N/A,"7",FALSE,"Store Graphs";#N/A,"8",FALSE,"Store Graphs";#N/A,"9",FALSE,"Store Graphs";#N/A,"10",FALSE,"Store Graphs";#N/A,"11",FALSE,"Store Graphs";#N/A,"12",FALSE,"Store Graphs";#N/A,"13",FALSE,"Store Graphs";#N/A,"14",FALSE,"Store Graphs";#N/A,"15",FALSE,"Store Graphs";#N/A,"16",FALSE,"Store Graphs";#N/A,"17",FALSE,"Store Graphs";#N/A,"18",FALSE,"Store Graphs";#N/A,"23",FALSE,"Store Graphs";#N/A,"24",FALSE,"Store Graphs";#N/A,"25",FALSE,"Store Graphs";#N/A,"26",FALSE,"Store Graphs";#N/A,"27",FALSE,"Store Graphs";#N/A,"68",FALSE,"Store Graphs";#N/A,"69",FALSE,"Store Graphs";#N/A,"70",FALSE,"Store Graphs";#N/A,"71",FALSE,"Store Graphs";#N/A,"72",FALSE,"Store Graphs";#N/A,"73",FALSE,"Store Graphs";#N/A,"74",FALSE,"Store Graphs";#N/A,"75",FALSE,"Store Graphs";#N/A,"76",FALSE,"Store Graphs";#N/A,"77",FALSE,"Store Graphs";#N/A,"78",FALSE,"Store Graphs";#N/A,"79",FALSE,"Store Graphs";#N/A,"80",FALSE,"Store Graphs";#N/A,"81",FALSE,"Store Graphs";#N/A,"82",FALSE,"Store Graphs";#N/A,"83",FALSE,"Store Graphs";#N/A,"84",FALSE,"Store Graphs";#N/A,"85",FALSE,"Store Graphs";#N/A,"86",FALSE,"Store Graphs";#N/A,"87",FALSE,"Store Graphs";#N/A,"88",FALSE,"Store Graphs";#N/A,"89",FALSE,"Store Graphs";#N/A,"90",FALSE,"Store Graphs";#N/A,"91",FALSE,"Store Graphs";#N/A,"92",FALSE,"Store Graphs";#N/A,"93",FALSE,"Store Graphs";#N/A,"94",FALSE,"Store Graphs";#N/A,"95",FALSE,"Store Graphs";#N/A,"96",FALSE,"Store Graphs";#N/A,"162",FALSE,"Store Graphs";#N/A,"163",FALSE,"Store Graphs";#N/A,"164",FALSE,"Store Graphs";#N/A,"165",FALSE,"Store Graphs";#N/A,"166",FALSE,"Store Graphs";#N/A,"182",FALSE,"Store Graphs";#N/A,"183",FALSE,"Store Graphs";#N/A,"184",FALSE,"Store Graphs";#N/A,"185",FALSE,"Store Graphs";#N/A,"186",FALSE,"Store Graphs";#N/A,"187",FALSE,"Store Graphs";#N/A,"188",FALSE,"Store Graphs";#N/A,"189",FALSE,"Store Graphs";#N/A,"190",FALSE,"Store Graphs";#N/A,"191",FALSE,"Store Graphs";#N/A,"192",FALSE,"Store Graphs";#N/A,"193",FALSE,"Store Graphs";#N/A,"194",FALSE,"Store Graphs";#N/A,"195",FALSE,"Store Graphs";#N/A,"196",FALSE,"Store Graphs";#N/A,"197",FALSE,"Store Graphs";#N/A,"198",FALSE,"Store Graphs";#N/A,"199",FALSE,"Store Graphs";#N/A,"200",FALSE,"Store Graphs";#N/A,"201",FALSE,"Store Graphs";#N/A,"202",FALSE,"Store Graphs";#N/A,"203",FALSE,"Store Graphs";#N/A,"244",FALSE,"Store Graphs";#N/A,"245",FALSE,"Store Graphs";#N/A,"246",FALSE,"Store Graphs";#N/A,"247",FALSE,"Store Graphs";#N/A,"248",FALSE,"Store Graphs";#N/A,"249",FALSE,"Store Graphs";#N/A,"250",FALSE,"Store Graphs";#N/A,"251",FALSE,"Store Graphs";#N/A,"252",FALSE,"Store Graphs";#N/A,"253",FALSE,"Store Graphs";#N/A,"254",FALSE,"Store Graphs";#N/A,"255",FALSE,"Store Graphs";#N/A,"256",FALSE,"Store Graphs";#N/A,"257",FALSE,"Store Graphs";#N/A,"258",FALSE,"Store Graphs";#N/A,"259",FALSE,"Store Graphs";#N/A,"260",FALSE,"Store Graphs";#N/A,"261",FALSE,"Store Graphs";#N/A,"262",FALSE,"Store Graphs";#N/A,"263",FALSE,"Store Graphs";#N/A,"264",FALSE,"Store Graphs";#N/A,"265",FALSE,"Store Graphs";#N/A,"266",FALSE,"Store Graphs";#N/A,"267",FALSE,"Store Graphs";#N/A,"268",FALSE,"Store Graphs";#N/A,"269",FALSE,"Store Graphs";#N/A,"270",FALSE,"Store Graphs";#N/A,"271",FALSE,"Store Graphs";#N/A,"272",FALSE,"Store Graphs";#N/A,"273",FALSE,"Store Graphs";#N/A,"274",FALSE,"Store Graphs";#N/A,"275",FALSE,"Store Graphs";#N/A,"339",FALSE,"Store Graphs";#N/A,"340",FALSE,"Store Graphs";#N/A,"341",FALSE,"Store Graphs";#N/A,"342",FALSE,"Store Graphs";#N/A,"343",FALSE,"Store Graphs";#N/A,"344",FALSE,"Store Graphs";#N/A,"345",FALSE,"Store Graphs";#N/A,"346",FALSE,"Store Graphs";#N/A,"347",FALSE,"Store Graphs";#N/A,"348",FALSE,"Store Graphs";#N/A,"349",FALSE,"Store Graphs";#N/A,"350",FALSE,"Store Graphs";#N/A,"351",FALSE,"Store Graphs";#N/A,"352",FALSE,"Store Graphs";#N/A,"353",FALSE,"Store Graphs"}</definedName>
    <definedName name="wrn.Submittal._.Reconciliation._.Schedule." localSheetId="20" hidden="1">{"Submittable Reconciliation Schedule",#N/A,FALSE,"Reconciliation";"GSCP2 PCS 30 Day",#N/A,FALSE,"GSCP2 PCS 30 Day Activity List"}</definedName>
    <definedName name="wrn.Subsidy._.Costs._.to._.CalHFA." localSheetId="20" hidden="1">{"Subsidy",#N/A,FALSE,"Subisdy"}</definedName>
    <definedName name="wrn.Sugar." localSheetId="20" hidden="1">{"Sugar-Investor",#N/A,FALSE,"Sugar";"Sugar-Property",#N/A,FALSE,"Sugar"}</definedName>
    <definedName name="wrn.sum." localSheetId="20" hidden="1">{"Opsys",#N/A,FALSE,"NPV_OPsys";"NT",#N/A,FALSE,"NPV_NT";"DevP",#N/A,FALSE,"NPV_DevPdt";"Office",#N/A,FALSE,"NPV_Office"}</definedName>
    <definedName name="wrn.Summaries." localSheetId="20" hidden="1">{#N/A,#N/A,FALSE,"Summaries &amp; NOI Compare";#N/A,#N/A,FALSE,"Consolidate Portfolio";#N/A,#N/A,FALSE,"Consolidate TERA";#N/A,#N/A,FALSE,"Consolidate II";#N/A,#N/A,FALSE,"Consolidate IV";#N/A,#N/A,FALSE,"Consolidate II &amp; IV";#N/A,#N/A,FALSE,"Consolidate V";#N/A,#N/A,FALSE,"2001 PortSum";#N/A,#N/A,FALSE,"2001 Summary";#N/A,#N/A,FALSE,"2002 PortSum";#N/A,#N/A,FALSE,"2002 Summary";#N/A,#N/A,FALSE,"2003 PortSum";#N/A,#N/A,FALSE,"2003 Summary";#N/A,#N/A,FALSE,"2004 Budg PortSum";#N/A,#N/A,FALSE,"2004 Budg Summ";#N/A,#N/A,FALSE,"Econ Occupancy"}</definedName>
    <definedName name="wrn.SUMMARY." localSheetId="20">{#N/A,#N/A,FALSE,"Summary"}</definedName>
    <definedName name="wrn.Summary._.Excluding._.DHC." localSheetId="20" hidden="1">{"Summary Excluding DHC",#N/A,FALSE,"SUMMARY"}</definedName>
    <definedName name="wrn.Summary._.Including._.DHC." localSheetId="20" hidden="1">{"Summary Including DHC",#N/A,FALSE,"SUMMARY"}</definedName>
    <definedName name="wrn.Summary._.Pages." localSheetId="20" hidden="1">{"Summary",#N/A,TRUE,"Summary";"Venture Cash Flow",#N/A,TRUE,"Summary";"Venture Costs &amp; Income Summary",#N/A,TRUE,"Summary";"Timeline",#N/A,TRUE,"Summary";"Development Budget",#N/A,TRUE,"Summary"}</definedName>
    <definedName name="wrn.Summary._.Presentation." localSheetId="20" hidden="1">{#N/A,#N/A,FALSE,"Financial Statements";#N/A,#N/A,FALSE,"MM FA &amp; Multiples";#N/A,#N/A,FALSE,"Preliminary Valuation";#N/A,#N/A,FALSE,"WACC"}</definedName>
    <definedName name="wrn.Summary._.Proforma." localSheetId="20" hidden="1">{#N/A,#N/A,FALSE,"Invest Sum";#N/A,#N/A,FALSE,"Dev Costs";#N/A,#N/A,FALSE,"PnL 5 Year"}</definedName>
    <definedName name="wrn.Summary._.Schedule." localSheetId="20" hidden="1">{#N/A,#N/A,FALSE,"Smry1";#N/A,#N/A,FALSE,"Smry2";#N/A,#N/A,FALSE,"Finance Cash Flow"}</definedName>
    <definedName name="wrn.Summary._.Sheet._.Only." localSheetId="20" hidden="1">{#N/A,#N/A,FALSE,"SUMMARY"}</definedName>
    <definedName name="wrn.Summary._.w._.All._.Back._.Up." localSheetId="20" hidden="1">{#N/A,#N/A,TRUE,"SUMMARY";#N/A,#N/A,TRUE,"CNST SCHD";#N/A,#N/A,TRUE,"TI SCHD";#N/A,#N/A,TRUE,"COM SCHD";#N/A,#N/A,TRUE,"LU INT-FFO SCHD";#N/A,#N/A,TRUE,"OCCUP";#N/A,#N/A,TRUE,"RENT SCHD";#N/A,#N/A,TRUE,"OER SCHD"}</definedName>
    <definedName name="wrn.SummaryPgs." localSheetId="20" hidden="1">{#N/A,#N/A,FALSE,"CreditStat";#N/A,#N/A,FALSE,"SPbrkup";#N/A,#N/A,FALSE,"MerSPsyn";#N/A,#N/A,FALSE,"MerSPwKCsyn";#N/A,#N/A,FALSE,"MerSPwKCsyn (2)";#N/A,#N/A,FALSE,"CreditStat (2)"}</definedName>
    <definedName name="wrn.SumSchedules." localSheetId="20" hidden="1">{"MonSum 1",#N/A,FALSE,"Summary Schedules";"MonSum 2",#N/A,FALSE,"Summary Schedules";"QtrSum1",#N/A,FALSE,"Summary Schedules";"QtrSum2",#N/A,FALSE,"Summary Schedules";"AnnualSum1",#N/A,FALSE,"Summary Schedules";"annual2",#N/A,FALSE,"Summary Schedules"}</definedName>
    <definedName name="wrn.SUN1." localSheetId="20" hidden="1">{#N/A,#N/A,FALSE,"Assumptions";#N/A,#N/A,FALSE,"office";#N/A,#N/A,FALSE,"monthly"}</definedName>
    <definedName name="wrn.sun2" localSheetId="20" hidden="1">{#N/A,#N/A,FALSE,"Assumptions";#N/A,#N/A,FALSE,"office";#N/A,#N/A,FALSE,"monthly"}</definedName>
    <definedName name="wrn.SunModel." localSheetId="20" hidden="1">{#N/A,#N/A,FALSE,"summary";#N/A,#N/A,FALSE,"SIH";#N/A,#N/A,FALSE,"SIH Value";#N/A,#N/A,FALSE,"tax est.";#N/A,#N/A,FALSE,"Mohegan";#N/A,#N/A,FALSE,"Resorts";#N/A,#N/A,FALSE,"Win Per Day";#N/A,#N/A,FALSE,"CapStr"}</definedName>
    <definedName name="wrn.SUPP." localSheetId="20"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lementary._.Info." localSheetId="20" hidden="1">{"Audit and Pension Costs",#N/A,FALSE,"Supp";"Interest Paid and Loans",#N/A,FALSE,"Supp";"Details of Assoc. Coys.",#N/A,FALSE,"Supp"}</definedName>
    <definedName name="wrn.Supply._.Additions." localSheetId="20">{#N/A,#N/A,FALSE,"Supply Addn"}</definedName>
    <definedName name="wrn.Support._.Data." localSheetId="20"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wrn.surveillance." localSheetId="20" hidden="1">{#N/A,#N/A,FALSE,"DELQ";#N/A,#N/A,FALSE,"REO";#N/A,#N/A,FALSE,"WATCHDSC";#N/A,#N/A,FALSE,"2LOSSMOD";#N/A,#N/A,FALSE,"2LOSS";#N/A,#N/A,FALSE,"DSC";#N/A,#N/A,FALSE,"OPERAT";#N/A,#N/A,FALSE,"ADJUST";#N/A,#N/A,FALSE,"PAIDOFF";#N/A,#N/A,FALSE,"TENANT";#N/A,#N/A,FALSE,"LEASE EXPIRE"}</definedName>
    <definedName name="wrn.Syndication." localSheetId="20" hidden="1">{#N/A,#N/A,FALSE,"Assumptions";"Section 1",#N/A,FALSE,"SYNDICATION MODEL";"Section 2",#N/A,FALSE,"SYNDICATION MODEL";#N/A,#N/A,FALSE,"Input Sheet";#N/A,#N/A,FALSE,"SYNDICATION ROE"}</definedName>
    <definedName name="wrn.Target._.Comparison." localSheetId="20" hidden="1">{"Target Comparison",#N/A,FALSE,"Summary"}</definedName>
    <definedName name="wrn.tax." localSheetId="20" hidden="1">{"tax",#N/A,FALSE,"Tax";"tax_variance",#N/A,FALSE,"Tax"}</definedName>
    <definedName name="wrn.TEFRA._.INFO." localSheetId="20" hidden="1">{"TEFRA INFO",#N/A,FALSE,"Input"}</definedName>
    <definedName name="wrn.Template." localSheetId="20">{#N/A,#N/A,FALSE,"1_Executive Summary";#N/A,#N/A,FALSE,"2_Assumptions";#N/A,#N/A,FALSE,"3_Footnotes";#N/A,#N/A,FALSE,"4_Cash Flow";#N/A,#N/A,FALSE,"5_Exp Detail";#N/A,#N/A,FALSE,"6_Residual - Marketing";#N/A,#N/A,FALSE,"7_Residual Matrix";#N/A,#N/A,FALSE,"8_Pricing Matrix";#N/A,#N/A,FALSE,"9_Value Matrix";#N/A,#N/A,FALSE,"10_Vacancy Detail";#N/A,#N/A,FALSE,"12_Expiration Schedule";#N/A,#N/A,FALSE,"13_Exp Analysis Fixed-Var";#N/A,#N/A,FALSE,"14_Existing vs Mkt"}</definedName>
    <definedName name="wrn.Template._1" localSheetId="20"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NSCH." localSheetId="20" hidden="1">{"SQFT1",#N/A,FALSE,"TENANT";"SQFT2",#N/A,FALSE,"TENANT";"BASERENT",#N/A,FALSE,"TENANT";"ESCAL",#N/A,FALSE,"TENANT";"ADVALTAX",#N/A,FALSE,"TENANT";"INSRECOV",#N/A,FALSE,"TENANT";"PRIORYR",#N/A,FALSE,"TENANT"}</definedName>
    <definedName name="wrn.Test2." localSheetId="20" hidden="1">{"CoverSheet 97",#N/A,TRUE,"97CoverPage";"CY 1997",#N/A,TRUE,"97TableOfContents";"CY 1997",#N/A,TRUE,"97CashFlowBeforeFinancing"}</definedName>
    <definedName name="wrn.TheWholeEnchilada." localSheetId="20" hidden="1">{"CSheet",#N/A,FALSE,"C";"SmCap",#N/A,FALSE,"VAL1";"GulfCoast",#N/A,FALSE,"VAL1";"nav",#N/A,FALSE,"NAV";"Summary",#N/A,FALSE,"NAV"}</definedName>
    <definedName name="wrn.THR._.Budget." localSheetId="20" hidden="1">{"7-Year Pro Forma",#N/A,FALSE,"Prof";"Statistics",#N/A,FALSE,"Stats"}</definedName>
    <definedName name="wrn.TICKSHEETS." localSheetId="20" hidden="1">{#N/A,#N/A,FALSE,"Unit &amp; Plot Summary";#N/A,#N/A,FALSE,"House - RG4";#N/A,#N/A,FALSE,"D";#N/A,#N/A,FALSE,"House - S";#N/A,#N/A,FALSE,"House -W";#N/A,#N/A,FALSE,"House -LA";#N/A,#N/A,FALSE,"LAE";#N/A,#N/A,FALSE,"A";#N/A,#N/A,FALSE,"AE";#N/A,#N/A,FALSE,"AG2";#N/A,#N/A,FALSE,"AEU"}</definedName>
    <definedName name="wrn.tmtest." localSheetId="20" hidden="1">{#N/A,#N/A,FALSE,"Summary";#N/A,#N/A,FALSE,"Assumptions";#N/A,#N/A,FALSE,"Lease-up";#N/A,#N/A,FALSE,"DrawSchedule"}</definedName>
    <definedName name="wrn.TOCHTERMAN." localSheetId="20"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OL." localSheetId="2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_.REITS." localSheetId="20" hidden="1">{#N/A,#N/A,FALSE,"REIT ";#N/A,#N/A,FALSE,"Equity Office";#N/A,#N/A,FALSE,"Boston Properties";#N/A,#N/A,FALSE,"Crescent RE";#N/A,#N/A,FALSE,"HRPT";#N/A,#N/A,FALSE,"Vornado";#N/A,#N/A,FALSE,"Cornerstone"}</definedName>
    <definedName name="wrn.Top._.Ten._.Summary." localSheetId="20" hidden="1">{#N/A,#N/A,FALSE,"Summary"}</definedName>
    <definedName name="wrn.TOT." localSheetId="20" hidden="1">{#N/A,#N/A,FALSE,"P&amp;L";#N/A,#N/A,FALSE,"Var_Fixed_cost"}</definedName>
    <definedName name="wrn.TOT1." localSheetId="20" hidden="1">{#N/A,#N/A,FALSE,"P&amp;L";#N/A,#N/A,FALSE,"Var_Fixed_cost"}</definedName>
    <definedName name="wrn.Total." localSheetId="20">{#N/A,#N/A,FALSE,"Exec Sum";#N/A,#N/A,FALSE,"Rent Rate Comp";#N/A,#N/A,FALSE,"Rate, NPV Comp";#N/A,#N/A,FALSE,"Opt A NNN";#N/A,#N/A,FALSE,"15-yr Opt. A Sum";#N/A,#N/A,FALSE,"15-yr Opt A Other Costs";#N/A,#N/A,FALSE,"10-yr Opt. A Sum";#N/A,#N/A,FALSE,"10-yr Opt A Other Costs";#N/A,#N/A,FALSE,"NPV Calc"}</definedName>
    <definedName name="wrn.Total._.Model." localSheetId="20" hidden="1">{#N/A,#N/A,TRUE,"Comparison";#N/A,#N/A,TRUE,"toc";#N/A,#N/A,TRUE,"data1";#N/A,#N/A,TRUE,"financing";#N/A,#N/A,TRUE,"source";#N/A,#N/A,TRUE,"cash";#N/A,#N/A,TRUE,"tax";#N/A,#N/A,TRUE,"ln2";#N/A,#N/A,TRUE,"ln4";#N/A,#N/A,TRUE,"rep";#N/A,#N/A,TRUE,"opres";#N/A,#N/A,TRUE,"depr";#N/A,#N/A,TRUE,"funded";#N/A,#N/A,TRUE,"fedtc";#N/A,#N/A,TRUE,"statetc";#N/A,#N/A,TRUE,"mingain";#N/A,#N/A,TRUE,"mtdata1";#N/A,#N/A,TRUE,"base";#N/A,#N/A,TRUE,"mtsource";#N/A,#N/A,TRUE,"mtcash";#N/A,#N/A,TRUE,"mttax";#N/A,#N/A,TRUE,"mtben";#N/A,#N/A,TRUE,"sale";#N/A,#N/A,TRUE,"put";#N/A,#N/A,TRUE,"ResidualVal";#N/A,#N/A,TRUE,"tcamort";#N/A,#N/A,TRUE,"MT3%";#N/A,#N/A,TRUE,"Qirr";#N/A,#N/A,TRUE,"mingainMT";#N/A,#N/A,TRUE,"MTBalSheet";#N/A,#N/A,TRUE,"bstest"}</definedName>
    <definedName name="wrn.Total._.Presentation." localSheetId="20" hidden="1">{#N/A,#N/A,TRUE,"Financial Statements";#N/A,#N/A,TRUE,"Normalized Salaries";#N/A,#N/A,TRUE,"Valuation";#N/A,#N/A,TRUE,"Beta, Wd, We and Excess WC";#N/A,#N/A,TRUE,"WACC";#N/A,#N/A,TRUE,"MM FA &amp; Multiples"}</definedName>
    <definedName name="wrn.Total._.Proved." localSheetId="20" hidden="1">{"Total",#N/A,FALSE,"Total Proved";"PDP",#N/A,FALSE,"Total Proved";"PNP",#N/A,FALSE,"Total Proved";"PUD",#N/A,FALSE,"Total Proved"}</definedName>
    <definedName name="wrn.Total._.Proved._.plus._.Probable." localSheetId="20" hidden="1">{"Total",#N/A,FALSE,"Total Proved + Probable";"PDP",#N/A,FALSE,"Total Proved + Probable";"PNP",#N/A,FALSE,"Total Proved + Probable";"PUD",#N/A,FALSE,"Total Proved + Probable";"Prob",#N/A,FALSE,"Total Proved + Probable"}</definedName>
    <definedName name="wrn.TOTAL._.SHEETS." localSheetId="20">{#N/A,#N/A,FALSE,"DEV COSTS";#N/A,#N/A,FALSE,"10-YR C. F."}</definedName>
    <definedName name="wrn.TOTAL._.SHEETS5" localSheetId="20" hidden="1">{#N/A,#N/A,FALSE,"DEV COSTS";#N/A,#N/A,FALSE,"10-YR C. F."}</definedName>
    <definedName name="wrn.Total5" localSheetId="20" hidden="1">{#N/A,#N/A,FALSE,"Exec Sum";#N/A,#N/A,FALSE,"Rent Rate Comp";#N/A,#N/A,FALSE,"Rate, NPV Comp";#N/A,#N/A,FALSE,"Opt A NNN";#N/A,#N/A,FALSE,"15-yr Opt. A Sum";#N/A,#N/A,FALSE,"15-yr Opt A Other Costs";#N/A,#N/A,FALSE,"10-yr Opt. A Sum";#N/A,#N/A,FALSE,"10-yr Opt A Other Costs";#N/A,#N/A,FALSE,"NPV Calc"}</definedName>
    <definedName name="wrn.TownPoint." localSheetId="20" hidden="1">{"Townpoint-Investor",#N/A,FALSE,"TownPoint";"Townpoint-Property",#N/A,FALSE,"TownPoint"}</definedName>
    <definedName name="wrn.TransPrcd_123." localSheetId="20" hidden="1">{#N/A,#N/A,TRUE,"TransPrcd 1";#N/A,#N/A,TRUE,"TransPrcd 2";#N/A,#N/A,TRUE,"TransPrcd 3"}</definedName>
    <definedName name="wrn.Tweety." localSheetId="20" hidden="1">{#N/A,#N/A,FALSE,"A&amp;E";#N/A,#N/A,FALSE,"HighTop";#N/A,#N/A,FALSE,"JG";#N/A,#N/A,FALSE,"RI";#N/A,#N/A,FALSE,"woHT";#N/A,#N/A,FALSE,"woHT&amp;JG"}</definedName>
    <definedName name="wrn.Tycon._.Model." localSheetId="20">{"rtn",#N/A,FALSE,"RTN";"tables",#N/A,FALSE,"RTN";"cf",#N/A,FALSE,"CF";"stats",#N/A,FALSE,"Stats";"prop",#N/A,FALSE,"Prop"}</definedName>
    <definedName name="wrn.Underwriting._.Report." localSheetId="20" hidden="1">{#N/A,#N/A,TRUE,"Summary I";#N/A,#N/A,TRUE,"Signature Page";#N/A,#N/A,TRUE,"Summary II";#N/A,#N/A,TRUE,"Summary III";#N/A,#N/A,TRUE,"Income";#N/A,#N/A,TRUE,"Expenses";#N/A,#N/A,TRUE,"Spreadsheet";#N/A,#N/A,TRUE,"Screening ";#N/A,#N/A,TRUE,"Comments";#N/A,#N/A,TRUE,"Exit Strategy";#N/A,#N/A,TRUE,"CashColl";#N/A,#N/A,TRUE,"Reserves";#N/A,#N/A,TRUE,"Pricing";#N/A,#N/A,TRUE,"Sources &amp; Uses";#N/A,#N/A,TRUE,"Loan Options ";#N/A,#N/A,TRUE,"RE TAX Phase-In";#N/A,#N/A,TRUE,"Commercial leases";#N/A,#N/A,TRUE,"Immediate Repairs";#N/A,#N/A,TRUE,"Borr";#N/A,#N/A,TRUE,"KeyI";#N/A,#N/A,TRUE,"REOI";#N/A,#N/A,TRUE,"KeyII";#N/A,#N/A,TRUE,"REOII";#N/A,#N/A,TRUE,"Data";#N/A,#N/A,TRUE,"Waivers &amp; Conditions"}</definedName>
    <definedName name="wrn.Underwriting._.View." localSheetId="20" hidden="1">{"Project Summary",#N/A,FALSE,"Project Summary";"Rent Summary",#N/A,FALSE,"Rent Summary";"Regulated Units by Agency",#N/A,FALSE,"Rent Calcs";"Rent Calcs - all rents and two subsidies",#N/A,FALSE,"Rent Calcs";"Rent Calcs - CalHFA and TCAC",#N/A,FALSE,"Rent Calcs";"Sources and Uses with Eligible Basis",#N/A,FALSE,"Sources &amp; Uses";"Construction Sources &amp; Uses Ex. D",#N/A,FALSE,"Construction S &amp; U";"Operating Budget Detail",#N/A,FALSE,"Operations";"Cash Flow",#N/A,FALSE,"Cash Flow";"Input Pages 1 and 2",#N/A,FALSE,"Input";"Input Pages 3 and 4",#N/A,FALSE,"Input";"Bridge Loan",#N/A,FALSE,"Bridge Loan"}</definedName>
    <definedName name="wrn.Unit._.Information." localSheetId="20" hidden="1">{#N/A,#N/A,FALSE,"Unit Info";#N/A,#N/A,FALSE,"Unit Info"}</definedName>
    <definedName name="wrn.UPLIFTS." localSheetId="20" hidden="1">{#N/A,#N/A,FALSE,"Sheet1"}</definedName>
    <definedName name="wrn.USGrant." localSheetId="20" hidden="1">{#N/A,#N/A,TRUE,"TOC";#N/A,#N/A,TRUE,"Data1";#N/A,#N/A,TRUE,"Data4";#N/A,#N/A,TRUE,"Source";#N/A,#N/A,TRUE,"Cash";#N/A,#N/A,TRUE,"Tax";#N/A,#N/A,TRUE,"Sale";#N/A,#N/A,TRUE,"Ben";#N/A,#N/A,TRUE,"Ln2";#N/A,#N/A,TRUE,"Ln4";#N/A,#N/A,TRUE,"LnSum";#N/A,#N/A,TRUE,"Dep";#N/A,#N/A,TRUE,"Funded";#N/A,#N/A,TRUE,"MinGn";#N/A,#N/A,TRUE,"TaxCredit";#N/A,#N/A,TRUE,"Data3";#N/A,#N/A,TRUE,"Residual"}</definedName>
    <definedName name="wrn.USSC_Reports." localSheetId="20"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_1" localSheetId="20"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W." localSheetId="20" hidden="1">{"IS",#N/A,FALSE,"IS";"RPTIS",#N/A,FALSE,"RPTIS";"STATS",#N/A,FALSE,"STATS";"BS",#N/A,FALSE,"BS"}</definedName>
    <definedName name="wrn.Valuation._.Worksheets." localSheetId="20"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e." localSheetId="20" hidden="1">{#N/A,#N/A,FALSE,"Cashflow Analysis";#N/A,#N/A,FALSE,"Sensitivity Analysis";#N/A,#N/A,FALSE,"PV";#N/A,#N/A,FALSE,"Pro Forma"}</definedName>
    <definedName name="wrn.Value.2" localSheetId="20" hidden="1">{#N/A,#N/A,FALSE,"Cashflow Analysis";#N/A,#N/A,FALSE,"Sensitivity Analysis";#N/A,#N/A,FALSE,"PV";#N/A,#N/A,FALSE,"Pro Forma"}</definedName>
    <definedName name="wrn.Variance._.1." localSheetId="20" hidden="1">{"Ebit_Variance",#N/A,FALSE,"P&amp;L";"Cash_Variance",#N/A,FALSE,"Cash"}</definedName>
    <definedName name="wrn.Variance._.2." localSheetId="20" hidden="1">{"Reserves_Variance",#N/A,FALSE,"Reserves";"Scm_Variance",#N/A,FALSE,"SCM";"tax_variance",#N/A,FALSE,"Tax"}</definedName>
    <definedName name="wrn.Variance._.Worksheet." localSheetId="20" hidden="1">{#N/A,#N/A,FALSE,"VARSTRIP"}</definedName>
    <definedName name="wrn.ventana." localSheetId="20" hidden="1">{#N/A,#N/A,FALSE,"Cash Flow";#N/A,#N/A,FALSE,"scenario 1"}</definedName>
    <definedName name="wrn.villages." localSheetId="20"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Wacc." localSheetId="20" hidden="1">{"Area1",#N/A,FALSE,"OREWACC";"Area2",#N/A,FALSE,"OREWACC"}</definedName>
    <definedName name="wrn.WAGE._.RATES." localSheetId="20" hidden="1">{#N/A,#N/A,FALSE,"WAGE FORM - UNION";#N/A,#N/A,FALSE,"EST. WAGE RATES - UNION";#N/A,#N/A,FALSE,"WAGE RATE DETAILS - UNION"}</definedName>
    <definedName name="wrn.WCC." localSheetId="20" hidden="1">{#N/A,#N/A,FALSE,"9Pricing Matrix";#N/A,#N/A,FALSE,"3Cash Flow";#N/A,#N/A,FALSE,"5Residual";#N/A,#N/A,FALSE,"8Residual Sensitivity";#N/A,#N/A,FALSE,"10Vacancy Matrix";#N/A,#N/A,FALSE,"11Expiration Schedule";#N/A,#N/A,FALSE,"12Lease-up Schedule";#N/A,#N/A,FALSE,"I&amp;E";#N/A,#N/A,FALSE,"Tax_Analysis"}</definedName>
    <definedName name="wrn.weekly." localSheetId="20" hidden="1">{#N/A,#N/A,FALSE,"Large Operators";#N/A,#N/A,FALSE,"Smaller Operators";#N/A,#N/A,FALSE,"Equip. Supply";#N/A,#N/A,FALSE,"EBITDA";#N/A,#N/A,FALSE,"perform"}</definedName>
    <definedName name="wrn.WHAT._.IF._.9596." localSheetId="20" hidden="1">{#N/A,#N/A,TRUE,"INPUTS";#N/A,#N/A,TRUE,"INCOME STATEMENT";#N/A,#N/A,TRUE,"BALANCE";#N/A,#N/A,TRUE,"COST OF SALES";#N/A,#N/A,TRUE,"CASH FLOW";#N/A,#N/A,TRUE,"TRASLATION"}</definedName>
    <definedName name="wrn.What._.If._.FY99." localSheetId="20" hidden="1">{#N/A,#N/A,FALSE,"INPUTS";#N/A,#N/A,FALSE,"INCOME STATEMENT";#N/A,#N/A,FALSE,"BALANCE";#N/A,#N/A,FALSE,"TRASLATION";#N/A,#N/A,FALSE,"CASH FLOW";#N/A,#N/A,FALSE,"COST OF SALES"}</definedName>
    <definedName name="wrn.wicor." localSheetId="20" hidden="1">{#N/A,#N/A,FALSE,"FACTSHEETS";#N/A,#N/A,FALSE,"pump";#N/A,#N/A,FALSE,"filter"}</definedName>
    <definedName name="wrn.Woksheets._.and._.entries." localSheetId="20" hidden="1">{#N/A,#N/A,FALSE,"Emmes Capital";#N/A,#N/A,FALSE,"Capital  Entries";#N/A,#N/A,FALSE,"Emmes Services";#N/A,#N/A,FALSE,"Services Entries";#N/A,#N/A,FALSE,"Emmes &amp; Co";#N/A,#N/A,FALSE,"Emmes  Entries";#N/A,#N/A,FALSE,"Proof"}</definedName>
    <definedName name="wrn.work._.rev._.sal._.uss." localSheetId="20" hidden="1">{"work rev sal uss",#N/A,TRUE,"WORKSHEET REV &amp; SAL"}</definedName>
    <definedName name="wrn.Work._.sal._.RS." localSheetId="20" hidden="1">{"WORK REV SAL R$",#N/A,TRUE,"WORKSHEET REV &amp; SAL"}</definedName>
    <definedName name="wrn.Working._.Papers._.1." localSheetId="20" hidden="1">{"Assumptions_other",#N/A,FALSE,"Assump";"Ebit_division_indirect",#N/A,FALSE,"P&amp;L";"Ebit_indirect_allocation",#N/A,FALSE,"P&amp;L"}</definedName>
    <definedName name="wrn.Working._.Papers._.2." localSheetId="20" hidden="1">{"Cash_detail",#N/A,FALSE,"Cash";"Cash_reconciliation",#N/A,FALSE,"Cash";"Scm",#N/A,FALSE,"SCM";"Tax",#N/A,FALSE,"Tax"}</definedName>
    <definedName name="wrn.Worksheet." localSheetId="20" hidden="1">{"Worksheet",#N/A,FALSE,"Worksheet"}</definedName>
    <definedName name="wrn.Wovenhearts." localSheetId="20" hidden="1">{"One",#N/A,FALSE,"Wovenhearts";"Two",#N/A,FALSE,"Wovenhearts";"Three",#N/A,FALSE,"Wovenhearts";"Four",#N/A,FALSE,"Wovenhearts";"Five",#N/A,FALSE,"Wovenhearts"}</definedName>
    <definedName name="wrn.Wynwood." localSheetId="20" hidden="1">{"One",#N/A,FALSE,"Wynwood";"Two",#N/A,FALSE,"Wynwood";"Three",#N/A,FALSE,"Wynwood";"Four",#N/A,FALSE,"Wynwood";"Five",#N/A,FALSE,"Wynwood"}</definedName>
    <definedName name="wrn.XL._.DTR." localSheetId="20" hidden="1">{#N/A,#N/A,TRUE,"XL Cash Flow";#N/A,#N/A,TRUE,"Prop Valuation";#N/A,#N/A,TRUE,"Equity";#N/A,#N/A,TRUE,"Modeling assumptions";#N/A,#N/A,TRUE,"NER Model";#N/A,#N/A,TRUE,"Lease Exp";#N/A,#N/A,TRUE,"Inc &amp; Exp";#N/A,#N/A,TRUE,"Formatted - roll";#N/A,#N/A,TRUE,"Debt Model";#N/A,#N/A,TRUE,"Debt-Moody";#N/A,#N/A,TRUE,"Debt"}</definedName>
    <definedName name="wrn.XL.DTR.0" localSheetId="20" hidden="1">{#N/A,#N/A,TRUE,"XL Cash Flow";#N/A,#N/A,TRUE,"Prop Valuation";#N/A,#N/A,TRUE,"Equity";#N/A,#N/A,TRUE,"Modeling assumptions";#N/A,#N/A,TRUE,"NER Model";#N/A,#N/A,TRUE,"Lease Exp";#N/A,#N/A,TRUE,"Inc &amp; Exp";#N/A,#N/A,TRUE,"Formatted - roll";#N/A,#N/A,TRUE,"Debt Model";#N/A,#N/A,TRUE,"Debt-Moody";#N/A,#N/A,TRUE,"Debt"}</definedName>
    <definedName name="wrn.Yearly." localSheetId="20" hidden="1">{"One",#N/A,FALSE,"Yearly"}</definedName>
    <definedName name="wrn.yeild._.graph.1" localSheetId="20" hidden="1">{#N/A,#N/A,FALSE,"Yield Graph"}</definedName>
    <definedName name="wrn.Yield._.Graph." localSheetId="20" hidden="1">{#N/A,#N/A,FALSE,"Yield Graph"}</definedName>
    <definedName name="wrn.Yield._.Graph._.plus._.Input." localSheetId="20" hidden="1">{#N/A,#N/A,FALSE,"Yield Graph";#N/A,#N/A,FALSE,"Rent Roll";#N/A,#N/A,FALSE,"OE Yr1";#N/A,#N/A,FALSE,"Repl.Cst.+Ins."}</definedName>
    <definedName name="wrn.Zaxon._.Report._.1st._.half." localSheetId="20" hidden="1">{"CoverSheet",#N/A,FALSE,"Cover Sheet";"AreaSum",#N/A,FALSE,"Master Area Summary";"Exclusions",#N/A,FALSE,"Exclusions";"ZaxEXsum",#N/A,FALSE,"Executive Summary";"Zax A sum",#N/A,FALSE,"Bldg A Summary";"ZaxAest",#N/A,FALSE,"BLDG.A";"zaxCsum",#N/A,FALSE,"Bldg C Summary";"ZaxCest",#N/A,FALSE,"BLDG.C";"ZaxSTsum",#N/A,FALSE,"Site Summary";"zaxsite",#N/A,FALSE,"Site work"}</definedName>
    <definedName name="wrn.Zaxon._.Report._.2._.half." localSheetId="20" hidden="1">{"ZaxSWsum",#N/A,FALSE,"Sewer Summary";"ZaxSWest",#N/A,FALSE,"Sewer Estimate";"ZaxGRsum",#N/A,FALSE,"Garage Summary";"ZaxGRest",#N/A,FALSE,"Garage Estimate";"ZaxPLsum",#N/A,FALSE,"Pool Summary";"ZaxPLest",#N/A,FALSE,"Pool";"ZaxPHsum",#N/A,FALSE,"Pool House Summary";"ZaxMAsum",#N/A,FALSE,"Marina Summary";"ZaxMAest",#N/A,FALSE,"Marina Estimate"}</definedName>
    <definedName name="wrn.ZML123._.Financial._.Summaries." localSheetId="20" hidden="1">{#N/A,#N/A,FALSE,"ZM3 FinSummary";#N/A,#N/A,FALSE,"ZM2 FinSummary";#N/A,#N/A,FALSE,"ZM1 FinSummary"}</definedName>
    <definedName name="wrn_2" localSheetId="20" hidden="1">{"Inflation-BaseYear",#N/A,FALSE,"Inputs"}</definedName>
    <definedName name="wrn1.supp." localSheetId="20"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2001._.Budget._.by._.Qtr.0_2" localSheetId="20" hidden="1">{"Qtr2001",#N/A,FALSE,"Model";"Office/Retail 2001 by Qtr",#N/A,FALSE,"Formatted Office-Retail Page";"Other Income 2001 by Qtr",#N/A,FALSE,"Other";"Resort/Hotel 2001 by Qtr",#N/A,FALSE,"Hotel";"LDV 2001 by Qtr",#N/A,FALSE,"LDV";"Disp 2001 by Qtr",#N/A,FALSE,"Dispositions"}</definedName>
    <definedName name="wrna7" localSheetId="20" hidden="1">{#N/A,#N/A,FALSE,"CASH FLOW"}</definedName>
    <definedName name="wrncond2" localSheetId="20" hidden="1">{#N/A,#N/A,FALSE,"Unconsolidated Debt"}</definedName>
    <definedName name="wrncontirb2" localSheetId="20" hidden="1">{#N/A,#N/A,FALSE,"Contribution Analysis"}</definedName>
    <definedName name="wrncontrib1_2" localSheetId="20" hidden="1">{#N/A,#N/A,FALSE,"Contribution Analysis"}</definedName>
    <definedName name="wrncsc_2" localSheetId="20" hidden="1">{"orixcsc",#N/A,FALSE,"ORIX CSC";"orixcsc2",#N/A,FALSE,"ORIX CSC"}</definedName>
    <definedName name="wrng" localSheetId="20" hidden="1">{"Output-BaseYear",#N/A,FALSE,"Output"}</definedName>
    <definedName name="wrnh" localSheetId="20" hidden="1">{"Output-All",#N/A,FALSE,"Output"}</definedName>
    <definedName name="wrnpkg" localSheetId="20" hidden="1">{#N/A,#N/A,FALSE,"Income Stmt";#N/A,#N/A,FALSE,"Income Summary"}</definedName>
    <definedName name="wrnpkgs" localSheetId="20" hidden="1">{#N/A,#N/A,FALSE,"Income Stmt";#N/A,#N/A,FALSE,"Income Summary"}</definedName>
    <definedName name="wrnprintall2" localSheetId="20" hidden="1">{"Main",#N/A,FALSE,"Wacker";"Main2",#N/A,FALSE,"Wacker";"Value",#N/A,FALSE,"Wacker";"Sensitivity",#N/A,FALSE,"Wacker";"Paine",#N/A,FALSE,"Wacker";"Quaker",#N/A,FALSE,"Wacker";"Wacker",#N/A,FALSE,"Wacker";"1900",#N/A,FALSE,"Wacker";"1901",#N/A,FALSE,"Wacker"}</definedName>
    <definedName name="wrnprintallb2" localSheetId="20" hidden="1">{"Main",#N/A,FALSE,"Wacker";"Main2",#N/A,FALSE,"Wacker";"Value",#N/A,FALSE,"Wacker";"Sensitivity",#N/A,FALSE,"Wacker";"Paine",#N/A,FALSE,"Wacker";"Quaker",#N/A,FALSE,"Wacker";"Wacker",#N/A,FALSE,"Wacker";"1900",#N/A,FALSE,"Wacker";"1901",#N/A,FALSE,"Wacker"}</definedName>
    <definedName name="ws" localSheetId="20" hidden="1">{#N/A,#N/A,FALSE,"Chart 2 by Prop Type"}</definedName>
    <definedName name="wt" localSheetId="2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allocations." localSheetId="20"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nnual." localSheetId="20"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_.hotel." localSheetId="20"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s._.Is._.Value." localSheetId="20" hidden="1">{FALSE,FALSE,1.75,1,600,351,FALSE,FALSE,TRUE,TRUE,0,30,#N/A,41,#N/A,9.57777777777778,18.9166666666667,1,FALSE,FALSE,1,TRUE,1,FALSE,100,"Swvu.As._.Is._.Value.","ACwvu.As._.Is._.Value.",1,FALSE,FALSE,1,1,1,1,1,"","",FALSE,FALSE,FALSE,FALSE,1,#N/A,1,1,FALSE,FALSE,FALSE,FALSE,FALSE,FALSE}</definedName>
    <definedName name="wvu.bottom._.line." localSheetId="20"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cash._.flow." localSheetId="20"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ombo." localSheetId="20"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Détails." localSheetId="20" hidden="1">{TRUE,TRUE,-1.25,-15.5,604.5,366.75,FALSE,TRUE,TRUE,TRUE,0,1,#N/A,1,#N/A,6.54838709677419,31.3076923076923,1,FALSE,FALSE,3,TRUE,1,FALSE,75,"Swvu.Détails.","ACwvu.Détails.",#N/A,FALSE,FALSE,0.15748031496063,0.15748031496063,0.748031496062992,0.511811023622047,2,"&amp;C&amp;""Arial,Gras""&amp;20DISNEY  -  PRODUCTION  BUDGET&amp;R&amp;""Arial,Gras""&amp;20SUMMARY","&amp;L&amp;F  -  &amp;A&amp;C&amp;""Arial,Gras""&amp;D&amp;""Arial,Normal""  -  &amp;T&amp;RPage
",TRUE,TRUE,FALSE,TRUE,1,#N/A,1,1,"=R1C1:R60C24","=R1:R5",#N/A,#N/A,FALSE,FALSE,FALSE,5,65532,65532,FALSE,FALSE,TRUE,TRUE,TRUE}</definedName>
    <definedName name="wvu.Escalation._.Table." localSheetId="20"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wvu.full." localSheetId="20"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inputs._.raw._.data." localSheetId="2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ffsite." localSheetId="20"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nsite." localSheetId="20"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quarterly." localSheetId="20"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Sommaire." localSheetId="20" hidden="1">{TRUE,TRUE,-1.25,-15.5,604.5,366.75,FALSE,TRUE,TRUE,TRUE,0,1,2,1,6,1,5,4,TRUE,TRUE,3,TRUE,1,TRUE,75,"Swvu.Sommaire.","ACwvu.Sommaire.",#N/A,FALSE,FALSE,0.15748031496063,0.15748031496063,0.748031496062992,0.511811023622047,2,"&amp;C&amp;""Arial,Gras""&amp;20DISNEY  -  PRODUCTION  BUDGET&amp;R&amp;""Arial,Gras""&amp;20SUMMARY","&amp;L&amp;F  -  &amp;A&amp;C&amp;""Arial,Gras""&amp;D&amp;""Arial,Normal""  -  &amp;T&amp;RPage
",TRUE,TRUE,FALSE,TRUE,1,#N/A,1,1,"=R1C1:R60C24","=R1:R5","Rwvu.Sommaire.",#N/A,FALSE,FALSE,FALSE,5,65532,65532,FALSE,FALSE,TRUE,TRUE,TRUE}</definedName>
    <definedName name="wvu.summary1." localSheetId="2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2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2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Rele" localSheetId="20" hidden="1">{#N/A,#N/A,FALSE,"Title Page";#N/A,#N/A,FALSE,"Conclusions";#N/A,#N/A,FALSE,"Assum.";#N/A,#N/A,FALSE,"Sun  DCF-WC-Dep";#N/A,#N/A,FALSE,"MarketValue";#N/A,#N/A,FALSE,"BalSheet";#N/A,#N/A,FALSE,"WACC";#N/A,#N/A,FALSE,"PC+ Info.";#N/A,#N/A,FALSE,"PC+Info_2"}</definedName>
    <definedName name="wwas" localSheetId="20" hidden="1">{#N/A,#N/A,FALSE,"Chart 2 by Prop Type"}</definedName>
    <definedName name="wwass" localSheetId="20" hidden="1">{#N/A,#N/A,FALSE,"Chart 2 by Prop Type"}</definedName>
    <definedName name="www" localSheetId="20" hidden="1">{"data",#N/A,FALSE,"INPUT"}</definedName>
    <definedName name="www.cc" localSheetId="20" hidden="1">{"qtrs",#N/A,FALSE,"External Mnth-Qtr-Ytd (EBITDA)";"months",#N/A,FALSE,"External Mnth-Qtr-Ytd (EBITDA)";"qtrs",#N/A,FALSE,"External Mnth-Qtr-Ytd (EBIT)";"monthsl",#N/A,FALSE,"External Mnth-Qtr-Ytd (EBIT)";"qtrs",#N/A,FALSE,"Internal Mth-Qtr-Ytd";"months",#N/A,FALSE,"Internal Mth-Qtr-Ytd"}</definedName>
    <definedName name="wwwe" localSheetId="20" hidden="1">{"land1",#N/A,FALSE,"Land";"land2",#N/A,FALSE,"Land";"land3",#N/A,FALSE,"Land"}</definedName>
    <definedName name="wwww" localSheetId="20"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wwww" localSheetId="20"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wwwwwwwww" localSheetId="20" hidden="1">{#N/A,#N/A,TRUE,"A-site";#N/A,#N/A,TRUE,"B-Buildings";#N/A,#N/A,TRUE,"c-out-of-fence";#N/A,#N/A,TRUE,"d-proj.infr.";#N/A,#N/A,TRUE,"e- land"}</definedName>
    <definedName name="x" localSheetId="20" hidden="1">{"mgmt forecast",#N/A,FALSE,"Mgmt Forecast";"dcf table",#N/A,FALSE,"Mgmt Forecast";"sensitivity",#N/A,FALSE,"Mgmt Forecast";"table inputs",#N/A,FALSE,"Mgmt Forecast";"calculations",#N/A,FALSE,"Mgmt Forecast"}</definedName>
    <definedName name="xcfghjnhfj" localSheetId="20" hidden="1">{"CF",#N/A,FALSE,"Cash Flow";"RET",#N/A,FALSE,"Returns";"NPV",#N/A,FALSE,"Values";"ASMPT",#N/A,FALSE,"Assumptions"}</definedName>
    <definedName name="xcvxv" localSheetId="20" hidden="1">{#N/A,#N/A,FALSE,"COVER";#N/A,#N/A,FALSE,"PROFORMA";#N/A,#N/A,FALSE,"Construction CF";#N/A,#N/A,FALSE,"CASHFLOW";#N/A,#N/A,FALSE,"Sale &amp; IRR Analysis";#N/A,#N/A,FALSE,"Amortization Table";#N/A,#N/A,FALSE,"Amortization FEMA";#N/A,#N/A,FALSE,"INCOME"}</definedName>
    <definedName name="xdrtuyxftgu" localSheetId="20"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xdxdy" localSheetId="20" hidden="1">{#N/A,#N/A,FALSE,"A";#N/A,#N/A,FALSE,"B"}</definedName>
    <definedName name="xfgjxcfgj" localSheetId="20" hidden="1">{#N/A,#N/A,FALSE,"LP Exp";#N/A,#N/A,FALSE,"Salary";#N/A,#N/A,FALSE,"Admin Exp";#N/A,#N/A,FALSE,"QTS Bud";#N/A,#N/A,FALSE,"Marketing"}</definedName>
    <definedName name="xfgnxfgn" localSheetId="20" hidden="1">{"CF",#N/A,FALSE,"Cash Flow";"RET",#N/A,FALSE,"Returns";"NPV",#N/A,FALSE,"Values";"ASMPT",#N/A,FALSE,"Assumptions"}</definedName>
    <definedName name="xfgujxcfgj" localSheetId="20" hidden="1">{#N/A,#N/A,FALSE,"Common Area Accrual";#N/A,#N/A,FALSE,"Unit One LaSalle";#N/A,#N/A,FALSE,"Unit One CW";#N/A,#N/A,FALSE,"Unit One LaSallle + C &amp; W";#N/A,#N/A,FALSE,"Consolidated Accrual"}</definedName>
    <definedName name="xfgxcfgj" localSheetId="20" hidden="1">{#N/A,#N/A,FALSE,"399 Park Var";#N/A,#N/A,FALSE,"PK NOTES"}</definedName>
    <definedName name="xftxft" localSheetId="20" hidden="1">{#N/A,#N/A,FALSE,"A";#N/A,#N/A,FALSE,"C"}</definedName>
    <definedName name="xlg" localSheetId="20" hidden="1">{"schedule1",#N/A,FALSE,"Sheet1";"schedule2",#N/A,FALSE,"Sheet1";"schedule3",#N/A,FALSE,"Sheet1";"schedule4",#N/A,FALSE,"Sheet1";"schedule5",#N/A,FALSE,"Sheet1";"schedule6",#N/A,FALSE,"Sheet1"}</definedName>
    <definedName name="xlg1" localSheetId="20" hidden="1">{"Year 1",#N/A,FALSE,"Budget";"Year 2",#N/A,FALSE,"Budget";"Year 3",#N/A,FALSE,"Budget";"Year 4",#N/A,FALSE,"Budget"}</definedName>
    <definedName name="XLSIMDATA" localSheetId="20" hidden="1">{"Data","Sheet1!$E$3:$E$555","Box to Budget","True","False","False"}</definedName>
    <definedName name="XLSIMSIM" localSheetId="20" hidden="1">{"Sim",5,"ROA","'FF Timeline'!$C$2545","Total Revolver Draw","'Financing'!$D$19","Revolver Not Paid Down","'Financing'!$B$30","TR_PC","'FF Slate'!$AG$101","TR_TC","'FF Slate'!$AG$104","2","3","2,000","1"}</definedName>
    <definedName name="xp" localSheetId="20" hidden="1">Valuation!#REF!</definedName>
    <definedName name="XRefCopy1" localSheetId="20" hidden="1">Valuation!#REF!</definedName>
    <definedName name="xrttd" localSheetId="20" hidden="1">{"Total",#N/A,FALSE,"Total Proved + Probable";"PDP",#N/A,FALSE,"Total Proved + Probable";"PNP",#N/A,FALSE,"Total Proved + Probable";"PUD",#N/A,FALSE,"Total Proved + Probable";"Prob",#N/A,FALSE,"Total Proved + Probable"}</definedName>
    <definedName name="xryjxtjnx" localSheetId="20" hidden="1">{"Investor",#N/A,FALSE,"Model";"Property",#N/A,FALSE,"Model";"Incentive Taxes",#N/A,FALSE,"Model"}</definedName>
    <definedName name="xxd" localSheetId="20" hidden="1">{#N/A,#N/A,FALSE,"Cashflow Analysis";#N/A,#N/A,FALSE,"Sensitivity Analysis";#N/A,#N/A,FALSE,"PV";#N/A,#N/A,FALSE,"Pro Forma"}</definedName>
    <definedName name="xxd.2" localSheetId="20" hidden="1">{#N/A,#N/A,FALSE,"Cashflow Analysis";#N/A,#N/A,FALSE,"Sensitivity Analysis";#N/A,#N/A,FALSE,"PV";#N/A,#N/A,FALSE,"Pro Forma"}</definedName>
    <definedName name="xxx" localSheetId="20" hidden="1">Valuation!#REF!</definedName>
    <definedName name="xxx.detail" localSheetId="20" hidden="1">{"detail305",#N/A,FALSE,"BI-305"}</definedName>
    <definedName name="xxx.directory" localSheetId="20" hidden="1">{"summary",#N/A,FALSE,"PCR DIRECTORY"}</definedName>
    <definedName name="xxx3" localSheetId="20" hidden="1">{"AnnualRentRoll",#N/A,FALSE,"RentRoll"}</definedName>
    <definedName name="xxx4" localSheetId="20" hidden="1">{#N/A,#N/A,FALSE,"ExitStratigy"}</definedName>
    <definedName name="xxxx" localSheetId="20" hidden="1">{"mgmt forecast",#N/A,FALSE,"Mgmt Forecast";"dcf table",#N/A,FALSE,"Mgmt Forecast";"sensitivity",#N/A,FALSE,"Mgmt Forecast";"table inputs",#N/A,FALSE,"Mgmt Forecast";"calculations",#N/A,FALSE,"Mgmt Forecast"}</definedName>
    <definedName name="xyz.0" localSheetId="20" hidden="1">{#N/A,#N/A,TRUE,"XL Cash Flow";#N/A,#N/A,TRUE,"Prop Valuation";#N/A,#N/A,TRUE,"Equity";#N/A,#N/A,TRUE,"Modeling assumptions";#N/A,#N/A,TRUE,"NER Model";#N/A,#N/A,TRUE,"Lease Exp";#N/A,#N/A,TRUE,"Inc &amp; Exp";#N/A,#N/A,TRUE,"Formatted - roll";#N/A,#N/A,TRUE,"Debt Model";#N/A,#N/A,TRUE,"Debt-Moody";#N/A,#N/A,TRUE,"Debt"}</definedName>
    <definedName name="xzf" localSheetId="20" hidden="1">{"incomemth",#N/A,TRUE,"forecast01";"incpercentmth",#N/A,TRUE,"forecast01";"balancemth",#N/A,TRUE,"forecast01";"cashmth",#N/A,TRUE,"forecast01";"cov2mth",#N/A,TRUE,"forecast01";"prbexp",#N/A,TRUE,"forecast01";"prbcap",#N/A,TRUE,"forecast01";"coalconsultants",#N/A,TRUE,"forecast01";"prbsum",#N/A,TRUE,"forecast01"}</definedName>
    <definedName name="y" localSheetId="2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a" localSheetId="20" hidden="1">{#N/A,#N/A,FALSE,"CASH FLOW"}</definedName>
    <definedName name="yed" localSheetId="20"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YGJ" localSheetId="20" hidden="1">{TRUE,TRUE,-1.25,-15.5,604.5,369,FALSE,FALSE,TRUE,TRUE,0,1,83,1,38,4,5,4,TRUE,TRUE,3,TRUE,1,TRUE,75,"Swvu.inputs._.raw._.data.","ACwvu.inputs._.raw._.data.",#N/A,FALSE,FALSE,0.5,0.5,0.5,0.5,2,"&amp;F","&amp;A&amp;RPage &amp;P",FALSE,FALSE,FALSE,FALSE,1,60,#N/A,#N/A,"=R1C61:R53C89","=C1:C5",#N/A,#N/A,FALSE,FALSE,FALSE,1,600,600,FALSE,FALSE,TRUE,TRUE,TRUE}</definedName>
    <definedName name="yhjhj" localSheetId="20" hidden="1">{"cred comp",#N/A,FALSE,"Comparable Credit Analysis";"IS",#N/A,FALSE,"IS";"Sensitivity",#N/A,FALSE,"Sensitivity";"BS",#N/A,FALSE,"BS";"Bond Summary",#N/A,FALSE,"B Summary";"AD",#N/A,FALSE,"Accretion";"NAV",#N/A,FALSE,"NAV";"SU",#N/A,FALSE,"S&amp;U";"acq. study",#N/A,FALSE,"Acq. Study";"F Charges",#N/A,FALSE,"Fixed Charges"}</definedName>
    <definedName name="yield_graph" localSheetId="20" hidden="1">{#N/A,#N/A,FALSE,"Yield Graph"}</definedName>
    <definedName name="you" localSheetId="20" hidden="1">{"'Assump'!$F$6:$J$6"}</definedName>
    <definedName name="ytre" localSheetId="20" hidden="1">{"CAM EXPENSES",#N/A,FALSE,"MANKATO";"GLA",#N/A,FALSE,"MANKATO";"MAJORS CONTRIB",#N/A,FALSE,"MANKATO";"PRIOR YEAR",#N/A,FALSE,"MANKATO";"SIMULTANEOUS",#N/A,FALSE,"MANKATO"}</definedName>
    <definedName name="yui" localSheetId="20" hidden="1">{"Total",#N/A,FALSE,"Six Fields";"PDP",#N/A,FALSE,"Six Fields";"PNP",#N/A,FALSE,"Six Fields";"PUD",#N/A,FALSE,"Six Fields";"Prob",#N/A,FALSE,"Six Fields"}</definedName>
    <definedName name="yuiy" localSheetId="20" hidden="1">{#N/A,#N/A,FALSE,"COVER";#N/A,#N/A,FALSE,"Construction CF";#N/A,#N/A,FALSE,"PROFORMA";#N/A,#N/A,FALSE,"CASHFLOW"}</definedName>
    <definedName name="yyy.detail" localSheetId="20" hidden="1">{"detail305",#N/A,FALSE,"BI-305"}</definedName>
    <definedName name="yyyyy" localSheetId="20" hidden="1">{"a_releases",#N/A,FALSE,"Summary";"a_cash",#N/A,FALSE,"Summary";"a_accrual",#N/A,FALSE,"Summary"}</definedName>
    <definedName name="ｚ" localSheetId="20" hidden="1">{"'下期集計（10.27迄・速報値）'!$Q$16"}</definedName>
    <definedName name="Z_28BDDCD0_2551_11D1_BD8E_0020AF42250B_.wvu.Cols" localSheetId="20" hidden="1">Valuation!#REF!,Valuation!#REF!,Valuation!#REF!</definedName>
    <definedName name="Z_38B66626_465C_11D1_8554_0080C7F00AC6_.wvu.Cols" localSheetId="20" hidden="1">Valuation!#REF!,Valuation!#REF!,Valuation!#REF!</definedName>
    <definedName name="Z_40D1A02E_1594_11D1_BD73_0020AF42250B_.wvu.Cols" localSheetId="20" hidden="1">Valuation!#REF!,Valuation!#REF!,Valuation!#REF!</definedName>
    <definedName name="Z_40D1A109_1594_11D1_BD73_0020AF42250B_.wvu.Cols" localSheetId="20" hidden="1">Valuation!#REF!,Valuation!#REF!,Valuation!#REF!</definedName>
    <definedName name="Z_9823FC40_2CCD_11D4_96C6_00C0F02765DE_.wvu.Rows" localSheetId="20" hidden="1">Valuation!#REF!,Valuation!#REF!,Valuation!#REF!,Valuation!#REF!,Valuation!#REF!,Valuation!#REF!,Valuation!#REF!,Valuation!#REF!,Valuation!#REF!,Valuation!#REF!,Valuation!#REF!,Valuation!#REF!,Valuation!#REF!,Valuation!#REF!,Valuation!#REF!,Valuation!#REF!,Valuation!#REF!,Valuation!#REF!,Valuation!#REF!,Valuation!#REF!</definedName>
    <definedName name="Z_995DB91F_DC87_11D2_BCA9_00C04F8BBE86_.wvu.Cols" localSheetId="20" hidden="1">Valuation!#REF!,Valuation!#REF!,Valuation!#REF!</definedName>
    <definedName name="Z_995DB91F_DC87_11D2_BCA9_00C04F8BBE86_.wvu.Rows" localSheetId="20" hidden="1">Valuation!#REF!,Valuation!#REF!</definedName>
    <definedName name="Z_9A8750D3_468A_11D3_8ECF_00C04F9226C7_.wvu.Cols" localSheetId="20" hidden="1">Valuation!#REF!,Valuation!#REF!,Valuation!#REF!</definedName>
    <definedName name="Z_A73E33D5_2630_11D1_BD91_0020AF42250B_.wvu.Cols" localSheetId="20" hidden="1">Valuation!#REF!,Valuation!#REF!,Valuation!#REF!</definedName>
    <definedName name="Z_AD027187_6CF8_4425_9630_861DCEA3DE65_.wvu.Rows" localSheetId="20" hidden="1">Valuation!#REF!,Valuation!#REF!,Valuation!#REF!,Valuation!#REF!,Valuation!#REF!,Valuation!#REF!</definedName>
    <definedName name="Z_B6AE087C_DC06_11D2_BCA9_00C04F8BBE86_.wvu.Cols" localSheetId="20" hidden="1">Valuation!#REF!,Valuation!#REF!,Valuation!#REF!,Valuation!#REF!,Valuation!#REF!</definedName>
    <definedName name="Z_B6AE087C_DC06_11D2_BCA9_00C04F8BBE86_.wvu.Rows" localSheetId="20" hidden="1">Valuation!#REF!,Valuation!#REF!</definedName>
    <definedName name="Z_F2D042F3_2606_11D1_BD91_0020AF42250B_.wvu.Cols" localSheetId="20" hidden="1">Valuation!#REF!,Valuation!#REF!,Valuation!#REF!</definedName>
    <definedName name="Z_FAFA6ED1_0531_11D1_BD56_0020AF42250B_.wvu.Cols" localSheetId="20" hidden="1">Valuation!#REF!,Valuation!#REF!,Valuation!#REF!</definedName>
    <definedName name="zcvz" localSheetId="20" hidden="1">{#N/A,#N/A,FALSE,"Banco de Dados"}</definedName>
    <definedName name="zdfgxzdfg" localSheetId="20" hidden="1">{"ReportTop",#N/A,FALSE,"report top"}</definedName>
    <definedName name="zxc" localSheetId="20" hidden="1">{"mgmt forecast",#N/A,FALSE,"Mgmt Forecast";"dcf table",#N/A,FALSE,"Mgmt Forecast";"sensitivity",#N/A,FALSE,"Mgmt Forecast";"table inputs",#N/A,FALSE,"Mgmt Forecast";"calculations",#N/A,FALSE,"Mgmt Forecast"}</definedName>
    <definedName name="zxcxc" localSheetId="20" hidden="1">{#N/A,#N/A,TRUE,"CashFlowSummary";#N/A,#N/A,TRUE,"FinanceCashFlow";#N/A,#N/A,TRUE,"LandCashFlow";#N/A,#N/A,TRUE,"ConstCashFlow";#N/A,#N/A,TRUE,"A&amp;ECashFlow";#N/A,#N/A,TRUE,"IndirectCashFlow";#N/A,#N/A,TRUE,"MarketingCashFlow";#N/A,#N/A,TRUE,"LeaseUp";#N/A,#N/A,TRUE,"G&amp;ACashFlow"}</definedName>
    <definedName name="zzz" localSheetId="20" hidden="1">{"Outflow 1",#N/A,FALSE,"Outflows-Inflows";"Outflow 2",#N/A,FALSE,"Outflows-Inflows";"Inflow 1",#N/A,FALSE,"Outflows-Inflows";"Inflow 2",#N/A,FALSE,"Outflows-Inflows"}</definedName>
    <definedName name="zzz.com" localSheetId="20" hidden="1">{#N/A,#N/A,FALSE,"Title Page";#N/A,#N/A,FALSE,"Conclusions";#N/A,#N/A,FALSE,"Assum.";#N/A,#N/A,FALSE,"Sun  DCF-WC-Dep";#N/A,#N/A,FALSE,"MarketValue";#N/A,#N/A,FALSE,"BalSheet";#N/A,#N/A,FALSE,"WACC";#N/A,#N/A,FALSE,"PC+ Info.";#N/A,#N/A,FALSE,"PC+Info_2"}</definedName>
    <definedName name="zzzz" localSheetId="20" hidden="1">{"AnnualRentRoll",#N/A,FALSE,"RentRoll"}</definedName>
    <definedName name="zzzzzz" localSheetId="20" hidden="1">{"AnnualRentRoll",#N/A,FALSE,"RentRoll"}</definedName>
    <definedName name="あ" localSheetId="20" hidden="1">{"'下期集計（10.27迄・速報値）'!$Q$16"}</definedName>
    <definedName name="あああ" localSheetId="20" hidden="1">{"'下期集計（10.27迄・速報値）'!$Q$16"}</definedName>
    <definedName name="なんで" localSheetId="20" hidden="1">{"'下期集計（10.27迄・速報値）'!$Q$16"}</definedName>
    <definedName name="なんなの" localSheetId="20" hidden="1">{"'下期集計（10.27迄・速報値）'!$Q$16"}</definedName>
    <definedName name="年間収支買掛" localSheetId="20" hidden="1">{"'下期集計（10.27迄・速報値）'!$Q$16"}</definedName>
    <definedName name="年間資金収支あ" localSheetId="20" hidden="1">{"'下期集計（10.27迄・速報値）'!$Q$16"}</definedName>
    <definedName name="日繰06" localSheetId="20" hidden="1">{"'下期集計（10.27迄・速報値）'!$Q$16"}</definedName>
    <definedName name="要処理資産②" localSheetId="20" hidden="1">{"'下期集計（10.27迄・速報値）'!$Q$16"}</definedName>
    <definedName name="資金" localSheetId="20" hidden="1">{"'下期集計（10.27迄・速報値）'!$Q$16"}</definedName>
    <definedName name="金利体系" localSheetId="20" hidden="1">{"'下期集計（10.27迄・速報値）'!$Q$16"}</definedName>
    <definedName name="関連" localSheetId="20" hidden="1">{"'下期集計（10.27迄・速報値）'!$Q$16"}</definedName>
    <definedName name="_xlnm.Print_Area" localSheetId="20">'Valuation'!$B$2:$H$36</definedName>
    <definedName name="\" localSheetId="23" hidden="1">{#N/A,#N/A,FALSE,"A";#N/A,#N/A,FALSE,"C"}</definedName>
    <definedName name="____________________________________________________________mg3" localSheetId="23" hidden="1">{"Main",#N/A,FALSE,"Wacker";"Main2",#N/A,FALSE,"Wacker";"Value",#N/A,FALSE,"Wacker";"Sensitivity",#N/A,FALSE,"Wacker";"Paine",#N/A,FALSE,"Wacker";"Quaker",#N/A,FALSE,"Wacker";"Wacker",#N/A,FALSE,"Wacker";"1900",#N/A,FALSE,"Wacker";"1901",#N/A,FALSE,"Wacker"}</definedName>
    <definedName name="_______________________________________old2" localSheetId="23" hidden="1">{#N/A,#N/A,FALSE,"Chart 2 by Prop Type"}</definedName>
    <definedName name="______________________________________old2" localSheetId="23" hidden="1">{#N/A,#N/A,FALSE,"Chart 2 by Prop Type"}</definedName>
    <definedName name="_____________________________________old2" localSheetId="23" hidden="1">{#N/A,#N/A,FALSE,"Chart 2 by Prop Type"}</definedName>
    <definedName name="____________________________________old2" localSheetId="23" hidden="1">{#N/A,#N/A,FALSE,"Chart 2 by Prop Type"}</definedName>
    <definedName name="___________________________________old2" localSheetId="23" hidden="1">{#N/A,#N/A,FALSE,"Chart 2 by Prop Type"}</definedName>
    <definedName name="__________________________________old2" localSheetId="23" hidden="1">{#N/A,#N/A,FALSE,"Chart 2 by Prop Type"}</definedName>
    <definedName name="_________________________________old2" localSheetId="23" hidden="1">{#N/A,#N/A,FALSE,"Chart 2 by Prop Type"}</definedName>
    <definedName name="________________________________old2" localSheetId="23" hidden="1">{#N/A,#N/A,FALSE,"Chart 2 by Prop Type"}</definedName>
    <definedName name="_______________________________old2" localSheetId="23" hidden="1">{#N/A,#N/A,FALSE,"Chart 2 by Prop Type"}</definedName>
    <definedName name="______________________________old2" localSheetId="23" hidden="1">{#N/A,#N/A,FALSE,"Chart 2 by Prop Type"}</definedName>
    <definedName name="_____________________________old2" localSheetId="23" hidden="1">{#N/A,#N/A,FALSE,"Chart 2 by Prop Type"}</definedName>
    <definedName name="____________________________old2" localSheetId="23" hidden="1">{#N/A,#N/A,FALSE,"Chart 2 by Prop Type"}</definedName>
    <definedName name="___________________________old2" localSheetId="23" hidden="1">{#N/A,#N/A,FALSE,"Chart 2 by Prop Type"}</definedName>
    <definedName name="__________________________old2" localSheetId="23" hidden="1">{#N/A,#N/A,FALSE,"Chart 2 by Prop Type"}</definedName>
    <definedName name="_________________________old2" localSheetId="23" hidden="1">{#N/A,#N/A,FALSE,"Chart 2 by Prop Type"}</definedName>
    <definedName name="________________________old2" localSheetId="23" hidden="1">{#N/A,#N/A,FALSE,"Chart 2 by Prop Type"}</definedName>
    <definedName name="_______________________old2" localSheetId="23" hidden="1">{#N/A,#N/A,FALSE,"Chart 2 by Prop Type"}</definedName>
    <definedName name="______________________old2" localSheetId="23" hidden="1">{#N/A,#N/A,FALSE,"Chart 2 by Prop Type"}</definedName>
    <definedName name="_____________________old2" localSheetId="23" hidden="1">{#N/A,#N/A,FALSE,"Chart 2 by Prop Type"}</definedName>
    <definedName name="____________________old2" localSheetId="23" hidden="1">{#N/A,#N/A,FALSE,"Chart 2 by Prop Type"}</definedName>
    <definedName name="___________________old2" localSheetId="23" hidden="1">{#N/A,#N/A,FALSE,"Chart 2 by Prop Type"}</definedName>
    <definedName name="__________________old2" localSheetId="23" hidden="1">{#N/A,#N/A,FALSE,"Chart 2 by Prop Type"}</definedName>
    <definedName name="_________________old2" localSheetId="23" hidden="1">{#N/A,#N/A,FALSE,"Chart 2 by Prop Type"}</definedName>
    <definedName name="________________old2" localSheetId="23" hidden="1">{#N/A,#N/A,FALSE,"Chart 2 by Prop Type"}</definedName>
    <definedName name="________________TX3" localSheetId="23" hidden="1">{#N/A,#N/A,FALSE,"Aging Summary";#N/A,#N/A,FALSE,"Ratio Analysis";#N/A,#N/A,FALSE,"Test 120 Day Accts";#N/A,#N/A,FALSE,"Tickmarks"}</definedName>
    <definedName name="_______________old2" localSheetId="23" hidden="1">{#N/A,#N/A,FALSE,"Chart 2 by Prop Type"}</definedName>
    <definedName name="_______________TX2" localSheetId="23" hidden="1">{#N/A,#N/A,FALSE,"Aging Summary";#N/A,#N/A,FALSE,"Ratio Analysis";#N/A,#N/A,FALSE,"Test 120 Day Accts";#N/A,#N/A,FALSE,"Tickmarks"}</definedName>
    <definedName name="______________old2" localSheetId="23" hidden="1">{#N/A,#N/A,FALSE,"Chart 2 by Prop Type"}</definedName>
    <definedName name="_____________old2" localSheetId="23" hidden="1">{#N/A,#N/A,FALSE,"Chart 2 by Prop Type"}</definedName>
    <definedName name="____________OK2" localSheetId="23" hidden="1">{#N/A,#N/A,FALSE,"Cover";#N/A,#N/A,FALSE,"LUMI";#N/A,#N/A,FALSE,"COMD";#N/A,#N/A,FALSE,"Valuation";#N/A,#N/A,FALSE,"Assumptions";#N/A,#N/A,FALSE,"Pooling";#N/A,#N/A,FALSE,"BalanceSheet"}</definedName>
    <definedName name="____________old2" localSheetId="23" hidden="1">{#N/A,#N/A,FALSE,"Chart 2 by Prop Type"}</definedName>
    <definedName name="___________del1" localSheetId="23" hidden="1">{"Page1",#N/A,FALSE,"7979";"Page2",#N/A,FALSE,"7979";"Page3",#N/A,FALSE,"7979"}</definedName>
    <definedName name="___________k" localSheetId="23" hidden="1">{#N/A,#N/A,TRUE,"A-site";#N/A,#N/A,TRUE,"B-Buildings";#N/A,#N/A,TRUE,"c-out-of-fence";#N/A,#N/A,TRUE,"d-proj.infr.";#N/A,#N/A,TRUE,"e- land"}</definedName>
    <definedName name="___________OK2" localSheetId="23" hidden="1">{#N/A,#N/A,FALSE,"Cover";#N/A,#N/A,FALSE,"LUMI";#N/A,#N/A,FALSE,"COMD";#N/A,#N/A,FALSE,"Valuation";#N/A,#N/A,FALSE,"Assumptions";#N/A,#N/A,FALSE,"Pooling";#N/A,#N/A,FALSE,"BalanceSheet"}</definedName>
    <definedName name="___________old2" localSheetId="23" hidden="1">{#N/A,#N/A,FALSE,"Chart 2 by Prop Type"}</definedName>
    <definedName name="___________w" localSheetId="23" hidden="1">{#N/A,#N/A,TRUE,"A-site";#N/A,#N/A,TRUE,"B-Buildings";#N/A,#N/A,TRUE,"c-out-of-fence";#N/A,#N/A,TRUE,"d-proj.infr.";#N/A,#N/A,TRUE,"e- land"}</definedName>
    <definedName name="__________del1" localSheetId="23" hidden="1">{"Page1",#N/A,FALSE,"7979";"Page2",#N/A,FALSE,"7979";"Page3",#N/A,FALSE,"7979"}</definedName>
    <definedName name="__________OK2" localSheetId="23" hidden="1">{#N/A,#N/A,FALSE,"Cover";#N/A,#N/A,FALSE,"LUMI";#N/A,#N/A,FALSE,"COMD";#N/A,#N/A,FALSE,"Valuation";#N/A,#N/A,FALSE,"Assumptions";#N/A,#N/A,FALSE,"Pooling";#N/A,#N/A,FALSE,"BalanceSheet"}</definedName>
    <definedName name="__________old2" localSheetId="23" hidden="1">{#N/A,#N/A,FALSE,"Chart 2 by Prop Type"}</definedName>
    <definedName name="__________wrn1" localSheetId="23" hidden="1">{"schedule1",#N/A,FALSE,"Sheet1";"schedule2",#N/A,FALSE,"Sheet1";"schedule3",#N/A,FALSE,"Sheet1";"schedule4",#N/A,FALSE,"Sheet1";"schedule5",#N/A,FALSE,"Sheet1";"schedule6",#N/A,FALSE,"Sheet1"}</definedName>
    <definedName name="_________a1" localSheetId="23" hidden="1">{"Assump",#N/A,TRUE,"Proforma";"first",#N/A,TRUE,"Proforma";"second",#N/A,TRUE,"Proforma";"lease1",#N/A,TRUE,"Proforma";"lease2",#N/A,TRUE,"Proforma"}</definedName>
    <definedName name="_________del1" localSheetId="23" hidden="1">{"Page1",#N/A,FALSE,"7979";"Page2",#N/A,FALSE,"7979";"Page3",#N/A,FALSE,"7979"}</definedName>
    <definedName name="_________OK2" localSheetId="23" hidden="1">{#N/A,#N/A,FALSE,"Cover";#N/A,#N/A,FALSE,"LUMI";#N/A,#N/A,FALSE,"COMD";#N/A,#N/A,FALSE,"Valuation";#N/A,#N/A,FALSE,"Assumptions";#N/A,#N/A,FALSE,"Pooling";#N/A,#N/A,FALSE,"BalanceSheet"}</definedName>
    <definedName name="_________old2" localSheetId="23" hidden="1">{#N/A,#N/A,FALSE,"Chart 2 by Prop Type"}</definedName>
    <definedName name="_________wrn4" localSheetId="23" hidden="1">{"data",#N/A,FALSE,"INPUT"}</definedName>
    <definedName name="________del1" localSheetId="23" hidden="1">{"Page1",#N/A,FALSE,"7979";"Page2",#N/A,FALSE,"7979";"Page3",#N/A,FALSE,"7979"}</definedName>
    <definedName name="________jo2" localSheetId="23" hidden="1">{#N/A,#N/A,FALSE,"DCF-COM";#N/A,#N/A,FALSE,"VAC-COM"}</definedName>
    <definedName name="________jo3" localSheetId="23" hidden="1">{"CASHFLOW",#N/A,FALSE,"Northpointe"}</definedName>
    <definedName name="________jo4" localSheetId="23" hidden="1">{#N/A,#N/A,FALSE,"SHEET1";#N/A,#N/A,FALSE,"SHEET2";#N/A,#N/A,FALSE,"SHEET3";#N/A,#N/A,FALSE,"SHEET4"}</definedName>
    <definedName name="________OK2" localSheetId="23" hidden="1">{#N/A,#N/A,FALSE,"Cover";#N/A,#N/A,FALSE,"LUMI";#N/A,#N/A,FALSE,"COMD";#N/A,#N/A,FALSE,"Valuation";#N/A,#N/A,FALSE,"Assumptions";#N/A,#N/A,FALSE,"Pooling";#N/A,#N/A,FALSE,"BalanceSheet"}</definedName>
    <definedName name="________old2" localSheetId="23" hidden="1">{#N/A,#N/A,FALSE,"Chart 2 by Prop Type"}</definedName>
    <definedName name="________wrn1" localSheetId="23" hidden="1">{"schedule1",#N/A,FALSE,"Sheet1";"schedule2",#N/A,FALSE,"Sheet1";"schedule3",#N/A,FALSE,"Sheet1";"schedule4",#N/A,FALSE,"Sheet1";"schedule5",#N/A,FALSE,"Sheet1";"schedule6",#N/A,FALSE,"Sheet1"}</definedName>
    <definedName name="________wrn4" localSheetId="23" hidden="1">{"data",#N/A,FALSE,"INPUT"}</definedName>
    <definedName name="_______a1" localSheetId="23" hidden="1">{"Assump",#N/A,TRUE,"Proforma";"first",#N/A,TRUE,"Proforma";"second",#N/A,TRUE,"Proforma";"lease1",#N/A,TRUE,"Proforma";"lease2",#N/A,TRUE,"Proforma"}</definedName>
    <definedName name="_______OK2" localSheetId="23" hidden="1">{#N/A,#N/A,FALSE,"Cover";#N/A,#N/A,FALSE,"LUMI";#N/A,#N/A,FALSE,"COMD";#N/A,#N/A,FALSE,"Valuation";#N/A,#N/A,FALSE,"Assumptions";#N/A,#N/A,FALSE,"Pooling";#N/A,#N/A,FALSE,"BalanceSheet"}</definedName>
    <definedName name="_______old2" localSheetId="23" hidden="1">{#N/A,#N/A,FALSE,"Chart 2 by Prop Type"}</definedName>
    <definedName name="_______wrn1" localSheetId="23" hidden="1">{"schedule1",#N/A,FALSE,"Sheet1";"schedule2",#N/A,FALSE,"Sheet1";"schedule3",#N/A,FALSE,"Sheet1";"schedule4",#N/A,FALSE,"Sheet1";"schedule5",#N/A,FALSE,"Sheet1";"schedule6",#N/A,FALSE,"Sheet1"}</definedName>
    <definedName name="_______wrn4" localSheetId="23" hidden="1">{"data",#N/A,FALSE,"INPUT"}</definedName>
    <definedName name="______a1" localSheetId="23" hidden="1">{"Assump",#N/A,TRUE,"Proforma";"first",#N/A,TRUE,"Proforma";"second",#N/A,TRUE,"Proforma";"lease1",#N/A,TRUE,"Proforma";"lease2",#N/A,TRUE,"Proforma"}</definedName>
    <definedName name="______b1" localSheetId="23" hidden="1">{"annual",#N/A,FALSE,"Pro Forma";#N/A,#N/A,FALSE,"Golf Operations"}</definedName>
    <definedName name="______cd1" localSheetId="23" hidden="1">{"annual",#N/A,FALSE,"Pro Forma";#N/A,#N/A,FALSE,"Golf Operations"}</definedName>
    <definedName name="______dan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dan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del1" localSheetId="23" hidden="1">{"Page1",#N/A,FALSE,"7979";"Page2",#N/A,FALSE,"7979";"Page3",#N/A,FALSE,"7979"}</definedName>
    <definedName name="______gr1" localSheetId="23" hidden="1">{"three",#N/A,FALSE,"Capital";"four",#N/A,FALSE,"Capital"}</definedName>
    <definedName name="______ma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1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123"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3"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4"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5"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6"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7"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8"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9"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30"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3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3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OK2" localSheetId="23" hidden="1">{#N/A,#N/A,FALSE,"Cover";#N/A,#N/A,FALSE,"LUMI";#N/A,#N/A,FALSE,"COMD";#N/A,#N/A,FALSE,"Valuation";#N/A,#N/A,FALSE,"Assumptions";#N/A,#N/A,FALSE,"Pooling";#N/A,#N/A,FALSE,"BalanceSheet"}</definedName>
    <definedName name="______old2" localSheetId="23" hidden="1">{#N/A,#N/A,FALSE,"Chart 2 by Prop Type"}</definedName>
    <definedName name="______wr1" localSheetId="23" hidden="1">{"Output-3Column",#N/A,FALSE,"Output"}</definedName>
    <definedName name="______wrn1" localSheetId="23" hidden="1">{"schedule1",#N/A,FALSE,"Sheet1";"schedule2",#N/A,FALSE,"Sheet1";"schedule3",#N/A,FALSE,"Sheet1";"schedule4",#N/A,FALSE,"Sheet1";"schedule5",#N/A,FALSE,"Sheet1";"schedule6",#N/A,FALSE,"Sheet1"}</definedName>
    <definedName name="______wrn4" localSheetId="23" hidden="1">{"data",#N/A,FALSE,"INPUT"}</definedName>
    <definedName name="_____a1" localSheetId="23" hidden="1">{"Assump",#N/A,TRUE,"Proforma";"first",#N/A,TRUE,"Proforma";"second",#N/A,TRUE,"Proforma";"lease1",#N/A,TRUE,"Proforma";"lease2",#N/A,TRUE,"Proforma"}</definedName>
    <definedName name="_____al1" localSheetId="23" hidden="1">{"sheet a",#N/A,FALSE,"A";"sheet b 1",#N/A,FALSE,"B";"sheet b 2",#N/A,FALSE,"B"}</definedName>
    <definedName name="_____AVB2" localSheetId="23" hidden="1">{"page1",#N/A,FALSE,"PROFORMA";"page2",#N/A,FALSE,"PROFORMA";"page3",#N/A,FALSE,"PROFORMA";"page4",#N/A,FALSE,"PROFORMA";"page5",#N/A,FALSE,"PROFORMA";"page6",#N/A,FALSE,"PROFORMA";"page7",#N/A,FALSE,"PROFORMA";"page8",#N/A,FALSE,"PROFORMA"}</definedName>
    <definedName name="_____MATT" localSheetId="23" hidden="1">{"sheet a",#N/A,FALSE,"A";"sheet b 1",#N/A,FALSE,"B";"sheet b 2",#N/A,FALSE,"B"}</definedName>
    <definedName name="_____OK2" localSheetId="23" hidden="1">{#N/A,#N/A,FALSE,"Cover";#N/A,#N/A,FALSE,"LUMI";#N/A,#N/A,FALSE,"COMD";#N/A,#N/A,FALSE,"Valuation";#N/A,#N/A,FALSE,"Assumptions";#N/A,#N/A,FALSE,"Pooling";#N/A,#N/A,FALSE,"BalanceSheet"}</definedName>
    <definedName name="_____old2" localSheetId="23" hidden="1">{#N/A,#N/A,FALSE,"Chart 2 by Prop Type"}</definedName>
    <definedName name="_____wrn1" localSheetId="23" hidden="1">{"schedule1",#N/A,FALSE,"Sheet1";"schedule2",#N/A,FALSE,"Sheet1";"schedule3",#N/A,FALSE,"Sheet1";"schedule4",#N/A,FALSE,"Sheet1";"schedule5",#N/A,FALSE,"Sheet1";"schedule6",#N/A,FALSE,"Sheet1"}</definedName>
    <definedName name="_____wrn4" localSheetId="23" hidden="1">{"data",#N/A,FALSE,"INPUT"}</definedName>
    <definedName name="____a1" localSheetId="23" hidden="1">{"Assump",#N/A,TRUE,"Proforma";"first",#N/A,TRUE,"Proforma";"second",#N/A,TRUE,"Proforma";"lease1",#N/A,TRUE,"Proforma";"lease2",#N/A,TRUE,"Proforma"}</definedName>
    <definedName name="____al1" localSheetId="23" hidden="1">{"sheet a",#N/A,FALSE,"A";"sheet b 1",#N/A,FALSE,"B";"sheet b 2",#N/A,FALSE,"B"}</definedName>
    <definedName name="____dan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dan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del1" localSheetId="23" hidden="1">{"Page1",#N/A,FALSE,"7979";"Page2",#N/A,FALSE,"7979";"Page3",#N/A,FALSE,"7979"}</definedName>
    <definedName name="____jo2" localSheetId="23" hidden="1">{#N/A,#N/A,FALSE,"DCF-COM";#N/A,#N/A,FALSE,"VAC-COM"}</definedName>
    <definedName name="____jo3" localSheetId="23" hidden="1">{"CASHFLOW",#N/A,FALSE,"Northpointe"}</definedName>
    <definedName name="____jo4" localSheetId="23" hidden="1">{#N/A,#N/A,FALSE,"SHEET1";#N/A,#N/A,FALSE,"SHEET2";#N/A,#N/A,FALSE,"SHEET3";#N/A,#N/A,FALSE,"SHEET4"}</definedName>
    <definedName name="____ma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1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123"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3"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4"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5"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6"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7"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8"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9"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30"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3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3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OK2" localSheetId="23" hidden="1">{#N/A,#N/A,FALSE,"Cover";#N/A,#N/A,FALSE,"LUMI";#N/A,#N/A,FALSE,"COMD";#N/A,#N/A,FALSE,"Valuation";#N/A,#N/A,FALSE,"Assumptions";#N/A,#N/A,FALSE,"Pooling";#N/A,#N/A,FALSE,"BalanceSheet"}</definedName>
    <definedName name="____old2" localSheetId="23" hidden="1">{#N/A,#N/A,FALSE,"Chart 2 by Prop Type"}</definedName>
    <definedName name="____wrn1" localSheetId="23" hidden="1">{"schedule1",#N/A,FALSE,"Sheet1";"schedule2",#N/A,FALSE,"Sheet1";"schedule3",#N/A,FALSE,"Sheet1";"schedule4",#N/A,FALSE,"Sheet1";"schedule5",#N/A,FALSE,"Sheet1";"schedule6",#N/A,FALSE,"Sheet1"}</definedName>
    <definedName name="____wrn4" localSheetId="23" hidden="1">{"data",#N/A,FALSE,"INPUT"}</definedName>
    <definedName name="___a1" localSheetId="23" hidden="1">{"Assump",#N/A,TRUE,"Proforma";"first",#N/A,TRUE,"Proforma";"second",#N/A,TRUE,"Proforma";"lease1",#N/A,TRUE,"Proforma";"lease2",#N/A,TRUE,"Proforma"}</definedName>
    <definedName name="___aaa1" localSheetId="23">SUM(OFFSET(la_line02,0,2,1,1))</definedName>
    <definedName name="___al1" localSheetId="23" hidden="1">{"sheet a",#N/A,FALSE,"A";"sheet b 1",#N/A,FALSE,"B";"sheet b 2",#N/A,FALSE,"B"}</definedName>
    <definedName name="___AVB2" localSheetId="23" hidden="1">{"page1",#N/A,FALSE,"PROFORMA";"page2",#N/A,FALSE,"PROFORMA";"page3",#N/A,FALSE,"PROFORMA";"page4",#N/A,FALSE,"PROFORMA";"page5",#N/A,FALSE,"PROFORMA";"page6",#N/A,FALSE,"PROFORMA";"page7",#N/A,FALSE,"PROFORMA";"page8",#N/A,FALSE,"PROFORMA"}</definedName>
    <definedName name="___b1" localSheetId="23" hidden="1">{"annual",#N/A,FALSE,"Pro Forma";#N/A,#N/A,FALSE,"Golf Operations"}</definedName>
    <definedName name="___cd1" localSheetId="23" hidden="1">{"annual",#N/A,FALSE,"Pro Forma";#N/A,#N/A,FALSE,"Golf Operations"}</definedName>
    <definedName name="___del1" localSheetId="23" hidden="1">{"Page1",#N/A,FALSE,"7979";"Page2",#N/A,FALSE,"7979";"Page3",#N/A,FALSE,"7979"}</definedName>
    <definedName name="___e4" localSheetId="23" hidden="1">{"new",#N/A,FALSE,"D";"PROFORMA",#N/A,FALSE,"A";"partial 1",#N/A,FALSE,"B";"partial 2",#N/A,FALSE,"B";"partial 3",#N/A,FALSE,"B";"SMALL CF 1",#N/A,FALSE,"C"}</definedName>
    <definedName name="___gr1" localSheetId="23" hidden="1">{"three",#N/A,FALSE,"Capital";"four",#N/A,FALSE,"Capital"}</definedName>
    <definedName name="___jo2" localSheetId="23" hidden="1">{#N/A,#N/A,FALSE,"DCF-COM";#N/A,#N/A,FALSE,"VAC-COM"}</definedName>
    <definedName name="___jo3" localSheetId="23" hidden="1">{"CASHFLOW",#N/A,FALSE,"Northpointe"}</definedName>
    <definedName name="___jo4" localSheetId="23" hidden="1">{#N/A,#N/A,FALSE,"SHEET1";#N/A,#N/A,FALSE,"SHEET2";#N/A,#N/A,FALSE,"SHEET3";#N/A,#N/A,FALSE,"SHEET4"}</definedName>
    <definedName name="___mg3" localSheetId="23" hidden="1">{"Main",#N/A,FALSE,"Wacker";"Main2",#N/A,FALSE,"Wacker";"Value",#N/A,FALSE,"Wacker";"Sensitivity",#N/A,FALSE,"Wacker";"Paine",#N/A,FALSE,"Wacker";"Quaker",#N/A,FALSE,"Wacker";"Wacker",#N/A,FALSE,"Wacker";"1900",#N/A,FALSE,"Wacker";"1901",#N/A,FALSE,"Wacker"}</definedName>
    <definedName name="___OK2" localSheetId="23" hidden="1">{#N/A,#N/A,FALSE,"Cover";#N/A,#N/A,FALSE,"LUMI";#N/A,#N/A,FALSE,"COMD";#N/A,#N/A,FALSE,"Valuation";#N/A,#N/A,FALSE,"Assumptions";#N/A,#N/A,FALSE,"Pooling";#N/A,#N/A,FALSE,"BalanceSheet"}</definedName>
    <definedName name="___old2" localSheetId="23" hidden="1">{#N/A,#N/A,FALSE,"Chart 2 by Prop Type"}</definedName>
    <definedName name="___sab1" localSheetId="23" hidden="1">{#N/A,#N/A,FALSE,"Banco de Dados"}</definedName>
    <definedName name="___wr1" localSheetId="23" hidden="1">{"Output-3Column",#N/A,FALSE,"Output"}</definedName>
    <definedName name="___wrn1" localSheetId="23" hidden="1">{"schedule1",#N/A,FALSE,"Sheet1";"schedule2",#N/A,FALSE,"Sheet1";"schedule3",#N/A,FALSE,"Sheet1";"schedule4",#N/A,FALSE,"Sheet1";"schedule5",#N/A,FALSE,"Sheet1";"schedule6",#N/A,FALSE,"Sheet1"}</definedName>
    <definedName name="___wrn2" localSheetId="2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3" localSheetId="2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wrn4" localSheetId="23" hidden="1">{"data",#N/A,FALSE,"INPUT"}</definedName>
    <definedName name="__a1" localSheetId="23" hidden="1">{"Assump",#N/A,TRUE,"Proforma";"first",#N/A,TRUE,"Proforma";"second",#N/A,TRUE,"Proforma";"lease1",#N/A,TRUE,"Proforma";"lease2",#N/A,TRUE,"Proforma"}</definedName>
    <definedName name="__al1" localSheetId="23" hidden="1">{"sheet a",#N/A,FALSE,"A";"sheet b 1",#N/A,FALSE,"B";"sheet b 2",#N/A,FALSE,"B"}</definedName>
    <definedName name="__AVB2" localSheetId="23" hidden="1">{"page1",#N/A,FALSE,"PROFORMA";"page2",#N/A,FALSE,"PROFORMA";"page3",#N/A,FALSE,"PROFORMA";"page4",#N/A,FALSE,"PROFORMA";"page5",#N/A,FALSE,"PROFORMA";"page6",#N/A,FALSE,"PROFORMA";"page7",#N/A,FALSE,"PROFORMA";"page8",#N/A,FALSE,"PROFORMA"}</definedName>
    <definedName name="__b1" localSheetId="23" hidden="1">{"annual",#N/A,FALSE,"Pro Forma";#N/A,#N/A,FALSE,"Golf Operations"}</definedName>
    <definedName name="__cd1" localSheetId="23" hidden="1">{"annual",#N/A,FALSE,"Pro Forma";#N/A,#N/A,FALSE,"Golf Operations"}</definedName>
    <definedName name="__dan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dan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del1" localSheetId="23" hidden="1">{"Page1",#N/A,FALSE,"7979";"Page2",#N/A,FALSE,"7979";"Page3",#N/A,FALSE,"7979"}</definedName>
    <definedName name="__e4" localSheetId="23" hidden="1">{"new",#N/A,FALSE,"D";"PROFORMA",#N/A,FALSE,"A";"partial 1",#N/A,FALSE,"B";"partial 2",#N/A,FALSE,"B";"partial 3",#N/A,FALSE,"B";"SMALL CF 1",#N/A,FALSE,"C"}</definedName>
    <definedName name="__FDS_USED_FOR_REUSING_RANGE_IDS_RECYCLE" localSheetId="23" hidden="1">{33,33,33,33,33}</definedName>
    <definedName name="__gig1" localSheetId="23"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r1" localSheetId="23" hidden="1">{"three",#N/A,FALSE,"Capital";"four",#N/A,FALSE,"Capital"}</definedName>
    <definedName name="__jo2" localSheetId="23" hidden="1">{#N/A,#N/A,FALSE,"DCF-COM";#N/A,#N/A,FALSE,"VAC-COM"}</definedName>
    <definedName name="__jo3" localSheetId="23" hidden="1">{"CASHFLOW",#N/A,FALSE,"Northpointe"}</definedName>
    <definedName name="__jo4" localSheetId="23" hidden="1">{#N/A,#N/A,FALSE,"SHEET1";#N/A,#N/A,FALSE,"SHEET2";#N/A,#N/A,FALSE,"SHEET3";#N/A,#N/A,FALSE,"SHEET4"}</definedName>
    <definedName name="__k" localSheetId="23" hidden="1">{#N/A,#N/A,TRUE,"A-site";#N/A,#N/A,TRUE,"B-Buildings";#N/A,#N/A,TRUE,"c-out-of-fence";#N/A,#N/A,TRUE,"d-proj.infr.";#N/A,#N/A,TRUE,"e- land"}</definedName>
    <definedName name="__ma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1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123"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3"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4"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5"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6"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7"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8"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9"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30"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3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3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g3" localSheetId="23" hidden="1">{"Main",#N/A,FALSE,"Wacker";"Main2",#N/A,FALSE,"Wacker";"Value",#N/A,FALSE,"Wacker";"Sensitivity",#N/A,FALSE,"Wacker";"Paine",#N/A,FALSE,"Wacker";"Quaker",#N/A,FALSE,"Wacker";"Wacker",#N/A,FALSE,"Wacker";"1900",#N/A,FALSE,"Wacker";"1901",#N/A,FALSE,"Wacker"}</definedName>
    <definedName name="__OK2" localSheetId="23" hidden="1">{#N/A,#N/A,FALSE,"Cover";#N/A,#N/A,FALSE,"LUMI";#N/A,#N/A,FALSE,"COMD";#N/A,#N/A,FALSE,"Valuation";#N/A,#N/A,FALSE,"Assumptions";#N/A,#N/A,FALSE,"Pooling";#N/A,#N/A,FALSE,"BalanceSheet"}</definedName>
    <definedName name="__old2" localSheetId="23" hidden="1">{#N/A,#N/A,FALSE,"Chart 2 by Prop Type"}</definedName>
    <definedName name="__Ppm2" localSheetId="23" hidden="1">{"data",#N/A,FALSE,"INPUT"}</definedName>
    <definedName name="__pr1" localSheetId="23">SUM(#REF!)</definedName>
    <definedName name="__pr10" localSheetId="23">SUM(#REF!)</definedName>
    <definedName name="__pr11" localSheetId="23">SUM(#REF!)</definedName>
    <definedName name="__pr12" localSheetId="23">SUM(#REF!)</definedName>
    <definedName name="__pr13" localSheetId="23">SUM(#REF!)</definedName>
    <definedName name="__pr14" localSheetId="23">SUM(#REF!)</definedName>
    <definedName name="__pr15" localSheetId="23">SUM(#REF!)</definedName>
    <definedName name="__pr16" localSheetId="23">SUM(#REF!)</definedName>
    <definedName name="__pr17" localSheetId="23">SUM(#REF!)</definedName>
    <definedName name="__pr18" localSheetId="23">SUM(#REF!)</definedName>
    <definedName name="__pr19" localSheetId="23">SUM(#REF!)</definedName>
    <definedName name="__pr2" localSheetId="23">SUM(#REF!)</definedName>
    <definedName name="__pr20" localSheetId="23">SUM(#REF!)</definedName>
    <definedName name="__pr21" localSheetId="23">SUM(#REF!)</definedName>
    <definedName name="__pr3" localSheetId="23">SUM(#REF!)</definedName>
    <definedName name="__pr4" localSheetId="23">SUM(#REF!)</definedName>
    <definedName name="__pr5" localSheetId="23">SUM(#REF!)</definedName>
    <definedName name="__pr6" localSheetId="23">SUM(#REF!)</definedName>
    <definedName name="__pr7" localSheetId="23">SUM(#REF!)</definedName>
    <definedName name="__pr8" localSheetId="23">SUM(#REF!)</definedName>
    <definedName name="__pr9" localSheetId="23">SUM(#REF!)</definedName>
    <definedName name="__sab1" localSheetId="23" hidden="1">{#N/A,#N/A,FALSE,"Banco de Dados"}</definedName>
    <definedName name="__w" localSheetId="23" hidden="1">{#N/A,#N/A,TRUE,"A-site";#N/A,#N/A,TRUE,"B-Buildings";#N/A,#N/A,TRUE,"c-out-of-fence";#N/A,#N/A,TRUE,"d-proj.infr.";#N/A,#N/A,TRUE,"e- land"}</definedName>
    <definedName name="__wr1" localSheetId="23" hidden="1">{"Output-3Column",#N/A,FALSE,"Output"}</definedName>
    <definedName name="__wrn1" localSheetId="23" hidden="1">{"schedule1",#N/A,FALSE,"Sheet1";"schedule2",#N/A,FALSE,"Sheet1";"schedule3",#N/A,FALSE,"Sheet1";"schedule4",#N/A,FALSE,"Sheet1";"schedule5",#N/A,FALSE,"Sheet1";"schedule6",#N/A,FALSE,"Sheet1"}</definedName>
    <definedName name="__wrn2" localSheetId="2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wrn3" localSheetId="2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wrn4" localSheetId="23" hidden="1">{"data",#N/A,FALSE,"INPUT"}</definedName>
    <definedName name="_1__FDSAUDITLINK__" localSheetId="23" hidden="1">{"fdsup://directions/FAT Viewer?action=UPDATE&amp;creator=factset&amp;DYN_ARGS=TRUE&amp;DOC_NAME=FAT:FQL_AUDITING_CLIENT_TEMPLATE.FAT&amp;display_string=Audit&amp;VAR:KEY=JIVIHKDEZQ&amp;VAR:QUERY=UkdGX0VOVFJQUl9WQUwoQU5OLDQxMDQ0LCwsLFVTRCwsTk9BVURJVCk=&amp;WINDOW=FIRST_POPUP&amp;HEIGHT=45","0&amp;WIDTH=450&amp;START_MAXIMIZED=FALSE&amp;VAR:CALENDAR=US&amp;VAR:SYMBOL=707624&amp;VAR:INDEX=0"}</definedName>
    <definedName name="_10__FDSAUDITLINK__" localSheetId="23" hidden="1">{"fdsup://directions/FAT Viewer?action=UPDATE&amp;creator=factset&amp;DYN_ARGS=TRUE&amp;DOC_NAME=FAT:FQL_AUDITING_CLIENT_TEMPLATE.FAT&amp;display_string=Audit&amp;VAR:KEY=QVOTMVOFAN&amp;VAR:QUERY=RkZfRU5UUlBSX1ZBTF9EQUlMWSg0MDI0MiwsLCwnVVNEJywnRElMJyk=&amp;WINDOW=FIRST_POPUP&amp;HEIGHT=45","0&amp;WIDTH=450&amp;START_MAXIMIZED=FALSE&amp;VAR:CALENDAR=US&amp;VAR:SYMBOL=B1H508&amp;VAR:INDEX=0"}</definedName>
    <definedName name="_100__FDSAUDITLINK__" localSheetId="23" hidden="1">{"fdsup://directions/FAT Viewer?action=UPDATE&amp;creator=factset&amp;DYN_ARGS=TRUE&amp;DOC_NAME=FAT:FQL_AUDITING_CLIENT_TEMPLATE.FAT&amp;display_string=Audit&amp;VAR:KEY=MFMZMXUPCP&amp;VAR:QUERY=RkZfRUJJVERBX0lCKCdDQUwnLDIwMDksLCwsJ1VTRCcp&amp;WINDOW=FIRST_POPUP&amp;HEIGHT=450&amp;WIDTH=450&amp;","START_MAXIMIZED=FALSE&amp;VAR:CALENDAR=US&amp;VAR:SYMBOL=332770&amp;VAR:INDEX=0"}</definedName>
    <definedName name="_101__FDSAUDITLINK__" localSheetId="23" hidden="1">{"fdsup://directions/FAT Viewer?action=UPDATE&amp;creator=factset&amp;DYN_ARGS=TRUE&amp;DOC_NAME=FAT:FQL_AUDITING_CLIENT_TEMPLATE.FAT&amp;display_string=Audit&amp;VAR:KEY=CXEHCRWFAB&amp;VAR:QUERY=RkZfRU5UUlBSX1ZBTF9EQUlMWSg0MDI0MiwsLCwnVVNEJywnRElMJyk=&amp;WINDOW=FIRST_POPUP&amp;HEIGHT=45","0&amp;WIDTH=450&amp;START_MAXIMIZED=FALSE&amp;VAR:CALENDAR=US&amp;VAR:SYMBOL=332770&amp;VAR:INDEX=0"}</definedName>
    <definedName name="_102__FDSAUDITLINK__" localSheetId="23" hidden="1">{"fdsup://directions/FAT Viewer?action=UPDATE&amp;creator=factset&amp;DYN_ARGS=TRUE&amp;DOC_NAME=FAT:FQL_AUDITING_CLIENT_TEMPLATE.FAT&amp;display_string=Audit&amp;VAR:KEY=SVGBOBYLCP&amp;VAR:QUERY=RkZfRUJJVERBX0lCKCdDQUwnLDIwMDksLCwsJ1VTRCcp&amp;WINDOW=FIRST_POPUP&amp;HEIGHT=450&amp;WIDTH=450&amp;","START_MAXIMIZED=FALSE&amp;VAR:CALENDAR=US&amp;VAR:SYMBOL=70454910&amp;VAR:INDEX=0"}</definedName>
    <definedName name="_11__FDSAUDITLINK__" localSheetId="23" hidden="1">{"fdsup://directions/FAT Viewer?action=UPDATE&amp;creator=factset&amp;DYN_ARGS=TRUE&amp;DOC_NAME=FAT:FQL_AUDITING_CLIENT_TEMPLATE.FAT&amp;display_string=Audit&amp;VAR:KEY=OXKBUPEVWZ&amp;VAR:QUERY=RkZfRUJJVERBX0lCKCdDQUwnLDIwMDksLCwsJ1VTRCcp&amp;WINDOW=FIRST_POPUP&amp;HEIGHT=450&amp;WIDTH=450&amp;","START_MAXIMIZED=FALSE&amp;VAR:CALENDAR=US&amp;VAR:SYMBOL=B0ZSH5&amp;VAR:INDEX=0"}</definedName>
    <definedName name="_12__FDSAUDITLINK__" localSheetId="23" hidden="1">{"fdsup://directions/FAT Viewer?action=UPDATE&amp;creator=factset&amp;DYN_ARGS=TRUE&amp;DOC_NAME=FAT:FQL_AUDITING_CLIENT_TEMPLATE.FAT&amp;display_string=Audit&amp;VAR:KEY=EHMBMXQHMZ&amp;VAR:QUERY=RkZfRUJJVERBX0lCKCdDQUwnLDIwMDksLCwsJ1VTRCcp&amp;WINDOW=FIRST_POPUP&amp;HEIGHT=450&amp;WIDTH=450&amp;","START_MAXIMIZED=FALSE&amp;VAR:CALENDAR=US&amp;VAR:SYMBOL=B1H508&amp;VAR:INDEX=0"}</definedName>
    <definedName name="_13__FDSAUDITLINK__" localSheetId="23" hidden="1">{"fdsup://directions/FAT Viewer?action=UPDATE&amp;creator=factset&amp;DYN_ARGS=TRUE&amp;DOC_NAME=FAT:FQL_AUDITING_CLIENT_TEMPLATE.FAT&amp;display_string=Audit&amp;VAR:KEY=ONSFQDEZIB&amp;VAR:QUERY=RkZfRUJJVERBX0lCKCdDQUwnLDIwMDksLCwsJ1VTRCcp&amp;WINDOW=FIRST_POPUP&amp;HEIGHT=450&amp;WIDTH=450&amp;","START_MAXIMIZED=FALSE&amp;VAR:CALENDAR=US&amp;VAR:SYMBOL=B1VRCG&amp;VAR:INDEX=0"}</definedName>
    <definedName name="_14__FDSAUDITLINK__" localSheetId="23" hidden="1">{"fdsup://directions/FAT Viewer?action=UPDATE&amp;creator=factset&amp;DYN_ARGS=TRUE&amp;DOC_NAME=FAT:FQL_AUDITING_CLIENT_TEMPLATE.FAT&amp;display_string=Audit&amp;VAR:KEY=KVODGPMXKV&amp;VAR:QUERY=RkZfRU5UUlBSX1ZBTF9EQUlMWSg0MDI0MiwsLCwnVVNEJywnRElMJyk=&amp;WINDOW=FIRST_POPUP&amp;HEIGHT=45","0&amp;WIDTH=450&amp;START_MAXIMIZED=FALSE&amp;VAR:CALENDAR=US&amp;VAR:SYMBOL=B1VRCG&amp;VAR:INDEX=0"}</definedName>
    <definedName name="_15__FDSAUDITLINK__" localSheetId="23" hidden="1">{"fdsup://directions/FAT Viewer?action=UPDATE&amp;creator=factset&amp;DYN_ARGS=TRUE&amp;DOC_NAME=FAT:FQL_AUDITING_CLIENT_TEMPLATE.FAT&amp;display_string=Audit&amp;VAR:KEY=QJARQRUDEH&amp;VAR:QUERY=RkZfRUJJVERBX0lCKCdDQUwnLDIwMDksLCwsJ1VTRCcp&amp;WINDOW=FIRST_POPUP&amp;HEIGHT=450&amp;WIDTH=450&amp;","START_MAXIMIZED=FALSE&amp;VAR:CALENDAR=US&amp;VAR:SYMBOL=600030&amp;VAR:INDEX=0"}</definedName>
    <definedName name="_16__FDSAUDITLINK__" localSheetId="23" hidden="1">{"fdsup://directions/FAT Viewer?action=UPDATE&amp;creator=factset&amp;DYN_ARGS=TRUE&amp;DOC_NAME=FAT:FQL_AUDITING_CLIENT_TEMPLATE.FAT&amp;display_string=Audit&amp;VAR:KEY=SHKZGPYRAD&amp;VAR:QUERY=RkZfRU5UUlBSX1ZBTF9EQUlMWSg0MDI0MiwsLCwnVVNEJywnRElMJyk=&amp;WINDOW=FIRST_POPUP&amp;HEIGHT=45","0&amp;WIDTH=450&amp;START_MAXIMIZED=FALSE&amp;VAR:CALENDAR=US&amp;VAR:SYMBOL=600030&amp;VAR:INDEX=0"}</definedName>
    <definedName name="_17__FDSAUDITLINK__" localSheetId="23" hidden="1">{"fdsup://directions/FAT Viewer?action=UPDATE&amp;creator=factset&amp;DYN_ARGS=TRUE&amp;DOC_NAME=FAT:FQL_AUDITING_CLIENT_TEMPLATE.FAT&amp;display_string=Audit&amp;VAR:KEY=WDEJKFYBMT&amp;VAR:QUERY=RkZfRUJJVERBX0lCKCdDQUwnLDIwMDksLCwsJ1VTRCcp&amp;WINDOW=FIRST_POPUP&amp;HEIGHT=450&amp;WIDTH=450&amp;","START_MAXIMIZED=FALSE&amp;VAR:CALENDAR=US&amp;VAR:SYMBOL=610989&amp;VAR:INDEX=0"}</definedName>
    <definedName name="_18__FDSAUDITLINK__" localSheetId="23" hidden="1">{"fdsup://directions/FAT Viewer?action=UPDATE&amp;creator=factset&amp;DYN_ARGS=TRUE&amp;DOC_NAME=FAT:FQL_AUDITING_CLIENT_TEMPLATE.FAT&amp;display_string=Audit&amp;VAR:KEY=SJEHMVUTUJ&amp;VAR:QUERY=RkZfRU5UUlBSX1ZBTF9EQUlMWSg0MDI0MiwsLCwnVVNEJywnRElMJyk=&amp;WINDOW=FIRST_POPUP&amp;HEIGHT=45","0&amp;WIDTH=450&amp;START_MAXIMIZED=FALSE&amp;VAR:CALENDAR=US&amp;VAR:SYMBOL=610989&amp;VAR:INDEX=0"}</definedName>
    <definedName name="_19__FDSAUDITLINK__" localSheetId="23" hidden="1">{"fdsup://directions/FAT Viewer?action=UPDATE&amp;creator=factset&amp;DYN_ARGS=TRUE&amp;DOC_NAME=FAT:FQL_AUDITING_CLIENT_TEMPLATE.FAT&amp;display_string=Audit&amp;VAR:KEY=UJSFKRAFAX&amp;VAR:QUERY=RkZfRUJJVERBX0lCKCdDQUwnLDIwMDksLCwsJ1VTRCcp&amp;WINDOW=FIRST_POPUP&amp;HEIGHT=450&amp;WIDTH=450&amp;","START_MAXIMIZED=FALSE&amp;VAR:CALENDAR=US&amp;VAR:SYMBOL=672529&amp;VAR:INDEX=0"}</definedName>
    <definedName name="_2__FDSAUDITLINK__" localSheetId="23" hidden="1">{"fdsup://directions/FAT Viewer?action=UPDATE&amp;creator=factset&amp;DYN_ARGS=TRUE&amp;DOC_NAME=FAT:FQL_AUDITING_CLIENT_TEMPLATE.FAT&amp;display_string=Audit&amp;VAR:KEY=SVWDARGLYV&amp;VAR:QUERY=UkdGX0VOVFJQUl9WQUwoQU5OLDQxMDQ0LCwsLCwsTk9BVURJVCk=&amp;WINDOW=FIRST_POPUP&amp;HEIGHT=450&amp;WI","DTH=450&amp;START_MAXIMIZED=FALSE&amp;VAR:CALENDAR=US&amp;VAR:SYMBOL=707624&amp;VAR:INDEX=0"}</definedName>
    <definedName name="_20__FDSAUDITLINK__" localSheetId="23" hidden="1">{"fdsup://directions/FAT Viewer?action=UPDATE&amp;creator=factset&amp;DYN_ARGS=TRUE&amp;DOC_NAME=FAT:FQL_AUDITING_CLIENT_TEMPLATE.FAT&amp;display_string=Audit&amp;VAR:KEY=UZSZCXIVQZ&amp;VAR:QUERY=RkZfRU5UUlBSX1ZBTF9EQUlMWSg0MDI0MiwsLCwnVVNEJywnRElMJyk=&amp;WINDOW=FIRST_POPUP&amp;HEIGHT=45","0&amp;WIDTH=450&amp;START_MAXIMIZED=FALSE&amp;VAR:CALENDAR=US&amp;VAR:SYMBOL=672529&amp;VAR:INDEX=0"}</definedName>
    <definedName name="_21__FDSAUDITLINK__" localSheetId="23" hidden="1">{"fdsup://directions/FAT Viewer?action=UPDATE&amp;creator=factset&amp;DYN_ARGS=TRUE&amp;DOC_NAME=FAT:FQL_AUDITING_CLIENT_TEMPLATE.FAT&amp;display_string=Audit&amp;VAR:KEY=MXYZWTSLEL&amp;VAR:QUERY=RkZfRUJJVERBX0lCKCdDQUwnLDIwMDksLCwsJ1VTRCcp&amp;WINDOW=FIRST_POPUP&amp;HEIGHT=450&amp;WIDTH=450&amp;","START_MAXIMIZED=FALSE&amp;VAR:CALENDAR=US&amp;VAR:SYMBOL=642539&amp;VAR:INDEX=0"}</definedName>
    <definedName name="_22__FDSAUDITLINK__" localSheetId="23" hidden="1">{"fdsup://directions/FAT Viewer?action=UPDATE&amp;creator=factset&amp;DYN_ARGS=TRUE&amp;DOC_NAME=FAT:FQL_AUDITING_CLIENT_TEMPLATE.FAT&amp;display_string=Audit&amp;VAR:KEY=MXSHIJCBUD&amp;VAR:QUERY=RkZfRU5UUlBSX1ZBTF9EQUlMWSg0MDI0MiwsLCwnVVNEJywnRElMJyk=&amp;WINDOW=FIRST_POPUP&amp;HEIGHT=45","0&amp;WIDTH=450&amp;START_MAXIMIZED=FALSE&amp;VAR:CALENDAR=US&amp;VAR:SYMBOL=642539&amp;VAR:INDEX=0"}</definedName>
    <definedName name="_23__FDSAUDITLINK__" localSheetId="23" hidden="1">{"fdsup://directions/FAT Viewer?action=UPDATE&amp;creator=factset&amp;DYN_ARGS=TRUE&amp;DOC_NAME=FAT:FQL_AUDITING_CLIENT_TEMPLATE.FAT&amp;display_string=Audit&amp;VAR:KEY=CXYHEJMREF&amp;VAR:QUERY=RkZfRUJJVERBX0lCKCdDQUwnLDIwMDksLCwsJ1VTRCcp&amp;WINDOW=FIRST_POPUP&amp;HEIGHT=450&amp;WIDTH=450&amp;","START_MAXIMIZED=FALSE&amp;VAR:CALENDAR=US&amp;VAR:SYMBOL=B1JNK8&amp;VAR:INDEX=0"}</definedName>
    <definedName name="_24__FDSAUDITLINK__" localSheetId="23" hidden="1">{"fdsup://directions/FAT Viewer?action=UPDATE&amp;creator=factset&amp;DYN_ARGS=TRUE&amp;DOC_NAME=FAT:FQL_AUDITING_CLIENT_TEMPLATE.FAT&amp;display_string=Audit&amp;VAR:KEY=EHIVMZAFGB&amp;VAR:QUERY=RkZfRU5UUlBSX1ZBTF9EQUlMWSg0MDI0MiwsLCwnVVNEJywnRElMJyk=&amp;WINDOW=FIRST_POPUP&amp;HEIGHT=45","0&amp;WIDTH=450&amp;START_MAXIMIZED=FALSE&amp;VAR:CALENDAR=US&amp;VAR:SYMBOL=B1JNK8&amp;VAR:INDEX=0"}</definedName>
    <definedName name="_25__FDSAUDITLINK__" localSheetId="23" hidden="1">{"fdsup://directions/FAT Viewer?action=UPDATE&amp;creator=factset&amp;DYN_ARGS=TRUE&amp;DOC_NAME=FAT:FQL_AUDITING_CLIENT_TEMPLATE.FAT&amp;display_string=Audit&amp;VAR:KEY=OVIVMZOVCP&amp;VAR:QUERY=RkZfRUJJVERBX0lCKCdDQUwnLDIwMDksLCwsJ1VTRCcp&amp;WINDOW=FIRST_POPUP&amp;HEIGHT=450&amp;WIDTH=450&amp;","START_MAXIMIZED=FALSE&amp;VAR:CALENDAR=US&amp;VAR:SYMBOL=B09N7M&amp;VAR:INDEX=0"}</definedName>
    <definedName name="_26__FDSAUDITLINK__" localSheetId="23" hidden="1">{"fdsup://directions/FAT Viewer?action=UPDATE&amp;creator=factset&amp;DYN_ARGS=TRUE&amp;DOC_NAME=FAT:FQL_AUDITING_CLIENT_TEMPLATE.FAT&amp;display_string=Audit&amp;VAR:KEY=MLSVYZWRCH&amp;VAR:QUERY=RkZfRU5UUlBSX1ZBTF9EQUlMWSg0MDI0MiwsLCwnVVNEJywnRElMJyk=&amp;WINDOW=FIRST_POPUP&amp;HEIGHT=45","0&amp;WIDTH=450&amp;START_MAXIMIZED=FALSE&amp;VAR:CALENDAR=US&amp;VAR:SYMBOL=B09N7M&amp;VAR:INDEX=0"}</definedName>
    <definedName name="_27__FDSAUDITLINK__" localSheetId="23" hidden="1">{"fdsup://Directions/FactSet Auditing Viewer?action=AUDIT_VALUE&amp;DB=129&amp;ID1=604348&amp;VALUEID=03426&amp;SDATE=2008&amp;PERIODTYPE=ANN_STD&amp;window=popup_no_bar&amp;width=385&amp;height=120&amp;START_MAXIMIZED=FALSE&amp;creator=factset&amp;display_string=Audit"}</definedName>
    <definedName name="_28__FDSAUDITLINK__" localSheetId="23" hidden="1">{"fdsup://directions/FAT Viewer?action=UPDATE&amp;creator=factset&amp;DYN_ARGS=TRUE&amp;DOC_NAME=FAT:FQL_AUDITING_CLIENT_TEMPLATE.FAT&amp;display_string=Audit&amp;VAR:KEY=ALIZMZKVMP&amp;VAR:QUERY=RkZfRU5UUlBSX1ZBTF9EQUlMWSg0MDI0MiwsLCwnVVNEJywnRElMJyk=&amp;WINDOW=FIRST_POPUP&amp;HEIGHT=45","0&amp;WIDTH=450&amp;START_MAXIMIZED=FALSE&amp;VAR:CALENDAR=US&amp;VAR:SYMBOL=70454910&amp;VAR:INDEX=0"}</definedName>
    <definedName name="_29__FDSAUDITLINK__" localSheetId="23" hidden="1">{"fdsup://directions/FAT Viewer?action=UPDATE&amp;creator=factset&amp;DYN_ARGS=TRUE&amp;DOC_NAME=FAT:FQL_AUDITING_CLIENT_TEMPLATE.FAT&amp;display_string=Audit&amp;VAR:KEY=KVIZONYBQL&amp;VAR:QUERY=RkZfRUJJVERBX0lCKCdDQUwnLDIwMDksLCwsJ1VTRCcp&amp;WINDOW=FIRST_POPUP&amp;HEIGHT=450&amp;WIDTH=450&amp;","START_MAXIMIZED=FALSE&amp;VAR:CALENDAR=US&amp;VAR:SYMBOL=01381710&amp;VAR:INDEX=0"}</definedName>
    <definedName name="_3__FDSAUDITLINK__" localSheetId="23" hidden="1">{"fdsup://directions/FAT Viewer?action=UPDATE&amp;creator=factset&amp;DYN_ARGS=TRUE&amp;DOC_NAME=FAT:FQL_AUDITING_CLIENT_TEMPLATE.FAT&amp;display_string=Audit&amp;VAR:KEY=YFOVQTWLIJ&amp;VAR:QUERY=RkZfRU5UUlBSX1ZBTF9EQUlMWSg0MDI0MiwsLCwnVVNEJywnRElMJyk=&amp;WINDOW=FIRST_POPUP&amp;HEIGHT=45","0&amp;WIDTH=450&amp;START_MAXIMIZED=FALSE&amp;VAR:CALENDAR=US&amp;VAR:SYMBOL=678305&amp;VAR:INDEX=0"}</definedName>
    <definedName name="_30__FDSAUDITLINK__" localSheetId="23" hidden="1">{"fdsup://directions/FAT Viewer?action=UPDATE&amp;creator=factset&amp;DYN_ARGS=TRUE&amp;DOC_NAME=FAT:FQL_AUDITING_CLIENT_TEMPLATE.FAT&amp;display_string=Audit&amp;VAR:KEY=WDIPMPONKN&amp;VAR:QUERY=RkZfRU5UUlBSX1ZBTF9EQUlMWSg0MDI0MiwsLCwnVVNEJywnRElMJyk=&amp;WINDOW=FIRST_POPUP&amp;HEIGHT=45","0&amp;WIDTH=450&amp;START_MAXIMIZED=FALSE&amp;VAR:CALENDAR=US&amp;VAR:SYMBOL=01381710&amp;VAR:INDEX=0"}</definedName>
    <definedName name="_31__FDSAUDITLINK__" localSheetId="23" hidden="1">{"fdsup://directions/FAT Viewer?action=UPDATE&amp;creator=factset&amp;DYN_ARGS=TRUE&amp;DOC_NAME=FAT:FQL_AUDITING_CLIENT_TEMPLATE.FAT&amp;display_string=Audit&amp;VAR:KEY=SFSDQLCZQV&amp;VAR:QUERY=RkZfRUJJVERBX0lCKCdDQUwnLDIwMDksLCwsJ1VTRCcp&amp;WINDOW=FIRST_POPUP&amp;HEIGHT=450&amp;WIDTH=450&amp;","START_MAXIMIZED=FALSE&amp;VAR:CALENDAR=US&amp;VAR:SYMBOL=B1G426&amp;VAR:INDEX=0"}</definedName>
    <definedName name="_32__FDSAUDITLINK__" localSheetId="23" hidden="1">{"fdsup://directions/FAT Viewer?action=UPDATE&amp;creator=factset&amp;DYN_ARGS=TRUE&amp;DOC_NAME=FAT:FQL_AUDITING_CLIENT_TEMPLATE.FAT&amp;display_string=Audit&amp;VAR:KEY=MZYVMTAFUT&amp;VAR:QUERY=RkZfRU5UUlBSX1ZBTF9EQUlMWSg0MDI0MiwsLCwnVVNEJywnRElMJyk=&amp;WINDOW=FIRST_POPUP&amp;HEIGHT=45","0&amp;WIDTH=450&amp;START_MAXIMIZED=FALSE&amp;VAR:CALENDAR=US&amp;VAR:SYMBOL=B1G426&amp;VAR:INDEX=0"}</definedName>
    <definedName name="_33__FDSAUDITLINK__" localSheetId="23" hidden="1">{"fdsup://directions/FAT Viewer?action=UPDATE&amp;creator=factset&amp;DYN_ARGS=TRUE&amp;DOC_NAME=FAT:FQL_AUDITING_CLIENT_TEMPLATE.FAT&amp;display_string=Audit&amp;VAR:KEY=CLMPGRAFIV&amp;VAR:QUERY=RkZfRUJJVERBX0lCKCdDQUwnLDIwMDksLCwsJ1VTRCcp&amp;WINDOW=FIRST_POPUP&amp;HEIGHT=450&amp;WIDTH=450&amp;","START_MAXIMIZED=FALSE&amp;VAR:CALENDAR=US&amp;VAR:SYMBOL=B29BCK&amp;VAR:INDEX=0"}</definedName>
    <definedName name="_34__FDSAUDITLINK__" localSheetId="23" hidden="1">{"fdsup://directions/FAT Viewer?action=UPDATE&amp;creator=factset&amp;DYN_ARGS=TRUE&amp;DOC_NAME=FAT:FQL_AUDITING_CLIENT_TEMPLATE.FAT&amp;display_string=Audit&amp;VAR:KEY=ONCXUBIDAL&amp;VAR:QUERY=RkZfRU5UUlBSX1ZBTF9EQUlMWSg0MDI0MiwsLCwnVVNEJywnRElMJyk=&amp;WINDOW=FIRST_POPUP&amp;HEIGHT=45","0&amp;WIDTH=450&amp;START_MAXIMIZED=FALSE&amp;VAR:CALENDAR=US&amp;VAR:SYMBOL=B29BCK&amp;VAR:INDEX=0"}</definedName>
    <definedName name="_35__FDSAUDITLINK__" localSheetId="23" hidden="1">{"fdsup://directions/FAT Viewer?action=UPDATE&amp;creator=factset&amp;DYN_ARGS=TRUE&amp;DOC_NAME=FAT:FQL_AUDITING_CLIENT_TEMPLATE.FAT&amp;display_string=Audit&amp;VAR:KEY=CPINQXQDOF&amp;VAR:QUERY=RkZfRUJJVERBX0lCKCdDQUwnLDIwMDksLCwsJ1VTRCcp&amp;WINDOW=FIRST_POPUP&amp;HEIGHT=450&amp;WIDTH=450&amp;","START_MAXIMIZED=FALSE&amp;VAR:CALENDAR=US&amp;VAR:SYMBOL=B019KX&amp;VAR:INDEX=0"}</definedName>
    <definedName name="_36__FDSAUDITLINK__" localSheetId="23" hidden="1">{"fdsup://directions/FAT Viewer?action=UPDATE&amp;creator=factset&amp;DYN_ARGS=TRUE&amp;DOC_NAME=FAT:FQL_AUDITING_CLIENT_TEMPLATE.FAT&amp;display_string=Audit&amp;VAR:KEY=GBWNGBUNCZ&amp;VAR:QUERY=RkZfRUJJVERBX0lCKCdDQUwnLDIwMDksLCwsJ1VTRCcp&amp;WINDOW=FIRST_POPUP&amp;HEIGHT=450&amp;WIDTH=450&amp;","START_MAXIMIZED=FALSE&amp;VAR:CALENDAR=US&amp;VAR:SYMBOL=84265V10&amp;VAR:INDEX=0"}</definedName>
    <definedName name="_37__FDSAUDITLINK__" localSheetId="23" hidden="1">{"fdsup://directions/FAT Viewer?action=UPDATE&amp;creator=factset&amp;DYN_ARGS=TRUE&amp;DOC_NAME=FAT:FQL_AUDITING_CLIENT_TEMPLATE.FAT&amp;display_string=Audit&amp;VAR:KEY=QTEFEBGPSL&amp;VAR:QUERY=RkZfRUJJVERBX0lCKCdDQUwnLDIwMDksLCwsJ1VTRCcp&amp;WINDOW=FIRST_POPUP&amp;HEIGHT=450&amp;WIDTH=450&amp;","START_MAXIMIZED=FALSE&amp;VAR:CALENDAR=US&amp;VAR:SYMBOL=35671D85&amp;VAR:INDEX=0"}</definedName>
    <definedName name="_38__FDSAUDITLINK__" localSheetId="23" hidden="1">{"fdsup://directions/FAT Viewer?action=UPDATE&amp;creator=factset&amp;DYN_ARGS=TRUE&amp;DOC_NAME=FAT:FQL_AUDITING_CLIENT_TEMPLATE.FAT&amp;display_string=Audit&amp;VAR:KEY=SDCXMZYZYB&amp;VAR:QUERY=RkZfRUJJVERBX0lCKCdDQUwnLDIwMDksLCwsJ1VTRCcp&amp;WINDOW=FIRST_POPUP&amp;HEIGHT=450&amp;WIDTH=450&amp;","START_MAXIMIZED=FALSE&amp;VAR:CALENDAR=US&amp;VAR:SYMBOL=604348&amp;VAR:INDEX=0"}</definedName>
    <definedName name="_39__FDSAUDITLINK__" localSheetId="23" hidden="1">{"fdsup://Directions/FactSet Auditing Viewer?action=AUDIT_VALUE&amp;DB=129&amp;ID1=604348&amp;VALUEID=02001&amp;SDATE=2008&amp;PERIODTYPE=ANN_STD&amp;window=popup_no_bar&amp;width=385&amp;height=120&amp;START_MAXIMIZED=FALSE&amp;creator=factset&amp;display_string=Audit"}</definedName>
    <definedName name="_4__FDSAUDITLINK__" localSheetId="23" hidden="1">{"fdsup://directions/FAT Viewer?action=UPDATE&amp;creator=factset&amp;DYN_ARGS=TRUE&amp;DOC_NAME=FAT:FQL_AUDITING_CLIENT_TEMPLATE.FAT&amp;display_string=Audit&amp;VAR:KEY=YDSHWDYLUB&amp;VAR:QUERY=RkZfRUJJVERBX0lCKCdDQUwnLDIwMDksLCwsJ1VTRCcp&amp;WINDOW=FIRST_POPUP&amp;HEIGHT=450&amp;WIDTH=450&amp;","START_MAXIMIZED=FALSE&amp;VAR:CALENDAR=US&amp;VAR:SYMBOL=650432&amp;VAR:INDEX=0"}</definedName>
    <definedName name="_40__FDSAUDITLINK__" localSheetId="23" hidden="1">{"fdsup://directions/FAT Viewer?action=UPDATE&amp;creator=factset&amp;DYN_ARGS=TRUE&amp;DOC_NAME=FAT:FQL_AUDITING_CLIENT_TEMPLATE.FAT&amp;display_string=Audit&amp;VAR:KEY=IBUXKJGJCN&amp;VAR:QUERY=RkZfRU5UUlBSX1ZBTF9EQUlMWSg0MDI0MiwsLCwnVVNEJywnRElMJyk=&amp;WINDOW=FIRST_POPUP&amp;HEIGHT=45","0&amp;WIDTH=450&amp;START_MAXIMIZED=FALSE&amp;VAR:CALENDAR=US&amp;VAR:SYMBOL=604348&amp;VAR:INDEX=0"}</definedName>
    <definedName name="_41__FDSAUDITLINK__" localSheetId="23" hidden="1">{"fdsup://directions/FAT Viewer?action=UPDATE&amp;creator=factset&amp;DYN_ARGS=TRUE&amp;DOC_NAME=FAT:FQL_AUDITING_CLIENT_TEMPLATE.FAT&amp;display_string=Audit&amp;VAR:KEY=ORCHORYFWP&amp;VAR:QUERY=RkZfRUJJVERBX0lCKCdDQUwnLDIwMDksLCwsJ1VTRCcp&amp;WINDOW=FIRST_POPUP&amp;HEIGHT=450&amp;WIDTH=450&amp;","START_MAXIMIZED=FALSE&amp;VAR:CALENDAR=US&amp;VAR:SYMBOL=613944&amp;VAR:INDEX=0"}</definedName>
    <definedName name="_42__FDSAUDITLINK__" localSheetId="23" hidden="1">{"fdsup://directions/FAT Viewer?action=UPDATE&amp;creator=factset&amp;DYN_ARGS=TRUE&amp;DOC_NAME=FAT:FQL_AUDITING_CLIENT_TEMPLATE.FAT&amp;display_string=Audit&amp;VAR:KEY=MPCJKXEHKN&amp;VAR:QUERY=RkZfRU5UUlBSX1ZBTF9EQUlMWSg0MDI0MiwsLCwnVVNEJywnRElMJyk=&amp;WINDOW=FIRST_POPUP&amp;HEIGHT=45","0&amp;WIDTH=450&amp;START_MAXIMIZED=FALSE&amp;VAR:CALENDAR=US&amp;VAR:SYMBOL=613944&amp;VAR:INDEX=0"}</definedName>
    <definedName name="_43__FDSAUDITLINK__" localSheetId="23" hidden="1">{"fdsup://directions/FAT Viewer?action=UPDATE&amp;creator=factset&amp;DYN_ARGS=TRUE&amp;DOC_NAME=FAT:FQL_AUDITING_CLIENT_TEMPLATE.FAT&amp;display_string=Audit&amp;VAR:KEY=MZMPOVYPOT&amp;VAR:QUERY=RkZfRUJJVERBX0lCKCdDQUwnLDIwMDksLCwsJ1VTRCcp&amp;WINDOW=FIRST_POPUP&amp;HEIGHT=450&amp;WIDTH=450&amp;","START_MAXIMIZED=FALSE&amp;VAR:CALENDAR=US&amp;VAR:SYMBOL=B0GWF4&amp;VAR:INDEX=0"}</definedName>
    <definedName name="_44__FDSAUDITLINK__" localSheetId="23" hidden="1">{"fdsup://directions/FAT Viewer?action=UPDATE&amp;creator=factset&amp;DYN_ARGS=TRUE&amp;DOC_NAME=FAT:FQL_AUDITING_CLIENT_TEMPLATE.FAT&amp;display_string=Audit&amp;VAR:KEY=OTIPUXQVWX&amp;VAR:QUERY=RkZfRU5UUlBSX1ZBTF9EQUlMWSg0MDI0MiwsLCwnVVNEJywnRElMJyk=&amp;WINDOW=FIRST_POPUP&amp;HEIGHT=45","0&amp;WIDTH=450&amp;START_MAXIMIZED=FALSE&amp;VAR:CALENDAR=US&amp;VAR:SYMBOL=B0GWF4&amp;VAR:INDEX=0"}</definedName>
    <definedName name="_45__FDSAUDITLINK__" localSheetId="23" hidden="1">{"fdsup://directions/FAT Viewer?action=UPDATE&amp;creator=factset&amp;DYN_ARGS=TRUE&amp;DOC_NAME=FAT:FQL_AUDITING_CLIENT_TEMPLATE.FAT&amp;display_string=Audit&amp;VAR:KEY=OFSDYBCHEJ&amp;VAR:QUERY=RkZfRUJJVERBX0lCKCdDQUwnLDIwMDksLCwsJ1VTRCcp&amp;WINDOW=FIRST_POPUP&amp;HEIGHT=450&amp;WIDTH=450&amp;","START_MAXIMIZED=FALSE&amp;VAR:CALENDAR=US&amp;VAR:SYMBOL=B11HK3&amp;VAR:INDEX=0"}</definedName>
    <definedName name="_46__FDSAUDITLINK__" localSheetId="23" hidden="1">{"fdsup://directions/FAT Viewer?action=UPDATE&amp;creator=factset&amp;DYN_ARGS=TRUE&amp;DOC_NAME=FAT:FQL_AUDITING_CLIENT_TEMPLATE.FAT&amp;display_string=Audit&amp;VAR:KEY=MDELEFOVAR&amp;VAR:QUERY=RkZfRU5UUlBSX1ZBTF9EQUlMWSg0MDI0MiwsLCwnVVNEJywnRElMJyk=&amp;WINDOW=FIRST_POPUP&amp;HEIGHT=45","0&amp;WIDTH=450&amp;START_MAXIMIZED=FALSE&amp;VAR:CALENDAR=US&amp;VAR:SYMBOL=B11HK3&amp;VAR:INDEX=0"}</definedName>
    <definedName name="_47__FDSAUDITLINK__" localSheetId="23" hidden="1">{"fdsup://directions/FAT Viewer?action=UPDATE&amp;creator=factset&amp;DYN_ARGS=TRUE&amp;DOC_NAME=FAT:FQL_AUDITING_CLIENT_TEMPLATE.FAT&amp;display_string=Audit&amp;VAR:KEY=UXMFINCVAN&amp;VAR:QUERY=RkZfRUJJVERBX0lCKCdDQUwnLDIwMDksLCwsJ1VTRCcp&amp;WINDOW=FIRST_POPUP&amp;HEIGHT=450&amp;WIDTH=450&amp;","START_MAXIMIZED=FALSE&amp;VAR:CALENDAR=US&amp;VAR:SYMBOL=20854P10&amp;VAR:INDEX=0"}</definedName>
    <definedName name="_48__FDSAUDITLINK__" localSheetId="23" hidden="1">{"fdsup://directions/FAT Viewer?action=UPDATE&amp;creator=factset&amp;DYN_ARGS=TRUE&amp;DOC_NAME=FAT:FQL_AUDITING_CLIENT_TEMPLATE.FAT&amp;display_string=Audit&amp;VAR:KEY=YZUDINQFMN&amp;VAR:QUERY=RkZfRU5UUlBSX1ZBTF9EQUlMWSg0MDI0MiwsLCwnVVNEJywnRElMJyk=&amp;WINDOW=FIRST_POPUP&amp;HEIGHT=45","0&amp;WIDTH=450&amp;START_MAXIMIZED=FALSE&amp;VAR:CALENDAR=US&amp;VAR:SYMBOL=20854P10&amp;VAR:INDEX=0"}</definedName>
    <definedName name="_49__FDSAUDITLINK__" localSheetId="23" hidden="1">{"fdsup://directions/FAT Viewer?action=UPDATE&amp;creator=factset&amp;DYN_ARGS=TRUE&amp;DOC_NAME=FAT:FQL_AUDITING_CLIENT_TEMPLATE.FAT&amp;display_string=Audit&amp;VAR:KEY=MFMZMXUPCP&amp;VAR:QUERY=RkZfRUJJVERBX0lCKCdDQUwnLDIwMDksLCwsJ1VTRCcp&amp;WINDOW=FIRST_POPUP&amp;HEIGHT=450&amp;WIDTH=450&amp;","START_MAXIMIZED=FALSE&amp;VAR:CALENDAR=US&amp;VAR:SYMBOL=332770&amp;VAR:INDEX=0"}</definedName>
    <definedName name="_5__FDSAUDITLINK__" localSheetId="23" hidden="1">{"fdsup://directions/FAT Viewer?action=UPDATE&amp;creator=factset&amp;DYN_ARGS=TRUE&amp;DOC_NAME=FAT:FQL_AUDITING_CLIENT_TEMPLATE.FAT&amp;display_string=Audit&amp;VAR:KEY=WVMRQVONSP&amp;VAR:QUERY=RkZfRU5UUlBSX1ZBTF9EQUlMWSg0MDI0MiwsLCwnVVNEJywnRElMJyk=&amp;WINDOW=FIRST_POPUP&amp;HEIGHT=45","0&amp;WIDTH=450&amp;START_MAXIMIZED=FALSE&amp;VAR:CALENDAR=US&amp;VAR:SYMBOL=650432&amp;VAR:INDEX=0"}</definedName>
    <definedName name="_50__FDSAUDITLINK__" localSheetId="23" hidden="1">{"fdsup://directions/FAT Viewer?action=UPDATE&amp;creator=factset&amp;DYN_ARGS=TRUE&amp;DOC_NAME=FAT:FQL_AUDITING_CLIENT_TEMPLATE.FAT&amp;display_string=Audit&amp;VAR:KEY=CXEHCRWFAB&amp;VAR:QUERY=RkZfRU5UUlBSX1ZBTF9EQUlMWSg0MDI0MiwsLCwnVVNEJywnRElMJyk=&amp;WINDOW=FIRST_POPUP&amp;HEIGHT=45","0&amp;WIDTH=450&amp;START_MAXIMIZED=FALSE&amp;VAR:CALENDAR=US&amp;VAR:SYMBOL=332770&amp;VAR:INDEX=0"}</definedName>
    <definedName name="_51__FDSAUDITLINK__" localSheetId="23" hidden="1">{"fdsup://directions/FAT Viewer?action=UPDATE&amp;creator=factset&amp;DYN_ARGS=TRUE&amp;DOC_NAME=FAT:FQL_AUDITING_CLIENT_TEMPLATE.FAT&amp;display_string=Audit&amp;VAR:KEY=SVGBOBYLCP&amp;VAR:QUERY=RkZfRUJJVERBX0lCKCdDQUwnLDIwMDksLCwsJ1VTRCcp&amp;WINDOW=FIRST_POPUP&amp;HEIGHT=450&amp;WIDTH=450&amp;","START_MAXIMIZED=FALSE&amp;VAR:CALENDAR=US&amp;VAR:SYMBOL=70454910&amp;VAR:INDEX=0"}</definedName>
    <definedName name="_52__FDSAUDITLINK__" localSheetId="23" hidden="1">{"fdsup://directions/FAT Viewer?action=UPDATE&amp;creator=factset&amp;DYN_ARGS=TRUE&amp;DOC_NAME=FAT:FQL_AUDITING_CLIENT_TEMPLATE.FAT&amp;display_string=Audit&amp;VAR:KEY=ETCDEBGVWV&amp;VAR:QUERY=RkZfRU5UUlBSX1ZBTF9EQUlMWSg0MDI0MiwsLCwnVVNEJywnRElMJyk=&amp;WINDOW=FIRST_POPUP&amp;HEIGHT=45","0&amp;WIDTH=450&amp;START_MAXIMIZED=FALSE&amp;VAR:CALENDAR=US&amp;VAR:SYMBOL=B0ZSH5&amp;VAR:INDEX=0"}</definedName>
    <definedName name="_53__FDSAUDITLINK__" localSheetId="23" hidden="1">{"fdsup://directions/FAT Viewer?action=UPDATE&amp;creator=factset&amp;DYN_ARGS=TRUE&amp;DOC_NAME=FAT:FQL_AUDITING_CLIENT_TEMPLATE.FAT&amp;display_string=Audit&amp;VAR:KEY=CTADCFEBYL&amp;VAR:QUERY=RkZfRUJJVERBX0lCKCdDQUwnLDIwMDksLCwsJ1VTRCcp&amp;WINDOW=FIRST_POPUP&amp;HEIGHT=450&amp;WIDTH=450&amp;","START_MAXIMIZED=FALSE&amp;VAR:CALENDAR=US&amp;VAR:SYMBOL=678305&amp;VAR:INDEX=0"}</definedName>
    <definedName name="_54__FDSAUDITLINK__" localSheetId="23" hidden="1">{"fdsup://directions/FAT Viewer?action=UPDATE&amp;creator=factset&amp;DYN_ARGS=TRUE&amp;DOC_NAME=FAT:FQL_AUDITING_CLIENT_TEMPLATE.FAT&amp;display_string=Audit&amp;VAR:KEY=YFOVQTWLIJ&amp;VAR:QUERY=RkZfRU5UUlBSX1ZBTF9EQUlMWSg0MDI0MiwsLCwnVVNEJywnRElMJyk=&amp;WINDOW=FIRST_POPUP&amp;HEIGHT=45","0&amp;WIDTH=450&amp;START_MAXIMIZED=FALSE&amp;VAR:CALENDAR=US&amp;VAR:SYMBOL=678305&amp;VAR:INDEX=0"}</definedName>
    <definedName name="_55__FDSAUDITLINK__" localSheetId="23" hidden="1">{"fdsup://directions/FAT Viewer?action=UPDATE&amp;creator=factset&amp;DYN_ARGS=TRUE&amp;DOC_NAME=FAT:FQL_AUDITING_CLIENT_TEMPLATE.FAT&amp;display_string=Audit&amp;VAR:KEY=YDSHWDYLUB&amp;VAR:QUERY=RkZfRUJJVERBX0lCKCdDQUwnLDIwMDksLCwsJ1VTRCcp&amp;WINDOW=FIRST_POPUP&amp;HEIGHT=450&amp;WIDTH=450&amp;","START_MAXIMIZED=FALSE&amp;VAR:CALENDAR=US&amp;VAR:SYMBOL=650432&amp;VAR:INDEX=0"}</definedName>
    <definedName name="_56__FDSAUDITLINK__" localSheetId="23" hidden="1">{"fdsup://directions/FAT Viewer?action=UPDATE&amp;creator=factset&amp;DYN_ARGS=TRUE&amp;DOC_NAME=FAT:FQL_AUDITING_CLIENT_TEMPLATE.FAT&amp;display_string=Audit&amp;VAR:KEY=WVMRQVONSP&amp;VAR:QUERY=RkZfRU5UUlBSX1ZBTF9EQUlMWSg0MDI0MiwsLCwnVVNEJywnRElMJyk=&amp;WINDOW=FIRST_POPUP&amp;HEIGHT=45","0&amp;WIDTH=450&amp;START_MAXIMIZED=FALSE&amp;VAR:CALENDAR=US&amp;VAR:SYMBOL=650432&amp;VAR:INDEX=0"}</definedName>
    <definedName name="_57__FDSAUDITLINK__" localSheetId="23" hidden="1">{"fdsup://directions/FAT Viewer?action=UPDATE&amp;creator=factset&amp;DYN_ARGS=TRUE&amp;DOC_NAME=FAT:FQL_AUDITING_CLIENT_TEMPLATE.FAT&amp;display_string=Audit&amp;VAR:KEY=IDMNGFAXQB&amp;VAR:QUERY=RkZfRUJJVERBX0lCKCdDQUwnLDIwMDksLCwsJ1VTRCcp&amp;WINDOW=FIRST_POPUP&amp;HEIGHT=450&amp;WIDTH=450&amp;","START_MAXIMIZED=FALSE&amp;VAR:CALENDAR=US&amp;VAR:SYMBOL=610579&amp;VAR:INDEX=0"}</definedName>
    <definedName name="_58__FDSAUDITLINK__" localSheetId="23" hidden="1">{"fdsup://directions/FAT Viewer?action=UPDATE&amp;creator=factset&amp;DYN_ARGS=TRUE&amp;DOC_NAME=FAT:FQL_AUDITING_CLIENT_TEMPLATE.FAT&amp;display_string=Audit&amp;VAR:KEY=CXATOXCJOV&amp;VAR:QUERY=RkZfRU5UUlBSX1ZBTF9EQUlMWSg0MDI0MiwsLCwnVVNEJywnRElMJyk=&amp;WINDOW=FIRST_POPUP&amp;HEIGHT=45","0&amp;WIDTH=450&amp;START_MAXIMIZED=FALSE&amp;VAR:CALENDAR=US&amp;VAR:SYMBOL=610579&amp;VAR:INDEX=0"}</definedName>
    <definedName name="_59__FDSAUDITLINK__" localSheetId="23" hidden="1">{"fdsup://directions/FAT Viewer?action=UPDATE&amp;creator=factset&amp;DYN_ARGS=TRUE&amp;DOC_NAME=FAT:FQL_AUDITING_CLIENT_TEMPLATE.FAT&amp;display_string=Audit&amp;VAR:KEY=EZUHWRCBOF&amp;VAR:QUERY=RkZfRUJJVERBX0lCKCdDQUwnLDIwMDksLCwsJ1VTRCcp&amp;WINDOW=FIRST_POPUP&amp;HEIGHT=450&amp;WIDTH=450&amp;","START_MAXIMIZED=FALSE&amp;VAR:CALENDAR=US&amp;VAR:SYMBOL=620337&amp;VAR:INDEX=0"}</definedName>
    <definedName name="_6__FDSAUDITLINK__" localSheetId="23" hidden="1">{"fdsup://directions/FAT Viewer?action=UPDATE&amp;creator=factset&amp;DYN_ARGS=TRUE&amp;DOC_NAME=FAT:FQL_AUDITING_CLIENT_TEMPLATE.FAT&amp;display_string=Audit&amp;VAR:KEY=IDMNGFAXQB&amp;VAR:QUERY=RkZfRUJJVERBX0lCKCdDQUwnLDIwMDksLCwsJ1VTRCcp&amp;WINDOW=FIRST_POPUP&amp;HEIGHT=450&amp;WIDTH=450&amp;","START_MAXIMIZED=FALSE&amp;VAR:CALENDAR=US&amp;VAR:SYMBOL=610579&amp;VAR:INDEX=0"}</definedName>
    <definedName name="_60__FDSAUDITLINK__" localSheetId="23" hidden="1">{"fdsup://directions/FAT Viewer?action=UPDATE&amp;creator=factset&amp;DYN_ARGS=TRUE&amp;DOC_NAME=FAT:FQL_AUDITING_CLIENT_TEMPLATE.FAT&amp;display_string=Audit&amp;VAR:KEY=EDQJQJKLIF&amp;VAR:QUERY=RkZfRU5UUlBSX1ZBTF9EQUlMWSg0MDI0MiwsLCwnVVNEJywnRElMJyk=&amp;WINDOW=FIRST_POPUP&amp;HEIGHT=45","0&amp;WIDTH=450&amp;START_MAXIMIZED=FALSE&amp;VAR:CALENDAR=US&amp;VAR:SYMBOL=620337&amp;VAR:INDEX=0"}</definedName>
    <definedName name="_61__FDSAUDITLINK__" localSheetId="23" hidden="1">{"fdsup://directions/FAT Viewer?action=UPDATE&amp;creator=factset&amp;DYN_ARGS=TRUE&amp;DOC_NAME=FAT:FQL_AUDITING_CLIENT_TEMPLATE.FAT&amp;display_string=Audit&amp;VAR:KEY=QVOTMVOFAN&amp;VAR:QUERY=RkZfRU5UUlBSX1ZBTF9EQUlMWSg0MDI0MiwsLCwnVVNEJywnRElMJyk=&amp;WINDOW=FIRST_POPUP&amp;HEIGHT=45","0&amp;WIDTH=450&amp;START_MAXIMIZED=FALSE&amp;VAR:CALENDAR=US&amp;VAR:SYMBOL=B1H508&amp;VAR:INDEX=0"}</definedName>
    <definedName name="_62__FDSAUDITLINK__" localSheetId="23" hidden="1">{"fdsup://directions/FAT Viewer?action=UPDATE&amp;creator=factset&amp;DYN_ARGS=TRUE&amp;DOC_NAME=FAT:FQL_AUDITING_CLIENT_TEMPLATE.FAT&amp;display_string=Audit&amp;VAR:KEY=OXKBUPEVWZ&amp;VAR:QUERY=RkZfRUJJVERBX0lCKCdDQUwnLDIwMDksLCwsJ1VTRCcp&amp;WINDOW=FIRST_POPUP&amp;HEIGHT=450&amp;WIDTH=450&amp;","START_MAXIMIZED=FALSE&amp;VAR:CALENDAR=US&amp;VAR:SYMBOL=B0ZSH5&amp;VAR:INDEX=0"}</definedName>
    <definedName name="_63__FDSAUDITLINK__" localSheetId="23" hidden="1">{"fdsup://directions/FAT Viewer?action=UPDATE&amp;creator=factset&amp;DYN_ARGS=TRUE&amp;DOC_NAME=FAT:FQL_AUDITING_CLIENT_TEMPLATE.FAT&amp;display_string=Audit&amp;VAR:KEY=EHMBMXQHMZ&amp;VAR:QUERY=RkZfRUJJVERBX0lCKCdDQUwnLDIwMDksLCwsJ1VTRCcp&amp;WINDOW=FIRST_POPUP&amp;HEIGHT=450&amp;WIDTH=450&amp;","START_MAXIMIZED=FALSE&amp;VAR:CALENDAR=US&amp;VAR:SYMBOL=B1H508&amp;VAR:INDEX=0"}</definedName>
    <definedName name="_64__FDSAUDITLINK__" localSheetId="23" hidden="1">{"fdsup://directions/FAT Viewer?action=UPDATE&amp;creator=factset&amp;DYN_ARGS=TRUE&amp;DOC_NAME=FAT:FQL_AUDITING_CLIENT_TEMPLATE.FAT&amp;display_string=Audit&amp;VAR:KEY=ONSFQDEZIB&amp;VAR:QUERY=RkZfRUJJVERBX0lCKCdDQUwnLDIwMDksLCwsJ1VTRCcp&amp;WINDOW=FIRST_POPUP&amp;HEIGHT=450&amp;WIDTH=450&amp;","START_MAXIMIZED=FALSE&amp;VAR:CALENDAR=US&amp;VAR:SYMBOL=B1VRCG&amp;VAR:INDEX=0"}</definedName>
    <definedName name="_65__FDSAUDITLINK__" localSheetId="23" hidden="1">{"fdsup://directions/FAT Viewer?action=UPDATE&amp;creator=factset&amp;DYN_ARGS=TRUE&amp;DOC_NAME=FAT:FQL_AUDITING_CLIENT_TEMPLATE.FAT&amp;display_string=Audit&amp;VAR:KEY=KVODGPMXKV&amp;VAR:QUERY=RkZfRU5UUlBSX1ZBTF9EQUlMWSg0MDI0MiwsLCwnVVNEJywnRElMJyk=&amp;WINDOW=FIRST_POPUP&amp;HEIGHT=45","0&amp;WIDTH=450&amp;START_MAXIMIZED=FALSE&amp;VAR:CALENDAR=US&amp;VAR:SYMBOL=B1VRCG&amp;VAR:INDEX=0"}</definedName>
    <definedName name="_66__FDSAUDITLINK__" localSheetId="23" hidden="1">{"fdsup://directions/FAT Viewer?action=UPDATE&amp;creator=factset&amp;DYN_ARGS=TRUE&amp;DOC_NAME=FAT:FQL_AUDITING_CLIENT_TEMPLATE.FAT&amp;display_string=Audit&amp;VAR:KEY=QJARQRUDEH&amp;VAR:QUERY=RkZfRUJJVERBX0lCKCdDQUwnLDIwMDksLCwsJ1VTRCcp&amp;WINDOW=FIRST_POPUP&amp;HEIGHT=450&amp;WIDTH=450&amp;","START_MAXIMIZED=FALSE&amp;VAR:CALENDAR=US&amp;VAR:SYMBOL=600030&amp;VAR:INDEX=0"}</definedName>
    <definedName name="_67__FDSAUDITLINK__" localSheetId="23" hidden="1">{"fdsup://directions/FAT Viewer?action=UPDATE&amp;creator=factset&amp;DYN_ARGS=TRUE&amp;DOC_NAME=FAT:FQL_AUDITING_CLIENT_TEMPLATE.FAT&amp;display_string=Audit&amp;VAR:KEY=SHKZGPYRAD&amp;VAR:QUERY=RkZfRU5UUlBSX1ZBTF9EQUlMWSg0MDI0MiwsLCwnVVNEJywnRElMJyk=&amp;WINDOW=FIRST_POPUP&amp;HEIGHT=45","0&amp;WIDTH=450&amp;START_MAXIMIZED=FALSE&amp;VAR:CALENDAR=US&amp;VAR:SYMBOL=600030&amp;VAR:INDEX=0"}</definedName>
    <definedName name="_68__FDSAUDITLINK__" localSheetId="23" hidden="1">{"fdsup://directions/FAT Viewer?action=UPDATE&amp;creator=factset&amp;DYN_ARGS=TRUE&amp;DOC_NAME=FAT:FQL_AUDITING_CLIENT_TEMPLATE.FAT&amp;display_string=Audit&amp;VAR:KEY=WDEJKFYBMT&amp;VAR:QUERY=RkZfRUJJVERBX0lCKCdDQUwnLDIwMDksLCwsJ1VTRCcp&amp;WINDOW=FIRST_POPUP&amp;HEIGHT=450&amp;WIDTH=450&amp;","START_MAXIMIZED=FALSE&amp;VAR:CALENDAR=US&amp;VAR:SYMBOL=610989&amp;VAR:INDEX=0"}</definedName>
    <definedName name="_69__FDSAUDITLINK__" localSheetId="23" hidden="1">{"fdsup://directions/FAT Viewer?action=UPDATE&amp;creator=factset&amp;DYN_ARGS=TRUE&amp;DOC_NAME=FAT:FQL_AUDITING_CLIENT_TEMPLATE.FAT&amp;display_string=Audit&amp;VAR:KEY=SJEHMVUTUJ&amp;VAR:QUERY=RkZfRU5UUlBSX1ZBTF9EQUlMWSg0MDI0MiwsLCwnVVNEJywnRElMJyk=&amp;WINDOW=FIRST_POPUP&amp;HEIGHT=45","0&amp;WIDTH=450&amp;START_MAXIMIZED=FALSE&amp;VAR:CALENDAR=US&amp;VAR:SYMBOL=610989&amp;VAR:INDEX=0"}</definedName>
    <definedName name="_7__FDSAUDITLINK__" localSheetId="23" hidden="1">{"fdsup://directions/FAT Viewer?action=UPDATE&amp;creator=factset&amp;DYN_ARGS=TRUE&amp;DOC_NAME=FAT:FQL_AUDITING_CLIENT_TEMPLATE.FAT&amp;display_string=Audit&amp;VAR:KEY=CXATOXCJOV&amp;VAR:QUERY=RkZfRU5UUlBSX1ZBTF9EQUlMWSg0MDI0MiwsLCwnVVNEJywnRElMJyk=&amp;WINDOW=FIRST_POPUP&amp;HEIGHT=45","0&amp;WIDTH=450&amp;START_MAXIMIZED=FALSE&amp;VAR:CALENDAR=US&amp;VAR:SYMBOL=610579&amp;VAR:INDEX=0"}</definedName>
    <definedName name="_70__FDSAUDITLINK__" localSheetId="23" hidden="1">{"fdsup://directions/FAT Viewer?action=UPDATE&amp;creator=factset&amp;DYN_ARGS=TRUE&amp;DOC_NAME=FAT:FQL_AUDITING_CLIENT_TEMPLATE.FAT&amp;display_string=Audit&amp;VAR:KEY=UJSFKRAFAX&amp;VAR:QUERY=RkZfRUJJVERBX0lCKCdDQUwnLDIwMDksLCwsJ1VTRCcp&amp;WINDOW=FIRST_POPUP&amp;HEIGHT=450&amp;WIDTH=450&amp;","START_MAXIMIZED=FALSE&amp;VAR:CALENDAR=US&amp;VAR:SYMBOL=672529&amp;VAR:INDEX=0"}</definedName>
    <definedName name="_71__FDSAUDITLINK__" localSheetId="23" hidden="1">{"fdsup://directions/FAT Viewer?action=UPDATE&amp;creator=factset&amp;DYN_ARGS=TRUE&amp;DOC_NAME=FAT:FQL_AUDITING_CLIENT_TEMPLATE.FAT&amp;display_string=Audit&amp;VAR:KEY=UZSZCXIVQZ&amp;VAR:QUERY=RkZfRU5UUlBSX1ZBTF9EQUlMWSg0MDI0MiwsLCwnVVNEJywnRElMJyk=&amp;WINDOW=FIRST_POPUP&amp;HEIGHT=45","0&amp;WIDTH=450&amp;START_MAXIMIZED=FALSE&amp;VAR:CALENDAR=US&amp;VAR:SYMBOL=672529&amp;VAR:INDEX=0"}</definedName>
    <definedName name="_72__FDSAUDITLINK__" localSheetId="23" hidden="1">{"fdsup://directions/FAT Viewer?action=UPDATE&amp;creator=factset&amp;DYN_ARGS=TRUE&amp;DOC_NAME=FAT:FQL_AUDITING_CLIENT_TEMPLATE.FAT&amp;display_string=Audit&amp;VAR:KEY=MXYZWTSLEL&amp;VAR:QUERY=RkZfRUJJVERBX0lCKCdDQUwnLDIwMDksLCwsJ1VTRCcp&amp;WINDOW=FIRST_POPUP&amp;HEIGHT=450&amp;WIDTH=450&amp;","START_MAXIMIZED=FALSE&amp;VAR:CALENDAR=US&amp;VAR:SYMBOL=642539&amp;VAR:INDEX=0"}</definedName>
    <definedName name="_73__FDSAUDITLINK__" localSheetId="23" hidden="1">{"fdsup://directions/FAT Viewer?action=UPDATE&amp;creator=factset&amp;DYN_ARGS=TRUE&amp;DOC_NAME=FAT:FQL_AUDITING_CLIENT_TEMPLATE.FAT&amp;display_string=Audit&amp;VAR:KEY=MXSHIJCBUD&amp;VAR:QUERY=RkZfRU5UUlBSX1ZBTF9EQUlMWSg0MDI0MiwsLCwnVVNEJywnRElMJyk=&amp;WINDOW=FIRST_POPUP&amp;HEIGHT=45","0&amp;WIDTH=450&amp;START_MAXIMIZED=FALSE&amp;VAR:CALENDAR=US&amp;VAR:SYMBOL=642539&amp;VAR:INDEX=0"}</definedName>
    <definedName name="_74__FDSAUDITLINK__" localSheetId="23" hidden="1">{"fdsup://directions/FAT Viewer?action=UPDATE&amp;creator=factset&amp;DYN_ARGS=TRUE&amp;DOC_NAME=FAT:FQL_AUDITING_CLIENT_TEMPLATE.FAT&amp;display_string=Audit&amp;VAR:KEY=CXYHEJMREF&amp;VAR:QUERY=RkZfRUJJVERBX0lCKCdDQUwnLDIwMDksLCwsJ1VTRCcp&amp;WINDOW=FIRST_POPUP&amp;HEIGHT=450&amp;WIDTH=450&amp;","START_MAXIMIZED=FALSE&amp;VAR:CALENDAR=US&amp;VAR:SYMBOL=B1JNK8&amp;VAR:INDEX=0"}</definedName>
    <definedName name="_75__FDSAUDITLINK__" localSheetId="23" hidden="1">{"fdsup://directions/FAT Viewer?action=UPDATE&amp;creator=factset&amp;DYN_ARGS=TRUE&amp;DOC_NAME=FAT:FQL_AUDITING_CLIENT_TEMPLATE.FAT&amp;display_string=Audit&amp;VAR:KEY=EHIVMZAFGB&amp;VAR:QUERY=RkZfRU5UUlBSX1ZBTF9EQUlMWSg0MDI0MiwsLCwnVVNEJywnRElMJyk=&amp;WINDOW=FIRST_POPUP&amp;HEIGHT=45","0&amp;WIDTH=450&amp;START_MAXIMIZED=FALSE&amp;VAR:CALENDAR=US&amp;VAR:SYMBOL=B1JNK8&amp;VAR:INDEX=0"}</definedName>
    <definedName name="_76__FDSAUDITLINK__" localSheetId="23" hidden="1">{"fdsup://directions/FAT Viewer?action=UPDATE&amp;creator=factset&amp;DYN_ARGS=TRUE&amp;DOC_NAME=FAT:FQL_AUDITING_CLIENT_TEMPLATE.FAT&amp;display_string=Audit&amp;VAR:KEY=OVIVMZOVCP&amp;VAR:QUERY=RkZfRUJJVERBX0lCKCdDQUwnLDIwMDksLCwsJ1VTRCcp&amp;WINDOW=FIRST_POPUP&amp;HEIGHT=450&amp;WIDTH=450&amp;","START_MAXIMIZED=FALSE&amp;VAR:CALENDAR=US&amp;VAR:SYMBOL=B09N7M&amp;VAR:INDEX=0"}</definedName>
    <definedName name="_77__FDSAUDITLINK__" localSheetId="23" hidden="1">{"fdsup://directions/FAT Viewer?action=UPDATE&amp;creator=factset&amp;DYN_ARGS=TRUE&amp;DOC_NAME=FAT:FQL_AUDITING_CLIENT_TEMPLATE.FAT&amp;display_string=Audit&amp;VAR:KEY=MLSVYZWRCH&amp;VAR:QUERY=RkZfRU5UUlBSX1ZBTF9EQUlMWSg0MDI0MiwsLCwnVVNEJywnRElMJyk=&amp;WINDOW=FIRST_POPUP&amp;HEIGHT=45","0&amp;WIDTH=450&amp;START_MAXIMIZED=FALSE&amp;VAR:CALENDAR=US&amp;VAR:SYMBOL=B09N7M&amp;VAR:INDEX=0"}</definedName>
    <definedName name="_78__FDSAUDITLINK__" localSheetId="23" hidden="1">{"fdsup://Directions/FactSet Auditing Viewer?action=AUDIT_VALUE&amp;DB=129&amp;ID1=604348&amp;VALUEID=03426&amp;SDATE=2008&amp;PERIODTYPE=ANN_STD&amp;window=popup_no_bar&amp;width=385&amp;height=120&amp;START_MAXIMIZED=FALSE&amp;creator=factset&amp;display_string=Audit"}</definedName>
    <definedName name="_79__FDSAUDITLINK__" localSheetId="23" hidden="1">{"fdsup://directions/FAT Viewer?action=UPDATE&amp;creator=factset&amp;DYN_ARGS=TRUE&amp;DOC_NAME=FAT:FQL_AUDITING_CLIENT_TEMPLATE.FAT&amp;display_string=Audit&amp;VAR:KEY=ALIZMZKVMP&amp;VAR:QUERY=RkZfRU5UUlBSX1ZBTF9EQUlMWSg0MDI0MiwsLCwnVVNEJywnRElMJyk=&amp;WINDOW=FIRST_POPUP&amp;HEIGHT=45","0&amp;WIDTH=450&amp;START_MAXIMIZED=FALSE&amp;VAR:CALENDAR=US&amp;VAR:SYMBOL=70454910&amp;VAR:INDEX=0"}</definedName>
    <definedName name="_8__FDSAUDITLINK__" localSheetId="23" hidden="1">{"fdsup://directions/FAT Viewer?action=UPDATE&amp;creator=factset&amp;DYN_ARGS=TRUE&amp;DOC_NAME=FAT:FQL_AUDITING_CLIENT_TEMPLATE.FAT&amp;display_string=Audit&amp;VAR:KEY=EZUHWRCBOF&amp;VAR:QUERY=RkZfRUJJVERBX0lCKCdDQUwnLDIwMDksLCwsJ1VTRCcp&amp;WINDOW=FIRST_POPUP&amp;HEIGHT=450&amp;WIDTH=450&amp;","START_MAXIMIZED=FALSE&amp;VAR:CALENDAR=US&amp;VAR:SYMBOL=620337&amp;VAR:INDEX=0"}</definedName>
    <definedName name="_80__FDSAUDITLINK__" localSheetId="23" hidden="1">{"fdsup://directions/FAT Viewer?action=UPDATE&amp;creator=factset&amp;DYN_ARGS=TRUE&amp;DOC_NAME=FAT:FQL_AUDITING_CLIENT_TEMPLATE.FAT&amp;display_string=Audit&amp;VAR:KEY=KVIZONYBQL&amp;VAR:QUERY=RkZfRUJJVERBX0lCKCdDQUwnLDIwMDksLCwsJ1VTRCcp&amp;WINDOW=FIRST_POPUP&amp;HEIGHT=450&amp;WIDTH=450&amp;","START_MAXIMIZED=FALSE&amp;VAR:CALENDAR=US&amp;VAR:SYMBOL=01381710&amp;VAR:INDEX=0"}</definedName>
    <definedName name="_81__FDSAUDITLINK__" localSheetId="23" hidden="1">{"fdsup://directions/FAT Viewer?action=UPDATE&amp;creator=factset&amp;DYN_ARGS=TRUE&amp;DOC_NAME=FAT:FQL_AUDITING_CLIENT_TEMPLATE.FAT&amp;display_string=Audit&amp;VAR:KEY=WDIPMPONKN&amp;VAR:QUERY=RkZfRU5UUlBSX1ZBTF9EQUlMWSg0MDI0MiwsLCwnVVNEJywnRElMJyk=&amp;WINDOW=FIRST_POPUP&amp;HEIGHT=45","0&amp;WIDTH=450&amp;START_MAXIMIZED=FALSE&amp;VAR:CALENDAR=US&amp;VAR:SYMBOL=01381710&amp;VAR:INDEX=0"}</definedName>
    <definedName name="_82__FDSAUDITLINK__" localSheetId="23" hidden="1">{"fdsup://directions/FAT Viewer?action=UPDATE&amp;creator=factset&amp;DYN_ARGS=TRUE&amp;DOC_NAME=FAT:FQL_AUDITING_CLIENT_TEMPLATE.FAT&amp;display_string=Audit&amp;VAR:KEY=SFSDQLCZQV&amp;VAR:QUERY=RkZfRUJJVERBX0lCKCdDQUwnLDIwMDksLCwsJ1VTRCcp&amp;WINDOW=FIRST_POPUP&amp;HEIGHT=450&amp;WIDTH=450&amp;","START_MAXIMIZED=FALSE&amp;VAR:CALENDAR=US&amp;VAR:SYMBOL=B1G426&amp;VAR:INDEX=0"}</definedName>
    <definedName name="_83__FDSAUDITLINK__" localSheetId="23" hidden="1">{"fdsup://directions/FAT Viewer?action=UPDATE&amp;creator=factset&amp;DYN_ARGS=TRUE&amp;DOC_NAME=FAT:FQL_AUDITING_CLIENT_TEMPLATE.FAT&amp;display_string=Audit&amp;VAR:KEY=MZYVMTAFUT&amp;VAR:QUERY=RkZfRU5UUlBSX1ZBTF9EQUlMWSg0MDI0MiwsLCwnVVNEJywnRElMJyk=&amp;WINDOW=FIRST_POPUP&amp;HEIGHT=45","0&amp;WIDTH=450&amp;START_MAXIMIZED=FALSE&amp;VAR:CALENDAR=US&amp;VAR:SYMBOL=B1G426&amp;VAR:INDEX=0"}</definedName>
    <definedName name="_84__FDSAUDITLINK__" localSheetId="23" hidden="1">{"fdsup://directions/FAT Viewer?action=UPDATE&amp;creator=factset&amp;DYN_ARGS=TRUE&amp;DOC_NAME=FAT:FQL_AUDITING_CLIENT_TEMPLATE.FAT&amp;display_string=Audit&amp;VAR:KEY=CLMPGRAFIV&amp;VAR:QUERY=RkZfRUJJVERBX0lCKCdDQUwnLDIwMDksLCwsJ1VTRCcp&amp;WINDOW=FIRST_POPUP&amp;HEIGHT=450&amp;WIDTH=450&amp;","START_MAXIMIZED=FALSE&amp;VAR:CALENDAR=US&amp;VAR:SYMBOL=B29BCK&amp;VAR:INDEX=0"}</definedName>
    <definedName name="_85__FDSAUDITLINK__" localSheetId="23" hidden="1">{"fdsup://directions/FAT Viewer?action=UPDATE&amp;creator=factset&amp;DYN_ARGS=TRUE&amp;DOC_NAME=FAT:FQL_AUDITING_CLIENT_TEMPLATE.FAT&amp;display_string=Audit&amp;VAR:KEY=ONCXUBIDAL&amp;VAR:QUERY=RkZfRU5UUlBSX1ZBTF9EQUlMWSg0MDI0MiwsLCwnVVNEJywnRElMJyk=&amp;WINDOW=FIRST_POPUP&amp;HEIGHT=45","0&amp;WIDTH=450&amp;START_MAXIMIZED=FALSE&amp;VAR:CALENDAR=US&amp;VAR:SYMBOL=B29BCK&amp;VAR:INDEX=0"}</definedName>
    <definedName name="_86__FDSAUDITLINK__" localSheetId="23" hidden="1">{"fdsup://directions/FAT Viewer?action=UPDATE&amp;creator=factset&amp;DYN_ARGS=TRUE&amp;DOC_NAME=FAT:FQL_AUDITING_CLIENT_TEMPLATE.FAT&amp;display_string=Audit&amp;VAR:KEY=CPINQXQDOF&amp;VAR:QUERY=RkZfRUJJVERBX0lCKCdDQUwnLDIwMDksLCwsJ1VTRCcp&amp;WINDOW=FIRST_POPUP&amp;HEIGHT=450&amp;WIDTH=450&amp;","START_MAXIMIZED=FALSE&amp;VAR:CALENDAR=US&amp;VAR:SYMBOL=B019KX&amp;VAR:INDEX=0"}</definedName>
    <definedName name="_87__FDSAUDITLINK__" localSheetId="23" hidden="1">{"fdsup://directions/FAT Viewer?action=UPDATE&amp;creator=factset&amp;DYN_ARGS=TRUE&amp;DOC_NAME=FAT:FQL_AUDITING_CLIENT_TEMPLATE.FAT&amp;display_string=Audit&amp;VAR:KEY=GBWNGBUNCZ&amp;VAR:QUERY=RkZfRUJJVERBX0lCKCdDQUwnLDIwMDksLCwsJ1VTRCcp&amp;WINDOW=FIRST_POPUP&amp;HEIGHT=450&amp;WIDTH=450&amp;","START_MAXIMIZED=FALSE&amp;VAR:CALENDAR=US&amp;VAR:SYMBOL=84265V10&amp;VAR:INDEX=0"}</definedName>
    <definedName name="_88__FDSAUDITLINK__" localSheetId="23" hidden="1">{"fdsup://directions/FAT Viewer?action=UPDATE&amp;creator=factset&amp;DYN_ARGS=TRUE&amp;DOC_NAME=FAT:FQL_AUDITING_CLIENT_TEMPLATE.FAT&amp;display_string=Audit&amp;VAR:KEY=QTEFEBGPSL&amp;VAR:QUERY=RkZfRUJJVERBX0lCKCdDQUwnLDIwMDksLCwsJ1VTRCcp&amp;WINDOW=FIRST_POPUP&amp;HEIGHT=450&amp;WIDTH=450&amp;","START_MAXIMIZED=FALSE&amp;VAR:CALENDAR=US&amp;VAR:SYMBOL=35671D85&amp;VAR:INDEX=0"}</definedName>
    <definedName name="_89__FDSAUDITLINK__" localSheetId="23" hidden="1">{"fdsup://directions/FAT Viewer?action=UPDATE&amp;creator=factset&amp;DYN_ARGS=TRUE&amp;DOC_NAME=FAT:FQL_AUDITING_CLIENT_TEMPLATE.FAT&amp;display_string=Audit&amp;VAR:KEY=SDCXMZYZYB&amp;VAR:QUERY=RkZfRUJJVERBX0lCKCdDQUwnLDIwMDksLCwsJ1VTRCcp&amp;WINDOW=FIRST_POPUP&amp;HEIGHT=450&amp;WIDTH=450&amp;","START_MAXIMIZED=FALSE&amp;VAR:CALENDAR=US&amp;VAR:SYMBOL=604348&amp;VAR:INDEX=0"}</definedName>
    <definedName name="_9__FDSAUDITLINK__" localSheetId="23" hidden="1">{"fdsup://directions/FAT Viewer?action=UPDATE&amp;creator=factset&amp;DYN_ARGS=TRUE&amp;DOC_NAME=FAT:FQL_AUDITING_CLIENT_TEMPLATE.FAT&amp;display_string=Audit&amp;VAR:KEY=EDQJQJKLIF&amp;VAR:QUERY=RkZfRU5UUlBSX1ZBTF9EQUlMWSg0MDI0MiwsLCwnVVNEJywnRElMJyk=&amp;WINDOW=FIRST_POPUP&amp;HEIGHT=45","0&amp;WIDTH=450&amp;START_MAXIMIZED=FALSE&amp;VAR:CALENDAR=US&amp;VAR:SYMBOL=620337&amp;VAR:INDEX=0"}</definedName>
    <definedName name="_90__FDSAUDITLINK__" localSheetId="23" hidden="1">{"fdsup://Directions/FactSet Auditing Viewer?action=AUDIT_VALUE&amp;DB=129&amp;ID1=604348&amp;VALUEID=02001&amp;SDATE=2008&amp;PERIODTYPE=ANN_STD&amp;window=popup_no_bar&amp;width=385&amp;height=120&amp;START_MAXIMIZED=FALSE&amp;creator=factset&amp;display_string=Audit"}</definedName>
    <definedName name="_91__FDSAUDITLINK__" localSheetId="23" hidden="1">{"fdsup://directions/FAT Viewer?action=UPDATE&amp;creator=factset&amp;DYN_ARGS=TRUE&amp;DOC_NAME=FAT:FQL_AUDITING_CLIENT_TEMPLATE.FAT&amp;display_string=Audit&amp;VAR:KEY=IBUXKJGJCN&amp;VAR:QUERY=RkZfRU5UUlBSX1ZBTF9EQUlMWSg0MDI0MiwsLCwnVVNEJywnRElMJyk=&amp;WINDOW=FIRST_POPUP&amp;HEIGHT=45","0&amp;WIDTH=450&amp;START_MAXIMIZED=FALSE&amp;VAR:CALENDAR=US&amp;VAR:SYMBOL=604348&amp;VAR:INDEX=0"}</definedName>
    <definedName name="_92__FDSAUDITLINK__" localSheetId="23" hidden="1">{"fdsup://directions/FAT Viewer?action=UPDATE&amp;creator=factset&amp;DYN_ARGS=TRUE&amp;DOC_NAME=FAT:FQL_AUDITING_CLIENT_TEMPLATE.FAT&amp;display_string=Audit&amp;VAR:KEY=ORCHORYFWP&amp;VAR:QUERY=RkZfRUJJVERBX0lCKCdDQUwnLDIwMDksLCwsJ1VTRCcp&amp;WINDOW=FIRST_POPUP&amp;HEIGHT=450&amp;WIDTH=450&amp;","START_MAXIMIZED=FALSE&amp;VAR:CALENDAR=US&amp;VAR:SYMBOL=613944&amp;VAR:INDEX=0"}</definedName>
    <definedName name="_93__FDSAUDITLINK__" localSheetId="23" hidden="1">{"fdsup://directions/FAT Viewer?action=UPDATE&amp;creator=factset&amp;DYN_ARGS=TRUE&amp;DOC_NAME=FAT:FQL_AUDITING_CLIENT_TEMPLATE.FAT&amp;display_string=Audit&amp;VAR:KEY=MPCJKXEHKN&amp;VAR:QUERY=RkZfRU5UUlBSX1ZBTF9EQUlMWSg0MDI0MiwsLCwnVVNEJywnRElMJyk=&amp;WINDOW=FIRST_POPUP&amp;HEIGHT=45","0&amp;WIDTH=450&amp;START_MAXIMIZED=FALSE&amp;VAR:CALENDAR=US&amp;VAR:SYMBOL=613944&amp;VAR:INDEX=0"}</definedName>
    <definedName name="_94__FDSAUDITLINK__" localSheetId="23" hidden="1">{"fdsup://directions/FAT Viewer?action=UPDATE&amp;creator=factset&amp;DYN_ARGS=TRUE&amp;DOC_NAME=FAT:FQL_AUDITING_CLIENT_TEMPLATE.FAT&amp;display_string=Audit&amp;VAR:KEY=MZMPOVYPOT&amp;VAR:QUERY=RkZfRUJJVERBX0lCKCdDQUwnLDIwMDksLCwsJ1VTRCcp&amp;WINDOW=FIRST_POPUP&amp;HEIGHT=450&amp;WIDTH=450&amp;","START_MAXIMIZED=FALSE&amp;VAR:CALENDAR=US&amp;VAR:SYMBOL=B0GWF4&amp;VAR:INDEX=0"}</definedName>
    <definedName name="_95__FDSAUDITLINK__" localSheetId="23" hidden="1">{"fdsup://directions/FAT Viewer?action=UPDATE&amp;creator=factset&amp;DYN_ARGS=TRUE&amp;DOC_NAME=FAT:FQL_AUDITING_CLIENT_TEMPLATE.FAT&amp;display_string=Audit&amp;VAR:KEY=OTIPUXQVWX&amp;VAR:QUERY=RkZfRU5UUlBSX1ZBTF9EQUlMWSg0MDI0MiwsLCwnVVNEJywnRElMJyk=&amp;WINDOW=FIRST_POPUP&amp;HEIGHT=45","0&amp;WIDTH=450&amp;START_MAXIMIZED=FALSE&amp;VAR:CALENDAR=US&amp;VAR:SYMBOL=B0GWF4&amp;VAR:INDEX=0"}</definedName>
    <definedName name="_96__FDSAUDITLINK__" localSheetId="23" hidden="1">{"fdsup://directions/FAT Viewer?action=UPDATE&amp;creator=factset&amp;DYN_ARGS=TRUE&amp;DOC_NAME=FAT:FQL_AUDITING_CLIENT_TEMPLATE.FAT&amp;display_string=Audit&amp;VAR:KEY=OFSDYBCHEJ&amp;VAR:QUERY=RkZfRUJJVERBX0lCKCdDQUwnLDIwMDksLCwsJ1VTRCcp&amp;WINDOW=FIRST_POPUP&amp;HEIGHT=450&amp;WIDTH=450&amp;","START_MAXIMIZED=FALSE&amp;VAR:CALENDAR=US&amp;VAR:SYMBOL=B11HK3&amp;VAR:INDEX=0"}</definedName>
    <definedName name="_97__FDSAUDITLINK__" localSheetId="23" hidden="1">{"fdsup://directions/FAT Viewer?action=UPDATE&amp;creator=factset&amp;DYN_ARGS=TRUE&amp;DOC_NAME=FAT:FQL_AUDITING_CLIENT_TEMPLATE.FAT&amp;display_string=Audit&amp;VAR:KEY=MDELEFOVAR&amp;VAR:QUERY=RkZfRU5UUlBSX1ZBTF9EQUlMWSg0MDI0MiwsLCwnVVNEJywnRElMJyk=&amp;WINDOW=FIRST_POPUP&amp;HEIGHT=45","0&amp;WIDTH=450&amp;START_MAXIMIZED=FALSE&amp;VAR:CALENDAR=US&amp;VAR:SYMBOL=B11HK3&amp;VAR:INDEX=0"}</definedName>
    <definedName name="_98__FDSAUDITLINK__" localSheetId="23" hidden="1">{"fdsup://directions/FAT Viewer?action=UPDATE&amp;creator=factset&amp;DYN_ARGS=TRUE&amp;DOC_NAME=FAT:FQL_AUDITING_CLIENT_TEMPLATE.FAT&amp;display_string=Audit&amp;VAR:KEY=UXMFINCVAN&amp;VAR:QUERY=RkZfRUJJVERBX0lCKCdDQUwnLDIwMDksLCwsJ1VTRCcp&amp;WINDOW=FIRST_POPUP&amp;HEIGHT=450&amp;WIDTH=450&amp;","START_MAXIMIZED=FALSE&amp;VAR:CALENDAR=US&amp;VAR:SYMBOL=20854P10&amp;VAR:INDEX=0"}</definedName>
    <definedName name="_99__FDSAUDITLINK__" localSheetId="23" hidden="1">{"fdsup://directions/FAT Viewer?action=UPDATE&amp;creator=factset&amp;DYN_ARGS=TRUE&amp;DOC_NAME=FAT:FQL_AUDITING_CLIENT_TEMPLATE.FAT&amp;display_string=Audit&amp;VAR:KEY=YZUDINQFMN&amp;VAR:QUERY=RkZfRU5UUlBSX1ZBTF9EQUlMWSg0MDI0MiwsLCwnVVNEJywnRElMJyk=&amp;WINDOW=FIRST_POPUP&amp;HEIGHT=45","0&amp;WIDTH=450&amp;START_MAXIMIZED=FALSE&amp;VAR:CALENDAR=US&amp;VAR:SYMBOL=20854P10&amp;VAR:INDEX=0"}</definedName>
    <definedName name="_a1" localSheetId="23">{"Assump",#N/A,TRUE,"Proforma";"first",#N/A,TRUE,"Proforma";"second",#N/A,TRUE,"Proforma";"lease1",#N/A,TRUE,"Proforma";"lease2",#N/A,TRUE,"Proforma"}</definedName>
    <definedName name="_a2" localSheetId="23" hidden="1">{"sheet a",#N/A,FALSE,"A";"2 9 casflow",#N/A,FALSE,"B"}</definedName>
    <definedName name="_aa1" localSheetId="23" hidden="1">{"AnnualRentRoll",#N/A,FALSE,"RentRoll"}</definedName>
    <definedName name="_aaa1" localSheetId="23">SUM(OFFSET(la_line02,0,2,1,1))</definedName>
    <definedName name="_aaa2" localSheetId="23" hidden="1">{#N/A,#N/A,FALSE,"Title Page";#N/A,#N/A,FALSE,"Conclusions";#N/A,#N/A,FALSE,"Assum.";#N/A,#N/A,FALSE,"Sun  DCF-WC-Dep";#N/A,#N/A,FALSE,"MarketValue";#N/A,#N/A,FALSE,"BalSheet";#N/A,#N/A,FALSE,"WACC";#N/A,#N/A,FALSE,"PC+ Info.";#N/A,#N/A,FALSE,"PC+Info_2"}</definedName>
    <definedName name="_al1" localSheetId="23" hidden="1">{"sheet a",#N/A,FALSE,"A";"sheet b 1",#N/A,FALSE,"B";"sheet b 2",#N/A,FALSE,"B"}</definedName>
    <definedName name="_AVB2" localSheetId="23" hidden="1">{"page1",#N/A,FALSE,"PROFORMA";"page2",#N/A,FALSE,"PROFORMA";"page3",#N/A,FALSE,"PROFORMA";"page4",#N/A,FALSE,"PROFORMA";"page5",#N/A,FALSE,"PROFORMA";"page6",#N/A,FALSE,"PROFORMA";"page7",#N/A,FALSE,"PROFORMA";"page8",#N/A,FALSE,"PROFORMA"}</definedName>
    <definedName name="_b1" localSheetId="23" hidden="1">{"annual",#N/A,FALSE,"Pro Forma";#N/A,#N/A,FALSE,"Golf Operations"}</definedName>
    <definedName name="_cflow_2" localSheetId="23" hidden="1">{"CF",#N/A,FALSE,"Cash Flow";"RET",#N/A,FALSE,"Returns";"NPV",#N/A,FALSE,"Values";"ASMPT",#N/A,FALSE,"Assumptions"}</definedName>
    <definedName name="_COO2" localSheetId="23" hidden="1">{#N/A,#N/A,FALSE,"Matrix";#N/A,#N/A,FALSE,"Cash Flow";#N/A,#N/A,FALSE,"10 Year Cost Analysis"}</definedName>
    <definedName name="_d" localSheetId="23" hidden="1">{"Page1",#N/A,FALSE,"7979";"Page2",#N/A,FALSE,"7979";"Page3",#N/A,FALSE,"7979"}</definedName>
    <definedName name="_dan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dan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DCFLastMonth" localSheetId="23">OFFSET('P&amp;Ls_Consolidated_OLD'!_DCFFirstMonth,0,#REF!*12-1)</definedName>
    <definedName name="_DCFMonths" localSheetId="23">'P&amp;Ls_Consolidated_OLD'!_DCFFirstMonth:'P&amp;Ls_Detailed'!_DCFLastMonth</definedName>
    <definedName name="_DCFSaleYear" localSheetId="23">OFFSET('P&amp;Ls_Consolidated_OLD'!_DCFBegin,0,#REF!*12-1)</definedName>
    <definedName name="_del1" localSheetId="23" hidden="1">{"Page1",#N/A,FALSE,"7979";"Page2",#N/A,FALSE,"7979";"Page3",#N/A,FALSE,"7979"}</definedName>
    <definedName name="_df1" localSheetId="23" hidden="1">{#N/A,#N/A,FALSE,"Calc";#N/A,#N/A,FALSE,"Sensitivity";#N/A,#N/A,FALSE,"LT Earn.Dil.";#N/A,#N/A,FALSE,"Dil. AVP"}</definedName>
    <definedName name="_df2" localSheetId="23" hidden="1">{#N/A,#N/A,FALSE,"Calc";#N/A,#N/A,FALSE,"Sensitivity";#N/A,#N/A,FALSE,"LT Earn.Dil.";#N/A,#N/A,FALSE,"Dil. AVP"}</definedName>
    <definedName name="_dfadfasd" localSheetId="23" hidden="1">{"cap_structure",#N/A,FALSE,"Graph-Mkt Cap";"price",#N/A,FALSE,"Graph-Price";"ebit",#N/A,FALSE,"Graph-EBITDA";"ebitda",#N/A,FALSE,"Graph-EBITDA"}</definedName>
    <definedName name="_dff1" localSheetId="23" hidden="1">{"incomemth",#N/A,TRUE,"forecast01";"incpercentmth",#N/A,TRUE,"forecast01";"balancemth",#N/A,TRUE,"forecast01";"cashmth",#N/A,TRUE,"forecast01";"cov2mth",#N/A,TRUE,"forecast01";"prbexp",#N/A,TRUE,"forecast01";"prbcap",#N/A,TRUE,"forecast01";"coalconsultants",#N/A,TRUE,"forecast01";"prbsum",#N/A,TRUE,"forecast01"}</definedName>
    <definedName name="_e4" localSheetId="23" hidden="1">{"new",#N/A,FALSE,"D";"PROFORMA",#N/A,FALSE,"A";"partial 1",#N/A,FALSE,"B";"partial 2",#N/A,FALSE,"B";"partial 3",#N/A,FALSE,"B";"SMALL CF 1",#N/A,FALSE,"C"}</definedName>
    <definedName name="_e4567" localSheetId="23" hidden="1">{"Status",#N/A,FALSE,"Consol";"StatusDetail",#N/A,FALSE,"Consol"}</definedName>
    <definedName name="_fdf1" localSheetId="23" hidden="1">{"incomemth",#N/A,TRUE,"forecast00";"incomepercentmth",#N/A,TRUE,"forecast00";"balancemth",#N/A,TRUE,"forecast00";"cashmth",#N/A,TRUE,"forecast00";"covenantmth",#N/A,TRUE,"forecast00"}</definedName>
    <definedName name="_fdg1" localSheetId="23" hidden="1">{"incomemth",#N/A,TRUE,"forecast00";"incomepercentmth",#N/A,TRUE,"forecast00";"balancemth",#N/A,TRUE,"forecast00";"cashmth",#N/A,TRUE,"forecast00";"covenantmth",#N/A,TRUE,"forecast00"}</definedName>
    <definedName name="_fds1" localSheetId="23" hidden="1">{"incomemth",#N/A,TRUE,"forecast01";"incpercentmth",#N/A,TRUE,"forecast01";"balancemth",#N/A,TRUE,"forecast01";"cashmth",#N/A,TRUE,"forecast01";"cov2mth",#N/A,TRUE,"forecast01";"prbexp",#N/A,TRUE,"forecast01";"prbcap",#N/A,TRUE,"forecast01";"coalconsultants",#N/A,TRUE,"forecast01";"prbsum",#N/A,TRUE,"forecast01"}</definedName>
    <definedName name="_fff2" localSheetId="23" hidden="1">{"Main",#N/A,FALSE,"Wacker";"Main2",#N/A,FALSE,"Wacker";"Value",#N/A,FALSE,"Wacker";"Sensitivity",#N/A,FALSE,"Wacker";"Paine",#N/A,FALSE,"Wacker";"Quaker",#N/A,FALSE,"Wacker";"Wacker",#N/A,FALSE,"Wacker";"1900",#N/A,FALSE,"Wacker";"1901",#N/A,FALSE,"Wacker"}</definedName>
    <definedName name="_FG1" localSheetId="23" hidden="1">{"schedule1",#N/A,FALSE,"Sheet1";"schedule2",#N/A,FALSE,"Sheet1";"schedule3",#N/A,FALSE,"Sheet1";"schedule4",#N/A,FALSE,"Sheet1";"schedule5",#N/A,FALSE,"Sheet1";"schedule6",#N/A,FALSE,"Sheet1"}</definedName>
    <definedName name="_gf1" localSheetId="23" hidden="1">{"incomemth",#N/A,TRUE,"forecast00";"incomepercentmth",#N/A,TRUE,"forecast00";"balancemth",#N/A,TRUE,"forecast00";"cashmth",#N/A,TRUE,"forecast00";"covenantmth",#N/A,TRUE,"forecast00"}</definedName>
    <definedName name="_gfd2" localSheetId="23" hidden="1">{#N/A,#N/A,FALSE,"Cashflow Analysis";#N/A,#N/A,FALSE,"Sensitivity Analysis";#N/A,#N/A,FALSE,"PV";#N/A,#N/A,FALSE,"Pro Forma"}</definedName>
    <definedName name="_ggg2" localSheetId="23" hidden="1">{"View1",#N/A,FALSE,"Sheet1";"View2",#N/A,FALSE,"Sheet1"}</definedName>
    <definedName name="_ggg3" localSheetId="23" hidden="1">{"View1",#N/A,FALSE,"Sheet1";"View2",#N/A,FALSE,"Sheet1"}</definedName>
    <definedName name="_gr1" localSheetId="23" hidden="1">{"three",#N/A,FALSE,"Capital";"four",#N/A,FALSE,"Capital"}</definedName>
    <definedName name="_hd1" localSheetId="23" hidden="1">{#N/A,#N/A,FALSE,"Calc";#N/A,#N/A,FALSE,"Sensitivity";#N/A,#N/A,FALSE,"LT Earn.Dil.";#N/A,#N/A,FALSE,"Dil. AVP"}</definedName>
    <definedName name="_hd2" localSheetId="23" hidden="1">{#N/A,#N/A,FALSE,"Calc";#N/A,#N/A,FALSE,"Sensitivity";#N/A,#N/A,FALSE,"LT Earn.Dil.";#N/A,#N/A,FALSE,"Dil. AVP"}</definedName>
    <definedName name="_ISS1" localSheetId="23" hidden="1">{"Helena Campos - Personal View",#N/A,FALSE,"YTD"}</definedName>
    <definedName name="_jc1" localSheetId="23" hidden="1">{"'Cash Requirements 5F '!$A$1:$AC$48"}</definedName>
    <definedName name="_jc2" localSheetId="2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_jc3" localSheetId="2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jc4" localSheetId="2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jo2" localSheetId="23" hidden="1">{#N/A,#N/A,FALSE,"DCF-COM";#N/A,#N/A,FALSE,"VAC-COM"}</definedName>
    <definedName name="_jo3" localSheetId="23" hidden="1">{"CASHFLOW",#N/A,FALSE,"Northpointe"}</definedName>
    <definedName name="_jo4" localSheetId="23" hidden="1">{#N/A,#N/A,FALSE,"SHEET1";#N/A,#N/A,FALSE,"SHEET2";#N/A,#N/A,FALSE,"SHEET3";#N/A,#N/A,FALSE,"SHEET4"}</definedName>
    <definedName name="_k" localSheetId="23" hidden="1">{#N/A,#N/A,FALSE,"Project Properties";#N/A,#N/A,FALSE,"Eng %";#N/A,#N/A,FALSE,"ENGFORM";#N/A,#N/A,FALSE,"staffing";#N/A,#N/A,FALSE,"spending"}</definedName>
    <definedName name="_ma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1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123"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3"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4"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5"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6"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7"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8"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9"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30"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3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3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g3" localSheetId="23" hidden="1">{"Main",#N/A,FALSE,"Wacker";"Main2",#N/A,FALSE,"Wacker";"Value",#N/A,FALSE,"Wacker";"Sensitivity",#N/A,FALSE,"Wacker";"Paine",#N/A,FALSE,"Wacker";"Quaker",#N/A,FALSE,"Wacker";"Wacker",#N/A,FALSE,"Wacker";"1900",#N/A,FALSE,"Wacker";"1901",#N/A,FALSE,"Wacker"}</definedName>
    <definedName name="_MRG2" localSheetId="23" hidden="1">{"INCOME",#N/A,FALSE,"ProNet";"VALUE",#N/A,FALSE,"ProNet"}</definedName>
    <definedName name="_new1" localSheetId="23" hidden="1">{"Data Input",#N/A,TRUE,"Data Input";"15-Yr Cash Flow",#N/A,TRUE,"Cash Flow";"15-Yr Value",#N/A,TRUE,"Value "}</definedName>
    <definedName name="_new3" localSheetId="23" hidden="1">{"ODB",#N/A,FALSE,"Hold Scenario"}</definedName>
    <definedName name="_new4" localSheetId="23" hidden="1">{#N/A,#N/A,FALSE,"OpEx (PP)";#N/A,#N/A,FALSE,"Lease Comps (O)-BT";#N/A,#N/A,FALSE,"OpEx (CC)";#N/A,#N/A,FALSE,"Value (PP-Base)";#N/A,#N/A,FALSE,"Value (CC-Base)";#N/A,#N/A,FALSE,"Sales Comps (R)";#N/A,#N/A,FALSE,"Sales Comps (O)"}</definedName>
    <definedName name="_Nov07" localSheetId="23"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Oct07" localSheetId="23"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OK2" localSheetId="23" hidden="1">{#N/A,#N/A,FALSE,"Cover";#N/A,#N/A,FALSE,"LUMI";#N/A,#N/A,FALSE,"COMD";#N/A,#N/A,FALSE,"Valuation";#N/A,#N/A,FALSE,"Assumptions";#N/A,#N/A,FALSE,"Pooling";#N/A,#N/A,FALSE,"BalanceSheet"}</definedName>
    <definedName name="_old2" localSheetId="23" hidden="1">{#N/A,#N/A,FALSE,"Chart 2 by Prop Type"}</definedName>
    <definedName name="_old3" localSheetId="23" hidden="1">{#N/A,#N/A,FALSE,"Emmes Services";#N/A,#N/A,FALSE,"Emmes Capital";#N/A,#N/A,FALSE,"Emmes &amp; Co"}</definedName>
    <definedName name="_old4" localSheetId="23" hidden="1">{#N/A,#N/A,FALSE,"Summary";#N/A,#N/A,FALSE,"Buckets";#N/A,#N/A,FALSE,"Northstar";#N/A,#N/A,FALSE,"Comp"}</definedName>
    <definedName name="_old5" localSheetId="23" hidden="1">{#N/A,#N/A,FALSE,"Emmes Services";#N/A,#N/A,FALSE,"Emmes Capital";#N/A,#N/A,FALSE,"Emmes &amp; Co"}</definedName>
    <definedName name="_old6" localSheetId="23" hidden="1">{#N/A,#N/A,FALSE,"Summary";#N/A,#N/A,FALSE,"Buckets";#N/A,#N/A,FALSE,"Northstar";#N/A,#N/A,FALSE,"Comp"}</definedName>
    <definedName name="_Pending"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Ppm2" localSheetId="23" hidden="1">{"data",#N/A,FALSE,"INPUT"}</definedName>
    <definedName name="_pr1" localSheetId="23">SUM(#REF!)</definedName>
    <definedName name="_pr10" localSheetId="23">SUM(#REF!)</definedName>
    <definedName name="_pr11" localSheetId="23">SUM(#REF!)</definedName>
    <definedName name="_pr12" localSheetId="23">SUM(#REF!)</definedName>
    <definedName name="_pr13" localSheetId="23">SUM(#REF!)</definedName>
    <definedName name="_pr14" localSheetId="23">SUM(#REF!)</definedName>
    <definedName name="_pr15" localSheetId="23">SUM(#REF!)</definedName>
    <definedName name="_pr16" localSheetId="23">SUM(#REF!)</definedName>
    <definedName name="_pr17" localSheetId="23">SUM(#REF!)</definedName>
    <definedName name="_pr18" localSheetId="23">SUM(#REF!)</definedName>
    <definedName name="_pr19" localSheetId="23">SUM(#REF!)</definedName>
    <definedName name="_pr2" localSheetId="23">SUM(#REF!)</definedName>
    <definedName name="_pr20" localSheetId="23">SUM(#REF!)</definedName>
    <definedName name="_pr21" localSheetId="23">SUM(#REF!)</definedName>
    <definedName name="_pr3" localSheetId="23">SUM(#REF!)</definedName>
    <definedName name="_pr4" localSheetId="23">SUM(#REF!)</definedName>
    <definedName name="_pr5" localSheetId="23">SUM(#REF!)</definedName>
    <definedName name="_pr6" localSheetId="23">SUM(#REF!)</definedName>
    <definedName name="_pr7" localSheetId="23">SUM(#REF!)</definedName>
    <definedName name="_pr8" localSheetId="23">SUM(#REF!)</definedName>
    <definedName name="_pr9" localSheetId="23">SUM(#REF!)</definedName>
    <definedName name="_s2" localSheetId="23" hidden="1">{"'Expirations'!$A$1:$L$65"}</definedName>
    <definedName name="_sab1" localSheetId="23" hidden="1">{#N/A,#N/A,FALSE,"Banco de Dados"}</definedName>
    <definedName name="_sad2" localSheetId="23" hidden="1">{"MonthlyRentRoll",#N/A,FALSE,"RentRoll"}</definedName>
    <definedName name="_TMAutoChart1Names" localSheetId="23" hidden="1">{"YTD","Chart 1","YTD Chart 1"}</definedName>
    <definedName name="_TMAutoChart1Refs" localSheetId="23" hidden="1">{"","","'YTD'!$AB$20","","","","","","","","","","","","","","","","",""}</definedName>
    <definedName name="_TMAutoChart2Names" localSheetId="23" hidden="1">{"Mth","Chart 1","Mth Chart 1"}</definedName>
    <definedName name="_TMAutoChart2Refs" localSheetId="23" hidden="1">{"","","'Mth'!$AB$20","","","","","","","","","","","","","","","","",""}</definedName>
    <definedName name="_TMAutoChart3Names" localSheetId="23" hidden="1">{"YTD","Chart 2","Mth Chart 2"}</definedName>
    <definedName name="_TMAutoChart3Refs" localSheetId="23" hidden="1">{"","","'YTD'!$AB$20","","","","","","","","","","","","","","","","",""}</definedName>
    <definedName name="_TMAutoChart4Names" localSheetId="23" hidden="1">{"Mth","Chart 1","Mth Chart 1"}</definedName>
    <definedName name="_TMAutoChart4Refs" localSheetId="23" hidden="1">{"","","'Mth'!$AB$20","","","","","","","","","","","","","","","","",""}</definedName>
    <definedName name="_TMAutoChart5Names" localSheetId="23" hidden="1">{"Mth","Chart 1","Mth Chart 1"}</definedName>
    <definedName name="_TMAutoChart5Refs" localSheetId="23" hidden="1">{"","","'Mth'!$AB$20","","","","","","","","","","","","","","","","",""}</definedName>
    <definedName name="_TMAutoChart6Names" localSheetId="23" hidden="1">{"YTD","Chart 2","YTD Chart 2"}</definedName>
    <definedName name="_TMAutoChart6Refs" localSheetId="23" hidden="1">{"","","'YTD'!$AB$20","","","","","","","","","","","","","","","","",""}</definedName>
    <definedName name="_v2" localSheetId="23" hidden="1">{"Budget by Month",#N/A,FALSE,"VA Departments Roll-up";"Budget by Month",#N/A,FALSE,"220";"Budget by Month",#N/A,FALSE,"300";"Budget by Month",#N/A,FALSE,"302";"Budget by Month",#N/A,FALSE,"305";"Budget by Month",#N/A,FALSE,"310"}</definedName>
    <definedName name="_w" localSheetId="23" hidden="1">{#N/A,#N/A,FALSE,"Project Properties";#N/A,#N/A,FALSE,"Eng %";#N/A,#N/A,FALSE,"ENGFORM";#N/A,#N/A,FALSE,"staffing";#N/A,#N/A,FALSE,"spending"}</definedName>
    <definedName name="_wr1" localSheetId="23" hidden="1">{"Output-3Column",#N/A,FALSE,"Output"}</definedName>
    <definedName name="_wrn2" localSheetId="2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3" localSheetId="2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wrn4" localSheetId="23" hidden="1">{"data",#N/A,FALSE,"INPUT"}</definedName>
    <definedName name="_x1" localSheetId="23" hidden="1">{#N/A,#N/A,FALSE,"WATCHDSC";#N/A,#N/A,FALSE,"2LOSSMOD";#N/A,#N/A,FALSE,"2LOSS";#N/A,#N/A,FALSE,"DSC";#N/A,#N/A,FALSE,"OPERAT";#N/A,#N/A,FALSE,"ADJUST";#N/A,#N/A,FALSE,"LEASE EXPIRE"}</definedName>
    <definedName name="_x2" localSheetId="23" hidden="1">{#N/A,#N/A,FALSE,"WATCHDSC";#N/A,#N/A,FALSE,"2LOSSMOD";#N/A,#N/A,FALSE,"2LOSS";#N/A,#N/A,FALSE,"DSC";#N/A,#N/A,FALSE,"OPERAT";#N/A,#N/A,FALSE,"ADJUST";#N/A,#N/A,FALSE,"LEASE EXPIRE"}</definedName>
    <definedName name="_x3" localSheetId="23" hidden="1">{#N/A,#N/A,FALSE,"WATCHDSC";#N/A,#N/A,FALSE,"2LOSSMOD";#N/A,#N/A,FALSE,"2LOSS";#N/A,#N/A,FALSE,"DSC";#N/A,#N/A,FALSE,"OPERAT";#N/A,#N/A,FALSE,"ADJUST";#N/A,#N/A,FALSE,"LEASE EXPIRE"}</definedName>
    <definedName name="_zz1" localSheetId="23" hidden="1">{#N/A,#N/A,TRUE,"Ericsson Stadium PCD ";#N/A,#N/A,TRUE,"Ericsson Stadium IOR"}</definedName>
    <definedName name="a" localSheetId="2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1a1" localSheetId="23" hidden="1">{"Assump",#N/A,TRUE,"Proforma";"first",#N/A,TRUE,"Proforma";"second",#N/A,TRUE,"Proforma";"lease1",#N/A,TRUE,"Proforma";"lease2",#N/A,TRUE,"Proforma"}</definedName>
    <definedName name="aa" localSheetId="2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a.2" localSheetId="23" hidden="1">{#N/A,#N/A,FALSE,"Cashflow Analysis";#N/A,#N/A,FALSE,"Sensitivity Analysis";#N/A,#N/A,FALSE,"PV";#N/A,#N/A,FALSE,"Pro Forma"}</definedName>
    <definedName name="aaa" localSheetId="23" hidden="1">{"AnnualRentRoll",#N/A,FALSE,"RentRoll"}</definedName>
    <definedName name="aaaa" localSheetId="23" hidden="1">binary</definedName>
    <definedName name="aaaaa" localSheetId="23" hidden="1">{"Assump",#N/A,TRUE,"Proforma";"first",#N/A,TRUE,"Proforma";"second",#N/A,TRUE,"Proforma";"lease1",#N/A,TRUE,"Proforma";"lease2",#N/A,TRUE,"Proforma"}</definedName>
    <definedName name="aaaaaa" localSheetId="23" hidden="1">{"Outflow 1",#N/A,FALSE,"Outflows-Inflows";"Outflow 2",#N/A,FALSE,"Outflows-Inflows";"Inflow 1",#N/A,FALSE,"Outflows-Inflows";"Inflow 2",#N/A,FALSE,"Outflows-Inflows"}</definedName>
    <definedName name="aaaaaaa" localSheetId="23">{"Outflow 1",#N/A,FALSE,"Outflows-Inflows";"Outflow 2",#N/A,FALSE,"Outflows-Inflows";"Inflow 1",#N/A,FALSE,"Outflows-Inflows";"Inflow 2",#N/A,FALSE,"Outflows-Inflows"}</definedName>
    <definedName name="aaaaaaa1" localSheetId="23" hidden="1">{"Outflow 1",#N/A,FALSE,"Outflows-Inflows";"Outflow 2",#N/A,FALSE,"Outflows-Inflows";"Inflow 1",#N/A,FALSE,"Outflows-Inflows";"Inflow 2",#N/A,FALSE,"Outflows-Inflows"}</definedName>
    <definedName name="AAAAAAAA" localSheetId="23" hidden="1">{"Outflow 1",#N/A,FALSE,"Outflows-Inflows";"Outflow 2",#N/A,FALSE,"Outflows-Inflows";"Inflow 1",#N/A,FALSE,"Outflows-Inflows";"Inflow 2",#N/A,FALSE,"Outflows-Inflows"}</definedName>
    <definedName name="aaaab" localSheetId="23" hidden="1">{#N/A,#N/A,FALSE,"Project Properties";#N/A,#N/A,FALSE,"Eng %";#N/A,#N/A,FALSE,"ENGFORM";#N/A,#N/A,FALSE,"staffing";#N/A,#N/A,FALSE,"spending"}</definedName>
    <definedName name="aaaattt" localSheetId="23" hidden="1">{#N/A,#N/A,TRUE,"Cover &amp; Contents";#N/A,#N/A,TRUE,"Net Assets &amp; Ops &amp; #Units";#N/A,#N/A,TRUE,"NAV per unit";#N/A,#N/A,TRUE,"Cashflow &amp; RE";#N/A,#N/A,TRUE,"Notes 1-2";#N/A,#N/A,TRUE,"Notes 3-8";#N/A,#N/A,TRUE,"Notes 9-10";#N/A,#N/A,TRUE,"Notes 11-17";#N/A,#N/A,TRUE,"Notes 18-19";#N/A,#N/A,TRUE,"Notes 20-";#N/A,#N/A,TRUE,"Cos 1";#N/A,#N/A,TRUE,"Cos 2";#N/A,#N/A,TRUE,"App I";#N/A,#N/A,TRUE,"App II"}</definedName>
    <definedName name="aab" localSheetId="23" hidden="1">{#N/A,#N/A,TRUE,"A-site";#N/A,#N/A,TRUE,"B-Buildings";#N/A,#N/A,TRUE,"c-out-of-fence";#N/A,#N/A,TRUE,"d-proj.infr.";#N/A,#N/A,TRUE,"e- land"}</definedName>
    <definedName name="aasdfa" localSheetId="23">{"rtn",#N/A,FALSE,"RTN";"tables",#N/A,FALSE,"RTN";"cf",#N/A,FALSE,"CF";"stats",#N/A,FALSE,"Stats";"prop",#N/A,FALSE,"Prop"}</definedName>
    <definedName name="abaaa" localSheetId="23" hidden="1">{"Outflow 1",#N/A,FALSE,"Outflows-Inflows";"Outflow 2",#N/A,FALSE,"Outflows-Inflows";"Inflow 1",#N/A,FALSE,"Outflows-Inflows";"Inflow 2",#N/A,FALSE,"Outflows-Inflows"}</definedName>
    <definedName name="abcd" localSheetId="23" hidden="1">{"Zone1",#N/A,FALSE,"Parameters";"Zone2",#N/A,FALSE,"Parameters"}</definedName>
    <definedName name="abcde" localSheetId="23" hidden="1">{#N/A,#N/A,FALSE,"Title Page";#N/A,#N/A,FALSE,"Conclusions";#N/A,#N/A,FALSE,"Assum.";#N/A,#N/A,FALSE,"Sun  DCF-WC-Dep";#N/A,#N/A,FALSE,"MarketValue";#N/A,#N/A,FALSE,"BalSheet";#N/A,#N/A,FALSE,"WACC";#N/A,#N/A,FALSE,"PC+ Info.";#N/A,#N/A,FALSE,"PC+Info_2"}</definedName>
    <definedName name="ABM" localSheetId="23"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Accrue"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ctual" localSheetId="23">(PeriodInActual*(#REF!&gt;0))*PeriodInPlan</definedName>
    <definedName name="ActualBeyond" localSheetId="23">PeriodInActual*(#REF!&gt;0)</definedName>
    <definedName name="ActualNumberOfPayments" localSheetId="23">IFERROR(IF(LoanIsGood,IF(PaymentsPerYear=1,1,MATCH(0.01,End_Bal,-1)+1)),"")</definedName>
    <definedName name="adad" localSheetId="23" hidden="1">{#N/A,#N/A,FALSE,"Banco de Dados"}</definedName>
    <definedName name="addgf" localSheetId="23" hidden="1">{#N/A,#N/A,FALSE,"Chart 2 by Prop Type"}</definedName>
    <definedName name="adf" localSheetId="23" hidden="1">{#N/A,#N/A,FALSE,"SCHEDULE G"}</definedName>
    <definedName name="adfa" localSheetId="23" hidden="1">{"cap_structure",#N/A,FALSE,"Graph-Mkt Cap";"price",#N/A,FALSE,"Graph-Price";"ebit",#N/A,FALSE,"Graph-EBITDA";"ebitda",#N/A,FALSE,"Graph-EBITDA"}</definedName>
    <definedName name="adfad" localSheetId="23" hidden="1">{#N/A,#N/A,FALSE,"Banco de Dados"}</definedName>
    <definedName name="adfgga" localSheetId="23" hidden="1">{"FCB_ALL",#N/A,FALSE,"FCB"}</definedName>
    <definedName name="adfghsdfgas" localSheetId="23" hidden="1">{"inputs raw data",#N/A,TRUE,"INPUT"}</definedName>
    <definedName name="ADFWAE" localSheetId="23" hidden="1">{"summary1",#N/A,TRUE,"Comps";"summary2",#N/A,TRUE,"Comps";"summary3",#N/A,TRUE,"Comps"}</definedName>
    <definedName name="adgad" localSheetId="2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lak" localSheetId="2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ds" localSheetId="23" hidden="1">{"inputs raw data",#N/A,TRUE,"INPUT"}</definedName>
    <definedName name="adscas" localSheetId="23" hidden="1">{#N/A,#N/A,FALSE,"Cashflow Analysis";#N/A,#N/A,FALSE,"Sensitivity Analysis";#N/A,#N/A,FALSE,"PV";#N/A,#N/A,FALSE,"Pro Forma"}</definedName>
    <definedName name="adsf" localSheetId="23" hidden="1">{"sheet a",#N/A,FALSE,"A";"2 9 casflow",#N/A,FALSE,"B"}</definedName>
    <definedName name="ADSFA" localSheetId="23" hidden="1">{"inputs raw data",#N/A,TRUE,"INPUT"}</definedName>
    <definedName name="ae" localSheetId="23" hidden="1">{#N/A,#N/A,TRUE,"10 Yr Hold";#N/A,#N/A,TRUE,"7 Yr Hold";#N/A,#N/A,TRUE,"5 Yr Hold";#N/A,#N/A,TRUE,"3 Yr Hold"}</definedName>
    <definedName name="AEWEW" localSheetId="23" hidden="1">{"inputs raw data",#N/A,TRUE,"INPUT"}</definedName>
    <definedName name="af" localSheetId="23" hidden="1">{"Summaryall",#N/A,FALSE,"Model";"5Officeall",#N/A,FALSE,"Office-Retail Argus 2002-2006";"Officelegal",#N/A,FALSE,"Formatted Office-Retail Page";"Joint Ventures",#N/A,FALSE,"Joint Ventures";"Hotelall",#N/A,FALSE,"Hotel";"RDVall",#N/A,FALSE,"LDV";"Otherall",#N/A,FALSE,"Other";"Dispoall",#N/A,FALSE,"Dispositions"}</definedName>
    <definedName name="afe" localSheetId="23" hidden="1">{#N/A,#N/A,FALSE,"A";#N/A,#N/A,FALSE,"B";#N/A,#N/A,FALSE,"C";#N/A,#N/A,FALSE,"D";#N/A,#N/A,FALSE,"E";#N/A,#N/A,FALSE,"F";#N/A,#N/A,FALSE,"G";#N/A,#N/A,FALSE,"H";#N/A,#N/A,FALSE,"I";#N/A,#N/A,FALSE,"J";#N/A,#N/A,FALSE,"K";#N/A,#N/A,FALSE,"L";#N/A,#N/A,FALSE,"M";#N/A,#N/A,FALSE,"N";#N/A,#N/A,FALSE,"O";#N/A,#N/A,FALSE,"P";#N/A,#N/A,FALSE,"Q";#N/A,#N/A,FALSE,"R"}</definedName>
    <definedName name="afgvbawgvb" localSheetId="23" hidden="1">{"FCB_ALL",#N/A,FALSE,"FCB"}</definedName>
    <definedName name="afirpt" localSheetId="23" hidden="1">{#N/A,#N/A,TRUE,"TITLE";#N/A,#N/A,TRUE,"SCH 1";#N/A,#N/A,TRUE,"SCH 2";#N/A,#N/A,TRUE,"SCH 3";#N/A,#N/A,TRUE,"SCH3(A)"}</definedName>
    <definedName name="aftreport" localSheetId="23" hidden="1">{#N/A,#N/A,TRUE,"TITLE";#N/A,#N/A,TRUE,"SCH 1";#N/A,#N/A,TRUE,"SCH 2";#N/A,#N/A,TRUE,"SCH 3";#N/A,#N/A,TRUE,"SCH3(A)"}</definedName>
    <definedName name="agf" localSheetId="23" hidden="1">{#N/A,#N/A,FALSE,"ExecSum";#N/A,#N/A,FALSE,"total summary";#N/A,#N/A,FALSE,"Budget";#N/A,#N/A,FALSE,"CashFlow"}</definedName>
    <definedName name="akdlk" localSheetId="2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l" localSheetId="23" hidden="1">{"sheet a",#N/A,FALSE,"A";"2 9 casflow",#N/A,FALSE,"B"}</definedName>
    <definedName name="aldk"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ll" localSheetId="23" hidden="1">{#N/A,#N/A,FALSE,"CF Consolidated 2";#N/A,#N/A,FALSE,"Retail Assump";#N/A,#N/A,FALSE,"CF Retail";#N/A,#N/A,FALSE,"Garage Assumpt 1";#N/A,#N/A,FALSE,"Garage Op Proj";#N/A,#N/A,FALSE,"Hist I&amp;E";#N/A,#N/A,FALSE,"Rent Roll";#N/A,#N/A,FALSE,"RE Taxes";#N/A,#N/A,FALSE,"CAM - BH";#N/A,#N/A,FALSE,"Comm.Condo CAM"}</definedName>
    <definedName name="alternate_matrix" localSheetId="2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n" localSheetId="23" hidden="1">{"eca",#N/A,TRUE,"E-C1 (R)";"ecb",#N/A,TRUE,"E-C1 (R)"}</definedName>
    <definedName name="An_2" localSheetId="23" hidden="1">{"eca",#N/A,TRUE,"E-C1 (R)";"ecb",#N/A,TRUE,"E-C1 (R)"}</definedName>
    <definedName name="anchor1Range" localSheetId="23">OFFSET(anchor1,0,1,1,[0]!TotalProjectLength)</definedName>
    <definedName name="anchor2Range" localSheetId="23">OFFSET(anchor1,1,1,1,[0]!TotalProjectLength)</definedName>
    <definedName name="ando" localSheetId="23" hidden="1">{"'下期集計（10.27迄・速報値）'!$Q$16"}</definedName>
    <definedName name="andrew" localSheetId="23" hidden="1">{"eca",#N/A,TRUE,"E-C1 (R)";"ecb",#N/A,TRUE,"E-C1 (R)"}</definedName>
    <definedName name="andrew2" localSheetId="23" hidden="1">{"eca",#N/A,TRUE,"E-C1 (R)";"ecb",#N/A,TRUE,"E-C1 (R)"}</definedName>
    <definedName name="Aok" localSheetId="23" hidden="1">{"Outflow 1",#N/A,FALSE,"Outflows-Inflows";"Outflow 2",#N/A,FALSE,"Outflows-Inflows";"Inflow 1",#N/A,FALSE,"Outflows-Inflows";"Inflow 2",#N/A,FALSE,"Outflows-Inflows"}</definedName>
    <definedName name="april" localSheetId="23" hidden="1">{"Tab1",#N/A,FALSE,"Cover";"Tab2",#N/A,FALSE,"Sect 3.18";"Tab3",#N/A,FALSE,"Section 3.22 (b) ";"Tab4",#N/A,FALSE,"Section 3.29 (i) (ii) (iii)";"Tab5",#N/A,FALSE,"Section 3.29 (ii)";"Tab6",#N/A,FALSE,"Section 4.04 vi";"Tab8",#N/A,FALSE,"3.29."}</definedName>
    <definedName name="Apt_Stab" localSheetId="23">MATCH(Apt_Stab_Unit,Apt_Total_Occ,0)-1</definedName>
    <definedName name="Apt_Start_Date" localSheetId="23">DATE(Apt_Start_Year,Apt_Start_Month,1)</definedName>
    <definedName name="arew" localSheetId="23" hidden="1">{"cap_structure",#N/A,FALSE,"Graph-Mkt Cap";"price",#N/A,FALSE,"Graph-Price";"ebit",#N/A,FALSE,"Graph-EBITDA";"ebitda",#N/A,FALSE,"Graph-EBITDA"}</definedName>
    <definedName name="arg" localSheetId="23" hidden="1">{"inputs raw data",#N/A,TRUE,"INPUT"}</definedName>
    <definedName name="Argus" localSheetId="23">ROW()-ROW([0]!rrFirstRow)-1</definedName>
    <definedName name="as" localSheetId="23" hidden="1">{"FCB_ALL",#N/A,FALSE,"FCB"}</definedName>
    <definedName name="asa" localSheetId="23" hidden="1">{"Outflow 1",#N/A,FALSE,"Outflows-Inflows";"Outflow 2",#N/A,FALSE,"Outflows-Inflows";"Inflow 1",#N/A,FALSE,"Outflows-Inflows";"Inflow 2",#N/A,FALSE,"Outflows-Inflows"}</definedName>
    <definedName name="asdf2" localSheetId="23" hidden="1">{#N/A,#N/A,FALSE,"OperatingAssumptions"}</definedName>
    <definedName name="asdf22" localSheetId="23" hidden="1">{#N/A,#N/A,FALSE,"OperatingAssumptions"}</definedName>
    <definedName name="asdf3" localSheetId="23" hidden="1">{#N/A,#N/A,FALSE,"LoanAssumptions"}</definedName>
    <definedName name="asdf33" localSheetId="23" hidden="1">{#N/A,#N/A,FALSE,"LoanAssumptions"}</definedName>
    <definedName name="asdf5" localSheetId="23" hidden="1">{"MonthlyRentRoll",#N/A,FALSE,"RentRoll"}</definedName>
    <definedName name="asdf55" localSheetId="23" hidden="1">{"MonthlyRentRoll",#N/A,FALSE,"RentRoll"}</definedName>
    <definedName name="asdf7" localSheetId="23" hidden="1">{#N/A,#N/A,TRUE,"Summary";"AnnualRentRoll",#N/A,TRUE,"RentRoll";#N/A,#N/A,TRUE,"ExitStratigy";#N/A,#N/A,TRUE,"OperatingAssumptions"}</definedName>
    <definedName name="asdf77" localSheetId="23" hidden="1">{#N/A,#N/A,TRUE,"Summary";"AnnualRentRoll",#N/A,TRUE,"RentRoll";#N/A,#N/A,TRUE,"ExitStratigy";#N/A,#N/A,TRUE,"OperatingAssumptions"}</definedName>
    <definedName name="asdfas" localSheetId="23">{"print 1.6",#N/A,FALSE,"Sheet1";"print 2.6",#N/A,FALSE,"Sheet1";"print 3.6",#N/A,FALSE,"Sheet1";"print 4.6",#N/A,FALSE,"Sheet1";"print 5.6",#N/A,FALSE,"Sheet1";"print 6.6",#N/A,FALSE,"Sheet1"}</definedName>
    <definedName name="asdfasaa" localSheetId="23">{"print 1.6",#N/A,FALSE,"Sheet1";"print 2.6",#N/A,FALSE,"Sheet1";"print 3.6",#N/A,FALSE,"Sheet1";"print 4.6",#N/A,FALSE,"Sheet1";"print 5.6",#N/A,FALSE,"Sheet1";"print 6.6",#N/A,FALSE,"Sheet1"}</definedName>
    <definedName name="asdfasd" localSheetId="23" hidden="1">{"cap_structure",#N/A,FALSE,"Graph-Mkt Cap";"price",#N/A,FALSE,"Graph-Price";"ebit",#N/A,FALSE,"Graph-EBITDA";"ebitda",#N/A,FALSE,"Graph-EBITDA"}</definedName>
    <definedName name="asdfasdf" localSheetId="23">{"rtn",#N/A,FALSE,"RTN";"tables",#N/A,FALSE,"RTN";"cf",#N/A,FALSE,"CF";"stats",#N/A,FALSE,"Stats";"prop",#N/A,FALSE,"Prop"}</definedName>
    <definedName name="asdfasdfasd" localSheetId="23" hidden="1">{"summary1",#N/A,TRUE,"Comps";"summary2",#N/A,TRUE,"Comps";"summary3",#N/A,TRUE,"Comps"}</definedName>
    <definedName name="asdfasdfasdf" localSheetId="23" hidden="1">{"SUMMARY",#N/A,TRUE,"SUMMARY";"compare",#N/A,TRUE,"Vs. Bus Plan";"ratios",#N/A,TRUE,"Ratios";"REVENUE",#N/A,TRUE,"Revenue";"expenses",#N/A,TRUE,"1996 budget";"payroll",#N/A,TRUE,"Payroll"}</definedName>
    <definedName name="asdfasdfasdfa" localSheetId="23" hidden="1">binary</definedName>
    <definedName name="asdfasdfdddd" localSheetId="23" hidden="1">{"DCF","UPSIDE CASE",FALSE,"Sheet1";"DCF","BASE CASE",FALSE,"Sheet1";"DCF","DOWNSIDE CASE",FALSE,"Sheet1"}</definedName>
    <definedName name="asdfasdfs" localSheetId="23" hidden="1">{#N/A,#N/A,FALSE,"Matrix";#N/A,#N/A,FALSE,"Cash Flow";#N/A,#N/A,FALSE,"10 Year Cost Analysis"}</definedName>
    <definedName name="asdfasfsa" localSheetId="23" hidden="1">binary</definedName>
    <definedName name="asdfg" localSheetId="23" hidden="1">{"rtn",#N/A,FALSE,"RTN";"tables",#N/A,FALSE,"RTN";"cf",#N/A,FALSE,"CF";"stats",#N/A,FALSE,"Stats";"prop",#N/A,FALSE,"Prop"}</definedName>
    <definedName name="asdfsd" localSheetId="23" hidden="1">binary</definedName>
    <definedName name="asdfsdfsdf" localSheetId="23" hidden="1">{#N/A,#N/A,FALSE,"Expense Comparison"}</definedName>
    <definedName name="asdfsf" localSheetId="23"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asdrfg" localSheetId="23" hidden="1">{#N/A,#N/A,TRUE,"10 Yr Hold";#N/A,#N/A,TRUE,"7 Yr Hold";#N/A,#N/A,TRUE,"5 Yr Hold";#N/A,#N/A,TRUE,"3 Yr Hold"}</definedName>
    <definedName name="asf" localSheetId="23" hidden="1">binary</definedName>
    <definedName name="asfaF" localSheetId="23" hidden="1">{#N/A,#N/A,FALSE,"Summary";#N/A,#N/A,FALSE,"Assumptions";#N/A,#N/A,FALSE,"Cash Flow";#N/A,#N/A,FALSE,"Residual Calculation";#N/A,#N/A,FALSE,"Pricing Matrix";#N/A,#N/A,FALSE,"Pricing Matrix II";#N/A,#N/A,FALSE,"Expiration Schedule"}</definedName>
    <definedName name="asfag2" localSheetId="23" hidden="1">{"Main",#N/A,FALSE,"Wacker";"Main2",#N/A,FALSE,"Wacker";"Value",#N/A,FALSE,"Wacker";"Sensitivity",#N/A,FALSE,"Wacker";"Paine",#N/A,FALSE,"Wacker";"Quaker",#N/A,FALSE,"Wacker";"Wacker",#N/A,FALSE,"Wacker";"1900",#N/A,FALSE,"Wacker";"1901",#N/A,FALSE,"Wacker"}</definedName>
    <definedName name="asfasg" localSheetId="23" hidden="1">{"Main",#N/A,FALSE,"Wacker";"Main2",#N/A,FALSE,"Wacker";"Value",#N/A,FALSE,"Wacker";"Sensitivity",#N/A,FALSE,"Wacker";"Paine",#N/A,FALSE,"Wacker";"Quaker",#N/A,FALSE,"Wacker";"Wacker",#N/A,FALSE,"Wacker";"1900",#N/A,FALSE,"Wacker";"1901",#N/A,FALSE,"Wacker"}</definedName>
    <definedName name="asfdgsdfg" localSheetId="23" hidden="1">{"inputs raw data",#N/A,TRUE,"INPUT"}</definedName>
    <definedName name="asfget" localSheetId="23" hidden="1">{"Page1",#N/A,FALSE,"7979";"Page2",#N/A,FALSE,"7979";"Page3",#N/A,FALSE,"7979"}</definedName>
    <definedName name="asfsaf" localSheetId="23" hidden="1">binary</definedName>
    <definedName name="ashish" localSheetId="23" hidden="1">{"'Assump'!$F$6:$J$6"}</definedName>
    <definedName name="ASS" localSheetId="23">{"print 1.6",#N/A,FALSE,"Sheet1";"print 2.6",#N/A,FALSE,"Sheet1";"print 3.6",#N/A,FALSE,"Sheet1";"print 4.6",#N/A,FALSE,"Sheet1";"print 5.6",#N/A,FALSE,"Sheet1";"print 6.6",#N/A,FALSE,"Sheet1"}</definedName>
    <definedName name="asss" localSheetId="23">{"rtn",#N/A,FALSE,"RTN";"tables",#N/A,FALSE,"RTN";"cf",#N/A,FALSE,"CF";"stats",#N/A,FALSE,"Stats";"prop",#N/A,FALSE,"Prop"}</definedName>
    <definedName name="Assumptions1" localSheetId="2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ssumptions1_1" localSheetId="2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ssumptionsA" localSheetId="23" hidden="1">{#N/A,#N/A,FALSE,"CF Consolidated 2";#N/A,#N/A,FALSE,"Retail Assump";#N/A,#N/A,FALSE,"CF Retail";#N/A,#N/A,FALSE,"Garage Assumpt 1";#N/A,#N/A,FALSE,"Garage Op Proj";#N/A,#N/A,FALSE,"Hist I&amp;E";#N/A,#N/A,FALSE,"Rent Roll";#N/A,#N/A,FALSE,"RE Taxes";#N/A,#N/A,FALSE,"CAM - BH";#N/A,#N/A,FALSE,"Comm.Condo CAM"}</definedName>
    <definedName name="Atlanta" localSheetId="23" hidden="1">{#N/A,#N/A,FALSE,"Chart 2 by Prop Type"}</definedName>
    <definedName name="atres"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ttach3" localSheetId="23" hidden="1">{"Grant",#N/A,FALSE,"Grant";"GP Developer",#N/A,FALSE,"GP &amp; Dev Loans";"Operating Analysis",#N/A,FALSE,"Operations";"Tax Credit",#N/A,FALSE,"Tax Credits";"Tax Credit Analysis",#N/A,FALSE,"TC Analysis"}</definedName>
    <definedName name="aveparkcopy" localSheetId="23" hidden="1">{"View1",#N/A,FALSE,"Sheet1";"View2",#N/A,FALSE,"Sheet1"}</definedName>
    <definedName name="avl" localSheetId="23" hidden="1">{"Analysis of Assets_Liabilities",#N/A,FALSE,"ccy_anal";"Analysis of Investments",#N/A,FALSE,"ccy_anal"}</definedName>
    <definedName name="awbawbaw" localSheetId="23" hidden="1">{#N/A,#N/A,FALSE,"Sheet1"}</definedName>
    <definedName name="awrbhwerbawer" localSheetId="23" hidden="1">{#N/A,#N/A,FALSE,"Static Proforma";#N/A,#N/A,FALSE,"Bldg Dev DCF";#N/A,#N/A,FALSE,"Land Sales DCF"}</definedName>
    <definedName name="az" localSheetId="23" hidden="1">{#N/A,#N/A,FALSE,"Chart 2 by Prop Type"}</definedName>
    <definedName name="b" localSheetId="23" hidden="1">{"mgmt forecast",#N/A,FALSE,"Mgmt Forecast";"dcf table",#N/A,FALSE,"Mgmt Forecast";"sensitivity",#N/A,FALSE,"Mgmt Forecast";"table inputs",#N/A,FALSE,"Mgmt Forecast";"calculations",#N/A,FALSE,"Mgmt Forecast"}</definedName>
    <definedName name="bad"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bao" localSheetId="23" hidden="1">{#N/A,#N/A,FALSE,"Transaction Summary-DTW";#N/A,#N/A,FALSE,"Proforma Five Yr";#N/A,#N/A,FALSE,"Occ and Rate"}</definedName>
    <definedName name="bb" localSheetId="23" hidden="1">{#N/A,#N/A,FALSE,"ExitStratigy"}</definedName>
    <definedName name="bbb" localSheetId="23" hidden="1">{#N/A,#N/A,FALSE,"ExitStratigy"}</definedName>
    <definedName name="bbbb" localSheetId="23" hidden="1">{#N/A,#N/A,FALSE,"Title Page";#N/A,#N/A,FALSE,"Conclusions";#N/A,#N/A,FALSE,"Assum.";#N/A,#N/A,FALSE,"Sun  DCF-WC-Dep";#N/A,#N/A,FALSE,"MarketValue";#N/A,#N/A,FALSE,"BalSheet";#N/A,#N/A,FALSE,"WACC";#N/A,#N/A,FALSE,"PC+ Info.";#N/A,#N/A,FALSE,"PC+Info_2"}</definedName>
    <definedName name="bbbbbbb" localSheetId="23" hidden="1">{"Outflow 1",#N/A,FALSE,"Outflows-Inflows";"Outflow 2",#N/A,FALSE,"Outflows-Inflows";"Inflow 1",#N/A,FALSE,"Outflows-Inflows";"Inflow 2",#N/A,FALSE,"Outflows-Inflows"}</definedName>
    <definedName name="bc" localSheetId="23" hidden="1">{#N/A,#N/A,FALSE,"P&amp;L";#N/A,#N/A,FALSE,"Var_Fixed_cost"}</definedName>
    <definedName name="bdcopy" localSheetId="23" hidden="1">{"Main",#N/A,FALSE,"Wacker";"Main2",#N/A,FALSE,"Wacker";"Value",#N/A,FALSE,"Wacker";"Sensitivity",#N/A,FALSE,"Wacker";"Paine",#N/A,FALSE,"Wacker";"Quaker",#N/A,FALSE,"Wacker";"Wacker",#N/A,FALSE,"Wacker";"1900",#N/A,FALSE,"Wacker";"1901",#N/A,FALSE,"Wacker"}</definedName>
    <definedName name="bdinvestor" localSheetId="23" hidden="1">{"View1",#N/A,FALSE,"Sheet1";"View2",#N/A,FALSE,"Sheet1"}</definedName>
    <definedName name="be" localSheetId="23" hidden="1">{#N/A,#N/A,FALSE,"Exec Sum 10Yr";#N/A,#N/A,FALSE,"Assumptions";#N/A,#N/A,FALSE,"Operating Stmts";#N/A,#N/A,FALSE,"Year One Pro Forma";#N/A,#N/A,FALSE,"Rent Roll Summary";#N/A,#N/A,FALSE,"Market Rent Detail";#N/A,#N/A,FALSE,"Effective Rental Income Detail";#N/A,#N/A,FALSE,"Cash Flow Projections";#N/A,#N/A,FALSE,"Net Residual Value"}</definedName>
    <definedName name="Bear" localSheetId="23" hidden="1">{#N/A,#N/A,FALSE,"TS";#N/A,#N/A,FALSE,"Combo";#N/A,#N/A,FALSE,"FAIR";#N/A,#N/A,FALSE,"RBC";#N/A,#N/A,FALSE,"xxxx";#N/A,#N/A,FALSE,"A_D";#N/A,#N/A,FALSE,"WACC";#N/A,#N/A,FALSE,"DCF";#N/A,#N/A,FALSE,"LBO";#N/A,#N/A,FALSE,"AcqMults";#N/A,#N/A,FALSE,"CompMults"}</definedName>
    <definedName name="beattle" localSheetId="23" hidden="1">{"Full Sheet",#N/A,FALSE,"Expense Comparison"}</definedName>
    <definedName name="belnew" localSheetId="23" hidden="1">{"IS",#N/A,FALSE,"IS";"RPTIS",#N/A,FALSE,"RPTIS";"STATS",#N/A,FALSE,"STATS";"CELL",#N/A,FALSE,"CELL";"BS",#N/A,FALSE,"BS"}</definedName>
    <definedName name="ben" localSheetId="23" hidden="1">{"Analysis of Assets_Liabilities",#N/A,FALSE,"ccy_anal";"Analysis of Investments",#N/A,FALSE,"ccy_anal"}</definedName>
    <definedName name="bfvzsbazs" localSheetId="2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bga"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m"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mgv"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uguh"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ier"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lah1" localSheetId="23" hidden="1">{"schedule1",#N/A,FALSE,"Sheet1";"schedule2",#N/A,FALSE,"Sheet1";"schedule3",#N/A,FALSE,"Sheet1";"schedule4",#N/A,FALSE,"Sheet1";"schedule5",#N/A,FALSE,"Sheet1";"schedule6",#N/A,FALSE,"Sheet1"}</definedName>
    <definedName name="bnmb" localSheetId="23" hidden="1">{#N/A,#N/A,FALSE,"Summary";#N/A,#N/A,FALSE,"Program Scheme";#N/A,#N/A,FALSE,"Assumptions";#N/A,#N/A,FALSE,"Development Budget";#N/A,#N/A,FALSE,"Timing";#N/A,#N/A,FALSE,"Development Costs &amp; Revenues";#N/A,#N/A,FALSE,"Cash Flow to Debt &amp; Equity";#N/A,#N/A,FALSE,"Cash Flow to Athena LP"}</definedName>
    <definedName name="bog" localSheetId="23" hidden="1">{"CF",#N/A,FALSE,"Cash Flow";"RET",#N/A,FALSE,"Returns";"NPV",#N/A,FALSE,"Values";"ASMPT",#N/A,FALSE,"Assumptions"}</definedName>
    <definedName name="bog_2" localSheetId="23" hidden="1">{"CF",#N/A,FALSE,"Cash Flow";"RET",#N/A,FALSE,"Returns";"NPV",#N/A,FALSE,"Values";"ASMPT",#N/A,FALSE,"Assumptions"}</definedName>
    <definedName name="bogu" localSheetId="23" hidden="1">{"CF",#N/A,FALSE,"Cash Flow";"RET",#N/A,FALSE,"Returns";"NPV",#N/A,FALSE,"Values";"ASMPT",#N/A,FALSE,"Assumptions"}</definedName>
    <definedName name="bogu_2" localSheetId="23" hidden="1">{"CF",#N/A,FALSE,"Cash Flow";"RET",#N/A,FALSE,"Returns";"NPV",#N/A,FALSE,"Values";"ASMPT",#N/A,FALSE,"Assumptions"}</definedName>
    <definedName name="bogus" localSheetId="23" hidden="1">{"CF",#N/A,FALSE,"Cash Flow";"RET",#N/A,FALSE,"Returns";"NPV",#N/A,FALSE,"Values";"ASMPT",#N/A,FALSE,"Assumptions"}</definedName>
    <definedName name="bogus_2" localSheetId="23" hidden="1">{"CF",#N/A,FALSE,"Cash Flow";"RET",#N/A,FALSE,"Returns";"NPV",#N/A,FALSE,"Values";"ASMPT",#N/A,FALSE,"Assumptions"}</definedName>
    <definedName name="bogus2" localSheetId="23" hidden="1">{"CF",#N/A,FALSE,"Cash Flow";"RET",#N/A,FALSE,"Returns";"NPV",#N/A,FALSE,"Values";"ASMPT",#N/A,FALSE,"Assumptions"}</definedName>
    <definedName name="bogus2_2" localSheetId="23" hidden="1">{"CF",#N/A,FALSE,"Cash Flow";"RET",#N/A,FALSE,"Returns";"NPV",#N/A,FALSE,"Values";"ASMPT",#N/A,FALSE,"Assumptions"}</definedName>
    <definedName name="boy" localSheetId="23" hidden="1">{"AnnualRentRoll",#N/A,FALSE,"RentRoll"}</definedName>
    <definedName name="Bridge" localSheetId="23" hidden="1">{"'Highlights'!$A$1:$M$123"}</definedName>
    <definedName name="Bridgerock" localSheetId="23" hidden="1">{"Financials",#N/A,FALSE,"Financials";"AVP",#N/A,FALSE,"AVP";"DCF",#N/A,FALSE,"DCF";"CSC",#N/A,FALSE,"CSC";"Deal_Comp",#N/A,FALSE,"DealComp"}</definedName>
    <definedName name="BS" localSheetId="23" hidden="1">{#N/A,#N/A,FALSE,"Title Page";#N/A,#N/A,FALSE,"Conclusions";#N/A,#N/A,FALSE,"Assum.";#N/A,#N/A,FALSE,"Sun  DCF-WC-Dep";#N/A,#N/A,FALSE,"MarketValue";#N/A,#N/A,FALSE,"BalSheet";#N/A,#N/A,FALSE,"WACC";#N/A,#N/A,FALSE,"PC+ Info.";#N/A,#N/A,FALSE,"PC+Info_2"}</definedName>
    <definedName name="BudgetSumm" localSheetId="23" hidden="1">{#N/A,#N/A,FALSE,"Cashflow Analysis";#N/A,#N/A,FALSE,"Sensitivity Analysis";#N/A,#N/A,FALSE,"PV";#N/A,#N/A,FALSE,"Pro Forma"}</definedName>
    <definedName name="BudgetSumm.2" localSheetId="23" hidden="1">{#N/A,#N/A,FALSE,"Cashflow Analysis";#N/A,#N/A,FALSE,"Sensitivity Analysis";#N/A,#N/A,FALSE,"PV";#N/A,#N/A,FALSE,"Pro Forma"}</definedName>
    <definedName name="Bullshit" localSheetId="23" hidden="1">{"Assumptions",#N/A,TRUE,"Returns";"Tables",#N/A,TRUE,"Returns"}</definedName>
    <definedName name="but" localSheetId="23" hidden="1">{"2000",#N/A,FALSE,"2000"}</definedName>
    <definedName name="bvjhm" localSheetId="23"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cal" localSheetId="23" hidden="1">{#N/A,#N/A,FALSE,"Project Properties";#N/A,#N/A,FALSE,"Eng %";#N/A,#N/A,FALSE,"ENGFORM";#N/A,#N/A,FALSE,"staffing";#N/A,#N/A,FALSE,"spending"}</definedName>
    <definedName name="calvin" localSheetId="23" hidden="1">{#N/A,#N/A,FALSE,"Project Properties";#N/A,#N/A,FALSE,"Eng %";#N/A,#N/A,FALSE,"ENGFORM";#N/A,#N/A,FALSE,"staffing";#N/A,#N/A,FALSE,"spending"}</definedName>
    <definedName name="Capital" localSheetId="23" hidden="1">{#N/A,#N/A,FALSE,"CF Consolidated 2";#N/A,#N/A,FALSE,"Retail Assump";#N/A,#N/A,FALSE,"CF Retail";#N/A,#N/A,FALSE,"Garage Assumpt 1";#N/A,#N/A,FALSE,"Garage Op Proj";#N/A,#N/A,FALSE,"Hist I&amp;E";#N/A,#N/A,FALSE,"Rent Roll";#N/A,#N/A,FALSE,"RE Taxes";#N/A,#N/A,FALSE,"CAM - BH";#N/A,#N/A,FALSE,"Comm.Condo CAM"}</definedName>
    <definedName name="capitalized" localSheetId="23" hidden="1">{#N/A,#N/A,FALSE,"Title Page";#N/A,#N/A,FALSE,"Conclusions";#N/A,#N/A,FALSE,"Assum.";#N/A,#N/A,FALSE,"Sun  DCF-WC-Dep";#N/A,#N/A,FALSE,"MarketValue";#N/A,#N/A,FALSE,"BalSheet";#N/A,#N/A,FALSE,"WACC";#N/A,#N/A,FALSE,"PC+ Info.";#N/A,#N/A,FALSE,"PC+Info_2"}</definedName>
    <definedName name="cat" localSheetId="23" hidden="1">{#N/A,#N/A,FALSE,"Exec Sum 10Yr";#N/A,#N/A,FALSE,"Assumptions";#N/A,#N/A,FALSE,"Operating Stmts";#N/A,#N/A,FALSE,"Year One Pro Forma";#N/A,#N/A,FALSE,"Rent Roll Summary";#N/A,#N/A,FALSE,"Market Rent Detail";#N/A,#N/A,FALSE,"Effective Rental Income Detail";#N/A,#N/A,FALSE,"Cash Flow Projections";#N/A,#N/A,FALSE,"Net Residual Value"}</definedName>
    <definedName name="cba" localSheetId="23" hidden="1">{"Construction_Short",#N/A,FALSE,"Construction"}</definedName>
    <definedName name="cbre" localSheetId="23" hidden="1">{#N/A,#N/A,FALSE,"Pricing Matrix";#N/A,#N/A,FALSE,"Assumptions";#N/A,#N/A,FALSE,"Year One Pro Forma";#N/A,#N/A,FALSE,"Operating Stmts";#N/A,#N/A,FALSE,"Cash Flow Projections";#N/A,#N/A,FALSE,"Rent Roll Summary";#N/A,#N/A,FALSE,"Market Rent Detail";#N/A,#N/A,FALSE,"Effective Rental Income Detail"}</definedName>
    <definedName name="cc" localSheetId="23" hidden="1">{#N/A,#N/A,FALSE,"LoanAssumptions"}</definedName>
    <definedName name="cc." localSheetId="23" hidden="1">{"CD1",#N/A,TRUE,"C-D (R)";"CD2",#N/A,TRUE,"C-D (R)"}</definedName>
    <definedName name="cc_2" localSheetId="23" hidden="1">{"CD1",#N/A,TRUE,"C-D (R)";"CD2",#N/A,TRUE,"C-D (R)"}</definedName>
    <definedName name="ccc" localSheetId="23" hidden="1">{#N/A,#N/A,FALSE,"LoanAssumptions"}</definedName>
    <definedName name="CCCCCCCCC" localSheetId="23" hidden="1">{FALSE,FALSE,1.75,1,600,351,FALSE,FALSE,TRUE,TRUE,0,30,#N/A,41,#N/A,9.57777777777778,18.9166666666667,1,FALSE,FALSE,1,TRUE,1,FALSE,100,"Swvu.As._.Is._.Value.","ACwvu.As._.Is._.Value.",1,FALSE,FALSE,1,1,1,1,1,"","",FALSE,FALSE,FALSE,FALSE,1,#N/A,1,1,FALSE,FALSE,FALSE,FALSE,FALSE,FALSE}</definedName>
    <definedName name="CCCCCCCCC_2" localSheetId="23" hidden="1">{FALSE,FALSE,1.75,1,600,351,FALSE,FALSE,TRUE,TRUE,0,30,#N/A,41,#N/A,9.57777777777778,18.9166666666667,1,FALSE,FALSE,1,TRUE,1,FALSE,100,"Swvu.As._.Is._.Value.","ACwvu.As._.Is._.Value.",1,FALSE,FALSE,1,1,1,1,1,"","",FALSE,FALSE,FALSE,FALSE,1,#N/A,1,1,FALSE,FALSE,FALSE,FALSE,FALSE,FALSE}</definedName>
    <definedName name="ccs" localSheetId="23" hidden="1">{#N/A,#N/A,FALSE,"Chart 2 by Prop Type"}</definedName>
    <definedName name="cctt" localSheetId="23" hidden="1">{#N/A,#N/A,FALSE}</definedName>
    <definedName name="cd" localSheetId="23" hidden="1">{"annual",#N/A,FALSE,"Pro Forma";#N/A,#N/A,FALSE,"Golf Operations"}</definedName>
    <definedName name="cd_2" localSheetId="23" hidden="1">{"annual",#N/A,FALSE,"Pro Forma";#N/A,#N/A,FALSE,"Golf Operations"}</definedName>
    <definedName name="cfgcfg" localSheetId="23" hidden="1">{#N/A,#N/A,FALSE,"CCC Variance";#N/A,#N/A,FALSE,"CCC Notes"}</definedName>
    <definedName name="cfgjcfgh" localSheetId="23" hidden="1">{#N/A,#N/A,FALSE,"Common Area Accrual";#N/A,#N/A,FALSE,"Unit One LaSalle";#N/A,#N/A,FALSE,"Unit One CW";#N/A,#N/A,FALSE,"Unit One LaSalle + C &amp; W";#N/A,#N/A,FALSE,"Consolidated Accrual"}</definedName>
    <definedName name="cflow" localSheetId="23" hidden="1">{"CF",#N/A,FALSE,"Cash Flow";"RET",#N/A,FALSE,"Returns";"NPV",#N/A,FALSE,"Values";"ASMPT",#N/A,FALSE,"Assumptions"}</definedName>
    <definedName name="cghj" localSheetId="23" hidden="1">{"ReportTop",#N/A,FALSE,"report top"}</definedName>
    <definedName name="ch_Dt1CumIRRline" localSheetId="23">OFFSET(FStabNWC,-61,4,1,netCfvc)</definedName>
    <definedName name="ch_Dt2CumIRRline" localSheetId="23">OFFSET(FStabNWC,-48,4,1,netCfvc)</definedName>
    <definedName name="ch_Dt3CumIRRline" localSheetId="23">OFFSET(FStabNWC,-35,4,1,netCfvc)</definedName>
    <definedName name="ch_Dt4CumIRRline" localSheetId="23">OFFSET(FStabNWC,-22,4,1,netCfvc)</definedName>
    <definedName name="ch_Dt5CumIRRline" localSheetId="23">OFFSET(FStabNWC,-9,4,1,netCfvc)</definedName>
    <definedName name="ch_Eq1CumIRRLine" localSheetId="23">OFFSET(FStabNWC,-90,4,1,netCfvc)</definedName>
    <definedName name="ch_Eq1IRRline" localSheetId="23">OFFSET(FStabNWC,-158,4,1,netCfvc)</definedName>
    <definedName name="ch_Eq2CumIRRline" localSheetId="23">OFFSET(FStabNWC,-89,4,1,netCfvc)</definedName>
    <definedName name="ch_Eq2IRRline" localSheetId="23">OFFSET(FStabNWC,-145,4,1,netCfvc)</definedName>
    <definedName name="ch_Eq3CumIRRline" localSheetId="23">OFFSET(FStabNWC,-88,4,1,netCfvc)</definedName>
    <definedName name="ch_Eq3IRRline" localSheetId="23">OFFSET(FStabNWC,-132,4,1,netCfvc)</definedName>
    <definedName name="ch_Eq4CumIRRline" localSheetId="23">OFFSET(FStabNWC,-87,4,1,netCfvc)</definedName>
    <definedName name="ch_Eq4IRRLine" localSheetId="23">OFFSET(FStabNWC,-119,4,1,netCfvc)</definedName>
    <definedName name="ch_Eq5CumIRRline" localSheetId="23">OFFSET(FStabNWC,-86,4,1,netCfvc)</definedName>
    <definedName name="ch_Eq5IRRline" localSheetId="23">OFFSET(FStabNWC,-106,4,1,netCfvc)</definedName>
    <definedName name="ch_LCost1_" localSheetId="23">-OFFSET(FStabNWC,20,4,1,netCfvc)</definedName>
    <definedName name="ch_TotalFinCost" localSheetId="23">OFFSET(FStabNWC,-169,4,1,netCfvc)</definedName>
    <definedName name="ch1_CapSale1" localSheetId="23">OFFSET(FStabNWC,10,4,1,netCfvc)</definedName>
    <definedName name="ch1_Const1" localSheetId="23">OFFSET(FStabNWC,64,4,1,netCfvc)</definedName>
    <definedName name="ch1_Const1_" localSheetId="23">-OFFSET(FStabNWC,64,4,1,netCfvc)</definedName>
    <definedName name="ch1_Land1" localSheetId="23">OFFSET(FStabNWC,48,4,1,netCfvc)</definedName>
    <definedName name="ch1_Land1_" localSheetId="23">-OFFSET(FStabNWC,48,4,1,netCfvc)</definedName>
    <definedName name="ch1_Lcost1" localSheetId="23">OFFSET(FStabNWC,20,4,1,netCfvc)</definedName>
    <definedName name="ch1_Mktg1" localSheetId="23">OFFSET(FStabNWC,90,4,1,netCfvc)</definedName>
    <definedName name="ch1_Mktg1_" localSheetId="23">-OFFSET(FStabNWC,90,4,1,netCfvc)</definedName>
    <definedName name="ch1_NOI1" localSheetId="23">OFFSET(FStabNWC,6,4,1,netCfvc)</definedName>
    <definedName name="ch1_NPaf" comment="..Net Positon After finance (Project IRR basis)" localSheetId="23">OFFSET(FStabNWC,-91,4,1,netCfvc)</definedName>
    <definedName name="ch1_NPpf" localSheetId="23">OFFSET(FStabNWC,-92,4,1,netCfvc)</definedName>
    <definedName name="ch1_Prof1" localSheetId="23">OFFSET(FStabNWC,75,4,1,netCfvc)</definedName>
    <definedName name="ch1_Prof1_" localSheetId="23">OFFSET(FStabNWC,-75,4,1,netCfvc)</definedName>
    <definedName name="ch1_TOther1" localSheetId="23">OFFSET(FStabNWC,127,4,1,netCfvc)</definedName>
    <definedName name="ch1_TOther1_" localSheetId="23">-OFFSET(FStabNWC,127,4,1,netCfvc)</definedName>
    <definedName name="ch1_USale1" localSheetId="23">OFFSET(FStabNWC,30,4,1,netCfvc)</definedName>
    <definedName name="changedbname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ngedname"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rt_balance" localSheetId="23">OFFSET(#REF!,2,0,payments,1)</definedName>
    <definedName name="chart_date" localSheetId="23">OFFSET(#REF!,2,0,'P&amp;Ls_Detailed'!nper,1)</definedName>
    <definedName name="chart_nper" localSheetId="23">ROW(OFFSET(#REF!,0,0,'P&amp;Ls_Detailed'!nper,1))</definedName>
    <definedName name="chart_ratehist" localSheetId="23">OFFSET(#REF!,2,0,payments,1)</definedName>
    <definedName name="chart_taxreturned" localSheetId="23">OFFSET(#REF!,2,0,payments,1)</definedName>
    <definedName name="Chart1Data1" localSheetId="23">OFFSET(Chart1Row1,0,0,1,FS_TotalProjectLength)</definedName>
    <definedName name="Chart1Data2" localSheetId="23">OFFSET(Chart1Row1,1,0,1,FS_TotalProjectLength)</definedName>
    <definedName name="Chart1Data3" localSheetId="23">OFFSET(Chart1Row1,2,0,1,FS_TotalProjectLength)</definedName>
    <definedName name="Chart1Data4" localSheetId="23">OFFSET(Chart1Row1,3,0,1,FS_TotalProjectLength)</definedName>
    <definedName name="ChartCF" localSheetId="23">OFFSET(#REF!,,,,1+COUNTIF(#REF!,"&lt;="&amp;HoldPeriod/12))</definedName>
    <definedName name="ChartNetOperatingIncome" localSheetId="23">OFFSET(#REF!,,,,1+COUNTIF(#REF!,"&lt;="&amp;HoldPeriod/12))</definedName>
    <definedName name="ChartYear" localSheetId="23">"Year "&amp;OFFSET(#REF!,,,,COUNTIF(#REF!,"&lt;="&amp;HoldPeriod/12))</definedName>
    <definedName name="check2" localSheetId="23" hidden="1">{#N/A,#N/A,FALSE,"Cashflow Analysis";#N/A,#N/A,FALSE,"Sensitivity Analysis";#N/A,#N/A,FALSE,"PV";#N/A,#N/A,FALSE,"Pro Forma"}</definedName>
    <definedName name="chiho" localSheetId="23" hidden="1">{"'下期集計（10.27迄・速報値）'!$Q$16"}</definedName>
    <definedName name="cmh" localSheetId="23" hidden="1">{#N/A,#N/A,FALSE,"Summary";#N/A,#N/A,FALSE,"Assumptions";#N/A,#N/A,FALSE,"Lease-up";#N/A,#N/A,FALSE,"DrawSchedule"}</definedName>
    <definedName name="ColDiff" localSheetId="23">COLUMN()-COL1STYR</definedName>
    <definedName name="compound_period" localSheetId="23">INDEX({2,12},MATCH(#REF!,'P&amp;Ls_Detailed'!compound_periods,0))</definedName>
    <definedName name="compound_periods" localSheetId="23">{"Semi-Annually";"Monthly"}</definedName>
    <definedName name="comps" localSheetId="23" hidden="1">{#N/A,#N/A,FALSE,"Cover";#N/A,#N/A,FALSE,"LUMI";#N/A,#N/A,FALSE,"COMD";#N/A,#N/A,FALSE,"Valuation";#N/A,#N/A,FALSE,"Assumptions";#N/A,#N/A,FALSE,"Pooling";#N/A,#N/A,FALSE,"BalanceSheet"}</definedName>
    <definedName name="conflicto"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ontform" localSheetId="23">IF([0]!totcost&gt;201,(ROUNDUP(IF(MPC&gt;0,MPC,cont*[0]!totcost),-2)),0)</definedName>
    <definedName name="COO" localSheetId="23" hidden="1">{#N/A,#N/A,FALSE,"Matrix";#N/A,#N/A,FALSE,"Cash Flow";#N/A,#N/A,FALSE,"10 Year Cost Analysis"}</definedName>
    <definedName name="Copy" localSheetId="23" hidden="1">{"AnnualRentRoll",#N/A,FALSE,"RentRoll"}</definedName>
    <definedName name="copy2" localSheetId="23" hidden="1">{"new",#N/A,FALSE,"D";"PROFORMA",#N/A,FALSE,"A";"partial 1",#N/A,FALSE,"B";"partial 2",#N/A,FALSE,"B";"partial 3",#N/A,FALSE,"B";"SMALL CF 1",#N/A,FALSE,"C"}</definedName>
    <definedName name="copyall" localSheetId="23" hidden="1">{"Main",#N/A,FALSE,"Wacker";"Main2",#N/A,FALSE,"Wacker";"Value",#N/A,FALSE,"Wacker";"Sensitivity",#N/A,FALSE,"Wacker";"Paine",#N/A,FALSE,"Wacker";"Quaker",#N/A,FALSE,"Wacker";"Wacker",#N/A,FALSE,"Wacker";"1900",#N/A,FALSE,"Wacker";"1901",#N/A,FALSE,"Wacker"}</definedName>
    <definedName name="copymondayjv" localSheetId="23" hidden="1">{"View1",#N/A,FALSE,"Sheet1";"View2",#N/A,FALSE,"Sheet1"}</definedName>
    <definedName name="CostDetail" localSheetId="23" hidden="1">{"CF",#N/A,FALSE,"Cash Flow";"RET",#N/A,FALSE,"Returns";"NPV",#N/A,FALSE,"Values";"ASMPT",#N/A,FALSE,"Assumptions"}</definedName>
    <definedName name="CostDetail_2" localSheetId="23" hidden="1">{"CF",#N/A,FALSE,"Cash Flow";"RET",#N/A,FALSE,"Returns";"NPV",#N/A,FALSE,"Values";"ASMPT",#N/A,FALSE,"Assumptions"}</definedName>
    <definedName name="CostsDetail" localSheetId="23" hidden="1">{"CF",#N/A,FALSE,"Cash Flow";"RET",#N/A,FALSE,"Returns";"NPV",#N/A,FALSE,"Values";"ASMPT",#N/A,FALSE,"Assumptions"}</definedName>
    <definedName name="CostsDetail_2" localSheetId="23" hidden="1">{"CF",#N/A,FALSE,"Cash Flow";"RET",#N/A,FALSE,"Returns";"NPV",#N/A,FALSE,"Values";"ASMPT",#N/A,FALSE,"Assumptions"}</definedName>
    <definedName name="CP" localSheetId="23">INDEX({2,12},MATCH(#REF!,'P&amp;Ls_Detailed'!compound_periods,0))</definedName>
    <definedName name="CPIMAyo1" localSheetId="23" hidden="1">{"Zone1",#N/A,FALSE,"Parameters";"Zone2",#N/A,FALSE,"Parameters"}</definedName>
    <definedName name="crap" localSheetId="23" hidden="1">{"CF",#N/A,FALSE,"Cash Flow";"RET",#N/A,FALSE,"Returns";"NPV",#N/A,FALSE,"Values";"ASMPT",#N/A,FALSE,"Assumptions"}</definedName>
    <definedName name="crap_2" localSheetId="23" hidden="1">{"CF",#N/A,FALSE,"Cash Flow";"RET",#N/A,FALSE,"Returns";"NPV",#N/A,FALSE,"Values";"ASMPT",#N/A,FALSE,"Assumptions"}</definedName>
    <definedName name="ctt" localSheetId="23" hidden="1">{#N/A,#N/A,FALSE}</definedName>
    <definedName name="cttt" localSheetId="23" hidden="1">{#N/A,#N/A,FALSE}</definedName>
    <definedName name="Current" localSheetId="23">[0]!cell.SUI/100</definedName>
    <definedName name="cxgxgfgfs" localSheetId="23" hidden="1">{#N/A,#N/A,FALSE,"Cashflow Analysis";#N/A,#N/A,FALSE,"Sensitivity Analysis";#N/A,#N/A,FALSE,"PV";#N/A,#N/A,FALSE,"Pro Forma"}</definedName>
    <definedName name="cxgxgfgfs.2" localSheetId="23" hidden="1">{#N/A,#N/A,FALSE,"Cashflow Analysis";#N/A,#N/A,FALSE,"Sensitivity Analysis";#N/A,#N/A,FALSE,"PV";#N/A,#N/A,FALSE,"Pro Forma"}</definedName>
    <definedName name="d" localSheetId="23" hidden="1">{"summary1",#N/A,TRUE,"Comps";"summary2",#N/A,TRUE,"Comps";"summary3",#N/A,TRUE,"Comps"}</definedName>
    <definedName name="d_1" localSheetId="23"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d_2" localSheetId="23" hidden="1">{"eca",#N/A,TRUE,"E-C1 (R)";"ecb",#N/A,TRUE,"E-C1 (R)"}</definedName>
    <definedName name="DACF" localSheetId="23" hidden="1">{"mgmt forecast",#N/A,FALSE,"Mgmt Forecast";"dcf table",#N/A,FALSE,"Mgmt Forecast";"sensitivity",#N/A,FALSE,"Mgmt Forecast";"table inputs",#N/A,FALSE,"Mgmt Forecast";"calculations",#N/A,FALSE,"Mgmt Forecast"}</definedName>
    <definedName name="DACF_2" localSheetId="23" hidden="1">{"mgmt forecast",#N/A,FALSE,"Mgmt Forecast";"dcf table",#N/A,FALSE,"Mgmt Forecast";"sensitivity",#N/A,FALSE,"Mgmt Forecast";"table inputs",#N/A,FALSE,"Mgmt Forecast";"calculations",#N/A,FALSE,"Mgmt Forecast"}</definedName>
    <definedName name="dad" localSheetId="23" hidden="1">{#N/A,#N/A,FALSE,"Banco de Dados"}</definedName>
    <definedName name="dadf" localSheetId="23" hidden="1">{#N/A,#N/A,FALSE,"Banco de Dados"}</definedName>
    <definedName name="DAFAD" localSheetId="23" hidden="1">{"cap_structure",#N/A,FALSE,"Graph-Mkt Cap";"price",#N/A,FALSE,"Graph-Price";"ebit",#N/A,FALSE,"Graph-EBITDA";"ebitda",#N/A,FALSE,"Graph-EBITDA"}</definedName>
    <definedName name="dafdsaf" localSheetId="23" hidden="1">{"incomemth",#N/A,TRUE,"forecast00";"incomepercentmth",#N/A,TRUE,"forecast00";"balancemth",#N/A,TRUE,"forecast00";"cashmth",#N/A,TRUE,"forecast00";"covenantmth",#N/A,TRUE,"forecast00"}</definedName>
    <definedName name="dafgdfg" localSheetId="23" hidden="1">{"inputs raw data",#N/A,TRUE,"INPUT"}</definedName>
    <definedName name="dafsaf1" localSheetId="23" hidden="1">{"incomemth",#N/A,TRUE,"forecast00";"incomepercentmth",#N/A,TRUE,"forecast00";"balancemth",#N/A,TRUE,"forecast00";"cashmth",#N/A,TRUE,"forecast00";"covenantmth",#N/A,TRUE,"forecast00"}</definedName>
    <definedName name="dag" localSheetId="23" hidden="1">{"Total",#N/A,FALSE,"Six Fields";"PDP",#N/A,FALSE,"Six Fields";"PNP",#N/A,FALSE,"Six Fields";"PUD",#N/A,FALSE,"Six Fields";"Prob",#N/A,FALSE,"Six Fields"}</definedName>
    <definedName name="dani15"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3"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33"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5"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10"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3"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6"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7"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8"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9"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a"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5"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23"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25"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28"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29"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30"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31"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3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44"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3"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4"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124"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125"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126"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127"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13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t" localSheetId="23" hidden="1">{"data",#N/A,FALSE,"INPUT"}</definedName>
    <definedName name="data" localSheetId="23" hidden="1">{"data",#N/A,FALSE,"INPUT"}</definedName>
    <definedName name="data1" localSheetId="23" hidden="1">{"data",#N/A,FALSE,"INPUT"}</definedName>
    <definedName name="data14" localSheetId="23" hidden="1">{"data",#N/A,FALSE,"INPUT"}</definedName>
    <definedName name="data2" localSheetId="23" hidden="1">{"data",#N/A,FALSE,"INPUT"}</definedName>
    <definedName name="data3" localSheetId="23" hidden="1">{"data",#N/A,FALSE,"INPUT"}</definedName>
    <definedName name="dataerror" localSheetId="23" hidden="1">{"data",#N/A,FALSE,"INPUT"}</definedName>
    <definedName name="dave" localSheetId="23" hidden="1">{"Main",#N/A,FALSE,"Wacker";"Main2",#N/A,FALSE,"Wacker";"Value",#N/A,FALSE,"Wacker";"Sensitivity",#N/A,FALSE,"Wacker";"Paine",#N/A,FALSE,"Wacker";"Quaker",#N/A,FALSE,"Wacker";"Wacker",#N/A,FALSE,"Wacker";"1900",#N/A,FALSE,"Wacker";"1901",#N/A,FALSE,"Wacker"}</definedName>
    <definedName name="dc" localSheetId="23" hidden="1">{#N/A,#N/A,FALSE,"Chart 2 by Prop Type"}</definedName>
    <definedName name="dd" localSheetId="23" hidden="1">{"MonthlyRentRoll",#N/A,FALSE,"RentRoll"}</definedName>
    <definedName name="ddd" localSheetId="23" hidden="1">{"DIST Cover",#N/A,FALSE,"DIST";"History",#N/A,FALSE,"HIST";"Cash Flow",#N/A,FALSE,"CF";"Cash Flow_PSF",#N/A,FALSE,"CF";"NPV",#N/A,FALSE,"NPV";"Detail Assumption",#N/A,FALSE,"DET";"Expire",#N/A,FALSE,"EXP";"UNDIST Cover",#N/A,FALSE,"UNDIST";"Discrepancy",#N/A,FALSE,"DET";"Budget Recon",#N/A,FALSE,"CF";"Rent Reconciliation",#N/A,FALSE,"RENT";"TI Reconciliation",#N/A,FALSE,"TI";"Rent_PSF",#N/A,FALSE,"RENT_PSF";"Esc_PSF",#N/A,FALSE,"ESC_PSF";"TI_PSF",#N/A,FALSE,"TI_PSF";"Comm_PSF",#N/A,FALSE,"COMM_PSF"}</definedName>
    <definedName name="dddddd_2" localSheetId="23" hidden="1">{#N/A,#N/A,FALSE,"CAPREIT"}</definedName>
    <definedName name="dddddd_3" localSheetId="23" hidden="1">{#N/A,#N/A,FALSE,"CAPREIT"}</definedName>
    <definedName name="dddddd_4" localSheetId="23" hidden="1">{#N/A,#N/A,FALSE,"CAPREIT"}</definedName>
    <definedName name="dddddd_5" localSheetId="23" hidden="1">{#N/A,#N/A,FALSE,"CAPREIT"}</definedName>
    <definedName name="dddddd2" localSheetId="23" hidden="1">{#N/A,#N/A,FALSE,"CAPREIT"}</definedName>
    <definedName name="ddddddd" localSheetId="23" hidden="1">{#N/A,#N/A,FALSE,"CAPREIT"}</definedName>
    <definedName name="ddddddd_2" localSheetId="23" hidden="1">{#N/A,#N/A,FALSE,"CAPREIT"}</definedName>
    <definedName name="ddddddd_3" localSheetId="23" hidden="1">{#N/A,#N/A,FALSE,"CAPREIT"}</definedName>
    <definedName name="ddddddd_4" localSheetId="23" hidden="1">{#N/A,#N/A,FALSE,"CAPREIT"}</definedName>
    <definedName name="ddddddd_5" localSheetId="23" hidden="1">{#N/A,#N/A,FALSE,"CAPREIT"}</definedName>
    <definedName name="ddddddd2" localSheetId="23" hidden="1">{#N/A,#N/A,FALSE,"CAPREIT"}</definedName>
    <definedName name="ddddddddddd" localSheetId="23" hidden="1">{#N/A,#N/A,TRUE,"Krycí list"}</definedName>
    <definedName name="dddddddddddddddddd" localSheetId="23" hidden="1">{"Full Gross to Net",#N/A,TRUE,"GtoN";"R_I Accepted from Group Coys",#N/A,TRUE,"GtoN";"R_I Ceded to Group Coys",#N/A,TRUE,"GtoN";"Closing Loss Reserves and Gross Claims Incurred",#N/A,TRUE,"GtoN"}</definedName>
    <definedName name="dddddddddddddddddddddddddddd" localSheetId="23" hidden="1">{#N/A,#N/A,FALSE,"A";#N/A,#N/A,FALSE,"C"}</definedName>
    <definedName name="Debt2" localSheetId="23" hidden="1">{"'Expirations'!$A$1:$L$65"}</definedName>
    <definedName name="def" localSheetId="23" hidden="1">{"Construction_Short",#N/A,FALSE,"Construction"}</definedName>
    <definedName name="defg" localSheetId="23" hidden="1">{"Financials",#N/A,FALSE,"Financials";"AVP",#N/A,FALSE,"AVP";"DCF",#N/A,FALSE,"DCF";"CSC",#N/A,FALSE,"CSC";"Deal_Comp",#N/A,FALSE,"DealComp"}</definedName>
    <definedName name="delta" localSheetId="23" hidden="1">{"ACCOUNTING COPY",#N/A,FALSE,"SCHEDULE A";"FINANCE COPY",#N/A,FALSE,"SCHEDULE A";"P.L. COPY",#N/A,FALSE,"SCHEDULE A"}</definedName>
    <definedName name="DetailedCosts" localSheetId="23" hidden="1">{"CF",#N/A,FALSE,"Cash Flow";"RET",#N/A,FALSE,"Returns";"NPV",#N/A,FALSE,"Values";"ASMPT",#N/A,FALSE,"Assumptions"}</definedName>
    <definedName name="DetailedCosts_2" localSheetId="23" hidden="1">{"CF",#N/A,FALSE,"Cash Flow";"RET",#N/A,FALSE,"Returns";"NPV",#N/A,FALSE,"Values";"ASMPT",#N/A,FALSE,"Assumptions"}</definedName>
    <definedName name="df" localSheetId="23"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dfahgadf" localSheetId="2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asfdsa" localSheetId="23" hidden="1">{#N/A,#N/A,TRUE,"10 Yr Hold";#N/A,#N/A,TRUE,"7 Yr Hold";#N/A,#N/A,TRUE,"5 Yr Hold";#N/A,#N/A,TRUE,"3 Yr Hold"}</definedName>
    <definedName name="dfd" localSheetId="23" hidden="1">{"FCB_ALL",#N/A,FALSE,"FCB";"GREY_ALL",#N/A,FALSE,"GREY"}</definedName>
    <definedName name="dfdas" localSheetId="23" hidden="1">{"FCB_ALL",#N/A,FALSE,"FCB";"GREY_ALL",#N/A,FALSE,"GREY"}</definedName>
    <definedName name="dfdfd" localSheetId="23" hidden="1">{"FCB_ALL",#N/A,FALSE,"FCB";"GREY_ALL",#N/A,FALSE,"GREY"}</definedName>
    <definedName name="dfdfdfd" localSheetId="23" hidden="1">{"FCB_ALL",#N/A,FALSE,"FCB"}</definedName>
    <definedName name="dfdser"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fere" localSheetId="23" hidden="1">{"ReportTop",#N/A,FALSE,"report top"}</definedName>
    <definedName name="dff" localSheetId="23" hidden="1">{"sheet a",#N/A,FALSE,"A";"2 9 casflow",#N/A,FALSE,"B"}</definedName>
    <definedName name="dfform" localSheetId="23">IF([0]!totcost&lt;201,0,ROUNDUP(IF(MPFee&gt;0,MPFee,1%*[0]!totcost),-2))</definedName>
    <definedName name="dfgd" localSheetId="23" hidden="1">{#N/A,#N/A,FALSE,"Cashflow Analysis";#N/A,#N/A,FALSE,"Sensitivity Analysis";#N/A,#N/A,FALSE,"PV";#N/A,#N/A,FALSE,"Pro Forma"}</definedName>
    <definedName name="dfgg" localSheetId="23" hidden="1">{"sheet a",#N/A,FALSE,"A";"sheet b 1",#N/A,FALSE,"B";"sheet b 2",#N/A,FALSE,"B"}</definedName>
    <definedName name="dfhdfagdf" localSheetId="23" hidden="1">{"cap_structure",#N/A,FALSE,"Graph-Mkt Cap";"price",#N/A,FALSE,"Graph-Price";"ebit",#N/A,FALSE,"Graph-EBITDA";"ebitda",#N/A,FALSE,"Graph-EBITDA"}</definedName>
    <definedName name="dfhdfh" localSheetId="23" hidden="1">{"Construction Costs",#N/A,FALSE,"Total Costs"}</definedName>
    <definedName name="dfhdh" localSheetId="23" hidden="1">{#N/A,#N/A,FALSE,"COVER SHEET";#N/A,#N/A,FALSE,"SECT 1 - SUMM";#N/A,#N/A,FALSE,"SECT 1 - LND PLAN";#N/A,#N/A,FALSE,"SECT 2 - COMBINED QTRLY PROJ CF";#N/A,#N/A,FALSE,"SECT 2 - KUKIO CF";#N/A,#N/A,FALSE,"SECT 2 - MANINI CF";#N/A,#N/A,FALSE,"SECT 5a - CLUB ASSUMPTIONS";#N/A,#N/A,FALSE,"SECT 5 - QTRLY CLUB OPS"}</definedName>
    <definedName name="dfsafd" localSheetId="2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2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2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1" localSheetId="2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h" localSheetId="23" hidden="1">{#N/A,#N/A,FALSE,"Banco de Dados"}</definedName>
    <definedName name="dh" localSheetId="23" hidden="1">{#N/A,#N/A,TRUE,"Krycí list"}</definedName>
    <definedName name="DHG" localSheetId="23" hidden="1">{"cap_structure",#N/A,FALSE,"Graph-Mkt Cap";"price",#N/A,FALSE,"Graph-Price";"ebit",#N/A,FALSE,"Graph-EBITDA";"ebitda",#N/A,FALSE,"Graph-EBITDA"}</definedName>
    <definedName name="dhh" localSheetId="23" hidden="1">{#N/A,#N/A,TRUE,"Krycí list"}</definedName>
    <definedName name="dhhh" localSheetId="23" hidden="1">{#N/A,#N/A,TRUE,"Krycí list"}</definedName>
    <definedName name="dine4"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irector" localSheetId="23" hidden="1">{"PRICING",#N/A,FALSE,"MODEL_ST";"ASSUMPTIONS",#N/A,FALSE,"MODEL_ST";"RENTS",#N/A,FALSE,"MODEL_ST";"RESIDUAL",#N/A,FALSE,"MODEL_ST";"DISCOUNT RATES",#N/A,FALSE,"MODEL_ST"}</definedName>
    <definedName name="dis" localSheetId="23" hidden="1">{#N/A,#N/A,FALSE,"Cashflow Analysis";#N/A,#N/A,FALSE,"Sensitivity Analysis";#N/A,#N/A,FALSE,"PV";#N/A,#N/A,FALSE,"Pro Forma"}</definedName>
    <definedName name="dis.2" localSheetId="23" hidden="1">{#N/A,#N/A,FALSE,"Cashflow Analysis";#N/A,#N/A,FALSE,"Sensitivity Analysis";#N/A,#N/A,FALSE,"PV";#N/A,#N/A,FALSE,"Pro Forma"}</definedName>
    <definedName name="DM" localSheetId="23" hidden="1">{#N/A,#N/A,FALSE}</definedName>
    <definedName name="DMM" localSheetId="23" hidden="1">{#N/A,#N/A,FALSE}</definedName>
    <definedName name="dmmm" localSheetId="23" hidden="1">{#N/A,#N/A,FALSE}</definedName>
    <definedName name="dog" localSheetId="23" hidden="1">{FALSE,FALSE,1.75,1,600,351,FALSE,FALSE,TRUE,TRUE,0,30,#N/A,41,#N/A,9.57777777777778,18.9166666666667,1,FALSE,FALSE,1,TRUE,1,FALSE,100,"Swvu.As._.Is._.Value.","ACwvu.As._.Is._.Value.",1,FALSE,FALSE,1,1,1,1,1,"","",FALSE,FALSE,FALSE,FALSE,1,#N/A,1,1,FALSE,FALSE,FALSE,FALSE,FALSE,FALSE}</definedName>
    <definedName name="dog_2" localSheetId="23" hidden="1">{FALSE,FALSE,1.75,1,600,351,FALSE,FALSE,TRUE,TRUE,0,30,#N/A,41,#N/A,9.57777777777778,18.9166666666667,1,FALSE,FALSE,1,TRUE,1,FALSE,100,"Swvu.As._.Is._.Value.","ACwvu.As._.Is._.Value.",1,FALSE,FALSE,1,1,1,1,1,"","",FALSE,FALSE,FALSE,FALSE,1,#N/A,1,1,FALSE,FALSE,FALSE,FALSE,FALSE,FALSE}</definedName>
    <definedName name="dontknow"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Res" localSheetId="23" hidden="1">{"'April 24'!$J$11"}</definedName>
    <definedName name="drsg"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sa" localSheetId="23" hidden="1">{#N/A,#N/A,FALSE,"Chart 2 by Prop Type"}</definedName>
    <definedName name="dsaf" localSheetId="23" hidden="1">{#N/A,#N/A,FALSE,"ExecSum";#N/A,#N/A,FALSE,"total summary";#N/A,#N/A,FALSE,"Budget";#N/A,#N/A,FALSE,"CashFlow"}</definedName>
    <definedName name="dsaf1" localSheetId="23" hidden="1">{"incomemth",#N/A,TRUE,"forecast01";"incpercentmth",#N/A,TRUE,"forecast01";"balancemth",#N/A,TRUE,"forecast01";"cashmth",#N/A,TRUE,"forecast01";"cov2mth",#N/A,TRUE,"forecast01";"prbexp",#N/A,TRUE,"forecast01";"prbcap",#N/A,TRUE,"forecast01";"coalconsultants",#N/A,TRUE,"forecast01";"prbsum",#N/A,TRUE,"forecast01"}</definedName>
    <definedName name="dsafd" localSheetId="2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f" localSheetId="23" hidden="1">{#N/A,#N/A,FALSE,"Chart 2 by Prop Type"}</definedName>
    <definedName name="dsfsd" localSheetId="23" hidden="1">{"Total",#N/A,FALSE,"Six Fields";"PDP",#N/A,FALSE,"Six Fields";"PNP",#N/A,FALSE,"Six Fields";"PUD",#N/A,FALSE,"Six Fields";"Prob",#N/A,FALSE,"Six Fields"}</definedName>
    <definedName name="dsgh" localSheetId="23" hidden="1">{#N/A,#N/A,TRUE,"Krycí list"}</definedName>
    <definedName name="dsghh" localSheetId="23" hidden="1">{#N/A,#N/A,TRUE,"Krycí list"}</definedName>
    <definedName name="dsgvnlkdsfn" localSheetId="23" hidden="1">{#N/A,#N/A,FALSE,"Chart 2 by Prop Type"}</definedName>
    <definedName name="DSS" localSheetId="23" hidden="1">{"print STAY opening assumptions",#N/A,FALSE,"STAY Openings";"print STAY openings",#N/A,FALSE,"STAY Openings"}</definedName>
    <definedName name="dsss" localSheetId="23" hidden="1">{"incomemth",#N/A,TRUE,"forecast01";"incpercentmth",#N/A,TRUE,"forecast01";"balancemth",#N/A,TRUE,"forecast01";"cashmth",#N/A,TRUE,"forecast01";"cov2mth",#N/A,TRUE,"forecast01";"prbexp",#N/A,TRUE,"forecast01";"prbcap",#N/A,TRUE,"forecast01";"coalconsultants",#N/A,TRUE,"forecast01";"prbsum",#N/A,TRUE,"forecast01"}</definedName>
    <definedName name="dsss1" localSheetId="23" hidden="1">{"incomemth",#N/A,TRUE,"forecast01";"incpercentmth",#N/A,TRUE,"forecast01";"balancemth",#N/A,TRUE,"forecast01";"cashmth",#N/A,TRUE,"forecast01";"cov2mth",#N/A,TRUE,"forecast01";"prbexp",#N/A,TRUE,"forecast01";"prbcap",#N/A,TRUE,"forecast01";"coalconsultants",#N/A,TRUE,"forecast01";"prbsum",#N/A,TRUE,"forecast01"}</definedName>
    <definedName name="Düs"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E" localSheetId="23" hidden="1">{"mgmt forecast",#N/A,FALSE,"Mgmt Forecast";"dcf table",#N/A,FALSE,"Mgmt Forecast";"sensitivity",#N/A,FALSE,"Mgmt Forecast";"table inputs",#N/A,FALSE,"Mgmt Forecast";"calculations",#N/A,FALSE,"Mgmt Forecast"}</definedName>
    <definedName name="E_2" localSheetId="23" hidden="1">{"mgmt forecast",#N/A,FALSE,"Mgmt Forecast";"dcf table",#N/A,FALSE,"Mgmt Forecast";"sensitivity",#N/A,FALSE,"Mgmt Forecast";"table inputs",#N/A,FALSE,"Mgmt Forecast";"calculations",#N/A,FALSE,"Mgmt Forecast"}</definedName>
    <definedName name="earghdfh" localSheetId="2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d" localSheetId="23" hidden="1">{#N/A,#N/A,FALSE,"Chart 2 by Prop Type"}</definedName>
    <definedName name="edd" localSheetId="23" hidden="1">{"rtn",#N/A,FALSE,"RTN";"tables",#N/A,FALSE,"RTN";"cf",#N/A,FALSE,"CF";"stats",#N/A,FALSE,"Stats";"prop",#N/A,FALSE,"Prop"}</definedName>
    <definedName name="edf" localSheetId="23" hidden="1">{#N/A,#N/A,FALSE,"Chart 2 by Prop Type"}</definedName>
    <definedName name="ee" localSheetId="23" hidden="1">{#N/A,#N/A,FALSE,"OperatingAssumptions"}</definedName>
    <definedName name="eee" localSheetId="23" hidden="1">{#N/A,#N/A,FALSE,"OperatingAssumptions"}</definedName>
    <definedName name="eeee" localSheetId="23" hidden="1">{"Data Input",#N/A,TRUE,"Data Input";"10-Yr Cash Flow",#N/A,TRUE,"Cash Flow";"10-Yr Value",#N/A,TRUE,"Value "}</definedName>
    <definedName name="eeeee" localSheetId="23" hidden="1">{#N/A,#N/A,FALSE,"CAPREIT"}</definedName>
    <definedName name="eeeeeeeee" localSheetId="23" hidden="1">{#N/A,#N/A,FALSE,"CASH FLOW"}</definedName>
    <definedName name="eer" localSheetId="23" hidden="1">{"Construction_Short",#N/A,FALSE,"Construction"}</definedName>
    <definedName name="egfh" localSheetId="2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lectric" localSheetId="23"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elf" localSheetId="23" hidden="1">{FALSE,FALSE,1.75,1,600,351,FALSE,FALSE,TRUE,TRUE,0,30,#N/A,41,#N/A,9.57777777777778,18.9166666666667,1,FALSE,FALSE,1,TRUE,1,FALSE,100,"Swvu.As._.Is._.Value.","ACwvu.As._.Is._.Value.",1,FALSE,FALSE,1,1,1,1,1,"","",FALSE,FALSE,FALSE,FALSE,1,#N/A,1,1,FALSE,FALSE,FALSE,FALSE,FALSE,FALSE}</definedName>
    <definedName name="elf_2" localSheetId="23" hidden="1">{FALSE,FALSE,1.75,1,600,351,FALSE,FALSE,TRUE,TRUE,0,30,#N/A,41,#N/A,9.57777777777778,18.9166666666667,1,FALSE,FALSE,1,TRUE,1,FALSE,100,"Swvu.As._.Is._.Value.","ACwvu.As._.Is._.Value.",1,FALSE,FALSE,1,1,1,1,1,"","",FALSE,FALSE,FALSE,FALSE,1,#N/A,1,1,FALSE,FALSE,FALSE,FALSE,FALSE,FALSE}</definedName>
    <definedName name="ellen" localSheetId="23" hidden="1">{#N/A,#N/A,FALSE,"WATCHDSC";#N/A,#N/A,FALSE,"2LOSSMOD";#N/A,#N/A,FALSE,"2LOSS";#N/A,#N/A,FALSE,"DSC";#N/A,#N/A,FALSE,"OPERAT";#N/A,#N/A,FALSE,"ADJUST";#N/A,#N/A,FALSE,"LEASE EXPIRE"}</definedName>
    <definedName name="ELUdate" localSheetId="23">DATE(YEAR([0]!ProjectStartDate),MONTH([0]!ProjectStartDate)+[0]!StabilisedIncomeMonth-1,DAY([0]!ProjectStartDate))</definedName>
    <definedName name="er" localSheetId="2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asdf" localSheetId="23" hidden="1">{"Assump",#N/A,TRUE,"Proforma";"first",#N/A,TRUE,"Proforma";"second",#N/A,TRUE,"Proforma";"lease1",#N/A,TRUE,"Proforma";"lease2",#N/A,TRUE,"Proforma"}</definedName>
    <definedName name="ere" localSheetId="2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rer" localSheetId="23" hidden="1">{"Total",#N/A,FALSE,"Six Fields";"PDP",#N/A,FALSE,"Six Fields";"PNP",#N/A,FALSE,"Six Fields";"PUD",#N/A,FALSE,"Six Fields";"Prob",#N/A,FALSE,"Six Fields"}</definedName>
    <definedName name="ererg" localSheetId="23" hidden="1">{"Investor",#N/A,FALSE,"Model";"Property",#N/A,FALSE,"Model";"Incentive Taxes",#N/A,FALSE,"Model"}</definedName>
    <definedName name="eret" localSheetId="23" hidden="1">{"sheet a",#N/A,FALSE,"A";"2 9 casflow",#N/A,FALSE,"B"}</definedName>
    <definedName name="erg" localSheetId="23" hidden="1">{0,0,"",0;0,0,0,0;0,0,0,0;0,0,0,0;0,0,0,0}</definedName>
    <definedName name="erghr" localSheetId="23" hidden="1">{"graph",#N/A,FALSE,"WWJU";"graph",#N/A,FALSE,"WWSEM";"graph",#N/A,FALSE,"GOMJU";"graph",#N/A,FALSE,"GOMSEM";"graph",#N/A,FALSE,"NSJU";"graph",#N/A,FALSE,"NSSEM";"graph",#N/A,FALSE,"WAJU";"graph",#N/A,FALSE,"STOCKPRI";"graph",#N/A,FALSE,"CFTEV";"graph",#N/A,FALSE,"NAV-RCV";"graph",#N/A,FALSE,"CRUDEWW"}</definedName>
    <definedName name="ert5t6" localSheetId="23" hidden="1">{"Detail Project Cash Flow",#N/A,TRUE,"Cash Flow Grid";"Financing Calculation",#N/A,TRUE,"Cash Flow Grid"}</definedName>
    <definedName name="ertyui" localSheetId="23" hidden="1">{"FCB_ALL",#N/A,FALSE,"FCB";"GREY_ALL",#N/A,FALSE,"GREY"}</definedName>
    <definedName name="erw" localSheetId="23" hidden="1">{"Detail Project Cash Flow",#N/A,TRUE,"Cash Flow Grid";"Financing Calculation",#N/A,TRUE,"Cash Flow Grid"}</definedName>
    <definedName name="eryumds" localSheetId="23" hidden="1">{"qtrl1",#N/A,TRUE,"Annual Summary";"qtrl2",#N/A,TRUE,"Annual Summary";"qtrl3",#N/A,TRUE,"Annual Summary";"qtrl4",#N/A,TRUE,"QTLY Summary";"qtrl5",#N/A,TRUE,"QTLY Summary";"qtrl6",#N/A,TRUE,"QTLY Summary"}</definedName>
    <definedName name="EscrowsandReserves" localSheetId="23" hidden="1">{#N/A,#N/A,FALSE,"DELQ";#N/A,#N/A,FALSE,"REO";#N/A,#N/A,FALSE,"WATCHDSC";#N/A,#N/A,FALSE,"2LOSSMOD";#N/A,#N/A,FALSE,"2LOSS";#N/A,#N/A,FALSE,"DSC";#N/A,#N/A,FALSE,"OPERAT";#N/A,#N/A,FALSE,"ADJUST";#N/A,#N/A,FALSE,"PAIDOFF";#N/A,#N/A,FALSE,"TENANT";#N/A,#N/A,FALSE,"LEASE EXPIRE"}</definedName>
    <definedName name="esjkdrk"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stimate" localSheetId="23" hidden="1">{#N/A,#N/A,FALSE,"Detail";#N/A,#N/A,FALSE,"Totals"}</definedName>
    <definedName name="etan"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tert" localSheetId="23" hidden="1">{"sheet a",#N/A,FALSE,"A";"sheet b 1",#N/A,FALSE,"B";"sheet b 2",#N/A,FALSE,"B"}</definedName>
    <definedName name="etkutj" localSheetId="23" hidden="1">{"Cover",#N/A,FALSE,"Cover";"Summary",#N/A,FALSE,"Summarpage"}</definedName>
    <definedName name="euyhj" localSheetId="23" hidden="1">{"Annual Cash Flows",#N/A,FALSE,"Annual Summary";"qtrl1",#N/A,FALSE,"QTLY Summary";"qtrl2",#N/A,FALSE,"QTLY Summary";"qtrl3",#N/A,FALSE,"QTLY Summary";"qtrl4",#N/A,FALSE,"QTLY Summary";"qtrl5",#N/A,FALSE,"QTLY Summary";"qtrl6",#N/A,FALSE,"QTLY Summary"}</definedName>
    <definedName name="ewthwe" localSheetId="23" hidden="1">{"Cover",#N/A,FALSE,"Cover";"Summary",#N/A,FALSE,"Summarpage"}</definedName>
    <definedName name="exc" localSheetId="23" hidden="1">{"'Assump'!$F$6:$J$6"}</definedName>
    <definedName name="experiment" localSheetId="23" hidden="1">{#N/A,#N/A,FALSE,"Cashflow Analysis";#N/A,#N/A,FALSE,"Sensitivity Analysis";#N/A,#N/A,FALSE,"PV";#N/A,#N/A,FALSE,"Pro Forma"}</definedName>
    <definedName name="extra" localSheetId="23" hidden="1">{#N/A,#N/A,TRUE,"10 Yr Hold";#N/A,#N/A,TRUE,"7 Yr Hold";#N/A,#N/A,TRUE,"5 Yr Hold";#N/A,#N/A,TRUE,"3 Yr Hold"}</definedName>
    <definedName name="F" localSheetId="23" hidden="1">{#N/A,#N/A,FALSE,"Assumptions";#N/A,#N/A,FALSE,"Impact Assumptions";#N/A,#N/A,FALSE,"10-Yr - detail";#N/A,#N/A,FALSE,"1,5,10 yr comp";#N/A,#N/A,FALSE,"Lse-Exp.";#N/A,#N/A,FALSE,"Rent Roll";#N/A,#N/A,FALSE,"Historical (2)";#N/A,#N/A,FALSE,"RET's";#N/A,#N/A,FALSE,"Lease Rollover"}</definedName>
    <definedName name="fadsf" localSheetId="2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fdasfda" localSheetId="23" hidden="1">{#N/A,#N/A,TRUE,"10 Yr Hold";#N/A,#N/A,TRUE,"7 Yr Hold";#N/A,#N/A,TRUE,"5 Yr Hold";#N/A,#N/A,TRUE,"3 Yr Hold"}</definedName>
    <definedName name="fasdfas" localSheetId="23" hidden="1">{#N/A,#N/A,TRUE,"10 Yr Hold";#N/A,#N/A,TRUE,"7 Yr Hold";#N/A,#N/A,TRUE,"5 Yr Hold";#N/A,#N/A,TRUE,"3 Yr Hold"}</definedName>
    <definedName name="fasdga" localSheetId="23" hidden="1">{#N/A,#N/A,FALSE,"Recon of Schedules to BS";#N/A,#N/A,FALSE,"Reconciliation";#N/A,#N/A,FALSE,"Summary";#N/A,#N/A,FALSE,"Recon of GenLedg to Detail";#N/A,#N/A,FALSE,"Atlanta";#N/A,#N/A,FALSE,"Columbia";#N/A,#N/A,FALSE,"Greensboro - Winston-Salem";#N/A,#N/A,FALSE,"Memphis";#N/A,#N/A,FALSE,"Nashville";#N/A,#N/A,FALSE,"Raleigh";#N/A,#N/A,FALSE,"Richmond"}</definedName>
    <definedName name="fasffSFffASFasfASFasf" localSheetId="23" hidden="1">{#N/A,#N/A,FALSE,"LP Exp";#N/A,#N/A,FALSE,"Salary";#N/A,#N/A,FALSE,"Admin Exp";#N/A,#N/A,FALSE,"QTS Bud";#N/A,#N/A,FALSE,"Marketing"}</definedName>
    <definedName name="fdasfasd" localSheetId="23" hidden="1">{"bs",#N/A,FALSE,"SCF"}</definedName>
    <definedName name="fddd" localSheetId="23" hidden="1">{#N/A,#N/A,FALSE,"Chart 2 by Prop Type"}</definedName>
    <definedName name="fdf" localSheetId="23" hidden="1">{"incomemth",#N/A,TRUE,"forecast00";"incomepercentmth",#N/A,TRUE,"forecast00";"balancemth",#N/A,TRUE,"forecast00";"cashmth",#N/A,TRUE,"forecast00";"covenantmth",#N/A,TRUE,"forecast00"}</definedName>
    <definedName name="fdfd" localSheetId="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dfdfd" localSheetId="23" hidden="1">{#N/A,#N/A,FALSE,"CAPREIT"}</definedName>
    <definedName name="fdfdfd_2" localSheetId="23" hidden="1">{#N/A,#N/A,FALSE,"CAPREIT"}</definedName>
    <definedName name="fdfdfd_3" localSheetId="23" hidden="1">{#N/A,#N/A,FALSE,"CAPREIT"}</definedName>
    <definedName name="fdfdfd_4" localSheetId="23" hidden="1">{#N/A,#N/A,FALSE,"CAPREIT"}</definedName>
    <definedName name="fdfdfd_5" localSheetId="23" hidden="1">{#N/A,#N/A,FALSE,"CAPREIT"}</definedName>
    <definedName name="fdfdfdf" localSheetId="23" hidden="1">{#N/A,#N/A,FALSE,"CAPREIT"}</definedName>
    <definedName name="fdfdfdf_2" localSheetId="23" hidden="1">{#N/A,#N/A,FALSE,"CAPREIT"}</definedName>
    <definedName name="fdfdfdf_3" localSheetId="23" hidden="1">{#N/A,#N/A,FALSE,"CAPREIT"}</definedName>
    <definedName name="fdfdfdf_4" localSheetId="23" hidden="1">{#N/A,#N/A,FALSE,"CAPREIT"}</definedName>
    <definedName name="fdfdfdf_5" localSheetId="23" hidden="1">{#N/A,#N/A,FALSE,"CAPREIT"}</definedName>
    <definedName name="fdfghdf" localSheetId="23" hidden="1">{"inputs raw data",#N/A,TRUE,"INPUT"}</definedName>
    <definedName name="fdg" localSheetId="23" hidden="1">{"incomemth",#N/A,TRUE,"forecast00";"incomepercentmth",#N/A,TRUE,"forecast00";"balancemth",#N/A,TRUE,"forecast00";"cashmth",#N/A,TRUE,"forecast00";"covenantmth",#N/A,TRUE,"forecast00"}</definedName>
    <definedName name="fdgad" localSheetId="23" hidden="1">{"inputs raw data",#N/A,TRUE,"INPUT"}</definedName>
    <definedName name="fdsafdfsa" localSheetId="23" hidden="1">{#N/A,#N/A,TRUE,"10 Yr Hold";#N/A,#N/A,TRUE,"7 Yr Hold";#N/A,#N/A,TRUE,"5 Yr Hold";#N/A,#N/A,TRUE,"3 Yr Hold"}</definedName>
    <definedName name="fdsafdsagsadgsa" localSheetId="23" hidden="1">{#N/A,#N/A,TRUE,"10 Yr Hold";#N/A,#N/A,TRUE,"7 Yr Hold";#N/A,#N/A,TRUE,"5 Yr Hold";#N/A,#N/A,TRUE,"3 Yr Hold"}</definedName>
    <definedName name="fdsafsad" localSheetId="23" hidden="1">{#N/A,#N/A,TRUE,"10 Yr Hold";#N/A,#N/A,TRUE,"7 Yr Hold";#N/A,#N/A,TRUE,"5 Yr Hold";#N/A,#N/A,TRUE,"3 Yr Hold"}</definedName>
    <definedName name="fdsfsd" localSheetId="23" hidden="1">{"incomemth",#N/A,TRUE,"forecast01";"incpercentmth",#N/A,TRUE,"forecast01";"balancemth",#N/A,TRUE,"forecast01";"cashmth",#N/A,TRUE,"forecast01";"cov2mth",#N/A,TRUE,"forecast01";"prbexp",#N/A,TRUE,"forecast01";"prbcap",#N/A,TRUE,"forecast01";"coalconsultants",#N/A,TRUE,"forecast01";"prbsum",#N/A,TRUE,"forecast01"}</definedName>
    <definedName name="fdsg" localSheetId="23" hidden="1">{"incomemth",#N/A,TRUE,"forecast00";"incomepercentmth",#N/A,TRUE,"forecast00";"balancemth",#N/A,TRUE,"forecast00";"cashmth",#N/A,TRUE,"forecast00";"covenantmth",#N/A,TRUE,"forecast00"}</definedName>
    <definedName name="fdsg1" localSheetId="23" hidden="1">{"incomemth",#N/A,TRUE,"forecast00";"incomepercentmth",#N/A,TRUE,"forecast00";"balancemth",#N/A,TRUE,"forecast00";"cashmth",#N/A,TRUE,"forecast00";"covenantmth",#N/A,TRUE,"forecast00"}</definedName>
    <definedName name="fefsf" localSheetId="23" hidden="1">{"incomemth",#N/A,TRUE,"forecast01";"incpercentmth",#N/A,TRUE,"forecast01";"balancemth",#N/A,TRUE,"forecast01";"cashmth",#N/A,TRUE,"forecast01";"cov2mth",#N/A,TRUE,"forecast01";"prbexp",#N/A,TRUE,"forecast01";"prbcap",#N/A,TRUE,"forecast01";"coalconsultants",#N/A,TRUE,"forecast01";"prbsum",#N/A,TRUE,"forecast01"}</definedName>
    <definedName name="fefsf1" localSheetId="23" hidden="1">{"incomemth",#N/A,TRUE,"forecast01";"incpercentmth",#N/A,TRUE,"forecast01";"balancemth",#N/A,TRUE,"forecast01";"cashmth",#N/A,TRUE,"forecast01";"cov2mth",#N/A,TRUE,"forecast01";"prbexp",#N/A,TRUE,"forecast01";"prbcap",#N/A,TRUE,"forecast01";"coalconsultants",#N/A,TRUE,"forecast01";"prbsum",#N/A,TRUE,"forecast01"}</definedName>
    <definedName name="ff" localSheetId="23" hidden="1">{#N/A,#N/A,TRUE,"Summary";"AnnualRentRoll",#N/A,TRUE,"RentRoll";#N/A,#N/A,TRUE,"ExitStratigy";#N/A,#N/A,TRUE,"OperatingAssumptions"}</definedName>
    <definedName name="fferw" localSheetId="23"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f" localSheetId="23">{#N/A,#N/A,TRUE,"Summary";"AnnualRentRoll",#N/A,TRUE,"RentRoll";#N/A,#N/A,TRUE,"ExitStratigy";#N/A,#N/A,TRUE,"OperatingAssumptions"}</definedName>
    <definedName name="ffff" localSheetId="23" hidden="1">{"Data Input",#N/A,TRUE,"Data Input";"15-Yr Cash Flow",#N/A,TRUE,"Cash Flow";"15-Yr Value",#N/A,TRUE,"Value "}</definedName>
    <definedName name="ffffff" localSheetId="23" hidden="1">{#N/A,#N/A,FALSE,"Cashflow Analysis";#N/A,#N/A,FALSE,"Sensitivity Analysis";#N/A,#N/A,FALSE,"PV";#N/A,#N/A,FALSE,"Pro Forma"}</definedName>
    <definedName name="ffffff.2" localSheetId="23" hidden="1">{#N/A,#N/A,FALSE,"Cashflow Analysis";#N/A,#N/A,FALSE,"Sensitivity Analysis";#N/A,#N/A,FALSE,"PV";#N/A,#N/A,FALSE,"Pro Forma"}</definedName>
    <definedName name="ffffffffffff" localSheetId="23" hidden="1">{#N/A,#N/A,FALSE,"CASH FLOW"}</definedName>
    <definedName name="fg" localSheetId="23" hidden="1">{"schedule1",#N/A,FALSE,"Sheet1";"schedule2",#N/A,FALSE,"Sheet1";"schedule3",#N/A,FALSE,"Sheet1";"schedule4",#N/A,FALSE,"Sheet1";"schedule5",#N/A,FALSE,"Sheet1";"schedule6",#N/A,FALSE,"Sheet1"}</definedName>
    <definedName name="fgbdzf" localSheetId="23" hidden="1">{#N/A,#N/A,FALSE,"Cashflow Analysis";#N/A,#N/A,FALSE,"Sensitivity Analysis";#N/A,#N/A,FALSE,"PV";#N/A,#N/A,FALSE,"Pro Forma"}</definedName>
    <definedName name="fgdfs" localSheetId="23" hidden="1">{"FORMULAS",#N/A,FALSE,"ESTIMATE"}</definedName>
    <definedName name="fgh" localSheetId="2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fghsgh" localSheetId="23" hidden="1">{"CF",#N/A,FALSE,"Cash Flow";"RET",#N/A,FALSE,"Returns";"NPV",#N/A,FALSE,"Values";"ASMPT",#N/A,FALSE,"Assumptions"}</definedName>
    <definedName name="fghsgh_2" localSheetId="23" hidden="1">{"CF",#N/A,FALSE,"Cash Flow";"RET",#N/A,FALSE,"Returns";"NPV",#N/A,FALSE,"Values";"ASMPT",#N/A,FALSE,"Assumptions"}</definedName>
    <definedName name="fhg" localSheetId="2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23" hidden="1">{TRUE,TRUE,-1.25,-15.5,604.5,369,FALSE,FALSE,TRUE,TRUE,0,1,83,1,38,4,5,4,TRUE,TRUE,3,TRUE,1,TRUE,75,"Swvu.inputs._.raw._.data.","ACwvu.inputs._.raw._.data.",#N/A,FALSE,FALSE,0.5,0.5,0.5,0.5,2,"&amp;F","&amp;A&amp;RPage &amp;P",FALSE,FALSE,FALSE,FALSE,1,60,#N/A,#N/A,"=R1C61:R53C89","=C1:C5",#N/A,#N/A,FALSE,FALSE,FALSE,1,600,600,FALSE,FALSE,TRUE,TRUE,TRUE}</definedName>
    <definedName name="fhjf" localSheetId="23" hidden="1">{#N/A,#N/A,FALSE,"Banco de Dados"}</definedName>
    <definedName name="final" localSheetId="23" hidden="1">{"Main",#N/A,FALSE,"Wacker";"Main2",#N/A,FALSE,"Wacker";"Value",#N/A,FALSE,"Wacker";"Sensitivity",#N/A,FALSE,"Wacker";"Paine",#N/A,FALSE,"Wacker";"Quaker",#N/A,FALSE,"Wacker";"Wacker",#N/A,FALSE,"Wacker";"1900",#N/A,FALSE,"Wacker";"1901",#N/A,FALSE,"Wacker"}</definedName>
    <definedName name="finform" localSheetId="23">IF(MCLI&gt;0,MCLI,(((#N/A/12)*conmos)*[0]!totcost)*45%)</definedName>
    <definedName name="finforma" localSheetId="23">IF(MCLI&gt;0,MCLI,(((#N/A/12)*conmos)*[0]!totcost)*45%)</definedName>
    <definedName name="FiscalQterly" localSheetId="23" hidden="1">{#N/A,#N/A,TRUE,"Property Mgmt Review";#N/A,#N/A,TRUE,"Prop Leasing Summary";#N/A,#N/A,TRUE,"Lease Exp Sch";#N/A,#N/A,TRUE,"Encumbance Sch";#N/A,#N/A,TRUE,"Stacking Plan";#N/A,#N/A,TRUE,"Prop Leasing Activity";#N/A,#N/A,TRUE,"Subleasing Activity";#N/A,#N/A,TRUE,"Mo. Statement Cash Flows";#N/A,#N/A,TRUE,"Operating Report";#N/A,#N/A,TRUE,"Variance Analysis by Account";#N/A,#N/A,TRUE,"Balance Sheet";#N/A,#N/A,TRUE,"Mgmt Fee";#N/A,#N/A,TRUE,"Prop Cap Ex";#N/A,#N/A,TRUE,"Check Register";#N/A,#N/A,TRUE,"Aged Trial Balance";#N/A,#N/A,TRUE,"Rent Roll";#N/A,#N/A,TRUE,"Bank Rec - 15100";#N/A,#N/A,TRUE,"Bank Rec - 32997";#N/A,#N/A,TRUE,"Bank Rec - 15200"}</definedName>
    <definedName name="fixed_assets" localSheetId="23" hidden="1">{"Detailed",#N/A,FALSE,"Schedule4"}</definedName>
    <definedName name="fjlk" localSheetId="23" hidden="1">{"incomemth",#N/A,TRUE,"forecast01";"incpercentmth",#N/A,TRUE,"forecast01";"balancemth",#N/A,TRUE,"forecast01";"cashmth",#N/A,TRUE,"forecast01";"cov2mth",#N/A,TRUE,"forecast01";"prbexp",#N/A,TRUE,"forecast01";"prbcap",#N/A,TRUE,"forecast01";"coalconsultants",#N/A,TRUE,"forecast01";"prbsum",#N/A,TRUE,"forecast01"}</definedName>
    <definedName name="fksajf" localSheetId="23" hidden="1">{#N/A,#N/A,FALSE,"SCHEDULE A";"MINIMUM RENT",#N/A,FALSE,"SCHEDULES B &amp; C";"PERCENTAGE RENT",#N/A,FALSE,"SCHEDULES B &amp; C"}</definedName>
    <definedName name="fm" localSheetId="23" hidden="1">{"summary1",#N/A,TRUE,"Comps";"summary2",#N/A,TRUE,"Comps";"summary3",#N/A,TRUE,"Comps"}</definedName>
    <definedName name="for" localSheetId="2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fore" localSheetId="23" hidden="1">{#N/A,#N/A,FALSE,"INPUTS";#N/A,#N/A,FALSE,"INCOME STATEMENT";#N/A,#N/A,FALSE,"BALANCE";#N/A,#N/A,FALSE,"TRASLATION";#N/A,#N/A,FALSE,"CASH FLOW";#N/A,#N/A,FALSE,"COST OF SALES"}</definedName>
    <definedName name="fr" localSheetId="23" hidden="1">{"print STAY opening assumptions",#N/A,FALSE,"STAY Openings";"print STAY openings",#N/A,FALSE,"STAY Openings"}</definedName>
    <definedName name="frequency" localSheetId="23">{"Monthly";"Semi-Monthly";"Bi-Weekly";"Weekly";"Acc Bi-Weekly";"Acc Weekly"}</definedName>
    <definedName name="frgnr"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rse"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rtyu" localSheetId="23" hidden="1">{#N/A,#N/A,FALSE,"Chart 2 by Prop Type"}</definedName>
    <definedName name="fsdsfafd" localSheetId="23" hidden="1">{"CSheet",#N/A,FALSE,"C";"SmCap",#N/A,FALSE,"VAL1";"GulfCoast",#N/A,FALSE,"VAL1";"nav",#N/A,FALSE,"NAV";"Summary",#N/A,FALSE,"NAV"}</definedName>
    <definedName name="FSmatrix" localSheetId="23">OFFSET(anchorMatrix1,0,0,50,FS_NumberOfFinanceStructures)</definedName>
    <definedName name="ftgygy" localSheetId="23" hidden="1">{#N/A,#N/A,FALSE,"LP Exp";#N/A,#N/A,FALSE,"Salary";#N/A,#N/A,FALSE,"Admin Exp";#N/A,#N/A,FALSE,"QTS Bud";#N/A,#N/A,FALSE,"Marketing"}</definedName>
    <definedName name="fuck" localSheetId="23" hidden="1">{"Financials",#N/A,FALSE,"Financials";"AVP",#N/A,FALSE,"AVP";"DCF",#N/A,FALSE,"DCF";"CSC",#N/A,FALSE,"CSC";"Deal_Comp",#N/A,FALSE,"DealComp"}</definedName>
    <definedName name="fuckface" localSheetId="23" hidden="1">{#N/A,#N/A,FALSE,"Assumptions";#N/A,#N/A,FALSE,"Impact Assumptions";#N/A,#N/A,FALSE,"10-Yr - detail";#N/A,#N/A,FALSE,"1,5,10 yr comp";#N/A,#N/A,FALSE,"Lse-Exp.";#N/A,#N/A,FALSE,"Rent Roll";#N/A,#N/A,FALSE,"Historical (2)";#N/A,#N/A,FALSE,"RET's";#N/A,#N/A,FALSE,"Lease Rollover"}</definedName>
    <definedName name="fuk" localSheetId="23" hidden="1">{"1999",#N/A,FALSE,"1999"}</definedName>
    <definedName name="ｇ" localSheetId="23" hidden="1">{"'下期集計（10.27迄・速報値）'!$Q$16"}</definedName>
    <definedName name="g_2" localSheetId="23" hidden="1">{"mgmt forecast",#N/A,FALSE,"Mgmt Forecast";"dcf table",#N/A,FALSE,"Mgmt Forecast";"sensitivity",#N/A,FALSE,"Mgmt Forecast";"table inputs",#N/A,FALSE,"Mgmt Forecast";"calculations",#N/A,FALSE,"Mgmt Forecast"}</definedName>
    <definedName name="garage" localSheetId="23" hidden="1">{#N/A,#N/A,FALSE,"Garage Assumpt 1";#N/A,#N/A,FALSE,"Garage Op Proj";#N/A,#N/A,FALSE,"Hist I&amp;E";#N/A,#N/A,FALSE,"Garage Lease"}</definedName>
    <definedName name="gatewaybudget03" localSheetId="23"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gbjkh"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cjki" localSheetId="23" hidden="1">{#N/A,#N/A,TRUE,"Krycí list"}</definedName>
    <definedName name="gcjkii" localSheetId="23" hidden="1">{#N/A,#N/A,TRUE,"Krycí list"}</definedName>
    <definedName name="gd" localSheetId="23" hidden="1">{"'下期集計（10.27迄・速報値）'!$Q$16"}</definedName>
    <definedName name="gda" localSheetId="23" hidden="1">{"'下期集計（10.27迄・速報値）'!$Q$16"}</definedName>
    <definedName name="gdfgfgf" localSheetId="23" hidden="1">{"Tab1",#N/A,FALSE,"Cover";"Tab2",#N/A,FALSE,"Sect 3.18";"Tab3",#N/A,FALSE,"Section 3.22 (b) ";"Tab4",#N/A,FALSE,"Section 3.29 (i) (ii) (iii)";"Tab5",#N/A,FALSE,"Section 3.29 (ii)";"Tab6",#N/A,FALSE,"Section 4.04 vi";"Tab8",#N/A,FALSE,"3.29."}</definedName>
    <definedName name="gdfshdfaghdfzg" localSheetId="23" hidden="1">{#N/A,#N/A,FALSE,"Cashflow Analysis";#N/A,#N/A,FALSE,"Sensitivity Analysis";#N/A,#N/A,FALSE,"PV";#N/A,#N/A,FALSE,"Pro Forma"}</definedName>
    <definedName name="gdsa" localSheetId="23" hidden="1">{"'下期集計（10.27迄・速報値）'!$Q$16"}</definedName>
    <definedName name="gdxgxdz" localSheetId="23" hidden="1">{"View1",#N/A,FALSE,"Golf";"View2",#N/A,FALSE,"Golf";"View3",#N/A,FALSE,"Golf";"View4",#N/A,FALSE,"Golf";"View5",#N/A,FALSE,"Golf";"View6",#N/A,FALSE,"Golf";"View7",#N/A,FALSE,"Golf";"View8",#N/A,FALSE,"Golf";"View9",#N/A,FALSE,"Golf";"View10",#N/A,FALSE,"Golf";"View11",#N/A,FALSE,"Golf";"View12",#N/A,FALSE,"Golf"}</definedName>
    <definedName name="ged"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egeg" localSheetId="23" hidden="1">{#N/A,#N/A,FALSE,"Cashflow Analysis";#N/A,#N/A,FALSE,"Sensitivity Analysis";#N/A,#N/A,FALSE,"PV";#N/A,#N/A,FALSE,"Pro Forma"}</definedName>
    <definedName name="gegeg.2" localSheetId="23" hidden="1">{#N/A,#N/A,FALSE,"Cashflow Analysis";#N/A,#N/A,FALSE,"Sensitivity Analysis";#N/A,#N/A,FALSE,"PV";#N/A,#N/A,FALSE,"Pro Forma"}</definedName>
    <definedName name="gfd" localSheetId="23" hidden="1">{#N/A,#N/A,FALSE,"Cashflow Analysis";#N/A,#N/A,FALSE,"Sensitivity Analysis";#N/A,#N/A,FALSE,"PV";#N/A,#N/A,FALSE,"Pro Forma"}</definedName>
    <definedName name="gfderes"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fgh" localSheetId="23" hidden="1">{"Assumptions",#N/A,FALSE,"Assumptions"}</definedName>
    <definedName name="gfh" localSheetId="23" hidden="1">{"CSheet",#N/A,FALSE,"C";"SmCap",#N/A,FALSE,"VAL1";"GulfCoast",#N/A,FALSE,"VAL1";"nav",#N/A,FALSE,"NAV";"Summary",#N/A,FALSE,"NAV"}</definedName>
    <definedName name="gfhs" localSheetId="23" hidden="1">{"summary1",#N/A,TRUE,"Comps";"summary2",#N/A,TRUE,"Comps";"summary3",#N/A,TRUE,"Comps"}</definedName>
    <definedName name="gfjfju" localSheetId="23" hidden="1">{"Downside",#N/A,FALSE,"Downside"}</definedName>
    <definedName name="gg" localSheetId="23" hidden="1">{#N/A,#N/A,FALSE,"Cashflow Analysis";#N/A,#N/A,FALSE,"Sensitivity Analysis";#N/A,#N/A,FALSE,"PV";#N/A,#N/A,FALSE,"Pro Forma"}</definedName>
    <definedName name="gg.2" localSheetId="23" hidden="1">{#N/A,#N/A,FALSE,"Cashflow Analysis";#N/A,#N/A,FALSE,"Sensitivity Analysis";#N/A,#N/A,FALSE,"PV";#N/A,#N/A,FALSE,"Pro Forma"}</definedName>
    <definedName name="ggg" localSheetId="23" hidden="1">{#N/A,#N/A,FALSE,"PropertyInfo"}</definedName>
    <definedName name="gggg" localSheetId="23" hidden="1">{"ODB",#N/A,FALSE,"Hold Scenario"}</definedName>
    <definedName name="gggg2" localSheetId="23" hidden="1">{"View1",#N/A,FALSE,"Sheet1";"View2",#N/A,FALSE,"Sheet1"}</definedName>
    <definedName name="gggggggggg" localSheetId="2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h" localSheetId="23" hidden="1">{"FCB_ALL",#N/A,FALSE,"FCB";"GREY_ALL",#N/A,FALSE,"GREY"}</definedName>
    <definedName name="ghh" localSheetId="23" hidden="1">{"cred comp",#N/A,FALSE,"Comparable Credit Analysis";"IS",#N/A,FALSE,"IS";"Sensitivity",#N/A,FALSE,"Sensitivity";"BS",#N/A,FALSE,"BS";"Bond Summary",#N/A,FALSE,"B Summary";"AD",#N/A,FALSE,"Accretion";"NAV",#N/A,FALSE,"NAV";"SU",#N/A,FALSE,"S&amp;U";"acq. study",#N/A,FALSE,"Acq. Study";"F Charges",#N/A,FALSE,"Fixed Charges"}</definedName>
    <definedName name="ghj" localSheetId="23" hidden="1">{"CSheet",#N/A,FALSE,"C";"SmCap",#N/A,FALSE,"VAL1";"GulfCoast",#N/A,FALSE,"VAL1";"nav",#N/A,FALSE,"NAV";"Summary",#N/A,FALSE,"NAV"}</definedName>
    <definedName name="ghjghjr" localSheetId="23" hidden="1">{"Bid",#N/A,FALSE,"Estimate";"Breakdowm",#N/A,FALSE,"Estimate"}</definedName>
    <definedName name="ghu" localSheetId="2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jio" localSheetId="23" hidden="1">{"cred comp",#N/A,FALSE,"Comparable Credit Analysis";"IS",#N/A,FALSE,"IS";"Sensitivity",#N/A,FALSE,"Sensitivity";"BS",#N/A,FALSE,"BS";"Bond Summary",#N/A,FALSE,"B Summary";"AD",#N/A,FALSE,"Accretion";"NAV",#N/A,FALSE,"NAV";"SU",#N/A,FALSE,"S&amp;U";"acq. study",#N/A,FALSE,"Acq. Study";"F Charges",#N/A,FALSE,"Fixed Charges"}</definedName>
    <definedName name="GKUY" localSheetId="2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atax" localSheetId="23" hidden="1">{"contributions",#N/A,FALSE,"METHODS";"methods",#N/A,FALSE,"METHODS";"venator group",#N/A,FALSE,"METHODS"}</definedName>
    <definedName name="gmail" localSheetId="2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gr" localSheetId="23" hidden="1">{"three",#N/A,FALSE,"Capital";"four",#N/A,FALSE,"Capital"}</definedName>
    <definedName name="gr_2" localSheetId="23" hidden="1">{"three",#N/A,FALSE,"Capital";"four",#N/A,FALSE,"Capital"}</definedName>
    <definedName name="graph." localSheetId="23" hidden="1">{#N/A,#N/A,FALSE,"Yield Graph"}</definedName>
    <definedName name="graph2." localSheetId="23" hidden="1">{#N/A,#N/A,FALSE,"Yield Graph";#N/A,#N/A,FALSE,"Rent Roll";#N/A,#N/A,FALSE,"OE Yr1";#N/A,#N/A,FALSE,"Repl.Cst.+Ins."}</definedName>
    <definedName name="graph3." localSheetId="23" hidden="1">{#N/A,#N/A,FALSE,"Yield Graph"}</definedName>
    <definedName name="grfaser"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ross"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round_Lease" localSheetId="23">{#N/A,#N/A,FALSE,"Title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grsaea" localSheetId="23"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grtr" localSheetId="23" hidden="1">{"graph",#N/A,FALSE,"WWJU";"graph",#N/A,FALSE,"WWSEM";"graph",#N/A,FALSE,"GOMJU";"graph",#N/A,FALSE,"GOMSEM";"graph",#N/A,FALSE,"NSJU";"graph",#N/A,FALSE,"NSSEM";"graph",#N/A,FALSE,"WAJU";"graph",#N/A,FALSE,"STOCKPRI";"graph",#N/A,FALSE,"CFTEV";"graph",#N/A,FALSE,"NAV-RCV";"graph",#N/A,FALSE,"CRUDEWW"}</definedName>
    <definedName name="GURAL" localSheetId="23"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URAL2" localSheetId="23"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vk" localSheetId="23" hidden="1">{"Assumptions",#N/A,FALSE,"Assumptions"}</definedName>
    <definedName name="gyhui" localSheetId="23" hidden="1">{"CSheet",#N/A,FALSE,"C";"SmCap",#N/A,FALSE,"VAL1";"GulfCoast",#N/A,FALSE,"VAL1";"nav",#N/A,FALSE,"NAV";"Summary",#N/A,FALSE,"NAV"}</definedName>
    <definedName name="gyjh" localSheetId="23" hidden="1">{#N/A,#N/A,FALSE,"Cashflow Analysis";#N/A,#N/A,FALSE,"Sensitivity Analysis";#N/A,#N/A,FALSE,"PV";#N/A,#N/A,FALSE,"Pro Forma"}</definedName>
    <definedName name="ｈ" localSheetId="23" hidden="1">{"'下期集計（10.27迄・速報値）'!$Q$16"}</definedName>
    <definedName name="h_2" localSheetId="23" hidden="1">{"ed1",#N/A,TRUE,"E-D";"ed2",#N/A,TRUE,"E-D"}</definedName>
    <definedName name="Ｈ16・１" localSheetId="23" hidden="1">{"'コメント'!$A$1:$C$37"}</definedName>
    <definedName name="H16･1速報" localSheetId="23" hidden="1">{"'コメント'!$A$1:$C$37"}</definedName>
    <definedName name="hallo" localSheetId="23" hidden="1">{#N/A,#N/A,FALSE,"Occ and Rate";#N/A,#N/A,FALSE,"PF Input";#N/A,#N/A,FALSE,"Capital Input";#N/A,#N/A,FALSE,"Proforma Five Yr";#N/A,#N/A,FALSE,"Calculations";#N/A,#N/A,FALSE,"Transaction Summary-DTW"}</definedName>
    <definedName name="HD" localSheetId="23" hidden="1">{TRUE,TRUE,-1.25,-15.5,604.5,369,FALSE,FALSE,TRUE,TRUE,0,1,83,1,38,4,5,4,TRUE,TRUE,3,TRUE,1,TRUE,75,"Swvu.inputs._.raw._.data.","ACwvu.inputs._.raw._.data.",#N/A,FALSE,FALSE,0.5,0.5,0.5,0.5,2,"&amp;F","&amp;A&amp;RPage &amp;P",FALSE,FALSE,FALSE,FALSE,1,60,#N/A,#N/A,"=R1C61:R53C89","=C1:C5",#N/A,#N/A,FALSE,FALSE,FALSE,1,600,600,FALSE,FALSE,TRUE,TRUE,TRUE}</definedName>
    <definedName name="hed"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elp" localSheetId="23" hidden="1">{#N/A,#N/A,FALSE,"ZLDebtMaturity";#N/A,#N/A,FALSE,"FCDebtMaturity";#N/A,#N/A,FALSE,"ZM3DebtMaturity";#N/A,#N/A,FALSE,"ZM2DebtMaturity";#N/A,#N/A,FALSE,"zm1DebtMaturity";#N/A,#N/A,FALSE,"ConsZM123DebtMaturity"}</definedName>
    <definedName name="hfgh" localSheetId="23" hidden="1">{"sheet a",#N/A,FALSE,"A";"sheet b 1",#N/A,FALSE,"B";"sheet b 2",#N/A,FALSE,"B"}</definedName>
    <definedName name="HFH" localSheetId="23" hidden="1">{"print annual inc. statement",#N/A,FALSE,"Summary";"print annual stats",#N/A,FALSE,"Summary";"print quarterly inc. statement",#N/A,FALSE,"Summary";"print quarterly stats",#N/A,FALSE,"Summary"}</definedName>
    <definedName name="hgfgh" localSheetId="23" hidden="1">{"Zone1",#N/A,FALSE,"Parameters";"Zone2",#N/A,FALSE,"Parameters"}</definedName>
    <definedName name="hggffg"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ghg" localSheetId="2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hh" localSheetId="23">{#N/A,#N/A,FALSE,"Summary"}</definedName>
    <definedName name="hhh" localSheetId="23" hidden="1">{#N/A,#N/A,FALSE,"Summary"}</definedName>
    <definedName name="hhhh" localSheetId="23" hidden="1">{#N/A,#N/A,FALSE,"OpEx (PP)";#N/A,#N/A,FALSE,"Lease Comps (O)-BT";#N/A,#N/A,FALSE,"OpEx (CC)";#N/A,#N/A,FALSE,"Value (PP-Base)";#N/A,#N/A,FALSE,"Value (CC-Base)";#N/A,#N/A,FALSE,"Sales Comps (R)";#N/A,#N/A,FALSE,"Sales Comps (O)"}</definedName>
    <definedName name="hhhhhh" localSheetId="23"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hhhhhhhhhhhh" localSheetId="23" hidden="1">{#N/A,#N/A,FALSE,"CCC ACC Budget";#N/A,#N/A,FALSE,"Variance";#N/A,#N/A,FALSE,"CCC Rent Detail";#N/A,#N/A,FALSE,"COMMON AREA";#N/A,#N/A,FALSE,"CCC Electric Inclusion";#N/A,#N/A,FALSE,"CCC Opex Detail";#N/A,#N/A,FALSE,"CCC RE Tax Detail";#N/A,#N/A,FALSE,"CCC Chilled Wtr Inclusion";#N/A,#N/A,FALSE,"CCC OTHVAC ";#N/A,#N/A,FALSE,"CCC INPUT"}</definedName>
    <definedName name="High" localSheetId="23" hidden="1">{#N/A,#N/A,FALSE,"Banco de Dados"}</definedName>
    <definedName name="hj" localSheetId="23" hidden="1">{#N/A,#N/A,FALSE,"TocSE";#N/A,#N/A,FALSE,"GENINFORE";#N/A,#N/A,FALSE,"CAPITAL";#N/A,#N/A,FALSE,"finsum";#N/A,#N/A,FALSE,"source";#N/A,#N/A,FALSE,"cashre";#N/A,#N/A,FALSE,"tax";#N/A,#N/A,FALSE,"benefits";#N/A,#N/A,FALSE,"OPRES";#N/A,#N/A,FALSE,"loan2";#N/A,#N/A,FALSE,"loan3";#N/A,#N/A,FALSE,"ALLDEBT";#N/A,#N/A,FALSE,"loan4";#N/A,#N/A,FALSE,"deprec";#N/A,#N/A,FALSE,"deprepres";#N/A,#N/A,FALSE,"funded";#N/A,#N/A,FALSE,"repres";#N/A,#N/A,FALSE,"SALE";#N/A,#N/A,FALSE,"TAXCREDITS";#N/A,#N/A,FALSE,"capacctre";#N/A,#N/A,FALSE,"miingainre";#N/A,#N/A,FALSE,"cahsirrst";#N/A,#N/A,FALSE,"IRR";#N/A,#N/A,FALSE,"geninfoMT";#N/A,#N/A,FALSE,"data3";#N/A,#N/A,FALSE,"sourcemt";#N/A,#N/A,FALSE,"cashmt";#N/A,#N/A,FALSE,"taxmt";#N/A,#N/A,FALSE,"benefitshist";#N/A,#N/A,FALSE,"opresmt";#N/A,#N/A,FALSE,"fundedmt";#N/A,#N/A,FALSE,"capacctmt";#N/A,#N/A,FALSE,"taxcredamort";"HIRR1",#N/A,FALSE,"irrhtc";#N/A,#N/A,FALSE,"putmt"}</definedName>
    <definedName name="hjf" localSheetId="2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j" localSheetId="23" hidden="1">{"PROFORMA",#N/A,FALSE,"A";"BIGGER 1",#N/A,FALSE,"B";"BIGGER 2",#N/A,FALSE,"B";"BIGGER 3",#N/A,FALSE,"B";"SMALL CF 1",#N/A,FALSE,"C"}</definedName>
    <definedName name="hjkl" localSheetId="23" hidden="1">{"Zone1",#N/A,FALSE,"Parameters";"Zone2",#N/A,FALSE,"Parameters"}</definedName>
    <definedName name="hlhldh" localSheetId="23" hidden="1">{"Annual Cash Flows",#N/A,FALSE,"Annual Summary"}</definedName>
    <definedName name="hmnxghj" localSheetId="23" hidden="1">{"CF",#N/A,FALSE,"Cash Flow";"RET",#N/A,FALSE,"Returns";"NPV",#N/A,FALSE,"Values";"ASMPT",#N/A,FALSE,"Assumptions"}</definedName>
    <definedName name="hmnxghj_2" localSheetId="23" hidden="1">{"CF",#N/A,FALSE,"Cash Flow";"RET",#N/A,FALSE,"Returns";"NPV",#N/A,FALSE,"Values";"ASMPT",#N/A,FALSE,"Assumptions"}</definedName>
    <definedName name="hod" localSheetId="23" hidden="1">{#N/A,#N/A,FALSE,"TS";#N/A,#N/A,FALSE,"Combo";#N/A,#N/A,FALSE,"FAIR";#N/A,#N/A,FALSE,"RBC";#N/A,#N/A,FALSE,"xxxx";#N/A,#N/A,FALSE,"A_D";#N/A,#N/A,FALSE,"WACC";#N/A,#N/A,FALSE,"DCF";#N/A,#N/A,FALSE,"LBO";#N/A,#N/A,FALSE,"AcqMults";#N/A,#N/A,FALSE,"CompMults"}</definedName>
    <definedName name="hon" localSheetId="23" hidden="1">{"Full Gross to Net",#N/A,TRUE,"GtoN";"R_I Accepted from Group Coys",#N/A,TRUE,"GtoN";"R_I Ceded to Group Coys",#N/A,TRUE,"GtoN";"Closing Loss Reserves and Gross Claims Incurred",#N/A,TRUE,"GtoN"}</definedName>
    <definedName name="houy" localSheetId="23" hidden="1">{#N/A,#N/A,FALSE,"AD_Purchase";#N/A,#N/A,FALSE,"Credit";#N/A,#N/A,FALSE,"PF Acquisition";#N/A,#N/A,FALSE,"PF Offering"}</definedName>
    <definedName name="HTM_Control" localSheetId="23" hidden="1">{"'下期集計（10.27迄・速報値）'!$Q$16"}</definedName>
    <definedName name="ＨＴＭＬ" localSheetId="23" hidden="1">{"'コメント'!$A$1:$C$37"}</definedName>
    <definedName name="HTML_Control" localSheetId="23" hidden="1">{"'April 24'!$J$11"}</definedName>
    <definedName name="HTML_Control2" localSheetId="23" hidden="1">{"'Cash Requirements 5F '!$A$1:$AC$48"}</definedName>
    <definedName name="HTML_Ctrl" localSheetId="23" hidden="1">{"'Expirations'!$A$1:$L$65"}</definedName>
    <definedName name="htmlnew" localSheetId="23" hidden="1">{"'Assump'!$F$6:$J$6"}</definedName>
    <definedName name="hu" localSheetId="23" hidden="1">{"Total",#N/A,FALSE,"Six Fields";"PDP",#N/A,FALSE,"Six Fields";"PNP",#N/A,FALSE,"Six Fields";"PUD",#N/A,FALSE,"Six Fields";"Prob",#N/A,FALSE,"Six Fields"}</definedName>
    <definedName name="huh" localSheetId="23" hidden="1">{#N/A,#N/A,FALSE,"Assumptions";#N/A,#N/A,FALSE,"Impact Assumptions";#N/A,#N/A,FALSE,"10-Yr - detail";#N/A,#N/A,FALSE,"1,5,10 yr comp";#N/A,#N/A,FALSE,"Lse-Exp.";#N/A,#N/A,FALSE,"Rent Roll";#N/A,#N/A,FALSE,"Historical (2)";#N/A,#N/A,FALSE,"RET's";#N/A,#N/A,FALSE,"Lease Rollover"}</definedName>
    <definedName name="hui" localSheetId="23" hidden="1">{"Sum1",#N/A,FALSE,"Reserve Report";"Sum2",#N/A,FALSE,"Reserve Report";"Sum3",#N/A,FALSE,"Reserve Report";"Sum4",#N/A,FALSE,"Reserve Report"}</definedName>
    <definedName name="hyh" localSheetId="23"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ien" localSheetId="23" hidden="1">{"P_L Account",#N/A,FALSE,"Prime";"Assets",#N/A,FALSE,"Prime";"Liabilities",#N/A,FALSE,"Prime";"Capital and Reserves",#N/A,FALSE,"Prime";"Rec. of S_Holders Funds",#N/A,FALSE,"Prime";"Rec. of Pre and Post Tax Result",#N/A,FALSE,"Prime"}</definedName>
    <definedName name="ignore" localSheetId="23" hidden="1">{#N/A,#N/A,FALSE,"WATCHDSC";#N/A,#N/A,FALSE,"2LOSSMOD";#N/A,#N/A,FALSE,"2LOSS";#N/A,#N/A,FALSE,"DSC";#N/A,#N/A,FALSE,"OPERAT";#N/A,#N/A,FALSE,"ADJUST";#N/A,#N/A,FALSE,"LEASE EXPIRE"}</definedName>
    <definedName name="III" localSheetId="2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 localSheetId="2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i" localSheetId="23"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iiiiiii" localSheetId="23" hidden="1">{#N/A,#N/A,FALSE}</definedName>
    <definedName name="ijhliglh" localSheetId="23" hidden="1">{"Assump",#N/A,TRUE,"Proforma";"first",#N/A,TRUE,"Proforma";"second",#N/A,TRUE,"Proforma";"lease1",#N/A,TRUE,"Proforma";"lease2",#N/A,TRUE,"Proforma"}</definedName>
    <definedName name="ik" localSheetId="23" hidden="1">{#N/A,#N/A,FALSE,"Chart 2 by Prop Type"}</definedName>
    <definedName name="ilghd" localSheetId="23" hidden="1">{"Investor",#N/A,FALSE,"Model";"Property",#N/A,FALSE,"Model";"Incentive Taxes",#N/A,FALSE,"Model"}</definedName>
    <definedName name="immediate" localSheetId="23" hidden="1">{"sheet a",#N/A,FALSE,"A";"2 9 casflow",#N/A,FALSE,"B"}</definedName>
    <definedName name="income" localSheetId="23"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info" localSheetId="23" hidden="1">{"data",#N/A,FALSE,"INPUT"}</definedName>
    <definedName name="io" localSheetId="2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iouu" localSheetId="23" hidden="1">{"Total",#N/A,FALSE,"Total Proved + Probable";"PDP",#N/A,FALSE,"Total Proved + Probable";"PNP",#N/A,FALSE,"Total Proved + Probable";"PUD",#N/A,FALSE,"Total Proved + Probable";"Prob",#N/A,FALSE,"Total Proved + Probable"}</definedName>
    <definedName name="iser" localSheetId="23" hidden="1">{"Rent_ChangesTotal",#N/A,FALSE,"Sheet1"}</definedName>
    <definedName name="ISS" localSheetId="23" hidden="1">{"Helena Campos - Personal View",#N/A,FALSE,"YTD"}</definedName>
    <definedName name="j" localSheetId="23" hidden="1">{"new",#N/A,FALSE,"D";"PROFORMA",#N/A,FALSE,"A";"partial 1",#N/A,FALSE,"B";"partial 2",#N/A,FALSE,"B";"partial 3",#N/A,FALSE,"B";"SMALL CF 1",#N/A,FALSE,"C"}</definedName>
    <definedName name="j5r6yju" localSheetId="23" hidden="1">{"Investor",#N/A,FALSE,"Model";"Property",#N/A,FALSE,"Model";"Incentive Taxes",#N/A,FALSE,"Model"}</definedName>
    <definedName name="jackass" localSheetId="23"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S" localSheetId="23" hidden="1">{"Assumptions",#N/A,TRUE,"Returns";"Tables",#N/A,TRUE,"Returns"}</definedName>
    <definedName name="jb" localSheetId="23" hidden="1">{"summary1",#N/A,TRUE,"Comps";"summary2",#N/A,TRUE,"Comps";"summary3",#N/A,TRUE,"Comps"}</definedName>
    <definedName name="jc" localSheetId="2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jdstryj" localSheetId="23" hidden="1">{"Investor",#N/A,FALSE,"Model";"Property",#N/A,FALSE,"Model";"Incentive Taxes",#N/A,FALSE,"Model"}</definedName>
    <definedName name="jdtyjs" localSheetId="23" hidden="1">{"Investor",#N/A,FALSE,"Model";"Property",#N/A,FALSE,"Model";"Incentive Taxes",#N/A,FALSE,"Model"}</definedName>
    <definedName name="ji" localSheetId="23" hidden="1">{"'Highlights'!$A$1:$M$123"}</definedName>
    <definedName name="jjlj" localSheetId="23" hidden="1">{"scheduleB",#N/A,FALSE,"CTT_CLO"}</definedName>
    <definedName name="jk" localSheetId="2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djfdkjfd" localSheetId="23"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jkl" localSheetId="23" hidden="1">{"ReportTop",#N/A,FALSE,"report top"}</definedName>
    <definedName name="jklkj" localSheetId="23" hidden="1">{"Sum1",#N/A,FALSE,"Reserve Report";"Sum2",#N/A,FALSE,"Reserve Report";"Sum3",#N/A,FALSE,"Reserve Report";"Sum4",#N/A,FALSE,"Reserve Report"}</definedName>
    <definedName name="jlkj" localSheetId="23" hidden="1">{#N/A,#N/A,TRUE,"XL Cash Flow";#N/A,#N/A,TRUE,"Prop Valuation";#N/A,#N/A,TRUE,"Equity";#N/A,#N/A,TRUE,"Modeling assumptions";#N/A,#N/A,TRUE,"NER Model";#N/A,#N/A,TRUE,"Lease Exp";#N/A,#N/A,TRUE,"Inc &amp; Exp";#N/A,#N/A,TRUE,"Formatted - roll";#N/A,#N/A,TRUE,"Debt Model";#N/A,#N/A,TRUE,"Debt-Moody";#N/A,#N/A,TRUE,"Debt"}</definedName>
    <definedName name="joann"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jorge" localSheetId="23" hidden="1">{"% s/venta",#N/A,FALSE,"Edo Res";"% s/venta 2",#N/A,FALSE,"Edo Res"}</definedName>
    <definedName name="jpeg" localSheetId="23" hidden="1">{"'Assump'!$F$6:$J$6"}</definedName>
    <definedName name="jrtyhdf" localSheetId="23" hidden="1">{"Investor",#N/A,FALSE,"Model";"Property",#N/A,FALSE,"Model";"Incentive Taxes",#N/A,FALSE,"Model"}</definedName>
    <definedName name="Js" localSheetId="23"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sfda" localSheetId="23" hidden="1">{"incomemth",#N/A,TRUE,"forecast00";"incomepercentmth",#N/A,TRUE,"forecast00";"balancemth",#N/A,TRUE,"forecast00";"cashmth",#N/A,TRUE,"forecast00";"covenantmth",#N/A,TRUE,"forecast00"}</definedName>
    <definedName name="jsrj" localSheetId="23" hidden="1">{"Investor",#N/A,FALSE,"Model";"Property",#N/A,FALSE,"Model";"Incentive Taxes",#N/A,FALSE,"Model"}</definedName>
    <definedName name="jtyt" localSheetId="23" hidden="1">{"Investor",#N/A,FALSE,"Model";"Property",#N/A,FALSE,"Model";"Incentive Taxes",#N/A,FALSE,"Model"}</definedName>
    <definedName name="June_2" localSheetId="23" hidden="1">{"three",#N/A,FALSE,"Capital";"four",#N/A,FALSE,"Capital"}</definedName>
    <definedName name="k" localSheetId="23" hidden="1">{#N/A,#N/A,FALSE,"Assumptions";#N/A,#N/A,FALSE,"Consol CF";#N/A,#N/A,FALSE,"matx B4 DS";#N/A,#N/A,FALSE,"Hacienda CF";#N/A,#N/A,FALSE,"matx B4 DS Hac";#N/A,#N/A,FALSE,"Chabot CF";#N/A,#N/A,FALSE,"matx B4 DS Chabot";#N/A,#N/A,FALSE,"Diablo CF";#N/A,#N/A,FALSE,"matx B4 DS Diablo"}</definedName>
    <definedName name="kayla"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GKHJ" localSheetId="2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iju" localSheetId="23" hidden="1">{#N/A,#N/A,FALSE,"Chart 2 by Prop Type"}</definedName>
    <definedName name="kill" localSheetId="23"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kill2" localSheetId="23"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kill3" localSheetId="2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kill4" localSheetId="23"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kiu" localSheetId="23" hidden="1">{#N/A,#N/A,FALSE,"Chart 2 by Prop Type"}</definedName>
    <definedName name="kj" localSheetId="23" hidden="1">{#N/A,#N/A,TRUE,"Krycí list"}</definedName>
    <definedName name="kjj" localSheetId="23" hidden="1">binary</definedName>
    <definedName name="kjjjjkjhk" localSheetId="23" hidden="1">{"sheet a",#N/A,FALSE,"A";"sheet b 1",#N/A,FALSE,"B";"sheet b 2",#N/A,FALSE,"B"}</definedName>
    <definedName name="kjkk" localSheetId="23" hidden="1">{"Sum1",#N/A,FALSE,"Reserve Report";"Sum2",#N/A,FALSE,"Reserve Report";"Sum3",#N/A,FALSE,"Reserve Report";"Sum4",#N/A,FALSE,"Reserve Report"}</definedName>
    <definedName name="kjljl" localSheetId="23" hidden="1">{"sheet a",#N/A,FALSE,"A";"2 9 casflow",#N/A,FALSE,"B"}</definedName>
    <definedName name="kkfg"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jhgd"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jjj" localSheetId="23" hidden="1">{#N/A,#N/A,FALSE,"Common Area Accrual";#N/A,#N/A,FALSE,"Unit One LaSalle";#N/A,#N/A,FALSE,"Unit One CW";#N/A,#N/A,FALSE,"Unit One LaSallle + C &amp; W";#N/A,#N/A,FALSE,"Consolidated Accrual"}</definedName>
    <definedName name="kkk" localSheetId="23" hidden="1">{#N/A,#N/A,FALSE,"B_Spread"}</definedName>
    <definedName name="kkkkkkkkkk" localSheetId="23" hidden="1">{#N/A,#N/A,FALSE,"Cash Flow";#N/A,#N/A,FALSE,"scenario 1"}</definedName>
    <definedName name="kli" localSheetId="23" hidden="1">{"Total",#N/A,FALSE,"Total Proved";"PDP",#N/A,FALSE,"Total Proved";"PNP",#N/A,FALSE,"Total Proved";"PUD",#N/A,FALSE,"Total Proved"}</definedName>
    <definedName name="Kljl7" localSheetId="23" hidden="1">{"page1",#N/A,FALSE,"Model";"page2",#N/A,FALSE,"Model";"page3",#N/A,FALSE,"Model";"page4",#N/A,FALSE,"Model";"page5",#N/A,FALSE,"Model";"page6",#N/A,FALSE,"Model"}</definedName>
    <definedName name="klmno" localSheetId="23" hidden="1">{#N/A,#N/A,FALSE,"Chart 2 by Prop Type"}</definedName>
    <definedName name="km" localSheetId="23" hidden="1">{#N/A,#N/A,FALSE,"P&amp;L";#N/A,#N/A,FALSE,"Var_Fixed_cost"}</definedName>
    <definedName name="ktyk" localSheetId="23" hidden="1">{"Investor",#N/A,FALSE,"Model";"Property",#N/A,FALSE,"Model";"Incentive Taxes",#N/A,FALSE,"Model"}</definedName>
    <definedName name="l" localSheetId="23" hidden="1">{#N/A,#N/A,FALSE,"Matrix";#N/A,#N/A,FALSE,"Cash Flow";#N/A,#N/A,FALSE,"10 Year Cost Analysis"}</definedName>
    <definedName name="laj" localSheetId="23" hidden="1">{"Outflow 1",#N/A,FALSE,"Outflows-Inflows";"Outflow 2",#N/A,FALSE,"Outflows-Inflows";"Inflow 1",#N/A,FALSE,"Outflows-Inflows";"Inflow 2",#N/A,FALSE,"Outflows-Inflows"}</definedName>
    <definedName name="lam" localSheetId="23" hidden="1">{"2001",#N/A,FALSE,"2001"}</definedName>
    <definedName name="Last_Row" localSheetId="23">IF(Values_Entered,Header_Row+'P&amp;Ls_Detailed'!Number_of_Payments,Header_Row)</definedName>
    <definedName name="leasetermmt2"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asetermmt2a"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n" localSheetId="23" hidden="1">{"Full Gross to Net",#N/A,TRUE,"GtoN";"R_I Accepted from Group Coys",#N/A,TRUE,"GtoN";"R_I Ceded to Group Coys",#N/A,TRUE,"GtoN";"Closing Loss Reserves and Gross Claims Incurred",#N/A,TRUE,"GtoN"}</definedName>
    <definedName name="lfyu" localSheetId="23" hidden="1">{"Investor",#N/A,FALSE,"Model";"Property",#N/A,FALSE,"Model";"Incentive Taxes",#N/A,FALSE,"Model"}</definedName>
    <definedName name="lisa" localSheetId="23" hidden="1">{"Main",#N/A,FALSE,"Wacker";"Main2",#N/A,FALSE,"Wacker";"Value",#N/A,FALSE,"Wacker";"Sensitivity",#N/A,FALSE,"Wacker";"Paine",#N/A,FALSE,"Wacker";"Quaker",#N/A,FALSE,"Wacker";"Wacker",#N/A,FALSE,"Wacker";"1900",#N/A,FALSE,"Wacker";"1901",#N/A,FALSE,"Wacker"}</definedName>
    <definedName name="lisa2" localSheetId="23" hidden="1">{"View1",#N/A,FALSE,"Sheet1";"View2",#N/A,FALSE,"Sheet1"}</definedName>
    <definedName name="lisa3" localSheetId="23" hidden="1">{"View1",#N/A,FALSE,"Sheet1";"View2",#N/A,FALSE,"Sheet1"}</definedName>
    <definedName name="ljl" localSheetId="23" hidden="1">{#N/A,#N/A,FALSE,"Expense Detail ";#N/A,#N/A,FALSE,"Worksheet";#N/A,#N/A,FALSE,"Audit";#N/A,#N/A,FALSE,"Exclusions";#N/A,#N/A,FALSE,"Variance";#N/A,#N/A,FALSE,"Reconciliation"}</definedName>
    <definedName name="lllll" localSheetId="23" hidden="1">{"sheet a",#N/A,FALSE,"A";"sheet b 1",#N/A,FALSE,"B";"sheet b 2",#N/A,FALSE,"B"}</definedName>
    <definedName name="llllllll"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llllllllllllllllllllllllllllll" localSheetId="23" hidden="1">{#N/A,#N/A,FALSE,"LP Exp";#N/A,#N/A,FALSE,"Salary";#N/A,#N/A,FALSE,"Admin Exp";#N/A,#N/A,FALSE,"QTS Bud";#N/A,#N/A,FALSE,"Marketing"}</definedName>
    <definedName name="lmo" localSheetId="23" hidden="1">{"P_L Account",#N/A,FALSE,"Prime";"Assets",#N/A,FALSE,"Prime";"Liabilities",#N/A,FALSE,"Prime";"Capital and Reserves",#N/A,FALSE,"Prime";"Rec. of S_Holders Funds",#N/A,FALSE,"Prime";"Rec. of Pre and Post Tax Result",#N/A,FALSE,"Prime"}</definedName>
    <definedName name="loan3b"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an8"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CAL_MYSQL_DATE_FORMAT" localSheetId="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kard" localSheetId="23" hidden="1">{#N/A,#N/A,FALSE,"Exec Sum 10Yr";#N/A,#N/A,FALSE,"Assumptions";#N/A,#N/A,FALSE,"Operating Stmts";#N/A,#N/A,FALSE,"Year One Pro Forma";#N/A,#N/A,FALSE,"Rent Roll Summary";#N/A,#N/A,FALSE,"Market Rent Detail";#N/A,#N/A,FALSE,"Effective Rental Income Detail";#N/A,#N/A,FALSE,"Cash Flow Projections";#N/A,#N/A,FALSE,"Net Residual Value"}</definedName>
    <definedName name="Losses" localSheetId="23" hidden="1">{"TAB 1",#N/A,FALSE,"1";"tab 2",#N/A,FALSE,"2";"TAB 3",#N/A,FALSE,"3";"tab 4",#N/A,FALSE,"4";"tab 5",#N/A,FALSE,"5";"tab 6",#N/A,FALSE,"6";"tab 7",#N/A,FALSE,"7";"TAB 8",#N/A,FALSE,"8"}</definedName>
    <definedName name="m" localSheetId="23" hidden="1">{#N/A,#N/A,FALSE,"matx B4 DS";#N/A,#N/A,FALSE,"matx B4 DS Hac";#N/A,#N/A,FALSE,"matx B4 DS Chabot";#N/A,#N/A,FALSE,"matx B4 DS Diablo"}</definedName>
    <definedName name="ma"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man" localSheetId="23" hidden="1">{#N/A,#N/A,FALSE,"CASH FLOW"}</definedName>
    <definedName name="market1" localSheetId="23" hidden="1">{"Zone1",#N/A,FALSE,"Parameters";"Zone2",#N/A,FALSE,"Parameters"}</definedName>
    <definedName name="mas"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matrices" localSheetId="23" hidden="1">{#N/A,#N/A,FALSE,"Assumptions";#N/A,#N/A,FALSE,"Consol CF";#N/A,#N/A,FALSE,"matx B4 DS";#N/A,#N/A,FALSE,"Hacienda CF";#N/A,#N/A,FALSE,"matx B4 DS Hac";#N/A,#N/A,FALSE,"Chabot CF";#N/A,#N/A,FALSE,"matx B4 DS Chabot";#N/A,#N/A,FALSE,"Diablo CF";#N/A,#N/A,FALSE,"matx B4 DS Diablo"}</definedName>
    <definedName name="matricies" localSheetId="23" hidden="1">{#N/A,#N/A,FALSE,"matx B4 DS";#N/A,#N/A,FALSE,"matx B4 DS Hac";#N/A,#N/A,FALSE,"matx B4 DS Chabot";#N/A,#N/A,FALSE,"matx B4 DS Diablo"}</definedName>
    <definedName name="matrix" localSheetId="2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CUwork1" localSheetId="23" hidden="1">{#N/A,#N/A,TRUE,"Summary";#N/A,#N/A,TRUE,"Program Scheme";#N/A,#N/A,TRUE,"Assumptions";#N/A,#N/A,TRUE,"Development Budget &amp; Timing";#N/A,#N/A,TRUE,"Cash Flow";#N/A,#N/A,TRUE,"Cash Flow to Debt &amp; Equity"}</definedName>
    <definedName name="MEMO___3" localSheetId="23" hidden="1">{#N/A,#N/A,FALSE,"PRELIMINARY REVIEW";#N/A,#N/A,FALSE,"SOURCES AND USES OF FUNDS";#N/A,#N/A,FALSE,"COST ITEMS";#N/A,#N/A,FALSE,"DRAW SCHEDULE";#N/A,#N/A,FALSE,"STABILIZED OPERATING PROFORMA";#N/A,#N/A,FALSE,"LEASE UP OPERATING PROFORMA";#N/A,#N/A,FALSE,"INPUT SHEET"}</definedName>
    <definedName name="MEMO__1" localSheetId="23" hidden="1">{#N/A,#N/A,FALSE,"Cons PL-Accrual"}</definedName>
    <definedName name="memo26" localSheetId="23" hidden="1">{#N/A,#N/A,FALSE,"Assumptions";"Section 1",#N/A,FALSE,"SYNDICATION MODEL";"Section 2",#N/A,FALSE,"SYNDICATION MODEL";#N/A,#N/A,FALSE,"Input Sheet";#N/A,#N/A,FALSE,"SYNDICATION ROE"}</definedName>
    <definedName name="men" localSheetId="23" hidden="1">{"Error Report",#N/A,FALSE,"Report"}</definedName>
    <definedName name="meow" localSheetId="23" hidden="1">{#N/A,#N/A,FALSE,"Pricing Matrix";#N/A,#N/A,FALSE,"Assumptions";#N/A,#N/A,FALSE,"Year One Pro Forma";#N/A,#N/A,FALSE,"Operating Stmts";#N/A,#N/A,FALSE,"Cash Flow Projections";#N/A,#N/A,FALSE,"Rent Roll Summary";#N/A,#N/A,FALSE,"Market Rent Detail";#N/A,#N/A,FALSE,"Effective Rental Income Detail"}</definedName>
    <definedName name="MGDV_IRR" localSheetId="23" hidden="1">{"Zone1",#N/A,FALSE,"Parameters";"Zone2",#N/A,FALSE,"Parameters"}</definedName>
    <definedName name="MGHM" localSheetId="2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2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chael" localSheetId="23" hidden="1">{"GENERAL INPUT",#N/A,FALSE,"GENERAL INPUT";"PROFORMA DRAW SCHEDULE",#N/A,FALSE,"WORKSHEET";"BUDGET ALL",#N/A,FALSE,"BUDGET";"OPERATING ALL",#N/A,FALSE,"OPERATING";"DRAW ESTIMATES",#N/A,FALSE,"DRAWS";"SOURCES &amp; USES",#N/A,FALSE,"SOURCES &amp; USES"}</definedName>
    <definedName name="midpointvalue" localSheetId="23" hidden="1">{#N/A,#N/A,FALSE,"Cashflow Analysis";#N/A,#N/A,FALSE,"Sensitivity Analysis";#N/A,#N/A,FALSE,"PV";#N/A,#N/A,FALSE,"Pro Forma"}</definedName>
    <definedName name="MKK" localSheetId="23" hidden="1">{"'下期集計（10.27迄・速報値）'!$Q$16"}</definedName>
    <definedName name="mm" localSheetId="2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mm" localSheetId="23" hidden="1">{#N/A,#N/A,FALSE,"P&amp;L";#N/A,#N/A,FALSE,"Var_Fixed_cost"}</definedName>
    <definedName name="mmmmm" localSheetId="23" hidden="1">{#N/A,#N/A,FALSE,"Cover";#N/A,#N/A,FALSE,"LUMI";#N/A,#N/A,FALSE,"COMD";#N/A,#N/A,FALSE,"Valuation";#N/A,#N/A,FALSE,"Assumptions";#N/A,#N/A,FALSE,"Pooling";#N/A,#N/A,FALSE,"BalanceSheet"}</definedName>
    <definedName name="mnoif" localSheetId="23">1+((YEAR(EIFdate)-YEAR([0]!ProjectStartDate))*12)+MONTH(EIFdate)-MONTH([0]!ProjectStartDate)</definedName>
    <definedName name="mnoIFdate" localSheetId="23">DATE(YEAR([0]!ProjectStartDate),MONTH([0]!ProjectStartDate)+'P&amp;Ls_Detailed'!mnoif,DAY([0]!ProjectStartDate))</definedName>
    <definedName name="monday" localSheetId="23" hidden="1">{"Main",#N/A,FALSE,"Wacker";"Main2",#N/A,FALSE,"Wacker";"Value",#N/A,FALSE,"Wacker";"Sensitivity",#N/A,FALSE,"Wacker";"Paine",#N/A,FALSE,"Wacker";"Quaker",#N/A,FALSE,"Wacker";"Wacker",#N/A,FALSE,"Wacker";"1900",#N/A,FALSE,"Wacker";"1901",#N/A,FALSE,"Wacker"}</definedName>
    <definedName name="mondayjvcopy" localSheetId="23" hidden="1">{"View1",#N/A,FALSE,"Sheet1";"View2",#N/A,FALSE,"Sheet1"}</definedName>
    <definedName name="mondaypark" localSheetId="23" hidden="1">{"View1",#N/A,FALSE,"Sheet1";"View2",#N/A,FALSE,"Sheet1"}</definedName>
    <definedName name="mondaytest" localSheetId="23" hidden="1">{"Main",#N/A,FALSE,"Wacker";"Main2",#N/A,FALSE,"Wacker";"Value",#N/A,FALSE,"Wacker";"Sensitivity",#N/A,FALSE,"Wacker";"Paine",#N/A,FALSE,"Wacker";"Quaker",#N/A,FALSE,"Wacker";"Wacker",#N/A,FALSE,"Wacker";"1900",#N/A,FALSE,"Wacker";"1901",#N/A,FALSE,"Wacker"}</definedName>
    <definedName name="months_per_period" localSheetId="23">INDEX({1,0.5,0.5,0.25,0.5,0.25},MATCH(#REF!,'P&amp;Ls_Detailed'!frequency,0))</definedName>
    <definedName name="MRG" localSheetId="23" hidden="1">{"INCOME",#N/A,FALSE,"ProNet";"VALUE",#N/A,FALSE,"ProNet"}</definedName>
    <definedName name="ms"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mtii"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1" localSheetId="23" hidden="1">{"SIMPLIFD_P1",#N/A,FALSE,"SIMPLIFD"}</definedName>
    <definedName name="name2" localSheetId="23" hidden="1">{#N/A,#N/A,FALSE,"Assumptions";#N/A,#N/A,FALSE,"Promote Assumptions";#N/A,#N/A,FALSE,"Residual Analysis";#N/A,#N/A,FALSE,"ROC";#N/A,#N/A,FALSE,"Project Costs";#N/A,#N/A,FALSE,"Annual CF";#N/A,#N/A,FALSE,"Stab Proforma"}</definedName>
    <definedName name="name3"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4"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5"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6"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7"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veeds" localSheetId="23" hidden="1">{"CSheet",#N/A,FALSE,"C";"SmCap",#N/A,FALSE,"VAL1";"GulfCoast",#N/A,FALSE,"VAL1";"nav",#N/A,FALSE,"NAV";"Summary",#N/A,FALSE,"NAV"}</definedName>
    <definedName name="nbmvcmnb" localSheetId="23" hidden="1">{#N/A,#N/A,TRUE,"10 Yr Hold";#N/A,#N/A,TRUE,"7 Yr Hold";#N/A,#N/A,TRUE,"5 Yr Hold";#N/A,#N/A,TRUE,"3 Yr Hold"}</definedName>
    <definedName name="nbvn" localSheetId="23" hidden="1">{#N/A,#N/A,TRUE,"CostSumm";#N/A,#N/A,TRUE,"Land";#N/A,#N/A,TRUE,"Construction";#N/A,#N/A,TRUE,"A&amp;E";#N/A,#N/A,TRUE,"Indirect";#N/A,#N/A,TRUE,"Marketing";#N/A,#N/A,TRUE,"Finance";#N/A,#N/A,TRUE,"Gen and Admin"}</definedName>
    <definedName name="new" localSheetId="23" hidden="1">{#N/A,#N/A,FALSE,"CF Consolidated 2";#N/A,#N/A,FALSE,"Retail Assump";#N/A,#N/A,FALSE,"CF Retail";#N/A,#N/A,FALSE,"Garage Assumpt 1";#N/A,#N/A,FALSE,"Garage Op Proj";#N/A,#N/A,FALSE,"Hist I&amp;E";#N/A,#N/A,FALSE,"Rent Roll";#N/A,#N/A,FALSE,"RE Taxes";#N/A,#N/A,FALSE,"CAM - BH";#N/A,#N/A,FALSE,"Comm.Condo CAM"}</definedName>
    <definedName name="new_2" localSheetId="23" hidden="1">{"CF",#N/A,FALSE,"Cash Flow";"RET",#N/A,FALSE,"Returns";"NPV",#N/A,FALSE,"Values";"ASMPT",#N/A,FALSE,"Assumptions"}</definedName>
    <definedName name="newbel" localSheetId="23" hidden="1">{"IS",#N/A,FALSE,"IS";"RPTIS",#N/A,FALSE,"RPTIS";"STATS",#N/A,FALSE,"STATS";"CELL",#N/A,FALSE,"CELL";"BS",#N/A,FALSE,"BS"}</definedName>
    <definedName name="newhtml" localSheetId="23" hidden="1">{"'Assump'!$F$6:$J$6"}</definedName>
    <definedName name="newname" localSheetId="23" hidden="1">{#N/A,#N/A,FALSE,"ope";#N/A,#N/A,FALSE,"ret";#N/A,#N/A,FALSE,"expenses";#N/A,#N/A,FALSE,"BankExpenses";#N/A,#N/A,FALSE,"TennExpenses";#N/A,#N/A,FALSE,"Occupancy"}</definedName>
    <definedName name="newname2"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nhjythh" localSheetId="23" hidden="1">{"DCF","UPSIDE CASE",FALSE,"Sheet1";"DCF","BASE CASE",FALSE,"Sheet1";"DCF","DOWNSIDE CASE",FALSE,"Sheet1"}</definedName>
    <definedName name="nn_2" localSheetId="23"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nnnn" localSheetId="23" hidden="1">{#N/A,#N/A,FALSE,"A";#N/A,#N/A,FALSE,"C"}</definedName>
    <definedName name="nnnnnnn" localSheetId="2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No_FSCF_Periods" localSheetId="23">ROUNDUP(FS_TotalProjectLength/cfvc,0)</definedName>
    <definedName name="NOI" localSheetId="23" hidden="1">{"Commish",#N/A,FALSE,"LAWTC"}</definedName>
    <definedName name="noijnio" localSheetId="2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NOIWF" localSheetId="23" hidden="1">{"Commish",#N/A,FALSE,"LAWTC"}</definedName>
    <definedName name="Now" localSheetId="23" hidden="1">{"Assumptions",#N/A,TRUE,"Returns";"Tables",#N/A,TRUE,"Returns"}</definedName>
    <definedName name="nowe" localSheetId="23" hidden="1">{#N/A,#N/A,TRUE,"Krycí list"}</definedName>
    <definedName name="nper" localSheetId="23">term*'P&amp;Ls_Detailed'!periods_per_year</definedName>
    <definedName name="nswhew"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umber_of_Payments" localSheetId="23">MATCH(0.01,'Sales &amp; Percentage Rent'!End_Bal,-1)+1</definedName>
    <definedName name="o" localSheetId="23" hidden="1">{TRUE,TRUE,-1.25,-15.5,604.5,369,FALSE,FALSE,TRUE,TRUE,0,1,83,1,38,4,5,4,TRUE,TRUE,3,TRUE,1,TRUE,75,"Swvu.inputs._.raw._.data.","ACwvu.inputs._.raw._.data.",#N/A,FALSE,FALSE,0.5,0.5,0.5,0.5,2,"&amp;F","&amp;A&amp;RPage &amp;P",FALSE,FALSE,FALSE,FALSE,1,60,#N/A,#N/A,"=R1C61:R53C89","=C1:C5",#N/A,#N/A,FALSE,FALSE,FALSE,1,600,600,FALSE,FALSE,TRUE,TRUE,TRUE}</definedName>
    <definedName name="Objekt2" localSheetId="23" hidden="1">{"PRICING",#N/A,FALSE,"MODEL_ST";"ASSUMPTIONS",#N/A,FALSE,"MODEL_ST";"RENTS",#N/A,FALSE,"MODEL_ST";"RESIDUAL",#N/A,FALSE,"MODEL_ST";"DISCOUNT RATES",#N/A,FALSE,"MODEL_ST"}</definedName>
    <definedName name="oen" localSheetId="23" hidden="1">{"Ops_S.Holders Assets and Income",#N/A,FALSE,"ops_shf"}</definedName>
    <definedName name="office1" localSheetId="23" hidden="1">{#N/A,#N/A,FALSE,"Cashflow Analysis";#N/A,#N/A,FALSE,"Sensitivity Analysis";#N/A,#N/A,FALSE,"PV";#N/A,#N/A,FALSE,"Pro Forma"}</definedName>
    <definedName name="ogmkcjr" localSheetId="23" hidden="1">{#N/A,#N/A,FALSE,"Chart 2 by Prop Type"}</definedName>
    <definedName name="oipp" localSheetId="23" hidden="1">{#N/A,#N/A,FALSE,"Chart 2 by Prop Type"}</definedName>
    <definedName name="OK" localSheetId="23" hidden="1">{#N/A,#N/A,FALSE,"Cover";#N/A,#N/A,FALSE,"LUMI";#N/A,#N/A,FALSE,"COMD";#N/A,#N/A,FALSE,"Valuation";#N/A,#N/A,FALSE,"Assumptions";#N/A,#N/A,FALSE,"Pooling";#N/A,#N/A,FALSE,"BalanceSheet"}</definedName>
    <definedName name="okp" localSheetId="23" hidden="1">{#N/A,#N/A,FALSE,"Chart 2 by Prop Type"}</definedName>
    <definedName name="ol" localSheetId="23" hidden="1">{#N/A,#N/A,FALSE,"Chart 2 by Prop Type"}</definedName>
    <definedName name="oldfile2" localSheetId="23" hidden="1">{#N/A,#N/A,FALSE,"Summary";#N/A,#N/A,FALSE,"Buckets";#N/A,#N/A,FALSE,"Northstar";#N/A,#N/A,FALSE,"Comp"}</definedName>
    <definedName name="oldhtl" localSheetId="23" hidden="1">{"'Assump'!$F$6:$J$6"}</definedName>
    <definedName name="oldkill" localSheetId="23"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oldkill2" localSheetId="23"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oldkill3" localSheetId="2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om" localSheetId="23" hidden="1">{#N/A,#N/A,FALSE,"Matrix";#N/A,#N/A,FALSE,"Cash Flow";#N/A,#N/A,FALSE,"10 Year Cost Analysis"}</definedName>
    <definedName name="omm" localSheetId="23" hidden="1">{#N/A,#N/A,FALSE,"matx B4 DS";#N/A,#N/A,FALSE,"matx B4 DS Hac";#N/A,#N/A,FALSE,"matx B4 DS Chabot";#N/A,#N/A,FALSE,"matx B4 DS Diablo"}</definedName>
    <definedName name="oooo"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oooooo"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therinvoices" localSheetId="23" hidden="1">{"contributions",#N/A,FALSE,"METHODS";"methods",#N/A,FALSE,"METHODS";"venator group",#N/A,FALSE,"METHODS"}</definedName>
    <definedName name="othername" localSheetId="23" hidden="1">{#N/A,#N/A,FALSE,"ExecSum";#N/A,#N/A,FALSE,"Budget";#N/A,#N/A,FALSE,"Summary1";#N/A,#N/A,FALSE,"CashFlow"}</definedName>
    <definedName name="output" localSheetId="23" hidden="1">{#N/A,#N/A,FALSE,"Matrix";#N/A,#N/A,FALSE,"Cash Flow";#N/A,#N/A,FALSE,"10 Year Cost Analysis"}</definedName>
    <definedName name="Overview" localSheetId="23"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p" localSheetId="23" hidden="1">{"summary1",#N/A,TRUE,"Comps";"summary2",#N/A,TRUE,"Comps";"summary3",#N/A,TRUE,"Comps"}</definedName>
    <definedName name="Package" localSheetId="23" hidden="1">{#N/A,#N/A,FALSE,"Cover Page";#N/A,#N/A,FALSE,"Table of Contents";#N/A,#N/A,FALSE,"Executive Summary";#N/A,#N/A,FALSE,"Investment-Acquisition Costs";#N/A,#N/A,FALSE,"Financing Assumptions";#N/A,#N/A,FALSE,"Rent Roll";#N/A,#N/A,FALSE,"Taxes and Assessments"}</definedName>
    <definedName name="palisades" localSheetId="23" hidden="1">{#N/A,#N/A,FALSE,"WATCHDSC";#N/A,#N/A,FALSE,"2LOSSMOD";#N/A,#N/A,FALSE,"2LOSS";#N/A,#N/A,FALSE,"DSC";#N/A,#N/A,FALSE,"OPERAT";#N/A,#N/A,FALSE,"ADJUST";#N/A,#N/A,FALSE,"LEASE EXPIRE"}</definedName>
    <definedName name="parkavecopy" localSheetId="23" hidden="1">{"View1",#N/A,FALSE,"Sheet1";"View2",#N/A,FALSE,"Sheet1"}</definedName>
    <definedName name="parkcopy" localSheetId="23" hidden="1">{"Main",#N/A,FALSE,"Wacker";"Main2",#N/A,FALSE,"Wacker";"Value",#N/A,FALSE,"Wacker";"Sensitivity",#N/A,FALSE,"Wacker";"Paine",#N/A,FALSE,"Wacker";"Quaker",#N/A,FALSE,"Wacker";"Wacker",#N/A,FALSE,"Wacker";"1900",#N/A,FALSE,"Wacker";"1901",#N/A,FALSE,"Wacker"}</definedName>
    <definedName name="parkjvcopy" localSheetId="23" hidden="1">{"Main",#N/A,FALSE,"Wacker";"Main2",#N/A,FALSE,"Wacker";"Value",#N/A,FALSE,"Wacker";"Sensitivity",#N/A,FALSE,"Wacker";"Paine",#N/A,FALSE,"Wacker";"Quaker",#N/A,FALSE,"Wacker";"Wacker",#N/A,FALSE,"Wacker";"1900",#N/A,FALSE,"Wacker";"1901",#N/A,FALSE,"Wacker"}</definedName>
    <definedName name="parktest" localSheetId="23" hidden="1">{"View1",#N/A,FALSE,"Sheet1";"View2",#N/A,FALSE,"Sheet1"}</definedName>
    <definedName name="parktestave" localSheetId="23" hidden="1">{"Main",#N/A,FALSE,"Wacker";"Main2",#N/A,FALSE,"Wacker";"Value",#N/A,FALSE,"Wacker";"Sensitivity",#N/A,FALSE,"Wacker";"Paine",#N/A,FALSE,"Wacker";"Quaker",#N/A,FALSE,"Wacker";"Wacker",#N/A,FALSE,"Wacker";"1900",#N/A,FALSE,"Wacker";"1901",#N/A,FALSE,"Wacker"}</definedName>
    <definedName name="Payment_Date" localSheetId="23">DATE(YEAR(Loan_Start),MONTH(Loan_Start)+Payment_Number,DAY(Loan_Start))</definedName>
    <definedName name="pen" localSheetId="23" hidden="1">{"Logo",#N/A,FALSE,"Logo";"Exchange",#N/A,FALSE,"Logo";#N/A,#N/A,FALSE,"overview"}</definedName>
    <definedName name="perbolag" localSheetId="23" hidden="1">{#N/A,#N/A,FALSE,"intag";#N/A,#N/A,FALSE,"budg";#N/A,#N/A,FALSE,"samtl"}</definedName>
    <definedName name="perbolagneu" localSheetId="23" hidden="1">{#N/A,#N/A,FALSE,"intag";#N/A,#N/A,FALSE,"budg";#N/A,#N/A,FALSE,"samtl"}</definedName>
    <definedName name="periods_per_year" localSheetId="23">INDEX({12,24,26,52,26,52},MATCH(#REF!,'P&amp;Ls_Detailed'!frequency,0))</definedName>
    <definedName name="PHmatrix" localSheetId="23">OFFSET(anchorMatrix2,0,0,50,FS_NumberOfFinanceStructurePhases)</definedName>
    <definedName name="Pie" localSheetId="23" hidden="1">{"Financials",#N/A,FALSE,"Financials";"AVP",#N/A,FALSE,"AVP";"DCF",#N/A,FALSE,"DCF";"CSC",#N/A,FALSE,"CSC";"Deal_Comp",#N/A,FALSE,"DealComp"}</definedName>
    <definedName name="pijm" localSheetId="23" hidden="1">{"lot inventory",#N/A,FALSE,"Lot List"}</definedName>
    <definedName name="PJAM3Yr" localSheetId="23" hidden="1">{"INCOME",#N/A,FALSE,"ProNet";"VALUE",#N/A,FALSE,"ProNet"}</definedName>
    <definedName name="pky" localSheetId="23" hidden="1">{#N/A,#N/A,FALSE,"A";#N/A,#N/A,FALSE,"B";#N/A,#N/A,FALSE,"C";#N/A,#N/A,FALSE,"D";#N/A,#N/A,FALSE,"E";#N/A,#N/A,FALSE,"F";#N/A,#N/A,FALSE,"G";#N/A,#N/A,FALSE,"H";#N/A,#N/A,FALSE,"I";#N/A,#N/A,FALSE,"J";#N/A,#N/A,FALSE,"K";#N/A,#N/A,FALSE,"L";#N/A,#N/A,FALSE,"M";#N/A,#N/A,FALSE,"N";#N/A,#N/A,FALSE,"O";#N/A,#N/A,FALSE,"P";#N/A,#N/A,FALSE,"Q";#N/A,#N/A,FALSE,"R"}</definedName>
    <definedName name="Plan" localSheetId="23">PeriodInPlan*(#REF!&gt;0)</definedName>
    <definedName name="please" localSheetId="23" hidden="1">{"Assumptions",#N/A,TRUE,"Returns";"Tables",#N/A,TRUE,"Returns"}</definedName>
    <definedName name="pm" localSheetId="23" hidden="1">{#N/A,#N/A,FALSE,"Assumptions";#N/A,#N/A,FALSE,"Impact Assumptions";#N/A,#N/A,FALSE,"10-Yr - detail";#N/A,#N/A,FALSE,"1,5,10 yr comp";#N/A,#N/A,FALSE,"Lse-Exp.";#N/A,#N/A,FALSE,"Rent Roll";#N/A,#N/A,FALSE,"Historical (2)";#N/A,#N/A,FALSE,"RET's";#N/A,#N/A,FALSE,"Lease Rollover"}</definedName>
    <definedName name="PO"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pppp" localSheetId="23"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ppy" localSheetId="23">'P&amp;Ls_Detailed'!periods_per_year</definedName>
    <definedName name="Print" localSheetId="23" hidden="1">{#N/A,#N/A,TRUE,"Cover";#N/A,#N/A,TRUE,"Stack";#N/A,#N/A,TRUE,"Cost S";#N/A,#N/A,TRUE,"Financing";#N/A,#N/A,TRUE," CF";#N/A,#N/A,TRUE,"CF Mnthly";#N/A,#N/A,TRUE,"CF assum";#N/A,#N/A,TRUE,"Unit Sales";#N/A,#N/A,TRUE,"REV";#N/A,#N/A,TRUE,"Bdgt Backup"}</definedName>
    <definedName name="Print_Area_Reset" localSheetId="23">OFFSET(Full_Print,0,0,'P&amp;Ls_Detailed'!Last_Row)</definedName>
    <definedName name="Private" localSheetId="23" hidden="1">{"Page 1",#N/A,FALSE,"92264 Page 1";"Page 2",#N/A,FALSE,"92264 Page 2";"Page 3",#N/A,FALSE,"92264 Page 3";"Page 4",#N/A,FALSE,"92264 Page 4";"Page 5",#N/A,FALSE,"92264 Page 5";"Page 6",#N/A,FALSE,"92264 Page 6";"Page 7",#N/A,FALSE,"92264 Page 7";"Page 8",#N/A,FALSE,"92264 Page 8"}</definedName>
    <definedName name="prntall" localSheetId="23" hidden="1">{#N/A,#N/A,FALSE,"Land";#N/A,#N/A,FALSE,"Cost Analysis";"Summary",#N/A,FALSE,"Equipment"}</definedName>
    <definedName name="prntall_2" localSheetId="23" hidden="1">{#N/A,#N/A,FALSE,"Land";#N/A,#N/A,FALSE,"Cost Analysis";"Summary",#N/A,FALSE,"Equipment"}</definedName>
    <definedName name="problem" localSheetId="23" hidden="1">{"View1",#N/A,FALSE,"Sheet1";"View2",#N/A,FALSE,"Sheet1"}</definedName>
    <definedName name="Projeto"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promote" localSheetId="23" hidden="1">{"Investor",#N/A,FALSE,"Model";"Property",#N/A,FALSE,"Model";"Incentive Taxes",#N/A,FALSE,"Model"}</definedName>
    <definedName name="Pru" localSheetId="23">{#N/A,#N/A,FALSE,"Input"}</definedName>
    <definedName name="puntocentral"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q" localSheetId="23" hidden="1">{"mgmt forecast",#N/A,FALSE,"Mgmt Forecast";"dcf table",#N/A,FALSE,"Mgmt Forecast";"sensitivity",#N/A,FALSE,"Mgmt Forecast";"table inputs",#N/A,FALSE,"Mgmt Forecast";"calculations",#N/A,FALSE,"Mgmt Forecast"}</definedName>
    <definedName name="q_2" localSheetId="23" hidden="1">{"BB1",#N/A,TRUE,"B-B (R)";"BB2",#N/A,TRUE,"B-B (R)"}</definedName>
    <definedName name="qa" localSheetId="23" hidden="1">{#N/A,#N/A,FALSE,"Chart 2 by Prop Type"}</definedName>
    <definedName name="qq" localSheetId="23">{"ed1",#N/A,TRUE,"E-D";"ed2",#N/A,TRUE,"E-D"}</definedName>
    <definedName name="qq_2" localSheetId="23" hidden="1">{"ed1",#N/A,TRUE,"E-D";"ed2",#N/A,TRUE,"E-D"}</definedName>
    <definedName name="qqqq" localSheetId="23" hidden="1">{#N/A,#N/A,FALSE,"Chart 2 by Prop Type"}</definedName>
    <definedName name="qqqqqqqq" localSheetId="23" hidden="1">{#N/A,#N/A,FALSE,"CASH FLOW"}</definedName>
    <definedName name="qre" localSheetId="23" hidden="1">{TRUE,TRUE,-1.25,-15.5,604.5,369,FALSE,FALSE,TRUE,TRUE,0,1,83,1,38,4,5,4,TRUE,TRUE,3,TRUE,1,TRUE,75,"Swvu.inputs._.raw._.data.","ACwvu.inputs._.raw._.data.",#N/A,FALSE,FALSE,0.5,0.5,0.5,0.5,2,"&amp;F","&amp;A&amp;RPage &amp;P",FALSE,FALSE,FALSE,FALSE,1,60,#N/A,#N/A,"=R1C61:R53C89","=C1:C5",#N/A,#N/A,FALSE,FALSE,FALSE,1,600,600,FALSE,FALSE,TRUE,TRUE,TRUE}</definedName>
    <definedName name="qrqrqwr" localSheetId="2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qtwtqwte" localSheetId="23" hidden="1">{"top",#N/A,TRUE,"Detail";"next",#N/A,TRUE,"Detail";"then",#N/A,TRUE,"Detail";"and",#N/A,TRUE,"Detail";"inaddition",#N/A,TRUE,"Detail";"finally",#N/A,TRUE,"Detail"}</definedName>
    <definedName name="qtx" localSheetId="23" hidden="1">{"contributions",#N/A,FALSE,"METHODS";"methods",#N/A,FALSE,"METHODS";"venator group",#N/A,FALSE,"METHODS"}</definedName>
    <definedName name="quarterly" localSheetId="23" hidden="1">{"CF",#N/A,FALSE,"Cash Flow";"RET",#N/A,FALSE,"Returns";"NPV",#N/A,FALSE,"Values";"ASMPT",#N/A,FALSE,"Assumptions"}</definedName>
    <definedName name="question" localSheetId="23" hidden="1">{"CF",#N/A,FALSE,"Cash Flow";"RET",#N/A,FALSE,"Returns";"NPV",#N/A,FALSE,"Values";"ASMPT",#N/A,FALSE,"Assumptions"}</definedName>
    <definedName name="question_2" localSheetId="23" hidden="1">{"CF",#N/A,FALSE,"Cash Flow";"RET",#N/A,FALSE,"Returns";"NPV",#N/A,FALSE,"Values";"ASMPT",#N/A,FALSE,"Assumptions"}</definedName>
    <definedName name="qw" localSheetId="23" hidden="1">{"Total",#N/A,FALSE,"Total Proved + Probable";"PDP",#N/A,FALSE,"Total Proved + Probable";"PNP",#N/A,FALSE,"Total Proved + Probable";"PUD",#N/A,FALSE,"Total Proved + Probable";"Prob",#N/A,FALSE,"Total Proved + Probable"}</definedName>
    <definedName name="qwe" localSheetId="23" hidden="1">{"new",#N/A,FALSE,"D";"PROFORMA",#N/A,FALSE,"A";"partial 1",#N/A,FALSE,"B";"partial 2",#N/A,FALSE,"B";"partial 3",#N/A,FALSE,"B";"SMALL CF 1",#N/A,FALSE,"C"}</definedName>
    <definedName name="qwer" localSheetId="23"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t" localSheetId="2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s" localSheetId="23" hidden="1">{#N/A,#N/A,FALSE,"Chart 2 by Prop Type"}</definedName>
    <definedName name="R.SMBC" localSheetId="23"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Radnor" localSheetId="23" hidden="1">binary</definedName>
    <definedName name="RAE"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ejnah"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nalysis" localSheetId="23" hidden="1">{"Acquisition and Develop Assumptions",#N/A,FALSE,"Rossmore"}</definedName>
    <definedName name="Range_CFAF" localSheetId="23">OFFSET(#REF!,0,0,1,Analysis_Period)</definedName>
    <definedName name="Range_Months" localSheetId="23">OFFSET(#REF!,0,0,1,Analysis_Period)</definedName>
    <definedName name="Range_NOI" localSheetId="23">OFFSET(#REF!,0,0,1,Analysis_Period)</definedName>
    <definedName name="ＲＡＲＯＡ" localSheetId="23" hidden="1">{"'下期集計（10.27迄・速報値）'!$Q$16"}</definedName>
    <definedName name="Rating" localSheetId="23" hidden="1">{"Assumptions",#N/A,FALSE,"input page";"1998",#N/A,FALSE,"1998";"1999",#N/A,FALSE,"1999";"2000",#N/A,FALSE,"2000";"2001",#N/A,FALSE,"2001"}</definedName>
    <definedName name="RCIII" localSheetId="23" hidden="1">{"ba1",#N/A,TRUE,"B-A";"ba2",#N/A,TRUE,"B-A"}</definedName>
    <definedName name="RCIII_2" localSheetId="23" hidden="1">{"ba1",#N/A,TRUE,"B-A";"ba2",#N/A,TRUE,"B-A"}</definedName>
    <definedName name="rem" localSheetId="23" hidden="1">{"Assumptions",#N/A,FALSE,"input page";"1998",#N/A,FALSE,"1998";"1999",#N/A,FALSE,"1999";"2000",#N/A,FALSE,"2000";"2001",#N/A,FALSE,"2001"}</definedName>
    <definedName name="ren" localSheetId="23" hidden="1">{"rec. of 310",#N/A,FALSE,"Resanal"}</definedName>
    <definedName name="rena" localSheetId="23"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ent" localSheetId="23">{#N/A,#N/A,TRUE,"XL Cash Flow";#N/A,#N/A,TRUE,"Prop Valuation";#N/A,#N/A,TRUE,"Equity";#N/A,#N/A,TRUE,"Modeling assumptions";#N/A,#N/A,TRUE,"NER Model";#N/A,#N/A,TRUE,"Lease Exp";#N/A,#N/A,TRUE,"Inc &amp; Exp";#N/A,#N/A,TRUE,"Formatted - roll";#N/A,#N/A,TRUE,"Debt Model";#N/A,#N/A,TRUE,"Debt-Moody";#N/A,#N/A,TRUE,"Debt"}</definedName>
    <definedName name="Rent0" localSheetId="23" hidden="1">{#N/A,#N/A,TRUE,"XL Cash Flow";#N/A,#N/A,TRUE,"Prop Valuation";#N/A,#N/A,TRUE,"Equity";#N/A,#N/A,TRUE,"Modeling assumptions";#N/A,#N/A,TRUE,"NER Model";#N/A,#N/A,TRUE,"Lease Exp";#N/A,#N/A,TRUE,"Inc &amp; Exp";#N/A,#N/A,TRUE,"Formatted - roll";#N/A,#N/A,TRUE,"Debt Model";#N/A,#N/A,TRUE,"Debt-Moody";#N/A,#N/A,TRUE,"Debt"}</definedName>
    <definedName name="Rent0_2" localSheetId="23" hidden="1">{#N/A,#N/A,TRUE,"XL Cash Flow";#N/A,#N/A,TRUE,"Prop Valuation";#N/A,#N/A,TRUE,"Equity";#N/A,#N/A,TRUE,"Modeling assumptions";#N/A,#N/A,TRUE,"NER Model";#N/A,#N/A,TRUE,"Lease Exp";#N/A,#N/A,TRUE,"Inc &amp; Exp";#N/A,#N/A,TRUE,"Formatted - roll";#N/A,#N/A,TRUE,"Debt Model";#N/A,#N/A,TRUE,"Debt-Moody";#N/A,#N/A,TRUE,"Debt"}</definedName>
    <definedName name="Rent0a" localSheetId="23" hidden="1">{#N/A,#N/A,TRUE,"XL Cash Flow";#N/A,#N/A,TRUE,"Prop Valuation";#N/A,#N/A,TRUE,"Equity";#N/A,#N/A,TRUE,"Modeling assumptions";#N/A,#N/A,TRUE,"NER Model";#N/A,#N/A,TRUE,"Lease Exp";#N/A,#N/A,TRUE,"Inc &amp; Exp";#N/A,#N/A,TRUE,"Formatted - roll";#N/A,#N/A,TRUE,"Debt Model";#N/A,#N/A,TRUE,"Debt-Moody";#N/A,#N/A,TRUE,"Debt"}</definedName>
    <definedName name="Rent0a_2" localSheetId="23" hidden="1">{#N/A,#N/A,TRUE,"XL Cash Flow";#N/A,#N/A,TRUE,"Prop Valuation";#N/A,#N/A,TRUE,"Equity";#N/A,#N/A,TRUE,"Modeling assumptions";#N/A,#N/A,TRUE,"NER Model";#N/A,#N/A,TRUE,"Lease Exp";#N/A,#N/A,TRUE,"Inc &amp; Exp";#N/A,#N/A,TRUE,"Formatted - roll";#N/A,#N/A,TRUE,"Debt Model";#N/A,#N/A,TRUE,"Debt-Moody";#N/A,#N/A,TRUE,"Debt"}</definedName>
    <definedName name="rent2" localSheetId="23" hidden="1">{#N/A,#N/A,TRUE,"XL Cash Flow";#N/A,#N/A,TRUE,"Prop Valuation";#N/A,#N/A,TRUE,"Equity";#N/A,#N/A,TRUE,"Modeling assumptions";#N/A,#N/A,TRUE,"NER Model";#N/A,#N/A,TRUE,"Lease Exp";#N/A,#N/A,TRUE,"Inc &amp; Exp";#N/A,#N/A,TRUE,"Formatted - roll";#N/A,#N/A,TRUE,"Debt Model";#N/A,#N/A,TRUE,"Debt-Moody";#N/A,#N/A,TRUE,"Debt"}</definedName>
    <definedName name="rent2_2" localSheetId="23" hidden="1">{#N/A,#N/A,TRUE,"XL Cash Flow";#N/A,#N/A,TRUE,"Prop Valuation";#N/A,#N/A,TRUE,"Equity";#N/A,#N/A,TRUE,"Modeling assumptions";#N/A,#N/A,TRUE,"NER Model";#N/A,#N/A,TRUE,"Lease Exp";#N/A,#N/A,TRUE,"Inc &amp; Exp";#N/A,#N/A,TRUE,"Formatted - roll";#N/A,#N/A,TRUE,"Debt Model";#N/A,#N/A,TRUE,"Debt-Moody";#N/A,#N/A,TRUE,"Debt"}</definedName>
    <definedName name="rental" localSheetId="23" hidden="1">{"Expense Schedules",#N/A,FALSE,"Expense Schedules"}</definedName>
    <definedName name="REO" localSheetId="23" hidden="1">{#N/A,#N/A,TRUE,"Summary I";#N/A,#N/A,TRUE,"Summary II";#N/A,#N/A,TRUE,"Summary III";#N/A,#N/A,TRUE,"Sources &amp; Uses";#N/A,#N/A,TRUE,"Income";#N/A,#N/A,TRUE,"Pricing";#N/A,#N/A,TRUE,"Spreadsheet";#N/A,#N/A,TRUE,"Expenses";#N/A,#N/A,TRUE,"CashColl";#N/A,#N/A,TRUE,"Reserves";#N/A,#N/A,TRUE,"Immediate Repairs";#N/A,#N/A,TRUE,"Loan Options ";#N/A,#N/A,TRUE,"Exit Strategy";#N/A,#N/A,TRUE,"Waivers &amp; Conditions";#N/A,#N/A,TRUE,"Borr";#N/A,#N/A,TRUE,"KeyI";#N/A,#N/A,TRUE,"REOI";#N/A,#N/A,TRUE,"KeyII";#N/A,#N/A,TRUE,"REOII";#N/A,#N/A,TRUE,"Notes";#N/A,#N/A,TRUE,"Data";#N/A,#N/A,TRUE,"Signature Page"}</definedName>
    <definedName name="REOS" localSheetId="23" hidden="1">{#N/A,#N/A,FALSE,"Income";#N/A,#N/A,FALSE,"Expenses";#N/A,#N/A,FALSE,"Loan Options";#N/A,#N/A,FALSE,"Sources &amp; Uses";#N/A,#N/A,FALSE,"Spreadsheet";#N/A,#N/A,FALSE,"Exec. Summ";#N/A,#N/A,FALSE,"Bond ";#N/A,#N/A,FALSE,"Worksheet"}</definedName>
    <definedName name="report" localSheetId="23">{#N/A,#N/A,FALSE,"Summary";#N/A,#N/A,FALSE,"Assumptions";#N/A,#N/A,FALSE,"Cash Flow";#N/A,#N/A,FALSE,"Residual Calculation";#N/A,#N/A,FALSE,"Pricing Matrix";#N/A,#N/A,FALSE,"Pricing Matrix II";#N/A,#N/A,FALSE,"Expiration Schedule"}</definedName>
    <definedName name="report1" localSheetId="23" hidden="1">{#N/A,#N/A,FALSE,"Summary";#N/A,#N/A,FALSE,"Assumptions";#N/A,#N/A,FALSE,"Cash Flow";#N/A,#N/A,FALSE,"Residual Calculation";#N/A,#N/A,FALSE,"Pricing Matrix";#N/A,#N/A,FALSE,"Pricing Matrix II";#N/A,#N/A,FALSE,"Expiration Schedule"}</definedName>
    <definedName name="report5" localSheetId="23" hidden="1">{#N/A,#N/A,FALSE,"Summary";#N/A,#N/A,FALSE,"Assumptions";#N/A,#N/A,FALSE,"Cash Flow";#N/A,#N/A,FALSE,"Residual Calculation";#N/A,#N/A,FALSE,"Pricing Matrix";#N/A,#N/A,FALSE,"Pricing Matrix II";#N/A,#N/A,FALSE,"Expiration Schedule"}</definedName>
    <definedName name="res" localSheetId="23" hidden="1">{#N/A,#N/A,TRUE,"toc";#N/A,#N/A,TRUE,"benefits";#N/A,#N/A,TRUE,"TAXCREDITS";#N/A,#N/A,TRUE,"sourcedetail";#N/A,#N/A,TRUE,"finsum";#N/A,#N/A,TRUE,"cash";#N/A,#N/A,TRUE,"tax";#N/A,#N/A,TRUE,"loan2";#N/A,#N/A,TRUE,"loan3";#N/A,#N/A,TRUE,"deprec";#N/A,#N/A,TRUE,"funded";#N/A,#N/A,TRUE,"SALE";#N/A,#N/A,TRUE,"benefits long";#N/A,#N/A,TRUE,"IRR"}</definedName>
    <definedName name="Residu" localSheetId="23" hidden="1">{#N/A,#N/A,TRUE,"Summary";"AnnualRentRoll",#N/A,TRUE,"RentRoll";#N/A,#N/A,TRUE,"ExitStratigy";#N/A,#N/A,TRUE,"OperatingAssumptions"}</definedName>
    <definedName name="resort" localSheetId="23" hidden="1">{"Output-3Column",#N/A,FALSE,"Output"}</definedName>
    <definedName name="return" localSheetId="23" hidden="1">{"Cash Flows",#N/A,FALSE,"Cash Flows";"Return Analysis",#N/A,FALSE,"Cash Flows";"Cash Flow Assumptions",#N/A,FALSE,"Cash Flows";"Joint Venture Analysis",#N/A,FALSE,"Cash Flows";"Debt Calculations",#N/A,FALSE,"Cash Flows"}</definedName>
    <definedName name="rf" localSheetId="23"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gawe"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gdhgsrt" localSheetId="23" hidden="1">{"Assump",#N/A,TRUE,"Proforma";"first",#N/A,TRUE,"Proforma";"second",#N/A,TRUE,"Proforma";"lease1",#N/A,TRUE,"Proforma";"lease2",#N/A,TRUE,"Proforma"}</definedName>
    <definedName name="rgeqw" localSheetId="23"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gerg" localSheetId="23" hidden="1">{"Investor",#N/A,FALSE,"Model";"Property",#N/A,FALSE,"Model";"Incentive Taxes",#N/A,FALSE,"Model"}</definedName>
    <definedName name="rgr" localSheetId="23" hidden="1">{"ReportTop",#N/A,FALSE,"report top"}</definedName>
    <definedName name="rgtse"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ich"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rj" localSheetId="23" hidden="1">{"'Expirations'!$A$1:$L$65"}</definedName>
    <definedName name="rntl" localSheetId="23" hidden="1">{#N/A,#N/A,FALSE,"1Summary";#N/A,#N/A,FALSE,"2Assumptions";#N/A,#N/A,FALSE,"3Cash Flow";#N/A,#N/A,FALSE,"4Residual";#N/A,#N/A,FALSE,"5Residual (Year 20)";#N/A,#N/A,FALSE,"6Pricing Matrix";#N/A,#N/A,FALSE,"7Vacancy Matrix";#N/A,#N/A,FALSE,"AHold-Disposition Matrix";#N/A,#N/A,FALSE,"BOther Disposition Matrix"}</definedName>
    <definedName name="Rock2" localSheetId="23" hidden="1">{"LBO Summary",#N/A,FALSE,"Summary";"Income Statement",#N/A,FALSE,"Model";"Cash Flow",#N/A,FALSE,"Model";"Balance Sheet",#N/A,FALSE,"Model";"Working Capital",#N/A,FALSE,"Model";"Pro Forma Balance Sheets",#N/A,FALSE,"PFBS";"Debt Balances",#N/A,FALSE,"Model";"Fee Schedules",#N/A,FALSE,"Model"}</definedName>
    <definedName name="Rockwell" localSheetId="23" hidden="1">{"LBO Summary",#N/A,FALSE,"Summary"}</definedName>
    <definedName name="rozp" localSheetId="23" hidden="1">{#N/A,#N/A,TRUE,"Krycí list"}</definedName>
    <definedName name="rozpp" localSheetId="23" hidden="1">{#N/A,#N/A,TRUE,"Krycí list"}</definedName>
    <definedName name="rp" localSheetId="23" hidden="1">{"summary1",#N/A,TRUE,"Comps";"summary2",#N/A,TRUE,"Comps";"summary3",#N/A,TRUE,"Comps"}</definedName>
    <definedName name="RPA" localSheetId="23" hidden="1">{#N/A,#N/A,FALSE,"Cashflow Analysis";#N/A,#N/A,FALSE,"Sensitivity Analysis";#N/A,#N/A,FALSE,"PV";#N/A,#N/A,FALSE,"Pro Forma"}</definedName>
    <definedName name="RPA.2" localSheetId="23" hidden="1">{#N/A,#N/A,FALSE,"Cashflow Analysis";#N/A,#N/A,FALSE,"Sensitivity Analysis";#N/A,#N/A,FALSE,"PV";#N/A,#N/A,FALSE,"Pro Forma"}</definedName>
    <definedName name="rrLast" localSheetId="23">ROW()-ROW(rrFirstRow)-1</definedName>
    <definedName name="rrr" localSheetId="23" hidden="1">{#N/A,#N/A,FALSE,"ExecutiveSummary";#N/A,#N/A,FALSE,"CostDetail";#N/A,#N/A,FALSE,"IncomeDetail"}</definedName>
    <definedName name="rrrrrrrrrrr" localSheetId="23" hidden="1">{#N/A,#N/A,FALSE,"P&amp;L";#N/A,#N/A,FALSE,"Var_Fixed_cost"}</definedName>
    <definedName name="rt" localSheetId="23" hidden="1">{"inputs raw data",#N/A,TRUE,"INPUT"}</definedName>
    <definedName name="rther" localSheetId="23" hidden="1">{"Investor",#N/A,FALSE,"Model";"Property",#N/A,FALSE,"Model";"Incentive Taxes",#N/A,FALSE,"Model"}</definedName>
    <definedName name="rtrt" localSheetId="23" hidden="1">{"sheet a",#N/A,FALSE,"A";"sheet b 1",#N/A,FALSE,"B";"sheet b 2",#N/A,FALSE,"B"}</definedName>
    <definedName name="rtyr" localSheetId="23" hidden="1">{"sheet a",#N/A,FALSE,"A";"sheet b 1",#N/A,FALSE,"B";"sheet b 2",#N/A,FALSE,"B"}</definedName>
    <definedName name="rwe" localSheetId="23" hidden="1">{"Grant",#N/A,FALSE,"Grant";"GP Developer",#N/A,FALSE,"GP &amp; Dev Loans";"Operating Analysis",#N/A,FALSE,"Operations";"Tax Credit",#N/A,FALSE,"Tax Credits";"Tax Credit Analysis",#N/A,FALSE,"TC Analysis"}</definedName>
    <definedName name="sa" localSheetId="23" hidden="1">{"cap_structure",#N/A,FALSE,"Graph-Mkt Cap";"price",#N/A,FALSE,"Graph-Price";"ebit",#N/A,FALSE,"Graph-EBITDA";"ebitda",#N/A,FALSE,"Graph-EBITDA"}</definedName>
    <definedName name="saa" localSheetId="23">{"rtn",#N/A,FALSE,"RTN";"tables",#N/A,FALSE,"RTN";"cf",#N/A,FALSE,"CF";"stats",#N/A,FALSE,"Stats";"prop",#N/A,FALSE,"Prop"}</definedName>
    <definedName name="sab" localSheetId="23" hidden="1">{#N/A,#N/A,FALSE,"Banco de Dados"}</definedName>
    <definedName name="sadd" localSheetId="23" hidden="1">{"DCF","UPSIDE CASE",FALSE,"Sheet1";"DCF","BASE CASE",FALSE,"Sheet1";"DCF","DOWNSIDE CASE",FALSE,"Sheet1"}</definedName>
    <definedName name="sadd1" localSheetId="23" hidden="1">{"MonthlyRentRoll",#N/A,FALSE,"RentRoll"}</definedName>
    <definedName name="sadd2" localSheetId="23" hidden="1">{"MonthlyRentRoll",#N/A,FALSE,"RentRoll"}</definedName>
    <definedName name="sadd22" localSheetId="23" hidden="1">{"MonthlyRentRoll",#N/A,FALSE,"RentRoll"}</definedName>
    <definedName name="saddd" localSheetId="23" hidden="1">{"AnnualRentRoll",#N/A,FALSE,"RentRoll"}</definedName>
    <definedName name="saddd2" localSheetId="23" hidden="1">{"AnnualRentRoll",#N/A,FALSE,"RentRoll"}</definedName>
    <definedName name="sadddd2" localSheetId="23" hidden="1">{"AnnualRentRoll",#N/A,FALSE,"RentRoll"}</definedName>
    <definedName name="saddddd" localSheetId="23" hidden="1">{"AnnualRentRoll",#N/A,FALSE,"RentRoll"}</definedName>
    <definedName name="saddddddd2" localSheetId="23" hidden="1">{#N/A,#N/A,FALSE,"ExitStratigy"}</definedName>
    <definedName name="sadddddddd" localSheetId="23" hidden="1">{#N/A,#N/A,FALSE,"ExitStratigy"}</definedName>
    <definedName name="saddddddddd2" localSheetId="23" hidden="1">{#N/A,#N/A,FALSE,"LoanAssumptions"}</definedName>
    <definedName name="sadddddddddd" localSheetId="23" hidden="1">{#N/A,#N/A,FALSE,"LoanAssumptions"}</definedName>
    <definedName name="saddddddddddd2" localSheetId="23" hidden="1">{#N/A,#N/A,FALSE,"OperatingAssumptions"}</definedName>
    <definedName name="saddddddddddddd" localSheetId="23" hidden="1">{#N/A,#N/A,FALSE,"OperatingAssumptions"}</definedName>
    <definedName name="sadfs" localSheetId="23" hidden="1">{"Const_Monthly",#N/A,FALSE,"Construction";"Construction_Summary",#N/A,FALSE,"Construction";"Cash_Flow",#N/A,FALSE,"Cash Flow";"Summary",#N/A,FALSE,"Summary";"Finsumm",#N/A,FALSE,"Summary Analysis";"Loanrecap",#N/A,FALSE,"Construction"}</definedName>
    <definedName name="sadsadsa" localSheetId="23" hidden="1">{"'Assump'!$F$6:$J$6"}</definedName>
    <definedName name="saery" localSheetId="23" hidden="1">{"Investor",#N/A,FALSE,"Model";"Property",#N/A,FALSE,"Model";"Incentive Taxes",#N/A,FALSE,"Model"}</definedName>
    <definedName name="sagf" localSheetId="23" hidden="1">{TRUE,TRUE,-1.25,-15.5,604.5,369,FALSE,FALSE,TRUE,TRUE,0,1,83,1,38,4,5,4,TRUE,TRUE,3,TRUE,1,TRUE,75,"Swvu.inputs._.raw._.data.","ACwvu.inputs._.raw._.data.",#N/A,FALSE,FALSE,0.5,0.5,0.5,0.5,2,"&amp;F","&amp;A&amp;RPage &amp;P",FALSE,FALSE,FALSE,FALSE,1,60,#N/A,#N/A,"=R1C61:R53C89","=C1:C5",#N/A,#N/A,FALSE,FALSE,FALSE,1,600,600,FALSE,FALSE,TRUE,TRUE,TRUE}</definedName>
    <definedName name="saggio" localSheetId="23" hidden="1">{#N/A,#N/A,FALSE,"Trans Summary";#N/A,#N/A,FALSE,"Proforma Five Yr";#N/A,#N/A,FALSE,"Occ and Rate"}</definedName>
    <definedName name="saggio1" localSheetId="23" hidden="1">{#N/A,#N/A,FALSE,"Proforma Five Yr";#N/A,#N/A,FALSE,"Occ and Rate";#N/A,#N/A,FALSE,"PF Input";#N/A,#N/A,FALSE,"Ops Summary";#N/A,#N/A,FALSE,"Hotcomps"}</definedName>
    <definedName name="sal.wrn.operations._.review" localSheetId="23" hidden="1">{#N/A,#N/A,FALSE,"Proforma Five Yr";#N/A,#N/A,FALSE,"Occ and Rate";#N/A,#N/A,FALSE,"PF Input";#N/A,#N/A,FALSE,"Hotcomps"}</definedName>
    <definedName name="sala" localSheetId="23" hidden="1">{"Zone1",#N/A,FALSE,"Parameters";"Zone2",#N/A,FALSE,"Parameters"}</definedName>
    <definedName name="sala1" localSheetId="23" hidden="1">{"Zone1",#N/A,FALSE,"Parameters";"Zone2",#N/A,FALSE,"Parameters"}</definedName>
    <definedName name="salaa" localSheetId="23" hidden="1">{"Zone1",#N/A,FALSE,"Parameters";"Zone2",#N/A,FALSE,"Parameters"}</definedName>
    <definedName name="salabc" localSheetId="23" hidden="1">{"Zone1",#N/A,FALSE,"Parameters";"Zone2",#N/A,FALSE,"Parameters"}</definedName>
    <definedName name="salasdf" localSheetId="23" hidden="1">{"Zone1",#N/A,FALSE,"Parameters";"Zone2",#N/A,FALSE,"Parameters"}</definedName>
    <definedName name="salcpimayo1" localSheetId="23" hidden="1">{"Zone1",#N/A,FALSE,"Parameters";"Zone2",#N/A,FALSE,"Parameters"}</definedName>
    <definedName name="salhallo" localSheetId="23" hidden="1">{#N/A,#N/A,FALSE,"Occ and Rate";#N/A,#N/A,FALSE,"PF Input";#N/A,#N/A,FALSE,"Capital Input";#N/A,#N/A,FALSE,"Proforma Five Yr";#N/A,#N/A,FALSE,"Calculations";#N/A,#N/A,FALSE,"Transaction Summary-DTW"}</definedName>
    <definedName name="salhgfgh" localSheetId="23" hidden="1">{"Zone1",#N/A,FALSE,"Parameters";"Zone2",#N/A,FALSE,"Parameters"}</definedName>
    <definedName name="salhjkl" localSheetId="23" hidden="1">{"Zone1",#N/A,FALSE,"Parameters";"Zone2",#N/A,FALSE,"Parameters"}</definedName>
    <definedName name="salmarket1" localSheetId="23" hidden="1">{"Zone1",#N/A,FALSE,"Parameters";"Zone2",#N/A,FALSE,"Parameters"}</definedName>
    <definedName name="salmgdv_irr" localSheetId="23" hidden="1">{"Zone1",#N/A,FALSE,"Parameters";"Zone2",#N/A,FALSE,"Parameters"}</definedName>
    <definedName name="salnewname" localSheetId="23" hidden="1">{"Zone1",#N/A,FALSE,"Parameters";"Zone2",#N/A,FALSE,"Parameters"}</definedName>
    <definedName name="salsrn.phase._.i." localSheetId="23" hidden="1">{#N/A,#N/A,FALSE,"Transaction Summary-DTW";#N/A,#N/A,FALSE,"Proforma Five Yr";#N/A,#N/A,FALSE,"Occ and Rate"}</definedName>
    <definedName name="salwrn.complet._.review." localSheetId="23" hidden="1">{#N/A,#N/A,FALSE,"Occ and Rate";#N/A,#N/A,FALSE,"PF Input";#N/A,#N/A,FALSE,"Capital Input";#N/A,#N/A,FALSE,"Proforma Five Yr";#N/A,#N/A,FALSE,"Calculations";#N/A,#N/A,FALSE,"Transaction Summary-DTW"}</definedName>
    <definedName name="salwrn.investment._.review" localSheetId="23" hidden="1">{#N/A,#N/A,FALSE,"Proforma Five Yr";#N/A,#N/A,FALSE,"Capital Input";#N/A,#N/A,FALSE,"Calculations";#N/A,#N/A,FALSE,"Transaction Summary-DTW"}</definedName>
    <definedName name="salwrn.printout." localSheetId="23" hidden="1">{"Zone1",#N/A,FALSE,"Parameters";"Zone2",#N/A,FALSE,"Parameters"}</definedName>
    <definedName name="salwrn.proforma._review." localSheetId="23" hidden="1">{#N/A,#N/A,FALSE,"Occ and Rate";#N/A,#N/A,FALSE,"PF Input";#N/A,#N/A,FALSE,"Proforma Five Yr";#N/A,#N/A,FALSE,"Hotcomps"}</definedName>
    <definedName name="sam" localSheetId="23" hidden="1">{"Full Gross to Net",#N/A,TRUE,"GtoN";"R_I Accepted from Group Coys",#N/A,TRUE,"GtoN";"R_I Ceded to Group Coys",#N/A,TRUE,"GtoN";"Closing Loss Reserves and Gross Claims Incurred",#N/A,TRUE,"GtoN"}</definedName>
    <definedName name="Sara" localSheetId="23" hidden="1">{"cashcons",#N/A,FALSE,"CASHCONS";"cash7000",#N/A,FALSE,"CASH7000";"cash9000",#N/A,FALSE,"CASH9000";"assu7000",#N/A,FALSE,"ASSU7000";"assu9000",#N/A,FALSE,"ASSU9000";"rentroll",#N/A,FALSE,"RENTROLL";"expr7000",#N/A,FALSE,"EXPR7000";"expr9000",#N/A,FALSE,"EXPR9000"}</definedName>
    <definedName name="Sara_2" localSheetId="23" hidden="1">{#N/A,#N/A,TRUE,"10 Yr Hold";#N/A,#N/A,TRUE,"7 Yr Hold";#N/A,#N/A,TRUE,"5 Yr Hold";#N/A,#N/A,TRUE,"3 Yr Hold"}</definedName>
    <definedName name="sas" localSheetId="23">{"Outflow 1",#N/A,FALSE,"Outflows-Inflows";"Outflow 2",#N/A,FALSE,"Outflows-Inflows";"Inflow 1",#N/A,FALSE,"Outflows-Inflows";"Inflow 2",#N/A,FALSE,"Outflows-Inflows"}</definedName>
    <definedName name="scen_value1" localSheetId="23" hidden="1">{"0,0525";"0";"0";"20";"0";"0,025";"7"}</definedName>
    <definedName name="sdas" localSheetId="23" hidden="1">{"Total",#N/A,FALSE,"Six Fields";"PDP",#N/A,FALSE,"Six Fields";"PNP",#N/A,FALSE,"Six Fields";"PUD",#N/A,FALSE,"Six Fields";"Prob",#N/A,FALSE,"Six Fields"}</definedName>
    <definedName name="sdbfwajelk" localSheetId="23"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sdcds" localSheetId="23" hidden="1">{"'Assump'!$F$6:$J$6"}</definedName>
    <definedName name="sdddd" localSheetId="23">IF([0]!Values_Entered,[0]!Header_Row+'P&amp;Ls_Detailed'!Number_of_Payments,[0]!Header_Row)</definedName>
    <definedName name="sdf" localSheetId="23" hidden="1">{#N/A,#N/A,FALSE,"A";#N/A,#N/A,FALSE,"B";#N/A,#N/A,FALSE,"C";#N/A,#N/A,FALSE,"D";#N/A,#N/A,FALSE,"E";#N/A,#N/A,FALSE,"F";#N/A,#N/A,FALSE,"G";#N/A,#N/A,FALSE,"H";#N/A,#N/A,FALSE,"I";#N/A,#N/A,FALSE,"J";#N/A,#N/A,FALSE,"K";#N/A,#N/A,FALSE,"L";#N/A,#N/A,FALSE,"M";#N/A,#N/A,FALSE,"N";#N/A,#N/A,FALSE,"O";#N/A,#N/A,FALSE,"P";#N/A,#N/A,FALSE,"Q";#N/A,#N/A,FALSE,"R"}</definedName>
    <definedName name="sdfass" localSheetId="23">{"Outflow 1",#N/A,FALSE,"Outflows-Inflows";"Outflow 2",#N/A,FALSE,"Outflows-Inflows";"Inflow 1",#N/A,FALSE,"Outflows-Inflows";"Inflow 2",#N/A,FALSE,"Outflows-Inflows"}</definedName>
    <definedName name="sdfd" localSheetId="23" hidden="1">{"Summary",#N/A,FALSE,"Summary"}</definedName>
    <definedName name="sdfdsaf" localSheetId="23" hidden="1">{"incomemth",#N/A,TRUE,"forecast01";"incpercentmth",#N/A,TRUE,"forecast01";"balancemth",#N/A,TRUE,"forecast01";"cashmth",#N/A,TRUE,"forecast01";"cov2mth",#N/A,TRUE,"forecast01";"prbexp",#N/A,TRUE,"forecast01";"prbcap",#N/A,TRUE,"forecast01";"coalconsultants",#N/A,TRUE,"forecast01";"prbsum",#N/A,TRUE,"forecast01"}</definedName>
    <definedName name="sdff" localSheetId="23" hidden="1">{#N/A,#N/A,TRUE,"Krycí list"}</definedName>
    <definedName name="sdfg" localSheetId="23" hidden="1">{"Summaryall",#N/A,FALSE,"Model";"5 Year Argus Office/Retail Properties",#N/A,FALSE,"Office-Retail Argus 2002-2006";"Joint Ventures",#N/A,FALSE,"Joint Ventures";"Hotelall",#N/A,FALSE,"Hotel";"RDVall",#N/A,FALSE,"LDV";"Otherall",#N/A,FALSE,"Other";"Dispoall",#N/A,FALSE,"Dispositions"}</definedName>
    <definedName name="sdfg_2" localSheetId="23" hidden="1">{"Summaryall",#N/A,FALSE,"Model";"5 Year Argus Office/Retail Properties",#N/A,FALSE,"Office-Retail Argus 2002-2006";"Joint Ventures",#N/A,FALSE,"Joint Ventures";"Hotelall",#N/A,FALSE,"Hotel";"RDVall",#N/A,FALSE,"LDV";"Otherall",#N/A,FALSE,"Other";"Dispoall",#N/A,FALSE,"Dispositions"}</definedName>
    <definedName name="sdfga" localSheetId="2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h2wh" localSheetId="2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sdflkj" localSheetId="23" hidden="1">{"incomemth",#N/A,TRUE,"forecast01";"incpercentmth",#N/A,TRUE,"forecast01";"balancemth",#N/A,TRUE,"forecast01";"cashmth",#N/A,TRUE,"forecast01";"cov2mth",#N/A,TRUE,"forecast01";"prbexp",#N/A,TRUE,"forecast01";"prbcap",#N/A,TRUE,"forecast01";"coalconsultants",#N/A,TRUE,"forecast01";"prbsum",#N/A,TRUE,"forecast01"}</definedName>
    <definedName name="SDFSDF" localSheetId="23" hidden="1">{"Page One",#N/A,FALSE,"Model";"Page 2",#N/A,FALSE,"Model";"Page 3",#N/A,FALSE,"Model"}</definedName>
    <definedName name="sdgdfg" localSheetId="23" hidden="1">{"new",#N/A,FALSE,"D";"PROFORMA",#N/A,FALSE,"A";"partial 1",#N/A,FALSE,"B";"partial 2",#N/A,FALSE,"B";"partial 3",#N/A,FALSE,"B";"SMALL CF 1",#N/A,FALSE,"C"}</definedName>
    <definedName name="sdgfr" localSheetId="23" hidden="1">{"sheet a",#N/A,FALSE,"A";"sheet b 1",#N/A,FALSE,"B";"sheet b 2",#N/A,FALSE,"B"}</definedName>
    <definedName name="sdgg" localSheetId="23" hidden="1">{"P_L Account",#N/A,FALSE,"Prime";"Assets",#N/A,FALSE,"Prime";"Liabilities",#N/A,FALSE,"Prime";"Capital and Reserves",#N/A,FALSE,"Prime";"Rec. of S_Holders Funds",#N/A,FALSE,"Prime";"Rec. of Pre and Post Tax Result",#N/A,FALSE,"Prime"}</definedName>
    <definedName name="sdsd" localSheetId="23" hidden="1">{#N/A,#N/A,FALSE,"Cashflow Analysis";#N/A,#N/A,FALSE,"Sensitivity Analysis";#N/A,#N/A,FALSE,"PV";#N/A,#N/A,FALSE,"Pro Forma"}</definedName>
    <definedName name="Sectionretail"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Seg_LBO_Summ" localSheetId="23" hidden="1">{"LBO Summary",#N/A,FALSE,"Summary"}</definedName>
    <definedName name="Semiprivate" localSheetId="23" hidden="1">{"Page 1",#N/A,FALSE,"92264 Page 1";"Page 2",#N/A,FALSE,"92264 Page 2";"Page 3",#N/A,FALSE,"92264 Page 3";"Page 4",#N/A,FALSE,"92264 Page 4";"Page 5",#N/A,FALSE,"92264 Page 5";"Page 6",#N/A,FALSE,"92264 Page 6";"Page 7",#N/A,FALSE,"92264 Page 7";"Page 8",#N/A,FALSE,"92264 Page 8"}</definedName>
    <definedName name="Sensitivity" localSheetId="23" hidden="1">{"mgmt forecast",#N/A,FALSE,"Mgmt Forecast";"dcf table",#N/A,FALSE,"Mgmt Forecast";"sensitivity",#N/A,FALSE,"Mgmt Forecast";"table inputs",#N/A,FALSE,"Mgmt Forecast";"calculations",#N/A,FALSE,"Mgmt Forecast"}</definedName>
    <definedName name="Sensitivity_2" localSheetId="23" hidden="1">{"mgmt forecast",#N/A,FALSE,"Mgmt Forecast";"dcf table",#N/A,FALSE,"Mgmt Forecast";"sensitivity",#N/A,FALSE,"Mgmt Forecast";"table inputs",#N/A,FALSE,"Mgmt Forecast";"calculations",#N/A,FALSE,"Mgmt Forecast"}</definedName>
    <definedName name="sese" localSheetId="23" hidden="1">{"mgmt forecast",#N/A,FALSE,"Mgmt Forecast";"dcf table",#N/A,FALSE,"Mgmt Forecast";"sensitivity",#N/A,FALSE,"Mgmt Forecast";"table inputs",#N/A,FALSE,"Mgmt Forecast";"calculations",#N/A,FALSE,"Mgmt Forecast"}</definedName>
    <definedName name="SF_Current" localSheetId="23">SUM(#REF!)</definedName>
    <definedName name="sfbzdfvbz" localSheetId="2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sfds" localSheetId="23" hidden="1">{#N/A,#N/A,FALSE,"Cash Flow"}</definedName>
    <definedName name="SFDsum" localSheetId="23" hidden="1">{#N/A,#N/A,FALSE,"Static Proforma";#N/A,#N/A,FALSE,"Bldg Dev DCF";#N/A,#N/A,FALSE,"Land Sales DCF"}</definedName>
    <definedName name="sfg." localSheetId="23" hidden="1">{"Construction_Short",#N/A,FALSE,"Construction"}</definedName>
    <definedName name="sfgasd" localSheetId="23" hidden="1">{0,0,0,0;0,0,0,0;0,0,0,0;0,0,0,0;0,0,0,0;0,0,0,0;0,0,2,0;2,3,3,0;FALSE,FALSE,FALSE,FALSE;TRUE,FALSE,TRUE,TRUE;FALSE,FALSE,TRUE,TRUE;FALSE,0,2.78134444564786E-308,4.45015196281921E-308;7.78776275135711E-308,1.33504516457612E-307,2.22507555776164E-307,3.56012157274209E-307}</definedName>
    <definedName name="sfghsfgh" localSheetId="23" hidden="1">{"CF",#N/A,FALSE,"Cash Flow";"RET",#N/A,FALSE,"Returns";"NPV",#N/A,FALSE,"Values";"ASMPT",#N/A,FALSE,"Assumptions"}</definedName>
    <definedName name="sfghsfgh_2" localSheetId="23" hidden="1">{"CF",#N/A,FALSE,"Cash Flow";"RET",#N/A,FALSE,"Returns";"NPV",#N/A,FALSE,"Values";"ASMPT",#N/A,FALSE,"Assumptions"}</definedName>
    <definedName name="sgs" localSheetId="23" hidden="1">{#N/A,#N/A,FALSE,"Chart 2 by Prop Type"}</definedName>
    <definedName name="sheet2" localSheetId="23" hidden="1">{"CF",#N/A,FALSE,"Cash Flow";"RET",#N/A,FALSE,"Returns";"NPV",#N/A,FALSE,"Values";"ASMPT",#N/A,FALSE,"Assumptions"}</definedName>
    <definedName name="shit" localSheetId="23" hidden="1">{#N/A,"Base",FALSE,"Dividend";#N/A,"Conservative",FALSE,"Dividend";#N/A,"Downside",FALSE,"Dividend"}</definedName>
    <definedName name="shoot" localSheetId="23" hidden="1">{#N/A,#N/A,FALSE,"Expense Comparison"}</definedName>
    <definedName name="shucks" localSheetId="23" hidden="1">{"Full Sheet",#N/A,FALSE,"Expense Comparison"}</definedName>
    <definedName name="shuckss" localSheetId="23" hidden="1">{"Full Sheet",#N/A,FALSE,"Expense Comparison"}</definedName>
    <definedName name="shucksssss" localSheetId="23" hidden="1">{#N/A,#N/A,FALSE,"Expense Comparison"}</definedName>
    <definedName name="slkdhvoislsfjpsojflmnfsofjhsofbs" localSheetId="23" hidden="1">{#N/A,#N/A,FALSE,"Chart 2 by Prop Type"}</definedName>
    <definedName name="SMBC" localSheetId="23" hidden="1">{"Ops_S.Holders Assets and Income",#N/A,FALSE,"ops_shf"}</definedName>
    <definedName name="SMBCR" localSheetId="23" hidden="1">{"P_L Account",#N/A,FALSE,"Prime";"Assets",#N/A,FALSE,"Prime";"Liabilities",#N/A,FALSE,"Prime";"Capital and Reserves",#N/A,FALSE,"Prime";"Rec. of S_Holders Funds",#N/A,FALSE,"Prime";"Rec. of Pre and Post Tax Result",#N/A,FALSE,"Prime"}</definedName>
    <definedName name="sofj" localSheetId="23" hidden="1">{#N/A,#N/A,FALSE,"Chart 2 by Prop Type"}</definedName>
    <definedName name="solver_rhs10" localSheetId="23" hidden="1">binary</definedName>
    <definedName name="solver_rhs11" localSheetId="23" hidden="1">binary</definedName>
    <definedName name="solver_rhs12" localSheetId="23" hidden="1">binary</definedName>
    <definedName name="solver_rhs13" localSheetId="23" hidden="1">binary</definedName>
    <definedName name="solver_rhs14" localSheetId="23" hidden="1">binary</definedName>
    <definedName name="solver_rhs15" localSheetId="23" hidden="1">binary</definedName>
    <definedName name="solver_rhs16" localSheetId="23" hidden="1">binary</definedName>
    <definedName name="solver_rhs17" localSheetId="23" hidden="1">binary</definedName>
    <definedName name="solver_rhs18" localSheetId="23" hidden="1">binary</definedName>
    <definedName name="solver_rhs19" localSheetId="23" hidden="1">binary</definedName>
    <definedName name="solver_rhs2" localSheetId="23" hidden="1">binary</definedName>
    <definedName name="solver_rhs20" localSheetId="23" hidden="1">binary</definedName>
    <definedName name="solver_rhs21" localSheetId="23" hidden="1">binary</definedName>
    <definedName name="solver_rhs22" localSheetId="23" hidden="1">binary</definedName>
    <definedName name="solver_rhs24" localSheetId="23" hidden="1">binary</definedName>
    <definedName name="solver_rhs25" localSheetId="23" hidden="1">binary</definedName>
    <definedName name="solver_rhs26" localSheetId="23" hidden="1">binary</definedName>
    <definedName name="solver_rhs27" localSheetId="23" hidden="1">binary</definedName>
    <definedName name="solver_rhs28" localSheetId="23" hidden="1">binary</definedName>
    <definedName name="solver_rhs29" localSheetId="23" hidden="1">binary</definedName>
    <definedName name="solver_rhs3" localSheetId="23" hidden="1">binary</definedName>
    <definedName name="solver_rhs30" localSheetId="23" hidden="1">binary</definedName>
    <definedName name="solver_rhs31" localSheetId="23" hidden="1">binary</definedName>
    <definedName name="solver_rhs32" localSheetId="23" hidden="1">binary</definedName>
    <definedName name="solver_rhs33" localSheetId="23" hidden="1">binary</definedName>
    <definedName name="solver_rhs34" localSheetId="23" hidden="1">binary</definedName>
    <definedName name="solver_rhs35" localSheetId="23" hidden="1">binary</definedName>
    <definedName name="solver_rhs36" localSheetId="23" hidden="1">binary</definedName>
    <definedName name="solver_rhs37" localSheetId="23" hidden="1">binary</definedName>
    <definedName name="solver_rhs38" localSheetId="23" hidden="1">binary</definedName>
    <definedName name="solver_rhs39" localSheetId="23" hidden="1">binary</definedName>
    <definedName name="solver_rhs4" localSheetId="23" hidden="1">binary</definedName>
    <definedName name="solver_rhs40" localSheetId="23" hidden="1">binary</definedName>
    <definedName name="solver_rhs41" localSheetId="23" hidden="1">binary</definedName>
    <definedName name="solver_rhs42" localSheetId="23" hidden="1">binary</definedName>
    <definedName name="solver_rhs43" localSheetId="23" hidden="1">binary</definedName>
    <definedName name="solver_rhs44" localSheetId="23" hidden="1">binary</definedName>
    <definedName name="solver_rhs46" localSheetId="23" hidden="1">binary</definedName>
    <definedName name="solver_rhs47" localSheetId="23" hidden="1">binary</definedName>
    <definedName name="solver_rhs48" localSheetId="23" hidden="1">binary</definedName>
    <definedName name="solver_rhs49" localSheetId="23" hidden="1">binary</definedName>
    <definedName name="solver_rhs5" localSheetId="23" hidden="1">binary</definedName>
    <definedName name="solver_rhs50" localSheetId="23" hidden="1">binary</definedName>
    <definedName name="solver_rhs51" localSheetId="23" hidden="1">binary</definedName>
    <definedName name="solver_rhs52" localSheetId="23" hidden="1">binary</definedName>
    <definedName name="solver_rhs53" localSheetId="23" hidden="1">binary</definedName>
    <definedName name="solver_rhs54" localSheetId="23" hidden="1">binary</definedName>
    <definedName name="solver_rhs55" localSheetId="23" hidden="1">binary</definedName>
    <definedName name="solver_rhs56" localSheetId="23" hidden="1">binary</definedName>
    <definedName name="solver_rhs57" localSheetId="23" hidden="1">binary</definedName>
    <definedName name="solver_rhs58" localSheetId="23" hidden="1">binary</definedName>
    <definedName name="solver_rhs59" localSheetId="23" hidden="1">binary</definedName>
    <definedName name="solver_rhs6" localSheetId="23" hidden="1">binary</definedName>
    <definedName name="solver_rhs60" localSheetId="23" hidden="1">binary</definedName>
    <definedName name="solver_rhs61" localSheetId="23" hidden="1">binary</definedName>
    <definedName name="solver_rhs62" localSheetId="23" hidden="1">binary</definedName>
    <definedName name="solver_rhs63" localSheetId="23" hidden="1">binary</definedName>
    <definedName name="solver_rhs64" localSheetId="23" hidden="1">binary</definedName>
    <definedName name="solver_rhs65" localSheetId="23" hidden="1">binary</definedName>
    <definedName name="solver_rhs66" localSheetId="23" hidden="1">binary</definedName>
    <definedName name="solver_rhs68" localSheetId="23" hidden="1">binary</definedName>
    <definedName name="solver_rhs69" localSheetId="23" hidden="1">binary</definedName>
    <definedName name="solver_rhs7" localSheetId="23" hidden="1">binary</definedName>
    <definedName name="solver_rhs70" localSheetId="23" hidden="1">binary</definedName>
    <definedName name="solver_rhs71" localSheetId="23" hidden="1">binary</definedName>
    <definedName name="solver_rhs72" localSheetId="23" hidden="1">binary</definedName>
    <definedName name="solver_rhs73" localSheetId="23" hidden="1">binary</definedName>
    <definedName name="solver_rhs74" localSheetId="23" hidden="1">binary</definedName>
    <definedName name="solver_rhs75" localSheetId="23" hidden="1">binary</definedName>
    <definedName name="solver_rhs76" localSheetId="23" hidden="1">binary</definedName>
    <definedName name="solver_rhs77" localSheetId="23" hidden="1">binary</definedName>
    <definedName name="solver_rhs78" localSheetId="23" hidden="1">binary</definedName>
    <definedName name="solver_rhs79" localSheetId="23" hidden="1">binary</definedName>
    <definedName name="solver_rhs8" localSheetId="23" hidden="1">binary</definedName>
    <definedName name="solver_rhs80" localSheetId="23" hidden="1">binary</definedName>
    <definedName name="solver_rhs81" localSheetId="23" hidden="1">binary</definedName>
    <definedName name="solver_rhs82" localSheetId="23" hidden="1">binary</definedName>
    <definedName name="solver_rhs83" localSheetId="23" hidden="1">binary</definedName>
    <definedName name="solver_rhs84" localSheetId="23" hidden="1">binary</definedName>
    <definedName name="solver_rhs85" localSheetId="23" hidden="1">binary</definedName>
    <definedName name="solver_rhs86" localSheetId="23" hidden="1">binary</definedName>
    <definedName name="solver_rhs87" localSheetId="23" hidden="1">binary</definedName>
    <definedName name="solver_rhs88" localSheetId="23" hidden="1">binary</definedName>
    <definedName name="solver_rhs9" localSheetId="23" hidden="1">binary</definedName>
    <definedName name="sourcesd" localSheetId="23" hidden="1">{"Joint Venture Analysis",#N/A,FALSE,"Rossmore"}</definedName>
    <definedName name="spk_cols" localSheetId="23">OFFSET(SPK_cols1,0,1,1,spk_nwc)</definedName>
    <definedName name="SPM" localSheetId="23" hidden="1">{#N/A,#N/A,FALSE,"Cashflow Analysis";#N/A,#N/A,FALSE,"Sensitivity Analysis";#N/A,#N/A,FALSE,"PV";#N/A,#N/A,FALSE,"Pro Forma"}</definedName>
    <definedName name="SPM.2" localSheetId="23" hidden="1">{#N/A,#N/A,FALSE,"Cashflow Analysis";#N/A,#N/A,FALSE,"Sensitivity Analysis";#N/A,#N/A,FALSE,"PV";#N/A,#N/A,FALSE,"Pro Forma"}</definedName>
    <definedName name="srghs" localSheetId="23" hidden="1">{"CF",#N/A,FALSE,"Cash Flow";"RET",#N/A,FALSE,"Returns";"NPV",#N/A,FALSE,"Values";"ASMPT",#N/A,FALSE,"Assumptions"}</definedName>
    <definedName name="srghs_2" localSheetId="23" hidden="1">{"CF",#N/A,FALSE,"Cash Flow";"RET",#N/A,FALSE,"Returns";"NPV",#N/A,FALSE,"Values";"ASMPT",#N/A,FALSE,"Assumptions"}</definedName>
    <definedName name="SS_2" localSheetId="23" hidden="1">{#N/A,#N/A,FALSE,"Summary Schedule Heller Ltd";#N/A,#N/A,FALSE,"Qtrly  heller Page 1";#N/A,#N/A,FALSE,"Qtrly heller Page 3"}</definedName>
    <definedName name="ss_revenue" localSheetId="23" hidden="1">{#N/A,#N/A,FALSE,"Sheet1"}</definedName>
    <definedName name="SSO" localSheetId="23" hidden="1">{#N/A,#N/A,FALSE,"CF Consolidated 2";#N/A,#N/A,FALSE,"Retail Assump";#N/A,#N/A,FALSE,"CF Retail";#N/A,#N/A,FALSE,"Garage Assumpt 1";#N/A,#N/A,FALSE,"Garage Op Proj";#N/A,#N/A,FALSE,"Hist I&amp;E";#N/A,#N/A,FALSE,"Rent Roll";#N/A,#N/A,FALSE,"RE Taxes";#N/A,#N/A,FALSE,"CAM - BH";#N/A,#N/A,FALSE,"Comm.Condo CAM"}</definedName>
    <definedName name="ssss" localSheetId="23" hidden="1">binary</definedName>
    <definedName name="SSSSSVS" localSheetId="23" hidden="1">{"print annual inc. statement",#N/A,FALSE,"Summary";"print annual stats",#N/A,FALSE,"Summary";"print quarterly inc. statement",#N/A,FALSE,"Summary";"print quarterly stats",#N/A,FALSE,"Summary"}</definedName>
    <definedName name="stare" localSheetId="23" hidden="1">{#N/A,#N/A,TRUE,"A-site";#N/A,#N/A,TRUE,"B-Buildings";#N/A,#N/A,TRUE,"c-out-of-fence";#N/A,#N/A,TRUE,"d-proj.infr.";#N/A,#N/A,TRUE,"e- land"}</definedName>
    <definedName name="Statements" localSheetId="23" hidden="1">{"CF",#N/A,FALSE,"Cash Flow";"RET",#N/A,FALSE,"Returns";"NPV",#N/A,FALSE,"Values";"ASMPT",#N/A,FALSE,"Assumptions"}</definedName>
    <definedName name="Statements_2" localSheetId="23" hidden="1">{"CF",#N/A,FALSE,"Cash Flow";"RET",#N/A,FALSE,"Returns";"NPV",#N/A,FALSE,"Values";"ASMPT",#N/A,FALSE,"Assumptions"}</definedName>
    <definedName name="stupid" localSheetId="23" hidden="1">{"cap_structure",#N/A,FALSE,"Graph-Mkt Cap";"price",#N/A,FALSE,"Graph-Price";"ebit",#N/A,FALSE,"Graph-EBITDA";"ebitda",#N/A,FALSE,"Graph-EBITDA"}</definedName>
    <definedName name="SUI" localSheetId="23">[0]!cell.SUI/100</definedName>
    <definedName name="SUMMARY_BOOK" localSheetId="23" hidden="1">{"page1",#N/A,FALSE,"GIRLBO";"page2",#N/A,FALSE,"GIRLBO";"page3",#N/A,FALSE,"GIRLBO";"page4",#N/A,FALSE,"GIRLBO";"page5",#N/A,FALSE,"GIRLBO"}</definedName>
    <definedName name="summary1" localSheetId="23" hidden="1">{#N/A,#N/A,FALSE,"SUMMARY"}</definedName>
    <definedName name="summaryy" localSheetId="23" hidden="1">{#N/A,#N/A,TRUE,"Krycí list"}</definedName>
    <definedName name="sx" localSheetId="23" hidden="1">{#N/A,#N/A,FALSE,"Chart 2 by Prop Type"}</definedName>
    <definedName name="sxdfrtxdft" localSheetId="23" hidden="1">{#N/A,#N/A,FALSE,"CCC ACC Budget";#N/A,#N/A,FALSE,"Variance";#N/A,#N/A,FALSE,"CCC Rent Detail";#N/A,#N/A,FALSE,"COMMON AREA";#N/A,#N/A,FALSE,"CCC Electric Inclusion";#N/A,#N/A,FALSE,"CCC Opex Detail";#N/A,#N/A,FALSE,"CCC RE Tax Detail";#N/A,#N/A,FALSE,"CCC Chilled Wtr Inclusion";#N/A,#N/A,FALSE,"CCC OTHVAC ";#N/A,#N/A,FALSE,"CCC INPUT"}</definedName>
    <definedName name="ta" localSheetId="23"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x"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tdc" localSheetId="23" hidden="1">{"'April 24'!$J$11"}</definedName>
    <definedName name="tdyjdtyj" localSheetId="23" hidden="1">{"Investor",#N/A,FALSE,"Model";"Property",#N/A,FALSE,"Model";"Incentive Taxes",#N/A,FALSE,"Model"}</definedName>
    <definedName name="ted"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emp" localSheetId="23" hidden="1">{"Print CRXLAND Assumptions",#N/A,FALSE,"CRXLAND Openings";"Print CRXLAND Openings",#N/A,FALSE,"CRXLAND Openings"}</definedName>
    <definedName name="temp1" localSheetId="23" hidden="1">{#N/A,#N/A,TRUE,"Dev Summ";#N/A,#N/A,TRUE,"General";#N/A,#N/A,TRUE,"Rates";#N/A,#N/A,TRUE,"Cost Summ"}</definedName>
    <definedName name="temp2" localSheetId="23" hidden="1">{"Print CRXLAND Assumptions",#N/A,FALSE,"CRXLAND Openings";"Print CRXLAND Openings",#N/A,FALSE,"CRXLAND Openings"}</definedName>
    <definedName name="temp3" localSheetId="23" hidden="1">{#N/A,#N/A,TRUE,"Dev Summ";"P1-3Quarterly",#N/A,TRUE,"CF Summ";"P1-Quarterly",#N/A,TRUE,"CF Summ";"P2-Quarterly",#N/A,TRUE,"CF Summ";"P3-Quarterly",#N/A,TRUE,"CF Summ";#N/A,#N/A,TRUE,"Proj. Cost Summ";#N/A,#N/A,TRUE,"P1 Cost Summ";#N/A,#N/A,TRUE,"P2 Cost Summ";#N/A,#N/A,TRUE,"P3 Cost Summ";#N/A,#N/A,TRUE,"General";#N/A,#N/A,TRUE,"Rates";#N/A,#N/A,TRUE,"Abs_Sale"}</definedName>
    <definedName name="temp4" localSheetId="23" hidden="1">{"P1",#N/A,FALSE,"Proforma";"P2",#N/A,FALSE,"Proforma";"P3",#N/A,FALSE,"Proforma"}</definedName>
    <definedName name="temp5" localSheetId="23" hidden="1">{#N/A,#N/A,FALSE,"FOR_SUM";#N/A,#N/A,FALSE,"FA";#N/A,#N/A,FALSE,"PTRANS_TAX"}</definedName>
    <definedName name="temp6" localSheetId="23" hidden="1">{"P1-3Quarterly",#N/A,TRUE,"CF Summ";"P1-Quarterly",#N/A,TRUE,"CF Summ";"P2-Quarterly",#N/A,TRUE,"CF Summ";"P3-Quarterly",#N/A,TRUE,"CF Summ"}</definedName>
    <definedName name="temp7" localSheetId="23" hidden="1">{#N/A,#N/A,TRUE,"Dev Summ";#N/A,#N/A,TRUE,"General";#N/A,#N/A,TRUE,"Rates";#N/A,#N/A,TRUE,"Abs_Sale";#N/A,#N/A,TRUE,"P1 Cost Summ";#N/A,#N/A,TRUE,"P2 Cost Summ";#N/A,#N/A,TRUE,"P3 Cost Summ"}</definedName>
    <definedName name="tempor" localSheetId="23"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ST" localSheetId="23" hidden="1">{"cashcons",#N/A,FALSE,"CASHCONS";"cash7000",#N/A,FALSE,"CASH7000";"cash9000",#N/A,FALSE,"CASH9000";"assu7000",#N/A,FALSE,"ASSU7000";"assu9000",#N/A,FALSE,"ASSU9000";"rentroll",#N/A,FALSE,"RENTROLL";"expr7000",#N/A,FALSE,"EXPR7000";"expr9000",#N/A,FALSE,"EXPR9000"}</definedName>
    <definedName name="test100" localSheetId="23" hidden="1">{"View1",#N/A,FALSE,"Sheet1";"View2",#N/A,FALSE,"Sheet1"}</definedName>
    <definedName name="Test2" localSheetId="23" hidden="1">{"INCOME",#N/A,FALSE,"ProNet";"VALUE",#N/A,FALSE,"ProNet"}</definedName>
    <definedName name="Test3" localSheetId="23" hidden="1">{"INCOME",#N/A,FALSE,"ProNet";"VALUE",#N/A,FALSE,"ProNet"}</definedName>
    <definedName name="test3_2" localSheetId="23" hidden="1">{FALSE,FALSE,1.75,1,600,351,FALSE,FALSE,TRUE,TRUE,0,30,#N/A,41,#N/A,9.57777777777778,18.9166666666667,1,FALSE,FALSE,1,TRUE,1,FALSE,100,"Swvu.As._.Is._.Value.","ACwvu.As._.Is._.Value.",1,FALSE,FALSE,1,1,1,1,1,"","",FALSE,FALSE,FALSE,FALSE,1,#N/A,1,1,FALSE,FALSE,FALSE,FALSE,FALSE,FALSE}</definedName>
    <definedName name="test4" localSheetId="23" hidden="1">{"CHART",#N/A,FALSE,"Arch Communications"}</definedName>
    <definedName name="test5" localSheetId="23" hidden="1">{#N/A,#N/A,TRUE,"Dev Summ";"P1-3Quarterly",#N/A,TRUE,"CF Summ";"P1-Quarterly",#N/A,TRUE,"CF Summ";"P2-Quarterly",#N/A,TRUE,"CF Summ";"P3-Quarterly",#N/A,TRUE,"CF Summ";#N/A,#N/A,TRUE,"Proj. Cost Summ";#N/A,#N/A,TRUE,"P1 Cost Summ";#N/A,#N/A,TRUE,"P2 Cost Summ";#N/A,#N/A,TRUE,"P3 Cost Summ";#N/A,#N/A,TRUE,"General";#N/A,#N/A,TRUE,"Rates";#N/A,#N/A,TRUE,"Abs_Sale"}</definedName>
    <definedName name="test6" localSheetId="23" hidden="1">{"P1",#N/A,FALSE,"Proforma";"P2",#N/A,FALSE,"Proforma";"P3",#N/A,FALSE,"Proforma"}</definedName>
    <definedName name="test7" localSheetId="23" hidden="1">{#N/A,#N/A,FALSE,"FOR_SUM";#N/A,#N/A,FALSE,"FA";#N/A,#N/A,FALSE,"PTRANS_TAX"}</definedName>
    <definedName name="test8" localSheetId="23" hidden="1">{"P1-3Quarterly",#N/A,TRUE,"CF Summ";"P1-Quarterly",#N/A,TRUE,"CF Summ";"P2-Quarterly",#N/A,TRUE,"CF Summ";"P3-Quarterly",#N/A,TRUE,"CF Summ"}</definedName>
    <definedName name="test9" localSheetId="23" hidden="1">{#N/A,#N/A,TRUE,"Dev Summ";#N/A,#N/A,TRUE,"General";#N/A,#N/A,TRUE,"Rates";#N/A,#N/A,TRUE,"Abs_Sale";#N/A,#N/A,TRUE,"P1 Cost Summ";#N/A,#N/A,TRUE,"P2 Cost Summ";#N/A,#N/A,TRUE,"P3 Cost Summ"}</definedName>
    <definedName name="testcopy3" localSheetId="23" hidden="1">{"Main",#N/A,FALSE,"Wacker";"Main2",#N/A,FALSE,"Wacker";"Value",#N/A,FALSE,"Wacker";"Sensitivity",#N/A,FALSE,"Wacker";"Paine",#N/A,FALSE,"Wacker";"Quaker",#N/A,FALSE,"Wacker";"Wacker",#N/A,FALSE,"Wacker";"1900",#N/A,FALSE,"Wacker";"1901",#N/A,FALSE,"Wacker"}</definedName>
    <definedName name="TESTE" localSheetId="23" hidden="1">{"Print One Page",#N/A,FALSE,"SumReport"}</definedName>
    <definedName name="testing2" localSheetId="23" hidden="1">{"View1",#N/A,FALSE,"Sheet1";"View2",#N/A,FALSE,"Sheet1"}</definedName>
    <definedName name="testparkave" localSheetId="23" hidden="1">{"Main",#N/A,FALSE,"Wacker";"Main2",#N/A,FALSE,"Wacker";"Value",#N/A,FALSE,"Wacker";"Sensitivity",#N/A,FALSE,"Wacker";"Paine",#N/A,FALSE,"Wacker";"Quaker",#N/A,FALSE,"Wacker";"Wacker",#N/A,FALSE,"Wacker";"1900",#N/A,FALSE,"Wacker";"1901",#N/A,FALSE,"Wacker"}</definedName>
    <definedName name="totalcash"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otalEarlyPayments" localSheetId="23">SUM(#REF!)</definedName>
    <definedName name="TotalInterest" localSheetId="23">SUM(#REF!)</definedName>
    <definedName name="totcostXpercent" localSheetId="23">IF([0]!totcost&lt;101,0,ROUNDUP(IF(MPFee&gt;0,MPFee,1%*[0]!totcost),-2))</definedName>
    <definedName name="tr"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rial" localSheetId="23" hidden="1">{"Outflow 1",#N/A,FALSE,"Outflows-Inflows";"Outflow 2",#N/A,FALSE,"Outflows-Inflows";"Inflow 1",#N/A,FALSE,"Outflows-Inflows";"Inflow 2",#N/A,FALSE,"Outflows-Inflows"}</definedName>
    <definedName name="trtyr" localSheetId="23" hidden="1">{"graph",#N/A,FALSE,"WWJU";"graph",#N/A,FALSE,"WWSEM";"graph",#N/A,FALSE,"GOMJU";"graph",#N/A,FALSE,"GOMSEM";"graph",#N/A,FALSE,"NSJU";"graph",#N/A,FALSE,"NSSEM";"graph",#N/A,FALSE,"WAJU";"graph",#N/A,FALSE,"STOCKPRI";"graph",#N/A,FALSE,"CFTEV";"graph",#N/A,FALSE,"NAV-RCV";"graph",#N/A,FALSE,"CRUDEWW"}</definedName>
    <definedName name="ttt" localSheetId="23" hidden="1">{#N/A,#N/A,FALSE,"VARSTRIP"}</definedName>
    <definedName name="tttt" localSheetId="23" hidden="1">{"data",#N/A,FALSE,"INPUT"}</definedName>
    <definedName name="ttttt" localSheetId="23" hidden="1">{FALSE,FALSE,1.75,1,600,351,FALSE,FALSE,TRUE,TRUE,0,30,#N/A,41,#N/A,9.57777777777778,18.9166666666667,1,FALSE,FALSE,1,TRUE,1,FALSE,100,"Swvu.As._.Is._.Value.","ACwvu.As._.Is._.Value.",1,FALSE,FALSE,1,1,1,1,1,"","",FALSE,FALSE,FALSE,FALSE,1,#N/A,1,1,FALSE,FALSE,FALSE,FALSE,FALSE,FALSE}</definedName>
    <definedName name="ttttt_2" localSheetId="23" hidden="1">{FALSE,FALSE,1.75,1,600,351,FALSE,FALSE,TRUE,TRUE,0,30,#N/A,41,#N/A,9.57777777777778,18.9166666666667,1,FALSE,FALSE,1,TRUE,1,FALSE,100,"Swvu.As._.Is._.Value.","ACwvu.As._.Is._.Value.",1,FALSE,FALSE,1,1,1,1,1,"","",FALSE,FALSE,FALSE,FALSE,1,#N/A,1,1,FALSE,FALSE,FALSE,FALSE,FALSE,FALSE}</definedName>
    <definedName name="ttttttt" localSheetId="23" hidden="1">{FALSE,FALSE,1.75,1,600,351,FALSE,FALSE,TRUE,TRUE,0,30,#N/A,41,#N/A,9.57777777777778,18.9166666666667,1,FALSE,FALSE,1,TRUE,1,FALSE,100,"Swvu.As._.Is._.Value.","ACwvu.As._.Is._.Value.",1,FALSE,FALSE,1,1,1,1,1,"","",FALSE,FALSE,FALSE,FALSE,1,#N/A,1,1,FALSE,FALSE,FALSE,FALSE,FALSE,FALSE}</definedName>
    <definedName name="ttttttt_2" localSheetId="23" hidden="1">{FALSE,FALSE,1.75,1,600,351,FALSE,FALSE,TRUE,TRUE,0,30,#N/A,41,#N/A,9.57777777777778,18.9166666666667,1,FALSE,FALSE,1,TRUE,1,FALSE,100,"Swvu.As._.Is._.Value.","ACwvu.As._.Is._.Value.",1,FALSE,FALSE,1,1,1,1,1,"","",FALSE,FALSE,FALSE,FALSE,1,#N/A,1,1,FALSE,FALSE,FALSE,FALSE,FALSE,FALSE}</definedName>
    <definedName name="TTTTTTTT" localSheetId="23" hidden="1">{FALSE,FALSE,1.75,1,600,351,FALSE,FALSE,TRUE,TRUE,0,30,#N/A,41,#N/A,9.57777777777778,18.9166666666667,1,FALSE,FALSE,1,TRUE,1,FALSE,100,"Swvu.As._.Is._.Value.","ACwvu.As._.Is._.Value.",1,FALSE,FALSE,1,1,1,1,1,"","",FALSE,FALSE,FALSE,FALSE,1,#N/A,1,1,FALSE,FALSE,FALSE,FALSE,FALSE,FALSE}</definedName>
    <definedName name="TTTTTTTT_2" localSheetId="23" hidden="1">{FALSE,FALSE,1.75,1,600,351,FALSE,FALSE,TRUE,TRUE,0,30,#N/A,41,#N/A,9.57777777777778,18.9166666666667,1,FALSE,FALSE,1,TRUE,1,FALSE,100,"Swvu.As._.Is._.Value.","ACwvu.As._.Is._.Value.",1,FALSE,FALSE,1,1,1,1,1,"","",FALSE,FALSE,FALSE,FALSE,1,#N/A,1,1,FALSE,FALSE,FALSE,FALSE,FALSE,FALSE}</definedName>
    <definedName name="tttttttttttttt" localSheetId="23" hidden="1">{FALSE,FALSE,1.75,1,600,351,FALSE,FALSE,TRUE,TRUE,0,30,#N/A,41,#N/A,9.57777777777778,18.9166666666667,1,FALSE,FALSE,1,TRUE,1,FALSE,100,"Swvu.As._.Is._.Value.","ACwvu.As._.Is._.Value.",1,FALSE,FALSE,1,1,1,1,1,"","",FALSE,FALSE,FALSE,FALSE,1,#N/A,1,1,FALSE,FALSE,FALSE,FALSE,FALSE,FALSE}</definedName>
    <definedName name="ttttttttttttttt_2" localSheetId="23" hidden="1">{FALSE,FALSE,1.75,1,600,351,FALSE,FALSE,TRUE,TRUE,0,30,#N/A,41,#N/A,9.57777777777778,18.9166666666667,1,FALSE,FALSE,1,TRUE,1,FALSE,100,"Swvu.As._.Is._.Value.","ACwvu.As._.Is._.Value.",1,FALSE,FALSE,1,1,1,1,1,"","",FALSE,FALSE,FALSE,FALSE,1,#N/A,1,1,FALSE,FALSE,FALSE,FALSE,FALSE,FALSE}</definedName>
    <definedName name="TW_Haxis1" localSheetId="23">OFFSET(TW_TPL,0,0,1,FS_TotalProjectLength)</definedName>
    <definedName name="TW_Haxis2" localSheetId="23">OFFSET(TW_TRL,0,0,1,netCfvc)</definedName>
    <definedName name="twn" localSheetId="23"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tyjsrty" localSheetId="23" hidden="1">{"Investor",#N/A,FALSE,"Model";"Property",#N/A,FALSE,"Model";"Incentive Taxes",#N/A,FALSE,"Model"}</definedName>
    <definedName name="tykjthk" localSheetId="23" hidden="1">{"Investor",#N/A,FALSE,"Model";"Property",#N/A,FALSE,"Model";"Incentive Taxes",#N/A,FALSE,"Model"}</definedName>
    <definedName name="tyler" localSheetId="2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2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rt" localSheetId="23" hidden="1">{"Lot Prices",#N/A,FALSE,"LOTS-PRICING";"lot1",#N/A,FALSE,"Lots";"lot2",#N/A,FALSE,"Lots";"Lot3",#N/A,FALSE,"Lots";"lot4",#N/A,FALSE,"Lots";"lot5",#N/A,FALSE,"Lots";"lot6",#N/A,FALSE,"Lots";"lot7",#N/A,FALSE,"Lots";"lot8",#N/A,FALSE,"Lots";"lot9",#N/A,FALSE,"Lots";"lot10",#N/A,FALSE,"Lots";"lot11",#N/A,FALSE,"Lots";"lot12",#N/A,FALSE,"Lots"}</definedName>
    <definedName name="u" localSheetId="23" hidden="1">{"CSheet",#N/A,FALSE,"C";"SmCap",#N/A,FALSE,"VAL1";"GulfCoast",#N/A,FALSE,"VAL1";"nav",#N/A,FALSE,"NAV";"Summary",#N/A,FALSE,"NAV"}</definedName>
    <definedName name="uen" localSheetId="23" hidden="1">{#N/A,#N/A,TRUE,"base case";#N/A,#N/A,TRUE,"valuation";#N/A,#N/A,TRUE,"sources and uses";#N/A,#N/A,TRUE,"recapitalization";#N/A,#N/A,TRUE,"flowchart";#N/A,#N/A,TRUE,"summary";#N/A,#N/A,TRUE,"sensitivities";#N/A,#N/A,TRUE,"pro forma";#N/A,#N/A,TRUE,"PAC shares"}</definedName>
    <definedName name="ui" localSheetId="23" hidden="1">{"Total",#N/A,FALSE,"Total Proved";"PDP",#N/A,FALSE,"Total Proved";"PNP",#N/A,FALSE,"Total Proved";"PUD",#N/A,FALSE,"Total Proved"}</definedName>
    <definedName name="uioiuo" localSheetId="23" hidden="1">{#N/A,#N/A,FALSE,"Highridge Return Analysis";#N/A,#N/A,FALSE,"Sale @ end of year 3 (4yr Plan)";#N/A,#N/A,FALSE,"Highridge Assumption Page"}</definedName>
    <definedName name="uiyui" localSheetId="23" hidden="1">{"sheet a",#N/A,FALSE,"A";"2 9 casflow",#N/A,FALSE,"B"}</definedName>
    <definedName name="uj" localSheetId="23" hidden="1">{#N/A,#N/A,FALSE,"Chart 2 by Prop Type"}</definedName>
    <definedName name="uuuu" localSheetId="23"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uw4u" localSheetId="23" hidden="1">{"Investor",#N/A,FALSE,"Model";"Property",#N/A,FALSE,"Model";"Incentive Taxes",#N/A,FALSE,"Model"}</definedName>
    <definedName name="uyfkf" localSheetId="2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2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 localSheetId="23" hidden="1">{"IS",#N/A,FALSE,"IS";"RPTIS",#N/A,FALSE,"RPTIS";"STATS",#N/A,FALSE,"STATS";"CELL",#N/A,FALSE,"CELL";"BS",#N/A,FALSE,"BS"}</definedName>
    <definedName name="Value.2" localSheetId="23" hidden="1">{#N/A,#N/A,FALSE,"Cashflow Analysis";#N/A,#N/A,FALSE,"Sensitivity Analysis";#N/A,#N/A,FALSE,"PV";#N/A,#N/A,FALSE,"Pro Forma"}</definedName>
    <definedName name="value1" localSheetId="23" hidden="1">{#N/A,#N/A,FALSE,"Cashflow Analysis";#N/A,#N/A,FALSE,"Sensitivity Analysis";#N/A,#N/A,FALSE,"PV";#N/A,#N/A,FALSE,"Pro Forma"}</definedName>
    <definedName name="value1.2" localSheetId="23" hidden="1">{#N/A,#N/A,FALSE,"Cashflow Analysis";#N/A,#N/A,FALSE,"Sensitivity Analysis";#N/A,#N/A,FALSE,"PV";#N/A,#N/A,FALSE,"Pro Forma"}</definedName>
    <definedName name="var96_96" localSheetId="23" hidden="1">{#N/A,#N/A,FALSE,"B_Spread"}</definedName>
    <definedName name="VerChkDS" localSheetId="23"> IF(MID([0]!Version,1,8)&lt;&gt; "5.00.001", "Error: template requires Argus Developer v5.000.001.+",  "Argus Developer Version " &amp; [0]!Version)</definedName>
    <definedName name="VerChkFS" localSheetId="23"> IF(MID(FS_Version,1,8)&lt;&gt; "5.00.001", "Error: template requires Argus Developer v5.000.001.+",  "Argus Developer Version " &amp; FS_Version)</definedName>
    <definedName name="vghjkvgh" localSheetId="23" hidden="1">{#N/A,#N/A,FALSE,"Expense Detail ";#N/A,#N/A,FALSE,"Worksheet";#N/A,#N/A,FALSE,"Audit";#N/A,#N/A,FALSE,"Exclusions";#N/A,#N/A,FALSE,"Variance";#N/A,#N/A,FALSE,"Reconciliation"}</definedName>
    <definedName name="vghvgh" localSheetId="2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vhjh" localSheetId="23" hidden="1">{#N/A,#N/A,FALSE,"CCC ACC Budget";#N/A,#N/A,FALSE,"Variance";#N/A,#N/A,FALSE,"CCC Rent Detail";#N/A,#N/A,FALSE,"COMMON AREA";#N/A,#N/A,FALSE,"CCC Electric Inclusion";#N/A,#N/A,FALSE,"CCC Opex Detail";#N/A,#N/A,FALSE,"CCC RE Tax Detail";#N/A,#N/A,FALSE,"CCC Chilled Wtr Inclusion";#N/A,#N/A,FALSE,"CCC OTHVAC ";#N/A,#N/A,FALSE,"CCC INPUT"}</definedName>
    <definedName name="viasat" localSheetId="23" hidden="1">{"Main",#N/A,FALSE,"Wacker";"Main2",#N/A,FALSE,"Wacker";"Value",#N/A,FALSE,"Wacker";"Sensitivity",#N/A,FALSE,"Wacker";"Paine",#N/A,FALSE,"Wacker";"Quaker",#N/A,FALSE,"Wacker";"Wacker",#N/A,FALSE,"Wacker";"1900",#N/A,FALSE,"Wacker";"1901",#N/A,FALSE,"Wacker"}</definedName>
    <definedName name="VIGRIN.Operations._.Review" localSheetId="23" hidden="1">{#N/A,#N/A,FALSE,"Proforma Five Yr";#N/A,#N/A,FALSE,"Occ and Rate";#N/A,#N/A,FALSE,"PF Input";#N/A,#N/A,FALSE,"Hotcomps"}</definedName>
    <definedName name="VIRG.Complete._.Review" localSheetId="23" hidden="1">{#N/A,#N/A,FALSE,"Occ and Rate";#N/A,#N/A,FALSE,"PF Input";#N/A,#N/A,FALSE,"Capital Input";#N/A,#N/A,FALSE,"Proforma Five Yr";#N/A,#N/A,FALSE,"Calculations";#N/A,#N/A,FALSE,"Transaction Summary-DTW"}</definedName>
    <definedName name="VIRGIN.Investment._.Review" localSheetId="23" hidden="1">{#N/A,#N/A,FALSE,"Proforma Five Yr";#N/A,#N/A,FALSE,"Capital Input";#N/A,#N/A,FALSE,"Calculations";#N/A,#N/A,FALSE,"Transaction Summary-DTW"}</definedName>
    <definedName name="VIRGIN.Phase._.I." localSheetId="23" hidden="1">{#N/A,#N/A,FALSE,"Transaction Summary-DTW";#N/A,#N/A,FALSE,"Proforma Five Yr";#N/A,#N/A,FALSE,"Occ and Rate"}</definedName>
    <definedName name="VIRGIN.Proforma._.Review." localSheetId="23" hidden="1">{#N/A,#N/A,FALSE,"Occ and Rate";#N/A,#N/A,FALSE,"PF Input";#N/A,#N/A,FALSE,"Proforma Five Yr";#N/A,#N/A,FALSE,"Hotcomps"}</definedName>
    <definedName name="vj" localSheetId="23" hidden="1">{#N/A,#N/A,FALSE,"Assumptions";#N/A,#N/A,FALSE,"10-Yr - detail";#N/A,#N/A,FALSE,"Rent Roll";#N/A,#N/A,FALSE,"Historical (2)";#N/A,#N/A,FALSE,"RET's";#N/A,#N/A,FALSE,"Lse-Exp.";#N/A,#N/A,FALSE,"Lease Rollover";#N/A,#N/A,FALSE,"Service Contracts"}</definedName>
    <definedName name="vmgfvmh" localSheetId="23" hidden="1">{#N/A,#N/A,TRUE,"toc";#N/A,#N/A,TRUE,"benefits";#N/A,#N/A,TRUE,"TAXCREDITS";#N/A,#N/A,TRUE,"sourcedetail";#N/A,#N/A,TRUE,"finsum";#N/A,#N/A,TRUE,"cash";#N/A,#N/A,TRUE,"tax";#N/A,#N/A,TRUE,"loan2";#N/A,#N/A,TRUE,"loan3";#N/A,#N/A,TRUE,"deprec";#N/A,#N/A,TRUE,"funded";#N/A,#N/A,TRUE,"SALE";#N/A,#N/A,TRUE,"benefits long";#N/A,#N/A,TRUE,"IRR"}</definedName>
    <definedName name="vv" localSheetId="23" hidden="1">{"mgmt forecast",#N/A,FALSE,"Mgmt Forecast";"dcf table",#N/A,FALSE,"Mgmt Forecast";"sensitivity",#N/A,FALSE,"Mgmt Forecast";"table inputs",#N/A,FALSE,"Mgmt Forecast";"calculations",#N/A,FALSE,"Mgmt Forecast"}</definedName>
    <definedName name="vv_2" localSheetId="23" hidden="1">{"mgmt forecast",#N/A,FALSE,"Mgmt Forecast";"dcf table",#N/A,FALSE,"Mgmt Forecast";"sensitivity",#N/A,FALSE,"Mgmt Forecast";"table inputs",#N/A,FALSE,"Mgmt Forecast";"calculations",#N/A,FALSE,"Mgmt Forecast"}</definedName>
    <definedName name="vvv" localSheetId="23" hidden="1">{"1998",#N/A,FALSE,"1998"}</definedName>
    <definedName name="vvvv" localSheetId="23" hidden="1">{#N/A,#N/A,FALSE,"Cashflow Analysis";#N/A,#N/A,FALSE,"Sensitivity Analysis";#N/A,#N/A,FALSE,"PV";#N/A,#N/A,FALSE,"Pro Forma"}</definedName>
    <definedName name="VVVV.2" localSheetId="23" hidden="1">{#N/A,#N/A,FALSE,"Cashflow Analysis";#N/A,#N/A,FALSE,"Sensitivity Analysis";#N/A,#N/A,FALSE,"PV";#N/A,#N/A,FALSE,"Pro Forma"}</definedName>
    <definedName name="vvvvv" localSheetId="23" hidden="1">{#N/A,#N/A,FALSE}</definedName>
    <definedName name="vvvvvv" localSheetId="23" hidden="1">{#N/A,#N/A,FALSE}</definedName>
    <definedName name="vz" localSheetId="23" hidden="1">{"mgmt forecast",#N/A,FALSE,"Mgmt Forecast";"dcf table",#N/A,FALSE,"Mgmt Forecast";"sensitivity",#N/A,FALSE,"Mgmt Forecast";"table inputs",#N/A,FALSE,"Mgmt Forecast";"calculations",#N/A,FALSE,"Mgmt Forecast"}</definedName>
    <definedName name="vz_2" localSheetId="23" hidden="1">{"mgmt forecast",#N/A,FALSE,"Mgmt Forecast";"dcf table",#N/A,FALSE,"Mgmt Forecast";"sensitivity",#N/A,FALSE,"Mgmt Forecast";"table inputs",#N/A,FALSE,"Mgmt Forecast";"calculations",#N/A,FALSE,"Mgmt Forecast"}</definedName>
    <definedName name="vzx" localSheetId="23" hidden="1">{"mgmt forecast",#N/A,FALSE,"Mgmt Forecast";"dcf table",#N/A,FALSE,"Mgmt Forecast";"sensitivity",#N/A,FALSE,"Mgmt Forecast";"table inputs",#N/A,FALSE,"Mgmt Forecast";"calculations",#N/A,FALSE,"Mgmt Forecast"}</definedName>
    <definedName name="vzx_2" localSheetId="23" hidden="1">{"mgmt forecast",#N/A,FALSE,"Mgmt Forecast";"dcf table",#N/A,FALSE,"Mgmt Forecast";"sensitivity",#N/A,FALSE,"Mgmt Forecast";"table inputs",#N/A,FALSE,"Mgmt Forecast";"calculations",#N/A,FALSE,"Mgmt Forecast"}</definedName>
    <definedName name="w" localSheetId="23" hidden="1">{"cap_structure",#N/A,FALSE,"Graph-Mkt Cap";"price",#N/A,FALSE,"Graph-Price";"ebit",#N/A,FALSE,"Graph-EBITDA";"ebitda",#N/A,FALSE,"Graph-EBITDA"}</definedName>
    <definedName name="wafe" localSheetId="23" hidden="1">{"summary1",#N/A,TRUE,"Comps";"summary2",#N/A,TRUE,"Comps";"summary3",#N/A,TRUE,"Comps"}</definedName>
    <definedName name="Ward2273" localSheetId="23" hidden="1">{"Page 1",#N/A,FALSE,"92264 Page 1";"Page 2",#N/A,FALSE,"92264 Page 2";"Page 3",#N/A,FALSE,"92264 Page 3";"Page 4",#N/A,FALSE,"92264 Page 4";"Page 5",#N/A,FALSE,"92264 Page 5";"Page 6",#N/A,FALSE,"92264 Page 6";"Page 7",#N/A,FALSE,"92264 Page 7";"Page 8",#N/A,FALSE,"92264 Page 8"}</definedName>
    <definedName name="was" localSheetId="23" hidden="1">{#N/A,#N/A,FALSE,"Chart 2 by Prop Type"}</definedName>
    <definedName name="Water" localSheetId="23"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com" localSheetId="23" hidden="1">{"IS",#N/A,FALSE,"IS";"RPTIS",#N/A,FALSE,"RPTIS";"STATS",#N/A,FALSE,"STATS";"BS",#N/A,FALSE,"BS"}</definedName>
    <definedName name="WEA" localSheetId="2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dwqe" localSheetId="23" hidden="1">{"Schedule_1B",#N/A,FALSE,"I-B"}</definedName>
    <definedName name="wefaf" localSheetId="2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gj56" localSheetId="23" hidden="1">{"scen1",#N/A,FALSE,"Scenarios";"scen2",#N/A,FALSE,"Scenarios"}</definedName>
    <definedName name="wen" localSheetId="23" hidden="1">{"Assumptions",#N/A,FALSE,"input page"}</definedName>
    <definedName name="WEQQE" localSheetId="23" hidden="1">{"summary1",#N/A,TRUE,"Comps";"summary2",#N/A,TRUE,"Comps";"summary3",#N/A,TRUE,"Comps"}</definedName>
    <definedName name="wer" localSheetId="23" hidden="1">{"Total",#N/A,FALSE,"Six Fields";"PDP",#N/A,FALSE,"Six Fields";"PNP",#N/A,FALSE,"Six Fields";"PUD",#N/A,FALSE,"Six Fields";"Prob",#N/A,FALSE,"Six Fields"}</definedName>
    <definedName name="wert" localSheetId="23" hidden="1">{#N/A,#N/A,FALSE}</definedName>
    <definedName name="werte" localSheetId="23" hidden="1">{#N/A,#N/A,FALSE}</definedName>
    <definedName name="wertwert" localSheetId="23" hidden="1">{0,0,0,0;0,0,0,0;0,0,0,0;0,0,0,0;0,0,0,0}</definedName>
    <definedName name="werw" localSheetId="23" hidden="1">{#N/A,#N/A,TRUE,"COVER";#N/A,#N/A,TRUE,"PROFORMA";#N/A,#N/A,TRUE,"Construction CF";#N/A,#N/A,TRUE,"CASHFLOW"}</definedName>
    <definedName name="wet" localSheetId="23" hidden="1">{"CSheet",#N/A,FALSE,"C";"SmCap",#N/A,FALSE,"VAL1";"GulfCoast",#N/A,FALSE,"VAL1";"nav",#N/A,FALSE,"NAV";"Summary",#N/A,FALSE,"NAV"}</definedName>
    <definedName name="wetadf" localSheetId="23" hidden="1">{"Assump",#N/A,TRUE,"Proforma";"first",#N/A,TRUE,"Proforma";"second",#N/A,TRUE,"Proforma";"lease1",#N/A,TRUE,"Proforma";"lease2",#N/A,TRUE,"Proforma"}</definedName>
    <definedName name="wetrwergfwer" localSheetId="23" hidden="1">{"cap_structure",#N/A,FALSE,"Graph-Mkt Cap";"price",#N/A,FALSE,"Graph-Price";"ebit",#N/A,FALSE,"Graph-EBITDA";"ebitda",#N/A,FALSE,"Graph-EBITDA"}</definedName>
    <definedName name="wgbargbawb" localSheetId="23" hidden="1">{"Cover",#N/A,FALSE,"Cover";"Summary",#N/A,FALSE,"Summarpage"}</definedName>
    <definedName name="what_2" localSheetId="23" hidden="1">{#N/A,#N/A,TRUE,"XL Cash Flow";#N/A,#N/A,TRUE,"Prop Valuation";#N/A,#N/A,TRUE,"Equity";#N/A,#N/A,TRUE,"Modeling assumptions";#N/A,#N/A,TRUE,"NER Model";#N/A,#N/A,TRUE,"Lease Exp";#N/A,#N/A,TRUE,"Inc &amp; Exp";#N/A,#N/A,TRUE,"Formatted - roll";#N/A,#N/A,TRUE,"Debt Model";#N/A,#N/A,TRUE,"Debt-Moody";#N/A,#N/A,TRUE,"Debt"}</definedName>
    <definedName name="what_asdf2" localSheetId="23" hidden="1">{#N/A,#N/A,FALSE,"OperatingAssumptions"}</definedName>
    <definedName name="what2" localSheetId="23" hidden="1">{#N/A,#N/A,TRUE,"XL Cash Flow";#N/A,#N/A,TRUE,"Prop Valuation";#N/A,#N/A,TRUE,"Equity";#N/A,#N/A,TRUE,"Modeling assumptions";#N/A,#N/A,TRUE,"NER Model";#N/A,#N/A,TRUE,"Lease Exp";#N/A,#N/A,TRUE,"Inc &amp; Exp";#N/A,#N/A,TRUE,"Formatted - roll";#N/A,#N/A,TRUE,"Debt Model";#N/A,#N/A,TRUE,"Debt-Moody";#N/A,#N/A,TRUE,"Debt"}</definedName>
    <definedName name="what2_2" localSheetId="23" hidden="1">{#N/A,#N/A,TRUE,"XL Cash Flow";#N/A,#N/A,TRUE,"Prop Valuation";#N/A,#N/A,TRUE,"Equity";#N/A,#N/A,TRUE,"Modeling assumptions";#N/A,#N/A,TRUE,"NER Model";#N/A,#N/A,TRUE,"Lease Exp";#N/A,#N/A,TRUE,"Inc &amp; Exp";#N/A,#N/A,TRUE,"Formatted - roll";#N/A,#N/A,TRUE,"Debt Model";#N/A,#N/A,TRUE,"Debt-Moody";#N/A,#N/A,TRUE,"Debt"}</definedName>
    <definedName name="whatt" localSheetId="23" hidden="1">{#N/A,#N/A,FALSE,"Expense Comparison"}</definedName>
    <definedName name="whattt" localSheetId="23" hidden="1">{#N/A,#N/A,FALSE,"Expense Comparison"}</definedName>
    <definedName name="whatttt" localSheetId="23" hidden="1">{"Full Sheet",#N/A,FALSE,"Expense Comparison"}</definedName>
    <definedName name="whattttt" localSheetId="23" hidden="1">{#N/A,#N/A,FALSE,"Expense Comparison"}</definedName>
    <definedName name="whatttttt" localSheetId="23" hidden="1">{"Full Sheet",#N/A,FALSE,"Expense Comparison"}</definedName>
    <definedName name="whatwhat" localSheetId="23" hidden="1">{"Page1",#N/A,FALSE,"7979";"Page2",#N/A,FALSE,"7979";"Page3",#N/A,FALSE,"7979"}</definedName>
    <definedName name="WQE" localSheetId="2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localSheetId="2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Annual._.Detail.2" localSheetId="23" hidden="1">{"annualsum",#N/A,FALSE,"Cost Summary";"annual1",#N/A,FALSE,"Phase_1";"annual2",#N/A,FALSE,"Phase_2";"annual3",#N/A,FALSE,"Phase_3";"annual4",#N/A,FALSE,"Phase_4"}</definedName>
    <definedName name="wr_2" localSheetId="23" hidden="1">{"Output-3Column",#N/A,FALSE,"Output"}</definedName>
    <definedName name="wrd.2._.pagers.3" localSheetId="23" hidden="1">{"Cover",#N/A,FALSE,"Cover";"Summary",#N/A,FALSE,"Summarpage"}</definedName>
    <definedName name="wrn" localSheetId="23" hidden="1">{#N/A,#N/A,TRUE,"Krycí list"}</definedName>
    <definedName name="wrn.10" localSheetId="23" hidden="1">{#N/A,#N/A,FALSE,"CASH FLOW"}</definedName>
    <definedName name="wrn.10._.ST.._.JAMES._.AVENUE._.PRO._.FORMA." localSheetId="23" hidden="1">{#N/A,#N/A,TRUE,"Assumptions- Con. Budget";#N/A,#N/A,TRUE,"OP. PRO FORMA ASSUMPTIONS";#N/A,#N/A,TRUE,"SF AND RENTS";#N/A,#N/A,TRUE,"OPERATING PRO FORMA"}</definedName>
    <definedName name="wrn.10._.ST._.JAMES._.AVENUE._.PRO._.FORMA." localSheetId="23" hidden="1">{"TIAA10_23_95",#N/A,TRUE,"Assumptions- Con. Budget";"TIAA10_23_95",#N/A,TRUE,"OP. PRO FORMA ASSUMPTIONS";"TIAA10_23_95",#N/A,TRUE,"SF AND RENTS";"TIAA10_23_95",#N/A,TRUE,"OPERATING PRO FORMA"}</definedName>
    <definedName name="wrn.10._.Year._.Analysis." localSheetId="23" hidden="1">{"Data Input",#N/A,TRUE,"Data Input";"10-Yr Cash Flow",#N/A,TRUE,"Cash Flow";"10-Yr Value",#N/A,TRUE,"Value "}</definedName>
    <definedName name="wrn.120W45." localSheetId="23" hidden="1">{#N/A,#N/A,FALSE,"1";#N/A,#N/A,FALSE,"1x";#N/A,#N/A,FALSE,"2";#N/A,#N/A,FALSE,"2x";#N/A,#N/A,FALSE,"3";#N/A,#N/A,FALSE,"3x"}</definedName>
    <definedName name="wrn.15._.Year._.Analysis." localSheetId="23" hidden="1">{"Data Input",#N/A,TRUE,"Data Input";"15-Yr Cash Flow",#N/A,TRUE,"Cash Flow";"15-Yr Value",#N/A,TRUE,"Value "}</definedName>
    <definedName name="wrn.1996._.BUDGET.1" localSheetId="23" hidden="1">{"SUMMARY",#N/A,TRUE,"SUMMARY";"compare",#N/A,TRUE,"Vs. Bus Plan";"ratios",#N/A,TRUE,"Ratios";"REVENUE",#N/A,TRUE,"Revenue";"expenses",#N/A,TRUE,"1996 budget";"payroll",#N/A,TRUE,"Payroll"}</definedName>
    <definedName name="wrn.1997." localSheetId="23"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1998." localSheetId="23" hidden="1">{"1998",#N/A,FALSE,"1998"}</definedName>
    <definedName name="wrn.1998._.Budget." localSheetId="23" hidden="1">{#N/A,#N/A,FALSE,"A";#N/A,#N/A,FALSE,"B";#N/A,#N/A,FALSE,"C";#N/A,#N/A,FALSE,"D";#N/A,#N/A,FALSE,"E";#N/A,#N/A,FALSE,"F";#N/A,#N/A,FALSE,"G";#N/A,#N/A,FALSE,"H";#N/A,#N/A,FALSE,"I";#N/A,#N/A,FALSE,"J";#N/A,#N/A,FALSE,"K";#N/A,#N/A,FALSE,"L";#N/A,#N/A,FALSE,"M";#N/A,#N/A,FALSE,"N";#N/A,#N/A,FALSE,"O";#N/A,#N/A,FALSE,"P";#N/A,#N/A,FALSE,"Q";#N/A,#N/A,FALSE,"R"}</definedName>
    <definedName name="wrn.1998._.Budget.1" localSheetId="23" hidden="1">{#N/A,#N/A,FALSE,"A";#N/A,#N/A,FALSE,"B";#N/A,#N/A,FALSE,"C";#N/A,#N/A,FALSE,"D";#N/A,#N/A,FALSE,"E";#N/A,#N/A,FALSE,"F";#N/A,#N/A,FALSE,"G";#N/A,#N/A,FALSE,"H";#N/A,#N/A,FALSE,"I";#N/A,#N/A,FALSE,"J";#N/A,#N/A,FALSE,"K";#N/A,#N/A,FALSE,"L";#N/A,#N/A,FALSE,"M";#N/A,#N/A,FALSE,"N";#N/A,#N/A,FALSE,"O";#N/A,#N/A,FALSE,"P";#N/A,#N/A,FALSE,"Q";#N/A,#N/A,FALSE,"R"}</definedName>
    <definedName name="wrn.19982" localSheetId="23" hidden="1">{#N/A,#N/A,FALSE,"A";#N/A,#N/A,FALSE,"B";#N/A,#N/A,FALSE,"C";#N/A,#N/A,FALSE,"D";#N/A,#N/A,FALSE,"E";#N/A,#N/A,FALSE,"F";#N/A,#N/A,FALSE,"G";#N/A,#N/A,FALSE,"H";#N/A,#N/A,FALSE,"I";#N/A,#N/A,FALSE,"J";#N/A,#N/A,FALSE,"K";#N/A,#N/A,FALSE,"L";#N/A,#N/A,FALSE,"M";#N/A,#N/A,FALSE,"N";#N/A,#N/A,FALSE,"O";#N/A,#N/A,FALSE,"P";#N/A,#N/A,FALSE,"Q";#N/A,#N/A,FALSE,"R"}</definedName>
    <definedName name="wrn.1999." localSheetId="23" hidden="1">{"1999",#N/A,FALSE,"1999"}</definedName>
    <definedName name="wrn.2" localSheetId="2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_.pagers." localSheetId="23" hidden="1">{"Cover",#N/A,FALSE,"Cover";"Summary",#N/A,FALSE,"Summarpage"}</definedName>
    <definedName name="wrn.2._.pagers.2" localSheetId="23" hidden="1">{"Cover",#N/A,FALSE,"Cover";"Summary",#N/A,FALSE,"Summarpage"}</definedName>
    <definedName name="wrn.2000." localSheetId="23" hidden="1">{"2000",#N/A,FALSE,"2000"}</definedName>
    <definedName name="wrn.2001." localSheetId="23" hidden="1">{"2001",#N/A,FALSE,"2001"}</definedName>
    <definedName name="wrn.2001._.Budget._.by._.Qtr." localSheetId="23" hidden="1">{"Qtr2001",#N/A,FALSE,"Model";"Office/Retail 2001 by Qtr",#N/A,FALSE,"Formatted Office-Retail Page";"Other Income 2001 by Qtr",#N/A,FALSE,"Other";"Resort/Hotel 2001 by Qtr",#N/A,FALSE,"Hotel";"LDV 2001 by Qtr",#N/A,FALSE,"LDV";"Disp 2001 by Qtr",#N/A,FALSE,"Dispositions"}</definedName>
    <definedName name="wrn.2001._.Budget._.by._.Year." localSheetId="23"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2" localSheetId="23"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Qtr.0" localSheetId="23" hidden="1">{"Qtr2001",#N/A,FALSE,"Model";"Office/Retail 2001 by Qtr",#N/A,FALSE,"Formatted Office-Retail Page";"Other Income 2001 by Qtr",#N/A,FALSE,"Other";"Resort/Hotel 2001 by Qtr",#N/A,FALSE,"Hotel";"LDV 2001 by Qtr",#N/A,FALSE,"LDV";"Disp 2001 by Qtr",#N/A,FALSE,"Dispositions"}</definedName>
    <definedName name="wrn.2001._.Budget._by._.Qtr.2" localSheetId="23" hidden="1">{"Qtr2001",#N/A,FALSE,"Model";"Office/Retail 2001 by Qtr",#N/A,FALSE,"Formatted Office-Retail Page";"Other Income 2001 by Qtr",#N/A,FALSE,"Other";"Resort/Hotel 2001 by Qtr",#N/A,FALSE,"Hotel";"LDV 2001 by Qtr",#N/A,FALSE,"LDV";"Disp 2001 by Qtr",#N/A,FALSE,"Dispositions"}</definedName>
    <definedName name="wrn.2001._.by._.Month." localSheetId="23" hidden="1">{"2001 by Month",#N/A,FALSE,"Model";"Resort/Hotel 2001 by Month",#N/A,FALSE,"Hotel";"LDV 2001 By Month",#N/A,FALSE,"LDV";"Other Income By Month",#N/A,FALSE,"Other";"Office/Retail 2001 by Month",#N/A,FALSE,"Formatted Office-Retail Page";"Dispo 2001 by Month",#N/A,FALSE,"Dispositions"}</definedName>
    <definedName name="wrn.2001._.by._.Month.2" localSheetId="23" hidden="1">{"2001 by Month",#N/A,FALSE,"Model";"Resort/Hotel 2001 by Month",#N/A,FALSE,"Hotel";"LDV 2001 By Month",#N/A,FALSE,"LDV";"Other Income By Month",#N/A,FALSE,"Other";"Office/Retail 2001 by Month",#N/A,FALSE,"Formatted Office-Retail Page";"Dispo 2001 by Month",#N/A,FALSE,"Dispositions"}</definedName>
    <definedName name="wrn.2001._Budget._.by._.Year0" localSheetId="23"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0_2" localSheetId="23"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y._.Month.0" localSheetId="23" hidden="1">{"2001 by Month",#N/A,FALSE,"Model";"Resort/Hotel 2001 by Month",#N/A,FALSE,"Hotel";"LDV 2001 By Month",#N/A,FALSE,"LDV";"Other Income By Month",#N/A,FALSE,"Other";"Office/Retail 2001 by Month",#N/A,FALSE,"Formatted Office-Retail Page";"Dispo 2001 by Month",#N/A,FALSE,"Dispositions"}</definedName>
    <definedName name="wrn.2001._by._.Month.0_2" localSheetId="23" hidden="1">{"2001 by Month",#N/A,FALSE,"Model";"Resort/Hotel 2001 by Month",#N/A,FALSE,"Hotel";"LDV 2001 By Month",#N/A,FALSE,"LDV";"Other Income By Month",#N/A,FALSE,"Other";"Office/Retail 2001 by Month",#N/A,FALSE,"Formatted Office-Retail Page";"Dispo 2001 by Month",#N/A,FALSE,"Dispositions"}</definedName>
    <definedName name="wrn.2002Budget." localSheetId="23" hidden="1">{"2002Budget",#N/A,FALSE,"PAYROLL"}</definedName>
    <definedName name="wrn.21" localSheetId="23" hidden="1">{#N/A,#N/A,FALSE,"CASH FLOW"}</definedName>
    <definedName name="wrn.275PricingBook." localSheetId="23" hidden="1">{#N/A,#N/A,FALSE,"Assumptions";#N/A,#N/A,FALSE,"Impact Assumptions";#N/A,#N/A,FALSE,"10-Yr - detail";#N/A,#N/A,FALSE,"1,5,10 yr comp";#N/A,#N/A,FALSE,"Lse-Exp.";#N/A,#N/A,FALSE,"Rent Roll";#N/A,#N/A,FALSE,"Historical (2)";#N/A,#N/A,FALSE,"RET's";#N/A,#N/A,FALSE,"Lease Rollover"}</definedName>
    <definedName name="wrn.275Schedulles." localSheetId="23" hidden="1">{#N/A,#N/A,FALSE,"Assumptions";#N/A,#N/A,FALSE,"10-Yr - detail";#N/A,#N/A,FALSE,"Rent Roll";#N/A,#N/A,FALSE,"Historical (2)";#N/A,#N/A,FALSE,"RET's";#N/A,#N/A,FALSE,"Lse-Exp.";#N/A,#N/A,FALSE,"Lease Rollover";#N/A,#N/A,FALSE,"Service Contracts"}</definedName>
    <definedName name="wrn.2nd._.Year." localSheetId="23" hidden="1">{#N/A,#N/A,TRUE,"CF Yr2";#N/A,#N/A,TRUE,"Rent Roll";#N/A,#N/A,TRUE,"Rent Yr2";#N/A,#N/A,TRUE,"Occ Yr2";#N/A,#N/A,TRUE,"TI+Com Yr2";#N/A,#N/A,TRUE,"OER Yr2";#N/A,#N/A,TRUE,"OE Yr2"}</definedName>
    <definedName name="wrn.3._.Year._.Summary." localSheetId="23" hidden="1">{#N/A,#N/A,FALSE,"3-Year Summary"}</definedName>
    <definedName name="wrn.310._.rec.." localSheetId="23" hidden="1">{"rec. of 310",#N/A,FALSE,"Resanal"}</definedName>
    <definedName name="wrn.36._.Month._.Financial._.Recap." localSheetId="23" hidden="1">{#N/A,#N/A,FALSE,"Recap"}</definedName>
    <definedName name="wrn.36._.Month._.Pro._.Forma." localSheetId="23" hidden="1">{#N/A,#N/A,FALSE,"36MoProForma";#N/A,#N/A,FALSE,"Recap"}</definedName>
    <definedName name="wrn.3cases." localSheetId="23" hidden="1">{#N/A,"Base",FALSE,"Dividend";#N/A,"Conservative",FALSE,"Dividend";#N/A,"Downside",FALSE,"Dividend"}</definedName>
    <definedName name="wrn.3rd._.Year." localSheetId="23" hidden="1">{#N/A,#N/A,FALSE,"CF Yr3";#N/A,#N/A,FALSE,"Rent Roll";#N/A,#N/A,FALSE,"Rent Yr3";#N/A,#N/A,FALSE,"Occ Yr3";#N/A,#N/A,FALSE,"TI+Com Yr3";#N/A,#N/A,FALSE,"OER Yr3";#N/A,#N/A,FALSE,"OE Yr3"}</definedName>
    <definedName name="wrn.42._.Portfolio." localSheetId="23" hidden="1">{#N/A,#N/A,FALSE,"Consolidate Portfolio";#N/A,#N/A,FALSE,"Ashley";#N/A,#N/A,FALSE,"Atrium";#N/A,#N/A,FALSE,"Biscayne";#N/A,#N/A,FALSE,"Boulder";#N/A,#N/A,FALSE,"Braden";#N/A,#N/A,FALSE,"Cambridge";#N/A,#N/A,FALSE,"Carnegie";#N/A,#N/A,FALSE,"Charleston";#N/A,#N/A,FALSE,"Chasewood";#N/A,#N/A,FALSE,"ClubNorthHills";#N/A,#N/A,FALSE,"Cornerstone";#N/A,#N/A,FALSE,"Courtyard";#N/A,#N/A,FALSE,"Culpeper ";#N/A,#N/A,FALSE,"DoverFarms";#N/A,#N/A,FALSE,"GreenwayChase";#N/A,#N/A,FALSE,"Island Club 1";#N/A,#N/A,FALSE,"Island Club 2";#N/A,#N/A,FALSE,"IslesGateway";#N/A,#N/A,FALSE,"Kensington";#N/A,#N/A,FALSE,"LakeFront";#N/A,#N/A,FALSE,"LakeMayport";#N/A,#N/A,FALSE,"MadisonPark";#N/A,#N/A,FALSE,"MadisonRidge";#N/A,#N/A,FALSE,"Magnolia";#N/A,#N/A,FALSE,"Oaks";#N/A,#N/A,FALSE,"Paces River 1";#N/A,#N/A,FALSE,"Paces River 2";#N/A,#N/A,FALSE,"PacesRun";#N/A,#N/A,FALSE,"Paddock ";#N/A,#N/A,FALSE,"Park";#N/A,#N/A,FALSE,"PointeWest";#N/A,#N/A,FALSE,"Royal";#N/A,#N/A,FALSE,"Summer";#N/A,#N/A,FALSE,"Sunbrook";#N/A,#N/A,FALSE,"Sundance";#N/A,#N/A,FALSE,"Sutton";#N/A,#N/A,FALSE,"TownPlace";#N/A,#N/A,FALSE,"Valle";#N/A,#N/A,FALSE,"WatPark";#N/A,#N/A,FALSE,"WatPlace";#N/A,#N/A,FALSE,"WatCastleton";#N/A,#N/A,FALSE,"Wellington"}</definedName>
    <definedName name="wrn.617" localSheetId="23" hidden="1">{#N/A,#N/A,FALSE,"Income Stmt";#N/A,#N/A,FALSE,"Income Summary"}</definedName>
    <definedName name="wrn.7._.Page._.Proforma." localSheetId="23" hidden="1">{#N/A,#N/A,FALSE,"Deal Summary";#N/A,#N/A,FALSE,"Unit Mix";#N/A,#N/A,FALSE,"Historical OS";#N/A,#N/A,FALSE,"Sources &amp; Uses";#N/A,#N/A,FALSE,"Proj of Cash Flow";#N/A,#N/A,FALSE,"Allocation";#N/A,#N/A,FALSE,"Debt Financing"}</definedName>
    <definedName name="wrn.8" localSheetId="23" hidden="1">{#N/A,#N/A,FALSE,"CASH FLOW"}</definedName>
    <definedName name="wrn.98ESC." localSheetId="23" hidden="1">{#N/A,#N/A,FALSE,"ope";#N/A,#N/A,FALSE,"ret";#N/A,#N/A,FALSE,"expenses";#N/A,#N/A,FALSE,"BankExpenses";#N/A,#N/A,FALSE,"TennExpenses";#N/A,#N/A,FALSE,"Occupancy"}</definedName>
    <definedName name="wrn.A_VALUATION." localSheetId="23" hidden="1">{#N/A,#N/A,FALSE,"A_D";#N/A,#N/A,FALSE,"WACC";#N/A,#N/A,FALSE,"DCF";#N/A,#N/A,FALSE,"A";#N/A,#N/A,FALSE,"LBO";#N/A,#N/A,FALSE,"C";#N/A,#N/A,FALSE,"impd";#N/A,#N/A,FALSE,"comps"}</definedName>
    <definedName name="wrn.A1." localSheetId="23" hidden="1">{#N/A,#N/A,FALSE,"CASH FLOW"}</definedName>
    <definedName name="wrn.a11" localSheetId="23" hidden="1">{#N/A,#N/A,FALSE,"CASH FLOW"}</definedName>
    <definedName name="wrn.a13" localSheetId="23" hidden="1">{#N/A,#N/A,FALSE,"CASH FLOW"}</definedName>
    <definedName name="wrn.a2" localSheetId="23" hidden="1">{#N/A,#N/A,FALSE,"CASH FLOW"}</definedName>
    <definedName name="wrn.A2." localSheetId="23" hidden="1">{#N/A,#N/A,FALSE,"CASH FLOW"}</definedName>
    <definedName name="wrn.A3." localSheetId="23" hidden="1">{#N/A,#N/A,FALSE,"CASH FLOW"}</definedName>
    <definedName name="wrn.A4." localSheetId="23" hidden="1">{#N/A,#N/A,FALSE,"CASH FLOW"}</definedName>
    <definedName name="wrn.A5." localSheetId="23" hidden="1">{#N/A,#N/A,FALSE,"CASH FLOW"}</definedName>
    <definedName name="wrn.A6." localSheetId="23" hidden="1">{#N/A,#N/A,FALSE,"CASH FLOW"}</definedName>
    <definedName name="wrn.A7." localSheetId="23" hidden="1">{#N/A,#N/A,FALSE,"CASH FLOW"}</definedName>
    <definedName name="wrn.A8." localSheetId="23" hidden="1">{#N/A,#N/A,FALSE,"CASH FLOW"}</definedName>
    <definedName name="wrn.a9" localSheetId="23" hidden="1">{#N/A,#N/A,FALSE,"CASH FLOW"}</definedName>
    <definedName name="wrn.A9." localSheetId="23" hidden="1">{#N/A,#N/A,FALSE,"CASH FLOW"}</definedName>
    <definedName name="wrn.access." localSheetId="23" hidden="1">{"Access",#N/A,FALSE,"Access"}</definedName>
    <definedName name="wrn.Accr_Dil." localSheetId="23" hidden="1">{#N/A,#N/A,FALSE,"Debt Accr";#N/A,#N/A,FALSE,"Stock Accr";#N/A,#N/A,FALSE,"Debt Stock Accr"}</definedName>
    <definedName name="wrn.Accretion." localSheetId="23" hidden="1">{"Accretion",#N/A,FALSE,"Assum"}</definedName>
    <definedName name="wrn.Acq._.Model." localSheetId="23">{"RTN",#N/A,FALSE,"RTN";"Inc Stmt",#N/A,FALSE,"Inc Stmt";"Stats",#N/A,FALSE,"Stats";"Rnds",#N/A,FALSE,"Rnds";"Capx",#N/A,FALSE,"CapX";"Dues",#N/A,FALSE,"Dues";"Hist",#N/A,FALSE,"Hist";"Rev1",#N/A,FALSE,"Rev";"Rev2",#N/A,FALSE,"Rev";"Exp",#N/A,FALSE,"Exp";"Rounds",#N/A,FALSE,"Rounds";"Cap Imp",#N/A,FALSE,"Cap Imp"}</definedName>
    <definedName name="wrn.Acquisition." localSheetId="23" hidden="1">{#N/A,#N/A,TRUE,"Title Page";#N/A,#N/A,TRUE,"Executive Summary";#N/A,#N/A,TRUE,"Vacant Space";#N/A,#N/A,TRUE,"Cash Flow";#N/A,#N/A,TRUE,"Residual (Year 10)";#N/A,#N/A,TRUE,"Pricing Matrix";#N/A,#N/A,TRUE,"Vacancy Detail";#N/A,#N/A,TRUE,"Value Matrix";#N/A,#N/A,TRUE,"GI Detail";#N/A,#N/A,TRUE,"Exp Detail"}</definedName>
    <definedName name="wrn.Acquisition._.Model." localSheetId="23">{"Return",#N/A,FALSE,"RTN";"Inc Stmt",#N/A,FALSE,"Inc Stmt";"Stats",#N/A,FALSE,"Stats";"Rnds",#N/A,FALSE,"Rnds";"Dues",#N/A,FALSE,"Dues";"Capx",#N/A,FALSE,"CapX";"History",#N/A,FALSE,"Hist";"Rev",#N/A,FALSE,"Rev";"Expenses",#N/A,FALSE,"Exp";"Rounds",#N/A,FALSE,"Rounds";"Capex",#N/A,FALSE,"Capex"}</definedName>
    <definedName name="wrn.Acquisitions." localSheetId="23" hidden="1">{"One",#N/A,FALSE,"Acquisitions";"Two",#N/A,FALSE,"Acquisitions"}</definedName>
    <definedName name="wrn.Acquistion._.Status." localSheetId="23" hidden="1">{#N/A,#N/A,FALSE,"zm III";#N/A,#N/A,FALSE,"deal flow";#N/A,#N/A,FALSE,"Pending deals"}</definedName>
    <definedName name="wrn.AD._.Tool." localSheetId="23" hidden="1">{"AD Tool",#N/A,FALSE,"Spreadsheet"}</definedName>
    <definedName name="wrn.AFI._.QUARTERLY._.REPORT." localSheetId="23" hidden="1">{#N/A,#N/A,TRUE,"TITLE";#N/A,#N/A,TRUE,"SCH 1";#N/A,#N/A,TRUE,"SCH 2";#N/A,#N/A,TRUE,"SCH 3";#N/A,#N/A,TRUE,"SCH3(A)"}</definedName>
    <definedName name="wrn.ALL." localSheetId="2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Budget._.Detail_Forecast." localSheetId="23" hidden="1">{"All Budget Detail-Forecast",#N/A,FALSE,"Forecast"}</definedName>
    <definedName name="wrn.All._.Budget._.Detail_Reit." localSheetId="23" hidden="1">{"All Budget Detail-Reit",#N/A,FALSE,"Forecast"}</definedName>
    <definedName name="wrn.All._.but._.Individual._.Accounts." localSheetId="23" hidden="1">{"Instructions",#N/A,FALSE,"Instructions";"RECAP1",#N/A,FALSE,"RECAP";"RECAP2",#N/A,FALSE,"RECAP";"Summary",#N/A,FALSE,"SUMMARY";"DETAIL1",#N/A,FALSE,"DETAIL";"DETAIL2",#N/A,FALSE,"DETAIL";"COA CONV",#N/A,FALSE,"DETAIL";"OCCADJ1",#N/A,FALSE,"OCC ADJ";"OCCADJ2",#N/A,FALSE,"OCC ADJ";"OCCADJ3",#N/A,FALSE,"OCC ADJ";"SQFT1",#N/A,FALSE,"TENANT";"SQFT2",#N/A,FALSE,"TENANT";"BASERENT",#N/A,FALSE,"TENANT";"ESCAL",#N/A,FALSE,"TENANT";"ADVALTAX",#N/A,FALSE,"TENANT";"INSRECOV",#N/A,FALSE,"TENANT";"PRIORYR",#N/A,FALSE,"TENANT"}</definedName>
    <definedName name="wrn.All._.Consolidations." localSheetId="23" hidden="1">{#N/A,#N/A,FALSE,"Emmes Services";#N/A,#N/A,FALSE,"Emmes Capital";#N/A,#N/A,FALSE,"Emmes &amp; Co"}</definedName>
    <definedName name="wrn.all._.gulp._.sheets." localSheetId="2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2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s." localSheetId="23">{#N/A,#N/A,FALSE,"Primary";#N/A,#N/A,FALSE,"Secondary";#N/A,#N/A,FALSE,"Latent";#N/A,#N/A,FALSE,"Demand Inputs";#N/A,#N/A,FALSE,"Supply Addn";#N/A,#N/A,FALSE,"Mkt Pen"}</definedName>
    <definedName name="wrn.All._.Main._.Reports." localSheetId="23" hidden="1">{"Summary",#N/A,FALSE,"Sheet1";"Budget",#N/A,FALSE,"Sheet1";"Notes 2",#N/A,FALSE,"Sheet1";"Payroll Assumption Summary",#N/A,FALSE,"Sheet1";"Payroll_Assumption1",#N/A,FALSE,"Sheet1";"Rent_Assumptions",#N/A,FALSE,"Sheet1"}</definedName>
    <definedName name="wrn.All._.Non._.Recov._.Op._.Exp_Forecast." localSheetId="23" hidden="1">{"All Non-Recov. Op. Exp-Forecast",#N/A,FALSE,"Forecast"}</definedName>
    <definedName name="wrn.All._.Non._.Recov._.Op._.Exp_Reit." localSheetId="23" hidden="1">{"All Non-Recov. Op. Exp-Reit",#N/A,FALSE,"Forecast"}</definedName>
    <definedName name="wrn.ALL._.PAGES." localSheetId="23" hidden="1">{"cashcons",#N/A,FALSE,"CASHCONS";"cash7000",#N/A,FALSE,"CASH7000";"cash9000",#N/A,FALSE,"CASH9000";"assu7000",#N/A,FALSE,"ASSU7000";"assu9000",#N/A,FALSE,"ASSU9000";"rentroll",#N/A,FALSE,"RENTROLL";"expr7000",#N/A,FALSE,"EXPR7000";"expr9000",#N/A,FALSE,"EXPR9000"}</definedName>
    <definedName name="wrn.All._.Payroll._.Reports." localSheetId="23" hidden="1">{"Payroll Assumption Summary",#N/A,FALSE,"Sheet1";"Payroll_Assumption1",#N/A,FALSE,"Sheet1";"Payroll_Assumption2",#N/A,FALSE,"Sheet1"}</definedName>
    <definedName name="wrn.all._.periods." localSheetId="23"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 localSheetId="23"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_2" localSheetId="23"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2" localSheetId="23"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ro._.Forma." localSheetId="23" hidden="1">{#N/A,#N/A,FALSE,"DSCR Sum";#N/A,#N/A,FALSE,"Max  Allocation";#N/A,#N/A,FALSE,"Lake Davis";#N/A,#N/A,FALSE,"Lake Jennie I";#N/A,#N/A,FALSE,"Lake Jennie II";#N/A,#N/A,FALSE,"Gov Man";#N/A,#N/A,FALSE,"Mellonville";#N/A,#N/A,FALSE,"Total"}</definedName>
    <definedName name="wrn.All._.Rent._.Reports." localSheetId="23" hidden="1">{"Rent_Assumptions",#N/A,FALSE,"Sheet1";"Rent_ChangesPerUnit",#N/A,FALSE,"Sheet1";"Rent_ChangesTotal",#N/A,FALSE,"Sheet1";"Rent_Totals",#N/A,FALSE,"Sheet1"}</definedName>
    <definedName name="wrn.All._.Rental._.Income_Forecast." localSheetId="23" hidden="1">{"All Rental Income-Reforecast",#N/A,FALSE,"Forecast"}</definedName>
    <definedName name="wrn.All._.Rental._.Income_Reit." localSheetId="23" hidden="1">{"All Rental Income-Reit",#N/A,FALSE,"Forecast"}</definedName>
    <definedName name="wrn.All._.Reports." localSheetId="23"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_.EXCEPT._.PSF._.TABLES." localSheetId="23" hidden="1">{"ASSUMPTIONS",#N/A,FALSE,"Assumptions";"NPV",#N/A,FALSE,"npv";"CASH-ANNUAL",#N/A,FALSE,"Cash Financial";"CASH-PSF",#N/A,FALSE,"Cash Financial";"GAAP-ANNUAL",#N/A,FALSE,"Gaap Financial ";"GAAP-PSF",#N/A,FALSE,"Gaap Financial "}</definedName>
    <definedName name="wrn.All._.Schedules." localSheetId="23">{#N/A,#N/A,FALSE,"CF Consolidated 2";#N/A,#N/A,FALSE,"Retail Assump";#N/A,#N/A,FALSE,"CF Retail";#N/A,#N/A,FALSE,"Garage Assumpt 1";#N/A,#N/A,FALSE,"Garage Op Proj";#N/A,#N/A,FALSE,"Hist I&amp;E";#N/A,#N/A,FALSE,"Rent Roll";#N/A,#N/A,FALSE,"RE Taxes";#N/A,#N/A,FALSE,"CAM - BH";#N/A,#N/A,FALSE,"Comm.Condo CAM"}</definedName>
    <definedName name="wrn.All._.Sections." localSheetId="23"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heets." localSheetId="23" hidden="1">{#N/A,#N/A,FALSE,"6405";#N/A,#N/A,FALSE,"6406";#N/A,#N/A,FALSE,"6409";#N/A,#N/A,FALSE,"6425";#N/A,#N/A,FALSE,"6426";#N/A,#N/A,FALSE,"6427";#N/A,#N/A,FALSE,"6440";#N/A,#N/A,FALSE,"6441";#N/A,#N/A,FALSE,"6442";#N/A,#N/A,FALSE,"6443"}</definedName>
    <definedName name="wrn.All._.Stock_10_12_14." localSheetId="23"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ummary." localSheetId="23" hidden="1">{"Summary",#N/A,FALSE,"Sheet1"}</definedName>
    <definedName name="wrn.All._1" localSheetId="23" hidden="1">{#N/A,#N/A,FALSE,"Summary";#N/A,#N/A,FALSE,"Gen. Wash.";#N/A,#N/A,FALSE,"Iris Court";#N/A,#N/A,FALSE,"Castle Court";#N/A,#N/A,FALSE,"Edge Hills";#N/A,#N/A,FALSE,"Talbot Woods";#N/A,#N/A,FALSE,"Edge Terrace";#N/A,#N/A,FALSE,"Edge Village";#N/A,#N/A,FALSE,"Westgate";#N/A,#N/A,FALSE,"Century Hills";#N/A,#N/A,FALSE,"Parkview";#N/A,#N/A,FALSE,"Park Bethesda";#N/A,#N/A,FALSE,"Fairfax";#N/A,#N/A,FALSE,"North Park";#N/A,#N/A,FALSE,"Huntington";#N/A,#N/A,FALSE,"Bennington"}</definedName>
    <definedName name="wrn.All.0" localSheetId="23" hidden="1">{#N/A,#N/A,TRUE,"hist_5yr";#N/A,#N/A,TRUE,"Summary";#N/A,#N/A,TRUE,"Detail";#N/A,#N/A,TRUE,"Prop Issues";#N/A,#N/A,TRUE,"Acq";#N/A,#N/A,TRUE,"Other Dept"}</definedName>
    <definedName name="wrn.All.0_2" localSheetId="23" hidden="1">{#N/A,#N/A,TRUE,"hist_5yr";#N/A,#N/A,TRUE,"Summary";#N/A,#N/A,TRUE,"Detail";#N/A,#N/A,TRUE,"Prop Issues";#N/A,#N/A,TRUE,"Acq";#N/A,#N/A,TRUE,"Other Dept"}</definedName>
    <definedName name="wrn.all.2" localSheetId="23"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irr" localSheetId="2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sched" localSheetId="23" hidden="1">{#N/A,#N/A,FALSE,"CF Consolidated 2";#N/A,#N/A,FALSE,"Retail Assump";#N/A,#N/A,FALSE,"CF Retail";#N/A,#N/A,FALSE,"Garage Assumpt 1";#N/A,#N/A,FALSE,"Garage Op Proj";#N/A,#N/A,FALSE,"Hist I&amp;E";#N/A,#N/A,FALSE,"Rent Roll";#N/A,#N/A,FALSE,"RE Taxes";#N/A,#N/A,FALSE,"CAM - BH";#N/A,#N/A,FALSE,"Comm.Condo CAM"}</definedName>
    <definedName name="wrn.All_Models." localSheetId="23" hidden="1">{#N/A,#N/A,FALSE,"Summary";#N/A,#N/A,FALSE,"Projections";#N/A,#N/A,FALSE,"Mkt Mults";#N/A,#N/A,FALSE,"DCF";#N/A,#N/A,FALSE,"Accr Dil";#N/A,#N/A,FALSE,"PIC LBO";#N/A,#N/A,FALSE,"MULT10_4";#N/A,#N/A,FALSE,"CBI LBO"}</definedName>
    <definedName name="wrn.ALLbutPREMIUM." localSheetId="23"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23" hidden="1">{#N/A,#N/A,FALSE,"AD_Purchase";#N/A,#N/A,FALSE,"Credit";#N/A,#N/A,FALSE,"PF Acquisition";#N/A,#N/A,FALSE,"PF Offering"}</definedName>
    <definedName name="wrn.allper." localSheetId="23"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_2" localSheetId="23"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 localSheetId="23"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_2" localSheetId="23"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iods." localSheetId="23" hidden="1">{"Summaryall",#N/A,FALSE,"Model";"5Officeall",#N/A,FALSE,"Office-Retail Argus 2002-2006";"Officelegal",#N/A,FALSE,"Formatted Office-Retail Page";"Joint Ventures",#N/A,FALSE,"Joint Ventures";"Hotelall",#N/A,FALSE,"Hotel";"RDVall",#N/A,FALSE,"LDV";"Otherall",#N/A,FALSE,"Other";"Dispoall",#N/A,FALSE,"Dispositions"}</definedName>
    <definedName name="wrn.Allperiods._.wihtout._.Office._.Detail.2" localSheetId="23"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 localSheetId="23"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0" localSheetId="23"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s.0_2" localSheetId="23" hidden="1">{"Summaryall",#N/A,FALSE,"Model";"5 Year Argus Office/Retail Properties",#N/A,FALSE,"Office-Retail Argus 2002-2006";"Joint Ventures",#N/A,FALSE,"Joint Ventures";"Hotelall",#N/A,FALSE,"Hotel";"RDVall",#N/A,FALSE,"LDV";"Otherall",#N/A,FALSE,"Other";"Dispoall",#N/A,FALSE,"Dispositions"}</definedName>
    <definedName name="wrn.Allperiods._2" localSheetId="23" hidden="1">{"Summaryall",#N/A,FALSE,"Model";"5Officeall",#N/A,FALSE,"Office-Retail Argus 2002-2006";"Officelegal",#N/A,FALSE,"Formatted Office-Retail Page";"Joint Ventures",#N/A,FALSE,"Joint Ventures";"Hotelall",#N/A,FALSE,"Hotel";"RDVall",#N/A,FALSE,"LDV";"Otherall",#N/A,FALSE,"Other";"Dispoall",#N/A,FALSE,"Dispositions"}</definedName>
    <definedName name="wrn.Allperiods.0" localSheetId="23" hidden="1">{"Summaryall",#N/A,FALSE,"Model";"5Officeall",#N/A,FALSE,"Office-Retail Argus 2002-2006";"Officelegal",#N/A,FALSE,"Formatted Office-Retail Page";"Joint Ventures",#N/A,FALSE,"Joint Ventures";"Hotelall",#N/A,FALSE,"Hotel";"RDVall",#N/A,FALSE,"LDV";"Otherall",#N/A,FALSE,"Other";"Dispoall",#N/A,FALSE,"Dispositions"}</definedName>
    <definedName name="wrn.AllProperties." localSheetId="23" hidden="1">{#N/A,#N/A,FALSE,"0Consolidated";#N/A,#N/A,FALSE,"1Airport A and B ";#N/A,#N/A,FALSE,"2CityWest ";#N/A,#N/A,FALSE,"3Normandale Tech A and B";#N/A,#N/A,FALSE,"4Plymouth Corporate";#N/A,#N/A,FALSE,"5Freeway1";#N/A,#N/A,FALSE,"6Freeway2";#N/A,#N/A,FALSE,"7Freeway3";#N/A,#N/A,FALSE,"8Freeway4";#N/A,#N/A,FALSE,"9Parking Lots"}</definedName>
    <definedName name="wrn.Ambassador." localSheetId="23" hidden="1">{#N/A,#N/A,TRUE,"Summary Acquisition Ambassador";#N/A,#N/A,TRUE,"Prime Crest Apartments";#N/A,#N/A,TRUE,"Royal Crest Apartments"}</definedName>
    <definedName name="wrn.Annual." localSheetId="23" hidden="1">{"Summary Info",#N/A,TRUE,"Summary-Annual";"Sources &amp; Uses",#N/A,TRUE,"Summary-Annual";"Development Program",#N/A,TRUE,"Summary-Annual";"Total Annual CF",#N/A,TRUE,"Summary-Annual";"Total Detailed CF",#N/A,TRUE,"Summary";"Entitlement Costs",#N/A,TRUE,"Ent &amp; Infr";"Infrastructure Costs",#N/A,TRUE,"Ent &amp; Infr";"Infrastructure Costs 2",#N/A,TRUE,"Ent &amp; Infr";"Infrastructure Costs 3",#N/A,TRUE,"Ent &amp; Infr";"Infrastructure Costs 4",#N/A,TRUE,"Ent &amp; Infr";"Res Summary",#N/A,TRUE,"Residential";"Res CF Annual",#N/A,TRUE,"Residential";"Res Detailed Annual",#N/A,TRUE,"Residential";"Res Detailed Annual3",#N/A,TRUE,"Residential";"Res Annual Detailed4",#N/A,TRUE,"Residential-Annual";"Rental Summary",#N/A,TRUE,"Residential";"Rental CF Annual",#N/A,TRUE,"Residential";"Rental Detailed Annual2",#N/A,TRUE,"Residential";"Retail Summary",#N/A,TRUE,"Residential";"Retail Budget",#N/A,TRUE,"Retail";"Retail CF Annual",#N/A,TRUE,"Retail";"Retail Detailed Annual",#N/A,TRUE,"Retail";"Retail Detailed Annual2",#N/A,TRUE,"Retail";"Hotel Annual",#N/A,TRUE,"Hotel";"CFD Annual",#N/A,TRUE,"CFD-Annual";"TIF1",#N/A,TRUE,"TIF - Annual";"TIF2",#N/A,TRUE,"TIF - Annual"}</definedName>
    <definedName name="wrn.Annual._.Detail." localSheetId="23" hidden="1">{"annualsum",#N/A,FALSE,"Cost Summary";"annual1",#N/A,FALSE,"Phase_1";"annual2",#N/A,FALSE,"Phase_2";"annual3",#N/A,FALSE,"Phase_3";"annual4",#N/A,FALSE,"Phase_4"}</definedName>
    <definedName name="wrn.Annual._.Golf." localSheetId="23" hidden="1">{"a_dev",#N/A,FALSE,"Golf Development";"a_memstats",#N/A,FALSE,"Golf Development";"a_opstats",#N/A,FALSE,"Golf Development";"a_rev",#N/A,FALSE,"Golf Development";"a_return",#N/A,FALSE,"Golf Development"}</definedName>
    <definedName name="wrn.Annual._.Golf.2" localSheetId="23" hidden="1">{"a_dev",#N/A,FALSE,"Golf Development";"a_memstats",#N/A,FALSE,"Golf Development";"a_opstats",#N/A,FALSE,"Golf Development";"a_rev",#N/A,FALSE,"Golf Development";"a_return",#N/A,FALSE,"Golf Development"}</definedName>
    <definedName name="wrn.Annual._.Hotel." localSheetId="23" hidden="1">{"annual hotel",#N/A,FALSE,"Hotel Development"}</definedName>
    <definedName name="wrn.Annual._.Hotel.2" localSheetId="23" hidden="1">{"annual hotel",#N/A,FALSE,"Hotel Development"}</definedName>
    <definedName name="wrn.Annual._.Land._.Sales." localSheetId="23" hidden="1">{"annual",#N/A,FALSE,"Land Sales"}</definedName>
    <definedName name="wrn.Annual._.Land._.Sales_2" localSheetId="23" hidden="1">{"annual",#N/A,FALSE,"Land Sales"}</definedName>
    <definedName name="wrn.Annual._.Report." localSheetId="23" hidden="1">{"annual",#N/A,FALSE,"Pro Forma";#N/A,#N/A,FALSE,"Golf Operations"}</definedName>
    <definedName name="wrn.Annual._.Report._.no._.releases." localSheetId="23" hidden="1">{"a_sales",#N/A,FALSE,"Summary";"a_debt",#N/A,FALSE,"Summary";"a_cash",#N/A,FALSE,"Summary";"a_accrual",#N/A,FALSE,"Summary"}</definedName>
    <definedName name="wrn.Annual._.Report._.no._.releases2" localSheetId="23" hidden="1">{"a_sales",#N/A,FALSE,"Summary";"a_debt",#N/A,FALSE,"Summary";"a_cash",#N/A,FALSE,"Summary";"a_accrual",#N/A,FALSE,"Summary"}</definedName>
    <definedName name="wrn.Annual._.Report._.with._.releases." localSheetId="23" hidden="1">{"a_sales",#N/A,FALSE,"Summary";"a_debt",#N/A,FALSE,"Summary";"a_releases",#N/A,FALSE,"Summary";"a_cash",#N/A,FALSE,"Summary";"a_accrual",#N/A,FALSE,"Summary"}</definedName>
    <definedName name="wrn.Annual._.Report._.with._.releases.2" localSheetId="23" hidden="1">{"a_sales",#N/A,FALSE,"Summary";"a_debt",#N/A,FALSE,"Summary";"a_releases",#N/A,FALSE,"Summary";"a_cash",#N/A,FALSE,"Summary";"a_accrual",#N/A,FALSE,"Summary"}</definedName>
    <definedName name="wrn.Annual._.Report._2" localSheetId="23" hidden="1">{"annual",#N/A,FALSE,"Pro Forma";#N/A,#N/A,FALSE,"Golf Operations"}</definedName>
    <definedName name="wrn.annual._2" localSheetId="23" hidden="1">{"annual",#N/A,FALSE,"Pro Forma"}</definedName>
    <definedName name="wrn.AnnualRentRoll" localSheetId="23" hidden="1">{"AnnualRentRoll",#N/A,FALSE,"RentRoll"}</definedName>
    <definedName name="wrn.AnnualRentRoll." localSheetId="23" hidden="1">{"AnnualRentRoll",#N/A,FALSE,"RentRoll"}</definedName>
    <definedName name="wrn.annualrentroll2" localSheetId="23" hidden="1">{"AnnualRentRoll",#N/A,FALSE,"RentRoll"}</definedName>
    <definedName name="wrn.Appendix." localSheetId="23" hidden="1">{"IS Salary new",#N/A,TRUE,"Salaries";"IS Salary old",#N/A,TRUE,"Old Allocations";"Allocation Summary",#N/A,TRUE,"Allocation Summary";"Network Allocations 1",#N/A,TRUE,"Network Allocations";"Network Allocations 2",#N/A,TRUE,"Network Allocations";"Computer Upgrades 1",#N/A,TRUE,"Computer Upgrades";"Computer Upgrades 2",#N/A,TRUE,"Computer Upgrades";"Computers new and repl 1",#N/A,TRUE,"Computers (New and Repl)";"Computers new and repl 2",#N/A,TRUE,"Computers (New and Repl)"}</definedName>
    <definedName name="wrn.Appendix._.A." localSheetId="23" hidden="1">{#N/A,#N/A,FALSE,"Proj Des";#N/A,#N/A,FALSE,"TABLE_A_2";#N/A,#N/A,FALSE,"TABLE_A_3";#N/A,#N/A,FALSE,"REV_1";#N/A,#N/A,FALSE,"EXP_1";#N/A,#N/A,FALSE,"PROP_TAX";#N/A,#N/A,FALSE,"Sales_Tax";#N/A,#N/A,FALSE,"Road_maint";#N/A,#N/A,FALSE,"Fire";#N/A,#N/A,FALSE,"Park_maint"}</definedName>
    <definedName name="wrn.Arcform1." localSheetId="23" hidden="1">{"One",#N/A,FALSE,"Property";"Rent Analysis",#N/A,FALSE,"Rent &amp; Income";"Market",#N/A,FALSE,"Market";"Environmental",#N/A,FALSE,"Environmental"}</definedName>
    <definedName name="wrn.Arcform2." localSheetId="23" hidden="1">{"Development Team",#N/A,FALSE,"Team";"Environmental",#N/A,FALSE,"Environmental";"Permanent",#N/A,FALSE,"Perm Mtg";"Soft",#N/A,FALSE,"Soft Mtg"}</definedName>
    <definedName name="wrn.Arcform3." localSheetId="23" hidden="1">{"Grant",#N/A,FALSE,"Grant";"GP Developer",#N/A,FALSE,"GP &amp; Dev Loans";"Operating Analysis",#N/A,FALSE,"Operations";"Tax Credit",#N/A,FALSE,"Tax Credits";"Tax Credit Analysis",#N/A,FALSE,"TC Analysis"}</definedName>
    <definedName name="wrn.Arcform4." localSheetId="23" hidden="1">{"Construction Analysis",#N/A,FALSE,"Constr Analysis";"Construction Financing",#N/A,FALSE,"Constr Finan";"Guarantees and Reserves",#N/A,FALSE,"Guar &amp; Reserves"}</definedName>
    <definedName name="wrn.Asia." localSheetId="2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et._.Manager._.Package." localSheetId="23" hidden="1">{#N/A,#N/A,FALSE,"Assumptions";#N/A,#N/A,FALSE,"DCF 5 YR";#N/A,#N/A,FALSE," DCF 10 YR";#N/A,#N/A,FALSE,"Cashflows";"Asset Review 2",#N/A,FALSE,"Asset Review";"Asset Review 1",#N/A,FALSE,"Asset Review"}</definedName>
    <definedName name="wrn.Assumption._.Recap._.Sheet." localSheetId="23" hidden="1">{#N/A,#N/A,FALSE,"AssumpRecap"}</definedName>
    <definedName name="wrn.Assumptions." localSheetId="23" hidden="1">{"Assumptions",#N/A,FALSE,"Assum"}</definedName>
    <definedName name="wrn.Atrium." localSheetId="23" hidden="1">{"Atrium-Investor",#N/A,FALSE,"Atrium";"Atrium-Property",#N/A,FALSE,"Atrium"}</definedName>
    <definedName name="wrn.Auto._.Comp." localSheetId="23" hidden="1">{#N/A,#N/A,FALSE,"Sheet1"}</definedName>
    <definedName name="wrn.autoproj." localSheetId="23" hidden="1">{#N/A,#N/A,FALSE,"Project Properties";#N/A,#N/A,FALSE,"Eng %";#N/A,#N/A,FALSE,"ENGFORM";#N/A,#N/A,FALSE,"staffing";#N/A,#N/A,FALSE,"spending"}</definedName>
    <definedName name="wrn.B._.Spread._.Worksheet._.Summary." localSheetId="23" hidden="1">{#N/A,#N/A,FALSE,"B_Spread"}</definedName>
    <definedName name="wrn.B._.Spread._.Worksheets._.Detail." localSheetId="23" hidden="1">{#N/A,#N/A,FALSE,"B_Spread"}</definedName>
    <definedName name="wrn.BA." localSheetId="23" hidden="1">{"ba1",#N/A,TRUE,"B-A";"ba2",#N/A,TRUE,"B-A"}</definedName>
    <definedName name="wrn.BA.2" localSheetId="23" hidden="1">{"ba1",#N/A,TRUE,"B-A";"ba2",#N/A,TRUE,"B-A"}</definedName>
    <definedName name="wrn.balance._.sheet." localSheetId="23" hidden="1">{"bs",#N/A,FALSE,"SCF"}</definedName>
    <definedName name="wrn.Balance_Sheet." localSheetId="23" hidden="1">{"One",#N/A,FALSE,"Balance Sheet"}</definedName>
    <definedName name="wrn.Balcor." localSheetId="23"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bankrep." localSheetId="23" hidden="1">{#N/A,#N/A,FALSE,"ExecSum";#N/A,#N/A,FALSE,"Summary";#N/A,#N/A,FALSE,"Budget";#N/A,#N/A,FALSE,"CashFlow"}</definedName>
    <definedName name="wrn.Base._.Case._.Print." localSheetId="23" hidden="1">{#N/A,#N/A,FALSE,"Assumptions";#N/A,#N/A,FALSE,"Ground Rent";#N/A,#N/A,FALSE,"SQFT SUMMARY";#N/A,#N/A,FALSE,"PROJECT COSTS";#N/A,#N/A,FALSE,"Financing";#N/A,#N/A,FALSE,"RE Tax Analysis";#N/A,#N/A,FALSE,"Oper Pro Forma";#N/A,#N/A,FALSE,"Sale and IRR";#N/A,#N/A,FALSE,"Int BackUP"}</definedName>
    <definedName name="wrn.BaseYearDemand." localSheetId="23">{"Base Year Demand",#N/A,FALSE,"Demand-Base Year"}</definedName>
    <definedName name="wrn.Basic." localSheetId="23" hidden="1">{#N/A,#N/A,FALSE,"Cover";#N/A,#N/A,FALSE,"Assumptions";#N/A,#N/A,FALSE,"Acquirer";#N/A,#N/A,FALSE,"Target";#N/A,#N/A,FALSE,"Income Statement";#N/A,#N/A,FALSE,"Summary Tables"}</definedName>
    <definedName name="wrn.Basic._.Forecast." localSheetId="23"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_.Report." localSheetId="23" hidden="1">{#N/A,#N/A,FALSE,"New Depr Sch-150% DB";#N/A,#N/A,FALSE,"Cash Flows RLP";#N/A,#N/A,FALSE,"IRR";#N/A,#N/A,FALSE,"Proforma IS";#N/A,#N/A,FALSE,"Assumptions"}</definedName>
    <definedName name="wrn.basics." localSheetId="23" hidden="1">{#N/A,#N/A,FALSE,"TSUM";#N/A,#N/A,FALSE,"shares";#N/A,#N/A,FALSE,"earnout";#N/A,#N/A,FALSE,"Heaty";#N/A,#N/A,FALSE,"self-tend";#N/A,#N/A,FALSE,"self-sum"}</definedName>
    <definedName name="wrn.BATON._.ROUGE._.1996._.CAP._.EX." localSheetId="23" hidden="1">{#N/A,#N/A,FALSE,"BATCAPX";#N/A,#N/A,FALSE,"GR&amp;CORR TOTALS";#N/A,#N/A,FALSE,"LUX  KING FF&amp;E";#N/A,#N/A,FALSE,"LUX KING GC";#N/A,#N/A,FALSE,"TYP DBL FF&amp;E ";#N/A,#N/A,FALSE,"TYP DBL GC ";#N/A,#N/A,FALSE,"PETITE W-SOFA FF&amp;E";#N/A,#N/A,FALSE,"PETITE W-SOFA GC";#N/A,#N/A,FALSE,"TYP KING FF&amp;E";#N/A,#N/A,FALSE,"TYP KING GC";#N/A,#N/A,FALSE,"EXEC KING FF&amp;E";#N/A,#N/A,FALSE,"EXEC KING GC";#N/A,#N/A,FALSE,"TOWNHS PARLOR FF&amp;E";#N/A,#N/A,FALSE,"TOWNHS PARLOR GC";#N/A,#N/A,FALSE,"LUX K PAR FF&amp;E ";#N/A,#N/A,FALSE,"LUX K PAR GC ";#N/A,#N/A,FALSE,"PRES SUITE FF&amp;E";#N/A,#N/A,FALSE,"PRES SUITE GC";#N/A,#N/A,FALSE,"CONC LOUNGE FF&amp;E";#N/A,#N/A,FALSE,"CONC LOUNGE GC";#N/A,#N/A,FALSE,"ADA GR  FF&amp;E ";#N/A,#N/A,FALSE,"ADA GR GC ";#N/A,#N/A,FALSE,"GUEST COR FF&amp;E ";#N/A,#N/A,FALSE,"GUEST  CORR GC";#N/A,#N/A,FALSE,"2ND FLR BANQ FF&amp;E L";#N/A,#N/A,FALSE,"2ND FLR BANQ GC L";#N/A,#N/A,FALSE,"2ND FLR BANQ FF&amp;E S";#N/A,#N/A,FALSE,"2ND FLR BANQ GC S"}</definedName>
    <definedName name="wrn.BCN._.REVISED." localSheetId="23" hidden="1">{#N/A,#N/A,FALSE,"Income Statement - Phase II";#N/A,#N/A,FALSE,"Balance Sheet Phase II";#N/A,#N/A,FALSE,"Transaction Costs";#N/A,#N/A,FALSE,"Debt &amp; Equity Detail";#N/A,#N/A,FALSE,"G&amp;A Reduction - 25%";#N/A,#N/A,FALSE,"G&amp;A Reduction - 50%";#N/A,#N/A,FALSE,"G&amp;A Reduction - 75%";#N/A,#N/A,FALSE,"GandA Reduction Detail"}</definedName>
    <definedName name="wrn.BCNPROJ." localSheetId="23" hidden="1">{#N/A,#N/A,FALSE,"Income Statement";#N/A,#N/A,FALSE,"Balance Sheet";#N/A,#N/A,FALSE,"Sheet5";#N/A,#N/A,FALSE,"Debt &amp; Equity Detail"}</definedName>
    <definedName name="wrn.BD_CONTABIL." localSheetId="23" hidden="1">{#N/A,#N/A,FALSE,"Banco de Dados"}</definedName>
    <definedName name="wrn.BD_HISTORICAL." localSheetId="23" hidden="1">{#N/A,#N/A,FALSE,"Banco de Dados"}</definedName>
    <definedName name="wrn.BEL." localSheetId="23" hidden="1">{"IS",#N/A,FALSE,"IS";"RPTIS",#N/A,FALSE,"RPTIS";"STATS",#N/A,FALSE,"STATS";"CELL",#N/A,FALSE,"CELL";"BS",#N/A,FALSE,"BS"}</definedName>
    <definedName name="wrn.Benchmark._.Budget." localSheetId="23" hidden="1">{#N/A,#N/A,TRUE,"Executive Summary100%";#N/A,#N/A,TRUE,"Executive SummaryFC% (2)";#N/A,#N/A,TRUE,"Assumptions";#N/A,#N/A,TRUE,"Benchmark Budget";#N/A,#N/A,TRUE,"Contingency Management";#N/A,#N/A,TRUE,"Bank Budget comparison";#N/A,#N/A,TRUE,"PartnershipBudget";#N/A,#N/A,TRUE,"Cash Flow";#N/A,#N/A,TRUE,"Carry";#N/A,#N/A,TRUE,"IRR 7-YR";#N/A,#N/A,TRUE,"Lease Up";#N/A,#N/A,TRUE,"Waterfall@4%";#N/A,#N/A,TRUE,"Waterfall@5%"}</definedName>
    <definedName name="wrn.BidCo." localSheetId="23" hidden="1">{#N/A,#N/A,FALSE,"BidCo Assumptions";#N/A,#N/A,FALSE,"Credit Stats";#N/A,#N/A,FALSE,"Bidco Summary";#N/A,#N/A,FALSE,"BIDCO Consolidated"}</definedName>
    <definedName name="wrn.BIGGER." localSheetId="23" hidden="1">{"PROFORMA",#N/A,FALSE,"A";"BIGGER 1",#N/A,FALSE,"B";"BIGGER 2",#N/A,FALSE,"B";"BIGGER 3",#N/A,FALSE,"B";"SMALL CF 1",#N/A,FALSE,"C"}</definedName>
    <definedName name="wrn.Binder." localSheetId="23" hidden="1">{"Summary",#N/A,FALSE,"Financial Summary";"Income",#N/A,FALSE,"Lease Terms";"Development",#N/A,FALSE,"Development Costs";"Expense",#N/A,FALSE,"Lease Terms";"CFlow",#N/A,FALSE,"5 Year Cash Flow"}</definedName>
    <definedName name="wrn.Birdie." localSheetId="23" hidden="1">{#N/A,#N/A,FALSE,"Trans Summary";#N/A,#N/A,FALSE,"Proforma Five Yr";#N/A,#N/A,FALSE,"Occ and Rate"}</definedName>
    <definedName name="wrn.BlackWhite." localSheetId="23">{#N/A,#N/A,FALSE,"NNN sum";#N/A,#N/A,FALSE,"10-yr Opt. A Sum";#N/A,#N/A,FALSE,"10-yr Opt A Other Costs";#N/A,#N/A,FALSE,"Purchase Sum";#N/A,#N/A,FALSE,"Purchase Other Costs"}</definedName>
    <definedName name="wrn.BlackWhite5" localSheetId="23" hidden="1">{#N/A,#N/A,FALSE,"NNN sum";#N/A,#N/A,FALSE,"10-yr Opt. A Sum";#N/A,#N/A,FALSE,"10-yr Opt A Other Costs";#N/A,#N/A,FALSE,"Purchase Sum";#N/A,#N/A,FALSE,"Purchase Other Costs"}</definedName>
    <definedName name="wrn.bleu4." localSheetId="23">{#N/A,#N/A,FALSE}</definedName>
    <definedName name="wrn.bleu4.2" localSheetId="23" hidden="1">{#N/A,#N/A,FALSE}</definedName>
    <definedName name="wrn.blu3" localSheetId="23" hidden="1">{#N/A,#N/A,FALSE}</definedName>
    <definedName name="wrn.blu4" localSheetId="23" hidden="1">{#N/A,#N/A,FALSE}</definedName>
    <definedName name="wrn.bluuuu" localSheetId="23" hidden="1">{#N/A,#N/A,FALSE}</definedName>
    <definedName name="wrn.Board._.Commitment._.Package." localSheetId="23" hidden="1">{"Project Summary",#N/A,FALSE,"Project Summary";"Rent Summary",#N/A,FALSE,"Rent Summary";"Operating Budget Detail",#N/A,FALSE,"Operations";"Operating Budget Summary",#N/A,FALSE,"Operations";"Sources and Uses",#N/A,FALSE,"Sources &amp; Uses";"Cash Flow",#N/A,FALSE,"Cash Flow"}</definedName>
    <definedName name="wrn.boardPackage." localSheetId="23"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b." localSheetId="23" hidden="1">{#N/A,#N/A,TRUE,"33_Cover";#N/A,#N/A,TRUE,"1_Exec_Summ";#N/A,#N/A,TRUE,"2_Assump_Genl";#N/A,#N/A,TRUE,"5_Cash_Flow";#N/A,#N/A,TRUE,"11_Exp_Dtl";#N/A,#N/A,TRUE,"10_Exp_Recov_Dtl";#N/A,#N/A,TRUE,"12_Residual";#N/A,#N/A,TRUE,"14_Pricing_Mtx";#N/A,#N/A,TRUE,"29_Residual_Mtx";#N/A,#N/A,TRUE,"18_Expirations"}</definedName>
    <definedName name="wrn.BofA." localSheetId="23" hidden="1">{"BofA-Investor",#N/A,FALSE,"BofA Tower";"BofA-Property",#N/A,FALSE,"BofA Tower"}</definedName>
    <definedName name="wrn.BofA_RE." localSheetId="23" hidden="1">{#N/A,#N/A,TRUE,"toc";#N/A,#N/A,TRUE,"data1";#N/A,#N/A,TRUE,"financing";#N/A,#N/A,TRUE,"source";#N/A,#N/A,TRUE,"flow";#N/A,#N/A,TRUE,"cash";#N/A,#N/A,TRUE,"-3%";#N/A,#N/A,TRUE,"tax";#N/A,#N/A,TRUE,"ben";#N/A,#N/A,TRUE,"Exit";#N/A,#N/A,TRUE,"Mezza";#N/A,#N/A,TRUE,"ln2";#N/A,#N/A,TRUE,"ln3";#N/A,#N/A,TRUE,"ln4";#N/A,#N/A,TRUE,"lnsum";#N/A,#N/A,TRUE,"rep";#N/A,#N/A,TRUE,"depr";#N/A,#N/A,TRUE,"funded";#N/A,#N/A,TRUE,"fedtc";#N/A,#N/A,TRUE,"statetc";#N/A,#N/A,TRUE,"mingain";#N/A,#N/A,TRUE,"Qirr (2)"}</definedName>
    <definedName name="wrn.Bonds." localSheetId="23" hidden="1">{#N/A,#N/A,FALSE,"Bonds - Consol";#N/A,#N/A,FALSE,"Bonds - Lakes";#N/A,#N/A,FALSE,"Bonds - Chabot";#N/A,#N/A,FALSE,"Bonds - Diablo"}</definedName>
    <definedName name="wrn.BOOK." localSheetId="23"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_.Reports." localSheetId="23" hidden="1">{"Current Month",#N/A,FALSE,"Current Compar.";"Year-To-Date",#N/A,FALSE,"Year Comparison";"Forecast",#N/A,FALSE,"Comparison NOI";"Actual Input",#N/A,FALSE,"Act...Ratios"}</definedName>
    <definedName name="wrn.book7" localSheetId="23" hidden="1">{"page1",#N/A,FALSE,"net investor returns";"page2",#N/A,FALSE,"net investor returns"}</definedName>
    <definedName name="wrn.Both._.Outputs." localSheetId="23">{"LTV Output",#N/A,FALSE,"Output";"DCR Output",#N/A,FALSE,"Output"}</definedName>
    <definedName name="wrn.BOV." localSheetId="23" hidden="1">{#N/A,#N/A,FALSE,"Pricing Matrix";#N/A,#N/A,FALSE,"Assumptions";#N/A,#N/A,FALSE,"Year One Pro Forma";#N/A,#N/A,FALSE,"Operating Stmts";#N/A,#N/A,FALSE,"Cash Flow Projections";#N/A,#N/A,FALSE,"Rent Roll Summary";#N/A,#N/A,FALSE,"Market Rent Detail";#N/A,#N/A,FALSE,"Effective Rental Income Detail"}</definedName>
    <definedName name="wrn.Bridge." localSheetId="23"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ookfield._.Notes." localSheetId="23" hidden="1">{#N/A,#N/A,FALSE,"Note 2";#N/A,#N/A,FALSE,"Note 3";#N/A,#N/A,FALSE,"Note 4";#N/A,#N/A,FALSE,"Note 5";#N/A,#N/A,FALSE,"Note 6";#N/A,#N/A,FALSE,"Note 10"}</definedName>
    <definedName name="wrn.bs.com." localSheetId="23" hidden="1">{#N/A,#N/A,FALSE,"Summary (A)";#N/A,#N/A,FALSE,"DCF (B-1)";#N/A,#N/A,FALSE,"WACC (B-2)";#N/A,#N/A,FALSE,"Web Comps (B-3)";#N/A,#N/A,FALSE,"Web Approach (C-1)";#N/A,#N/A,FALSE,"Recnt Trans (D)";#N/A,#N/A,FALSE,"Inc. Stmt Scen 1(E-1,E-2)";#N/A,#N/A,FALSE,"Fixed Assets (E-3)";#N/A,#N/A,FALSE,"Venture Cap (F)";#N/A,#N/A,FALSE,"Control (G)"}</definedName>
    <definedName name="wrn.Budget." localSheetId="23" hidden="1">{"Spread Dollars",#N/A,FALSE,"Budget";"Spread Ratios",#N/A,FALSE,"Budget";"Target Comparison",#N/A,FALSE,"Summary"}</definedName>
    <definedName name="wrn.Budget._.1997._.Analysis." localSheetId="23" hidden="1">{#N/A,#N/A,TRUE,"Budget 1997 Class A";#N/A,#N/A,TRUE,"Budgets 1997 Class B &amp; C"}</definedName>
    <definedName name="wrn.BUDGET._.PACKAGE." localSheetId="23" hidden="1">{"General Input",#N/A,FALSE,"General Info";"Miscellaneous Input",#N/A,FALSE,"General Info";"Tenant Info",#N/A,FALSE,"Revenue Input";"Base Rent",#N/A,FALSE,"Revenue Input";"RSF Projections",#N/A,FALSE,"Revenue Input";"OP Cost Escalations",#N/A,FALSE,"Revenue Input";"OP Cost Monthly",#N/A,FALSE,"Revenue Input";"RE Tax Escalation",#N/A,FALSE,"Revenue Input";"RE Tax Monthly",#N/A,FALSE,"Revenue Input";"Assumptions",#N/A,FALSE,"Leasing Assumptions";"Property Improvements",#N/A,FALSE,"Property Improvements";"Parking",#N/A,FALSE,"Parking";"ONE",#N/A,FALSE,"Expenses";"TWO",#N/A,FALSE,"Expenses";"FOUR",#N/A,FALSE,"Expenses";"THREE",#N/A,FALSE,"Expenses";"Five",#N/A,FALSE,"Expenses";"Six",#N/A,FALSE,"Expenses";"Seven",#N/A,FALSE,"Expenses";"Eight",#N/A,FALSE,"Expenses";"Nine",#N/A,FALSE,"Expenses";"Ten",#N/A,FALSE,"Expenses";"Eleven",#N/A,FALSE,"Expenses";"Twelve",#N/A,FALSE,"Expenses";"Thirteen",#N/A,FALSE,"Expenses";"Fourteen",#N/A,FALSE,"Expenses";"Fifteen",#N/A,FALSE,"Expenses";"Sixteen",#N/A,FALSE,"Expenses";"Seventeen",#N/A,FALSE,"Expenses";"Eighteen",#N/A,FALSE,"Expenses";"Nineteen",#N/A,FALSE,"Expenses";"Twenty",#N/A,FALSE,"Expenses";"Twenty one",#N/A,FALSE,"Expenses";"Twenty two",#N/A,FALSE,"Expenses";"Twenty three",#N/A,FALSE,"Expenses";"Twenty four",#N/A,FALSE,"Expenses";"Twenty five",#N/A,FALSE,"Expenses";"Twenty six",#N/A,FALSE,"Expenses";"Twenty seven",#N/A,FALSE,"Expenses";"Twenty eight",#N/A,FALSE,"Expenses";"Twenty nine",#N/A,FALSE,"Expenses";"Thirty",#N/A,FALSE,"Expenses";"Thirty one",#N/A,FALSE,"Expenses";"Thirty two",#N/A,FALSE,"Expenses";"Thirty three",#N/A,FALSE,"Expenses";"Thirty four",#N/A,FALSE,"Expenses";"Thirty five",#N/A,FALSE,"Expenses";"Thirty six",#N/A,FALSE,"Expenses";"Thirty seven",#N/A,FALSE,"Expenses";"Thirty eight",#N/A,FALSE,"Expenses";"Thirty nine",#N/A,FALSE,"Expenses";"forty",#N/A,FALSE,"Expenses";"Forty one",#N/A,FALSE,"Expenses";"Forty two",#N/A,FALSE,"Expenses";"Forty three",#N/A,FALSE,"Expenses";"Forty four",#N/A,FALSE,"Expenses";"Forty five",#N/A,FALSE,"Expenses";"PriorYr1",#N/A,FALSE,"Prior Year Amounts";"PriorYr2",#N/A,FALSE,"Prior Year Amounts";#N/A,#N/A,FALSE,"Capital Expenditures";"Commission Cost",#N/A,FALSE,"Capital Expenditures";"Tenant Improvements",#N/A,FALSE,"Capital Expenditures";#N/A,#N/A,FALSE,"Revenue Schedules";"Revenue Summary",#N/A,FALSE,"Revenue Schedules";#N/A,#N/A,FALSE,"Expense Schedules";"Expense Schedules",#N/A,FALSE,"Expense Schedules";"MonSum 1",#N/A,FALSE,"Summary Schedules";"MonSum 2",#N/A,FALSE,"Summary Schedules";"QtrSum1",#N/A,FALSE,"Summary Schedules";"QtrSum2",#N/A,FALSE,"Summary Schedules";"AnnualSum1",#N/A,FALSE,"Summary Schedules"}</definedName>
    <definedName name="wrn.bullshit1." localSheetId="23" hidden="1">{#N/A,#N/A,FALSE,"Sheet1";#N/A,#N/A,FALSE,"Summary";#N/A,#N/A,FALSE,"proj1";#N/A,#N/A,FALSE,"proj2"}</definedName>
    <definedName name="wrn.CAM._.Allocation." localSheetId="23" hidden="1">{"CAM_Summary",#N/A,FALSE,"CAM Allocation";"CAM1",#N/A,FALSE,"CAM Allocation";"CAM2",#N/A,FALSE,"CAM Allocation";"CAM3",#N/A,FALSE,"CAM Allocation"}</definedName>
    <definedName name="wrn.Capital._.Expenditures." localSheetId="23" hidden="1">{"Commission Cost",#N/A,FALSE,"Capital Expenditures";"Tenant Improvements",#N/A,FALSE,"Capital Expenditures"}</definedName>
    <definedName name="wrn.Capital_Increm.." localSheetId="23" hidden="1">{#N/A,#N/A,FALSE,"Capital-Incremental"}</definedName>
    <definedName name="wrn.Capital_Nonincre.." localSheetId="23" hidden="1">{#N/A,#N/A,FALSE,"Capital-Nonincremental"}</definedName>
    <definedName name="wrn.CAPREIT." localSheetId="23" hidden="1">{#N/A,#N/A,FALSE,"CAPREIT"}</definedName>
    <definedName name="wrn.CAPREIT._.II." localSheetId="23" hidden="1">{#N/A,#N/A,FALSE,"Consolidate II";#N/A,#N/A,FALSE,"Atrium";#N/A,#N/A,FALSE,"DoverFarms";#N/A,#N/A,FALSE,"GreenwayChase";#N/A,#N/A,FALSE,"Island Club 1";#N/A,#N/A,FALSE,"IslesGateway";#N/A,#N/A,FALSE,"MadisonPark";#N/A,#N/A,FALSE,"PacesRun";#N/A,#N/A,FALSE,"Park";#N/A,#N/A,FALSE,"Sunbrook";#N/A,#N/A,FALSE,"TownPlace";#N/A,#N/A,FALSE,"WatPark";#N/A,#N/A,FALSE,"WatPlace";#N/A,#N/A,FALSE,"WatCastleton"}</definedName>
    <definedName name="wrn.CAPREIT._.II._.and._.IV." localSheetId="23" hidden="1">{#N/A,#N/A,FALSE,"Consolidate II &amp; IV";#N/A,#N/A,FALSE,"Atrium";#N/A,#N/A,FALSE,"Chasewood";#N/A,#N/A,FALSE,"ClubNorthHills";#N/A,#N/A,FALSE,"DoverFarms";#N/A,#N/A,FALSE,"GreenwayChase";#N/A,#N/A,FALSE,"Island Club 1";#N/A,#N/A,FALSE,"IslesGateway";#N/A,#N/A,FALSE,"Kensington";#N/A,#N/A,FALSE,"LakeFront";#N/A,#N/A,FALSE,"MadisonPark";#N/A,#N/A,FALSE,"Oaks";#N/A,#N/A,FALSE,"PacesRun";#N/A,#N/A,FALSE,"Park";#N/A,#N/A,FALSE,"PointeWest";#N/A,#N/A,FALSE,"Sunbrook";#N/A,#N/A,FALSE,"Sundance";#N/A,#N/A,FALSE,"TownPlace";#N/A,#N/A,FALSE,"WatPark";#N/A,#N/A,FALSE,"WatPlace";#N/A,#N/A,FALSE,"WatCastleton";#N/A,#N/A,FALSE,"Wellington"}</definedName>
    <definedName name="wrn.CAPREIT._.IV." localSheetId="23" hidden="1">{#N/A,#N/A,FALSE,"Consolidate IV";#N/A,#N/A,FALSE,"Chasewood";#N/A,#N/A,FALSE,"ClubNorthHills";#N/A,#N/A,FALSE,"Kensington";#N/A,#N/A,FALSE,"LakeFront";#N/A,#N/A,FALSE,"Oaks";#N/A,#N/A,FALSE,"PointeWest";#N/A,#N/A,FALSE,"Sundance";#N/A,#N/A,FALSE,"Wellington"}</definedName>
    <definedName name="wrn.CAPREIT._.TERA." localSheetId="23" hidden="1">{#N/A,#N/A,FALSE,"Consolidate TERA";#N/A,#N/A,FALSE,"Boulder";#N/A,#N/A,FALSE,"Braden";#N/A,#N/A,FALSE,"Cambridge";#N/A,#N/A,FALSE,"Charleston";#N/A,#N/A,FALSE,"Cornerstone";#N/A,#N/A,FALSE,"Courtyard";#N/A,#N/A,FALSE,"LakeMayport";#N/A,#N/A,FALSE,"Paces River 1";#N/A,#N/A,FALSE,"Paces River 2";#N/A,#N/A,FALSE,"Paddock ";#N/A,#N/A,FALSE,"Summer";#N/A,#N/A,FALSE,"Sutton"}</definedName>
    <definedName name="wrn.CAPREIT._.V." localSheetId="23" hidden="1">{#N/A,#N/A,FALSE,"Consolidate V";#N/A,#N/A,FALSE,"Ashley";#N/A,#N/A,FALSE,"Biscayne";#N/A,#N/A,FALSE,"Carnegie";#N/A,#N/A,FALSE,"Culpeper ";#N/A,#N/A,FALSE,"Island Club 2";#N/A,#N/A,FALSE,"MadisonRidge";#N/A,#N/A,FALSE,"Magnolia";#N/A,#N/A,FALSE,"Royal";#N/A,#N/A,FALSE,"Valle"}</definedName>
    <definedName name="wrn.CAPREIT._2" localSheetId="23" hidden="1">{#N/A,#N/A,FALSE,"CAPREIT"}</definedName>
    <definedName name="wrn.CAPREIT._3" localSheetId="23" hidden="1">{#N/A,#N/A,FALSE,"CAPREIT"}</definedName>
    <definedName name="wrn.CAPREIT._4" localSheetId="23" hidden="1">{#N/A,#N/A,FALSE,"CAPREIT"}</definedName>
    <definedName name="wrn.CAPREIT._5" localSheetId="23" hidden="1">{#N/A,#N/A,FALSE,"CAPREIT"}</definedName>
    <definedName name="wrn.CAPREIT2" localSheetId="23" hidden="1">{#N/A,#N/A,FALSE,"CAPREIT"}</definedName>
    <definedName name="wrn.CAPREIT2_2" localSheetId="23" hidden="1">{#N/A,#N/A,FALSE,"CAPREIT"}</definedName>
    <definedName name="wrn.CAPREIT2_3" localSheetId="23" hidden="1">{#N/A,#N/A,FALSE,"CAPREIT"}</definedName>
    <definedName name="wrn.CAPREIT2_4" localSheetId="23" hidden="1">{#N/A,#N/A,FALSE,"CAPREIT"}</definedName>
    <definedName name="wrn.CAPREIT2_5" localSheetId="23" hidden="1">{#N/A,#N/A,FALSE,"CAPREIT"}</definedName>
    <definedName name="wrn.Capx." localSheetId="23">{"Capx/exp",#N/A,FALSE,"CapX"}</definedName>
    <definedName name="wrn.cash" localSheetId="23" hidden="1">{#N/A,#N/A,FALSE,"Matrix";#N/A,#N/A,FALSE,"Cash Flow";#N/A,#N/A,FALSE,"10 Year Cost Analysis"}</definedName>
    <definedName name="wrn.Cash." localSheetId="23" hidden="1">{"Cash_detail",#N/A,FALSE,"Cash";"Cash_summary",#N/A,FALSE,"Cash";"Cash_adjustments",#N/A,FALSE,"Cash";"Cash_reconciliation",#N/A,FALSE,"Cash";"Cash_Variance",#N/A,FALSE,"Cash"}</definedName>
    <definedName name="wrn.Cash._.and._.Accrual." localSheetId="23" hidden="1">{"a_cash",#N/A,FALSE,"Summary";"a_accrual",#N/A,FALSE,"Summary"}</definedName>
    <definedName name="wrn.Cash._.and._.Accrual.2" localSheetId="23" hidden="1">{"a_cash",#N/A,FALSE,"Summary";"a_accrual",#N/A,FALSE,"Summary"}</definedName>
    <definedName name="wrn.Cash._.Flow._.Analysis." localSheetId="23">{"CF",#N/A,FALSE,"Cash Flow";"RET",#N/A,FALSE,"Returns";"NPV",#N/A,FALSE,"Values";"ASMPT",#N/A,FALSE,"Assumptions"}</definedName>
    <definedName name="wrn.Cash._.Flow._.Analysis.2" localSheetId="23" hidden="1">{"CF",#N/A,FALSE,"Cash Flow";"RET",#N/A,FALSE,"Returns";"NPV",#N/A,FALSE,"Values";"ASMPT",#N/A,FALSE,"Assumptions"}</definedName>
    <definedName name="wrn.Cash._.Flow._.Analysis7" localSheetId="23" hidden="1">{"CF",#N/A,FALSE,"Cash Flow";"RET",#N/A,FALSE,"Returns";"NPV",#N/A,FALSE,"Values";"ASMPT",#N/A,FALSE,"Assumptions"}</definedName>
    <definedName name="wrn.Cash._.Flow._.and._.Matrix." localSheetId="23">{#N/A,#N/A,FALSE,"Matrix";#N/A,#N/A,FALSE,"Cash Flow";#N/A,#N/A,FALSE,"10 Year Cost Analysis"}</definedName>
    <definedName name="wrn.CASH._.FLOWS._.ONLY." localSheetId="23">{#N/A,#N/A,FALSE,"Assumptions";#N/A,#N/A,FALSE,"Consol CF";#N/A,#N/A,FALSE,"Hacienda CF";#N/A,#N/A,FALSE,"Chabot CF";#N/A,#N/A,FALSE,"Diablo CF"}</definedName>
    <definedName name="wrn.Cash_Flow." localSheetId="23" hidden="1">{#N/A,#N/A,FALSE,"Cash Flow"}</definedName>
    <definedName name="wrn.CD." localSheetId="23" hidden="1">{"CD1",#N/A,TRUE,"C-D (R)";"CD2",#N/A,TRUE,"C-D (R)"}</definedName>
    <definedName name="wrn.CD.2" localSheetId="23" hidden="1">{"CD1",#N/A,TRUE,"C-D (R)";"CD2",#N/A,TRUE,"C-D (R)"}</definedName>
    <definedName name="wrn.CDA." localSheetId="23" hidden="1">{#N/A,#N/A,TRUE,"Comments";#N/A,#N/A,TRUE,"toc";#N/A,#N/A,TRUE,"data1";#N/A,#N/A,TRUE,"financing";#N/A,#N/A,TRUE,"source";#N/A,#N/A,TRUE,"cash";#N/A,#N/A,TRUE,"tax";#N/A,#N/A,TRUE,"ln3";#N/A,#N/A,TRUE,"ln2 (2)";#N/A,#N/A,TRUE,"mht";#N/A,#N/A,TRUE,"cda2";#N/A,#N/A,TRUE,"mtdata1";#N/A,#N/A,TRUE,"mtsource";#N/A,#N/A,TRUE,"mtop";#N/A,#N/A,TRUE,"noi";#N/A,#N/A,TRUE,"base";#N/A,#N/A,TRUE,"mtcash";#N/A,#N/A,TRUE,"mttax";#N/A,#N/A,TRUE,"ti"}</definedName>
    <definedName name="wrn.CF._.Print." localSheetId="2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HART." localSheetId="23" hidden="1">{"CHART",#N/A,FALSE,"Arch Communications"}</definedName>
    <definedName name="wrn.CHART2._.detail." localSheetId="23" hidden="1">{#N/A,#N/A,FALSE,"Chart 2 by Prop Type"}</definedName>
    <definedName name="wrn.check." localSheetId="23"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23"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s." localSheetId="23" hidden="1">{"Checks",#N/A,FALSE,"Checks"}</definedName>
    <definedName name="wrn.Clarie_Bridge." localSheetId="23" hidden="1">{"One",#N/A,FALSE,"Claire Bridge";"Two",#N/A,FALSE,"Claire Bridge";"Three",#N/A,FALSE,"Claire Bridge";"Four",#N/A,FALSE,"Claire Bridge";"Five",#N/A,FALSE,"Claire Bridge"}</definedName>
    <definedName name="wrn.Cleveland." localSheetId="23" hidden="1">{#N/A,#N/A,FALSE,"Exec. Summary";#N/A,#N/A,FALSE,"Budget";#N/A,#N/A,FALSE,"Assumptions";#N/A,#N/A,FALSE,"Cash Flow";#N/A,#N/A,FALSE,"Apt. Lease-up";#N/A,#N/A,FALSE,"Carry"}</definedName>
    <definedName name="wrn.client." localSheetId="23" hidden="1">{"multiple",#N/A,FALSE,"client";"margins",#N/A,FALSE,"client";"data",#N/A,FALSE,"client"}</definedName>
    <definedName name="wrn.Client3." localSheetId="23" hidden="1">{"data",#N/A,FALSE,"client (3)";"margins",#N/A,FALSE,"client (3)";"multiple",#N/A,FALSE,"client (3)"}</definedName>
    <definedName name="wrn.client4." localSheetId="23" hidden="1">{"multiple",#N/A,FALSE,"client (4)";"margins",#N/A,FALSE,"client (4)";"data",#N/A,FALSE,"client (4)"}</definedName>
    <definedName name="wrn.clientcopy." localSheetId="2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osing._.BW." localSheetId="23" hidden="1">{#N/A,#N/A,FALSE,"Closing Bentley Wynde";#N/A,#N/A,FALSE,"Closing Bantley Wynde (1)"}</definedName>
    <definedName name="wrn.COM." localSheetId="23" hidden="1">{"COM",#N/A,FALSE,"800 10th"}</definedName>
    <definedName name="wrn.combined." localSheetId="23" hidden="1">{#N/A,#N/A,FALSE,"Page 2";#N/A,#N/A,FALSE,"Page 1A";#N/A,#N/A,FALSE,"Page 1B";#N/A,#N/A,FALSE,"ExecSum";#N/A,#N/A,FALSE,"Budget";#N/A,#N/A,FALSE,"Lease Summary";#N/A,#N/A,FALSE,"Summary1";#N/A,#N/A,FALSE,"CashFlow";#N/A,#N/A,FALSE,"Page 3";#N/A,#N/A,FALSE,"Page 4";#N/A,#N/A,FALSE,"Carry"}</definedName>
    <definedName name="wrn.COMLAWTC." localSheetId="23" hidden="1">{"Commish",#N/A,FALSE,"LAWTC"}</definedName>
    <definedName name="wrn.Committee._.Package." localSheetId="23" hidden="1">{#N/A,#N/A,FALSE,"Signature Page";#N/A,#N/A,FALSE,"Summary I";#N/A,#N/A,FALSE,"Summary II";#N/A,#N/A,FALSE,"Borr";#N/A,#N/A,FALSE,"KeyI";#N/A,#N/A,FALSE,"REOI";#N/A,#N/A,FALSE,"Income";#N/A,#N/A,FALSE,"Expenses";#N/A,#N/A,FALSE,"Summary III";#N/A,#N/A,FALSE,"Spreadsheet";#N/A,#N/A,FALSE,"Exit Strategy";#N/A,#N/A,FALSE,"CashColl";#N/A,#N/A,FALSE,"Sources &amp; Uses"}</definedName>
    <definedName name="wrn.Comp." localSheetId="23" hidden="1">{"Comp",#N/A,FALSE,"Spreadsheet"}</definedName>
    <definedName name="wrn.Compare._.Hawaiki." localSheetId="23" hidden="1">{"Divsum Compare Hawaiki",#N/A,FALSE,"Divsum"}</definedName>
    <definedName name="wrn.COMPCO." localSheetId="23" hidden="1">{"Page1",#N/A,FALSE,"CompCo";"Page2",#N/A,FALSE,"CompCo"}</definedName>
    <definedName name="wrn.Competition._1" localSheetId="23" hidden="1">{#N/A,#N/A,FALSE,"CompSummary";#N/A,#N/A,FALSE,"Comp1";#N/A,#N/A,FALSE,"Comp2";#N/A,#N/A,FALSE,"Comp3";#N/A,#N/A,FALSE,"Comp4";#N/A,#N/A,FALSE,"Comp5";#N/A,#N/A,FALSE,"Our Prop";#N/A,#N/A,FALSE,"Projection Sheet"}</definedName>
    <definedName name="wrn.Complete." localSheetId="2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localSheetId="23" hidden="1">{#N/A,#N/A,TRUE,"Budget";#N/A,#N/A,TRUE,"Revenue &amp; COGS"}</definedName>
    <definedName name="wrn.Complete._.Budget.1" localSheetId="23" hidden="1">{#N/A,#N/A,TRUE,"Budget";#N/A,#N/A,TRUE,"Revenue &amp; COGS"}</definedName>
    <definedName name="wrn.Complete._.Package." localSheetId="23" hidden="1">{"Summary Including DHC",#N/A,TRUE,"SUMMARY";"Financial Assumptions",#N/A,TRUE,"Financial Assumptions";"Sources &amp; Uses",#N/A,TRUE,"Financial Assumptions";"History &amp; Projection",#N/A,TRUE,"History - Proforma"}</definedName>
    <definedName name="wrn.Complete._.Report." localSheetId="23" hidden="1">{#N/A,#N/A,FALSE,"Assumptions";#N/A,#N/A,FALSE,"Proforma IS";#N/A,#N/A,FALSE,"Cash Flows RLP";#N/A,#N/A,FALSE,"IRR";#N/A,#N/A,FALSE,"New Depr Sch-150% DB";#N/A,#N/A,FALSE,"Comments"}</definedName>
    <definedName name="wrn.Complete._.Review." localSheetId="23">{#N/A,#N/A,FALSE,"Occ and Rate";#N/A,#N/A,FALSE,"PF Input";#N/A,#N/A,FALSE,"Capital Input";#N/A,#N/A,FALSE,"Proforma Five Yr";#N/A,#N/A,FALSE,"Calculations";#N/A,#N/A,FALSE,"Transaction Summary-DTW"}</definedName>
    <definedName name="wrn.Complete.2" localSheetId="2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23" hidden="1">{"Cover",#N/A,FALSE,"Cover";"Summary",#N/A,FALSE,"Summarpage";"_x0006__x0006__x001A__x001A__x0006__x0006__x0010__x0010__x001B__x001B__x001A__x001A__x0007__x0007__x001A__x001A__x0008__x0008__x001A__x001A_	",#N/A,FALSE,"_x0007__x0007__x001A__x001A__x0008__x0008__x001A__x001A_		_x001A__x001A_
_x001A__x001A__x000B__x000B__x001A__x001A__x000C__x000C__x001A__x001A__x000D__x000D_";"
_x001A__x001A__x000B__x000B__x001A__x001A__x000C__x000C__x001A__x001A__x000D__x000D__x001A__x001A__x000E__x000E__x001A__x001A__x000F__x000F__x001A__x001A__x0010__x0010_",#N/A,FALSE,"_x001A__x001A__x000D__x000D__x001A__x001A__x000E__x000E__x001A__x001A__x000F__x000F_";"_x000F__x000F__x001A__x001A__x0010__x0010__x001A__x001A__x0011__x0011__x001A__x001A__x0012__x0012__x001A__x001A__x0013__x0013__x001A__x001A__x0014__x0014__x001A__x001A__x0015__x0015_",#N/A,FALSE,"_x001A__x001A__x0012__x0012__x001A__x001A__x0013__x0013__x001A__x001A__x0014__x0014__x001A__x001A__x0015__x0015__x001A_";"_x0014__x0014__x001A__x001A__x0015__x0015__x001A__x001A__x0016__x0016__x001A__x001A__x0017__x0017__x001A__x001A__x0018__x0018__x001A__x001A__x0019__x0019__x001A__x001A__x0006__x0006_",#N/A,FALSE,"_x001A__x001A__x0018__x0018__x001A__x001A__x0019__x0019__x001A__x001A__x0006__x0006__x0015__x0015__x0006__x0006__x001A__x001A__x0006__x0006__x0010__x0010__x001B_";"_x001A__x001A__x0006__x0006__x0015__x0015__x0006__x0006__x001A__x001A__x0006__x0006__x0010__x0010__x001B__x001B__x001A__x001A__x0007__x0007__x001A__x001A__x0008__x0008__x001A_",#N/A,FALSE,"_x0006__x0006__x0010__x0010__x001B__x001B__x001A__x001A__x0007__x0007__x001A__x001A__x0008__x0008__x001A__x001A_		_x001A__x001A_
_x001A__x001A__x000B__x000B_";"_x001A__x001A__x0008__x0008__x001A__x001A_	",#N/A,FALSE,"_x000C__x000C__x001A__x001A__x000D__x000D__x001A__x001A__x000E__x000E__x001A__x001A__x000F__x000F__x001A__x001A__x0010__x0010__x001A__x001A__x0011__x0011__x001A__x001A__x0012__x0012_";"_x001A__x001A__x000E__x000E__x001A__x001A__x000F__x000F__x001A__x001A__x0010__x0010__x001A_",#N/A,FALSE,"_x001A__x001A__x0012__x0012__x001A__x001A__x0013__x0013__x001A__x001A__x0014__x0014__x001A__x001A__x0015__x0015__x001A_";"_x0013__x0013__x001A__x001A__x0014__x0014__x001A__x001A__x0015__x0015__x001A__x001A__x0016__x0016__x001A__x001A__x0017__x0017__x001A__x001A__x0018__x0018__x001A__x001A__x0019__x0019_",#N/A,FALSE,"_x0017__x0017__x001A__x001A__x0018__x0018__x001A__x001A__x0019__x0019__x001A__x001A__x0006__x0006_Wood Earning";"Wood E",#N/A,FALSE,"Wood Products";"Pulp Production",#N/A,FALSE,"Pulp";"Pulp Earnings",#N/A,FALSE,"Pulp"}</definedName>
    <definedName name="wrn.condensed." localSheetId="23" hidden="1">{#N/A,#N/A,FALSE,"Unconsolidated Debt"}</definedName>
    <definedName name="wrn.condensed.0" localSheetId="23" hidden="1">{#N/A,#N/A,FALSE,"Unconsolidated Debt"}</definedName>
    <definedName name="wrn.condensed.2" localSheetId="23" hidden="1">{#N/A,#N/A,FALSE,"Unconsolidated Debt"}</definedName>
    <definedName name="wrn.Const_Monthly." localSheetId="23" hidden="1">{"Const_Monthly",#N/A,FALSE,"Construction"}</definedName>
    <definedName name="wrn.Construction._.Draws." localSheetId="23" hidden="1">{"Construction Draws",#N/A,FALSE,"Hard Cost Breakdown";"Hard Cost Disbursement Summary",#N/A,FALSE,"Hard Cost Breakdown"}</definedName>
    <definedName name="wrn.Construction._.Sources._.and._.Uses." localSheetId="23" hidden="1">{"Sources and Uses - Construction",#N/A,FALSE,"Construction S &amp; U"}</definedName>
    <definedName name="wrn.Construction_Summary." localSheetId="23" hidden="1">{#N/A,#N/A,FALSE,"Construction"}</definedName>
    <definedName name="wrn.contribution." localSheetId="23" hidden="1">{#N/A,#N/A,FALSE,"Contribution Analysis"}</definedName>
    <definedName name="wrn.contribution.1" localSheetId="23" hidden="1">{#N/A,#N/A,FALSE,"Contribution Analysis"}</definedName>
    <definedName name="wrn.Control_A." localSheetId="23" hidden="1">{#N/A,#N/A,FALSE,"Notes";#N/A,#N/A,FALSE,"CFD Summary";#N/A,#N/A,FALSE,"Loan Value";#N/A,#N/A,FALSE,"CashFlowSummary";#N/A,#N/A,FALSE,"InvestorSummary";#N/A,#N/A,FALSE,"RevenueAssumptions";#N/A,#N/A,FALSE,"MasterCostAssmp";#N/A,#N/A,FALSE,"InTractCstAssmp";#N/A,#N/A,FALSE,"LotTakedowns"}</definedName>
    <definedName name="wrn.Core." localSheetId="23" hidden="1">{#N/A,#N/A,FALSE,"Summary";#N/A,#N/A,FALSE,"Summary (2)";#N/A,#N/A,FALSE,"100 Wall (ll)";#N/A,#N/A,FALSE,"100 Wall (pj)";#N/A,#N/A,FALSE,"88 Pine (ll)";#N/A,#N/A,FALSE,"88 Pine (pj)";#N/A,#N/A,FALSE,"1 WTC (ll)";#N/A,#N/A,FALSE,"1 WTC (pj)"}</definedName>
    <definedName name="wrn.CORNELL._.ANALYSIS." localSheetId="23" hidden="1">{#N/A,#N/A,FALSE,"CORNELL SCENARIO COMPARISON";#N/A,#N/A,FALSE,"SUMMARY";#N/A,#N/A,FALSE,"Returns";#N/A,#N/A,FALSE,"Cash Flow";#N/A,#N/A,FALSE,"Pro-Forma";#N/A,#N/A,FALSE,"Rent Roll"}</definedName>
    <definedName name="wrn.Corporate." localSheetId="23" hidden="1">{"Corporate",#N/A,FALSE,"Corporate Profile"}</definedName>
    <definedName name="wrn.Cost._.Schedules." localSheetId="23" hidden="1">{#N/A,#N/A,TRUE,"CNST SCHD";#N/A,#N/A,TRUE,"TI SCHD";#N/A,#N/A,TRUE,"COM SCHD";#N/A,#N/A,TRUE,"LU INT-FFO SCHD"}</definedName>
    <definedName name="wrn.cotop." localSheetId="23" hidden="1">{"ReportTop",#N/A,FALSE,"report top"}</definedName>
    <definedName name="wrn.cotop2." localSheetId="23" hidden="1">{"ReportTop",#N/A,FALSE,"report top"}</definedName>
    <definedName name="wrn.Country._.consolidation." localSheetId="23" hidden="1">{#N/A,"Belgium",TRUE,"Country conso graphs";#N/A,"Netherlands",TRUE,"Country conso graphs";#N/A,"Germany",TRUE,"Country conso graphs";#N/A,"France",TRUE,"Country conso graphs";#N/A,"Sweden",TRUE,"Country conso graphs";#N/A,"Denmark",TRUE,"Country conso graphs";#N/A,"UK",TRUE,"Country conso graphs";#N/A,"Italy",TRUE,"Country conso graphs"}</definedName>
    <definedName name="wrn.Cover." localSheetId="23" hidden="1">{"coverall",#N/A,FALSE,"Definitions";"cover1",#N/A,FALSE,"Definitions";"cover2",#N/A,FALSE,"Definitions";"cover3",#N/A,FALSE,"Definitions";"cover4",#N/A,FALSE,"Definitions";"cover5",#N/A,FALSE,"Definitions";"blank",#N/A,FALSE,"Definitions"}</definedName>
    <definedName name="wrn.CP2._.Project._.Listing." localSheetId="23" hidden="1">{#N/A,#N/A,FALSE,"CP-2 form"}</definedName>
    <definedName name="wrn.Crossings." localSheetId="23" hidden="1">{"One",#N/A,FALSE,"Crossings";"Two",#N/A,FALSE,"Crossings";"Three",#N/A,FALSE,"Crossings";"Fous",#N/A,FALSE,"Crossings";"Five",#N/A,FALSE,"Crossings"}</definedName>
    <definedName name="wrn.crossroads." localSheetId="23" hidden="1">{#N/A,#N/A,FALSE,"RENT ROLL";#N/A,#N/A,FALSE,"CAM";#N/A,#N/A,FALSE,"TAXES";#N/A,#N/A,FALSE,"INSURANCE";#N/A,#N/A,FALSE,"HVAC";#N/A,#N/A,FALSE,"MARKETING"}</definedName>
    <definedName name="wrn.csc." localSheetId="23" hidden="1">{"orixcsc",#N/A,FALSE,"ORIX CSC";"orixcsc2",#N/A,FALSE,"ORIX CSC"}</definedName>
    <definedName name="wrn.csc.1" localSheetId="23" hidden="1">{"orixcsc",#N/A,FALSE,"ORIX CSC";"orixcsc2",#N/A,FALSE,"ORIX CSC"}</definedName>
    <definedName name="wrn.csc.1_2" localSheetId="23" hidden="1">{"orixcsc",#N/A,FALSE,"ORIX CSC";"orixcsc2",#N/A,FALSE,"ORIX CSC"}</definedName>
    <definedName name="wrn.csc.3" localSheetId="23" hidden="1">{#N/A,#N/A,FALSE,"ORIX CSC"}</definedName>
    <definedName name="wrn.csc.3_2" localSheetId="23" hidden="1">{#N/A,#N/A,FALSE,"ORIX CSC"}</definedName>
    <definedName name="wrn.csc2." localSheetId="23" hidden="1">{#N/A,#N/A,FALSE,"ORIX CSC"}</definedName>
    <definedName name="wrn.csc2.2" localSheetId="23" hidden="1">{#N/A,#N/A,FALSE,"ORIX CSC"}</definedName>
    <definedName name="wrn.cssa." localSheetId="23" hidden="1">{#N/A,#N/A,FALSE,"WATCHDSC";#N/A,#N/A,FALSE,"2LOSSMOD";#N/A,#N/A,FALSE,"2LOSS";#N/A,#N/A,FALSE,"DSC";#N/A,#N/A,FALSE,"OPERAT";#N/A,#N/A,FALSE,"ADJUST";#N/A,#N/A,FALSE,"LEASE EXPIRE"}</definedName>
    <definedName name="wrn.CSSF._.ex._.USGAAP." localSheetId="23"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wrn.Ctrl._.A._.Annually." localSheetId="23"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Quarterly." localSheetId="23"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M." localSheetId="23" hidden="1">{#N/A,#N/A,FALSE,"Project Summary";#N/A,#N/A,FALSE,"Notes";#N/A,#N/A,FALSE,"BaseAssumptions";#N/A,#N/A,FALSE,"CFD Summary";#N/A,#N/A,FALSE,"RevenueAssumptions";#N/A,#N/A,FALSE,"MasterCostAssmp";#N/A,#N/A,FALSE,"InTractCstAssmp";#N/A,#N/A,FALSE,"LotTakedowns";#N/A,#N/A,FALSE,"CashFlowSummary";#N/A,#N/A,FALSE,"FlowSummary";#N/A,#N/A,FALSE,"Consolidated Loan";#N/A,#N/A,FALSE,"SourcesAndUses";#N/A,#N/A,FALSE,"CashDistribute";#N/A,#N/A,FALSE,"InvestorSummary";#N/A,#N/A,FALSE,"Finance Summary";#N/A,#N/A,FALSE,"SourceAndUse";#N/A,#N/A,FALSE,"Valuation"}</definedName>
    <definedName name="wrn.Ctrl._.M._.Annually." localSheetId="23"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Quarterly." localSheetId="23"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urrency._.Analysis." localSheetId="23" hidden="1">{"Analysis of Assets_Liabilities",#N/A,FALSE,"ccy_anal";"Analysis of Investments",#N/A,FALSE,"ccy_anal"}</definedName>
    <definedName name="wrn.daily." localSheetId="23" hidden="1">{#N/A,#N/A,FALSE,"Major v. River";#N/A,#N/A,FALSE,"Large Operators";#N/A,#N/A,FALSE,"Smaller Operators";#N/A,#N/A,FALSE,"Equip. Supply";#N/A,#N/A,FALSE,"EBITDA"}</definedName>
    <definedName name="wrn.DARREN." localSheetId="23" hidden="1">{#N/A,#N/A,FALSE,"Track";"Summary",#N/A,FALSE,"Summary";#N/A,#N/A,FALSE,"Sources &amp; Uses";#N/A,#N/A,FALSE,"Annual CFs";"Budget",#N/A,FALSE,"Renovation PF";"Renovation PF",#N/A,FALSE,"Renovation PF";"Hotel Model",#N/A,FALSE,"Renovation PF";"Hotel Financials",#N/A,FALSE,"Renovation PF";"Occupancy #",#N/A,FALSE,"Renovation PF";#N/A,#N/A,FALSE,"Restaurants";#N/A,#N/A,FALSE,"Lounges";#N/A,#N/A,FALSE,"Clubs";#N/A,#N/A,FALSE,"Shows";#N/A,#N/A,FALSE,"Outdoor";#N/A,#N/A,FALSE,"Banquet";#N/A,#N/A,FALSE,"Retail";#N/A,#N/A,FALSE,"Casino"}</definedName>
    <definedName name="wrn.data." localSheetId="23">{"data",#N/A,FALSE,"INPUT"}</definedName>
    <definedName name="wrn.data1" localSheetId="23" hidden="1">{"data",#N/A,FALSE,"INPUT"}</definedName>
    <definedName name="wrn.data5" localSheetId="23" hidden="1">{"data",#N/A,FALSE,"INPUT"}</definedName>
    <definedName name="wrn.DATABASE." localSheetId="23" hidden="1">{"DBINPUT1",#N/A,FALSE,"Database";"DBINPUT2",#N/A,FALSE,"Database"}</definedName>
    <definedName name="wrn.Days._.in._.AR." localSheetId="23" hidden="1">{"Normal",#N/A,TRUE,"Days";"Sold",#N/A,TRUE,"Days"}</definedName>
    <definedName name="wrn.dcf." localSheetId="23" hidden="1">{"mgmt forecast",#N/A,FALSE,"Mgmt Forecast";"dcf table",#N/A,FALSE,"Mgmt Forecast";"sensitivity",#N/A,FALSE,"Mgmt Forecast";"table inputs",#N/A,FALSE,"Mgmt Forecast";"calculations",#N/A,FALSE,"Mgmt Forecast"}</definedName>
    <definedName name="wrn.DCF._.Valuation." localSheetId="23" hidden="1">{"value box",#N/A,TRUE,"DPL Inc. Fin Statements";"unlevered free cash flows",#N/A,TRUE,"DPL Inc. Fin Statements"}</definedName>
    <definedName name="wrn.DCFEpervier." localSheetId="23"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R._.Output." localSheetId="23">{"DCR Output",#N/A,FALSE,"Output"}</definedName>
    <definedName name="wrn.Debt._.Maturity." localSheetId="23" hidden="1">{#N/A,#N/A,FALSE,"ZLDebtMaturity";#N/A,#N/A,FALSE,"FCDebtMaturity";#N/A,#N/A,FALSE,"ZM3DebtMaturity";#N/A,#N/A,FALSE,"ZM2DebtMaturity";#N/A,#N/A,FALSE,"zm1DebtMaturity";#N/A,#N/A,FALSE,"ConsZM123DebtMaturity"}</definedName>
    <definedName name="wrn.DEDUCT_INTEREST." localSheetId="23" hidden="1">{"DEDUCTIBLE INT RECAP",#N/A,FALSE,"Recap"}</definedName>
    <definedName name="wrn.Demand._.Calcs." localSheetId="23">{#N/A,#N/A,FALSE,"Demand Calcs"}</definedName>
    <definedName name="wrn.Demand._.Inputs." localSheetId="23">{#N/A,#N/A,FALSE,"Demand Inputs"}</definedName>
    <definedName name="wrn.Depreciation." localSheetId="23" hidden="1">{"One",#N/A,FALSE,"Depreciation"}</definedName>
    <definedName name="wrn.Detailed." localSheetId="23" hidden="1">{"Detailed",#N/A,FALSE,"Schedule4"}</definedName>
    <definedName name="wrn.Detailed._.Partnership._.Returns._.Leveraged." localSheetId="23" hidden="1">{"Return Analysis - Leveraged",#N/A,FALSE,"Return Analysis - Leveraged"}</definedName>
    <definedName name="wrn.Detailed._.Unit._.Mix._.Sheet." localSheetId="23" hidden="1">{#N/A,#N/A,FALSE,"Unit Mix"}</definedName>
    <definedName name="wrn.DETAILS." localSheetId="23" hidden="1">{"DETAIL1",#N/A,FALSE,"DETAIL";"DETAIL2",#N/A,FALSE,"DETAIL"}</definedName>
    <definedName name="wrn.devdeal." localSheetId="23" hidden="1">{"top",#N/A,TRUE,"Detail";"next",#N/A,TRUE,"Detail";"then",#N/A,TRUE,"Detail";"and",#N/A,TRUE,"Detail";"inaddition",#N/A,TRUE,"Detail";"finally",#N/A,TRUE,"Detail"}</definedName>
    <definedName name="wrn.Development._.Budget." localSheetId="23" hidden="1">{"Year 1",#N/A,FALSE,"Budget";"Year 2",#N/A,FALSE,"Budget";"Year 3",#N/A,FALSE,"Budget";"Year 4",#N/A,FALSE,"Budget"}</definedName>
    <definedName name="wrn.development._.budget._.detail." localSheetId="23" hidden="1">{"Detail Development Cost Summary",#N/A,FALSE,"Cost Sum"}</definedName>
    <definedName name="wrn.Diebold._.1." localSheetId="23" hidden="1">{#N/A,#N/A,FALSE,"Allo SEC";#N/A,#N/A,FALSE,"Consid";#N/A,#N/A,FALSE,"BalSht";#N/A,#N/A,FALSE,"Customer List";#N/A,#N/A,FALSE,"WFIP";#N/A,#N/A,FALSE,"WC";#N/A,#N/A,FALSE,"FA_Dep";#N/A,#N/A,FALSE,"SUMMARY";#N/A,#N/A,FALSE,"Hardware";#N/A,#N/A,FALSE,"WRM";#N/A,#N/A,FALSE,"NWS";#N/A,#N/A,FALSE,"Embed. SW";#N/A,#N/A,FALSE,"WRM-IPRD";#N/A,#N/A,FALSE,"WinForm-IPRD";#N/A,#N/A,FALSE,"Sheet1"}</definedName>
    <definedName name="wrn.Divsum._.All._.Sections." localSheetId="23" hidden="1">{"Divsum Complete Divsum",#N/A,FALSE,"Divsum"}</definedName>
    <definedName name="wrn.DRAFT2." localSheetId="23" hidden="1">{"SUMMARY1",#N/A,TRUE,"SUMMARY1";"TOTAL PJCT",#N/A,TRUE,"Feasability";"AMC INDRECT",#N/A,TRUE,"Feasability";"PROMANDE",#N/A,TRUE,"Feasability";#N/A,#N/A,TRUE,"DIRECT COST";"new roll 1",#N/A,TRUE,"NEW RENT ROLL";"LOST_RENT",#N/A,TRUE,"Lost rent-buyout";"detail estimate",#N/A,TRUE,"Detail estimate";"PROMEADE SUMMARY",#N/A,TRUE,"PROMENADE COST";"promenade cost",#N/A,TRUE,"PROMENADE COST"}</definedName>
    <definedName name="wrn.dtl.schedules" localSheetId="23" hidden="1">{"ACCOUNT DETAIL",#N/A,FALSE,"SCHEDULE E";"ACCOUNT DETAIL",#N/A,FALSE,"SCHEDULE G";"ACCOUNT DETAIL",#N/A,FALSE,"SCHEDULE H";"ACCOUNT DETAIL",#N/A,FALSE,"SCHEDULE I"}</definedName>
    <definedName name="wrn.Earnings._.Model." localSheetId="2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 localSheetId="23" hidden="1">{"eb1",#N/A,TRUE,"E-B (R)";"eb2",#N/A,TRUE,"E-B (R)"}</definedName>
    <definedName name="wrn.Ebit." localSheetId="23" hidden="1">{"Ebit_detail",#N/A,FALSE,"P&amp;L";"Ebit_division_direct",#N/A,FALSE,"P&amp;L";"Ebit_indirect_allocation",#N/A,FALSE,"P&amp;L";"Ebit_division_indirect",#N/A,FALSE,"P&amp;L";"Ebit_Variance",#N/A,FALSE,"P&amp;L"}</definedName>
    <definedName name="wrn.EC1." localSheetId="23" hidden="1">{"eca",#N/A,TRUE,"E-C1 (R)";"ecb",#N/A,TRUE,"E-C1 (R)"}</definedName>
    <definedName name="wrn.ED." localSheetId="23" hidden="1">{"ed1",#N/A,TRUE,"E-D";"ed2",#N/A,TRUE,"E-D"}</definedName>
    <definedName name="wrn.Edo._.Res._.Acumulado." localSheetId="23" hidden="1">{"Edo Res Acum 1 Corrientes",#N/A,FALSE,"Edo Res Acum ";"Edo Res Acum 2 Corrientes",#N/A,FALSE,"Edo Res Acum "}</definedName>
    <definedName name="wrn.El._.Toro._.Pro._.Forma._.Detail." localSheetId="23" hidden="1">{"P1",#N/A,FALSE,"Proforma";"P1CF",#N/A,FALSE,"Proforma";"P1EquityCF",#N/A,FALSE,"Proforma"}</definedName>
    <definedName name="wrn.El._.Toro._.summary._.Sheets." localSheetId="23" hidden="1">{#N/A,#N/A,TRUE,"Dev Summ";#N/A,#N/A,TRUE,"General";#N/A,#N/A,TRUE,"Rates";#N/A,#N/A,TRUE,"Cost Summ"}</definedName>
    <definedName name="wrn.Englese._.Report._.1st._.half." localSheetId="23"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wrn.Englese._.Report._.2nd._.half." localSheetId="23" hidden="1">{"EngSWsum",#N/A,FALSE,"Sewer Summary";"EngSWest",#N/A,FALSE,"Sewer Estimate";"Eng GRsum",#N/A,FALSE,"Garage Summary";"EngGRest",#N/A,FALSE,"Garage Estimate";"EngPLsum",#N/A,FALSE,"Pool Summary";"EngPLest",#N/A,FALSE,"Pool";"EngPHsum",#N/A,FALSE,"Pool House Summary";"EngPHest",#N/A,FALSE,"Pool House Estimate";"EngMAsum",#N/A,FALSE,"Marina Summary";"EngMAest",#N/A,FALSE,"Marina Estimate"}</definedName>
    <definedName name="wrn.Entire._.Package." localSheetId="23" hidden="1">{#N/A,#N/A,FALSE,"Smry1";#N/A,#N/A,FALSE,"Smry2";#N/A,#N/A,FALSE,"Finance Cash Flow";#N/A,#N/A,FALSE,"ProForma_Input";#N/A,#N/A,FALSE,"prop_input";#N/A,#N/A,FALSE,"regional_input";#N/A,#N/A,FALSE,"LT Cost of Capital_Input";#N/A,#N/A,FALSE,"Debt_Input";#N/A,#N/A,FALSE,"Yr 6 Rent";#N/A,#N/A,FALSE,"Accr_Dil Cmpd"}</definedName>
    <definedName name="wrn.Entry._.Grids." localSheetId="23" hidden="1">{#N/A,#N/A,FALSE,"Services JE Grid";#N/A,#N/A,FALSE,"Emmes JE Grid";#N/A,#N/A,FALSE,"Capital JE Grid "}</definedName>
    <definedName name="wrn.equity." localSheetId="23" hidden="1">{#N/A,#N/A,FALSE,"Cover";#N/A,#N/A,FALSE,"Equity Sum";#N/A,#N/A,FALSE,"Constr Phase";#N/A,#N/A,FALSE,"Graph";#N/A,#N/A,FALSE,"Proforma";#N/A,#N/A,FALSE,"SQFT";#N/A,#N/A,FALSE,"TDC";#N/A,#N/A,FALSE,"Loan";#N/A,#N/A,FALSE,"Start Costs";#N/A,#N/A,FALSE,"Oper Exp";#N/A,#N/A,FALSE,"Grid"}</definedName>
    <definedName name="wrn.Error._.Report." localSheetId="23" hidden="1">{"Error Report",#N/A,FALSE,"Report"}</definedName>
    <definedName name="wrn.Estado._.Resultados._.constantes." localSheetId="23" hidden="1">{"Edo Resultados 1 constantes",#N/A,FALSE,"Edo Res";"Edo Resultados 2 constantes",#N/A,FALSE,"Edo Res"}</definedName>
    <definedName name="wrn.Estado._.Resultados._.corrientes." localSheetId="23" hidden="1">{"Edo Resultados 1 corrientes",#N/A,FALSE,"Edo Res";"Edo Resultados 2 corrientes",#N/A,FALSE,"Edo Res"}</definedName>
    <definedName name="wrn.Estimate._.Backup." localSheetId="23" hidden="1">{"Estimate Backup",#N/A,FALSE,"Divsum"}</definedName>
    <definedName name="wrn.etran." localSheetId="23" hidden="1">{#N/A,#N/A,FALSE,"Allo SEC";#N/A,#N/A,FALSE,"Consid";#N/A,#N/A,FALSE,"BalSht";#N/A,#N/A,FALSE,"WC";#N/A,#N/A,FALSE,"FA_Dep";#N/A,#N/A,FALSE,"Cap Assets";#N/A,#N/A,FALSE,"Royalty Assets";#N/A,#N/A,FALSE,"RateMaster";#N/A,#N/A,FALSE,"FreightView";#N/A,#N/A,FALSE,"PriceNet";#N/A,#N/A,FALSE,"WFIP";#N/A,#N/A,FALSE,"Customer List";#N/A,#N/A,FALSE,"IPRD Sum";#N/A,#N/A,FALSE,"Revenue";#N/A,#N/A,FALSE,"Comps";#N/A,#N/A,FALSE,"IPRD1-PR";#N/A,#N/A,FALSE,"IPRD2-CR";#N/A,#N/A,FALSE,"IPRD3-TRS";#N/A,#N/A,FALSE,"IPRD4-SMS";#N/A,#N/A,FALSE,"WACC"}</definedName>
    <definedName name="wrn.Europe." localSheetId="2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2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ecMgt._.Reports." localSheetId="23" hidden="1">{#N/A,#N/A,FALSE,"PropInfo";#N/A,#N/A,FALSE,"Summary";#N/A,#N/A,FALSE,"Comparitive";#N/A,#N/A,FALSE,"RevSummary"}</definedName>
    <definedName name="wrn.Executive._.Summary._.Reports." localSheetId="23" hidden="1">{"Estimated Proforma (Prelim. Proforma)",#N/A,TRUE,"Prelim. Proforma";"Summary Cash Flow Grid",#N/A,TRUE,"Cash Flow Grid";"Final Proforma (Final Proforma)",#N/A,TRUE,"Final Proforma";"Cash Flow Graph (Cash Flow Graphic)",#N/A,TRUE,"Cash Flow Graphic"}</definedName>
    <definedName name="wrn.Exhibit._.D._.to._.Constr.._.Loan._.Agmt." localSheetId="23" hidden="1">{"Construction Sources &amp; Uses Ex. D",#N/A,FALSE,"Construction S &amp; U"}</definedName>
    <definedName name="wrn.Exhibits." localSheetId="23" hidden="1">{#N/A,#N/A,FALSE,"Historical";#N/A,#N/A,FALSE,"Adjusted";#N/A,#N/A,FALSE,"CAM Alloc.";#N/A,#N/A,FALSE,"Projected CAM"}</definedName>
    <definedName name="wrn.ExitAndSalesAssumptions." localSheetId="23" hidden="1">{#N/A,#N/A,FALSE,"ExitStratigy"}</definedName>
    <definedName name="wrn.Expense._.Input." localSheetId="23" hidden="1">{#N/A,#N/A,FALSE,"Expense Input"}</definedName>
    <definedName name="wrn.Expense._.Schedules." localSheetId="23" hidden="1">{"Expense Schedules",#N/A,FALSE,"Expense Schedules"}</definedName>
    <definedName name="wrn.External._.Report__detail._.hidden." localSheetId="23" hidden="1">{"CREELP external",#N/A,FALSE,"CREELP";#N/A,#N/A,FALSE,"Funding 1 &amp; 2";#N/A,#N/A,FALSE,"Funding 8"}</definedName>
    <definedName name="wrn.External._Report_detail._.hidden.0" localSheetId="23" hidden="1">{"CREELP external",#N/A,FALSE,"CREELP";#N/A,#N/A,FALSE,"Funding 1 &amp; 2";#N/A,#N/A,FALSE,"Funding 8"}</definedName>
    <definedName name="wrn.Fair._.Share._.Calcs." localSheetId="23">{#N/A,#N/A,FALSE,"Fair Share"}</definedName>
    <definedName name="wrn.Fairfield._.Business._.Center." localSheetId="23" hidden="1">{#N/A,#N/A,FALSE,"SUMMARY";#N/A,#N/A,FALSE,"Returns";#N/A,#N/A,FALSE,"Pro-Forma";#N/A,#N/A,FALSE,"Cash Flow";#N/A,#N/A,FALSE,"Rent Roll"}</definedName>
    <definedName name="wrn.FCB." localSheetId="23" hidden="1">{"FCB_ALL",#N/A,FALSE,"FCB"}</definedName>
    <definedName name="wrn.fcb2" localSheetId="23" hidden="1">{"FCB_ALL",#N/A,FALSE,"FCB"}</definedName>
    <definedName name="wrn.FCG._.Express." localSheetId="23"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_1" localSheetId="23"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Full." localSheetId="23"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_1" localSheetId="23"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Normal." localSheetId="23" hidden="1">{#N/A,#N/A,FALSE,"1Summary";#N/A,#N/A,FALSE,"9Pricing Matrix";#N/A,#N/A,FALSE,"Assumptions";#N/A,#N/A,FALSE,"3Cash Flow";#N/A,#N/A,FALSE,"5Residual";#N/A,#N/A,FALSE,"8Residual Sensitivity";#N/A,#N/A,FALSE,"10Vacancy Matrix";#N/A,#N/A,FALSE,"11Expiration Schedule";#N/A,#N/A,FALSE,"12Lease-up Schedule"}</definedName>
    <definedName name="wrn.FCG._1" localSheetId="23"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eb98." localSheetId="23" hidden="1">{"sheet a",#N/A,FALSE,"A";"2 9 casflow",#N/A,FALSE,"B"}</definedName>
    <definedName name="wrn.Ferro." localSheetId="23"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lecopy." localSheetId="2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localSheetId="23" hidden="1">{#N/A,#N/A,FALSE,"Assump2";#N/A,#N/A,FALSE,"Income2";#N/A,#N/A,FALSE,"Balance2";#N/A,#N/A,FALSE,"DCF Filter";#N/A,#N/A,FALSE,"Trans Assump2";#N/A,#N/A,FALSE,"Combined Income2";#N/A,#N/A,FALSE,"Combined Balance2"}</definedName>
    <definedName name="wrn.Final._.Output." localSheetId="23">{#N/A,#N/A,FALSE,"Final Output"}</definedName>
    <definedName name="wrn.Finance." localSheetId="23" hidden="1">{#N/A,#N/A,TRUE,"97 FINANCING";#N/A,#N/A,TRUE,"97 Indirect &amp; Operating Costs";#N/A,#N/A,TRUE,"97 Master Dev. Cost Wksht"}</definedName>
    <definedName name="wrn.Finance._.Meeting._.1." localSheetId="23" hidden="1">{"Index",#N/A,FALSE,"Index";"Assumptions_country",#N/A,FALSE,"Assump";"Ebit_division_direct",#N/A,FALSE,"P&amp;L";"Reserves",#N/A,FALSE,"Reserves"}</definedName>
    <definedName name="wrn.Finance._.Meeting._.2." localSheetId="23" hidden="1">{"Reconciliation",#N/A,FALSE,"Rec";"Ebit_detail",#N/A,FALSE,"P&amp;L";"Cash_summary",#N/A,FALSE,"Cash"}</definedName>
    <definedName name="wrn.Finance._.Package." localSheetId="23" hidden="1">{#N/A,#N/A,TRUE,"Dev Summ";"P1-2 Quarterly",#N/A,TRUE,"CF Summ";"P1-Quarterly",#N/A,TRUE,"CF Summ";"P2-Quarterly",#N/A,TRUE,"CF Summ";#N/A,#N/A,TRUE,"Proj. Cost Summ";#N/A,#N/A,TRUE,"P1 Cost Summ";#N/A,#N/A,TRUE,"P2 Cost Summ";#N/A,#N/A,TRUE,"General";#N/A,#N/A,TRUE,"Rates";#N/A,#N/A,TRUE,"Abs_Sale"}</definedName>
    <definedName name="wrn.FINANCE._.PACKAGE._.ALL._.PAGES." localSheetId="23" hidden="1">{#N/A,#N/A,FALSE,"Deal Structure";#N/A,#N/A,FALSE,"AssumpRecap";"Dev Cost Sum and Yield",#N/A,FALSE,"Cost Sum";"Equity, LTV and loan calc",#N/A,FALSE,"Cost Sum";#N/A,#N/A,FALSE,"SalesWaterfall";"Detail Development Cost Summary",#N/A,FALSE,"Cost Sum";#N/A,#N/A,FALSE,"Unit Mix";#N/A,#N/A,FALSE,"Oper Exp";"Recap",#N/A,FALSE,"Recap";#N/A,#N/A,FALSE,"36MoProForma"}</definedName>
    <definedName name="wrn.Financial._.Model._1" localSheetId="23" hidden="1">{#N/A,#N/A,TRUE,"Input Sheet Model";#N/A,#N/A,TRUE,"Project Proforma Detail";#N/A,#N/A,TRUE,"Signoff Summary";#N/A,#N/A,TRUE,"Assumptions";#N/A,#N/A,TRUE,"Constr. Int. Inc.";#N/A,#N/A,TRUE,"Cashflow Projection"}</definedName>
    <definedName name="wrn.Financial._.Package." localSheetId="23" hidden="1">{#N/A,#N/A,TRUE,"Dev Summ";"P1-3Quarterly",#N/A,TRUE,"CF Summ";"P1-Quarterly",#N/A,TRUE,"CF Summ";"P2-Quarterly",#N/A,TRUE,"CF Summ";"P3-Quarterly",#N/A,TRUE,"CF Summ";#N/A,#N/A,TRUE,"Proj. Cost Summ";#N/A,#N/A,TRUE,"P1 Cost Summ";#N/A,#N/A,TRUE,"P2 Cost Summ";#N/A,#N/A,TRUE,"P3 Cost Summ";#N/A,#N/A,TRUE,"General";#N/A,#N/A,TRUE,"Rates";#N/A,#N/A,TRUE,"Abs_Sale"}</definedName>
    <definedName name="wrn.Financial._.Reports." localSheetId="23" hidden="1">{#N/A,#N/A,FALSE,"Overview";#N/A,#N/A,FALSE,"santafe";#N/A,#N/A,FALSE,"noble";#N/A,#N/A,FALSE,"Combined Results";#N/A,#N/A,FALSE,"Earnings"}</definedName>
    <definedName name="wrn.Financial._.Statements." localSheetId="23" hidden="1">{#N/A,#N/A,FALSE,"BS";#N/A,#N/A,FALSE,"IS";#N/A,#N/A,FALSE,"CF";#N/A,#N/A,FALSE,"EXP";#N/A,#N/A,FALSE,"FURN";#N/A,#N/A,FALSE,"MANNOI"}</definedName>
    <definedName name="wrn.Financials." localSheetId="23" hidden="1">{#N/A,#N/A,TRUE,"Income Statement";#N/A,#N/A,TRUE,"Balance Sheet";#N/A,#N/A,TRUE,"Cash Flow"}</definedName>
    <definedName name="wrn.Financing." localSheetId="23" hidden="1">{"One",#N/A,FALSE,"Financing";"Two",#N/A,FALSE,"Financing";"Three",#N/A,FALSE,"Financing";"Four",#N/A,FALSE,"Financing"}</definedName>
    <definedName name="wrn.Financing_Assumptions." localSheetId="23" hidden="1">{"One",#N/A,FALSE,"Financing Assumptions";"Two",#N/A,FALSE,"Financing Assumptions";"Three",#N/A,FALSE,"Financing Assumptions";"Four",#N/A,FALSE,"Financing Assumptions"}</definedName>
    <definedName name="wrn.Finsumm." localSheetId="23" hidden="1">{"Finsumm",#N/A,FALSE,"Summary Analysis"}</definedName>
    <definedName name="wrn.first2." localSheetId="23" hidden="1">{#N/A,#N/A,FALSE,"sum-don";#N/A,#N/A,FALSE,"inc-don"}</definedName>
    <definedName name="wrn.first3." localSheetId="23" hidden="1">{#N/A,#N/A,FALSE,"Summary";#N/A,#N/A,FALSE,"proj1";#N/A,#N/A,FALSE,"proj2"}</definedName>
    <definedName name="wrn.first4." localSheetId="23" hidden="1">{#N/A,#N/A,FALSE,"Summary";#N/A,#N/A,FALSE,"proj1";#N/A,#N/A,FALSE,"proj2";#N/A,#N/A,FALSE,"DCF"}</definedName>
    <definedName name="wrn.Fleet." localSheetId="23" hidden="1">{"FleetDetailsNE",#N/A,FALSE,"NEForecast"}</definedName>
    <definedName name="wrn.Fmgmtfee." localSheetId="23" hidden="1">{#N/A,#N/A,FALSE,"Fmgmtfee"}</definedName>
    <definedName name="wrn.Footnotes." localSheetId="23" hidden="1">{"Footnotes",#N/A,FALSE,"Foot_Notes"}</definedName>
    <definedName name="wrn.FORECAST._.ONLY." localSheetId="23"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MULAS." localSheetId="23" hidden="1">{"FORMULAS",#N/A,FALSE,"ESTIMATE"}</definedName>
    <definedName name="wrn.FOUR._.CASES." localSheetId="23" hidden="1">{"MODEL","ALL STOCK",FALSE,"CS First Boston Merger Model";"MODEL","ALL CASH",FALSE,"CS First Boston Merger Model";"MODEL","ALL CASH WITH EQUITY OFFERING",FALSE,"CS First Boston Merger Model";"MODEL","HALF CASH/HALF STOCK",FALSE,"CS First Boston Merger Model"}</definedName>
    <definedName name="wrn.Foxmeyer." localSheetId="23" hidden="1">{#N/A,#N/A,FALSE,"FOXMEYER SCENARIO COMPARISON";#N/A,#N/A,FALSE,"SUMMARY";#N/A,#N/A,FALSE,"Returns";#N/A,#N/A,FALSE,"Cash Flow";#N/A,#N/A,FALSE,"Pro-Forma";#N/A,#N/A,FALSE,"Rent Roll"}</definedName>
    <definedName name="wrn.Fredrik." localSheetId="23" hidden="1">{#N/A,#N/A,TRUE,"Title Page";#N/A,#N/A,TRUE,"Executive Summary";#N/A,#N/A,TRUE,"Assumptions";#N/A,#N/A,TRUE,"Narrative Assumptions";#N/A,#N/A,TRUE,"Vacant Space";#N/A,#N/A,TRUE,"2nd Generation";#N/A,#N/A,TRUE,"Cash Flow";#N/A,#N/A,TRUE,"Residual (Year 10)";#N/A,#N/A,TRUE,"Residual (Year 20)";#N/A,#N/A,TRUE,"Pricing Matrix";#N/A,#N/A,TRUE,"Expiration Schedule";#N/A,#N/A,TRUE,"Expiration Graph ";#N/A,#N/A,TRUE,"Vacancy Detail";#N/A,#N/A,TRUE,"Value Matrix";#N/A,#N/A,TRUE,"Value Matrix (2)";#N/A,#N/A,TRUE,"GI Detail";#N/A,#N/A,TRUE,"ALease-up Schedule";#N/A,#N/A,TRUE,"Exp Detail";#N/A,#N/A,TRUE,"Exp Analysis Fixed-Var";#N/A,#N/A,TRUE,"Capital Plan"}</definedName>
    <definedName name="wrn.Freq_Res." localSheetId="23" hidden="1">{#N/A,#N/A,TRUE,"FR_HC";#N/A,#N/A,TRUE,"FR_REST";#N/A,#N/A,TRUE,"FR_RETA";#N/A,#N/A,TRUE,"FR_TECSOF";#N/A,#N/A,TRUE,"FR_NETTEC";#N/A,#N/A,TRUE,"FR_CLISER"}</definedName>
    <definedName name="wrn.FS._.Notes." localSheetId="23" hidden="1">{#N/A,#N/A,FALSE,"Note 2";#N/A,#N/A,FALSE,"Note 3";#N/A,#N/A,FALSE,"Note 4";#N/A,#N/A,FALSE,"Note 5";#N/A,#N/A,FALSE,"Note 6";#N/A,#N/A,FALSE,"Note 10"}</definedName>
    <definedName name="wrn.FS_2005." localSheetId="23" hidden="1">{"BS-Yearly",#N/A,TRUE,"BS-Year";"BS-Monthly-2005",#N/A,TRUE,"BS"}</definedName>
    <definedName name="wrn.Full." localSheetId="23" hidden="1">{#N/A,#N/A,FALSE,"ExecutiveSummary";#N/A,#N/A,FALSE,"CostDetail";#N/A,#N/A,FALSE,"IncomeDetail";#N/A,#N/A,FALSE,"InterestCalculation"}</definedName>
    <definedName name="wrn.Full._.Model." localSheetId="23" hidden="1">{#N/A,#N/A,FALSE,"Cov";#N/A,#N/A,FALSE,"sum";#N/A,#N/A,FALSE,"baladj";#N/A,#N/A,FALSE,"bs";#N/A,#N/A,FALSE,"is";#N/A,#N/A,FALSE,"pis";#N/A,#N/A,FALSE,"pis";#N/A,#N/A,FALSE,"cf";#N/A,#N/A,FALSE,"balhist";#N/A,#N/A,FALSE,"wc";#N/A,#N/A,FALSE,"ltd";#N/A,#N/A,FALSE,"cover";#N/A,#N/A,FALSE,"fa";#N/A,#N/A,FALSE,"tax";#N/A,#N/A,FALSE,"irr";#N/A,#N/A,FALSE,"in";#N/A,#N/A,FALSE,"DCF Cov";#N/A,#N/A,FALSE,"dcf"}</definedName>
    <definedName name="wrn.Full._.package." localSheetId="23" hidden="1">{#N/A,#N/A,FALSE,"Emmes Summary";#N/A,#N/A,FALSE,"Services Summary";#N/A,#N/A,FALSE,"Emmes All";#N/A,#N/A,FALSE,"Master Services";#N/A,#N/A,FALSE,"Emmes &amp; Co";#N/A,#N/A,FALSE,"Emmes JE Grid";#N/A,#N/A,FALSE,"Emmes  Entries";#N/A,#N/A,FALSE,"Emmes Services";#N/A,#N/A,FALSE,"Services JE Grid";#N/A,#N/A,FALSE,"Services Entries";#N/A,#N/A,FALSE,"Emmes Capital";#N/A,#N/A,FALSE,"Capital JE Grid ";#N/A,#N/A,FALSE,"Capital  Entries"}</definedName>
    <definedName name="wrn.Full._.Report" localSheetId="23"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2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un." localSheetId="23" hidden="1">{#N/A,#N/A,FALSE,"Summary";#N/A,#N/A,FALSE,"Remaining Obligation";#N/A,#N/A,FALSE,"Sublease Income";#N/A,#N/A,FALSE,"New Lease"}</definedName>
    <definedName name="wrn.full._.set." localSheetId="23" hidden="1">{"qtrs",#N/A,FALSE,"External Mnth-Qtr-Ytd (EBITDA)";"months",#N/A,FALSE,"External Mnth-Qtr-Ytd (EBITDA)";"qtrs",#N/A,FALSE,"External Mnth-Qtr-Ytd (EBIT)";"monthsl",#N/A,FALSE,"External Mnth-Qtr-Ytd (EBIT)";"qtrs",#N/A,FALSE,"Internal Mth-Qtr-Ytd";"months",#N/A,FALSE,"Internal Mth-Qtr-Ytd"}</definedName>
    <definedName name="wrn.Full._.Template." localSheetId="23"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Template." localSheetId="2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_1" localSheetId="2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Y97SBP." localSheetId="23" hidden="1">{#N/A,#N/A,FALSE,"FY97";#N/A,#N/A,FALSE,"FY98";#N/A,#N/A,FALSE,"FY99";#N/A,#N/A,FALSE,"FY00";#N/A,#N/A,FALSE,"FY01"}</definedName>
    <definedName name="wrn.Garage." localSheetId="23">{#N/A,#N/A,FALSE,"Garage Assumpt 1";#N/A,#N/A,FALSE,"Garage Op Proj";#N/A,#N/A,FALSE,"Hist I&amp;E";#N/A,#N/A,FALSE,"Garage Lease"}</definedName>
    <definedName name="wrn.Gen_Misc._.Input." localSheetId="23" hidden="1">{"General Input",#N/A,FALSE,"General Info";"Miscellaneous Input",#N/A,FALSE,"General Info"}</definedName>
    <definedName name="wrn.General." localSheetId="23" hidden="1">{"Balance",#N/A,FALSE,"General Assumptions";"Cost",#N/A,FALSE,"General Assumptions";"Working",#N/A,FALSE,"General Assumptions"}</definedName>
    <definedName name="wrn.General._.Information." localSheetId="23" hidden="1">{#N/A,#N/A,FALSE,"Input 2 - Sources of Funds"}</definedName>
    <definedName name="wrn.Go._.Support._.Documents." localSheetId="23" hidden="1">{#N/A,#N/A,FALSE,"Input Sheets";#N/A,#N/A,FALSE,"Presentation Page";#N/A,#N/A,FALSE,"Feasibility";#N/A,#N/A,FALSE,"Interest";#N/A,#N/A,FALSE,"Expenses";#N/A,#N/A,FALSE,"Op. Statement";#N/A,#N/A,FALSE,"Dev. Budget";#N/A,#N/A,FALSE,"Unit Mix";#N/A,#N/A,FALSE,"Assumptions"}</definedName>
    <definedName name="wrn.graph." localSheetId="23" hidden="1">{"graph",#N/A,FALSE,"RIGCOUNT";"graph",#N/A,FALSE,"ON_OFFSHORE";"graph",#N/A,FALSE,"crewcnt";"graph",#N/A,FALSE,"OILvGAS";"graph",#N/A,FALSE,"OFF_RIGCOUNT";"graph",#N/A,FALSE,"indep perf";"graph",#N/A,FALSE,"oil serv perf"}</definedName>
    <definedName name="wrn.Graphs." localSheetId="23" hidden="1">{#N/A,"Kungens Kurva",TRUE,"Graphs";#N/A,"Täby",TRUE,"Graphs";#N/A,"Jaokobsberg",TRUE,"Graphs";#N/A,"Rissne",TRUE,"Graphs";#N/A,"Uppsala",TRUE,"Graphs";#N/A,"Södermalm",TRUE,"Graphs";#N/A,"Handen",TRUE,"Graphs";#N/A,"Solna",TRUE,"Graphs";#N/A,"Mölndal",TRUE,"Graphs";#N/A,"Lundavägen",TRUE,"Graphs";#N/A,"Moraberg",TRUE,"Graphs";#N/A,"Upplands Väsby",TRUE,"Graphs";#N/A,"Minelund",TRUE,"Graphs";#N/A,"Ystavägen",TRUE,"Graphs";#N/A,"Sköndal",TRUE,"Graphs";#N/A,"Västra Frölunda",TRUE,"Graphs";#N/A,"Lund",TRUE,"Graphs";#N/A,"Högdalen",TRUE,"Graphs";#N/A,"Danderyd",TRUE,"Graphs";#N/A,"Helsingborg",TRUE,"Graphs";#N/A,"Årstaberg",TRUE,"Graphs";#N/A,"Total",TRUE,"Graphs"}</definedName>
    <definedName name="wrn.greg." localSheetId="23" hidden="1">{"three",#N/A,FALSE,"Capital";"four",#N/A,FALSE,"Capital"}</definedName>
    <definedName name="wrn.gros." localSheetId="23" hidden="1">{#N/A,#N/A,FALSE,"Sch01";#N/A,#N/A,FALSE,"Sch02";#N/A,#N/A,FALSE,"Sch04";#N/A,#N/A,FALSE,"Sch05";#N/A,#N/A,FALSE,"Sch05a";#N/A,#N/A,FALSE,"Sch06";#N/A,#N/A,FALSE,"Sch07";#N/A,#N/A,FALSE,"Sch08";#N/A,#N/A,FALSE,"Sch09";#N/A,#N/A,FALSE,"Sch10";#N/A,#N/A,FALSE,"Sch11";#N/A,#N/A,FALSE,"Sch12";#N/A,#N/A,FALSE,"Sch-C";#N/A,#N/A,FALSE,"Sch-E"}</definedName>
    <definedName name="wrn.Gross._.to._.Net._.Reconciliations." localSheetId="23" hidden="1">{"Full Gross to Net",#N/A,TRUE,"GtoN";"R_I Accepted from Group Coys",#N/A,TRUE,"GtoN";"R_I Ceded to Group Coys",#N/A,TRUE,"GtoN";"Closing Loss Reserves and Gross Claims Incurred",#N/A,TRUE,"GtoN"}</definedName>
    <definedName name="wrn.Gross._.up." localSheetId="23" hidden="1">{#N/A,#N/A,FALSE,"Gross-Up"}</definedName>
    <definedName name="wrn.GSA._.PRINT." localSheetId="23">{#N/A,#N/A,FALSE,"DEV COSTS";#N/A,#N/A,FALSE,"10-YR C. F."}</definedName>
    <definedName name="wrn.gsa._PRINT5" localSheetId="23" hidden="1">{#N/A,#N/A,FALSE,"DEV COSTS";#N/A,#N/A,FALSE,"10-YR C. F."}</definedName>
    <definedName name="wrn.Hanover._.Portfolio._.Info.." localSheetId="23" hidden="1">{"Hanover Investment",#N/A,FALSE,"Wells Info";"Sponsor Investment/Return",#N/A,FALSE,"Wells Info";"Capital Structure",#N/A,FALSE,"Wells Info";"Operations/Value",#N/A,FALSE,"Wells Info";"Hanover Returns",#N/A,FALSE,"Wells Info"}</definedName>
    <definedName name="wrn.HEAT." localSheetId="23" hidden="1">{#N/A,#N/A,FALSE,"Heat";#N/A,#N/A,FALSE,"DCF";#N/A,#N/A,FALSE,"LBO";#N/A,#N/A,FALSE,"A";#N/A,#N/A,FALSE,"C";#N/A,#N/A,FALSE,"impd";#N/A,#N/A,FALSE,"Accr-Dilu"}</definedName>
    <definedName name="wrn.Hightower." localSheetId="23" hidden="1">{"Hightower-Investor",#N/A,FALSE,"Hightower";"Hightower-Property",#N/A,FALSE,"Hightower"}</definedName>
    <definedName name="wrn.Hist._.InE." localSheetId="23" hidden="1">{#N/A,#N/A,FALSE,"Hist I&amp;E - Consol";#N/A,#N/A,FALSE,"Hist I&amp;E - Lakes";#N/A,#N/A,FALSE,"Hist I&amp;E - Chabot";#N/A,#N/A,FALSE,"Hist I&amp;E - Diablo"}</definedName>
    <definedName name="wrn.Hist._.InE2." localSheetId="23" hidden="1">{#N/A,#N/A,FALSE,"Hist I&amp;E - #2";#N/A,#N/A,FALSE,"Hist I&amp;E - #3";#N/A,#N/A,FALSE,"Hist I&amp;E - #4";#N/A,#N/A,FALSE,"Hist I&amp;E - #5";#N/A,#N/A,FALSE,"Hist I&amp;E - #6";#N/A,#N/A,FALSE,"Hist I&amp;E - #8";#N/A,#N/A,FALSE,"Hist I&amp;E - #9";#N/A,#N/A,FALSE,"Hist I&amp;E - #10"}</definedName>
    <definedName name="wrn.Historical." localSheetId="23" hidden="1">{#N/A,#N/A,FALSE,"INPUTS";#N/A,#N/A,FALSE,"INCOME STATEMENT";#N/A,#N/A,FALSE,"BALANCE";#N/A,#N/A,FALSE,"TRASLATION"}</definedName>
    <definedName name="wrn.History._.Proforma." localSheetId="23" hidden="1">{"History &amp; Projection",#N/A,FALSE,"History - Proforma"}</definedName>
    <definedName name="wrn.Hold._.Sell." localSheetId="23" hidden="1">{#N/A,#N/A,FALSE,"13Residual 2007";#N/A,#N/A,FALSE,"14Residual 2008";#N/A,#N/A,FALSE,"15Residual 2009";#N/A,#N/A,FALSE,"16Residual 2010";#N/A,#N/A,FALSE,"17Residual 2011";#N/A,#N/A,FALSE,"18Hold Disposition Matrix";#N/A,#N/A,FALSE,"19Other Disposition Matrix"}</definedName>
    <definedName name="wrn.Hold._.Sell._1" localSheetId="23" hidden="1">{#N/A,#N/A,FALSE,"13Residual 2007";#N/A,#N/A,FALSE,"14Residual 2008";#N/A,#N/A,FALSE,"15Residual 2009";#N/A,#N/A,FALSE,"16Residual 2010";#N/A,#N/A,FALSE,"17Residual 2011";#N/A,#N/A,FALSE,"18Hold Disposition Matrix";#N/A,#N/A,FALSE,"19Other Disposition Matrix"}</definedName>
    <definedName name="wrn.Hydraulic." localSheetId="2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23" hidden="1">{#N/A,#N/A,FALSE,"HuscoCombined-Summ";#N/A,#N/A,FALSE,"HuscoCombined-Income";#N/A,#N/A,FALSE,"HuscoCombined-Offering";#N/A,#N/A,FALSE,"Husco-Income";#N/A,#N/A,FALSE,"TargetEngineer";#N/A,#N/A,FALSE,"TargetAcqCalc";#N/A,#N/A,FALSE,"Husco-Acq"}</definedName>
    <definedName name="wrn.icem." localSheetId="23" hidden="1">{#N/A,#N/A,FALSE,"Exb 2";#N/A,#N/A,FALSE,"Exb 3(a)";#N/A,#N/A,FALSE,"WACC";#N/A,#N/A,FALSE,"Exh 4(a)";#N/A,#N/A,FALSE,"Exh 4(b)";#N/A,#N/A,FALSE,"Exb 5(a)";#N/A,#N/A,FALSE,"Exb 5(b)"}</definedName>
    <definedName name="wrn.IGT._.Model." localSheetId="23" hidden="1">{#N/A,#N/A,TRUE,"IGT";#N/A,#N/A,TRUE,"IGTSLOT"}</definedName>
    <definedName name="wrn.III." localSheetId="23" hidden="1">{"CASHFLOW",#N/A,FALSE,"Northpointe"}</definedName>
    <definedName name="wrn.IM._.UPDATE." localSheetId="23" hidden="1">{"Summary",#N/A,TRUE,"Summary";"Sources &amp; Uses",#N/A,TRUE,"Sources &amp; Uses";"Project Cash Flow",#N/A,TRUE,"Annual CFs";"Project Costs",#N/A,TRUE,"Annual CFs";"Net Cash Flow &amp; Net Sale Proceeds",#N/A,TRUE,"Annual CFs";"Budget",#N/A,TRUE,"Renovation PF";"Occupancy #",#N/A,TRUE,"Room Occupancy";"Hotel Financials",#N/A,TRUE,"Hotel Financials"}</definedName>
    <definedName name="wrn.Income._.Input." localSheetId="23" hidden="1">{#N/A,#N/A,FALSE,"Income Input"}</definedName>
    <definedName name="wrn.Income._.Statement." localSheetId="23" hidden="1">{"Helena Campos - Personal View",#N/A,FALSE,"YTD"}</definedName>
    <definedName name="wrn.Income._.Statements." localSheetId="23">{#N/A,#N/A,FALSE,"Consol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1" localSheetId="23"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 localSheetId="23" hidden="1">{"One",#N/A,FALSE,"Income Statement";"Two",#N/A,FALSE,"Income Statement";"Three",#N/A,FALSE,"Income Statement";"Four",#N/A,FALSE,"Income Statement"}</definedName>
    <definedName name="wrn.input._.and._.output." localSheetId="23" hidden="1">{"EBITDA",#N/A,TRUE,"P&amp;L Net of Disc Ops";"output net of disc ops",#N/A,TRUE,"Revenue";"input",#N/A,TRUE,"Revenue";"output",#N/A,TRUE,"DC";"Input",#N/A,TRUE,"DC";"MTN and MCN",#N/A,TRUE,"Margin";"output detail line items",#N/A,TRUE,"SGA";"personnel by year",#N/A,TRUE,"Payroll";#N/A,#N/A,TRUE,"CapEx"}</definedName>
    <definedName name="wrn.Input._.Assumption._.Sheets." localSheetId="23" hidden="1">{#N/A,#N/A,TRUE,"inp. genl.";#N/A,#N/A,TRUE,"inp. cnst. cost";#N/A,#N/A,TRUE,"inp. lease-up";#N/A,#N/A,TRUE,"inp. exp."}</definedName>
    <definedName name="wrn.INPUT._.INFO." localSheetId="23" hidden="1">{"Input",#N/A,FALSE,"INPUT"}</definedName>
    <definedName name="wrn.Input._.Information." localSheetId="23" hidden="1">{"Input Pages 1 and 2",#N/A,FALSE,"Input";"Input Pages 3 and 4",#N/A,FALSE,"Input"}</definedName>
    <definedName name="wrn.Input._.page." localSheetId="23" hidden="1">{"Input page",#N/A,FALSE,"Inputs"}</definedName>
    <definedName name="wrn.Input._.Pages._.and._.Pro._.Forma." localSheetId="23" hidden="1">{#N/A,#N/A,TRUE,"General Assumptions (Input)";#N/A,#N/A,TRUE,"Related Mgmt Exps (Input Page)";#N/A,#N/A,TRUE,"Development Cost (Input)";#N/A,#N/A,TRUE,"Summary";#N/A,#N/A,TRUE,"Income (Input Page)";#N/A,#N/A,TRUE,"Expenses";#N/A,#N/A,TRUE,"Dev. Cost &amp; Elig. Basis(Input)";#N/A,#N/A,TRUE,"Tax Credit";#N/A,#N/A,TRUE,"Sources and Uses";#N/A,#N/A,TRUE,"Rent Up Reserve";#N/A,#N/A,TRUE,"Cash Flow";#N/A,#N/A,TRUE,"Construction Cash Flow"}</definedName>
    <definedName name="wrn.Inputs." localSheetId="23">{"Inflation-BaseYear",#N/A,FALSE,"Inputs"}</definedName>
    <definedName name="wrn.internal." localSheetId="23" hidden="1">{#N/A,#N/A,FALSE,"Rent Roll";#N/A,#N/A,FALSE,"Sales History";#N/A,#N/A,FALSE,"Square Footage Calculations";#N/A,#N/A,FALSE,"Spec Pool";#N/A,#N/A,FALSE,"P &amp; L Detail";#N/A,#N/A,FALSE,"Expense Detail";#N/A,#N/A,FALSE,"Recovery Tables";#N/A,#N/A,FALSE,"Class. &amp; Rent";#N/A,#N/A,FALSE,"Expiration Detail";#N/A,#N/A,FALSE,"2nd Assump."}</definedName>
    <definedName name="wrn.INTERNAL._.COST." localSheetId="23" hidden="1">{"COST.PROFIT",#N/A,TRUE,"Cost.profit";"DDCOHEAD",#N/A,TRUE,"D,D&amp;C overhead"}</definedName>
    <definedName name="wrn.Internal._.Detail." localSheetId="23" hidden="1">{"IntDetail",#N/A,FALSE,"Reports";"IntSummary",#N/A,FALSE,"Reports"}</definedName>
    <definedName name="wrn.Internal._.Report__detail._.displayed." localSheetId="23" hidden="1">{"CREELP Internal",#N/A,FALSE,"CREELP";#N/A,#N/A,FALSE,"Funding 1 &amp; 2";#N/A,#N/A,FALSE,"Funding 8";#N/A,#N/A,FALSE,"Capitalization";#N/A,#N/A,FALSE,"Company EBITDA"}</definedName>
    <definedName name="wrn.Internal._.Report_detail._.displated.0" localSheetId="23" hidden="1">{"CREELP Internal",#N/A,FALSE,"CREELP";#N/A,#N/A,FALSE,"Funding 1 &amp; 2";#N/A,#N/A,FALSE,"Funding 8";#N/A,#N/A,FALSE,"Capitalization";#N/A,#N/A,FALSE,"Company EBITDA"}</definedName>
    <definedName name="wrn.Investment._.Review." localSheetId="23">{#N/A,#N/A,FALSE,"Proforma Five Yr";#N/A,#N/A,FALSE,"Capital Input";#N/A,#N/A,FALSE,"Calculations";#N/A,#N/A,FALSE,"Transaction Summary-DTW"}</definedName>
    <definedName name="wrn.IPO._.Valuation." localSheetId="23" hidden="1">{"assumptions",#N/A,FALSE,"Scenario 1";"valuation",#N/A,FALSE,"Scenario 1"}</definedName>
    <definedName name="wrn.ipovalue." localSheetId="23" hidden="1">{#N/A,#N/A,FALSE,"puboff";#N/A,#N/A,FALSE,"valuation";#N/A,#N/A,FALSE,"finanalsis";#N/A,#N/A,FALSE,"split";#N/A,#N/A,FALSE,"ownership"}</definedName>
    <definedName name="wrn.IRR." localSheetId="23" hidden="1">{"IRR Benefits",#N/A,FALSE,"IRR";"Tax Credits",#N/A,FALSE,"IRR"}</definedName>
    <definedName name="wrn.IRR._.CORP._.7." localSheetId="23" hidden="1">{"IRR",#N/A,FALSE,"Corp 7 IRR";"Input",#N/A,FALSE,"Corp 7 IRR"}</definedName>
    <definedName name="wrn.IRR_Calc." localSheetId="23" hidden="1">{#N/A,#N/A,FALSE,"objekt";#N/A,#N/A,FALSE,"huurders";#N/A,#N/A,FALSE,"cash flow"}</definedName>
    <definedName name="wrn.IS._.Q96." localSheetId="23" hidden="1">{"IS Q96",#N/A,FALSE,"Income Statement"}</definedName>
    <definedName name="wrn.IS._.Q97." localSheetId="23" hidden="1">{"IS Q97",#N/A,FALSE,"Income Statement"}</definedName>
    <definedName name="wrn.IS._.Years." localSheetId="23" hidden="1">{"IS Years",#N/A,FALSE,"Income Statement"}</definedName>
    <definedName name="wrn.ISCG._.model." localSheetId="23" hidden="1">{#N/A,#N/A,FALSE,"Second";#N/A,#N/A,FALSE,"ownership";#N/A,#N/A,FALSE,"Valuation";#N/A,#N/A,FALSE,"Eqiv";#N/A,#N/A,FALSE,"Mults";#N/A,#N/A,FALSE,"ISCG Graphics"}</definedName>
    <definedName name="wrn.Ist._.Year." localSheetId="23" hidden="1">{#N/A,#N/A,FALSE,"CF Yr1";#N/A,#N/A,FALSE,"Rent Roll";#N/A,#N/A,FALSE,"Rent Yr1";#N/A,#N/A,FALSE,"Occ Yr1";#N/A,#N/A,FALSE,"TI+Com Yr1";#N/A,#N/A,FALSE,"OER Yr1";#N/A,#N/A,FALSE,"OE Yr1"}</definedName>
    <definedName name="wrn.jan._.98." localSheetId="23" hidden="1">{"sheet a",#N/A,FALSE,"A";"sheet b 1",#N/A,FALSE,"B";"sheet b 2",#N/A,FALSE,"B"}</definedName>
    <definedName name="wrn.JEG." localSheetId="23" hidden="1">{#N/A,#N/A,FALSE,"Assumptions";#N/A,#N/A,FALSE,"I&amp;E";#N/A,#N/A,FALSE,"Tax Analysis";#N/A,#N/A,FALSE,"3Cash Flow";#N/A,#N/A,FALSE,"5Residual";#N/A,#N/A,FALSE,"9Pricing Matrix";#N/A,#N/A,FALSE,"10Vacancy Matrix";#N/A,#N/A,FALSE,"11Expiration Schedule";#N/A,#N/A,FALSE,"12Lease-up Schedule"}</definedName>
    <definedName name="wrn.JM." localSheetId="23" hidden="1">{#N/A,#N/A,FALSE,"ExecSum";#N/A,#N/A,FALSE,"Budget";#N/A,#N/A,FALSE,"Summary1";#N/A,#N/A,FALSE,"CashFlow";#N/A,#N/A,FALSE,"Year1 Cash Flow";#N/A,#N/A,FALSE,"Carry";#N/A,#N/A,FALSE,"Page 3"}</definedName>
    <definedName name="wrn.JODM._.Graphs." localSheetId="23" hidden="1">{"graph",#N/A,FALSE,"WWJU";"graph",#N/A,FALSE,"WWSEM";"graph",#N/A,FALSE,"GOMJU";"graph",#N/A,FALSE,"GOMSEM";"graph",#N/A,FALSE,"NSJU";"graph",#N/A,FALSE,"NSSEM";"graph",#N/A,FALSE,"WAJU";"graph",#N/A,FALSE,"STOCKPRI";"graph",#N/A,FALSE,"CFTEV";"graph",#N/A,FALSE,"NAV-RCV";"graph",#N/A,FALSE,"CRUDEWW"}</definedName>
    <definedName name="wrn.July._.5." localSheetId="23" hidden="1">{#N/A,#N/A,TRUE,"Summary";#N/A,#N/A,TRUE,"Timeline";#N/A,#N/A,TRUE,"Cost Summary (uninflated)";#N/A,#N/A,TRUE,"Assumptions";#N/A,#N/A,TRUE,"Residential";#N/A,#N/A,TRUE,"Retail";#N/A,#N/A,TRUE,"Hotel";#N/A,#N/A,TRUE,"Office";#N/A,#N/A,TRUE,"Dev Expense Detail";#N/A,#N/A,TRUE,"Webster Hotel Model";#N/A,#N/A,TRUE,"Tax Credits"}</definedName>
    <definedName name="wrn.JV." localSheetId="23" hidden="1">{"One",#N/A,FALSE,"JV"}</definedName>
    <definedName name="wrn.Kontrolní._.rozpočet." localSheetId="23" hidden="1">{#N/A,#N/A,TRUE,"Krycí list"}</definedName>
    <definedName name="wrn.Kontrolní._.rozpoeet." localSheetId="23" hidden="1">{#N/A,#N/A,TRUE,"Krycí list"}</definedName>
    <definedName name="wrn.kpI." localSheetId="23" hidden="1">{#N/A,#N/A,FALSE,"Top page";#N/A,#N/A,FALSE,"Weekly KPI";#N/A,#N/A,FALSE,"Customer Count Growth";#N/A,#N/A,FALSE,"Customer Spending Growth";#N/A,#N/A,FALSE,"Sales Growth";#N/A,#N/A,FALSE,"Customer Spending";#N/A,#N/A,FALSE,"Credit Card % to Sales"}</definedName>
    <definedName name="wrn.KR_Report." localSheetId="23" hidden="1">{"Venture Summary",#N/A,TRUE,"Summary";"Budget Summary",#N/A,TRUE,"Summary";"Annual CF Summary",#N/A,TRUE,"Summary";"Project Cash Flows",#N/A,TRUE,"Summary";"Hotel Inflated CFs",#N/A,TRUE,"Summary";"Hotel Uninflated CF",#N/A,TRUE,"Summary";"Hotel PF Assumptions",#N/A,TRUE,"Summary"}</definedName>
    <definedName name="wrn.LANDSCAPE." localSheetId="23" hidden="1">{"METHODS",#N/A,FALSE,"A"}</definedName>
    <definedName name="wrn.Latent._.Demand._.Inputs." localSheetId="23">{#N/A,#N/A,FALSE,"Latent"}</definedName>
    <definedName name="wrn.LBO." localSheetId="23" hidden="1">{#N/A,#N/A,FALSE,"Cov";#N/A,#N/A,FALSE,"sum";#N/A,#N/A,FALSE,"baladj";#N/A,#N/A,FALSE,"bs";#N/A,#N/A,FALSE,"is";#N/A,#N/A,FALSE,"pis";#N/A,#N/A,FALSE,"cf";#N/A,#N/A,FALSE,"balhist";#N/A,#N/A,FALSE,"wc";#N/A,#N/A,FALSE,"ltd";#N/A,#N/A,FALSE,"cover";#N/A,#N/A,FALSE,"fa";#N/A,#N/A,FALSE,"tax";#N/A,#N/A,FALSE,"irr";#N/A,#N/A,FALSE,"in"}</definedName>
    <definedName name="wrn.LBO._.Summary." localSheetId="23" hidden="1">{"LBO Summary",#N/A,FALSE,"Summary"}</definedName>
    <definedName name="wrn.Leasing._.Assumptions." localSheetId="23" hidden="1">{"Assumptions",#N/A,FALSE,"Leasing Assumptions"}</definedName>
    <definedName name="wrn.Leasing._.Variance." localSheetId="23" hidden="1">{#N/A,#N/A,FALSE,"Leasing 6A"}</definedName>
    <definedName name="wrn.LeasingResults." localSheetId="23" hidden="1">{#N/A,#N/A,FALSE,"Retention";#N/A,#N/A,FALSE,"ZL Roll";#N/A,#N/A,FALSE,"FC Roll";#N/A,#N/A,FALSE,"zmlConsildated";#N/A,#N/A,FALSE,"ZM ROll SbyS";#N/A,#N/A,FALSE,"ZL";#N/A,#N/A,FALSE,"FCOccy";#N/A,#N/A,FALSE,"ZM123";#N/A,#N/A,FALSE,"portfolio"}</definedName>
    <definedName name="wrn.Legal._.Sized._.Internal." localSheetId="23" hidden="1">{"Legal Internal",#N/A,FALSE,"Cash Flow Proforma";#N/A,#N/A,FALSE,"Scenario Variable Cells";"Legal",#N/A,FALSE,"Proforma Assumptions";"Legal",#N/A,FALSE,"Rolling Option Sales";"Legal",#N/A,FALSE,"Bulk Pad and Finished Sales"}</definedName>
    <definedName name="wrn.Line._.Item._.Summary." localSheetId="23" hidden="1">{#N/A,#N/A,FALSE,"Line Item Summ."}</definedName>
    <definedName name="wrn.lnsum" localSheetId="23" hidden="1">{"Loan Summary",#N/A,FALSE,"Phase 1 loan &amp; data"}</definedName>
    <definedName name="wrn.LoanInformation." localSheetId="23" hidden="1">{#N/A,#N/A,FALSE,"LoanAssumptions"}</definedName>
    <definedName name="wrn.Loanrecap." localSheetId="23" hidden="1">{"Loanrecap",#N/A,FALSE,"Construction"}</definedName>
    <definedName name="wrn.Lodging." localSheetId="23" hidden="1">{#N/A,#N/A,FALSE,"EPS";#N/A,#N/A,FALSE,"EBITDA"}</definedName>
    <definedName name="wrn.Logo._.Exchange._.and._.Overview." localSheetId="23" hidden="1">{"Logo",#N/A,FALSE,"Logo";"Exchange",#N/A,FALSE,"Logo";#N/A,#N/A,FALSE,"overview"}</definedName>
    <definedName name="wrn.LOWY._.REPORT." localSheetId="23" hidden="1">{"TITLE",#N/A,TRUE,"TITLE SHEET";"cover_sheet",#N/A,TRUE,"COVER SHHET";"PROFOMA",#N/A,TRUE,"Feasability";"DRTSMRY",#N/A,TRUE,"DIRECT COST";"NEW_ROLL",#N/A,TRUE,"NEW RENT ROLL";"LOST_RENT",#N/A,TRUE,"Lost rent-buyout"}</definedName>
    <definedName name="wrn.lsp." localSheetId="23" hidden="1">{#N/A,#N/A,FALSE,"index";#N/A,#N/A,FALSE,"prudential";#N/A,#N/A,FALSE,"com.verif";#N/A,#N/A,FALSE,"COND.PREC";#N/A,#N/A,FALSE,"DRAWDOWN";#N/A,#N/A,FALSE,"SETTL.INSTR";#N/A,#N/A,FALSE,"LIST DOC.";#N/A,#N/A,FALSE,"COND.SUBS.";#N/A,#N/A,FALSE,"annualrev";#N/A,#N/A,FALSE,"financ.rev"}</definedName>
    <definedName name="wrn.lsp.2" localSheetId="23" hidden="1">{#N/A,#N/A,FALSE,"index";#N/A,#N/A,FALSE,"prudential";#N/A,#N/A,FALSE,"com.verif";#N/A,#N/A,FALSE,"COND.PREC";#N/A,#N/A,FALSE,"DRAWDOWN";#N/A,#N/A,FALSE,"SETTL.INSTR";#N/A,#N/A,FALSE,"LIST DOC.";#N/A,#N/A,FALSE,"COND.SUBS.";#N/A,#N/A,FALSE,"annualrev";#N/A,#N/A,FALSE,"financ.rev"}</definedName>
    <definedName name="wrn.Ltd._.Service._.Budget." localSheetId="23"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rd." localSheetId="23"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V._.Output." localSheetId="23">{"LTV Output",#N/A,FALSE,"Output"}</definedName>
    <definedName name="wrn.Main._.Fields." localSheetId="2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e." localSheetId="23" hidden="1">{"Assumptions",#N/A,TRUE,"Assumptions";"Income",#N/A,TRUE,"Income";"Balance",#N/A,TRUE,"Balance"}</definedName>
    <definedName name="wrn.Maine2." localSheetId="2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rket." localSheetId="23" hidden="1">{#N/A,#N/A,FALSE,"SUBMKT";#N/A,#N/A,FALSE,"MARKET";#N/A,#N/A,FALSE,"VACANCY";#N/A,#N/A,FALSE,"ABSORB";#N/A,#N/A,FALSE,"SUBLEASE";#N/A,#N/A,FALSE,"CONSTRCT"}</definedName>
    <definedName name="wrn.Market._.Values." localSheetId="23" hidden="1">{#N/A,#N/A,TRUE,"10 Yr Hold";#N/A,#N/A,TRUE,"7 Yr Hold";#N/A,#N/A,TRUE,"5 Yr Hold";#N/A,#N/A,TRUE,"3 Yr Hold"}</definedName>
    <definedName name="wrn.Marketing._1" localSheetId="23" hidden="1">{#N/A,#N/A,FALSE,"2Assumptions";#N/A,#N/A,FALSE,"3Cash Flow";#N/A,#N/A,FALSE,"I&amp;E";#N/A,#N/A,FALSE,"I&amp;E (2)";#N/A,#N/A,FALSE,"10Vacancy Matrix";#N/A,#N/A,FALSE,"11Expiration Schedule"}</definedName>
    <definedName name="wrn.Master." localSheetId="23" hidden="1">{#N/A,#N/A,FALSE,"Master Summary 1";#N/A,#N/A,FALSE,"245 Park-Rem. Obl.";#N/A,#N/A,FALSE,"245 Park-N, Lse";#N/A,#N/A,FALSE,"245 Park-N, Lse (2)";#N/A,#N/A,FALSE,"245 Park- SL";#N/A,#N/A,FALSE,"250 Park";#N/A,#N/A,FALSE,"1285 6th";#N/A,#N/A,FALSE,"101 Park";#N/A,#N/A,FALSE,"Sublease Commission"}</definedName>
    <definedName name="wrn.MATRICES._.and._.CFs." localSheetId="23">{#N/A,#N/A,FALSE,"Assumptions";#N/A,#N/A,FALSE,"Consol CF";#N/A,#N/A,FALSE,"matx B4 DS";#N/A,#N/A,FALSE,"Hacienda CF";#N/A,#N/A,FALSE,"matx B4 DS Hac";#N/A,#N/A,FALSE,"Chabot CF";#N/A,#N/A,FALSE,"matx B4 DS Chabot";#N/A,#N/A,FALSE,"Diablo CF";#N/A,#N/A,FALSE,"matx B4 DS Diablo"}</definedName>
    <definedName name="wrn.MATRICIES._.ONLY." localSheetId="23">{#N/A,#N/A,FALSE,"matx B4 DS";#N/A,#N/A,FALSE,"matx B4 DS Hac";#N/A,#N/A,FALSE,"matx B4 DS Chabot";#N/A,#N/A,FALSE,"matx B4 DS Diablo"}</definedName>
    <definedName name="wrn.merge." localSheetId="23" hidden="1">{#N/A,#N/A,FALSE,"IPO";#N/A,#N/A,FALSE,"DCF";#N/A,#N/A,FALSE,"LBO";#N/A,#N/A,FALSE,"MULT_VAL";#N/A,#N/A,FALSE,"Status Quo";#N/A,#N/A,FALSE,"Recap"}</definedName>
    <definedName name="wrn.MERGER._.PLANS." localSheetId="23" hidden="1">{"Assumptions1",#N/A,FALSE,"Assumptions";"MergerPlans1","20yearamort",FALSE,"MergerPlans";"MergerPlans1","40yearamort",FALSE,"MergerPlans";"MergerPlans2",#N/A,FALSE,"MergerPlans";"inputs",#N/A,FALSE,"MergerPlans"}</definedName>
    <definedName name="wrn.Method._.GLA._.Input._.Sheets." localSheetId="23" hidden="1">{"GLA INPUT",#N/A,FALSE,"CAM METHODS";"METHODS",#N/A,FALSE,"CAM METHODS"}</definedName>
    <definedName name="wrn.minrenn" localSheetId="23" hidden="1">{"MINRENT2",#N/A,FALSE,"SCHEDULE B"}</definedName>
    <definedName name="wrn.minrent.2" localSheetId="23" hidden="1">{"MINRENT2",#N/A,FALSE,"SCHEDULE B"}</definedName>
    <definedName name="wrn.mirBellagio." localSheetId="23" hidden="1">{#N/A,#N/A,FALSE,"MIR";#N/A,#N/A,FALSE,"NYNY"}</definedName>
    <definedName name="wrn.mkting" localSheetId="23" hidden="1">{#N/A,#N/A,FALSE,"MARKETING I";#N/A,#N/A,FALSE,"MARKETING II";#N/A,#N/A,FALSE,"MARKETING III"}</definedName>
    <definedName name="wrn.model." localSheetId="23" hidden="1">{"years",#N/A,FALSE,"UDR_INC";"9899qtrs",#N/A,FALSE,"UDR_INC";"9798qtrs",#N/A,FALSE,"UDR_INC"}</definedName>
    <definedName name="wrn.model2." localSheetId="23" hidden="1">{"Investor",#N/A,FALSE,"Model";"Property",#N/A,FALSE,"Model";"Incentive Taxes",#N/A,FALSE,"Model"}</definedName>
    <definedName name="wrn.MODEL5" localSheetId="23" hidden="1">{"IS",#N/A,FALSE,"Income Statement";"ISR",#N/A,FALSE,"Income Statement Ratios";"BS",#N/A,FALSE,"Balance Sheet";"BSR",#N/A,FALSE,"Balance Sheet Ratios";"CF",#N/A,FALSE,"Cash Flow";"SALES",#N/A,FALSE,"Sales Analysis";"RR",#N/A,FALSE,"Recent Results"}</definedName>
    <definedName name="wrn.ModelReview." localSheetId="23"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0" localSheetId="23"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nthly." localSheetId="23" hidden="1">{#N/A,#N/A,FALSE,"Running Total";#N/A,#N/A,FALSE,"Oct 96";#N/A,#N/A,FALSE,"Nov 96";#N/A,#N/A,FALSE,"Dec 96";#N/A,#N/A,FALSE,"Jan 97";#N/A,#N/A,FALSE,"Feb 97";#N/A,#N/A,FALSE,"Mar 97";#N/A,#N/A,FALSE,"Apr 97";#N/A,#N/A,FALSE,"May 97";#N/A,#N/A,FALSE,"June 97";#N/A,#N/A,FALSE,"July 97"}</definedName>
    <definedName name="wrn.Monthly._.Detail._.Reports." localSheetId="23" hidden="1">{"Detail Project Cash Flow",#N/A,TRUE,"Cash Flow Grid";"Financing Calculation",#N/A,TRUE,"Cash Flow Grid"}</definedName>
    <definedName name="wrn.monthly._.financial." localSheetId="23" hidden="1">{#N/A,#N/A,FALSE,"SUMMARY 4a";#N/A,#N/A,FALSE,"GBA 4b";#N/A,#N/A,FALSE,"TENANT 4c";#N/A,#N/A,FALSE,"BUDGET DETAIL";#N/A,#N/A,FALSE,"PRO FORMA"}</definedName>
    <definedName name="wrn.MonthlyRentRoll." localSheetId="23" hidden="1">{"MonthlyRentRoll",#N/A,FALSE,"RentRoll"}</definedName>
    <definedName name="wrn.Months._.98._.to._.01." localSheetId="23" hidden="1">{"98",#N/A,FALSE,"Month";"99",#N/A,FALSE,"Month";"00",#N/A,FALSE,"Month";"01",#N/A,FALSE,"Month"}</definedName>
    <definedName name="wrn.MT." localSheetId="23" hidden="1">{#N/A,#N/A,TRUE,"tocMT";#N/A,#N/A,TRUE,"mtdata1";#N/A,#N/A,TRUE,"noi";#N/A,#N/A,TRUE,"Income";#N/A,#N/A,TRUE,"Expense";#N/A,#N/A,TRUE,"Interim";#N/A,#N/A,TRUE,"base";#N/A,#N/A,TRUE,"mtcash";#N/A,#N/A,TRUE,"mttax"}</definedName>
    <definedName name="wrn.nema." localSheetId="23" hidden="1">{#N/A,#N/A,FALSE,"Distbn Ntwrk";#N/A,#N/A,FALSE,"Workforce";#N/A,#N/A,FALSE,"cur-prod1";#N/A,#N/A,FALSE,"in-proc"}</definedName>
    <definedName name="wrn.Netbacks." localSheetId="23" hidden="1">{"Netbacks",#N/A,FALSE,"Netbacks"}</definedName>
    <definedName name="wrn.New_Business." localSheetId="23" hidden="1">{"One",#N/A,FALSE,"New Business"}</definedName>
    <definedName name="wrn.newest." localSheetId="23" hidden="1">{#N/A,#N/A,TRUE,"TS";#N/A,#N/A,TRUE,"Combo";#N/A,#N/A,TRUE,"FAIR";#N/A,#N/A,TRUE,"RBC";#N/A,#N/A,TRUE,"xxxx"}</definedName>
    <definedName name="wrn.newoutput" localSheetId="23" hidden="1">{"DCF","UPSIDE CASE",FALSE,"Sheet1";"DCF","BASE CASE",FALSE,"Sheet1";"DCF","DOWNSIDE CASE",FALSE,"Sheet1"}</definedName>
    <definedName name="wrn.NOI._.Input." localSheetId="23">{#N/A,#N/A,FALSE,"Input"}</definedName>
    <definedName name="wrn.NOI_Summary." localSheetId="23">{#N/A,#N/A,FALSE,"NOI"}</definedName>
    <definedName name="wrn.Northborough._.Station." localSheetId="23" hidden="1">{#N/A,#N/A,FALSE,"Total Acquisition and Rehab ";#N/A,#N/A,FALSE,"Summary of Hard Costs"}</definedName>
    <definedName name="wrn.Northstar." localSheetId="23" hidden="1">{#N/A,#N/A,FALSE,"Services Summary";#N/A,#N/A,FALSE,"Emmes Summary";#N/A,#N/A,FALSE,"Northstar"}</definedName>
    <definedName name="wrn.Notes._.2." localSheetId="23" hidden="1">{"Notes 2",#N/A,FALSE,"Sheet1"}</definedName>
    <definedName name="wrn.nyt._.times._.full." localSheetId="23" hidden="1">{#N/A,#N/A,FALSE,"ExecSum";#N/A,#N/A,FALSE,"Budget";#N/A,#N/A,FALSE,"Summary1";#N/A,#N/A,FALSE,"CashFlow";#N/A,#N/A,FALSE,"Year1 Cash Flow";#N/A,#N/A,FALSE,"RE Taxes";#N/A,#N/A,FALSE,"OE Schedule";#N/A,#N/A,FALSE,"Leasing Comm";#N/A,#N/A,FALSE,"Input";#N/A,#N/A,FALSE,"Carry";#N/A,#N/A,FALSE,"Page 1A";#N/A,#N/A,FALSE,"Page 1B";#N/A,#N/A,FALSE,"Page 2";#N/A,#N/A,FALSE,"Page 3";#N/A,#N/A,FALSE,"Page 4";#N/A,#N/A,FALSE,"Summary2";#N/A,#N/A,FALSE,"Lease Summary";#N/A,#N/A,FALSE,"GrossRent";#N/A,#N/A,FALSE,"GrossRent";#N/A,#N/A,FALSE,"FCESummary";#N/A,#N/A,FALSE,"CreditLoss";#N/A,#N/A,FALSE,"Recoveries";#N/A,#N/A,FALSE,"Loan Balance"}</definedName>
    <definedName name="wrn.OCCADJS." localSheetId="23" hidden="1">{"OCCADJ1",#N/A,FALSE,"OCC ADJ";"OCCADJ2",#N/A,FALSE,"OCC ADJ";"OCCADJ3",#N/A,FALSE,"OCC ADJ"}</definedName>
    <definedName name="wrn.Occupancy._.Calcs." localSheetId="23">{#N/A,#N/A,FALSE,"Occ. Calcs"}</definedName>
    <definedName name="wrn.ODB." localSheetId="23" hidden="1">{"ODB",#N/A,FALSE,"Hold Scenario"}</definedName>
    <definedName name="wrn.office." localSheetId="23"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ne._.page._.Summary." localSheetId="23" hidden="1">{"Print One Page",#N/A,FALSE,"SumReport"}</definedName>
    <definedName name="wrn.One._.Partner." localSheetId="23" hidden="1">{#N/A,#N/A,FALSE,"graph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ntario." localSheetId="23" hidden="1">{"page1",#N/A,FALSE,"sheet 1";"Page2",#N/A,FALSE,"sheet 1";"page3",#N/A,FALSE,"sheet 1";"page4",#N/A,FALSE,"sheet 1"}</definedName>
    <definedName name="wrn.open." localSheetId="23" hidden="1">{#N/A,#N/A,FALSE,"Unconsolidated Debt"}</definedName>
    <definedName name="wrn.open.0" localSheetId="23" hidden="1">{#N/A,#N/A,FALSE,"Unconsolidated Debt"}</definedName>
    <definedName name="wrn.Operating._.Budget." localSheetId="23" hidden="1">{"Operating Budget Detail",#N/A,FALSE,"Operations"}</definedName>
    <definedName name="wrn.Operating._.Expenses._.Sheets." localSheetId="23" hidden="1">{#N/A,#N/A,FALSE,"Oper Exp"}</definedName>
    <definedName name="wrn.OperatingAssumtions." localSheetId="23" hidden="1">{#N/A,#N/A,FALSE,"OperatingAssumptions"}</definedName>
    <definedName name="wrn.Operations._.Review." localSheetId="23">{#N/A,#N/A,FALSE,"Proforma Five Yr";#N/A,#N/A,FALSE,"Occ and Rate";#N/A,#N/A,FALSE,"PF Input";#N/A,#N/A,FALSE,"Hotcomps"}</definedName>
    <definedName name="wrn.Operations1" localSheetId="23" hidden="1">{#N/A,#N/A,FALSE,"Proforma Five Yr";#N/A,#N/A,FALSE,"Occ and Rate";#N/A,#N/A,FALSE,"PF Input";#N/A,#N/A,FALSE,"Hotcomps"}</definedName>
    <definedName name="wrn.Ops._.Charlie._.Packet." localSheetId="23" hidden="1">{#N/A,#N/A,FALSE,"Proforma Five Yr";#N/A,#N/A,FALSE,"Occ and Rate";#N/A,#N/A,FALSE,"PF Input";#N/A,#N/A,FALSE,"Ops Summary";#N/A,#N/A,FALSE,"Hotcomps"}</definedName>
    <definedName name="wrn.Ops_S.Holders._.Assets_Income." localSheetId="23" hidden="1">{"Ops_S.Holders Assets and Income",#N/A,FALSE,"ops_shf"}</definedName>
    <definedName name="wrn.Output." localSheetId="23" hidden="1">{#N/A,#N/A,FALSE,"Assumptions";#N/A,#N/A,FALSE,"IS";#N/A,#N/A,FALSE,"BS";#N/A,#N/A,FALSE,"CF"}</definedName>
    <definedName name="wrn.Output3Column." localSheetId="23">{"Output-3Column",#N/A,FALSE,"Output"}</definedName>
    <definedName name="wrn.OutputAll." localSheetId="23">{"Output-All",#N/A,FALSE,"Output"}</definedName>
    <definedName name="wrn.OutputBaseYear." localSheetId="23">{"Output-BaseYear",#N/A,FALSE,"Output"}</definedName>
    <definedName name="wrn.OutputMin." localSheetId="23">{"Output-Min",#N/A,FALSE,"Output"}</definedName>
    <definedName name="wrn.OutputPercent." localSheetId="23">{"Output%",#N/A,FALSE,"Output"}</definedName>
    <definedName name="wrn.Overview._.Reports." localSheetId="23" hidden="1">{#N/A,#N/A,FALSE,"DCF Values";#N/A,#N/A,FALSE,"Overview";#N/A,#N/A,FALSE,"Earnings";#N/A,#N/A,FALSE,"StockMarketValues";#N/A,#N/A,FALSE,"Asset Values";#N/A,#N/A,FALSE,"Accretion EPS";#N/A,#N/A,FALSE,"Accretion CFPS";#N/A,#N/A,FALSE,"santafe";#N/A,#N/A,FALSE,"noble";#N/A,#N/A,FALSE,"Combined Results"}</definedName>
    <definedName name="wrn.P_L._.and._.Bal.._.Sheet." localSheetId="23" hidden="1">{"P_L Account",#N/A,FALSE,"Prime";"Assets",#N/A,FALSE,"Prime";"Liabilities",#N/A,FALSE,"Prime";"Capital and Reserves",#N/A,FALSE,"Prime";"Rec. of S_Holders Funds",#N/A,FALSE,"Prime";"Rec. of Pre and Post Tax Result",#N/A,FALSE,"Prime"}</definedName>
    <definedName name="wrn.p3" localSheetId="2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ckage." localSheetId="23">{#N/A,#N/A,FALSE,"Title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_1" localSheetId="23"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er._.1." localSheetId="2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rking." localSheetId="23" hidden="1">{"Parking",#N/A,FALSE,"Parking"}</definedName>
    <definedName name="wrn.Partial." localSheetId="23">{#N/A,#N/A,FALSE,"Assumptions";#N/A,#N/A,FALSE,"Year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_1" localSheetId="23"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vilion." localSheetId="23" hidden="1">{"Pavilion-Investor",#N/A,FALSE,"Pavilion";"Pavilion-Property",#N/A,FALSE,"Pavilion"}</definedName>
    <definedName name="wrn.Payroll._.Assumption._.1." localSheetId="23" hidden="1">{"Payroll_Assumption1",#N/A,FALSE,"Sheet1"}</definedName>
    <definedName name="wrn.Payroll._.Assumptions." localSheetId="23" hidden="1">{"Payroll_Assuptions",#N/A,FALSE,"Sheet1"}</definedName>
    <definedName name="wrn.Payroll._.Assumptions._.Summary." localSheetId="23" hidden="1">{"Payroll Assumption Summary",#N/A,FALSE,"Sheet1"}</definedName>
    <definedName name="wrn.Payroll._.Assumptions2." localSheetId="23" hidden="1">{"Payroll_Assumption2",#N/A,FALSE,"Sheet1"}</definedName>
    <definedName name="wrn.Penetration." localSheetId="23">{#N/A,#N/A,FALSE,"Mkt Pen"}</definedName>
    <definedName name="wrn.Per._.Unit." localSheetId="23" hidden="1">{#N/A,#N/A,FALSE,"Budget 1997 Class A (2)";#N/A,#N/A,FALSE,"Budgets 1997 Class B &amp; C (2)"}</definedName>
    <definedName name="wrn.Perm._.Sources._.and._.Uses." localSheetId="23" hidden="1">{"Sources and Uses with Eligible Basis",#N/A,FALSE,"Sources &amp; Uses";"Disbursement Schedule",#N/A,FALSE,"Sources &amp; Uses"}</definedName>
    <definedName name="wrn.PHA._.Proformas." localSheetId="23" hidden="1">{"Proforma - 10y PHA All","all PHA",FALSE,"PHA Proformas";"Proforma - 10yr PHA op sub","op sub",FALSE,"PHA Proformas";"Proforma - 10yr cap only","cap only",FALSE,"PHA Proformas"}</definedName>
    <definedName name="wrn.Phase._.I." localSheetId="23">{#N/A,#N/A,FALSE,"Transaction Summary-DTW";#N/A,#N/A,FALSE,"Proforma Five Yr";#N/A,#N/A,FALSE,"Occ and Rate"}</definedName>
    <definedName name="wrn.PHASED._.DEVELOPMENT._.DETAIL." localSheetId="23" hidden="1">{"P1",#N/A,FALSE,"Proforma";"P2",#N/A,FALSE,"Proforma";"P3",#N/A,FALSE,"Proforma"}</definedName>
    <definedName name="wrn.Phil." localSheetId="23" hidden="1">{#N/A,#N/A,FALSE,"Summary";#N/A,#N/A,FALSE,"41 Mad (Our)";#N/A,#N/A,FALSE,"41 Mad (Comp)";#N/A,#N/A,FALSE,"41 Mad (Rudin's)";#N/A,#N/A,FALSE,"41 Mad (7,354)"}</definedName>
    <definedName name="wrn.pl." localSheetId="23" hidden="1">{#N/A,#N/A,FALSE,"Cons PL-Accrual"}</definedName>
    <definedName name="wrn.Plan." localSheetId="23" hidden="1">{#N/A,#N/A,FALSE,"Highridge Return Analysis";#N/A,#N/A,FALSE,"Sale @ end of year 3 (4yr Plan)";#N/A,#N/A,FALSE,"Highridge Assumption Page"}</definedName>
    <definedName name="wrn.PLX." localSheetId="23" hidden="1">{"cred comp",#N/A,FALSE,"Comparable Credit Analysis";"IS",#N/A,FALSE,"IS";"Sensitivity",#N/A,FALSE,"Sensitivity";"BS",#N/A,FALSE,"BS";"Bond Summary",#N/A,FALSE,"B Summary";"AD",#N/A,FALSE,"Accretion";"NAV",#N/A,FALSE,"NAV";"SU",#N/A,FALSE,"S&amp;U";"acq. study",#N/A,FALSE,"Acq. Study";"F Charges",#N/A,FALSE,"Fixed Charges"}</definedName>
    <definedName name="wrn.Porcentaje._.venta." localSheetId="23" hidden="1">{"% s/venta",#N/A,FALSE,"Edo Res";"% s/venta 2",#N/A,FALSE,"Edo Res"}</definedName>
    <definedName name="wrn.Porcentajes._.Ps._.const." localSheetId="23" hidden="1">{"% s/venta Ps constantes 1",#N/A,FALSE,"Edo Res";"% s/venta Ps constantes 2",#N/A,FALSE,"Edo Res"}</definedName>
    <definedName name="wrn.PorfolioFinancialSummary." localSheetId="23" hidden="1">{#N/A,#N/A,FALSE,"ZellLurieFinSummary";#N/A,#N/A,FALSE,"FirstCapFinSummary";#N/A,#N/A,FALSE,"ZM I-III Consol FinSummary"}</definedName>
    <definedName name="wrn.PORTRAIT." localSheetId="23" hidden="1">{"CAM EXPENSES",#N/A,FALSE,"MANKATO";"GLA",#N/A,FALSE,"MANKATO";"MAJORS CONTRIB",#N/A,FALSE,"MANKATO";"PRIOR YEAR",#N/A,FALSE,"MANKATO";"SIMULTANEOUS",#N/A,FALSE,"MANKATO"}</definedName>
    <definedName name="wrn.PR_TRIAL_BALANCE." localSheetId="2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3sty." localSheetId="23" hidden="1">{#N/A,#N/A,FALSE,"intag";#N/A,#N/A,FALSE,"budg";#N/A,#N/A,FALSE,"samtl"}</definedName>
    <definedName name="wrn.pr3sty.neu" localSheetId="23" hidden="1">{#N/A,#N/A,FALSE,"intag";#N/A,#N/A,FALSE,"budg";#N/A,#N/A,FALSE,"samtl"}</definedName>
    <definedName name="wrn.PRBFinancials." localSheetId="23" hidden="1">{"incomemth",#N/A,TRUE,"forecast01";"incpercentmth",#N/A,TRUE,"forecast01";"balancemth",#N/A,TRUE,"forecast01";"cashmth",#N/A,TRUE,"forecast01";"cov2mth",#N/A,TRUE,"forecast01";"prbexp",#N/A,TRUE,"forecast01";"prbcap",#N/A,TRUE,"forecast01";"coalconsultants",#N/A,TRUE,"forecast01";"prbsum",#N/A,TRUE,"forecast01"}</definedName>
    <definedName name="wrn.prcntrent" localSheetId="23" hidden="1">{"PERCENTAGE RENT",#N/A,TRUE,"SCHEDULE B"}</definedName>
    <definedName name="wrn.prelist." localSheetId="23" hidden="1">{#N/A,#N/A,FALSE,"rent roll";#N/A,#N/A,FALSE,"I&amp;E";#N/A,#N/A,FALSE,"96noleaseup";#N/A,#N/A,FALSE,"96noleaseup matrix";#N/A,#N/A,FALSE,"leaseup96";#N/A,#N/A,FALSE,"leaseup96 matrix";#N/A,#N/A,FALSE,"Leaseup and Exp."}</definedName>
    <definedName name="wrn.prelist._1" localSheetId="23" hidden="1">{#N/A,#N/A,FALSE,"rent roll";#N/A,#N/A,FALSE,"I&amp;E";#N/A,#N/A,FALSE,"96noleaseup";#N/A,#N/A,FALSE,"96noleaseup matrix";#N/A,#N/A,FALSE,"leaseup96";#N/A,#N/A,FALSE,"leaseup96 matrix";#N/A,#N/A,FALSE,"Leaseup and Exp."}</definedName>
    <definedName name="wrn.Prepaid_Recov.." localSheetId="23" hidden="1">{#N/A,#N/A,FALSE,"Prepaid Recoverable"}</definedName>
    <definedName name="wrn.pres." localSheetId="23" hidden="1">{#N/A,#N/A,FALSE,"Major v. River";#N/A,#N/A,FALSE,"Industry";#N/A,#N/A,FALSE,"Large Operators";#N/A,#N/A,FALSE,"Smaller Operators";#N/A,#N/A,FALSE,"Equip. Supply";#N/A,#N/A,FALSE,"EBITDA";#N/A,#N/A,FALSE,"States";#N/A,#N/A,FALSE,"LV Detail"}</definedName>
    <definedName name="wrn.PRES_OUT." localSheetId="23" hidden="1">{"page1",#N/A,FALSE,"PRESENTATION";"page2",#N/A,FALSE,"PRESENTATION";#N/A,#N/A,FALSE,"Valuation Summary"}</definedName>
    <definedName name="wrn.pres97." localSheetId="23"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entation." localSheetId="23">{#N/A,#N/A,TRUE,"Summary";"AnnualRentRoll",#N/A,TRUE,"RentRoll";#N/A,#N/A,TRUE,"ExitStratigy";#N/A,#N/A,TRUE,"OperatingAssumptions"}</definedName>
    <definedName name="wrn.Presentation2" localSheetId="23"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wrn.Pricing._.Strategy." localSheetId="2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1" localSheetId="2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mary._.Competition." localSheetId="23">{#N/A,#N/A,FALSE,"Primary"}</definedName>
    <definedName name="wrn.PRINT." localSheetId="23" hidden="1">{"Pro Forma",#N/A,FALSE,"Prof";"Projected",#N/A,FALSE,"Project";"Statistics",#N/A,FALSE,"Stats";"Rent",#N/A,FALSE,"Rent";"Incentive Fee Calc",#N/A,FALSE,"Incent";"Historical Data",#N/A,FALSE,"Hist";"Value",#N/A,FALSE,"Value";"Stats B",#N/A,FALSE,"Stats B"}</definedName>
    <definedName name="wrn.Print._.4." localSheetId="23">{"Outflow 1",#N/A,FALSE,"Outflows-Inflows";"Outflow 2",#N/A,FALSE,"Outflows-Inflows";"Inflow 1",#N/A,FALSE,"Outflows-Inflows";"Inflow 2",#N/A,FALSE,"Outflows-Inflows"}</definedName>
    <definedName name="wrn.Print._.6." localSheetId="23">{"print 1.6",#N/A,FALSE,"Sheet1";"print 2.6",#N/A,FALSE,"Sheet1";"print 3.6",#N/A,FALSE,"Sheet1";"print 4.6",#N/A,FALSE,"Sheet1";"print 5.6",#N/A,FALSE,"Sheet1";"print 6.6",#N/A,FALSE,"Sheet1"}</definedName>
    <definedName name="wrn.Print._.Accounts." localSheetId="23" hidden="1">{#N/A,#N/A,FALSE,"Balance sheet";#N/A,#N/A,FALSE,"FAD";#N/A,#N/A,FALSE,"Cashflow";#N/A,#N/A,FALSE,"NAV";#N/A,#N/A,FALSE,"Notes 1-5";#N/A,#N/A,FALSE,"Notes 6-"}</definedName>
    <definedName name="wrn.Print._.Acq._.and._.Develop._.Assumptions." localSheetId="23" hidden="1">{"Acquisition and Develop Assumptions",#N/A,FALSE,"Rossmore"}</definedName>
    <definedName name="wrn.Print._.All." localSheetId="23" hidden="1">{#N/A,#N/A,TRUE,"Equity Output";#N/A,#N/A,TRUE,"IPO";#N/A,#N/A,TRUE,"Allocation IPO";#N/A,#N/A,TRUE,"Allocation FD";#N/A,#N/A,TRUE,"BS";#N/A,#N/A,TRUE,"IS";#N/A,#N/A,TRUE,"CF";"CF Summary",#N/A,TRUE,"CF Summary";#N/A,#N/A,TRUE,"Debt Decision";#N/A,#N/A,TRUE,"Debt";#N/A,#N/A,TRUE,"New Debt Amort. (Fixed)";#N/A,#N/A,TRUE,"New Debt Amort. (Floating)";#N/A,#N/A,TRUE,"Acq";#N/A,#N/A,TRUE,"Insider Equity"}</definedName>
    <definedName name="wrn.Print._.All._.Improved._.Sales." localSheetId="23" hidden="1">{#N/A,#N/A,FALSE,"Sale 1";#N/A,#N/A,FALSE,"Sale 2";#N/A,#N/A,FALSE,"Sale 3";#N/A,#N/A,FALSE,"Sale 4";#N/A,#N/A,FALSE,"Sale 5";#N/A,#N/A,FALSE,"Sale 6";#N/A,#N/A,FALSE,"Sale 7";#N/A,#N/A,FALSE,"Sale 8";#N/A,#N/A,FALSE,"Sale 9";#N/A,#N/A,FALSE,"Sale 10";#N/A,#N/A,FALSE,"Sale 11";#N/A,#N/A,FALSE,"Sale 12"}</definedName>
    <definedName name="wrn.Print._.All._.Pages." localSheetId="23" hidden="1">{"LBO Summary",#N/A,FALSE,"Summary";"Income Statement",#N/A,FALSE,"Model";"Cash Flow",#N/A,FALSE,"Model";"Balance Sheet",#N/A,FALSE,"Model";"Working Capital",#N/A,FALSE,"Model";"Pro Forma Balance Sheets",#N/A,FALSE,"PFBS";"Debt Balances",#N/A,FALSE,"Model";"Fee Schedules",#N/A,FALSE,"Model"}</definedName>
    <definedName name="wrn.Print._.All._.Report._.Pages." localSheetId="23"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s." localSheetId="23" hidden="1">{"Cash Flows",#N/A,FALSE,"Cash Flows";"Return Analysis",#N/A,FALSE,"Cash Flows";"Cash Flow Assumptions",#N/A,FALSE,"Cash Flows";"Joint Venture Analysis",#N/A,FALSE,"Cash Flows";"Debt Calculations",#N/A,FALSE,"Cash Flows"}</definedName>
    <definedName name="wrn.Print._.All._1" localSheetId="23" hidden="1">{#N/A,#N/A,FALSE,"I&amp;E";#N/A,#N/A,FALSE,"rent roll";#N/A,#N/A,FALSE,"96noleaseup";#N/A,#N/A,FALSE,"96noleaseup matrix";#N/A,#N/A,FALSE,"leaseup 96";#N/A,#N/A,FALSE,"leaseup 96 matrix";#N/A,#N/A,FALSE,"Leaseup and Exp."}</definedName>
    <definedName name="wrn.Print._.Annual." localSheetId="23" hidden="1">{"Summary Info",#N/A,TRUE,"Summary";"Sources &amp; Uses",#N/A,TRUE,"Summary";"Development Program",#N/A,TRUE,"Summary";"Timeline",#N/A,TRUE,"Timeline";"Total Annual CF",#N/A,TRUE,"Summary-Annual";"Total Detailed Annual",#N/A,TRUE,"Summary-Annual";"Acq Costs",#N/A,TRUE,"Ent &amp; Infr";"Entitlement Costs",#N/A,TRUE,"Ent &amp; Infr";"Infrastructure Costs",#N/A,TRUE,"Ent &amp; Infr";"Infrastructure Costs 2",#N/A,TRUE,"Ent &amp; Infr";"Infrastructure Costs 3",#N/A,TRUE,"Ent &amp; Infr";"Infrastructure Costs 4",#N/A,TRUE,"Ent &amp; Infr";"DevBudget",#N/A,TRUE,"DevBudget";"Res Summary",#N/A,TRUE,"Residential";"Res DevBudget",#N/A,TRUE,"Residential";"Res CF Annual",#N/A,TRUE,"Residential-Annual";"Res Detailed Annual",#N/A,TRUE,"Residential-Annual";"Res Detailed Annual 2",#N/A,TRUE,"Residential-Annual";"Res D&amp;S Annual",#N/A,TRUE,"Residential-Annual";"Retail Summary",#N/A,TRUE,"Retail";"Retail Budget",#N/A,TRUE,"Retail";"Retail CF Annual",#N/A,TRUE,"Retail-Annual";"Retail Detailed Annual",#N/A,TRUE,"Retail-Annual";"Retail Detailed Annual 2",#N/A,TRUE,"Retail-Annual";"Retail D&amp;S Annual",#N/A,TRUE,"Retail-Annual";"Hotel Annual",#N/A,TRUE,"Hotel-Annual";"CFD Annual",#N/A,TRUE,"CFD-Annual";"Racetrack Summary",#N/A,TRUE,"Racetrack Summary";"Racetrack Summary 2",#N/A,TRUE,"Racetrack Summary"}</definedName>
    <definedName name="wrn.Print._.C.F.._.Assumptions." localSheetId="23" hidden="1">{"Cash Flow Assumptions",#N/A,FALSE,"Cash Flows"}</definedName>
    <definedName name="wrn.Print._.Cash._.Flows." localSheetId="23" hidden="1">{"Cash Flows",#N/A,FALSE,"Cash Flows"}</definedName>
    <definedName name="wrn.Print._.Cash._.Flows._.and._.Assumptions." localSheetId="23" hidden="1">{"Cash Flows and Assumptions",#N/A,FALSE,"Rossmore"}</definedName>
    <definedName name="wrn.Print._.Compare._.and._.Divsum." localSheetId="23" hidden="1">{"Divsum Compare Hawaiki",#N/A,TRUE,"Divsum";"Divsum Complete Divsum",#N/A,TRUE,"Divsum"}</definedName>
    <definedName name="wrn.Print._.Construction._.Costs." localSheetId="23" hidden="1">{"Construction Costs",#N/A,FALSE,"Cash Flows"}</definedName>
    <definedName name="wrn.Print._.CRXLAND._.Openings." localSheetId="23" hidden="1">{"Print CRXLAND Assumptions",#N/A,FALSE,"CRXLAND Openings";"Print CRXLAND Openings",#N/A,FALSE,"CRXLAND Openings"}</definedName>
    <definedName name="wrn.Print._.CSI._.and._.Estimate._.Backup." localSheetId="23" hidden="1">{"Divsum Compare Hawaiki",#N/A,FALSE,"Divsum";"Divsum Complete Divsum",#N/A,FALSE,"Divsum";"Estimate Backup",#N/A,FALSE,"Divsum"}</definedName>
    <definedName name="wrn.Print._.DDC." localSheetId="23" hidden="1">{"TopSum",#N/A,FALSE,"Summary";"Core",#N/A,FALSE,"Core";"Development",#N/A,FALSE,"Development";"Design",#N/A,FALSE,"Design";"Tenant_Coord",#N/A,FALSE,"Tenant Coordination";"Construct",#N/A,FALSE,"Construction";"Site",#N/A,FALSE,"Site"}</definedName>
    <definedName name="wrn.Print._.Debt._.Calculations." localSheetId="23" hidden="1">{"Debt Calculations",#N/A,FALSE,"Cash Flows"}</definedName>
    <definedName name="wrn.Print._.Everythin." localSheetId="23" hidden="1">{#N/A,#N/A,FALSE,"PRELIMINARY REVIEW";#N/A,#N/A,FALSE,"SOURCES AND USES OF FUNDS";#N/A,#N/A,FALSE,"COST ITEMS";#N/A,#N/A,FALSE,"DRAW SCHEDULE";#N/A,#N/A,FALSE,"STABILIZED OPERATING PROFORMA";#N/A,#N/A,FALSE,"LEASE UP OPERATING PROFORMA";#N/A,#N/A,FALSE,"INPUT SHEET"}</definedName>
    <definedName name="wrn.Print._.Everything." localSheetId="23"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Full." localSheetId="23" hidden="1">{"Combined Prices",#N/A,FALSE,"Tab 1-Price Performance";"Combined Summary",#N/A,FALSE,"Tab 2-Valuation Summary";"Combined FCF",#N/A,FALSE,"Tab 3-FCF";"Combined Sensitivity",#N/A,FALSE,"Tab 4-Earnings Sensitivity";"Combined Credit",#N/A,FALSE,"Tab 5-Credit";"Print NAV",#N/A,FALSE,"Tab 6-Lodging NAV Analysis"}</definedName>
    <definedName name="wrn.Print._.Gaming._.Only." localSheetId="23" hidden="1">{"Gaming Prices",#N/A,FALSE,"Tab 1-Price Performance";"Gaming Summary",#N/A,FALSE,"Tab 2-Valuation Summary";"Gaming FCF",#N/A,FALSE,"Tab 3-FCF";"Gaming Sensitivity",#N/A,FALSE,"Tab 4-Earnings Sensitivity";"Gaming Credit",#N/A,FALSE,"Tab 5-Credit"}</definedName>
    <definedName name="wrn.print._.graphs." localSheetId="23" hidden="1">{"cap_structure",#N/A,FALSE,"Graph-Mkt Cap";"price",#N/A,FALSE,"Graph-Price";"ebit",#N/A,FALSE,"Graph-EBITDA";"ebitda",#N/A,FALSE,"Graph-EBITDA"}</definedName>
    <definedName name="wrn.Print._.Inc.._.Statement._.and._.Stats.." localSheetId="23" hidden="1">{"print annual inc. statement",#N/A,FALSE,"Summary";"print annual stats",#N/A,FALSE,"Summary";"print quarterly inc. statement",#N/A,FALSE,"Summary";"print quarterly stats",#N/A,FALSE,"Summary"}</definedName>
    <definedName name="wrn.Print._.Inv._.Rec." localSheetId="23" hidden="1">{"Cash Flows",#N/A,FALSE,"Hillside";"Return Analysis",#N/A,FALSE,"Hillside";#N/A,#N/A,FALSE,"Hillside"}</definedName>
    <definedName name="wrn.Print._.Joint._.Venture._.Analysis." localSheetId="23" hidden="1">{"Joint Venture Analysis",#N/A,FALSE,"Cash Flows"}</definedName>
    <definedName name="wrn.Print._.Lodging._.Only." localSheetId="23" hidden="1">{"Lodging Prices",#N/A,FALSE,"Tab 1-Price Performance";"Lodging Summary",#N/A,FALSE,"Tab 2-Valuation Summary";"Lodging FCF",#N/A,FALSE,"Tab 3-FCF";"Lodging Sensitivity",#N/A,FALSE,"Tab 4-Earnings Sensitivity";"Lodging Credit",#N/A,FALSE,"Tab 5-Credit";"Print NAV",#N/A,FALSE,"Tab 6-Lodging NAV Analysis"}</definedName>
    <definedName name="wrn.Print._.Ltd._.Ptr._.Heller." localSheetId="23" hidden="1">{#N/A,#N/A,FALSE,"Summary Schedule Heller Ltd";#N/A,#N/A,FALSE,"Qtrly  heller Page 1";#N/A,#N/A,FALSE,"Qtrly heller Page 3"}</definedName>
    <definedName name="wrn.Print._.Monthly._.Sales._.Analysis." localSheetId="23" hidden="1">{"Monthly Sales Analysis",#N/A,FALSE,"Condo Sales"}</definedName>
    <definedName name="wrn.Print._.Package." localSheetId="23" hidden="1">{#N/A,#N/A,FALSE,"rent roll";#N/A,#N/A,FALSE,"I&amp;E";#N/A,#N/A,FALSE,"Sales";#N/A,#N/A,FALSE,"% rent";#N/A,#N/A,FALSE,"no leasup 96";#N/A,#N/A,FALSE,"96 Cap Matrix No Leaseup";#N/A,#N/A,FALSE,"Proforma (2)";#N/A,#N/A,FALSE,"Proforma Matrix (2)";#N/A,#N/A,FALSE,"Offering Summary";#N/A,#N/A,FALSE,"RE TAX"}</definedName>
    <definedName name="wrn.Print._.Package._1" localSheetId="23" hidden="1">{#N/A,#N/A,FALSE,"rent roll";#N/A,#N/A,FALSE,"I&amp;E";#N/A,#N/A,FALSE,"Sales";#N/A,#N/A,FALSE,"% rent";#N/A,#N/A,FALSE,"no leasup 96";#N/A,#N/A,FALSE,"96 Cap Matrix No Leaseup";#N/A,#N/A,FALSE,"Proforma (2)";#N/A,#N/A,FALSE,"Proforma Matrix (2)";#N/A,#N/A,FALSE,"Offering Summary";#N/A,#N/A,FALSE,"RE TAX"}</definedName>
    <definedName name="wrn.print._.raw._.data._.entry." localSheetId="23" hidden="1">{"inputs raw data",#N/A,TRUE,"INPUT"}</definedName>
    <definedName name="wrn.Print._.Rent._.Comps." localSheetId="23" hidden="1">{#N/A,#N/A,FALSE,"Rent 1";#N/A,#N/A,FALSE,"Rent 2";#N/A,#N/A,FALSE,"Rent 3";#N/A,#N/A,FALSE,"Rent 4";#N/A,#N/A,FALSE,"Rent 5";#N/A,#N/A,FALSE,"Rent 6";#N/A,#N/A,FALSE,"Rent 7";#N/A,#N/A,FALSE,"Rent 8"}</definedName>
    <definedName name="wrn.Print._.Report." localSheetId="23" hidden="1">{"annual",#N/A,FALSE,"Sheet2";"quarters",#N/A,FALSE,"Sheet2"}</definedName>
    <definedName name="wrn.Print._.Report._.Package." localSheetId="23" hidden="1">{"Cash Flows",#N/A,FALSE,"Rossmore";"Return Analysis",#N/A,FALSE,"Rossmore"}</definedName>
    <definedName name="wrn.Print._.Return._.Analysis." localSheetId="23" hidden="1">{"Return Analysis",#N/A,FALSE,"Cash Flows"}</definedName>
    <definedName name="wrn.Print._.Sales._.Assumptions." localSheetId="23" hidden="1">{"Sales Assumptions",#N/A,FALSE,"Condo Sales"}</definedName>
    <definedName name="wrn.Print._.SPHI._.Openings." localSheetId="23" hidden="1">{"Print SPHI Assumptions",#N/A,FALSE,"SPHI Openings";"Print SPHI Openings",#N/A,FALSE,"SPHI Openings"}</definedName>
    <definedName name="wrn.print._.standalone." localSheetId="23" hidden="1">{"standalone1",#N/A,FALSE,"DCFBase";"standalone2",#N/A,FALSE,"DCFBase"}</definedName>
    <definedName name="wrn.Print._.STAY._.Openings." localSheetId="23" hidden="1">{"print STAY opening assumptions",#N/A,FALSE,"STAY Openings";"print STAY openings",#N/A,FALSE,"STAY Openings"}</definedName>
    <definedName name="wrn.Print._.sum." localSheetId="23" hidden="1">{#N/A,#N/A,FALSE,"Summary Schedule";#N/A,#N/A,FALSE,"Use of Proceeds";#N/A,#N/A,FALSE,"Yield Cal";#N/A,#N/A,FALSE,"Qtrly Distributions";#N/A,#N/A,FALSE,"RATE";#N/A,#N/A,FALSE,"OPERATIONS";#N/A,#N/A,FALSE,"Draw";#N/A,#N/A,FALSE,"COMPARISON SCHEDULE";#N/A,#N/A,FALSE,"Dev. Budget";#N/A,#N/A,FALSE,"Investor10";#N/A,#N/A,FALSE,"10 year a";#N/A,#N/A,FALSE,"Assum."}</definedName>
    <definedName name="wrn.Print._.Summary." localSheetId="23" hidden="1">{"Consolidated Unlevered",#N/A,FALSE,"Consolidated";"Consolidated Levered",#N/A,FALSE,"Consolidated"}</definedName>
    <definedName name="wrn.print._.summary._.sheets." localSheetId="23" hidden="1">{"summary1",#N/A,TRUE,"Comps";"summary2",#N/A,TRUE,"Comps";"summary3",#N/A,TRUE,"Comps"}</definedName>
    <definedName name="wrn.Print._.Three._.Page._.Model." localSheetId="23" hidden="1">{"Page One",#N/A,FALSE,"Model";"Page 2",#N/A,FALSE,"Model";"Page 3",#N/A,FALSE,"Model"}</definedName>
    <definedName name="wrn.Print._.Unit._.Rent._.Analysis." localSheetId="23" hidden="1">{"Unit Rent Analysis",#N/A,FALSE,"1837 N La Brea"}</definedName>
    <definedName name="wrn.Print._.Workbook." localSheetId="23" hidden="1">{#N/A,#N/A,FALSE,"Exec. Summ";#N/A,#N/A,FALSE,"Income";#N/A,#N/A,FALSE,"Expenses";#N/A,#N/A,FALSE,"Loan Options";#N/A,#N/A,FALSE,"Sources &amp; Uses";#N/A,#N/A,FALSE,"Spreadsheet"}</definedName>
    <definedName name="wrn.Print.B" localSheetId="23" hidden="1">{"View1",#N/A,FALSE,"Sheet1";"View2",#N/A,FALSE,"Sheet1"}</definedName>
    <definedName name="wrn.print_all." localSheetId="23" hidden="1">{#N/A,#N/A,FALSE,"property";#N/A,#N/A,FALSE,"tenants";#N/A,#N/A,FALSE,"capital";#N/A,#N/A,FALSE,"summary"}</definedName>
    <definedName name="wrn.Print_Buyer." localSheetId="23" hidden="1">{#N/A,"DR",FALSE,"increm pf";#N/A,"MAMSI",FALSE,"increm pf";#N/A,"MAXI",FALSE,"increm pf";#N/A,"PCAM",FALSE,"increm pf";#N/A,"PHSV",FALSE,"increm pf";#N/A,"SIE",FALSE,"increm pf"}</definedName>
    <definedName name="wrn.Print_Heller." localSheetId="23" hidden="1">{#N/A,#N/A,TRUE,"Summary Schedule Heller";#N/A,#N/A,TRUE,"Qtrly  heller Page 1";#N/A,#N/A,TRUE,"Qtrly heller Page 2";#N/A,#N/A,TRUE,"Qtrly heller Page 2A";#N/A,#N/A,TRUE,"Qtrly heller Page 3";#N/A,#N/A,TRUE,"Qtrly heller Page 3A";#N/A,#N/A,TRUE,"Summary Schedule Heller Ltd";#N/A,#N/A,TRUE,"Qtrly  heller 4 yr"}</definedName>
    <definedName name="wrn.Print_Index." localSheetId="23" hidden="1">{"Index",#N/A,FALSE,"Index"}</definedName>
    <definedName name="wrn.Print_Target." localSheetId="2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1." localSheetId="23" hidden="1">{"Page1",#N/A,TRUE,"Sheet1";"Page2",#N/A,TRUE,"Sheet1";"Page3",#N/A,TRUE,"Sheet1"}</definedName>
    <definedName name="wrn.print2" localSheetId="23" hidden="1">{"View1",#N/A,FALSE,"Sheet1";"View2",#N/A,FALSE,"Sheet1"}</definedName>
    <definedName name="wrn.print2." localSheetId="23" hidden="1">{"Assump",#N/A,TRUE,"Proforma";"first",#N/A,TRUE,"Proforma";"second",#N/A,TRUE,"Proforma";"lease1",#N/A,TRUE,"Proforma";"lease2",#N/A,TRUE,"Proforma"}</definedName>
    <definedName name="wrn.print5" localSheetId="23" hidden="1">{"Assump",#N/A,TRUE,"Proforma";"first",#N/A,TRUE,"Proforma";"second",#N/A,TRUE,"Proforma";"lease1",#N/A,TRUE,"Proforma";"lease2",#N/A,TRUE,"Proforma"}</definedName>
    <definedName name="wrn.print7" localSheetId="23" hidden="1">{"page1",#N/A,FALSE,"Model";"page2",#N/A,FALSE,"Model";"page3",#N/A,FALSE,"Model";"page4",#N/A,FALSE,"Model";"page5",#N/A,FALSE,"Model";"page6",#N/A,FALSE,"Model"}</definedName>
    <definedName name="wrn.PrintAll._1" localSheetId="23" hidden="1">{#N/A,#N/A,FALSE,"Broker Sheet";#N/A,#N/A,FALSE,"Exec.Summary";#N/A,#N/A,FALSE,"Argus Cash Flow";#N/A,#N/A,FALSE,"SPF";#N/A,#N/A,FALSE,"RentRoll"}</definedName>
    <definedName name="wrn.printb2" localSheetId="23" hidden="1">{"View1",#N/A,FALSE,"Sheet1";"View2",#N/A,FALSE,"Sheet1"}</definedName>
    <definedName name="wrn.Printfinancialsmth." localSheetId="23" hidden="1">{"incomemth",#N/A,TRUE,"forecast00";"incomepercentmth",#N/A,TRUE,"forecast00";"balancemth",#N/A,TRUE,"forecast00";"cashmth",#N/A,TRUE,"forecast00";"covenantmth",#N/A,TRUE,"forecast00"}</definedName>
    <definedName name="wrn.Printing._.the._.Model." localSheetId="23"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ing._.the._.Model7" localSheetId="23"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out." localSheetId="23" hidden="1">{"Zone1",#N/A,FALSE,"Parameters";"Zone2",#N/A,FALSE,"Parameters"}</definedName>
    <definedName name="wrn.Prints._.All." localSheetId="23" hidden="1">{"Main",#N/A,FALSE,"Wacker";"Main2",#N/A,FALSE,"Wacker";"Value",#N/A,FALSE,"Wacker";"Sensitivity",#N/A,FALSE,"Wacker";"Paine",#N/A,FALSE,"Wacker";"Quaker",#N/A,FALSE,"Wacker";"Wacker",#N/A,FALSE,"Wacker";"1900",#N/A,FALSE,"Wacker";"1901",#N/A,FALSE,"Wacker"}</definedName>
    <definedName name="wrn.Prints._All.B" localSheetId="23" hidden="1">{"Main",#N/A,FALSE,"Wacker";"Main2",#N/A,FALSE,"Wacker";"Value",#N/A,FALSE,"Wacker";"Sensitivity",#N/A,FALSE,"Wacker";"Paine",#N/A,FALSE,"Wacker";"Quaker",#N/A,FALSE,"Wacker";"Wacker",#N/A,FALSE,"Wacker";"1900",#N/A,FALSE,"Wacker";"1901",#N/A,FALSE,"Wacker"}</definedName>
    <definedName name="wrn.Prior._.Year._.Amounts." localSheetId="23" hidden="1">{"PriorYr1",#N/A,FALSE,"Prior Year Amounts";"PriorYr2",#N/A,FALSE,"Prior Year Amounts"}</definedName>
    <definedName name="wrn.PRO." localSheetId="23" hidden="1">{#N/A,#N/A,FALSE,"COVER";#N/A,#N/A,FALSE,"Construction CF";#N/A,#N/A,FALSE,"PROFORMA";#N/A,#N/A,FALSE,"CASHFLOW"}</definedName>
    <definedName name="wrn.Pro._.Forma." localSheetId="23" hidden="1">{#N/A,#N/A,FALSE,"ACQ";#N/A,#N/A,FALSE,"ASSUMP";#N/A,#N/A,FALSE,"CASH FLOW";#N/A,#N/A,FALSE,"SALE";#N/A,#N/A,FALSE,"TIS";#N/A,#N/A,FALSE,"RENT ROLL"}</definedName>
    <definedName name="wrn.Product_Assumptions." localSheetId="23" hidden="1">{"One",#N/A,FALSE,"Product Assumptions";"Two",#N/A,FALSE,"Product Assumptions";"Three",#N/A,FALSE,"Product Assumptions";"Four",#N/A,FALSE,"Product Assumptions";"Five",#N/A,FALSE,"Product Assumptions";"Six",#N/A,FALSE,"Product Assumptions"}</definedName>
    <definedName name="wrn.Proforma." localSheetId="23" hidden="1">{"Proforma - Dollars",#N/A,FALSE,"Proforma"}</definedName>
    <definedName name="wrn.Proforma._.2." localSheetId="23" hidden="1">{#N/A,#N/A,TRUE,"Cash Flow Proforma";#N/A,#N/A,TRUE,"Scenario Variable Cells";#N/A,#N/A,TRUE,"Proforma Assumptions";#N/A,#N/A,TRUE,"Bulk Pad and Finished Sales";#N/A,#N/A,TRUE,"Rolling Option Sales"}</definedName>
    <definedName name="wrn.Proforma._.Review." localSheetId="23">{#N/A,#N/A,FALSE,"Occ and Rate";#N/A,#N/A,FALSE,"PF Input";#N/A,#N/A,FALSE,"Proforma Five Yr";#N/A,#N/A,FALSE,"Hotcomps"}</definedName>
    <definedName name="wrn.Proforma._.Year._.1." localSheetId="23" hidden="1">{"Plan Information",#N/A,FALSE,"Plans"}</definedName>
    <definedName name="wrn.Proforma._1" localSheetId="23" hidden="1">{#N/A,#N/A,TRUE,"Summary";#N/A,#N/A,TRUE,"InPlace";#N/A,#N/A,TRUE,"Stable";#N/A,#N/A,TRUE,"RentRoll";#N/A,#N/A,TRUE,"I&amp;E";#N/A,#N/A,TRUE,"Expense Detail";#N/A,#N/A,TRUE,"CAM Recov(InPlace)";#N/A,#N/A,TRUE,"CAM Recov(Stable)";#N/A,#N/A,TRUE,"Tax Recov";#N/A,#N/A,TRUE,"Expiration";#N/A,#N/A,TRUE,"Sales";#N/A,#N/A,TRUE,"Tax"}</definedName>
    <definedName name="wrn.Project." localSheetId="23" hidden="1">{#N/A,#N/A,TRUE,"A-site";#N/A,#N/A,TRUE,"B-Buildings";#N/A,#N/A,TRUE,"c-out-of-fence";#N/A,#N/A,TRUE,"d-proj.infr.";#N/A,#N/A,TRUE,"e- land"}</definedName>
    <definedName name="wrn.Project._.Cost._.Estimate." localSheetId="23" hidden="1">{#N/A,#N/A,FALSE,"cost";#N/A,#N/A,FALSE,"draw sched.";#N/A,#N/A,FALSE,"spread";#N/A,#N/A,FALSE,"Assumptions"}</definedName>
    <definedName name="wrn.Project._.Summaries." localSheetId="23"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wrn.projection." localSheetId="23"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jection.new" localSheetId="23"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jections." localSheetId="23" hidden="1">{#N/A,#N/A,FALSE,"Release Price";#N/A,#N/A,FALSE,"Cash flow for 50 Unit";#N/A,#N/A,FALSE,"Cash Flow for 3 Models"}</definedName>
    <definedName name="wrn.Projects._.1." localSheetId="23" hidden="1">{"Project_details",#N/A,FALSE,"Projects";"Project_checks",#N/A,FALSE,"Projects";"Project_completion",#N/A,FALSE,"Projects"}</definedName>
    <definedName name="wrn.Projects._.2." localSheetId="23" hidden="1">{"Project_profit",#N/A,FALSE,"Projects";"Project_reserves",#N/A,FALSE,"Project Reserves"}</definedName>
    <definedName name="wrn.Property._.Improvements." localSheetId="23" hidden="1">{"Property Improvements",#N/A,FALSE,"Property Improvements"}</definedName>
    <definedName name="wrn.Property._.Tax." localSheetId="23" hidden="1">{#N/A,#N/A,FALSE,"FOR_SUM";#N/A,#N/A,FALSE,"FA";#N/A,#N/A,FALSE,"PTRANS_TAX"}</definedName>
    <definedName name="wrn.PropertyInformation." localSheetId="23" hidden="1">{#N/A,#N/A,FALSE,"PropertyInfo"}</definedName>
    <definedName name="wrn.Proposal." localSheetId="23" hidden="1">{"Bid",#N/A,FALSE,"Estimate";"Breakdowm",#N/A,FALSE,"Estimate"}</definedName>
    <definedName name="wrn.Prototypes." localSheetId="23" hidden="1">{"One",#N/A,FALSE,"Prototypes";"Two",#N/A,FALSE,"Prototypes";"Three",#N/A,FALSE,"Prototypes";"Four",#N/A,FALSE,"Prototypes";"Five",#N/A,FALSE,"Prototypes"}</definedName>
    <definedName name="wrn.Proyeccion._.5._.años." localSheetId="23" hidden="1">{"EDO RES 1",#N/A,FALSE,"Edo Res";"EDO RES 2",#N/A,FALSE,"Edo Res";"% SOBRE VENTAS 1",#N/A,FALSE,"Edo Res";"% SOBRE VENTAS 2",#N/A,FALSE,"Edo Res";"EDO RES 1 USD",#N/A,FALSE,"Edo Res";"EDO RES USD 2",#N/A,FALSE,"Edo Res";"FLUJO MN",#N/A,FALSE,"Flujo";"FLUJO USD",#N/A,FALSE,"Flujo";"BALANCE MN",#N/A,FALSE,"Balance";"BALANCE USD",#N/A,FALSE,"Balance"}</definedName>
    <definedName name="wrn.Pulp." localSheetId="23" hidden="1">{"Pulp Production",#N/A,FALSE,"Pulp";"Pulp Earnings",#N/A,FALSE,"Pulp"}</definedName>
    <definedName name="wrn.Pulp.2" localSheetId="23" hidden="1">{"Pulp Production",#N/A,FALSE,"Pulp";"Pulp Earnings",#N/A,FALSE,"Pulp"}</definedName>
    <definedName name="wrn.Pulp.3" localSheetId="23" hidden="1">{"Pulp Production",#N/A,FALSE,"Pulp";"Pulp Earnings",#N/A,FALSE,"Pulp"}</definedName>
    <definedName name="wrn.Pump." localSheetId="23" hidden="1">{#N/A,#N/A,FALSE,"Assump";#N/A,#N/A,FALSE,"Income";#N/A,#N/A,FALSE,"Balance";#N/A,#N/A,FALSE,"DCF Pump";#N/A,#N/A,FALSE,"Trans Assump";#N/A,#N/A,FALSE,"Combined Income";#N/A,#N/A,FALSE,"Combined Balance"}</definedName>
    <definedName name="wrn.quarterly." localSheetId="23" hidden="1">{"quarterly",#N/A,FALSE,"Pro Forma"}</definedName>
    <definedName name="wrn.Quarterly._.Summaries." localSheetId="23" hidden="1">{"P1-3Quarterly",#N/A,TRUE,"CF Summ";"P1-Quarterly",#N/A,TRUE,"CF Summ";"P2-Quarterly",#N/A,TRUE,"CF Summ";"P3-Quarterly",#N/A,TRUE,"CF Summ"}</definedName>
    <definedName name="wrn.QUICK." localSheetId="23"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_.Print." localSheetId="23" hidden="1">{"Pro Forma",#N/A,FALSE,"Prof";"Statistics",#N/A,FALSE,"Stats";"Incentive Fee Calc",#N/A,FALSE,"Incent"}</definedName>
    <definedName name="wrn.Quick._.View." localSheetId="23" hidden="1">{"Pro Forma",#N/A,FALSE,"Prof";"Statistics",#N/A,FALSE,"Stats";"Incentive Fee Calc",#N/A,FALSE,"Incent"}</definedName>
    <definedName name="wrn.Rapport." localSheetId="23" hidden="1">{#N/A,#N/A,FALSE,"SHEET1";#N/A,#N/A,FALSE,"SHEET2";#N/A,#N/A,FALSE,"SHEET3";#N/A,#N/A,FALSE,"SHEET4"}</definedName>
    <definedName name="wrn.rate." localSheetId="23" hidden="1">{"RATES",#N/A,FALSE,"RECOVERY RATES";"CONTRIBUTIONS",#N/A,FALSE,"RECOVERY RATES";"GLA CATEGORY SUMMARY",#N/A,FALSE,"RECOVERY RATES"}</definedName>
    <definedName name="wrn.recap_at_sale." localSheetId="23" hidden="1">{"Recap at sale",#N/A,FALSE,"Recap"}</definedName>
    <definedName name="wrn.RECAPS." localSheetId="23" hidden="1">{"RECAP1",#N/A,FALSE,"RECAP";"RECAP2",#N/A,FALSE,"RECAP"}</definedName>
    <definedName name="wrn.REDiff." localSheetId="23" hidden="1">{#N/A,#N/A,TRUE,"toc";#N/A,#N/A,TRUE,"geninfo2";#N/A,#N/A,TRUE,"financing";#N/A,#N/A,TRUE,"source";#N/A,#N/A,TRUE,"cashd";#N/A,#N/A,TRUE,"-3%d";#N/A,#N/A,TRUE,"taxd";#N/A,#N/A,TRUE,"bend";#N/A,#N/A,TRUE,"Mezzad";#N/A,#N/A,TRUE,"ln2";#N/A,#N/A,TRUE,"ln3";#N/A,#N/A,TRUE,"ln4";#N/A,#N/A,TRUE,"lnsumd";#N/A,#N/A,TRUE,"rep";#N/A,#N/A,TRUE,"depr";#N/A,#N/A,TRUE,"funded";#N/A,#N/A,TRUE,"fedtc";#N/A,#N/A,TRUE,"statetc";#N/A,#N/A,TRUE,"saled";#N/A,#N/A,TRUE,"Qirrd";#N/A,#N/A,TRUE,"mingaind";#N/A,#N/A,TRUE,"bstestd"}</definedName>
    <definedName name="wrn.Rehab." localSheetId="23" hidden="1">{#N/A,#N/A,TRUE,"Total Acquisition and Rehab ";#N/A,#N/A,TRUE,"Summary of Hard Costs";#N/A,#N/A,TRUE,"Summary-Interior Scope of Work";#N/A,#N/A,TRUE,"Cementious Decks";#N/A,#N/A,TRUE,"Finish Trim";#N/A,#N/A,TRUE,"Balcony Waterproofing";#N/A,#N/A,TRUE,"Doors and Hardware";#N/A,#N/A,TRUE,"Drywall";#N/A,#N/A,TRUE,"Tile";#N/A,#N/A,TRUE,"Flooring";#N/A,#N/A,TRUE,"Painting";#N/A,#N/A,TRUE,"Identifying, Shelving &amp; Mirrors";#N/A,#N/A,TRUE,"Appliances";#N/A,#N/A,TRUE,"Cabinets and Countertops";#N/A,#N/A,TRUE,"Window Treatments";#N/A,#N/A,TRUE,"Plumbing";#N/A,#N/A,TRUE,"HVAC";#N/A,#N/A,TRUE,"Electrical"}</definedName>
    <definedName name="wrn.Rehab._.Projects." localSheetId="23" hidden="1">{#N/A,#N/A,FALSE,"Bankside Village Apartments";#N/A,#N/A,FALSE,"Stoneridge Apartments"}</definedName>
    <definedName name="wrn.Releases._.Cash._.Accrual." localSheetId="23" hidden="1">{"a_releases",#N/A,FALSE,"Summary";"a_cash",#N/A,FALSE,"Summary";"a_accrual",#N/A,FALSE,"Summary"}</definedName>
    <definedName name="wrn.Relevant." localSheetId="23" hidden="1">{#N/A,#N/A,FALSE,"Title Page";#N/A,#N/A,FALSE,"Conclusions";#N/A,#N/A,FALSE,"Assum.";#N/A,#N/A,FALSE,"Sun  DCF-WC-Dep";#N/A,#N/A,FALSE,"MarketValue";#N/A,#N/A,FALSE,"BalSheet";#N/A,#N/A,FALSE,"WACC";#N/A,#N/A,FALSE,"PC+ Info.";#N/A,#N/A,FALSE,"PC+Info_2"}</definedName>
    <definedName name="wrn.Relevant1." localSheetId="23" hidden="1">{#N/A,#N/A,FALSE,"Title Page";#N/A,#N/A,FALSE,"Conclusions";#N/A,#N/A,FALSE,"Assum.";#N/A,#N/A,FALSE,"Sun  DCF-WC-Dep";#N/A,#N/A,FALSE,"MarketValue";#N/A,#N/A,FALSE,"BalSheet";#N/A,#N/A,FALSE,"WACC";#N/A,#N/A,FALSE,"PC+ Info.";#N/A,#N/A,FALSE,"PC+Info_2"}</definedName>
    <definedName name="wrn.RELEVANTSHEETS." localSheetId="23" hidden="1">{#N/A,#N/A,FALSE,"AD_Purch";#N/A,#N/A,FALSE,"Projections";#N/A,#N/A,FALSE,"DCF";#N/A,#N/A,FALSE,"Mkt Val"}</definedName>
    <definedName name="wrn.Remaining._.Obligation." localSheetId="23" hidden="1">{#N/A,#N/A,FALSE,"Summary (Oblg)";#N/A,#N/A,FALSE,"41 Mad (27&amp;28)";#N/A,#N/A,FALSE,"41 Mad (29-1)";#N/A,#N/A,FALSE,"41 Mad (29-2A)";#N/A,#N/A,FALSE,"41 Mad (29-2B)";#N/A,#N/A,FALSE,"41 Mad (30)";#N/A,#N/A,FALSE,"41 Mad (42)"}</definedName>
    <definedName name="wrn.Renovation." localSheetId="23" hidden="1">{#N/A,#N/A,FALSE,"loan analysis";#N/A,#N/A,FALSE,"Draw Schedule";#N/A,#N/A,FALSE,"Cost";#N/A,#N/A,FALSE,"unit mix";#N/A,#N/A,FALSE,"proforma";#N/A,#N/A,FALSE,"Spread";#N/A,#N/A,FALSE,"Assumptions";#N/A,#N/A,FALSE,"Summary"}</definedName>
    <definedName name="wrn.Rent._.Assumptions." localSheetId="23" hidden="1">{"Rent_Assumptions",#N/A,FALSE,"Sheet1"}</definedName>
    <definedName name="wrn.Rent._.Calcs." localSheetId="23" hidden="1">{"Rent Calcs - all rents and two subsidies",#N/A,FALSE,"Rent Calcs";"Income Limits and Maximum Rents",#N/A,FALSE,"Rent Calcs"}</definedName>
    <definedName name="wrn.Rent._.Changes._.Per._.Unit." localSheetId="23" hidden="1">{"Rent_ChangesPerUnit",#N/A,FALSE,"Sheet1"}</definedName>
    <definedName name="wrn.Rent._.Changes._.Total." localSheetId="23" hidden="1">{"Rent_ChangesTotal",#N/A,FALSE,"Sheet1"}</definedName>
    <definedName name="wrn.Rent._.Summary." localSheetId="23" hidden="1">{"Rent Summary",#N/A,FALSE,"Rent Summary";"Regulated Units by Agency",#N/A,FALSE,"Rent Calcs";"Rent Calcs - all rents and two subsidies",#N/A,FALSE,"Rent Calcs";"Rent Calcs - CalHFA and TCAC",#N/A,FALSE,"Rent Calcs";"Rent Calcs - HUD Income Limits and Rents",#N/A,FALSE,"Rent Calcs"}</definedName>
    <definedName name="wrn.Rent._.Totals." localSheetId="23" hidden="1">{"Rent_Totals",#N/A,FALSE,"Sheet1"}</definedName>
    <definedName name="wrn.RentRoll." localSheetId="23" hidden="1">{"CurrentRentRoll",#N/A,FALSE,"Graph &amp; Rent Roll"}</definedName>
    <definedName name="wrn.Repayments." localSheetId="23" hidden="1">{"One",#N/A,FALSE,"Repayments";"Two",#N/A,FALSE,"Repayments"}</definedName>
    <definedName name="wrn.Report." localSheetId="23" hidden="1">{#N/A,#N/A,FALSE,"Loan Summary";#N/A,#N/A,FALSE,"NOI";"RR and Expir",#N/A,FALSE,"Rental";"Sales History",#N/A,FALSE,"Rental";#N/A,#N/A,FALSE,"Reserves"}</definedName>
    <definedName name="wrn.Report._.Detail." localSheetId="23"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FOR._.CCA." localSheetId="23" hidden="1">{"CCA",#N/A,FALSE,"INPUT";"Pricing","CCA",FALSE,"Pricing";"Rent","CCA",FALSE,"Rent,Exp";"Fund Flow",#N/A,FALSE,"Fund Flow"}</definedName>
    <definedName name="wrn.REPORT._.FOR._.FA." localSheetId="23" hidden="1">{"Report for FA","FA",FALSE,"Benefits"}</definedName>
    <definedName name="wrn.REPORT._.FOR._.LUS." localSheetId="23" hidden="1">{#N/A,#N/A,FALSE,"LeaseData";"Rent",#N/A,FALSE,"Rent,Exp"}</definedName>
    <definedName name="wrn.Report._.I." localSheetId="23" hidden="1">{#N/A,#N/A,FALSE,"Assumptions";#N/A,#N/A,FALSE,"Promote Assumptions";#N/A,#N/A,FALSE,"Residual Analysis";#N/A,#N/A,FALSE,"ROC";#N/A,#N/A,FALSE,"Project Costs";#N/A,#N/A,FALSE,"Annual CF";#N/A,#N/A,FALSE,"Stab Proforma"}</definedName>
    <definedName name="wrn.Report._1" localSheetId="23"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wrn.report.Irr" localSheetId="23" hidden="1">{#N/A,#N/A,FALSE,"Loan Summary";#N/A,#N/A,FALSE,"NOI";"RR and Expir",#N/A,FALSE,"Rental";"Sales History",#N/A,FALSE,"Rental";#N/A,#N/A,FALSE,"Reserves"}</definedName>
    <definedName name="wrn.Report1." localSheetId="23" hidden="1">{#N/A,#N/A,FALSE,"Summary";#N/A,#N/A,FALSE,"Assumptions";#N/A,#N/A,FALSE,"Cash Flow";#N/A,#N/A,FALSE,"Residual Calculation";#N/A,#N/A,FALSE,"Pricing Matrix";#N/A,#N/A,FALSE,"Pricing Matrix II";#N/A,#N/A,FALSE,"Expiration Schedule"}</definedName>
    <definedName name="wrn.REPORT2." localSheetId="23" hidden="1">{"VIEW1",#N/A,FALSE,"VESTA2";"VIEW2",#N/A,FALSE,"VESTA2";"VIEW3",#N/A,FALSE,"VESTA2";"VIEW4",#N/A,FALSE,"VESTA2"}</definedName>
    <definedName name="wrn.Report5" localSheetId="23" hidden="1">{#N/A,#N/A,FALSE,"Summary";#N/A,#N/A,FALSE,"Assumptions";#N/A,#N/A,FALSE,"Cash Flow";#N/A,#N/A,FALSE,"Residual Calculation";#N/A,#N/A,FALSE,"Pricing Matrix";#N/A,#N/A,FALSE,"Pricing Matrix II";#N/A,#N/A,FALSE,"Expiration Schedule"}</definedName>
    <definedName name="wrn.RESame." localSheetId="23" hidden="1">{#N/A,#N/A,TRUE,"toc";#N/A,#N/A,TRUE,"data1";#N/A,#N/A,TRUE,"financing";#N/A,#N/A,TRUE,"source";#N/A,#N/A,TRUE,"cash";#N/A,#N/A,TRUE,"-3%";#N/A,#N/A,TRUE,"tax";#N/A,#N/A,TRUE,"ben";#N/A,#N/A,TRUE,"Mezza";#N/A,#N/A,TRUE,"ln2";#N/A,#N/A,TRUE,"ln3";#N/A,#N/A,TRUE,"ln4";#N/A,#N/A,TRUE,"lnsum";#N/A,#N/A,TRUE,"rep";#N/A,#N/A,TRUE,"depr";#N/A,#N/A,TRUE,"funded";#N/A,#N/A,TRUE,"fedtc";#N/A,#N/A,TRUE,"statetc";#N/A,#N/A,TRUE,"mingain";#N/A,#N/A,TRUE,"Qirr";#N/A,#N/A,TRUE,"bstest"}</definedName>
    <definedName name="wrn.Research._.Dept." localSheetId="23" hidden="1">{"hc buildup",#N/A,FALSE,"Headcount Build-up";"7xx - ops summary - hc",#N/A,FALSE,"7xx_Research Summary";"7xx operations summary",#N/A,FALSE,"7xx_Research Summary";"720 custom research",#N/A,FALSE,"720_Custom Research";"730 syn research",#N/A,FALSE,"730_Syndicated Research"}</definedName>
    <definedName name="wrn.Reserves." localSheetId="23" hidden="1">{"Reserves",#N/A,FALSE,"Reserves";"Reserves_Variance",#N/A,FALSE,"Reserves"}</definedName>
    <definedName name="wrn.Residential._.Summary." localSheetId="23" hidden="1">{"Residential Summary",#N/A,TRUE,"Summary";"Residential Budget",#N/A,TRUE,"Summary";"Residential Cash Flow",#N/A,TRUE,"Summary";"Residential Project Costs",#N/A,TRUE,"Summary"}</definedName>
    <definedName name="wrn.Resultados_completo." localSheetId="23" hidden="1">{"Edo Resultados 1 corrientes",#N/A,FALSE,"Edo Res";"Edo Resultados 2 corrientes",#N/A,FALSE,"Edo Res";"Edo Resultados 1 constantes",#N/A,FALSE,"Edo Res";"Edo Resultados 2 constantes",#N/A,FALSE,"Edo Res";"% s/venta Ps constantes 1",#N/A,FALSE,"Edo Res";"% s/venta Ps constantes 2",#N/A,FALSE,"Edo Res"}</definedName>
    <definedName name="wrn.Retail._.Summary." localSheetId="23" hidden="1">{"Retail Summary",#N/A,TRUE,"Summary";"Retail Development Budget",#N/A,TRUE,"Summary";"Retail Cash Flow",#N/A,TRUE,"Summary";"Retail Development Costs and NOI",#N/A,TRUE,"Summary";"Retail Detailed Project Costs",#N/A,TRUE,"Summary"}</definedName>
    <definedName name="wrn.Revenue._.Cost._.Model." localSheetId="23" hidden="1">{"revenue buildup",#N/A,FALSE,"Revenue_Cost Model";"hc buildup",#N/A,FALSE,"Headcount Build-up";"1xx summary ops - HC",#N/A,FALSE,"1xx_Operations Summary";"1xx ops summary - expense",#N/A,FALSE,"1xx_Operations Summary";"110 admin ops",#N/A,FALSE,"110_Admin";"120 survey ops",#N/A,FALSE,"120_Survey Research";"130 resorce mgmt",#N/A,FALSE,"130_Resource Mgmt.";"140 panel member",#N/A,FALSE,"140_Panel Member"}</definedName>
    <definedName name="wrn.Revenue._.Reports." localSheetId="23" hidden="1">{"Tenant Info",#N/A,FALSE,"Revenue Input";"Base Rent",#N/A,FALSE,"Revenue Input";"RSF Projections",#N/A,FALSE,"Revenue Input";"OP Cost Escalations",#N/A,FALSE,"Revenue Input";"OP Cost Monthly",#N/A,FALSE,"Revenue Input";"RE Tax Escalation",#N/A,FALSE,"Revenue Input";"RE Tax Monthly",#N/A,FALSE,"Revenue Input"}</definedName>
    <definedName name="wrn.Revenue._.Schedules." localSheetId="23" hidden="1">{#N/A,#N/A,TRUE,"RENT SCHD";#N/A,#N/A,TRUE,"OER SCHD"}</definedName>
    <definedName name="wrn.Revenue._.Summary." localSheetId="23" hidden="1">{"Revenue Summary",#N/A,FALSE,"Revenue Schedules"}</definedName>
    <definedName name="wrn.Revised._.project._.estimate." localSheetId="23" hidden="1">{"Budget",#N/A,TRUE,"Budget";"direct_cost",#N/A,TRUE,"Construction";"Preliminaries",#N/A,TRUE,"Preliminaries";"cap_int",#N/A,TRUE,"Cap Int";"oncost_totals",#N/A,TRUE,"Project Staff";"FY_94",#N/A,TRUE,"Project Staff";"FY_95",#N/A,TRUE,"Project Staff";"FY_96",#N/A,TRUE,"Project Staff";"FY_97",#N/A,TRUE,"Project Staff";"T_A",#N/A,TRUE,"T &amp; A";"Site_vs_LA",#N/A,TRUE,"Site vs HO Staff"}</definedName>
    <definedName name="wrn.Revs." localSheetId="23" hidden="1">{"Base_rev",#N/A,FALSE,"Proj_IS_Base";"Projrev",#N/A,FALSE,"Proj_IS_wOTLC";"Delta",#N/A,FALSE,"Delta Rev_PV"}</definedName>
    <definedName name="wrn.Rmgmtfee." localSheetId="23" hidden="1">{#N/A,#N/A,FALSE,"Rmgmtfee"}</definedName>
    <definedName name="wrn.Rogers." localSheetId="23"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wrn.Rogers.1" localSheetId="23"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wrn.Roll._.Up._.Fields." localSheetId="23" hidden="1">{"Total",#N/A,FALSE,"Six Fields";"PDP",#N/A,FALSE,"Six Fields";"PNP",#N/A,FALSE,"Six Fields";"PUD",#N/A,FALSE,"Six Fields";"Prob",#N/A,FALSE,"Six Fields"}</definedName>
    <definedName name="wrn.Roll_Out." localSheetId="23" hidden="1">{"One",#N/A,FALSE,"Roll-out";"Two",#N/A,FALSE,"Roll-out";"Three",#N/A,FALSE,"Roll-out";"Four",#N/A,FALSE,"Roll-out";"Five",#N/A,FALSE,"Roll-out"}</definedName>
    <definedName name="wrn.rollup." localSheetId="23" hidden="1">{"page1",#N/A,FALSE,"rollup"}</definedName>
    <definedName name="wrn.Roof._.Report." localSheetId="23" hidden="1">{"Roofs Page 1",#N/A,FALSE,"Roof Outline";"Roofs Page 2",#N/A,FALSE,"Roof Outline"}</definedName>
    <definedName name="wrn.rprt." localSheetId="23" hidden="1">{#N/A,#N/A,FALSE,"A";#N/A,#N/A,FALSE,"B-1";#N/A,#N/A,FALSE,"WACC";#N/A,#N/A,FALSE,"C-1";#N/A,#N/A,FALSE,"C-2";#N/A,#N/A,FALSE,"D-1";#N/A,#N/A,FALSE,"D-2";#N/A,#N/A,FALSE,"D-3"}</definedName>
    <definedName name="wrn.rpt96." localSheetId="23" hidden="1">{"rmrev1",#N/A,FALSE,"Forecast96";"rmrev2",#N/A,FALSE,"Forecast96";"rmrev3",#N/A,FALSE,"Forecast96"}</definedName>
    <definedName name="wrn.RRDOMINION._.TOWER." localSheetId="23"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V._.SAR." localSheetId="23" hidden="1">{#N/A,#N/A,FALSE,"COVER";#N/A,#N/A,FALSE,"WEEKLY SUMMARY";"RiverView I",#N/A,FALSE,"EAST TOWER";#N/A,#N/A,FALSE,"WEST TOWER";"Parking",#N/A,FALSE,"EAST TOWER"}</definedName>
    <definedName name="wrn.Sale._.Computation._.Sheets." localSheetId="23" hidden="1">{#N/A,#N/A,FALSE,"SalesWaterfall"}</definedName>
    <definedName name="wrn.sales." localSheetId="23" hidden="1">{"sales",#N/A,FALSE,"Sales";"sales existing",#N/A,FALSE,"Sales";"sales rd1",#N/A,FALSE,"Sales";"sales rd2",#N/A,FALSE,"Sales"}</definedName>
    <definedName name="wrn.Sales._.and._.Debt." localSheetId="23" hidden="1">{"a_sales",#N/A,FALSE,"Summary";"a_debt",#N/A,FALSE,"Summary"}</definedName>
    <definedName name="wrn.Sales._.Information." localSheetId="23" hidden="1">{#N/A,#N/A,FALSE,"Cover Page";#N/A,#N/A,FALSE,"Table of Contents";#N/A,#N/A,FALSE,"Investment-Acquisition Costs";#N/A,#N/A,FALSE,"Financing Assumptions";#N/A,#N/A,FALSE,"Proforma Assumptions";#N/A,#N/A,FALSE,"Rent Roll";#N/A,#N/A,FALSE,"Taxes and Assessments"}</definedName>
    <definedName name="wrn.Sales._.Package._.MPS._.01." localSheetId="23" hidden="1">{#N/A,#N/A,FALSE,"Cover Page";#N/A,#N/A,FALSE,"Table of Contents";#N/A,#N/A,FALSE,"Executive Summary";#N/A,#N/A,FALSE,"Investment-Acquisition Costs";#N/A,#N/A,FALSE,"Financing Assumptions";#N/A,#N/A,FALSE,"Rent Roll";#N/A,#N/A,FALSE,"Taxes and Assessments"}</definedName>
    <definedName name="wrn.Savannah._.Place." localSheetId="23" hidden="1">{#N/A,#N/A,FALSE,"Investment Analysis ";#N/A,#N/A,FALSE,"Savannah Place"}</definedName>
    <definedName name="wrn.SBE._.Report." localSheetId="23" hidden="1">{#N/A,#N/A,FALSE,"Operating Projections";"Restaurants",#N/A,FALSE,"Operating Projections";"Lounges",#N/A,FALSE,"Operating Projections";#N/A,#N/A,FALSE,"Clubs";#N/A,#N/A,FALSE,"Shows";#N/A,#N/A,FALSE,"Outdoor";#N/A,#N/A,FALSE,"Banquet";#N/A,#N/A,FALSE,"Retail";#N/A,#N/A,FALSE,"Casino";#N/A,#N/A,FALSE,"Sources &amp; Uses";#N/A,#N/A,FALSE,"Budget Breakdown";"Annual CF",#N/A,FALSE,"Track"}</definedName>
    <definedName name="wrn.SBU._.STEERIN." localSheetId="23" hidden="1">{"TOTALS",#N/A,FALSE,"Consolidating Income Statement";"MONTHS",#N/A,FALSE,"Ag";"QTRS",#N/A,FALSE,"Ag";"MONTHS",#N/A,FALSE,"Turf";"QTRS",#N/A,FALSE,"Turf";"MONTHS",#N/A,FALSE,"Industrial";"QTRS",#N/A,FALSE,"Industrial";"MONTHS",#N/A,FALSE,"Parts";"QTRS",#N/A,FALSE,"Parts"}</definedName>
    <definedName name="wrn.Scenario._.Summary._.Comparisons." localSheetId="23" hidden="1">{#N/A,"Rolling Option",FALSE,"Scenario Variable Cells";"Legal Internal",#N/A,FALSE,"Cash Flow Proforma";#N/A,"Pad &amp; Roll",FALSE,"Scenario Variable Cells";"Legal Internal",#N/A,FALSE,"Cash Flow Proforma";#N/A,"SuperPads",FALSE,"Scenario Variable Cells";"Legal Internal",#N/A,FALSE,"Cash Flow Proforma";#N/A,"Finished",FALSE,"Scenario Variable Cells";"Legal Internal",#N/A,FALSE,"Cash Flow Proforma"}</definedName>
    <definedName name="wrn.schas2" localSheetId="23" hidden="1">{"ACCOUNTING COPY",#N/A,FALSE,"SCHEDULE A";"FINANCE COPY",#N/A,FALSE,"SCHEDULE A";"P.L. COPY",#N/A,FALSE,"SCHEDULE A"}</definedName>
    <definedName name="wrn.Schedule._.A." localSheetId="23" hidden="1">{"Schedule A",#N/A,FALSE,"Schedule A"}</definedName>
    <definedName name="wrn.Schedule._.B." localSheetId="23" hidden="1">{"Schedule B",#N/A,FALSE,"Schedule B"}</definedName>
    <definedName name="wrn.Schedule._.C." localSheetId="23" hidden="1">{"Schedule C",#N/A,FALSE,"Schedule C"}</definedName>
    <definedName name="wrn.Schedule._.D." localSheetId="23" hidden="1">{"Schedule D",#N/A,FALSE,"Schedule C-D"}</definedName>
    <definedName name="wrn.Schedule_1A." localSheetId="23" hidden="1">{"Schedule_IA",#N/A,FALSE,"I-A"}</definedName>
    <definedName name="wrn.Schedule_1B." localSheetId="23" hidden="1">{"Schedule_1B",#N/A,FALSE,"I-B"}</definedName>
    <definedName name="wrn.Schedule_1C." localSheetId="23" hidden="1">{"Schedule_1C",#N/A,FALSE,"I-C"}</definedName>
    <definedName name="wrn.Schedule_1D." localSheetId="23" hidden="1">{"Schedule_1D",#N/A,FALSE,"I-D"}</definedName>
    <definedName name="wrn.Schedule_I." localSheetId="23" hidden="1">{"Schedule_I",#N/A,FALSE,"I"}</definedName>
    <definedName name="wrn.schedules." localSheetId="23">{#N/A,#N/A,FALSE,"Lse-ex";#N/A,#N/A,FALSE,"Rollover";#N/A,#N/A,FALSE,"Hist Sales";#N/A,#N/A,FALSE,"97 Occup Cst";#N/A,#N/A,FALSE,"Breakpoint";#N/A,#N/A,FALSE,"Rentroll";#N/A,#N/A,FALSE,"Hst I&amp;E";#N/A,#N/A,FALSE,"Owners";#N/A,#N/A,FALSE,"PROPS96";#N/A,#N/A,FALSE,"Props on mkt";#N/A,#N/A,FALSE,"Portfolios on mkt"}</definedName>
    <definedName name="wrn.Scm." localSheetId="23" hidden="1">{"Scm",#N/A,FALSE,"SCM";"Scm_Variance",#N/A,FALSE,"SCM"}</definedName>
    <definedName name="wrn.sdi." localSheetId="23" hidden="1">{#N/A,#N/A,FALSE,"Customer Base";#N/A,#N/A,FALSE,"Workforce";#N/A,#N/A,FALSE,"cur prod";#N/A,#N/A,FALSE,"in-proc";#N/A,#N/A,FALSE,"Trademark"}</definedName>
    <definedName name="wrn.seafirst." localSheetId="2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condary._.Competition." localSheetId="23">{#N/A,#N/A,FALSE,"Secondary"}</definedName>
    <definedName name="wrn.Section._.1." localSheetId="23" hidden="1">{"KL_View",#N/A,FALSE,"Sum_Forecast";"KL_View",#N/A,FALSE,"New Sum_Forecast"}</definedName>
    <definedName name="wrn.Sensitivities." localSheetId="23" hidden="1">{"Sensitivities",#N/A,FALSE,"Consolidated"}</definedName>
    <definedName name="wrn.Shared._.Costs." localSheetId="23" hidden="1">{"cash flow",#N/A,FALSE,"Shared Costs";"allocations",#N/A,FALSE,"Shared Costs"}</definedName>
    <definedName name="wrn.Short." localSheetId="23" hidden="1">{#N/A,#N/A,FALSE,"ExecutiveSummary";#N/A,#N/A,FALSE,"CostDetail";#N/A,#N/A,FALSE,"IncomeDetail"}</definedName>
    <definedName name="wrn.Short._.Print." localSheetId="23" hidden="1">{#N/A,#N/A,FALSE,"Cover";#N/A,#N/A,FALSE,"Stack";#N/A,#N/A,FALSE,"Cost S";#N/A,#N/A,FALSE," CF";#N/A,#N/A,FALSE,"Investor"}</definedName>
    <definedName name="wrn.Side._.by._.Side." localSheetId="23" hidden="1">{"Side 99",#N/A,FALSE,"S&amp;U Side by Side"}</definedName>
    <definedName name="wrn.Site._.Development._.Package." localSheetId="23" hidden="1">{#N/A,#N/A,TRUE,"Site Dev P1";#N/A,#N/A,TRUE,"SD P2";#N/A,#N/A,TRUE,"SD P3"}</definedName>
    <definedName name="wrn.SKSCS1." localSheetId="23" hidden="1">{#N/A,#N/A,FALSE,"Antony Financials";#N/A,#N/A,FALSE,"Cowboy Financials";#N/A,#N/A,FALSE,"Combined";#N/A,#N/A,FALSE,"Valuematrix";#N/A,#N/A,FALSE,"DCFAntony";#N/A,#N/A,FALSE,"DCFCowboy";#N/A,#N/A,FALSE,"DCFCombined"}</definedName>
    <definedName name="wrn.Sources._.and._.Uses." localSheetId="23" hidden="1">{"Sources and Uses",#N/A,FALSE,"Sources &amp; Uses";"Construction Sources &amp; Uses Ex. D",#N/A,FALSE,"Sources &amp; Uses"}</definedName>
    <definedName name="wrn.SouthTrust." localSheetId="23" hidden="1">{"SouthTrust-Investor",#N/A,FALSE,"SouthTrust";"SouthTrust-Property",#N/A,FALSE,"SouthTrust"}</definedName>
    <definedName name="wrn.Special._.Project." localSheetId="23" hidden="1">{#N/A,#N/A,TRUE,"Cedar Branch Apartments";#N/A,#N/A,TRUE,"Creekbend Apartments";#N/A,#N/A,TRUE,"Heatherwood Apartments";#N/A,#N/A,TRUE,"Rockport Apartments";#N/A,#N/A,TRUE,"Sale on 30-Sep-96";#N/A,#N/A,TRUE,"Sale on 30-Sep-97";#N/A,#N/A,TRUE,"Sale on 30-Sep-98"}</definedName>
    <definedName name="wrn.SPG._.Estimate." localSheetId="23" hidden="1">{#N/A,#N/A,FALSE,"Detail";#N/A,#N/A,FALSE,"Totals"}</definedName>
    <definedName name="wrn.Spread._.Sheet." localSheetId="23" hidden="1">{#N/A,#N/A,FALSE,"spread"}</definedName>
    <definedName name="wrn.Spreadsheet." localSheetId="23" hidden="1">{"Spreadsheet",#N/A,FALSE,"Spreadsheet"}</definedName>
    <definedName name="wrn.STAND_ALONE_BOTH." localSheetId="23" hidden="1">{"FCB_ALL",#N/A,FALSE,"FCB";"GREY_ALL",#N/A,FALSE,"GREY"}</definedName>
    <definedName name="wrn.STANDARD." localSheetId="23" hidden="1">{"GENERAL INPUT",#N/A,FALSE,"GENERAL INPUT";"PROFORMA DRAW SCHEDULE",#N/A,FALSE,"WORKSHEET";"BUDGET ALL",#N/A,FALSE,"BUDGET";"OPERATING ALL",#N/A,FALSE,"OPERATING";"DRAW ESTIMATES",#N/A,FALSE,"DRAWS";"SOURCES &amp; USES",#N/A,FALSE,"SOURCES &amp; USES"}</definedName>
    <definedName name="wrn.Standard._.Reports." localSheetId="23" hidden="1">{"Const_Monthly",#N/A,FALSE,"Construction";"Construction_Summary",#N/A,FALSE,"Construction";"Cash_Flow",#N/A,FALSE,"Cash Flow";"Summary",#N/A,FALSE,"Summary";"Finsumm",#N/A,FALSE,"Summary Analysis";"Loanrecap",#N/A,FALSE,"Construction"}</definedName>
    <definedName name="wrn.Statements." localSheetId="23" hidden="1">{"Co1statements",#N/A,FALSE,"Cmpy1";"Co2statement",#N/A,FALSE,"Cmpy2";"co1pm",#N/A,FALSE,"Co1PM";"co2PM",#N/A,FALSE,"Co2PM";"value",#N/A,FALSE,"value";"opco",#N/A,FALSE,"NewSparkle";"adjusts",#N/A,FALSE,"Adjustments"}</definedName>
    <definedName name="wrn.Sterling._.House." localSheetId="23" hidden="1">{"One",#N/A,FALSE,"SterlingHouse";"Two",#N/A,FALSE,"SterlingHouse";"Three",#N/A,FALSE,"SterlingHouse";"Four",#N/A,FALSE,"SterlingHouse";"Five",#N/A,FALSE,"SterlingHouse"}</definedName>
    <definedName name="wrn.Sterling_House." localSheetId="23" hidden="1">{"One",#N/A,FALSE,"SterlingHouse";"Two",#N/A,FALSE,"SterlingHouse";"Three",#N/A,FALSE,"SterlingHouse";"Four",#N/A,FALSE,"SterlingHouse";"Five",#N/A,FALSE,"SterlingHouse"}</definedName>
    <definedName name="wrn.Store._.cash._.flows." localSheetId="23" hidden="1">{#N/A,"1",FALSE,"Store Graphs";#N/A,"2",FALSE,"Store Graphs";#N/A,"3",FALSE,"Store Graphs";#N/A,"4",FALSE,"Store Graphs";#N/A,"5",FALSE,"Store Graphs";#N/A,"6",FALSE,"Store Graphs";#N/A,"7",FALSE,"Store Graphs";#N/A,"8",FALSE,"Store Graphs";#N/A,"9",FALSE,"Store Graphs";#N/A,"10",FALSE,"Store Graphs";#N/A,"11",FALSE,"Store Graphs";#N/A,"12",FALSE,"Store Graphs";#N/A,"13",FALSE,"Store Graphs";#N/A,"14",FALSE,"Store Graphs";#N/A,"15",FALSE,"Store Graphs";#N/A,"16",FALSE,"Store Graphs";#N/A,"17",FALSE,"Store Graphs";#N/A,"18",FALSE,"Store Graphs";#N/A,"23",FALSE,"Store Graphs";#N/A,"24",FALSE,"Store Graphs";#N/A,"25",FALSE,"Store Graphs";#N/A,"26",FALSE,"Store Graphs";#N/A,"27",FALSE,"Store Graphs";#N/A,"68",FALSE,"Store Graphs";#N/A,"69",FALSE,"Store Graphs";#N/A,"70",FALSE,"Store Graphs";#N/A,"71",FALSE,"Store Graphs";#N/A,"72",FALSE,"Store Graphs";#N/A,"73",FALSE,"Store Graphs";#N/A,"74",FALSE,"Store Graphs";#N/A,"75",FALSE,"Store Graphs";#N/A,"76",FALSE,"Store Graphs";#N/A,"77",FALSE,"Store Graphs";#N/A,"78",FALSE,"Store Graphs";#N/A,"79",FALSE,"Store Graphs";#N/A,"80",FALSE,"Store Graphs";#N/A,"81",FALSE,"Store Graphs";#N/A,"82",FALSE,"Store Graphs";#N/A,"83",FALSE,"Store Graphs";#N/A,"84",FALSE,"Store Graphs";#N/A,"85",FALSE,"Store Graphs";#N/A,"86",FALSE,"Store Graphs";#N/A,"87",FALSE,"Store Graphs";#N/A,"88",FALSE,"Store Graphs";#N/A,"89",FALSE,"Store Graphs";#N/A,"90",FALSE,"Store Graphs";#N/A,"91",FALSE,"Store Graphs";#N/A,"92",FALSE,"Store Graphs";#N/A,"93",FALSE,"Store Graphs";#N/A,"94",FALSE,"Store Graphs";#N/A,"95",FALSE,"Store Graphs";#N/A,"96",FALSE,"Store Graphs";#N/A,"162",FALSE,"Store Graphs";#N/A,"163",FALSE,"Store Graphs";#N/A,"164",FALSE,"Store Graphs";#N/A,"165",FALSE,"Store Graphs";#N/A,"166",FALSE,"Store Graphs";#N/A,"182",FALSE,"Store Graphs";#N/A,"183",FALSE,"Store Graphs";#N/A,"184",FALSE,"Store Graphs";#N/A,"185",FALSE,"Store Graphs";#N/A,"186",FALSE,"Store Graphs";#N/A,"187",FALSE,"Store Graphs";#N/A,"188",FALSE,"Store Graphs";#N/A,"189",FALSE,"Store Graphs";#N/A,"190",FALSE,"Store Graphs";#N/A,"191",FALSE,"Store Graphs";#N/A,"192",FALSE,"Store Graphs";#N/A,"193",FALSE,"Store Graphs";#N/A,"194",FALSE,"Store Graphs";#N/A,"195",FALSE,"Store Graphs";#N/A,"196",FALSE,"Store Graphs";#N/A,"197",FALSE,"Store Graphs";#N/A,"198",FALSE,"Store Graphs";#N/A,"199",FALSE,"Store Graphs";#N/A,"200",FALSE,"Store Graphs";#N/A,"201",FALSE,"Store Graphs";#N/A,"202",FALSE,"Store Graphs";#N/A,"203",FALSE,"Store Graphs";#N/A,"244",FALSE,"Store Graphs";#N/A,"245",FALSE,"Store Graphs";#N/A,"246",FALSE,"Store Graphs";#N/A,"247",FALSE,"Store Graphs";#N/A,"248",FALSE,"Store Graphs";#N/A,"249",FALSE,"Store Graphs";#N/A,"250",FALSE,"Store Graphs";#N/A,"251",FALSE,"Store Graphs";#N/A,"252",FALSE,"Store Graphs";#N/A,"253",FALSE,"Store Graphs";#N/A,"254",FALSE,"Store Graphs";#N/A,"255",FALSE,"Store Graphs";#N/A,"256",FALSE,"Store Graphs";#N/A,"257",FALSE,"Store Graphs";#N/A,"258",FALSE,"Store Graphs";#N/A,"259",FALSE,"Store Graphs";#N/A,"260",FALSE,"Store Graphs";#N/A,"261",FALSE,"Store Graphs";#N/A,"262",FALSE,"Store Graphs";#N/A,"263",FALSE,"Store Graphs";#N/A,"264",FALSE,"Store Graphs";#N/A,"265",FALSE,"Store Graphs";#N/A,"266",FALSE,"Store Graphs";#N/A,"267",FALSE,"Store Graphs";#N/A,"268",FALSE,"Store Graphs";#N/A,"269",FALSE,"Store Graphs";#N/A,"270",FALSE,"Store Graphs";#N/A,"271",FALSE,"Store Graphs";#N/A,"272",FALSE,"Store Graphs";#N/A,"273",FALSE,"Store Graphs";#N/A,"274",FALSE,"Store Graphs";#N/A,"275",FALSE,"Store Graphs";#N/A,"339",FALSE,"Store Graphs";#N/A,"340",FALSE,"Store Graphs";#N/A,"341",FALSE,"Store Graphs";#N/A,"342",FALSE,"Store Graphs";#N/A,"343",FALSE,"Store Graphs";#N/A,"344",FALSE,"Store Graphs";#N/A,"345",FALSE,"Store Graphs";#N/A,"346",FALSE,"Store Graphs";#N/A,"347",FALSE,"Store Graphs";#N/A,"348",FALSE,"Store Graphs";#N/A,"349",FALSE,"Store Graphs";#N/A,"350",FALSE,"Store Graphs";#N/A,"351",FALSE,"Store Graphs";#N/A,"352",FALSE,"Store Graphs";#N/A,"353",FALSE,"Store Graphs"}</definedName>
    <definedName name="wrn.Submittal._.Reconciliation._.Schedule." localSheetId="23" hidden="1">{"Submittable Reconciliation Schedule",#N/A,FALSE,"Reconciliation";"GSCP2 PCS 30 Day",#N/A,FALSE,"GSCP2 PCS 30 Day Activity List"}</definedName>
    <definedName name="wrn.Subsidy._.Costs._.to._.CalHFA." localSheetId="23" hidden="1">{"Subsidy",#N/A,FALSE,"Subisdy"}</definedName>
    <definedName name="wrn.Sugar." localSheetId="23" hidden="1">{"Sugar-Investor",#N/A,FALSE,"Sugar";"Sugar-Property",#N/A,FALSE,"Sugar"}</definedName>
    <definedName name="wrn.sum." localSheetId="23" hidden="1">{"Opsys",#N/A,FALSE,"NPV_OPsys";"NT",#N/A,FALSE,"NPV_NT";"DevP",#N/A,FALSE,"NPV_DevPdt";"Office",#N/A,FALSE,"NPV_Office"}</definedName>
    <definedName name="wrn.Summaries." localSheetId="23" hidden="1">{#N/A,#N/A,FALSE,"Summaries &amp; NOI Compare";#N/A,#N/A,FALSE,"Consolidate Portfolio";#N/A,#N/A,FALSE,"Consolidate TERA";#N/A,#N/A,FALSE,"Consolidate II";#N/A,#N/A,FALSE,"Consolidate IV";#N/A,#N/A,FALSE,"Consolidate II &amp; IV";#N/A,#N/A,FALSE,"Consolidate V";#N/A,#N/A,FALSE,"2001 PortSum";#N/A,#N/A,FALSE,"2001 Summary";#N/A,#N/A,FALSE,"2002 PortSum";#N/A,#N/A,FALSE,"2002 Summary";#N/A,#N/A,FALSE,"2003 PortSum";#N/A,#N/A,FALSE,"2003 Summary";#N/A,#N/A,FALSE,"2004 Budg PortSum";#N/A,#N/A,FALSE,"2004 Budg Summ";#N/A,#N/A,FALSE,"Econ Occupancy"}</definedName>
    <definedName name="wrn.SUMMARY." localSheetId="23">{#N/A,#N/A,FALSE,"Summary"}</definedName>
    <definedName name="wrn.Summary._.Excluding._.DHC." localSheetId="23" hidden="1">{"Summary Excluding DHC",#N/A,FALSE,"SUMMARY"}</definedName>
    <definedName name="wrn.Summary._.Including._.DHC." localSheetId="23" hidden="1">{"Summary Including DHC",#N/A,FALSE,"SUMMARY"}</definedName>
    <definedName name="wrn.Summary._.Pages." localSheetId="23" hidden="1">{"Summary",#N/A,TRUE,"Summary";"Venture Cash Flow",#N/A,TRUE,"Summary";"Venture Costs &amp; Income Summary",#N/A,TRUE,"Summary";"Timeline",#N/A,TRUE,"Summary";"Development Budget",#N/A,TRUE,"Summary"}</definedName>
    <definedName name="wrn.Summary._.Presentation." localSheetId="23" hidden="1">{#N/A,#N/A,FALSE,"Financial Statements";#N/A,#N/A,FALSE,"MM FA &amp; Multiples";#N/A,#N/A,FALSE,"Preliminary Valuation";#N/A,#N/A,FALSE,"WACC"}</definedName>
    <definedName name="wrn.Summary._.Proforma." localSheetId="23" hidden="1">{#N/A,#N/A,FALSE,"Invest Sum";#N/A,#N/A,FALSE,"Dev Costs";#N/A,#N/A,FALSE,"PnL 5 Year"}</definedName>
    <definedName name="wrn.Summary._.Schedule." localSheetId="23" hidden="1">{#N/A,#N/A,FALSE,"Smry1";#N/A,#N/A,FALSE,"Smry2";#N/A,#N/A,FALSE,"Finance Cash Flow"}</definedName>
    <definedName name="wrn.Summary._.Sheet._.Only." localSheetId="23" hidden="1">{#N/A,#N/A,FALSE,"SUMMARY"}</definedName>
    <definedName name="wrn.Summary._.w._.All._.Back._.Up." localSheetId="23" hidden="1">{#N/A,#N/A,TRUE,"SUMMARY";#N/A,#N/A,TRUE,"CNST SCHD";#N/A,#N/A,TRUE,"TI SCHD";#N/A,#N/A,TRUE,"COM SCHD";#N/A,#N/A,TRUE,"LU INT-FFO SCHD";#N/A,#N/A,TRUE,"OCCUP";#N/A,#N/A,TRUE,"RENT SCHD";#N/A,#N/A,TRUE,"OER SCHD"}</definedName>
    <definedName name="wrn.SummaryPgs." localSheetId="23" hidden="1">{#N/A,#N/A,FALSE,"CreditStat";#N/A,#N/A,FALSE,"SPbrkup";#N/A,#N/A,FALSE,"MerSPsyn";#N/A,#N/A,FALSE,"MerSPwKCsyn";#N/A,#N/A,FALSE,"MerSPwKCsyn (2)";#N/A,#N/A,FALSE,"CreditStat (2)"}</definedName>
    <definedName name="wrn.SumSchedules." localSheetId="23" hidden="1">{"MonSum 1",#N/A,FALSE,"Summary Schedules";"MonSum 2",#N/A,FALSE,"Summary Schedules";"QtrSum1",#N/A,FALSE,"Summary Schedules";"QtrSum2",#N/A,FALSE,"Summary Schedules";"AnnualSum1",#N/A,FALSE,"Summary Schedules";"annual2",#N/A,FALSE,"Summary Schedules"}</definedName>
    <definedName name="wrn.SUN1." localSheetId="23" hidden="1">{#N/A,#N/A,FALSE,"Assumptions";#N/A,#N/A,FALSE,"office";#N/A,#N/A,FALSE,"monthly"}</definedName>
    <definedName name="wrn.sun2" localSheetId="23" hidden="1">{#N/A,#N/A,FALSE,"Assumptions";#N/A,#N/A,FALSE,"office";#N/A,#N/A,FALSE,"monthly"}</definedName>
    <definedName name="wrn.SunModel." localSheetId="23" hidden="1">{#N/A,#N/A,FALSE,"summary";#N/A,#N/A,FALSE,"SIH";#N/A,#N/A,FALSE,"SIH Value";#N/A,#N/A,FALSE,"tax est.";#N/A,#N/A,FALSE,"Mohegan";#N/A,#N/A,FALSE,"Resorts";#N/A,#N/A,FALSE,"Win Per Day";#N/A,#N/A,FALSE,"CapStr"}</definedName>
    <definedName name="wrn.SUPP." localSheetId="23"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lementary._.Info." localSheetId="23" hidden="1">{"Audit and Pension Costs",#N/A,FALSE,"Supp";"Interest Paid and Loans",#N/A,FALSE,"Supp";"Details of Assoc. Coys.",#N/A,FALSE,"Supp"}</definedName>
    <definedName name="wrn.Supply._.Additions." localSheetId="23">{#N/A,#N/A,FALSE,"Supply Addn"}</definedName>
    <definedName name="wrn.Support._.Data." localSheetId="23"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wrn.surveillance." localSheetId="23" hidden="1">{#N/A,#N/A,FALSE,"DELQ";#N/A,#N/A,FALSE,"REO";#N/A,#N/A,FALSE,"WATCHDSC";#N/A,#N/A,FALSE,"2LOSSMOD";#N/A,#N/A,FALSE,"2LOSS";#N/A,#N/A,FALSE,"DSC";#N/A,#N/A,FALSE,"OPERAT";#N/A,#N/A,FALSE,"ADJUST";#N/A,#N/A,FALSE,"PAIDOFF";#N/A,#N/A,FALSE,"TENANT";#N/A,#N/A,FALSE,"LEASE EXPIRE"}</definedName>
    <definedName name="wrn.Syndication." localSheetId="23" hidden="1">{#N/A,#N/A,FALSE,"Assumptions";"Section 1",#N/A,FALSE,"SYNDICATION MODEL";"Section 2",#N/A,FALSE,"SYNDICATION MODEL";#N/A,#N/A,FALSE,"Input Sheet";#N/A,#N/A,FALSE,"SYNDICATION ROE"}</definedName>
    <definedName name="wrn.Target._.Comparison." localSheetId="23" hidden="1">{"Target Comparison",#N/A,FALSE,"Summary"}</definedName>
    <definedName name="wrn.tax." localSheetId="23" hidden="1">{"tax",#N/A,FALSE,"Tax";"tax_variance",#N/A,FALSE,"Tax"}</definedName>
    <definedName name="wrn.TEFRA._.INFO." localSheetId="23" hidden="1">{"TEFRA INFO",#N/A,FALSE,"Input"}</definedName>
    <definedName name="wrn.Template." localSheetId="23">{#N/A,#N/A,FALSE,"1_Executive Summary";#N/A,#N/A,FALSE,"2_Assumptions";#N/A,#N/A,FALSE,"3_Footnotes";#N/A,#N/A,FALSE,"4_Cash Flow";#N/A,#N/A,FALSE,"5_Exp Detail";#N/A,#N/A,FALSE,"6_Residual - Marketing";#N/A,#N/A,FALSE,"7_Residual Matrix";#N/A,#N/A,FALSE,"8_Pricing Matrix";#N/A,#N/A,FALSE,"9_Value Matrix";#N/A,#N/A,FALSE,"10_Vacancy Detail";#N/A,#N/A,FALSE,"12_Expiration Schedule";#N/A,#N/A,FALSE,"13_Exp Analysis Fixed-Var";#N/A,#N/A,FALSE,"14_Existing vs Mkt"}</definedName>
    <definedName name="wrn.Template._1" localSheetId="2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NSCH." localSheetId="23" hidden="1">{"SQFT1",#N/A,FALSE,"TENANT";"SQFT2",#N/A,FALSE,"TENANT";"BASERENT",#N/A,FALSE,"TENANT";"ESCAL",#N/A,FALSE,"TENANT";"ADVALTAX",#N/A,FALSE,"TENANT";"INSRECOV",#N/A,FALSE,"TENANT";"PRIORYR",#N/A,FALSE,"TENANT"}</definedName>
    <definedName name="wrn.Test2." localSheetId="23" hidden="1">{"CoverSheet 97",#N/A,TRUE,"97CoverPage";"CY 1997",#N/A,TRUE,"97TableOfContents";"CY 1997",#N/A,TRUE,"97CashFlowBeforeFinancing"}</definedName>
    <definedName name="wrn.TheWholeEnchilada." localSheetId="23" hidden="1">{"CSheet",#N/A,FALSE,"C";"SmCap",#N/A,FALSE,"VAL1";"GulfCoast",#N/A,FALSE,"VAL1";"nav",#N/A,FALSE,"NAV";"Summary",#N/A,FALSE,"NAV"}</definedName>
    <definedName name="wrn.THR._.Budget." localSheetId="23" hidden="1">{"7-Year Pro Forma",#N/A,FALSE,"Prof";"Statistics",#N/A,FALSE,"Stats"}</definedName>
    <definedName name="wrn.TICKSHEETS." localSheetId="23" hidden="1">{#N/A,#N/A,FALSE,"Unit &amp; Plot Summary";#N/A,#N/A,FALSE,"House - RG4";#N/A,#N/A,FALSE,"D";#N/A,#N/A,FALSE,"House - S";#N/A,#N/A,FALSE,"House -W";#N/A,#N/A,FALSE,"House -LA";#N/A,#N/A,FALSE,"LAE";#N/A,#N/A,FALSE,"A";#N/A,#N/A,FALSE,"AE";#N/A,#N/A,FALSE,"AG2";#N/A,#N/A,FALSE,"AEU"}</definedName>
    <definedName name="wrn.tmtest." localSheetId="23" hidden="1">{#N/A,#N/A,FALSE,"Summary";#N/A,#N/A,FALSE,"Assumptions";#N/A,#N/A,FALSE,"Lease-up";#N/A,#N/A,FALSE,"DrawSchedule"}</definedName>
    <definedName name="wrn.TOCHTERMAN." localSheetId="23"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OL." localSheetId="2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_.REITS." localSheetId="23" hidden="1">{#N/A,#N/A,FALSE,"REIT ";#N/A,#N/A,FALSE,"Equity Office";#N/A,#N/A,FALSE,"Boston Properties";#N/A,#N/A,FALSE,"Crescent RE";#N/A,#N/A,FALSE,"HRPT";#N/A,#N/A,FALSE,"Vornado";#N/A,#N/A,FALSE,"Cornerstone"}</definedName>
    <definedName name="wrn.Top._.Ten._.Summary." localSheetId="23" hidden="1">{#N/A,#N/A,FALSE,"Summary"}</definedName>
    <definedName name="wrn.TOT." localSheetId="23" hidden="1">{#N/A,#N/A,FALSE,"P&amp;L";#N/A,#N/A,FALSE,"Var_Fixed_cost"}</definedName>
    <definedName name="wrn.TOT1." localSheetId="23" hidden="1">{#N/A,#N/A,FALSE,"P&amp;L";#N/A,#N/A,FALSE,"Var_Fixed_cost"}</definedName>
    <definedName name="wrn.Total." localSheetId="23">{#N/A,#N/A,FALSE,"Exec Sum";#N/A,#N/A,FALSE,"Rent Rate Comp";#N/A,#N/A,FALSE,"Rate, NPV Comp";#N/A,#N/A,FALSE,"Opt A NNN";#N/A,#N/A,FALSE,"15-yr Opt. A Sum";#N/A,#N/A,FALSE,"15-yr Opt A Other Costs";#N/A,#N/A,FALSE,"10-yr Opt. A Sum";#N/A,#N/A,FALSE,"10-yr Opt A Other Costs";#N/A,#N/A,FALSE,"NPV Calc"}</definedName>
    <definedName name="wrn.Total._.Model." localSheetId="23" hidden="1">{#N/A,#N/A,TRUE,"Comparison";#N/A,#N/A,TRUE,"toc";#N/A,#N/A,TRUE,"data1";#N/A,#N/A,TRUE,"financing";#N/A,#N/A,TRUE,"source";#N/A,#N/A,TRUE,"cash";#N/A,#N/A,TRUE,"tax";#N/A,#N/A,TRUE,"ln2";#N/A,#N/A,TRUE,"ln4";#N/A,#N/A,TRUE,"rep";#N/A,#N/A,TRUE,"opres";#N/A,#N/A,TRUE,"depr";#N/A,#N/A,TRUE,"funded";#N/A,#N/A,TRUE,"fedtc";#N/A,#N/A,TRUE,"statetc";#N/A,#N/A,TRUE,"mingain";#N/A,#N/A,TRUE,"mtdata1";#N/A,#N/A,TRUE,"base";#N/A,#N/A,TRUE,"mtsource";#N/A,#N/A,TRUE,"mtcash";#N/A,#N/A,TRUE,"mttax";#N/A,#N/A,TRUE,"mtben";#N/A,#N/A,TRUE,"sale";#N/A,#N/A,TRUE,"put";#N/A,#N/A,TRUE,"ResidualVal";#N/A,#N/A,TRUE,"tcamort";#N/A,#N/A,TRUE,"MT3%";#N/A,#N/A,TRUE,"Qirr";#N/A,#N/A,TRUE,"mingainMT";#N/A,#N/A,TRUE,"MTBalSheet";#N/A,#N/A,TRUE,"bstest"}</definedName>
    <definedName name="wrn.Total._.Presentation." localSheetId="23" hidden="1">{#N/A,#N/A,TRUE,"Financial Statements";#N/A,#N/A,TRUE,"Normalized Salaries";#N/A,#N/A,TRUE,"Valuation";#N/A,#N/A,TRUE,"Beta, Wd, We and Excess WC";#N/A,#N/A,TRUE,"WACC";#N/A,#N/A,TRUE,"MM FA &amp; Multiples"}</definedName>
    <definedName name="wrn.Total._.Proved." localSheetId="23" hidden="1">{"Total",#N/A,FALSE,"Total Proved";"PDP",#N/A,FALSE,"Total Proved";"PNP",#N/A,FALSE,"Total Proved";"PUD",#N/A,FALSE,"Total Proved"}</definedName>
    <definedName name="wrn.Total._.Proved._.plus._.Probable." localSheetId="23" hidden="1">{"Total",#N/A,FALSE,"Total Proved + Probable";"PDP",#N/A,FALSE,"Total Proved + Probable";"PNP",#N/A,FALSE,"Total Proved + Probable";"PUD",#N/A,FALSE,"Total Proved + Probable";"Prob",#N/A,FALSE,"Total Proved + Probable"}</definedName>
    <definedName name="wrn.TOTAL._.SHEETS." localSheetId="23">{#N/A,#N/A,FALSE,"DEV COSTS";#N/A,#N/A,FALSE,"10-YR C. F."}</definedName>
    <definedName name="wrn.TOTAL._.SHEETS5" localSheetId="23" hidden="1">{#N/A,#N/A,FALSE,"DEV COSTS";#N/A,#N/A,FALSE,"10-YR C. F."}</definedName>
    <definedName name="wrn.Total5" localSheetId="23" hidden="1">{#N/A,#N/A,FALSE,"Exec Sum";#N/A,#N/A,FALSE,"Rent Rate Comp";#N/A,#N/A,FALSE,"Rate, NPV Comp";#N/A,#N/A,FALSE,"Opt A NNN";#N/A,#N/A,FALSE,"15-yr Opt. A Sum";#N/A,#N/A,FALSE,"15-yr Opt A Other Costs";#N/A,#N/A,FALSE,"10-yr Opt. A Sum";#N/A,#N/A,FALSE,"10-yr Opt A Other Costs";#N/A,#N/A,FALSE,"NPV Calc"}</definedName>
    <definedName name="wrn.TownPoint." localSheetId="23" hidden="1">{"Townpoint-Investor",#N/A,FALSE,"TownPoint";"Townpoint-Property",#N/A,FALSE,"TownPoint"}</definedName>
    <definedName name="wrn.TransPrcd_123." localSheetId="23" hidden="1">{#N/A,#N/A,TRUE,"TransPrcd 1";#N/A,#N/A,TRUE,"TransPrcd 2";#N/A,#N/A,TRUE,"TransPrcd 3"}</definedName>
    <definedName name="wrn.Tweety." localSheetId="23" hidden="1">{#N/A,#N/A,FALSE,"A&amp;E";#N/A,#N/A,FALSE,"HighTop";#N/A,#N/A,FALSE,"JG";#N/A,#N/A,FALSE,"RI";#N/A,#N/A,FALSE,"woHT";#N/A,#N/A,FALSE,"woHT&amp;JG"}</definedName>
    <definedName name="wrn.Tycon._.Model." localSheetId="23">{"rtn",#N/A,FALSE,"RTN";"tables",#N/A,FALSE,"RTN";"cf",#N/A,FALSE,"CF";"stats",#N/A,FALSE,"Stats";"prop",#N/A,FALSE,"Prop"}</definedName>
    <definedName name="wrn.Underwriting._.Report." localSheetId="23" hidden="1">{#N/A,#N/A,TRUE,"Summary I";#N/A,#N/A,TRUE,"Signature Page";#N/A,#N/A,TRUE,"Summary II";#N/A,#N/A,TRUE,"Summary III";#N/A,#N/A,TRUE,"Income";#N/A,#N/A,TRUE,"Expenses";#N/A,#N/A,TRUE,"Spreadsheet";#N/A,#N/A,TRUE,"Screening ";#N/A,#N/A,TRUE,"Comments";#N/A,#N/A,TRUE,"Exit Strategy";#N/A,#N/A,TRUE,"CashColl";#N/A,#N/A,TRUE,"Reserves";#N/A,#N/A,TRUE,"Pricing";#N/A,#N/A,TRUE,"Sources &amp; Uses";#N/A,#N/A,TRUE,"Loan Options ";#N/A,#N/A,TRUE,"RE TAX Phase-In";#N/A,#N/A,TRUE,"Commercial leases";#N/A,#N/A,TRUE,"Immediate Repairs";#N/A,#N/A,TRUE,"Borr";#N/A,#N/A,TRUE,"KeyI";#N/A,#N/A,TRUE,"REOI";#N/A,#N/A,TRUE,"KeyII";#N/A,#N/A,TRUE,"REOII";#N/A,#N/A,TRUE,"Data";#N/A,#N/A,TRUE,"Waivers &amp; Conditions"}</definedName>
    <definedName name="wrn.Underwriting._.View." localSheetId="23" hidden="1">{"Project Summary",#N/A,FALSE,"Project Summary";"Rent Summary",#N/A,FALSE,"Rent Summary";"Regulated Units by Agency",#N/A,FALSE,"Rent Calcs";"Rent Calcs - all rents and two subsidies",#N/A,FALSE,"Rent Calcs";"Rent Calcs - CalHFA and TCAC",#N/A,FALSE,"Rent Calcs";"Sources and Uses with Eligible Basis",#N/A,FALSE,"Sources &amp; Uses";"Construction Sources &amp; Uses Ex. D",#N/A,FALSE,"Construction S &amp; U";"Operating Budget Detail",#N/A,FALSE,"Operations";"Cash Flow",#N/A,FALSE,"Cash Flow";"Input Pages 1 and 2",#N/A,FALSE,"Input";"Input Pages 3 and 4",#N/A,FALSE,"Input";"Bridge Loan",#N/A,FALSE,"Bridge Loan"}</definedName>
    <definedName name="wrn.Unit._.Information." localSheetId="23" hidden="1">{#N/A,#N/A,FALSE,"Unit Info";#N/A,#N/A,FALSE,"Unit Info"}</definedName>
    <definedName name="wrn.UPLIFTS." localSheetId="23" hidden="1">{#N/A,#N/A,FALSE,"Sheet1"}</definedName>
    <definedName name="wrn.USGrant." localSheetId="23" hidden="1">{#N/A,#N/A,TRUE,"TOC";#N/A,#N/A,TRUE,"Data1";#N/A,#N/A,TRUE,"Data4";#N/A,#N/A,TRUE,"Source";#N/A,#N/A,TRUE,"Cash";#N/A,#N/A,TRUE,"Tax";#N/A,#N/A,TRUE,"Sale";#N/A,#N/A,TRUE,"Ben";#N/A,#N/A,TRUE,"Ln2";#N/A,#N/A,TRUE,"Ln4";#N/A,#N/A,TRUE,"LnSum";#N/A,#N/A,TRUE,"Dep";#N/A,#N/A,TRUE,"Funded";#N/A,#N/A,TRUE,"MinGn";#N/A,#N/A,TRUE,"TaxCredit";#N/A,#N/A,TRUE,"Data3";#N/A,#N/A,TRUE,"Residual"}</definedName>
    <definedName name="wrn.USSC_Reports." localSheetId="23"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_1" localSheetId="23"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W." localSheetId="23" hidden="1">{"IS",#N/A,FALSE,"IS";"RPTIS",#N/A,FALSE,"RPTIS";"STATS",#N/A,FALSE,"STATS";"BS",#N/A,FALSE,"BS"}</definedName>
    <definedName name="wrn.Valuation._.Worksheets." localSheetId="23"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e." localSheetId="23" hidden="1">{#N/A,#N/A,FALSE,"Cashflow Analysis";#N/A,#N/A,FALSE,"Sensitivity Analysis";#N/A,#N/A,FALSE,"PV";#N/A,#N/A,FALSE,"Pro Forma"}</definedName>
    <definedName name="wrn.Value.2" localSheetId="23" hidden="1">{#N/A,#N/A,FALSE,"Cashflow Analysis";#N/A,#N/A,FALSE,"Sensitivity Analysis";#N/A,#N/A,FALSE,"PV";#N/A,#N/A,FALSE,"Pro Forma"}</definedName>
    <definedName name="wrn.Variance._.1." localSheetId="23" hidden="1">{"Ebit_Variance",#N/A,FALSE,"P&amp;L";"Cash_Variance",#N/A,FALSE,"Cash"}</definedName>
    <definedName name="wrn.Variance._.2." localSheetId="23" hidden="1">{"Reserves_Variance",#N/A,FALSE,"Reserves";"Scm_Variance",#N/A,FALSE,"SCM";"tax_variance",#N/A,FALSE,"Tax"}</definedName>
    <definedName name="wrn.Variance._.Worksheet." localSheetId="23" hidden="1">{#N/A,#N/A,FALSE,"VARSTRIP"}</definedName>
    <definedName name="wrn.ventana." localSheetId="23" hidden="1">{#N/A,#N/A,FALSE,"Cash Flow";#N/A,#N/A,FALSE,"scenario 1"}</definedName>
    <definedName name="wrn.villages." localSheetId="23"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Wacc." localSheetId="23" hidden="1">{"Area1",#N/A,FALSE,"OREWACC";"Area2",#N/A,FALSE,"OREWACC"}</definedName>
    <definedName name="wrn.WAGE._.RATES." localSheetId="23" hidden="1">{#N/A,#N/A,FALSE,"WAGE FORM - UNION";#N/A,#N/A,FALSE,"EST. WAGE RATES - UNION";#N/A,#N/A,FALSE,"WAGE RATE DETAILS - UNION"}</definedName>
    <definedName name="wrn.WCC." localSheetId="23" hidden="1">{#N/A,#N/A,FALSE,"9Pricing Matrix";#N/A,#N/A,FALSE,"3Cash Flow";#N/A,#N/A,FALSE,"5Residual";#N/A,#N/A,FALSE,"8Residual Sensitivity";#N/A,#N/A,FALSE,"10Vacancy Matrix";#N/A,#N/A,FALSE,"11Expiration Schedule";#N/A,#N/A,FALSE,"12Lease-up Schedule";#N/A,#N/A,FALSE,"I&amp;E";#N/A,#N/A,FALSE,"Tax_Analysis"}</definedName>
    <definedName name="wrn.weekly." localSheetId="23" hidden="1">{#N/A,#N/A,FALSE,"Large Operators";#N/A,#N/A,FALSE,"Smaller Operators";#N/A,#N/A,FALSE,"Equip. Supply";#N/A,#N/A,FALSE,"EBITDA";#N/A,#N/A,FALSE,"perform"}</definedName>
    <definedName name="wrn.WHAT._.IF._.9596." localSheetId="23" hidden="1">{#N/A,#N/A,TRUE,"INPUTS";#N/A,#N/A,TRUE,"INCOME STATEMENT";#N/A,#N/A,TRUE,"BALANCE";#N/A,#N/A,TRUE,"COST OF SALES";#N/A,#N/A,TRUE,"CASH FLOW";#N/A,#N/A,TRUE,"TRASLATION"}</definedName>
    <definedName name="wrn.What._.If._.FY99." localSheetId="23" hidden="1">{#N/A,#N/A,FALSE,"INPUTS";#N/A,#N/A,FALSE,"INCOME STATEMENT";#N/A,#N/A,FALSE,"BALANCE";#N/A,#N/A,FALSE,"TRASLATION";#N/A,#N/A,FALSE,"CASH FLOW";#N/A,#N/A,FALSE,"COST OF SALES"}</definedName>
    <definedName name="wrn.wicor." localSheetId="23" hidden="1">{#N/A,#N/A,FALSE,"FACTSHEETS";#N/A,#N/A,FALSE,"pump";#N/A,#N/A,FALSE,"filter"}</definedName>
    <definedName name="wrn.Woksheets._.and._.entries." localSheetId="23" hidden="1">{#N/A,#N/A,FALSE,"Emmes Capital";#N/A,#N/A,FALSE,"Capital  Entries";#N/A,#N/A,FALSE,"Emmes Services";#N/A,#N/A,FALSE,"Services Entries";#N/A,#N/A,FALSE,"Emmes &amp; Co";#N/A,#N/A,FALSE,"Emmes  Entries";#N/A,#N/A,FALSE,"Proof"}</definedName>
    <definedName name="wrn.work._.rev._.sal._.uss." localSheetId="23" hidden="1">{"work rev sal uss",#N/A,TRUE,"WORKSHEET REV &amp; SAL"}</definedName>
    <definedName name="wrn.Work._.sal._.RS." localSheetId="23" hidden="1">{"WORK REV SAL R$",#N/A,TRUE,"WORKSHEET REV &amp; SAL"}</definedName>
    <definedName name="wrn.Working._.Papers._.1." localSheetId="23" hidden="1">{"Assumptions_other",#N/A,FALSE,"Assump";"Ebit_division_indirect",#N/A,FALSE,"P&amp;L";"Ebit_indirect_allocation",#N/A,FALSE,"P&amp;L"}</definedName>
    <definedName name="wrn.Working._.Papers._.2." localSheetId="23" hidden="1">{"Cash_detail",#N/A,FALSE,"Cash";"Cash_reconciliation",#N/A,FALSE,"Cash";"Scm",#N/A,FALSE,"SCM";"Tax",#N/A,FALSE,"Tax"}</definedName>
    <definedName name="wrn.Worksheet." localSheetId="23" hidden="1">{"Worksheet",#N/A,FALSE,"Worksheet"}</definedName>
    <definedName name="wrn.Wovenhearts." localSheetId="23" hidden="1">{"One",#N/A,FALSE,"Wovenhearts";"Two",#N/A,FALSE,"Wovenhearts";"Three",#N/A,FALSE,"Wovenhearts";"Four",#N/A,FALSE,"Wovenhearts";"Five",#N/A,FALSE,"Wovenhearts"}</definedName>
    <definedName name="wrn.Wynwood." localSheetId="23" hidden="1">{"One",#N/A,FALSE,"Wynwood";"Two",#N/A,FALSE,"Wynwood";"Three",#N/A,FALSE,"Wynwood";"Four",#N/A,FALSE,"Wynwood";"Five",#N/A,FALSE,"Wynwood"}</definedName>
    <definedName name="wrn.XL._.DTR." localSheetId="23" hidden="1">{#N/A,#N/A,TRUE,"XL Cash Flow";#N/A,#N/A,TRUE,"Prop Valuation";#N/A,#N/A,TRUE,"Equity";#N/A,#N/A,TRUE,"Modeling assumptions";#N/A,#N/A,TRUE,"NER Model";#N/A,#N/A,TRUE,"Lease Exp";#N/A,#N/A,TRUE,"Inc &amp; Exp";#N/A,#N/A,TRUE,"Formatted - roll";#N/A,#N/A,TRUE,"Debt Model";#N/A,#N/A,TRUE,"Debt-Moody";#N/A,#N/A,TRUE,"Debt"}</definedName>
    <definedName name="wrn.XL.DTR.0" localSheetId="23" hidden="1">{#N/A,#N/A,TRUE,"XL Cash Flow";#N/A,#N/A,TRUE,"Prop Valuation";#N/A,#N/A,TRUE,"Equity";#N/A,#N/A,TRUE,"Modeling assumptions";#N/A,#N/A,TRUE,"NER Model";#N/A,#N/A,TRUE,"Lease Exp";#N/A,#N/A,TRUE,"Inc &amp; Exp";#N/A,#N/A,TRUE,"Formatted - roll";#N/A,#N/A,TRUE,"Debt Model";#N/A,#N/A,TRUE,"Debt-Moody";#N/A,#N/A,TRUE,"Debt"}</definedName>
    <definedName name="wrn.Yearly." localSheetId="23" hidden="1">{"One",#N/A,FALSE,"Yearly"}</definedName>
    <definedName name="wrn.yeild._.graph.1" localSheetId="23" hidden="1">{#N/A,#N/A,FALSE,"Yield Graph"}</definedName>
    <definedName name="wrn.Yield._.Graph." localSheetId="23" hidden="1">{#N/A,#N/A,FALSE,"Yield Graph"}</definedName>
    <definedName name="wrn.Yield._.Graph._.plus._.Input." localSheetId="23" hidden="1">{#N/A,#N/A,FALSE,"Yield Graph";#N/A,#N/A,FALSE,"Rent Roll";#N/A,#N/A,FALSE,"OE Yr1";#N/A,#N/A,FALSE,"Repl.Cst.+Ins."}</definedName>
    <definedName name="wrn.Zaxon._.Report._.1st._.half." localSheetId="23" hidden="1">{"CoverSheet",#N/A,FALSE,"Cover Sheet";"AreaSum",#N/A,FALSE,"Master Area Summary";"Exclusions",#N/A,FALSE,"Exclusions";"ZaxEXsum",#N/A,FALSE,"Executive Summary";"Zax A sum",#N/A,FALSE,"Bldg A Summary";"ZaxAest",#N/A,FALSE,"BLDG.A";"zaxCsum",#N/A,FALSE,"Bldg C Summary";"ZaxCest",#N/A,FALSE,"BLDG.C";"ZaxSTsum",#N/A,FALSE,"Site Summary";"zaxsite",#N/A,FALSE,"Site work"}</definedName>
    <definedName name="wrn.Zaxon._.Report._.2._.half." localSheetId="23" hidden="1">{"ZaxSWsum",#N/A,FALSE,"Sewer Summary";"ZaxSWest",#N/A,FALSE,"Sewer Estimate";"ZaxGRsum",#N/A,FALSE,"Garage Summary";"ZaxGRest",#N/A,FALSE,"Garage Estimate";"ZaxPLsum",#N/A,FALSE,"Pool Summary";"ZaxPLest",#N/A,FALSE,"Pool";"ZaxPHsum",#N/A,FALSE,"Pool House Summary";"ZaxMAsum",#N/A,FALSE,"Marina Summary";"ZaxMAest",#N/A,FALSE,"Marina Estimate"}</definedName>
    <definedName name="wrn.ZML123._.Financial._.Summaries." localSheetId="23" hidden="1">{#N/A,#N/A,FALSE,"ZM3 FinSummary";#N/A,#N/A,FALSE,"ZM2 FinSummary";#N/A,#N/A,FALSE,"ZM1 FinSummary"}</definedName>
    <definedName name="wrn_2" localSheetId="23" hidden="1">{"Inflation-BaseYear",#N/A,FALSE,"Inputs"}</definedName>
    <definedName name="wrn1.supp." localSheetId="23"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2001._.Budget._.by._.Qtr.0_2" localSheetId="23" hidden="1">{"Qtr2001",#N/A,FALSE,"Model";"Office/Retail 2001 by Qtr",#N/A,FALSE,"Formatted Office-Retail Page";"Other Income 2001 by Qtr",#N/A,FALSE,"Other";"Resort/Hotel 2001 by Qtr",#N/A,FALSE,"Hotel";"LDV 2001 by Qtr",#N/A,FALSE,"LDV";"Disp 2001 by Qtr",#N/A,FALSE,"Dispositions"}</definedName>
    <definedName name="wrna7" localSheetId="23" hidden="1">{#N/A,#N/A,FALSE,"CASH FLOW"}</definedName>
    <definedName name="wrncond2" localSheetId="23" hidden="1">{#N/A,#N/A,FALSE,"Unconsolidated Debt"}</definedName>
    <definedName name="wrncontirb2" localSheetId="23" hidden="1">{#N/A,#N/A,FALSE,"Contribution Analysis"}</definedName>
    <definedName name="wrncontrib1_2" localSheetId="23" hidden="1">{#N/A,#N/A,FALSE,"Contribution Analysis"}</definedName>
    <definedName name="wrncsc_2" localSheetId="23" hidden="1">{"orixcsc",#N/A,FALSE,"ORIX CSC";"orixcsc2",#N/A,FALSE,"ORIX CSC"}</definedName>
    <definedName name="wrng" localSheetId="23" hidden="1">{"Output-BaseYear",#N/A,FALSE,"Output"}</definedName>
    <definedName name="wrnh" localSheetId="23" hidden="1">{"Output-All",#N/A,FALSE,"Output"}</definedName>
    <definedName name="wrnpkg" localSheetId="23" hidden="1">{#N/A,#N/A,FALSE,"Income Stmt";#N/A,#N/A,FALSE,"Income Summary"}</definedName>
    <definedName name="wrnpkgs" localSheetId="23" hidden="1">{#N/A,#N/A,FALSE,"Income Stmt";#N/A,#N/A,FALSE,"Income Summary"}</definedName>
    <definedName name="wrnprintall2" localSheetId="23" hidden="1">{"Main",#N/A,FALSE,"Wacker";"Main2",#N/A,FALSE,"Wacker";"Value",#N/A,FALSE,"Wacker";"Sensitivity",#N/A,FALSE,"Wacker";"Paine",#N/A,FALSE,"Wacker";"Quaker",#N/A,FALSE,"Wacker";"Wacker",#N/A,FALSE,"Wacker";"1900",#N/A,FALSE,"Wacker";"1901",#N/A,FALSE,"Wacker"}</definedName>
    <definedName name="wrnprintallb2" localSheetId="23" hidden="1">{"Main",#N/A,FALSE,"Wacker";"Main2",#N/A,FALSE,"Wacker";"Value",#N/A,FALSE,"Wacker";"Sensitivity",#N/A,FALSE,"Wacker";"Paine",#N/A,FALSE,"Wacker";"Quaker",#N/A,FALSE,"Wacker";"Wacker",#N/A,FALSE,"Wacker";"1900",#N/A,FALSE,"Wacker";"1901",#N/A,FALSE,"Wacker"}</definedName>
    <definedName name="ws" localSheetId="23" hidden="1">{#N/A,#N/A,FALSE,"Chart 2 by Prop Type"}</definedName>
    <definedName name="wt" localSheetId="2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allocations." localSheetId="23"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nnual." localSheetId="23"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_.hotel." localSheetId="23"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s._.Is._.Value." localSheetId="23" hidden="1">{FALSE,FALSE,1.75,1,600,351,FALSE,FALSE,TRUE,TRUE,0,30,#N/A,41,#N/A,9.57777777777778,18.9166666666667,1,FALSE,FALSE,1,TRUE,1,FALSE,100,"Swvu.As._.Is._.Value.","ACwvu.As._.Is._.Value.",1,FALSE,FALSE,1,1,1,1,1,"","",FALSE,FALSE,FALSE,FALSE,1,#N/A,1,1,FALSE,FALSE,FALSE,FALSE,FALSE,FALSE}</definedName>
    <definedName name="wvu.bottom._.line." localSheetId="23"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cash._.flow." localSheetId="23"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ombo." localSheetId="23"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Détails." localSheetId="23" hidden="1">{TRUE,TRUE,-1.25,-15.5,604.5,366.75,FALSE,TRUE,TRUE,TRUE,0,1,#N/A,1,#N/A,6.54838709677419,31.3076923076923,1,FALSE,FALSE,3,TRUE,1,FALSE,75,"Swvu.Détails.","ACwvu.Détails.",#N/A,FALSE,FALSE,0.15748031496063,0.15748031496063,0.748031496062992,0.511811023622047,2,"&amp;C&amp;""Arial,Gras""&amp;20DISNEY  -  PRODUCTION  BUDGET&amp;R&amp;""Arial,Gras""&amp;20SUMMARY","&amp;L&amp;F  -  &amp;A&amp;C&amp;""Arial,Gras""&amp;D&amp;""Arial,Normal""  -  &amp;T&amp;RPage
",TRUE,TRUE,FALSE,TRUE,1,#N/A,1,1,"=R1C1:R60C24","=R1:R5",#N/A,#N/A,FALSE,FALSE,FALSE,5,65532,65532,FALSE,FALSE,TRUE,TRUE,TRUE}</definedName>
    <definedName name="wvu.Escalation._.Table." localSheetId="23"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wvu.full." localSheetId="23"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inputs._.raw._.data." localSheetId="2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ffsite." localSheetId="23"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nsite." localSheetId="23"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quarterly." localSheetId="23"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Sommaire." localSheetId="23" hidden="1">{TRUE,TRUE,-1.25,-15.5,604.5,366.75,FALSE,TRUE,TRUE,TRUE,0,1,2,1,6,1,5,4,TRUE,TRUE,3,TRUE,1,TRUE,75,"Swvu.Sommaire.","ACwvu.Sommaire.",#N/A,FALSE,FALSE,0.15748031496063,0.15748031496063,0.748031496062992,0.511811023622047,2,"&amp;C&amp;""Arial,Gras""&amp;20DISNEY  -  PRODUCTION  BUDGET&amp;R&amp;""Arial,Gras""&amp;20SUMMARY","&amp;L&amp;F  -  &amp;A&amp;C&amp;""Arial,Gras""&amp;D&amp;""Arial,Normal""  -  &amp;T&amp;RPage
",TRUE,TRUE,FALSE,TRUE,1,#N/A,1,1,"=R1C1:R60C24","=R1:R5","Rwvu.Sommaire.",#N/A,FALSE,FALSE,FALSE,5,65532,65532,FALSE,FALSE,TRUE,TRUE,TRUE}</definedName>
    <definedName name="wvu.summary1." localSheetId="2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2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2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Rele" localSheetId="23" hidden="1">{#N/A,#N/A,FALSE,"Title Page";#N/A,#N/A,FALSE,"Conclusions";#N/A,#N/A,FALSE,"Assum.";#N/A,#N/A,FALSE,"Sun  DCF-WC-Dep";#N/A,#N/A,FALSE,"MarketValue";#N/A,#N/A,FALSE,"BalSheet";#N/A,#N/A,FALSE,"WACC";#N/A,#N/A,FALSE,"PC+ Info.";#N/A,#N/A,FALSE,"PC+Info_2"}</definedName>
    <definedName name="wwas" localSheetId="23" hidden="1">{#N/A,#N/A,FALSE,"Chart 2 by Prop Type"}</definedName>
    <definedName name="wwass" localSheetId="23" hidden="1">{#N/A,#N/A,FALSE,"Chart 2 by Prop Type"}</definedName>
    <definedName name="www" localSheetId="23" hidden="1">{"data",#N/A,FALSE,"INPUT"}</definedName>
    <definedName name="www.cc" localSheetId="23" hidden="1">{"qtrs",#N/A,FALSE,"External Mnth-Qtr-Ytd (EBITDA)";"months",#N/A,FALSE,"External Mnth-Qtr-Ytd (EBITDA)";"qtrs",#N/A,FALSE,"External Mnth-Qtr-Ytd (EBIT)";"monthsl",#N/A,FALSE,"External Mnth-Qtr-Ytd (EBIT)";"qtrs",#N/A,FALSE,"Internal Mth-Qtr-Ytd";"months",#N/A,FALSE,"Internal Mth-Qtr-Ytd"}</definedName>
    <definedName name="wwwe" localSheetId="23" hidden="1">{"land1",#N/A,FALSE,"Land";"land2",#N/A,FALSE,"Land";"land3",#N/A,FALSE,"Land"}</definedName>
    <definedName name="wwww" localSheetId="23"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wwww" localSheetId="23"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wwwwwwwww" localSheetId="23" hidden="1">{#N/A,#N/A,TRUE,"A-site";#N/A,#N/A,TRUE,"B-Buildings";#N/A,#N/A,TRUE,"c-out-of-fence";#N/A,#N/A,TRUE,"d-proj.infr.";#N/A,#N/A,TRUE,"e- land"}</definedName>
    <definedName name="x" localSheetId="23" hidden="1">{"mgmt forecast",#N/A,FALSE,"Mgmt Forecast";"dcf table",#N/A,FALSE,"Mgmt Forecast";"sensitivity",#N/A,FALSE,"Mgmt Forecast";"table inputs",#N/A,FALSE,"Mgmt Forecast";"calculations",#N/A,FALSE,"Mgmt Forecast"}</definedName>
    <definedName name="xcfghjnhfj" localSheetId="23" hidden="1">{"CF",#N/A,FALSE,"Cash Flow";"RET",#N/A,FALSE,"Returns";"NPV",#N/A,FALSE,"Values";"ASMPT",#N/A,FALSE,"Assumptions"}</definedName>
    <definedName name="xcvxv" localSheetId="23" hidden="1">{#N/A,#N/A,FALSE,"COVER";#N/A,#N/A,FALSE,"PROFORMA";#N/A,#N/A,FALSE,"Construction CF";#N/A,#N/A,FALSE,"CASHFLOW";#N/A,#N/A,FALSE,"Sale &amp; IRR Analysis";#N/A,#N/A,FALSE,"Amortization Table";#N/A,#N/A,FALSE,"Amortization FEMA";#N/A,#N/A,FALSE,"INCOME"}</definedName>
    <definedName name="xdrtuyxftgu" localSheetId="2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xdxdy" localSheetId="23" hidden="1">{#N/A,#N/A,FALSE,"A";#N/A,#N/A,FALSE,"B"}</definedName>
    <definedName name="xfgjxcfgj" localSheetId="23" hidden="1">{#N/A,#N/A,FALSE,"LP Exp";#N/A,#N/A,FALSE,"Salary";#N/A,#N/A,FALSE,"Admin Exp";#N/A,#N/A,FALSE,"QTS Bud";#N/A,#N/A,FALSE,"Marketing"}</definedName>
    <definedName name="xfgnxfgn" localSheetId="23" hidden="1">{"CF",#N/A,FALSE,"Cash Flow";"RET",#N/A,FALSE,"Returns";"NPV",#N/A,FALSE,"Values";"ASMPT",#N/A,FALSE,"Assumptions"}</definedName>
    <definedName name="xfgujxcfgj" localSheetId="23" hidden="1">{#N/A,#N/A,FALSE,"Common Area Accrual";#N/A,#N/A,FALSE,"Unit One LaSalle";#N/A,#N/A,FALSE,"Unit One CW";#N/A,#N/A,FALSE,"Unit One LaSallle + C &amp; W";#N/A,#N/A,FALSE,"Consolidated Accrual"}</definedName>
    <definedName name="xfgxcfgj" localSheetId="23" hidden="1">{#N/A,#N/A,FALSE,"399 Park Var";#N/A,#N/A,FALSE,"PK NOTES"}</definedName>
    <definedName name="xftxft" localSheetId="23" hidden="1">{#N/A,#N/A,FALSE,"A";#N/A,#N/A,FALSE,"C"}</definedName>
    <definedName name="xlg" localSheetId="23" hidden="1">{"schedule1",#N/A,FALSE,"Sheet1";"schedule2",#N/A,FALSE,"Sheet1";"schedule3",#N/A,FALSE,"Sheet1";"schedule4",#N/A,FALSE,"Sheet1";"schedule5",#N/A,FALSE,"Sheet1";"schedule6",#N/A,FALSE,"Sheet1"}</definedName>
    <definedName name="xlg1" localSheetId="23" hidden="1">{"Year 1",#N/A,FALSE,"Budget";"Year 2",#N/A,FALSE,"Budget";"Year 3",#N/A,FALSE,"Budget";"Year 4",#N/A,FALSE,"Budget"}</definedName>
    <definedName name="XLSIMDATA" localSheetId="23" hidden="1">{"Data","Sheet1!$E$3:$E$555","Box to Budget","True","False","False"}</definedName>
    <definedName name="XLSIMSIM" localSheetId="23" hidden="1">{"Sim",5,"ROA","'FF Timeline'!$C$2545","Total Revolver Draw","'Financing'!$D$19","Revolver Not Paid Down","'Financing'!$B$30","TR_PC","'FF Slate'!$AG$101","TR_TC","'FF Slate'!$AG$104","2","3","2,000","1"}</definedName>
    <definedName name="xrttd" localSheetId="23" hidden="1">{"Total",#N/A,FALSE,"Total Proved + Probable";"PDP",#N/A,FALSE,"Total Proved + Probable";"PNP",#N/A,FALSE,"Total Proved + Probable";"PUD",#N/A,FALSE,"Total Proved + Probable";"Prob",#N/A,FALSE,"Total Proved + Probable"}</definedName>
    <definedName name="xryjxtjnx" localSheetId="23" hidden="1">{"Investor",#N/A,FALSE,"Model";"Property",#N/A,FALSE,"Model";"Incentive Taxes",#N/A,FALSE,"Model"}</definedName>
    <definedName name="xxd" localSheetId="23" hidden="1">{#N/A,#N/A,FALSE,"Cashflow Analysis";#N/A,#N/A,FALSE,"Sensitivity Analysis";#N/A,#N/A,FALSE,"PV";#N/A,#N/A,FALSE,"Pro Forma"}</definedName>
    <definedName name="xxd.2" localSheetId="23" hidden="1">{#N/A,#N/A,FALSE,"Cashflow Analysis";#N/A,#N/A,FALSE,"Sensitivity Analysis";#N/A,#N/A,FALSE,"PV";#N/A,#N/A,FALSE,"Pro Forma"}</definedName>
    <definedName name="xxx.detail" localSheetId="23" hidden="1">{"detail305",#N/A,FALSE,"BI-305"}</definedName>
    <definedName name="xxx.directory" localSheetId="23" hidden="1">{"summary",#N/A,FALSE,"PCR DIRECTORY"}</definedName>
    <definedName name="xxx3" localSheetId="23" hidden="1">{"AnnualRentRoll",#N/A,FALSE,"RentRoll"}</definedName>
    <definedName name="xxx4" localSheetId="23" hidden="1">{#N/A,#N/A,FALSE,"ExitStratigy"}</definedName>
    <definedName name="xxxx" localSheetId="23" hidden="1">{"mgmt forecast",#N/A,FALSE,"Mgmt Forecast";"dcf table",#N/A,FALSE,"Mgmt Forecast";"sensitivity",#N/A,FALSE,"Mgmt Forecast";"table inputs",#N/A,FALSE,"Mgmt Forecast";"calculations",#N/A,FALSE,"Mgmt Forecast"}</definedName>
    <definedName name="xyz.0" localSheetId="23" hidden="1">{#N/A,#N/A,TRUE,"XL Cash Flow";#N/A,#N/A,TRUE,"Prop Valuation";#N/A,#N/A,TRUE,"Equity";#N/A,#N/A,TRUE,"Modeling assumptions";#N/A,#N/A,TRUE,"NER Model";#N/A,#N/A,TRUE,"Lease Exp";#N/A,#N/A,TRUE,"Inc &amp; Exp";#N/A,#N/A,TRUE,"Formatted - roll";#N/A,#N/A,TRUE,"Debt Model";#N/A,#N/A,TRUE,"Debt-Moody";#N/A,#N/A,TRUE,"Debt"}</definedName>
    <definedName name="xzf" localSheetId="23" hidden="1">{"incomemth",#N/A,TRUE,"forecast01";"incpercentmth",#N/A,TRUE,"forecast01";"balancemth",#N/A,TRUE,"forecast01";"cashmth",#N/A,TRUE,"forecast01";"cov2mth",#N/A,TRUE,"forecast01";"prbexp",#N/A,TRUE,"forecast01";"prbcap",#N/A,TRUE,"forecast01";"coalconsultants",#N/A,TRUE,"forecast01";"prbsum",#N/A,TRUE,"forecast01"}</definedName>
    <definedName name="y" localSheetId="2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a" localSheetId="23" hidden="1">{#N/A,#N/A,FALSE,"CASH FLOW"}</definedName>
    <definedName name="yed" localSheetId="23"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YGJ" localSheetId="23" hidden="1">{TRUE,TRUE,-1.25,-15.5,604.5,369,FALSE,FALSE,TRUE,TRUE,0,1,83,1,38,4,5,4,TRUE,TRUE,3,TRUE,1,TRUE,75,"Swvu.inputs._.raw._.data.","ACwvu.inputs._.raw._.data.",#N/A,FALSE,FALSE,0.5,0.5,0.5,0.5,2,"&amp;F","&amp;A&amp;RPage &amp;P",FALSE,FALSE,FALSE,FALSE,1,60,#N/A,#N/A,"=R1C61:R53C89","=C1:C5",#N/A,#N/A,FALSE,FALSE,FALSE,1,600,600,FALSE,FALSE,TRUE,TRUE,TRUE}</definedName>
    <definedName name="yhjhj" localSheetId="23" hidden="1">{"cred comp",#N/A,FALSE,"Comparable Credit Analysis";"IS",#N/A,FALSE,"IS";"Sensitivity",#N/A,FALSE,"Sensitivity";"BS",#N/A,FALSE,"BS";"Bond Summary",#N/A,FALSE,"B Summary";"AD",#N/A,FALSE,"Accretion";"NAV",#N/A,FALSE,"NAV";"SU",#N/A,FALSE,"S&amp;U";"acq. study",#N/A,FALSE,"Acq. Study";"F Charges",#N/A,FALSE,"Fixed Charges"}</definedName>
    <definedName name="yield_graph" localSheetId="23" hidden="1">{#N/A,#N/A,FALSE,"Yield Graph"}</definedName>
    <definedName name="you" localSheetId="23" hidden="1">{"'Assump'!$F$6:$J$6"}</definedName>
    <definedName name="ytre" localSheetId="23" hidden="1">{"CAM EXPENSES",#N/A,FALSE,"MANKATO";"GLA",#N/A,FALSE,"MANKATO";"MAJORS CONTRIB",#N/A,FALSE,"MANKATO";"PRIOR YEAR",#N/A,FALSE,"MANKATO";"SIMULTANEOUS",#N/A,FALSE,"MANKATO"}</definedName>
    <definedName name="yui" localSheetId="23" hidden="1">{"Total",#N/A,FALSE,"Six Fields";"PDP",#N/A,FALSE,"Six Fields";"PNP",#N/A,FALSE,"Six Fields";"PUD",#N/A,FALSE,"Six Fields";"Prob",#N/A,FALSE,"Six Fields"}</definedName>
    <definedName name="yuiy" localSheetId="23" hidden="1">{#N/A,#N/A,FALSE,"COVER";#N/A,#N/A,FALSE,"Construction CF";#N/A,#N/A,FALSE,"PROFORMA";#N/A,#N/A,FALSE,"CASHFLOW"}</definedName>
    <definedName name="yyy.detail" localSheetId="23" hidden="1">{"detail305",#N/A,FALSE,"BI-305"}</definedName>
    <definedName name="yyyyy" localSheetId="23" hidden="1">{"a_releases",#N/A,FALSE,"Summary";"a_cash",#N/A,FALSE,"Summary";"a_accrual",#N/A,FALSE,"Summary"}</definedName>
    <definedName name="ｚ" localSheetId="23" hidden="1">{"'下期集計（10.27迄・速報値）'!$Q$16"}</definedName>
    <definedName name="zcvz" localSheetId="23" hidden="1">{#N/A,#N/A,FALSE,"Banco de Dados"}</definedName>
    <definedName name="zdfgxzdfg" localSheetId="23" hidden="1">{"ReportTop",#N/A,FALSE,"report top"}</definedName>
    <definedName name="zxc" localSheetId="23" hidden="1">{"mgmt forecast",#N/A,FALSE,"Mgmt Forecast";"dcf table",#N/A,FALSE,"Mgmt Forecast";"sensitivity",#N/A,FALSE,"Mgmt Forecast";"table inputs",#N/A,FALSE,"Mgmt Forecast";"calculations",#N/A,FALSE,"Mgmt Forecast"}</definedName>
    <definedName name="zxcxc" localSheetId="23" hidden="1">{#N/A,#N/A,TRUE,"CashFlowSummary";#N/A,#N/A,TRUE,"FinanceCashFlow";#N/A,#N/A,TRUE,"LandCashFlow";#N/A,#N/A,TRUE,"ConstCashFlow";#N/A,#N/A,TRUE,"A&amp;ECashFlow";#N/A,#N/A,TRUE,"IndirectCashFlow";#N/A,#N/A,TRUE,"MarketingCashFlow";#N/A,#N/A,TRUE,"LeaseUp";#N/A,#N/A,TRUE,"G&amp;ACashFlow"}</definedName>
    <definedName name="zzz" localSheetId="23" hidden="1">{"Outflow 1",#N/A,FALSE,"Outflows-Inflows";"Outflow 2",#N/A,FALSE,"Outflows-Inflows";"Inflow 1",#N/A,FALSE,"Outflows-Inflows";"Inflow 2",#N/A,FALSE,"Outflows-Inflows"}</definedName>
    <definedName name="zzz.com" localSheetId="23" hidden="1">{#N/A,#N/A,FALSE,"Title Page";#N/A,#N/A,FALSE,"Conclusions";#N/A,#N/A,FALSE,"Assum.";#N/A,#N/A,FALSE,"Sun  DCF-WC-Dep";#N/A,#N/A,FALSE,"MarketValue";#N/A,#N/A,FALSE,"BalSheet";#N/A,#N/A,FALSE,"WACC";#N/A,#N/A,FALSE,"PC+ Info.";#N/A,#N/A,FALSE,"PC+Info_2"}</definedName>
    <definedName name="zzzz" localSheetId="23" hidden="1">{"AnnualRentRoll",#N/A,FALSE,"RentRoll"}</definedName>
    <definedName name="zzzzzz" localSheetId="23" hidden="1">{"AnnualRentRoll",#N/A,FALSE,"RentRoll"}</definedName>
    <definedName name="あ" localSheetId="23" hidden="1">{"'下期集計（10.27迄・速報値）'!$Q$16"}</definedName>
    <definedName name="あああ" localSheetId="23" hidden="1">{"'下期集計（10.27迄・速報値）'!$Q$16"}</definedName>
    <definedName name="なんで" localSheetId="23" hidden="1">{"'下期集計（10.27迄・速報値）'!$Q$16"}</definedName>
    <definedName name="なんなの" localSheetId="23" hidden="1">{"'下期集計（10.27迄・速報値）'!$Q$16"}</definedName>
    <definedName name="年間収支買掛" localSheetId="23" hidden="1">{"'下期集計（10.27迄・速報値）'!$Q$16"}</definedName>
    <definedName name="年間資金収支あ" localSheetId="23" hidden="1">{"'下期集計（10.27迄・速報値）'!$Q$16"}</definedName>
    <definedName name="日繰06" localSheetId="23" hidden="1">{"'下期集計（10.27迄・速報値）'!$Q$16"}</definedName>
    <definedName name="要処理資産②" localSheetId="23" hidden="1">{"'下期集計（10.27迄・速報値）'!$Q$16"}</definedName>
    <definedName name="資金" localSheetId="23" hidden="1">{"'下期集計（10.27迄・速報値）'!$Q$16"}</definedName>
    <definedName name="金利体系" localSheetId="23" hidden="1">{"'下期集計（10.27迄・速報値）'!$Q$16"}</definedName>
    <definedName name="関連" localSheetId="23" hidden="1">{"'下期集計（10.27迄・速報値）'!$Q$16"}</definedName>
    <definedName name="_xlnm.Print_Area" localSheetId="23">'P&amp;Ls_Detailed'!$A$1:$AO$129</definedName>
    <definedName name="_DCFLastMonth" localSheetId="24">OFFSET('P&amp;Ls_Consolidated_OLD'!_DCFFirstMonth,0,#REF!*12-1)</definedName>
    <definedName name="_DCFMonths" localSheetId="24">'P&amp;Ls_Consolidated_OLD'!_DCFFirstMonth:'P&amp;Ls_Con'!_DCFLastMonth</definedName>
    <definedName name="_DCFSaleYear" localSheetId="24">OFFSET('P&amp;Ls_Consolidated_OLD'!_DCFBegin,0,#REF!*12-1)</definedName>
    <definedName name="aaaa" localSheetId="24" hidden="1">binary</definedName>
    <definedName name="Actual" localSheetId="24">(PeriodInActual*(#REF!&gt;0))*PeriodInPlan</definedName>
    <definedName name="ActualBeyond" localSheetId="24">PeriodInActual*(#REF!&gt;0)</definedName>
    <definedName name="asdfasdfasdfa" localSheetId="24" hidden="1">binary</definedName>
    <definedName name="asdfasfsa" localSheetId="24" hidden="1">binary</definedName>
    <definedName name="asdfsd" localSheetId="24" hidden="1">binary</definedName>
    <definedName name="asf" localSheetId="24" hidden="1">binary</definedName>
    <definedName name="asfsaf" localSheetId="24" hidden="1">binary</definedName>
    <definedName name="ChartCF" localSheetId="24">OFFSET(#REF!,,,,1+COUNTIF(#REF!,"&lt;="&amp;HoldPeriod/12))</definedName>
    <definedName name="ChartNetOperatingIncome" localSheetId="24">OFFSET(#REF!,,,,1+COUNTIF(#REF!,"&lt;="&amp;HoldPeriod/12))</definedName>
    <definedName name="ChartYear" localSheetId="24">"Year "&amp;OFFSET(#REF!,,,,COUNTIF(#REF!,"&lt;="&amp;HoldPeriod/12))</definedName>
    <definedName name="fdfd" localSheetId="2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kjj" localSheetId="24" hidden="1">binary</definedName>
    <definedName name="Last_Row" localSheetId="24">IF([0]!Values_Entered,[0]!Header_Row+'P&amp;Ls_Con'!Number_of_Payments,[0]!Header_Row)</definedName>
    <definedName name="LOCAL_MYSQL_DATE_FORMAT" localSheetId="2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per" localSheetId="24">[0]!term*[0]!periods_per_year</definedName>
    <definedName name="Number_of_Payments" localSheetId="24">MATCH(0.01,'Sales &amp; Percentage Rent'!End_Bal,-1)+1</definedName>
    <definedName name="Payment_Date" localSheetId="24">DATE(YEAR(Loan_Start),MONTH(Loan_Start)+Payment_Number,DAY(Loan_Start))</definedName>
    <definedName name="Plan" localSheetId="24">PeriodInPlan*(#REF!&gt;0)</definedName>
    <definedName name="ppy" localSheetId="24">[0]!periods_per_year</definedName>
    <definedName name="Print_Area_Reset" localSheetId="24">OFFSET(Full_Print,0,0,'P&amp;Ls_Con'!Last_Row)</definedName>
    <definedName name="Radnor" localSheetId="24" hidden="1">binary</definedName>
    <definedName name="Range_CFAF" localSheetId="24">OFFSET(#REF!,0,0,1,Analysis_Period)</definedName>
    <definedName name="Range_Months" localSheetId="24">OFFSET(#REF!,0,0,1,Analysis_Period)</definedName>
    <definedName name="Range_NOI" localSheetId="24">OFFSET(#REF!,0,0,1,Analysis_Period)</definedName>
    <definedName name="solver_rhs10" localSheetId="24" hidden="1">binary</definedName>
    <definedName name="solver_rhs11" localSheetId="24" hidden="1">binary</definedName>
    <definedName name="solver_rhs12" localSheetId="24" hidden="1">binary</definedName>
    <definedName name="solver_rhs13" localSheetId="24" hidden="1">binary</definedName>
    <definedName name="solver_rhs14" localSheetId="24" hidden="1">binary</definedName>
    <definedName name="solver_rhs15" localSheetId="24" hidden="1">binary</definedName>
    <definedName name="solver_rhs16" localSheetId="24" hidden="1">binary</definedName>
    <definedName name="solver_rhs17" localSheetId="24" hidden="1">binary</definedName>
    <definedName name="solver_rhs18" localSheetId="24" hidden="1">binary</definedName>
    <definedName name="solver_rhs19" localSheetId="24" hidden="1">binary</definedName>
    <definedName name="solver_rhs2" localSheetId="24" hidden="1">binary</definedName>
    <definedName name="solver_rhs20" localSheetId="24" hidden="1">binary</definedName>
    <definedName name="solver_rhs21" localSheetId="24" hidden="1">binary</definedName>
    <definedName name="solver_rhs22" localSheetId="24" hidden="1">binary</definedName>
    <definedName name="solver_rhs24" localSheetId="24" hidden="1">binary</definedName>
    <definedName name="solver_rhs25" localSheetId="24" hidden="1">binary</definedName>
    <definedName name="solver_rhs26" localSheetId="24" hidden="1">binary</definedName>
    <definedName name="solver_rhs27" localSheetId="24" hidden="1">binary</definedName>
    <definedName name="solver_rhs28" localSheetId="24" hidden="1">binary</definedName>
    <definedName name="solver_rhs29" localSheetId="24" hidden="1">binary</definedName>
    <definedName name="solver_rhs3" localSheetId="24" hidden="1">binary</definedName>
    <definedName name="solver_rhs30" localSheetId="24" hidden="1">binary</definedName>
    <definedName name="solver_rhs31" localSheetId="24" hidden="1">binary</definedName>
    <definedName name="solver_rhs32" localSheetId="24" hidden="1">binary</definedName>
    <definedName name="solver_rhs33" localSheetId="24" hidden="1">binary</definedName>
    <definedName name="solver_rhs34" localSheetId="24" hidden="1">binary</definedName>
    <definedName name="solver_rhs35" localSheetId="24" hidden="1">binary</definedName>
    <definedName name="solver_rhs36" localSheetId="24" hidden="1">binary</definedName>
    <definedName name="solver_rhs37" localSheetId="24" hidden="1">binary</definedName>
    <definedName name="solver_rhs38" localSheetId="24" hidden="1">binary</definedName>
    <definedName name="solver_rhs39" localSheetId="24" hidden="1">binary</definedName>
    <definedName name="solver_rhs4" localSheetId="24" hidden="1">binary</definedName>
    <definedName name="solver_rhs40" localSheetId="24" hidden="1">binary</definedName>
    <definedName name="solver_rhs41" localSheetId="24" hidden="1">binary</definedName>
    <definedName name="solver_rhs42" localSheetId="24" hidden="1">binary</definedName>
    <definedName name="solver_rhs43" localSheetId="24" hidden="1">binary</definedName>
    <definedName name="solver_rhs44" localSheetId="24" hidden="1">binary</definedName>
    <definedName name="solver_rhs46" localSheetId="24" hidden="1">binary</definedName>
    <definedName name="solver_rhs47" localSheetId="24" hidden="1">binary</definedName>
    <definedName name="solver_rhs48" localSheetId="24" hidden="1">binary</definedName>
    <definedName name="solver_rhs49" localSheetId="24" hidden="1">binary</definedName>
    <definedName name="solver_rhs5" localSheetId="24" hidden="1">binary</definedName>
    <definedName name="solver_rhs50" localSheetId="24" hidden="1">binary</definedName>
    <definedName name="solver_rhs51" localSheetId="24" hidden="1">binary</definedName>
    <definedName name="solver_rhs52" localSheetId="24" hidden="1">binary</definedName>
    <definedName name="solver_rhs53" localSheetId="24" hidden="1">binary</definedName>
    <definedName name="solver_rhs54" localSheetId="24" hidden="1">binary</definedName>
    <definedName name="solver_rhs55" localSheetId="24" hidden="1">binary</definedName>
    <definedName name="solver_rhs56" localSheetId="24" hidden="1">binary</definedName>
    <definedName name="solver_rhs57" localSheetId="24" hidden="1">binary</definedName>
    <definedName name="solver_rhs58" localSheetId="24" hidden="1">binary</definedName>
    <definedName name="solver_rhs59" localSheetId="24" hidden="1">binary</definedName>
    <definedName name="solver_rhs6" localSheetId="24" hidden="1">binary</definedName>
    <definedName name="solver_rhs60" localSheetId="24" hidden="1">binary</definedName>
    <definedName name="solver_rhs61" localSheetId="24" hidden="1">binary</definedName>
    <definedName name="solver_rhs62" localSheetId="24" hidden="1">binary</definedName>
    <definedName name="solver_rhs63" localSheetId="24" hidden="1">binary</definedName>
    <definedName name="solver_rhs64" localSheetId="24" hidden="1">binary</definedName>
    <definedName name="solver_rhs65" localSheetId="24" hidden="1">binary</definedName>
    <definedName name="solver_rhs66" localSheetId="24" hidden="1">binary</definedName>
    <definedName name="solver_rhs68" localSheetId="24" hidden="1">binary</definedName>
    <definedName name="solver_rhs69" localSheetId="24" hidden="1">binary</definedName>
    <definedName name="solver_rhs7" localSheetId="24" hidden="1">binary</definedName>
    <definedName name="solver_rhs70" localSheetId="24" hidden="1">binary</definedName>
    <definedName name="solver_rhs71" localSheetId="24" hidden="1">binary</definedName>
    <definedName name="solver_rhs72" localSheetId="24" hidden="1">binary</definedName>
    <definedName name="solver_rhs73" localSheetId="24" hidden="1">binary</definedName>
    <definedName name="solver_rhs74" localSheetId="24" hidden="1">binary</definedName>
    <definedName name="solver_rhs75" localSheetId="24" hidden="1">binary</definedName>
    <definedName name="solver_rhs76" localSheetId="24" hidden="1">binary</definedName>
    <definedName name="solver_rhs77" localSheetId="24" hidden="1">binary</definedName>
    <definedName name="solver_rhs78" localSheetId="24" hidden="1">binary</definedName>
    <definedName name="solver_rhs79" localSheetId="24" hidden="1">binary</definedName>
    <definedName name="solver_rhs8" localSheetId="24" hidden="1">binary</definedName>
    <definedName name="solver_rhs80" localSheetId="24" hidden="1">binary</definedName>
    <definedName name="solver_rhs81" localSheetId="24" hidden="1">binary</definedName>
    <definedName name="solver_rhs82" localSheetId="24" hidden="1">binary</definedName>
    <definedName name="solver_rhs83" localSheetId="24" hidden="1">binary</definedName>
    <definedName name="solver_rhs84" localSheetId="24" hidden="1">binary</definedName>
    <definedName name="solver_rhs85" localSheetId="24" hidden="1">binary</definedName>
    <definedName name="solver_rhs86" localSheetId="24" hidden="1">binary</definedName>
    <definedName name="solver_rhs87" localSheetId="24" hidden="1">binary</definedName>
    <definedName name="solver_rhs88" localSheetId="24" hidden="1">binary</definedName>
    <definedName name="solver_rhs9" localSheetId="24" hidden="1">binary</definedName>
    <definedName name="ssss" localSheetId="24" hidden="1">binary</definedName>
    <definedName name="_xlnm.Print_Area" localSheetId="24">'P&amp;Ls_Con'!$A$1:$AB$52</definedName>
    <definedName name="_DCFLastMonth" localSheetId="25">OFFSET('P&amp;Ls_Consolidated_OLD'!_DCFFirstMonth,0,#REF!*12-1)</definedName>
    <definedName name="_DCFMonths" localSheetId="25">'P&amp;Ls_Consolidated_OLD'!_DCFFirstMonth:'18203 P&amp;Ls_Con'!_DCFLastMonth</definedName>
    <definedName name="_DCFSaleYear" localSheetId="25">OFFSET('P&amp;Ls_Consolidated_OLD'!_DCFBegin,0,#REF!*12-1)</definedName>
    <definedName name="asdfasdfasdfa" localSheetId="25" hidden="1">binary</definedName>
    <definedName name="asdfasfsa" localSheetId="25" hidden="1">binary</definedName>
    <definedName name="asdfsd" localSheetId="25" hidden="1">binary</definedName>
    <definedName name="asf" localSheetId="25" hidden="1">binary</definedName>
    <definedName name="asfsaf" localSheetId="25" hidden="1">binary</definedName>
    <definedName name="kjj" localSheetId="25" hidden="1">binary</definedName>
    <definedName name="Last_Row" localSheetId="25">IF([0]!Values_Entered,Header_Row+'18203 P&amp;Ls_Con'!Number_of_Payments,Header_Row)</definedName>
    <definedName name="LOCAL_MYSQL_DATE_FORMAT" localSheetId="2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per" localSheetId="25">term*periods_per_year</definedName>
    <definedName name="Number_of_Payments" localSheetId="25">MATCH(0.01,'Sales &amp; Percentage Rent'!End_Bal,-1)+1</definedName>
    <definedName name="Payment_Date" localSheetId="25">DATE(YEAR(Loan_Start),MONTH(Loan_Start)+Payment_Number,DAY(Loan_Start))</definedName>
    <definedName name="PercentComplete" localSheetId="25">PercentCompleteBeyond*PeriodInPlan</definedName>
    <definedName name="ppy" localSheetId="25">periods_per_year</definedName>
    <definedName name="Print_Area_Reset" localSheetId="25">OFFSET(Full_Print,0,0,'18203 P&amp;Ls_Con'!Last_Row)</definedName>
    <definedName name="Radnor" localSheetId="25" hidden="1">binary</definedName>
    <definedName name="solver_rhs10" localSheetId="25" hidden="1">binary</definedName>
    <definedName name="solver_rhs11" localSheetId="25" hidden="1">binary</definedName>
    <definedName name="solver_rhs12" localSheetId="25" hidden="1">binary</definedName>
    <definedName name="solver_rhs13" localSheetId="25" hidden="1">binary</definedName>
    <definedName name="solver_rhs14" localSheetId="25" hidden="1">binary</definedName>
    <definedName name="solver_rhs15" localSheetId="25" hidden="1">binary</definedName>
    <definedName name="solver_rhs16" localSheetId="25" hidden="1">binary</definedName>
    <definedName name="solver_rhs17" localSheetId="25" hidden="1">binary</definedName>
    <definedName name="solver_rhs18" localSheetId="25" hidden="1">binary</definedName>
    <definedName name="solver_rhs19" localSheetId="25" hidden="1">binary</definedName>
    <definedName name="solver_rhs2" localSheetId="25" hidden="1">binary</definedName>
    <definedName name="solver_rhs20" localSheetId="25" hidden="1">binary</definedName>
    <definedName name="solver_rhs21" localSheetId="25" hidden="1">binary</definedName>
    <definedName name="solver_rhs22" localSheetId="25" hidden="1">binary</definedName>
    <definedName name="solver_rhs24" localSheetId="25" hidden="1">binary</definedName>
    <definedName name="solver_rhs25" localSheetId="25" hidden="1">binary</definedName>
    <definedName name="solver_rhs26" localSheetId="25" hidden="1">binary</definedName>
    <definedName name="solver_rhs27" localSheetId="25" hidden="1">binary</definedName>
    <definedName name="solver_rhs28" localSheetId="25" hidden="1">binary</definedName>
    <definedName name="solver_rhs29" localSheetId="25" hidden="1">binary</definedName>
    <definedName name="solver_rhs3" localSheetId="25" hidden="1">binary</definedName>
    <definedName name="solver_rhs30" localSheetId="25" hidden="1">binary</definedName>
    <definedName name="solver_rhs31" localSheetId="25" hidden="1">binary</definedName>
    <definedName name="solver_rhs32" localSheetId="25" hidden="1">binary</definedName>
    <definedName name="solver_rhs33" localSheetId="25" hidden="1">binary</definedName>
    <definedName name="solver_rhs34" localSheetId="25" hidden="1">binary</definedName>
    <definedName name="solver_rhs35" localSheetId="25" hidden="1">binary</definedName>
    <definedName name="solver_rhs36" localSheetId="25" hidden="1">binary</definedName>
    <definedName name="solver_rhs37" localSheetId="25" hidden="1">binary</definedName>
    <definedName name="solver_rhs38" localSheetId="25" hidden="1">binary</definedName>
    <definedName name="solver_rhs39" localSheetId="25" hidden="1">binary</definedName>
    <definedName name="solver_rhs4" localSheetId="25" hidden="1">binary</definedName>
    <definedName name="solver_rhs40" localSheetId="25" hidden="1">binary</definedName>
    <definedName name="solver_rhs41" localSheetId="25" hidden="1">binary</definedName>
    <definedName name="solver_rhs42" localSheetId="25" hidden="1">binary</definedName>
    <definedName name="solver_rhs43" localSheetId="25" hidden="1">binary</definedName>
    <definedName name="solver_rhs44" localSheetId="25" hidden="1">binary</definedName>
    <definedName name="solver_rhs46" localSheetId="25" hidden="1">binary</definedName>
    <definedName name="solver_rhs47" localSheetId="25" hidden="1">binary</definedName>
    <definedName name="solver_rhs48" localSheetId="25" hidden="1">binary</definedName>
    <definedName name="solver_rhs49" localSheetId="25" hidden="1">binary</definedName>
    <definedName name="solver_rhs5" localSheetId="25" hidden="1">binary</definedName>
    <definedName name="solver_rhs50" localSheetId="25" hidden="1">binary</definedName>
    <definedName name="solver_rhs51" localSheetId="25" hidden="1">binary</definedName>
    <definedName name="solver_rhs52" localSheetId="25" hidden="1">binary</definedName>
    <definedName name="solver_rhs53" localSheetId="25" hidden="1">binary</definedName>
    <definedName name="solver_rhs54" localSheetId="25" hidden="1">binary</definedName>
    <definedName name="solver_rhs55" localSheetId="25" hidden="1">binary</definedName>
    <definedName name="solver_rhs56" localSheetId="25" hidden="1">binary</definedName>
    <definedName name="solver_rhs57" localSheetId="25" hidden="1">binary</definedName>
    <definedName name="solver_rhs58" localSheetId="25" hidden="1">binary</definedName>
    <definedName name="solver_rhs59" localSheetId="25" hidden="1">binary</definedName>
    <definedName name="solver_rhs6" localSheetId="25" hidden="1">binary</definedName>
    <definedName name="solver_rhs60" localSheetId="25" hidden="1">binary</definedName>
    <definedName name="solver_rhs61" localSheetId="25" hidden="1">binary</definedName>
    <definedName name="solver_rhs62" localSheetId="25" hidden="1">binary</definedName>
    <definedName name="solver_rhs63" localSheetId="25" hidden="1">binary</definedName>
    <definedName name="solver_rhs64" localSheetId="25" hidden="1">binary</definedName>
    <definedName name="solver_rhs65" localSheetId="25" hidden="1">binary</definedName>
    <definedName name="solver_rhs66" localSheetId="25" hidden="1">binary</definedName>
    <definedName name="solver_rhs68" localSheetId="25" hidden="1">binary</definedName>
    <definedName name="solver_rhs69" localSheetId="25" hidden="1">binary</definedName>
    <definedName name="solver_rhs7" localSheetId="25" hidden="1">binary</definedName>
    <definedName name="solver_rhs70" localSheetId="25" hidden="1">binary</definedName>
    <definedName name="solver_rhs71" localSheetId="25" hidden="1">binary</definedName>
    <definedName name="solver_rhs72" localSheetId="25" hidden="1">binary</definedName>
    <definedName name="solver_rhs73" localSheetId="25" hidden="1">binary</definedName>
    <definedName name="solver_rhs74" localSheetId="25" hidden="1">binary</definedName>
    <definedName name="solver_rhs75" localSheetId="25" hidden="1">binary</definedName>
    <definedName name="solver_rhs76" localSheetId="25" hidden="1">binary</definedName>
    <definedName name="solver_rhs77" localSheetId="25" hidden="1">binary</definedName>
    <definedName name="solver_rhs78" localSheetId="25" hidden="1">binary</definedName>
    <definedName name="solver_rhs79" localSheetId="25" hidden="1">binary</definedName>
    <definedName name="solver_rhs8" localSheetId="25" hidden="1">binary</definedName>
    <definedName name="solver_rhs80" localSheetId="25" hidden="1">binary</definedName>
    <definedName name="solver_rhs81" localSheetId="25" hidden="1">binary</definedName>
    <definedName name="solver_rhs82" localSheetId="25" hidden="1">binary</definedName>
    <definedName name="solver_rhs83" localSheetId="25" hidden="1">binary</definedName>
    <definedName name="solver_rhs84" localSheetId="25" hidden="1">binary</definedName>
    <definedName name="solver_rhs85" localSheetId="25" hidden="1">binary</definedName>
    <definedName name="solver_rhs86" localSheetId="25" hidden="1">binary</definedName>
    <definedName name="solver_rhs87" localSheetId="25" hidden="1">binary</definedName>
    <definedName name="solver_rhs88" localSheetId="25" hidden="1">binary</definedName>
    <definedName name="solver_rhs9" localSheetId="25" hidden="1">binary</definedName>
    <definedName name="_xlnm.Print_Area" localSheetId="25">'18203 P&amp;Ls_Con'!$B$2:$V$60</definedName>
    <definedName name="_xlnm.Print_Area" localSheetId="26">'18203 P&amp;Ls_Detailed'!$B$2:$X$54</definedName>
    <definedName name="___aaa1" localSheetId="27">SUM(OFFSET(la_line02,0,2,1,1))</definedName>
    <definedName name="_aaa1" localSheetId="27">SUM(OFFSET(la_line02,0,2,1,1))</definedName>
    <definedName name="_DCFLastMonth" localSheetId="27">OFFSET('P&amp;Ls_Consolidated_OLD'!_DCFFirstMonth,0,#REF!*12-1)</definedName>
    <definedName name="_DCFMonths" localSheetId="27">'P&amp;Ls_Consolidated_OLD'!_DCFFirstMonth:'P&amp;Ls_Con v2'!_DCFLastMonth</definedName>
    <definedName name="_DCFSaleYear" localSheetId="27">OFFSET('P&amp;Ls_Consolidated_OLD'!_DCFBegin,0,#REF!*12-1)</definedName>
    <definedName name="aaaa" localSheetId="27" hidden="1">binary</definedName>
    <definedName name="Actual" localSheetId="27">(PeriodInActual*(#REF!&gt;0))*PeriodInPlan</definedName>
    <definedName name="ActualBeyond" localSheetId="27">PeriodInActual*(#REF!&gt;0)</definedName>
    <definedName name="anchor1Range" localSheetId="27">OFFSET(anchor1,0,1,1,[0]!TotalProjectLength)</definedName>
    <definedName name="anchor2Range" localSheetId="27">OFFSET(anchor1,1,1,1,[0]!TotalProjectLength)</definedName>
    <definedName name="Apt_Stab" localSheetId="27">MATCH(Apt_Stab_Unit,Apt_Total_Occ,0)-1</definedName>
    <definedName name="Apt_Start_Date" localSheetId="27">DATE(Apt_Start_Year,Apt_Start_Month,1)</definedName>
    <definedName name="asdfasdfasdfa" localSheetId="27" hidden="1">binary</definedName>
    <definedName name="asdfasfsa" localSheetId="27" hidden="1">binary</definedName>
    <definedName name="asdfsd" localSheetId="27" hidden="1">binary</definedName>
    <definedName name="asf" localSheetId="27" hidden="1">binary</definedName>
    <definedName name="asfsaf" localSheetId="27" hidden="1">binary</definedName>
    <definedName name="ch_Dt1CumIRRline" localSheetId="27">OFFSET(FStabNWC,-61,4,1,netCfvc)</definedName>
    <definedName name="ch_Dt2CumIRRline" localSheetId="27">OFFSET(FStabNWC,-48,4,1,netCfvc)</definedName>
    <definedName name="ch_Dt3CumIRRline" localSheetId="27">OFFSET(FStabNWC,-35,4,1,netCfvc)</definedName>
    <definedName name="ch_Dt4CumIRRline" localSheetId="27">OFFSET(FStabNWC,-22,4,1,netCfvc)</definedName>
    <definedName name="ch_Dt5CumIRRline" localSheetId="27">OFFSET(FStabNWC,-9,4,1,netCfvc)</definedName>
    <definedName name="ch_Eq1CumIRRLine" localSheetId="27">OFFSET(FStabNWC,-90,4,1,netCfvc)</definedName>
    <definedName name="ch_Eq1IRRline" localSheetId="27">OFFSET(FStabNWC,-158,4,1,netCfvc)</definedName>
    <definedName name="ch_Eq2CumIRRline" localSheetId="27">OFFSET(FStabNWC,-89,4,1,netCfvc)</definedName>
    <definedName name="ch_Eq2IRRline" localSheetId="27">OFFSET(FStabNWC,-145,4,1,netCfvc)</definedName>
    <definedName name="ch_Eq3CumIRRline" localSheetId="27">OFFSET(FStabNWC,-88,4,1,netCfvc)</definedName>
    <definedName name="ch_Eq3IRRline" localSheetId="27">OFFSET(FStabNWC,-132,4,1,netCfvc)</definedName>
    <definedName name="ch_Eq4CumIRRline" localSheetId="27">OFFSET(FStabNWC,-87,4,1,netCfvc)</definedName>
    <definedName name="ch_Eq4IRRLine" localSheetId="27">OFFSET(FStabNWC,-119,4,1,netCfvc)</definedName>
    <definedName name="ch_Eq5CumIRRline" localSheetId="27">OFFSET(FStabNWC,-86,4,1,netCfvc)</definedName>
    <definedName name="ch_Eq5IRRline" localSheetId="27">OFFSET(FStabNWC,-106,4,1,netCfvc)</definedName>
    <definedName name="ch_LCost1_" localSheetId="27">-OFFSET(FStabNWC,20,4,1,netCfvc)</definedName>
    <definedName name="ch_TotalFinCost" localSheetId="27">OFFSET(FStabNWC,-169,4,1,netCfvc)</definedName>
    <definedName name="ch1_CapSale1" localSheetId="27">OFFSET(FStabNWC,10,4,1,netCfvc)</definedName>
    <definedName name="ch1_Const1" localSheetId="27">OFFSET(FStabNWC,64,4,1,netCfvc)</definedName>
    <definedName name="ch1_Const1_" localSheetId="27">-OFFSET(FStabNWC,64,4,1,netCfvc)</definedName>
    <definedName name="ch1_Land1" localSheetId="27">OFFSET(FStabNWC,48,4,1,netCfvc)</definedName>
    <definedName name="ch1_Land1_" localSheetId="27">-OFFSET(FStabNWC,48,4,1,netCfvc)</definedName>
    <definedName name="ch1_Lcost1" localSheetId="27">OFFSET(FStabNWC,20,4,1,netCfvc)</definedName>
    <definedName name="ch1_Mktg1" localSheetId="27">OFFSET(FStabNWC,90,4,1,netCfvc)</definedName>
    <definedName name="ch1_Mktg1_" localSheetId="27">-OFFSET(FStabNWC,90,4,1,netCfvc)</definedName>
    <definedName name="ch1_NOI1" localSheetId="27">OFFSET(FStabNWC,6,4,1,netCfvc)</definedName>
    <definedName name="ch1_NPaf" comment="..Net Positon After finance (Project IRR basis)" localSheetId="27">OFFSET(FStabNWC,-91,4,1,netCfvc)</definedName>
    <definedName name="ch1_NPpf" localSheetId="27">OFFSET(FStabNWC,-92,4,1,netCfvc)</definedName>
    <definedName name="ch1_Prof1" localSheetId="27">OFFSET(FStabNWC,75,4,1,netCfvc)</definedName>
    <definedName name="ch1_Prof1_" localSheetId="27">OFFSET(FStabNWC,-75,4,1,netCfvc)</definedName>
    <definedName name="ch1_TOther1" localSheetId="27">OFFSET(FStabNWC,127,4,1,netCfvc)</definedName>
    <definedName name="ch1_TOther1_" localSheetId="27">-OFFSET(FStabNWC,127,4,1,netCfvc)</definedName>
    <definedName name="ch1_USale1" localSheetId="27">OFFSET(FStabNWC,30,4,1,netCfvc)</definedName>
    <definedName name="Chart1Data1" localSheetId="27">OFFSET(Chart1Row1,0,0,1,FS_TotalProjectLength)</definedName>
    <definedName name="Chart1Data2" localSheetId="27">OFFSET(Chart1Row1,1,0,1,FS_TotalProjectLength)</definedName>
    <definedName name="Chart1Data3" localSheetId="27">OFFSET(Chart1Row1,2,0,1,FS_TotalProjectLength)</definedName>
    <definedName name="Chart1Data4" localSheetId="27">OFFSET(Chart1Row1,3,0,1,FS_TotalProjectLength)</definedName>
    <definedName name="ChartCF" localSheetId="27">OFFSET(#REF!,,,,1+COUNTIF(#REF!,"&lt;="&amp;HoldPeriod/12))</definedName>
    <definedName name="ChartNetOperatingIncome" localSheetId="27">OFFSET(#REF!,,,,1+COUNTIF(#REF!,"&lt;="&amp;HoldPeriod/12))</definedName>
    <definedName name="ChartYear" localSheetId="27">"Year "&amp;OFFSET(#REF!,,,,COUNTIF(#REF!,"&lt;="&amp;HoldPeriod/12))</definedName>
    <definedName name="contform" localSheetId="27">IF([0]!totcost&gt;201,(ROUNDUP(IF(MPC&gt;0,MPC,cont*[0]!totcost),-2)),0)</definedName>
    <definedName name="dfform" localSheetId="27">IF([0]!totcost&lt;201,0,ROUNDUP(IF(MPFee&gt;0,MPFee,1%*[0]!totcost),-2))</definedName>
    <definedName name="ELUdate" localSheetId="27">DATE(YEAR([0]!ProjectStartDate),MONTH([0]!ProjectStartDate)+[0]!StabilisedIncomeMonth-1,DAY([0]!ProjectStartDate))</definedName>
    <definedName name="fdfd" localSheetId="2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nform" localSheetId="27">IF(MCLI&gt;0,MCLI,(((#N/A/12)*conmos)*[0]!totcost)*45%)</definedName>
    <definedName name="finforma" localSheetId="27">IF(MCLI&gt;0,MCLI,(((#N/A/12)*conmos)*[0]!totcost)*45%)</definedName>
    <definedName name="FSmatrix" localSheetId="27">OFFSET(anchorMatrix1,0,0,50,FS_NumberOfFinanceStructures)</definedName>
    <definedName name="fsn" localSheetId="27">FS_NumberOfFinanceStructures</definedName>
    <definedName name="FSNO" localSheetId="27">FS_NumberOfFinanceStructurePhases</definedName>
    <definedName name="FSNOS" localSheetId="27">FS_NumberOfFinanceStructures</definedName>
    <definedName name="kjj" localSheetId="27" hidden="1">binary</definedName>
    <definedName name="Last_Row" localSheetId="27">IF([0]!Values_Entered,[0]!Header_Row+'P&amp;Ls_Con v2'!Number_of_Payments,[0]!Header_Row)</definedName>
    <definedName name="LOCAL_MYSQL_DATE_FORMAT" localSheetId="2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noif" localSheetId="27">1+((YEAR(EIFdate)-YEAR([0]!ProjectStartDate))*12)+MONTH(EIFdate)-MONTH([0]!ProjectStartDate)</definedName>
    <definedName name="mnoIFdate" localSheetId="27">DATE(YEAR([0]!ProjectStartDate),MONTH([0]!ProjectStartDate)+'P&amp;Ls_Con v2'!mnoif,DAY([0]!ProjectStartDate))</definedName>
    <definedName name="No_FSCF_Periods" localSheetId="27">ROUNDUP(FS_TotalProjectLength/cfvc,0)</definedName>
    <definedName name="nper" localSheetId="27">[0]!term*[0]!periods_per_year</definedName>
    <definedName name="Number_of_Payments" localSheetId="27">MATCH(0.01,'Sales &amp; Percentage Rent'!End_Bal,-1)+1</definedName>
    <definedName name="Payment_Date" localSheetId="27">DATE(YEAR([0]!Loan_Start),MONTH([0]!Loan_Start)+[0]!Payment_Number,DAY([0]!Loan_Start))</definedName>
    <definedName name="PercentComplete" localSheetId="27">PercentCompleteBeyond*PeriodInPlan</definedName>
    <definedName name="PHmatrix" localSheetId="27">OFFSET(anchorMatrix2,0,0,50,FS_NumberOfFinanceStructurePhases)</definedName>
    <definedName name="Plan" localSheetId="27">PeriodInPlan*(#REF!&gt;0)</definedName>
    <definedName name="ppy" localSheetId="27">[0]!periods_per_year</definedName>
    <definedName name="Print_Area_Reset" localSheetId="27">OFFSET([0]!Full_Print,0,0,'P&amp;Ls_Con v2'!Last_Row)</definedName>
    <definedName name="PrintAll" localSheetId="27">'P&amp;Ls_Con v2'!#REF!</definedName>
    <definedName name="Radnor" localSheetId="27" hidden="1">binary</definedName>
    <definedName name="Range_CFAF" localSheetId="27">OFFSET(#REF!,0,0,1,Analysis_Period)</definedName>
    <definedName name="Range_Months" localSheetId="27">OFFSET(#REF!,0,0,1,Analysis_Period)</definedName>
    <definedName name="Range_NOI" localSheetId="27">OFFSET(#REF!,0,0,1,Analysis_Period)</definedName>
    <definedName name="solver_rhs10" localSheetId="27" hidden="1">binary</definedName>
    <definedName name="solver_rhs11" localSheetId="27" hidden="1">binary</definedName>
    <definedName name="solver_rhs12" localSheetId="27" hidden="1">binary</definedName>
    <definedName name="solver_rhs13" localSheetId="27" hidden="1">binary</definedName>
    <definedName name="solver_rhs14" localSheetId="27" hidden="1">binary</definedName>
    <definedName name="solver_rhs15" localSheetId="27" hidden="1">binary</definedName>
    <definedName name="solver_rhs16" localSheetId="27" hidden="1">binary</definedName>
    <definedName name="solver_rhs17" localSheetId="27" hidden="1">binary</definedName>
    <definedName name="solver_rhs18" localSheetId="27" hidden="1">binary</definedName>
    <definedName name="solver_rhs19" localSheetId="27" hidden="1">binary</definedName>
    <definedName name="solver_rhs2" localSheetId="27" hidden="1">binary</definedName>
    <definedName name="solver_rhs20" localSheetId="27" hidden="1">binary</definedName>
    <definedName name="solver_rhs21" localSheetId="27" hidden="1">binary</definedName>
    <definedName name="solver_rhs22" localSheetId="27" hidden="1">binary</definedName>
    <definedName name="solver_rhs24" localSheetId="27" hidden="1">binary</definedName>
    <definedName name="solver_rhs25" localSheetId="27" hidden="1">binary</definedName>
    <definedName name="solver_rhs26" localSheetId="27" hidden="1">binary</definedName>
    <definedName name="solver_rhs27" localSheetId="27" hidden="1">binary</definedName>
    <definedName name="solver_rhs28" localSheetId="27" hidden="1">binary</definedName>
    <definedName name="solver_rhs29" localSheetId="27" hidden="1">binary</definedName>
    <definedName name="solver_rhs3" localSheetId="27" hidden="1">binary</definedName>
    <definedName name="solver_rhs30" localSheetId="27" hidden="1">binary</definedName>
    <definedName name="solver_rhs31" localSheetId="27" hidden="1">binary</definedName>
    <definedName name="solver_rhs32" localSheetId="27" hidden="1">binary</definedName>
    <definedName name="solver_rhs33" localSheetId="27" hidden="1">binary</definedName>
    <definedName name="solver_rhs34" localSheetId="27" hidden="1">binary</definedName>
    <definedName name="solver_rhs35" localSheetId="27" hidden="1">binary</definedName>
    <definedName name="solver_rhs36" localSheetId="27" hidden="1">binary</definedName>
    <definedName name="solver_rhs37" localSheetId="27" hidden="1">binary</definedName>
    <definedName name="solver_rhs38" localSheetId="27" hidden="1">binary</definedName>
    <definedName name="solver_rhs39" localSheetId="27" hidden="1">binary</definedName>
    <definedName name="solver_rhs4" localSheetId="27" hidden="1">binary</definedName>
    <definedName name="solver_rhs40" localSheetId="27" hidden="1">binary</definedName>
    <definedName name="solver_rhs41" localSheetId="27" hidden="1">binary</definedName>
    <definedName name="solver_rhs42" localSheetId="27" hidden="1">binary</definedName>
    <definedName name="solver_rhs43" localSheetId="27" hidden="1">binary</definedName>
    <definedName name="solver_rhs44" localSheetId="27" hidden="1">binary</definedName>
    <definedName name="solver_rhs46" localSheetId="27" hidden="1">binary</definedName>
    <definedName name="solver_rhs47" localSheetId="27" hidden="1">binary</definedName>
    <definedName name="solver_rhs48" localSheetId="27" hidden="1">binary</definedName>
    <definedName name="solver_rhs49" localSheetId="27" hidden="1">binary</definedName>
    <definedName name="solver_rhs5" localSheetId="27" hidden="1">binary</definedName>
    <definedName name="solver_rhs50" localSheetId="27" hidden="1">binary</definedName>
    <definedName name="solver_rhs51" localSheetId="27" hidden="1">binary</definedName>
    <definedName name="solver_rhs52" localSheetId="27" hidden="1">binary</definedName>
    <definedName name="solver_rhs53" localSheetId="27" hidden="1">binary</definedName>
    <definedName name="solver_rhs54" localSheetId="27" hidden="1">binary</definedName>
    <definedName name="solver_rhs55" localSheetId="27" hidden="1">binary</definedName>
    <definedName name="solver_rhs56" localSheetId="27" hidden="1">binary</definedName>
    <definedName name="solver_rhs57" localSheetId="27" hidden="1">binary</definedName>
    <definedName name="solver_rhs58" localSheetId="27" hidden="1">binary</definedName>
    <definedName name="solver_rhs59" localSheetId="27" hidden="1">binary</definedName>
    <definedName name="solver_rhs6" localSheetId="27" hidden="1">binary</definedName>
    <definedName name="solver_rhs60" localSheetId="27" hidden="1">binary</definedName>
    <definedName name="solver_rhs61" localSheetId="27" hidden="1">binary</definedName>
    <definedName name="solver_rhs62" localSheetId="27" hidden="1">binary</definedName>
    <definedName name="solver_rhs63" localSheetId="27" hidden="1">binary</definedName>
    <definedName name="solver_rhs64" localSheetId="27" hidden="1">binary</definedName>
    <definedName name="solver_rhs65" localSheetId="27" hidden="1">binary</definedName>
    <definedName name="solver_rhs66" localSheetId="27" hidden="1">binary</definedName>
    <definedName name="solver_rhs68" localSheetId="27" hidden="1">binary</definedName>
    <definedName name="solver_rhs69" localSheetId="27" hidden="1">binary</definedName>
    <definedName name="solver_rhs7" localSheetId="27" hidden="1">binary</definedName>
    <definedName name="solver_rhs70" localSheetId="27" hidden="1">binary</definedName>
    <definedName name="solver_rhs71" localSheetId="27" hidden="1">binary</definedName>
    <definedName name="solver_rhs72" localSheetId="27" hidden="1">binary</definedName>
    <definedName name="solver_rhs73" localSheetId="27" hidden="1">binary</definedName>
    <definedName name="solver_rhs74" localSheetId="27" hidden="1">binary</definedName>
    <definedName name="solver_rhs75" localSheetId="27" hidden="1">binary</definedName>
    <definedName name="solver_rhs76" localSheetId="27" hidden="1">binary</definedName>
    <definedName name="solver_rhs77" localSheetId="27" hidden="1">binary</definedName>
    <definedName name="solver_rhs78" localSheetId="27" hidden="1">binary</definedName>
    <definedName name="solver_rhs79" localSheetId="27" hidden="1">binary</definedName>
    <definedName name="solver_rhs8" localSheetId="27" hidden="1">binary</definedName>
    <definedName name="solver_rhs80" localSheetId="27" hidden="1">binary</definedName>
    <definedName name="solver_rhs81" localSheetId="27" hidden="1">binary</definedName>
    <definedName name="solver_rhs82" localSheetId="27" hidden="1">binary</definedName>
    <definedName name="solver_rhs83" localSheetId="27" hidden="1">binary</definedName>
    <definedName name="solver_rhs84" localSheetId="27" hidden="1">binary</definedName>
    <definedName name="solver_rhs85" localSheetId="27" hidden="1">binary</definedName>
    <definedName name="solver_rhs86" localSheetId="27" hidden="1">binary</definedName>
    <definedName name="solver_rhs87" localSheetId="27" hidden="1">binary</definedName>
    <definedName name="solver_rhs88" localSheetId="27" hidden="1">binary</definedName>
    <definedName name="solver_rhs9" localSheetId="27" hidden="1">binary</definedName>
    <definedName name="spk_cols" localSheetId="27">OFFSET(SPK_cols1,0,1,1,spk_nwc)</definedName>
    <definedName name="ssss" localSheetId="27" hidden="1">binary</definedName>
    <definedName name="Total_Payment" localSheetId="27">Scheduled_Payment+Extra_Payment</definedName>
    <definedName name="totcostXpercent" localSheetId="27">IF([0]!totcost&lt;101,0,ROUNDUP(IF(MPFee&gt;0,MPFee,1%*[0]!totcost),-2))</definedName>
    <definedName name="TW_Haxis1" localSheetId="27">OFFSET(TW_TPL,0,0,1,FS_TotalProjectLength)</definedName>
    <definedName name="TW_Haxis2" localSheetId="27">OFFSET(TW_TRL,0,0,1,netCfvc)</definedName>
    <definedName name="VerChkFS" localSheetId="27"> IF(MID(FS_Version,1,8)&lt;&gt; "5.00.001", "Error: template requires Argus Developer v5.000.001.+",  "Argus Developer Version " &amp; FS_Version)</definedName>
    <definedName name="_xlnm.Print_Area" localSheetId="27">'P&amp;Ls_Con v2'!$B$2:$AH$57</definedName>
    <definedName name="_DCFLastMonth" localSheetId="28">OFFSET('P&amp;Ls_Consolidated_OLD'!_DCFFirstMonth,0,#REF!*12-1)</definedName>
    <definedName name="_DCFMonths" localSheetId="28">'P&amp;Ls_Consolidated_OLD'!_DCFFirstMonth:MLAs!_DCFLastMonth</definedName>
    <definedName name="_DCFSaleYear" localSheetId="28">OFFSET('P&amp;Ls_Consolidated_OLD'!_DCFBegin,0,#REF!*12-1)</definedName>
    <definedName name="asdfasdfasdfa" localSheetId="28" hidden="1">binary</definedName>
    <definedName name="asdfasfsa" localSheetId="28" hidden="1">binary</definedName>
    <definedName name="asdfsd" localSheetId="28" hidden="1">binary</definedName>
    <definedName name="asf" localSheetId="28" hidden="1">binary</definedName>
    <definedName name="asfsaf" localSheetId="28" hidden="1">binary</definedName>
    <definedName name="kjj" localSheetId="28" hidden="1">binary</definedName>
    <definedName name="Last_Row" localSheetId="28">IF(Values_Entered,Header_Row+MLAs!Number_of_Payments,Header_Row)</definedName>
    <definedName name="LOCAL_MYSQL_DATE_FORMAT" localSheetId="2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per" localSheetId="28">term*periods_per_year</definedName>
    <definedName name="Number_of_Payments" localSheetId="28">MATCH(0.01,'Sales &amp; Percentage Rent'!End_Bal,-1)+1</definedName>
    <definedName name="Payment_Date" localSheetId="28">DATE(YEAR(Loan_Start),MONTH(Loan_Start)+Payment_Number,DAY(Loan_Start))</definedName>
    <definedName name="ppy" localSheetId="28">periods_per_year</definedName>
    <definedName name="Print_Area_Reset" localSheetId="28">OFFSET(Full_Print,0,0,MLAs!Last_Row)</definedName>
    <definedName name="Radnor" localSheetId="28" hidden="1">binary</definedName>
    <definedName name="solver_rhs10" localSheetId="28" hidden="1">binary</definedName>
    <definedName name="solver_rhs11" localSheetId="28" hidden="1">binary</definedName>
    <definedName name="solver_rhs12" localSheetId="28" hidden="1">binary</definedName>
    <definedName name="solver_rhs13" localSheetId="28" hidden="1">binary</definedName>
    <definedName name="solver_rhs14" localSheetId="28" hidden="1">binary</definedName>
    <definedName name="solver_rhs15" localSheetId="28" hidden="1">binary</definedName>
    <definedName name="solver_rhs16" localSheetId="28" hidden="1">binary</definedName>
    <definedName name="solver_rhs17" localSheetId="28" hidden="1">binary</definedName>
    <definedName name="solver_rhs18" localSheetId="28" hidden="1">binary</definedName>
    <definedName name="solver_rhs19" localSheetId="28" hidden="1">binary</definedName>
    <definedName name="solver_rhs2" localSheetId="28" hidden="1">binary</definedName>
    <definedName name="solver_rhs20" localSheetId="28" hidden="1">binary</definedName>
    <definedName name="solver_rhs21" localSheetId="28" hidden="1">binary</definedName>
    <definedName name="solver_rhs22" localSheetId="28" hidden="1">binary</definedName>
    <definedName name="solver_rhs24" localSheetId="28" hidden="1">binary</definedName>
    <definedName name="solver_rhs25" localSheetId="28" hidden="1">binary</definedName>
    <definedName name="solver_rhs26" localSheetId="28" hidden="1">binary</definedName>
    <definedName name="solver_rhs27" localSheetId="28" hidden="1">binary</definedName>
    <definedName name="solver_rhs28" localSheetId="28" hidden="1">binary</definedName>
    <definedName name="solver_rhs29" localSheetId="28" hidden="1">binary</definedName>
    <definedName name="solver_rhs3" localSheetId="28" hidden="1">binary</definedName>
    <definedName name="solver_rhs30" localSheetId="28" hidden="1">binary</definedName>
    <definedName name="solver_rhs31" localSheetId="28" hidden="1">binary</definedName>
    <definedName name="solver_rhs32" localSheetId="28" hidden="1">binary</definedName>
    <definedName name="solver_rhs33" localSheetId="28" hidden="1">binary</definedName>
    <definedName name="solver_rhs34" localSheetId="28" hidden="1">binary</definedName>
    <definedName name="solver_rhs35" localSheetId="28" hidden="1">binary</definedName>
    <definedName name="solver_rhs36" localSheetId="28" hidden="1">binary</definedName>
    <definedName name="solver_rhs37" localSheetId="28" hidden="1">binary</definedName>
    <definedName name="solver_rhs38" localSheetId="28" hidden="1">binary</definedName>
    <definedName name="solver_rhs39" localSheetId="28" hidden="1">binary</definedName>
    <definedName name="solver_rhs4" localSheetId="28" hidden="1">binary</definedName>
    <definedName name="solver_rhs40" localSheetId="28" hidden="1">binary</definedName>
    <definedName name="solver_rhs41" localSheetId="28" hidden="1">binary</definedName>
    <definedName name="solver_rhs42" localSheetId="28" hidden="1">binary</definedName>
    <definedName name="solver_rhs43" localSheetId="28" hidden="1">binary</definedName>
    <definedName name="solver_rhs44" localSheetId="28" hidden="1">binary</definedName>
    <definedName name="solver_rhs46" localSheetId="28" hidden="1">binary</definedName>
    <definedName name="solver_rhs47" localSheetId="28" hidden="1">binary</definedName>
    <definedName name="solver_rhs48" localSheetId="28" hidden="1">binary</definedName>
    <definedName name="solver_rhs49" localSheetId="28" hidden="1">binary</definedName>
    <definedName name="solver_rhs5" localSheetId="28" hidden="1">binary</definedName>
    <definedName name="solver_rhs50" localSheetId="28" hidden="1">binary</definedName>
    <definedName name="solver_rhs51" localSheetId="28" hidden="1">binary</definedName>
    <definedName name="solver_rhs52" localSheetId="28" hidden="1">binary</definedName>
    <definedName name="solver_rhs53" localSheetId="28" hidden="1">binary</definedName>
    <definedName name="solver_rhs54" localSheetId="28" hidden="1">binary</definedName>
    <definedName name="solver_rhs55" localSheetId="28" hidden="1">binary</definedName>
    <definedName name="solver_rhs56" localSheetId="28" hidden="1">binary</definedName>
    <definedName name="solver_rhs57" localSheetId="28" hidden="1">binary</definedName>
    <definedName name="solver_rhs58" localSheetId="28" hidden="1">binary</definedName>
    <definedName name="solver_rhs59" localSheetId="28" hidden="1">binary</definedName>
    <definedName name="solver_rhs6" localSheetId="28" hidden="1">binary</definedName>
    <definedName name="solver_rhs60" localSheetId="28" hidden="1">binary</definedName>
    <definedName name="solver_rhs61" localSheetId="28" hidden="1">binary</definedName>
    <definedName name="solver_rhs62" localSheetId="28" hidden="1">binary</definedName>
    <definedName name="solver_rhs63" localSheetId="28" hidden="1">binary</definedName>
    <definedName name="solver_rhs64" localSheetId="28" hidden="1">binary</definedName>
    <definedName name="solver_rhs65" localSheetId="28" hidden="1">binary</definedName>
    <definedName name="solver_rhs66" localSheetId="28" hidden="1">binary</definedName>
    <definedName name="solver_rhs68" localSheetId="28" hidden="1">binary</definedName>
    <definedName name="solver_rhs69" localSheetId="28" hidden="1">binary</definedName>
    <definedName name="solver_rhs7" localSheetId="28" hidden="1">binary</definedName>
    <definedName name="solver_rhs70" localSheetId="28" hidden="1">binary</definedName>
    <definedName name="solver_rhs71" localSheetId="28" hidden="1">binary</definedName>
    <definedName name="solver_rhs72" localSheetId="28" hidden="1">binary</definedName>
    <definedName name="solver_rhs73" localSheetId="28" hidden="1">binary</definedName>
    <definedName name="solver_rhs74" localSheetId="28" hidden="1">binary</definedName>
    <definedName name="solver_rhs75" localSheetId="28" hidden="1">binary</definedName>
    <definedName name="solver_rhs76" localSheetId="28" hidden="1">binary</definedName>
    <definedName name="solver_rhs77" localSheetId="28" hidden="1">binary</definedName>
    <definedName name="solver_rhs78" localSheetId="28" hidden="1">binary</definedName>
    <definedName name="solver_rhs79" localSheetId="28" hidden="1">binary</definedName>
    <definedName name="solver_rhs8" localSheetId="28" hidden="1">binary</definedName>
    <definedName name="solver_rhs80" localSheetId="28" hidden="1">binary</definedName>
    <definedName name="solver_rhs81" localSheetId="28" hidden="1">binary</definedName>
    <definedName name="solver_rhs82" localSheetId="28" hidden="1">binary</definedName>
    <definedName name="solver_rhs83" localSheetId="28" hidden="1">binary</definedName>
    <definedName name="solver_rhs84" localSheetId="28" hidden="1">binary</definedName>
    <definedName name="solver_rhs85" localSheetId="28" hidden="1">binary</definedName>
    <definedName name="solver_rhs86" localSheetId="28" hidden="1">binary</definedName>
    <definedName name="solver_rhs87" localSheetId="28" hidden="1">binary</definedName>
    <definedName name="solver_rhs88" localSheetId="28" hidden="1">binary</definedName>
    <definedName name="solver_rhs9" localSheetId="28" hidden="1">binary</definedName>
    <definedName name="_xlnm.Print_Area" localSheetId="28">'MLAs'!$B$2:$P$35</definedName>
    <definedName name="_xlnm._FilterDatabase" localSheetId="29" hidden="1">'One-line RR'!$D$6:$Y$13</definedName>
    <definedName name="_xlnm.Print_Titles" localSheetId="29">'One-line RR'!$3:$6</definedName>
    <definedName name="_xlnm.Print_Area" localSheetId="29">'One-line RR'!$A$1:$AA$18</definedName>
    <definedName name="_DCFLastMonth" localSheetId="30">OFFSET('P&amp;Ls_Consolidated_OLD'!_DCFFirstMonth,0,#REF!*12-1)</definedName>
    <definedName name="_DCFMonths" localSheetId="30">'P&amp;Ls_Consolidated_OLD'!_DCFFirstMonth:'Lease Up'!_DCFLastMonth</definedName>
    <definedName name="_DCFSaleYear" localSheetId="30">OFFSET('P&amp;Ls_Consolidated_OLD'!_DCFBegin,0,#REF!*12-1)</definedName>
    <definedName name="asdfasdfasdfa" localSheetId="30" hidden="1">binary</definedName>
    <definedName name="asdfasfsa" localSheetId="30" hidden="1">binary</definedName>
    <definedName name="asdfsd" localSheetId="30" hidden="1">binary</definedName>
    <definedName name="asf" localSheetId="30" hidden="1">binary</definedName>
    <definedName name="asfsaf" localSheetId="30" hidden="1">binary</definedName>
    <definedName name="kjj" localSheetId="30" hidden="1">binary</definedName>
    <definedName name="Last_Row" localSheetId="30">IF(Values_Entered,Header_Row+'Lease Up'!Number_of_Payments,Header_Row)</definedName>
    <definedName name="LOCAL_MYSQL_DATE_FORMAT" localSheetId="3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per" localSheetId="30">term*periods_per_year</definedName>
    <definedName name="Number_of_Payments" localSheetId="30">MATCH(0.01,'Sales &amp; Percentage Rent'!End_Bal,-1)+1</definedName>
    <definedName name="Payment_Date" localSheetId="30">DATE(YEAR(Loan_Start),MONTH(Loan_Start)+Payment_Number,DAY(Loan_Start))</definedName>
    <definedName name="ppy" localSheetId="30">periods_per_year</definedName>
    <definedName name="Print_Area_Reset" localSheetId="30">OFFSET(Full_Print,0,0,'Lease Up'!Last_Row)</definedName>
    <definedName name="Radnor" localSheetId="30" hidden="1">binary</definedName>
    <definedName name="solver_rhs10" localSheetId="30" hidden="1">binary</definedName>
    <definedName name="solver_rhs11" localSheetId="30" hidden="1">binary</definedName>
    <definedName name="solver_rhs12" localSheetId="30" hidden="1">binary</definedName>
    <definedName name="solver_rhs13" localSheetId="30" hidden="1">binary</definedName>
    <definedName name="solver_rhs14" localSheetId="30" hidden="1">binary</definedName>
    <definedName name="solver_rhs15" localSheetId="30" hidden="1">binary</definedName>
    <definedName name="solver_rhs16" localSheetId="30" hidden="1">binary</definedName>
    <definedName name="solver_rhs17" localSheetId="30" hidden="1">binary</definedName>
    <definedName name="solver_rhs18" localSheetId="30" hidden="1">binary</definedName>
    <definedName name="solver_rhs19" localSheetId="30" hidden="1">binary</definedName>
    <definedName name="solver_rhs2" localSheetId="30" hidden="1">binary</definedName>
    <definedName name="solver_rhs20" localSheetId="30" hidden="1">binary</definedName>
    <definedName name="solver_rhs21" localSheetId="30" hidden="1">binary</definedName>
    <definedName name="solver_rhs22" localSheetId="30" hidden="1">binary</definedName>
    <definedName name="solver_rhs24" localSheetId="30" hidden="1">binary</definedName>
    <definedName name="solver_rhs25" localSheetId="30" hidden="1">binary</definedName>
    <definedName name="solver_rhs26" localSheetId="30" hidden="1">binary</definedName>
    <definedName name="solver_rhs27" localSheetId="30" hidden="1">binary</definedName>
    <definedName name="solver_rhs28" localSheetId="30" hidden="1">binary</definedName>
    <definedName name="solver_rhs29" localSheetId="30" hidden="1">binary</definedName>
    <definedName name="solver_rhs3" localSheetId="30" hidden="1">binary</definedName>
    <definedName name="solver_rhs30" localSheetId="30" hidden="1">binary</definedName>
    <definedName name="solver_rhs31" localSheetId="30" hidden="1">binary</definedName>
    <definedName name="solver_rhs32" localSheetId="30" hidden="1">binary</definedName>
    <definedName name="solver_rhs33" localSheetId="30" hidden="1">binary</definedName>
    <definedName name="solver_rhs34" localSheetId="30" hidden="1">binary</definedName>
    <definedName name="solver_rhs35" localSheetId="30" hidden="1">binary</definedName>
    <definedName name="solver_rhs36" localSheetId="30" hidden="1">binary</definedName>
    <definedName name="solver_rhs37" localSheetId="30" hidden="1">binary</definedName>
    <definedName name="solver_rhs38" localSheetId="30" hidden="1">binary</definedName>
    <definedName name="solver_rhs39" localSheetId="30" hidden="1">binary</definedName>
    <definedName name="solver_rhs4" localSheetId="30" hidden="1">binary</definedName>
    <definedName name="solver_rhs40" localSheetId="30" hidden="1">binary</definedName>
    <definedName name="solver_rhs41" localSheetId="30" hidden="1">binary</definedName>
    <definedName name="solver_rhs42" localSheetId="30" hidden="1">binary</definedName>
    <definedName name="solver_rhs43" localSheetId="30" hidden="1">binary</definedName>
    <definedName name="solver_rhs44" localSheetId="30" hidden="1">binary</definedName>
    <definedName name="solver_rhs46" localSheetId="30" hidden="1">binary</definedName>
    <definedName name="solver_rhs47" localSheetId="30" hidden="1">binary</definedName>
    <definedName name="solver_rhs48" localSheetId="30" hidden="1">binary</definedName>
    <definedName name="solver_rhs49" localSheetId="30" hidden="1">binary</definedName>
    <definedName name="solver_rhs5" localSheetId="30" hidden="1">binary</definedName>
    <definedName name="solver_rhs50" localSheetId="30" hidden="1">binary</definedName>
    <definedName name="solver_rhs51" localSheetId="30" hidden="1">binary</definedName>
    <definedName name="solver_rhs52" localSheetId="30" hidden="1">binary</definedName>
    <definedName name="solver_rhs53" localSheetId="30" hidden="1">binary</definedName>
    <definedName name="solver_rhs54" localSheetId="30" hidden="1">binary</definedName>
    <definedName name="solver_rhs55" localSheetId="30" hidden="1">binary</definedName>
    <definedName name="solver_rhs56" localSheetId="30" hidden="1">binary</definedName>
    <definedName name="solver_rhs57" localSheetId="30" hidden="1">binary</definedName>
    <definedName name="solver_rhs58" localSheetId="30" hidden="1">binary</definedName>
    <definedName name="solver_rhs59" localSheetId="30" hidden="1">binary</definedName>
    <definedName name="solver_rhs6" localSheetId="30" hidden="1">binary</definedName>
    <definedName name="solver_rhs60" localSheetId="30" hidden="1">binary</definedName>
    <definedName name="solver_rhs61" localSheetId="30" hidden="1">binary</definedName>
    <definedName name="solver_rhs62" localSheetId="30" hidden="1">binary</definedName>
    <definedName name="solver_rhs63" localSheetId="30" hidden="1">binary</definedName>
    <definedName name="solver_rhs64" localSheetId="30" hidden="1">binary</definedName>
    <definedName name="solver_rhs65" localSheetId="30" hidden="1">binary</definedName>
    <definedName name="solver_rhs66" localSheetId="30" hidden="1">binary</definedName>
    <definedName name="solver_rhs68" localSheetId="30" hidden="1">binary</definedName>
    <definedName name="solver_rhs69" localSheetId="30" hidden="1">binary</definedName>
    <definedName name="solver_rhs7" localSheetId="30" hidden="1">binary</definedName>
    <definedName name="solver_rhs70" localSheetId="30" hidden="1">binary</definedName>
    <definedName name="solver_rhs71" localSheetId="30" hidden="1">binary</definedName>
    <definedName name="solver_rhs72" localSheetId="30" hidden="1">binary</definedName>
    <definedName name="solver_rhs73" localSheetId="30" hidden="1">binary</definedName>
    <definedName name="solver_rhs74" localSheetId="30" hidden="1">binary</definedName>
    <definedName name="solver_rhs75" localSheetId="30" hidden="1">binary</definedName>
    <definedName name="solver_rhs76" localSheetId="30" hidden="1">binary</definedName>
    <definedName name="solver_rhs77" localSheetId="30" hidden="1">binary</definedName>
    <definedName name="solver_rhs78" localSheetId="30" hidden="1">binary</definedName>
    <definedName name="solver_rhs79" localSheetId="30" hidden="1">binary</definedName>
    <definedName name="solver_rhs8" localSheetId="30" hidden="1">binary</definedName>
    <definedName name="solver_rhs80" localSheetId="30" hidden="1">binary</definedName>
    <definedName name="solver_rhs81" localSheetId="30" hidden="1">binary</definedName>
    <definedName name="solver_rhs82" localSheetId="30" hidden="1">binary</definedName>
    <definedName name="solver_rhs83" localSheetId="30" hidden="1">binary</definedName>
    <definedName name="solver_rhs84" localSheetId="30" hidden="1">binary</definedName>
    <definedName name="solver_rhs85" localSheetId="30" hidden="1">binary</definedName>
    <definedName name="solver_rhs86" localSheetId="30" hidden="1">binary</definedName>
    <definedName name="solver_rhs87" localSheetId="30" hidden="1">binary</definedName>
    <definedName name="solver_rhs88" localSheetId="30" hidden="1">binary</definedName>
    <definedName name="solver_rhs9" localSheetId="30" hidden="1">binary</definedName>
    <definedName name="_xlnm.Print_Area" localSheetId="30">'Lease Up'!$B$2:$P$27</definedName>
    <definedName name="_xlnm._FilterDatabase" localSheetId="31" hidden="1">'Rent Roll-Detailed'!$AH$6:$AO$64</definedName>
    <definedName name="_xlnm.Print_Titles" localSheetId="31">'Rent Roll-Detailed'!$2:$7</definedName>
    <definedName name="_xlnm.Print_Area" localSheetId="31">'Rent Roll-Detailed'!$C$2:$AB$70</definedName>
    <definedName name="_xlnm.Print_Titles" localSheetId="32">'Tenancy Schedule'!$1:$5</definedName>
    <definedName name="___aaa1" localSheetId="34">SUM(OFFSET(la_line02,0,2,1,1))</definedName>
    <definedName name="__123Graph_B" localSheetId="34" hidden="1">#REF!</definedName>
    <definedName name="__123Graph_D" localSheetId="34" hidden="1">#REF!</definedName>
    <definedName name="__123Graph_E" localSheetId="34" hidden="1">#REF!</definedName>
    <definedName name="__123Graph_F" localSheetId="34" hidden="1">#REF!</definedName>
    <definedName name="_1_0_S" localSheetId="34" hidden="1">#REF!</definedName>
    <definedName name="_2_0_S" localSheetId="34" hidden="1">#REF!</definedName>
    <definedName name="_3_0_0_F" localSheetId="34" hidden="1">#REF!</definedName>
    <definedName name="_4_0_0_F" localSheetId="34" hidden="1">#REF!</definedName>
    <definedName name="_5_0_0_S" localSheetId="34" hidden="1">#REF!</definedName>
    <definedName name="_6_0_0_S" localSheetId="34" hidden="1">#REF!</definedName>
    <definedName name="_a1" localSheetId="34" hidden="1">{"Assump",#N/A,TRUE,"Proforma";"first",#N/A,TRUE,"Proforma";"second",#N/A,TRUE,"Proforma";"lease1",#N/A,TRUE,"Proforma";"lease2",#N/A,TRUE,"Proforma"}</definedName>
    <definedName name="_aaa1" localSheetId="34">SUM(OFFSET(la_line02,0,2,1,1))</definedName>
    <definedName name="_bdm.1450B14FA809499E85BE6C83459FE79B.edm" localSheetId="34" hidden="1">#REF!</definedName>
    <definedName name="_bdm.22F5AB2FA411462B896E47B76493DA41.edm" localSheetId="34" hidden="1">#REF!</definedName>
    <definedName name="_bdm.96B781F5FFCC472A8326AC4B01FA3125.edm" localSheetId="34" hidden="1">#REF!</definedName>
    <definedName name="_bdm.9C4E67CDC56649218BCFAC98BCD9D789.edm" localSheetId="34" hidden="1">#REF!</definedName>
    <definedName name="_DCFLastMonth" localSheetId="34">OFFSET('P&amp;Ls_Consolidated_OLD'!_DCFFirstMonth,0,#REF!*12-1)</definedName>
    <definedName name="_DCFMonths" localSheetId="34">'P&amp;Ls_Consolidated_OLD'!_DCFFirstMonth:Proforma_Con!_DCFLastMonth</definedName>
    <definedName name="_DCFSaleYear" localSheetId="34">OFFSET('P&amp;Ls_Consolidated_OLD'!_DCFBegin,0,#REF!*12-1)</definedName>
    <definedName name="_Dist_Values" localSheetId="34" hidden="1">#REF!</definedName>
    <definedName name="_Fill" localSheetId="34" hidden="1">#REF!</definedName>
    <definedName name="_Key1" localSheetId="34" hidden="1">#REF!</definedName>
    <definedName name="_Key2" localSheetId="34" hidden="1">#REF!</definedName>
    <definedName name="_Sort" localSheetId="34" hidden="1">#REF!</definedName>
    <definedName name="_Table2_In1" localSheetId="34" hidden="1">#REF!</definedName>
    <definedName name="_Table2_In2" localSheetId="34" hidden="1">#REF!</definedName>
    <definedName name="_Table2_Out" localSheetId="34" hidden="1">#REF!</definedName>
    <definedName name="a1a1" localSheetId="34" hidden="1">{"Assump",#N/A,TRUE,"Proforma";"first",#N/A,TRUE,"Proforma";"second",#N/A,TRUE,"Proforma";"lease1",#N/A,TRUE,"Proforma";"lease2",#N/A,TRUE,"Proforma"}</definedName>
    <definedName name="aa" localSheetId="34" hidden="1">{"AnnualRentRoll",#N/A,FALSE,"RentRoll"}</definedName>
    <definedName name="aaa" localSheetId="34" hidden="1">{"AnnualRentRoll",#N/A,FALSE,"RentRoll"}</definedName>
    <definedName name="aaaa" localSheetId="34" hidden="1">binary</definedName>
    <definedName name="aaaaa" localSheetId="34" hidden="1">{"Assump",#N/A,TRUE,"Proforma";"first",#N/A,TRUE,"Proforma";"second",#N/A,TRUE,"Proforma";"lease1",#N/A,TRUE,"Proforma";"lease2",#N/A,TRUE,"Proforma"}</definedName>
    <definedName name="aaaaaaa" localSheetId="34" hidden="1">{"Outflow 1",#N/A,FALSE,"Outflows-Inflows";"Outflow 2",#N/A,FALSE,"Outflows-Inflows";"Inflow 1",#N/A,FALSE,"Outflows-Inflows";"Inflow 2",#N/A,FALSE,"Outflows-Inflows"}</definedName>
    <definedName name="aasdfa" localSheetId="34" hidden="1">{"rtn",#N/A,FALSE,"RTN";"tables",#N/A,FALSE,"RTN";"cf",#N/A,FALSE,"CF";"stats",#N/A,FALSE,"Stats";"prop",#N/A,FALSE,"Prop"}</definedName>
    <definedName name="Actual" localSheetId="34">(PeriodInActual*(#REF!&gt;0))*PeriodInPlan</definedName>
    <definedName name="ActualBeyond" localSheetId="34">PeriodInActual*(#REF!&gt;0)</definedName>
    <definedName name="all" localSheetId="34" hidden="1">{#N/A,#N/A,FALSE,"CF Consolidated 2";#N/A,#N/A,FALSE,"Retail Assump";#N/A,#N/A,FALSE,"CF Retail";#N/A,#N/A,FALSE,"Garage Assumpt 1";#N/A,#N/A,FALSE,"Garage Op Proj";#N/A,#N/A,FALSE,"Hist I&amp;E";#N/A,#N/A,FALSE,"Rent Roll";#N/A,#N/A,FALSE,"RE Taxes";#N/A,#N/A,FALSE,"CAM - BH";#N/A,#N/A,FALSE,"Comm.Condo CAM"}</definedName>
    <definedName name="anchor1Range" localSheetId="34">OFFSET(anchor1,0,1,1,[0]!TotalProjectLength)</definedName>
    <definedName name="anchor2Range" localSheetId="34">OFFSET(anchor1,1,1,1,[0]!TotalProjectLength)</definedName>
    <definedName name="Aok" localSheetId="34" hidden="1">{"Outflow 1",#N/A,FALSE,"Outflows-Inflows";"Outflow 2",#N/A,FALSE,"Outflows-Inflows";"Inflow 1",#N/A,FALSE,"Outflows-Inflows";"Inflow 2",#N/A,FALSE,"Outflows-Inflows"}</definedName>
    <definedName name="Apt_Stab" localSheetId="34">MATCH(Apt_Stab_Unit,Apt_Total_Occ,0)-1</definedName>
    <definedName name="Apt_Start_Date" localSheetId="34">DATE(Apt_Start_Year,Apt_Start_Month,1)</definedName>
    <definedName name="as" localSheetId="34" hidden="1">{"Outflow 1",#N/A,FALSE,"Outflows-Inflows";"Outflow 2",#N/A,FALSE,"Outflows-Inflows";"Inflow 1",#N/A,FALSE,"Outflows-Inflows";"Inflow 2",#N/A,FALSE,"Outflows-Inflows"}</definedName>
    <definedName name="asdfas" localSheetId="34" hidden="1">{"print 1.6",#N/A,FALSE,"Sheet1";"print 2.6",#N/A,FALSE,"Sheet1";"print 3.6",#N/A,FALSE,"Sheet1";"print 4.6",#N/A,FALSE,"Sheet1";"print 5.6",#N/A,FALSE,"Sheet1";"print 6.6",#N/A,FALSE,"Sheet1"}</definedName>
    <definedName name="asdfasaa" localSheetId="34" hidden="1">{"print 1.6",#N/A,FALSE,"Sheet1";"print 2.6",#N/A,FALSE,"Sheet1";"print 3.6",#N/A,FALSE,"Sheet1";"print 4.6",#N/A,FALSE,"Sheet1";"print 5.6",#N/A,FALSE,"Sheet1";"print 6.6",#N/A,FALSE,"Sheet1"}</definedName>
    <definedName name="asdfasdf" localSheetId="34" hidden="1">{"rtn",#N/A,FALSE,"RTN";"tables",#N/A,FALSE,"RTN";"cf",#N/A,FALSE,"CF";"stats",#N/A,FALSE,"Stats";"prop",#N/A,FALSE,"Prop"}</definedName>
    <definedName name="asdfasdfasdfa" localSheetId="34" hidden="1">binary</definedName>
    <definedName name="asdfasfsa" localSheetId="34" hidden="1">binary</definedName>
    <definedName name="asdfg" localSheetId="34" hidden="1">{"rtn",#N/A,FALSE,"RTN";"tables",#N/A,FALSE,"RTN";"cf",#N/A,FALSE,"CF";"stats",#N/A,FALSE,"Stats";"prop",#N/A,FALSE,"Prop"}</definedName>
    <definedName name="asdfsd" localSheetId="34" hidden="1">binary</definedName>
    <definedName name="asf" localSheetId="34" hidden="1">binary</definedName>
    <definedName name="asfsaf" localSheetId="34" hidden="1">binary</definedName>
    <definedName name="ass" localSheetId="34" hidden="1">{"print 1.6",#N/A,FALSE,"Sheet1";"print 2.6",#N/A,FALSE,"Sheet1";"print 3.6",#N/A,FALSE,"Sheet1";"print 4.6",#N/A,FALSE,"Sheet1";"print 5.6",#N/A,FALSE,"Sheet1";"print 6.6",#N/A,FALSE,"Sheet1"}</definedName>
    <definedName name="asss" localSheetId="34" hidden="1">{"rtn",#N/A,FALSE,"RTN";"tables",#N/A,FALSE,"RTN";"cf",#N/A,FALSE,"CF";"stats",#N/A,FALSE,"Stats";"prop",#N/A,FALSE,"Prop"}</definedName>
    <definedName name="assum" localSheetId="34" hidden="1">#REF!</definedName>
    <definedName name="b" localSheetId="34" hidden="1">{#N/A,#N/A,FALSE,"ExitStratigy"}</definedName>
    <definedName name="BadLink" localSheetId="34" hidden="1">#REF!</definedName>
    <definedName name="bb" localSheetId="34" hidden="1">{#N/A,#N/A,FALSE,"ExitStratigy"}</definedName>
    <definedName name="bbb" localSheetId="34" hidden="1">{#N/A,#N/A,FALSE,"ExitStratigy"}</definedName>
    <definedName name="cc" localSheetId="34" hidden="1">{#N/A,#N/A,FALSE,"LoanAssumptions"}</definedName>
    <definedName name="ccc" localSheetId="34" hidden="1">{#N/A,#N/A,FALSE,"LoanAssumptions"}</definedName>
    <definedName name="ch_Dt1CumIRRline" localSheetId="34">OFFSET(FStabNWC,-61,4,1,netCfvc)</definedName>
    <definedName name="ch_Dt2CumIRRline" localSheetId="34">OFFSET(FStabNWC,-48,4,1,netCfvc)</definedName>
    <definedName name="ch_Dt3CumIRRline" localSheetId="34">OFFSET(FStabNWC,-35,4,1,netCfvc)</definedName>
    <definedName name="ch_Dt4CumIRRline" localSheetId="34">OFFSET(FStabNWC,-22,4,1,netCfvc)</definedName>
    <definedName name="ch_Dt5CumIRRline" localSheetId="34">OFFSET(FStabNWC,-9,4,1,netCfvc)</definedName>
    <definedName name="ch_Eq1CumIRRLine" localSheetId="34">OFFSET(FStabNWC,-90,4,1,netCfvc)</definedName>
    <definedName name="ch_Eq1IRRline" localSheetId="34">OFFSET(FStabNWC,-158,4,1,netCfvc)</definedName>
    <definedName name="ch_Eq2CumIRRline" localSheetId="34">OFFSET(FStabNWC,-89,4,1,netCfvc)</definedName>
    <definedName name="ch_Eq2IRRline" localSheetId="34">OFFSET(FStabNWC,-145,4,1,netCfvc)</definedName>
    <definedName name="ch_Eq3CumIRRline" localSheetId="34">OFFSET(FStabNWC,-88,4,1,netCfvc)</definedName>
    <definedName name="ch_Eq3IRRline" localSheetId="34">OFFSET(FStabNWC,-132,4,1,netCfvc)</definedName>
    <definedName name="ch_Eq4CumIRRline" localSheetId="34">OFFSET(FStabNWC,-87,4,1,netCfvc)</definedName>
    <definedName name="ch_Eq4IRRLine" localSheetId="34">OFFSET(FStabNWC,-119,4,1,netCfvc)</definedName>
    <definedName name="ch_Eq5CumIRRline" localSheetId="34">OFFSET(FStabNWC,-86,4,1,netCfvc)</definedName>
    <definedName name="ch_Eq5IRRline" localSheetId="34">OFFSET(FStabNWC,-106,4,1,netCfvc)</definedName>
    <definedName name="ch_LCost1_" localSheetId="34">-OFFSET(FStabNWC,20,4,1,netCfvc)</definedName>
    <definedName name="ch_TotalFinCost" localSheetId="34">OFFSET(FStabNWC,-169,4,1,netCfvc)</definedName>
    <definedName name="ch1_CapSale1" localSheetId="34">OFFSET(FStabNWC,10,4,1,netCfvc)</definedName>
    <definedName name="ch1_Const1" localSheetId="34">OFFSET(FStabNWC,64,4,1,netCfvc)</definedName>
    <definedName name="ch1_Const1_" localSheetId="34">-OFFSET(FStabNWC,64,4,1,netCfvc)</definedName>
    <definedName name="ch1_Land1" localSheetId="34">OFFSET(FStabNWC,48,4,1,netCfvc)</definedName>
    <definedName name="ch1_Land1_" localSheetId="34">-OFFSET(FStabNWC,48,4,1,netCfvc)</definedName>
    <definedName name="ch1_Lcost1" localSheetId="34">OFFSET(FStabNWC,20,4,1,netCfvc)</definedName>
    <definedName name="ch1_Mktg1" localSheetId="34">OFFSET(FStabNWC,90,4,1,netCfvc)</definedName>
    <definedName name="ch1_Mktg1_" localSheetId="34">-OFFSET(FStabNWC,90,4,1,netCfvc)</definedName>
    <definedName name="ch1_NOI1" localSheetId="34">OFFSET(FStabNWC,6,4,1,netCfvc)</definedName>
    <definedName name="ch1_NPaf" comment="..Net Positon After finance (Project IRR basis)" localSheetId="34">OFFSET(FStabNWC,-91,4,1,netCfvc)</definedName>
    <definedName name="ch1_NPpf" localSheetId="34">OFFSET(FStabNWC,-92,4,1,netCfvc)</definedName>
    <definedName name="ch1_Prof1" localSheetId="34">OFFSET(FStabNWC,75,4,1,netCfvc)</definedName>
    <definedName name="ch1_Prof1_" localSheetId="34">OFFSET(FStabNWC,-75,4,1,netCfvc)</definedName>
    <definedName name="ch1_TOther1" localSheetId="34">OFFSET(FStabNWC,127,4,1,netCfvc)</definedName>
    <definedName name="ch1_TOther1_" localSheetId="34">-OFFSET(FStabNWC,127,4,1,netCfvc)</definedName>
    <definedName name="ch1_USale1" localSheetId="34">OFFSET(FStabNWC,30,4,1,netCfvc)</definedName>
    <definedName name="Chart1Data1" localSheetId="34">OFFSET(Chart1Row1,0,0,1,FS_TotalProjectLength)</definedName>
    <definedName name="Chart1Data2" localSheetId="34">OFFSET(Chart1Row1,1,0,1,FS_TotalProjectLength)</definedName>
    <definedName name="Chart1Data3" localSheetId="34">OFFSET(Chart1Row1,2,0,1,FS_TotalProjectLength)</definedName>
    <definedName name="Chart1Data4" localSheetId="34">OFFSET(Chart1Row1,3,0,1,FS_TotalProjectLength)</definedName>
    <definedName name="ChartCF" localSheetId="34">OFFSET(#REF!,,,,1+COUNTIF(#REF!,"&lt;="&amp;HoldPeriod/12))</definedName>
    <definedName name="ChartNetOperatingIncome" localSheetId="34">OFFSET(#REF!,,,,1+COUNTIF(#REF!,"&lt;="&amp;HoldPeriod/12))</definedName>
    <definedName name="ChartYear" localSheetId="34">"Year "&amp;OFFSET(#REF!,,,,COUNTIF(#REF!,"&lt;="&amp;HoldPeriod/12))</definedName>
    <definedName name="Choices_Wrapper" localSheetId="34">Proforma_Con!Choices_Wrapper</definedName>
    <definedName name="Choices_Wrapper5" localSheetId="34">Proforma_Con!Choices_Wrapper5</definedName>
    <definedName name="contform" localSheetId="34">IF([0]!totcost&gt;201,(ROUNDUP(IF(MPC&gt;0,MPC,cont*[0]!totcost),-2)),0)</definedName>
    <definedName name="d" localSheetId="34" hidden="1">{#N/A,#N/A,FALSE,"LoanAssumptions"}</definedName>
    <definedName name="data" localSheetId="34" hidden="1">{"data",#N/A,FALSE,"INPUT"}</definedName>
    <definedName name="dd" localSheetId="34" hidden="1">{"MonthlyRentRoll",#N/A,FALSE,"RentRoll"}</definedName>
    <definedName name="ddd" localSheetId="34" hidden="1">{"MonthlyRentRoll",#N/A,FALSE,"RentRoll"}</definedName>
    <definedName name="DEBT_InitialBalance" localSheetId="34" hidden="1">#REF!</definedName>
    <definedName name="Debt_InitialBOPBalance" localSheetId="34" hidden="1">#REF!</definedName>
    <definedName name="DEBT_InitialCapital" localSheetId="34" hidden="1">#REF!</definedName>
    <definedName name="DEBT_InitialFunding" localSheetId="34" hidden="1">#REF!</definedName>
    <definedName name="DEBT_InitialInterest" localSheetId="34" hidden="1">#REF!</definedName>
    <definedName name="Debt_InitialLoanFee" localSheetId="34" hidden="1">#REF!</definedName>
    <definedName name="DEBT_InitialMaturity" localSheetId="34" hidden="1">#REF!</definedName>
    <definedName name="Debt_InitialPrepaymentFee" localSheetId="34" hidden="1">#REF!</definedName>
    <definedName name="DEBT_InitialPrincipal" localSheetId="34" hidden="1">#REF!</definedName>
    <definedName name="DEBT_InitialRefi" localSheetId="34" hidden="1">#REF!</definedName>
    <definedName name="Debt_InitialSeniorBalance" localSheetId="34" hidden="1">#REF!</definedName>
    <definedName name="Debt_InitialSeniorBOPBalance" localSheetId="34" hidden="1">#REF!</definedName>
    <definedName name="Debt_InitialSeniorInterest" localSheetId="34" hidden="1">#REF!</definedName>
    <definedName name="Debt_InitialSeniorPrincipal" localSheetId="34" hidden="1">#REF!</definedName>
    <definedName name="dfform" localSheetId="34">IF([0]!totcost&lt;201,0,ROUNDUP(IF(MPFee&gt;0,MPFee,1%*[0]!totcost),-2))</definedName>
    <definedName name="ee" localSheetId="34" hidden="1">{#N/A,#N/A,FALSE,"OperatingAssumptions"}</definedName>
    <definedName name="eee" localSheetId="34" hidden="1">{#N/A,#N/A,FALSE,"OperatingAssumptions"}</definedName>
    <definedName name="ELUdate" localSheetId="34">DATE(YEAR([0]!ProjectStartDate),MONTH([0]!ProjectStartDate)+[0]!StabilisedIncomeMonth-1,DAY([0]!ProjectStartDate))</definedName>
    <definedName name="F" localSheetId="34" hidden="1">{#N/A,#N/A,FALSE,"Assumptions";#N/A,#N/A,FALSE,"Impact Assumptions";#N/A,#N/A,FALSE,"10-Yr - detail";#N/A,#N/A,FALSE,"1,5,10 yr comp";#N/A,#N/A,FALSE,"Lse-Exp.";#N/A,#N/A,FALSE,"Rent Roll";#N/A,#N/A,FALSE,"Historical (2)";#N/A,#N/A,FALSE,"RET's";#N/A,#N/A,FALSE,"Lease Rollover"}</definedName>
    <definedName name="fdd" localSheetId="34" hidden="1">#REF!</definedName>
    <definedName name="fdfd" localSheetId="3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f" localSheetId="34" hidden="1">{#N/A,#N/A,TRUE,"Summary";"AnnualRentRoll",#N/A,TRUE,"RentRoll";#N/A,#N/A,TRUE,"ExitStratigy";#N/A,#N/A,TRUE,"OperatingAssumptions"}</definedName>
    <definedName name="FF_hide_rows" localSheetId="34">#REF!,#REF!</definedName>
    <definedName name="fff" localSheetId="34" hidden="1">{#N/A,#N/A,TRUE,"Summary";"AnnualRentRoll",#N/A,TRUE,"RentRoll";#N/A,#N/A,TRUE,"ExitStratigy";#N/A,#N/A,TRUE,"OperatingAssumptions"}</definedName>
    <definedName name="finform" localSheetId="34">IF(MCLI&gt;0,MCLI,(((#N/A/12)*conmos)*[0]!totcost)*45%)</definedName>
    <definedName name="finforma" localSheetId="34">IF(MCLI&gt;0,MCLI,(((#N/A/12)*conmos)*[0]!totcost)*45%)</definedName>
    <definedName name="FSmatrix" localSheetId="34">OFFSET(anchorMatrix1,0,0,50,FS_NumberOfFinanceStructures)</definedName>
    <definedName name="fsn" localSheetId="34">FS_NumberOfFinanceStructures</definedName>
    <definedName name="FSNO" localSheetId="34">FS_NumberOfFinanceStructurePhases</definedName>
    <definedName name="FSNOS" localSheetId="34">FS_NumberOfFinanceStructures</definedName>
    <definedName name="fuckface" localSheetId="34" hidden="1">{#N/A,#N/A,FALSE,"Assumptions";#N/A,#N/A,FALSE,"Impact Assumptions";#N/A,#N/A,FALSE,"10-Yr - detail";#N/A,#N/A,FALSE,"1,5,10 yr comp";#N/A,#N/A,FALSE,"Lse-Exp.";#N/A,#N/A,FALSE,"Rent Roll";#N/A,#N/A,FALSE,"Historical (2)";#N/A,#N/A,FALSE,"RET's";#N/A,#N/A,FALSE,"Lease Rollover"}</definedName>
    <definedName name="gfd" localSheetId="34" hidden="1">{#N/A,#N/A,FALSE,"Cashflow Analysis";#N/A,#N/A,FALSE,"Sensitivity Analysis";#N/A,#N/A,FALSE,"PV";#N/A,#N/A,FALSE,"Pro Forma"}</definedName>
    <definedName name="gg" localSheetId="34" hidden="1">{#N/A,#N/A,FALSE,"PropertyInfo"}</definedName>
    <definedName name="ggg" localSheetId="34" hidden="1">{#N/A,#N/A,FALSE,"PropertyInfo"}</definedName>
    <definedName name="h" localSheetId="34" hidden="1">{#N/A,#N/A,FALSE,"PropertyInfo"}</definedName>
    <definedName name="Hello" localSheetId="34">Proforma_Con!Hello</definedName>
    <definedName name="Hello5" localSheetId="34">Proforma_Con!Hello5</definedName>
    <definedName name="hh" localSheetId="34" hidden="1">{#N/A,#N/A,FALSE,"Summary"}</definedName>
    <definedName name="hhh" localSheetId="34" hidden="1">{#N/A,#N/A,FALSE,"Summary"}</definedName>
    <definedName name="huh" localSheetId="34" hidden="1">{#N/A,#N/A,FALSE,"Assumptions";#N/A,#N/A,FALSE,"Impact Assumptions";#N/A,#N/A,FALSE,"10-Yr - detail";#N/A,#N/A,FALSE,"1,5,10 yr comp";#N/A,#N/A,FALSE,"Lse-Exp.";#N/A,#N/A,FALSE,"Rent Roll";#N/A,#N/A,FALSE,"Historical (2)";#N/A,#N/A,FALSE,"RET's";#N/A,#N/A,FALSE,"Lease Rollover"}</definedName>
    <definedName name="k" localSheetId="34" hidden="1">{#N/A,#N/A,FALSE,"Assumptions";#N/A,#N/A,FALSE,"Consol CF";#N/A,#N/A,FALSE,"matx B4 DS";#N/A,#N/A,FALSE,"Hacienda CF";#N/A,#N/A,FALSE,"matx B4 DS Hac";#N/A,#N/A,FALSE,"Chabot CF";#N/A,#N/A,FALSE,"matx B4 DS Chabot";#N/A,#N/A,FALSE,"Diablo CF";#N/A,#N/A,FALSE,"matx B4 DS Diablo"}</definedName>
    <definedName name="kjj" localSheetId="34" hidden="1">binary</definedName>
    <definedName name="l" localSheetId="34" hidden="1">{#N/A,#N/A,FALSE,"Matrix";#N/A,#N/A,FALSE,"Cash Flow";#N/A,#N/A,FALSE,"10 Year Cost Analysis"}</definedName>
    <definedName name="laj" localSheetId="34" hidden="1">{"Outflow 1",#N/A,FALSE,"Outflows-Inflows";"Outflow 2",#N/A,FALSE,"Outflows-Inflows";"Inflow 1",#N/A,FALSE,"Outflows-Inflows";"Inflow 2",#N/A,FALSE,"Outflows-Inflows"}</definedName>
    <definedName name="leveraged_nopro_area" localSheetId="34">#REF!,#REF!,#REF!</definedName>
    <definedName name="LOCAL_MYSQL_DATE_FORMAT" localSheetId="3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 localSheetId="34" hidden="1">{#N/A,#N/A,FALSE,"matx B4 DS";#N/A,#N/A,FALSE,"matx B4 DS Hac";#N/A,#N/A,FALSE,"matx B4 DS Chabot";#N/A,#N/A,FALSE,"matx B4 DS Diablo"}</definedName>
    <definedName name="mnoif" localSheetId="34">1+((YEAR(EIFdate)-YEAR([0]!ProjectStartDate))*12)+MONTH(EIFdate)-MONTH([0]!ProjectStartDate)</definedName>
    <definedName name="mnoIFdate" localSheetId="34">DATE(YEAR([0]!ProjectStartDate),MONTH([0]!ProjectStartDate)+Proforma_Con!mnoif,DAY([0]!ProjectStartDate))</definedName>
    <definedName name="Monthly_LIBOR" localSheetId="34" hidden="1">#REF!</definedName>
    <definedName name="Monthly_LIBOR_ROW" localSheetId="34" hidden="1">#REF!</definedName>
    <definedName name="new" localSheetId="34" hidden="1">{#N/A,#N/A,FALSE,"CF Consolidated 2";#N/A,#N/A,FALSE,"Retail Assump";#N/A,#N/A,FALSE,"CF Retail";#N/A,#N/A,FALSE,"Garage Assumpt 1";#N/A,#N/A,FALSE,"Garage Op Proj";#N/A,#N/A,FALSE,"Hist I&amp;E";#N/A,#N/A,FALSE,"Rent Roll";#N/A,#N/A,FALSE,"RE Taxes";#N/A,#N/A,FALSE,"CAM - BH";#N/A,#N/A,FALSE,"Comm.Condo CAM"}</definedName>
    <definedName name="No_FSCF_Periods" localSheetId="34">ROUNDUP(FS_TotalProjectLength/cfvc,0)</definedName>
    <definedName name="p" localSheetId="34" hidden="1">{#N/A,#N/A,FALSE,"Lse-ex";#N/A,#N/A,FALSE,"Rollover";#N/A,#N/A,FALSE,"Hist Sales";#N/A,#N/A,FALSE,"97 Occup Cst";#N/A,#N/A,FALSE,"Breakpoint";#N/A,#N/A,FALSE,"Rentroll";#N/A,#N/A,FALSE,"Hst I&amp;E";#N/A,#N/A,FALSE,"Owners";#N/A,#N/A,FALSE,"PROPS96";#N/A,#N/A,FALSE,"Props on mkt";#N/A,#N/A,FALSE,"Portfolios on mkt"}</definedName>
    <definedName name="Param_BuildDate" localSheetId="34" hidden="1">#REF!</definedName>
    <definedName name="Param_BuildID" localSheetId="34" hidden="1">#REF!</definedName>
    <definedName name="Param_CashFlows" localSheetId="34" hidden="1">#REF!</definedName>
    <definedName name="Param_cBuildingID" localSheetId="34" hidden="1">#REF!</definedName>
    <definedName name="Param_Complete" localSheetId="34" hidden="1">#REF!</definedName>
    <definedName name="Param_Consolidated" localSheetId="34" hidden="1">#REF!</definedName>
    <definedName name="Param_CumRent" localSheetId="34" hidden="1">#REF!</definedName>
    <definedName name="Param_CurrentDate" localSheetId="34" hidden="1">#REF!</definedName>
    <definedName name="Param_Database" localSheetId="34" hidden="1">#REF!</definedName>
    <definedName name="Param_DLLVersion" localSheetId="34" hidden="1">#REF!</definedName>
    <definedName name="Param_DRCredit" localSheetId="34" hidden="1">#REF!</definedName>
    <definedName name="Param_DRNonCredit" localSheetId="34" hidden="1">#REF!</definedName>
    <definedName name="Param_ExcludeTenants" localSheetId="34" hidden="1">#REF!</definedName>
    <definedName name="Param_IncludeCPI" localSheetId="34" hidden="1">#REF!</definedName>
    <definedName name="Param_IncludePercentRent" localSheetId="34" hidden="1">#REF!</definedName>
    <definedName name="Param_IncludePW" localSheetId="34" hidden="1">#REF!</definedName>
    <definedName name="Param_Inclusion" localSheetId="34" hidden="1">#REF!</definedName>
    <definedName name="Param_LastDate" localSheetId="34" hidden="1">#REF!</definedName>
    <definedName name="Param_Markets" localSheetId="34" hidden="1">#REF!</definedName>
    <definedName name="Param_Properties" localSheetId="34" hidden="1">#REF!</definedName>
    <definedName name="Param_PVAbatement" localSheetId="34" hidden="1">#REF!</definedName>
    <definedName name="Param_RecDate" localSheetId="34" hidden="1">#REF!</definedName>
    <definedName name="Param_RentDate" localSheetId="34" hidden="1">#REF!</definedName>
    <definedName name="Param_RLAToolsVersion" localSheetId="34" hidden="1">#REF!</definedName>
    <definedName name="Param_SLAbatement" localSheetId="34" hidden="1">#REF!</definedName>
    <definedName name="Param_Start" localSheetId="34" hidden="1">#REF!</definedName>
    <definedName name="Param_Tenants" localSheetId="34" hidden="1">#REF!</definedName>
    <definedName name="Param_Term" localSheetId="34" hidden="1">#REF!</definedName>
    <definedName name="Param_UWDate" localSheetId="34" hidden="1">#REF!</definedName>
    <definedName name="Param_VacMarket" localSheetId="34" hidden="1">#REF!</definedName>
    <definedName name="Param_VacRenew" localSheetId="34" hidden="1">#REF!</definedName>
    <definedName name="Param_VacVacate" localSheetId="34" hidden="1">#REF!</definedName>
    <definedName name="Param_Version" localSheetId="34" hidden="1">#REF!</definedName>
    <definedName name="PercentComplete" localSheetId="34">PercentCompleteBeyond*PeriodInPlan</definedName>
    <definedName name="PHmatrix" localSheetId="34">OFFSET(anchorMatrix2,0,0,50,FS_NumberOfFinanceStructurePhases)</definedName>
    <definedName name="Plan" localSheetId="34">PeriodInPlan*(#REF!&gt;0)</definedName>
    <definedName name="PrintAll" localSheetId="34">Proforma_Con!#REF!</definedName>
    <definedName name="promote_rows" localSheetId="34">#REF!,#REF!,#REF!</definedName>
    <definedName name="R_TASKLOG_Range" localSheetId="34" hidden="1">#REF!</definedName>
    <definedName name="Radnor" localSheetId="34" hidden="1">binary</definedName>
    <definedName name="Range_CFAF" localSheetId="34">OFFSET(#REF!,0,0,1,Analysis_Period)</definedName>
    <definedName name="Range_Months" localSheetId="34">OFFSET(#REF!,0,0,1,Analysis_Period)</definedName>
    <definedName name="Range_NOI" localSheetId="34">OFFSET(#REF!,0,0,1,Analysis_Period)</definedName>
    <definedName name="report" localSheetId="34" hidden="1">{#N/A,#N/A,FALSE,"Summary";#N/A,#N/A,FALSE,"Assumptions";#N/A,#N/A,FALSE,"Cash Flow";#N/A,#N/A,FALSE,"Residual Calculation";#N/A,#N/A,FALSE,"Pricing Matrix";#N/A,#N/A,FALSE,"Pricing Matrix II";#N/A,#N/A,FALSE,"Expiration Schedule"}</definedName>
    <definedName name="report1" localSheetId="34" hidden="1">{#N/A,#N/A,FALSE,"Summary";#N/A,#N/A,FALSE,"Assumptions";#N/A,#N/A,FALSE,"Cash Flow";#N/A,#N/A,FALSE,"Residual Calculation";#N/A,#N/A,FALSE,"Pricing Matrix";#N/A,#N/A,FALSE,"Pricing Matrix II";#N/A,#N/A,FALSE,"Expiration Schedule"}</definedName>
    <definedName name="report5" localSheetId="34" hidden="1">{#N/A,#N/A,FALSE,"Summary";#N/A,#N/A,FALSE,"Assumptions";#N/A,#N/A,FALSE,"Cash Flow";#N/A,#N/A,FALSE,"Residual Calculation";#N/A,#N/A,FALSE,"Pricing Matrix";#N/A,#N/A,FALSE,"Pricing Matrix II";#N/A,#N/A,FALSE,"Expiration Schedule"}</definedName>
    <definedName name="reserve_rows" localSheetId="34">#REF!,#REF!,#REF!,#REF!,#REF!</definedName>
    <definedName name="RLAINPUT_DebtLoan1CapEx" localSheetId="34" hidden="1">#REF!</definedName>
    <definedName name="RLAINPUT_DebtLoan1FixedPIPayment" localSheetId="34" hidden="1">#REF!</definedName>
    <definedName name="RLAINPUT_DebtLoan1Funding" localSheetId="34" hidden="1">#REF!,#REF!,#REF!</definedName>
    <definedName name="RLAINPUT_DebtLoan1Gen1" localSheetId="34" hidden="1">#REF!</definedName>
    <definedName name="RLAINPUT_DebtLoan1Gen2" localSheetId="34" hidden="1">#REF!</definedName>
    <definedName name="RLAINPUT_DebtLoan1Payment" localSheetId="34" hidden="1">#REF!</definedName>
    <definedName name="RLAINPUT_DebtLoan2CapEx" localSheetId="34" hidden="1">#REF!</definedName>
    <definedName name="RLAINPUT_DebtLoan2FixedPIPayment" localSheetId="34" hidden="1">#REF!</definedName>
    <definedName name="RLAINPUT_DebtLoan2Funding" localSheetId="34" hidden="1">#REF!,#REF!,#REF!</definedName>
    <definedName name="RLAINPUT_DebtLoan2Gen1" localSheetId="34" hidden="1">#REF!</definedName>
    <definedName name="RLAINPUT_DebtLoan2Gen2" localSheetId="34" hidden="1">#REF!</definedName>
    <definedName name="RLAINPUT_DebtLoan2Payment" localSheetId="34" hidden="1">#REF!</definedName>
    <definedName name="RLAINPUT_DebtLoan3CapEx" localSheetId="34" hidden="1">#REF!</definedName>
    <definedName name="RLAINPUT_DebtLoan3FixedPIPayment" localSheetId="34" hidden="1">#REF!</definedName>
    <definedName name="RLAINPUT_DebtLoan3Funding" localSheetId="34" hidden="1">#REF!,#REF!,#REF!</definedName>
    <definedName name="RLAINPUT_DebtLoan3Gen1" localSheetId="34" hidden="1">#REF!</definedName>
    <definedName name="RLAINPUT_DebtLoan3Gen2" localSheetId="34" hidden="1">#REF!</definedName>
    <definedName name="RLAINPUT_DebtLoan3Payment" localSheetId="34" hidden="1">#REF!</definedName>
    <definedName name="RLAINPUT_DebtRateIndex" localSheetId="34" hidden="1">#REF!</definedName>
    <definedName name="RLAINPUT_EquityPercent" localSheetId="34" hidden="1">#REF!</definedName>
    <definedName name="RLAINPUT_ExecSumYears" localSheetId="34" hidden="1">#REF!</definedName>
    <definedName name="RLAINPUT_InPlaceRecovery" localSheetId="34" hidden="1">#REF!</definedName>
    <definedName name="RLAINPUT_InputDisp" localSheetId="34" hidden="1">#REF!</definedName>
    <definedName name="RLAINPUT_Inputs" localSheetId="34" hidden="1">#REF!</definedName>
    <definedName name="RLAINPUT_Loan3Refi" localSheetId="34" hidden="1">#REF!,#REF!,#REF!</definedName>
    <definedName name="saa" localSheetId="34" hidden="1">{"rtn",#N/A,FALSE,"RTN";"tables",#N/A,FALSE,"RTN";"cf",#N/A,FALSE,"CF";"stats",#N/A,FALSE,"Stats";"prop",#N/A,FALSE,"Prop"}</definedName>
    <definedName name="sas" localSheetId="34" hidden="1">{"Outflow 1",#N/A,FALSE,"Outflows-Inflows";"Outflow 2",#N/A,FALSE,"Outflows-Inflows";"Inflow 1",#N/A,FALSE,"Outflows-Inflows";"Inflow 2",#N/A,FALSE,"Outflows-Inflows"}</definedName>
    <definedName name="sdaf" localSheetId="34" hidden="1">#REF!</definedName>
    <definedName name="sdfass" localSheetId="34" hidden="1">{"Outflow 1",#N/A,FALSE,"Outflows-Inflows";"Outflow 2",#N/A,FALSE,"Outflows-Inflows";"Inflow 1",#N/A,FALSE,"Outflows-Inflows";"Inflow 2",#N/A,FALSE,"Outflows-Inflows"}</definedName>
    <definedName name="solver_rhs10" localSheetId="34" hidden="1">binary</definedName>
    <definedName name="solver_rhs11" localSheetId="34" hidden="1">binary</definedName>
    <definedName name="solver_rhs12" localSheetId="34" hidden="1">binary</definedName>
    <definedName name="solver_rhs13" localSheetId="34" hidden="1">binary</definedName>
    <definedName name="solver_rhs14" localSheetId="34" hidden="1">binary</definedName>
    <definedName name="solver_rhs15" localSheetId="34" hidden="1">binary</definedName>
    <definedName name="solver_rhs16" localSheetId="34" hidden="1">binary</definedName>
    <definedName name="solver_rhs17" localSheetId="34" hidden="1">binary</definedName>
    <definedName name="solver_rhs18" localSheetId="34" hidden="1">binary</definedName>
    <definedName name="solver_rhs19" localSheetId="34" hidden="1">binary</definedName>
    <definedName name="solver_rhs2" localSheetId="34" hidden="1">binary</definedName>
    <definedName name="solver_rhs20" localSheetId="34" hidden="1">binary</definedName>
    <definedName name="solver_rhs21" localSheetId="34" hidden="1">binary</definedName>
    <definedName name="solver_rhs22" localSheetId="34" hidden="1">binary</definedName>
    <definedName name="solver_rhs24" localSheetId="34" hidden="1">binary</definedName>
    <definedName name="solver_rhs25" localSheetId="34" hidden="1">binary</definedName>
    <definedName name="solver_rhs26" localSheetId="34" hidden="1">binary</definedName>
    <definedName name="solver_rhs27" localSheetId="34" hidden="1">binary</definedName>
    <definedName name="solver_rhs28" localSheetId="34" hidden="1">binary</definedName>
    <definedName name="solver_rhs29" localSheetId="34" hidden="1">binary</definedName>
    <definedName name="solver_rhs3" localSheetId="34" hidden="1">binary</definedName>
    <definedName name="solver_rhs30" localSheetId="34" hidden="1">binary</definedName>
    <definedName name="solver_rhs31" localSheetId="34" hidden="1">binary</definedName>
    <definedName name="solver_rhs32" localSheetId="34" hidden="1">binary</definedName>
    <definedName name="solver_rhs33" localSheetId="34" hidden="1">binary</definedName>
    <definedName name="solver_rhs34" localSheetId="34" hidden="1">binary</definedName>
    <definedName name="solver_rhs35" localSheetId="34" hidden="1">binary</definedName>
    <definedName name="solver_rhs36" localSheetId="34" hidden="1">binary</definedName>
    <definedName name="solver_rhs37" localSheetId="34" hidden="1">binary</definedName>
    <definedName name="solver_rhs38" localSheetId="34" hidden="1">binary</definedName>
    <definedName name="solver_rhs39" localSheetId="34" hidden="1">binary</definedName>
    <definedName name="solver_rhs4" localSheetId="34" hidden="1">binary</definedName>
    <definedName name="solver_rhs40" localSheetId="34" hidden="1">binary</definedName>
    <definedName name="solver_rhs41" localSheetId="34" hidden="1">binary</definedName>
    <definedName name="solver_rhs42" localSheetId="34" hidden="1">binary</definedName>
    <definedName name="solver_rhs43" localSheetId="34" hidden="1">binary</definedName>
    <definedName name="solver_rhs44" localSheetId="34" hidden="1">binary</definedName>
    <definedName name="solver_rhs46" localSheetId="34" hidden="1">binary</definedName>
    <definedName name="solver_rhs47" localSheetId="34" hidden="1">binary</definedName>
    <definedName name="solver_rhs48" localSheetId="34" hidden="1">binary</definedName>
    <definedName name="solver_rhs49" localSheetId="34" hidden="1">binary</definedName>
    <definedName name="solver_rhs5" localSheetId="34" hidden="1">binary</definedName>
    <definedName name="solver_rhs50" localSheetId="34" hidden="1">binary</definedName>
    <definedName name="solver_rhs51" localSheetId="34" hidden="1">binary</definedName>
    <definedName name="solver_rhs52" localSheetId="34" hidden="1">binary</definedName>
    <definedName name="solver_rhs53" localSheetId="34" hidden="1">binary</definedName>
    <definedName name="solver_rhs54" localSheetId="34" hidden="1">binary</definedName>
    <definedName name="solver_rhs55" localSheetId="34" hidden="1">binary</definedName>
    <definedName name="solver_rhs56" localSheetId="34" hidden="1">binary</definedName>
    <definedName name="solver_rhs57" localSheetId="34" hidden="1">binary</definedName>
    <definedName name="solver_rhs58" localSheetId="34" hidden="1">binary</definedName>
    <definedName name="solver_rhs59" localSheetId="34" hidden="1">binary</definedName>
    <definedName name="solver_rhs6" localSheetId="34" hidden="1">binary</definedName>
    <definedName name="solver_rhs60" localSheetId="34" hidden="1">binary</definedName>
    <definedName name="solver_rhs61" localSheetId="34" hidden="1">binary</definedName>
    <definedName name="solver_rhs62" localSheetId="34" hidden="1">binary</definedName>
    <definedName name="solver_rhs63" localSheetId="34" hidden="1">binary</definedName>
    <definedName name="solver_rhs64" localSheetId="34" hidden="1">binary</definedName>
    <definedName name="solver_rhs65" localSheetId="34" hidden="1">binary</definedName>
    <definedName name="solver_rhs66" localSheetId="34" hidden="1">binary</definedName>
    <definedName name="solver_rhs68" localSheetId="34" hidden="1">binary</definedName>
    <definedName name="solver_rhs69" localSheetId="34" hidden="1">binary</definedName>
    <definedName name="solver_rhs7" localSheetId="34" hidden="1">binary</definedName>
    <definedName name="solver_rhs70" localSheetId="34" hidden="1">binary</definedName>
    <definedName name="solver_rhs71" localSheetId="34" hidden="1">binary</definedName>
    <definedName name="solver_rhs72" localSheetId="34" hidden="1">binary</definedName>
    <definedName name="solver_rhs73" localSheetId="34" hidden="1">binary</definedName>
    <definedName name="solver_rhs74" localSheetId="34" hidden="1">binary</definedName>
    <definedName name="solver_rhs75" localSheetId="34" hidden="1">binary</definedName>
    <definedName name="solver_rhs76" localSheetId="34" hidden="1">binary</definedName>
    <definedName name="solver_rhs77" localSheetId="34" hidden="1">binary</definedName>
    <definedName name="solver_rhs78" localSheetId="34" hidden="1">binary</definedName>
    <definedName name="solver_rhs79" localSheetId="34" hidden="1">binary</definedName>
    <definedName name="solver_rhs8" localSheetId="34" hidden="1">binary</definedName>
    <definedName name="solver_rhs80" localSheetId="34" hidden="1">binary</definedName>
    <definedName name="solver_rhs81" localSheetId="34" hidden="1">binary</definedName>
    <definedName name="solver_rhs82" localSheetId="34" hidden="1">binary</definedName>
    <definedName name="solver_rhs83" localSheetId="34" hidden="1">binary</definedName>
    <definedName name="solver_rhs84" localSheetId="34" hidden="1">binary</definedName>
    <definedName name="solver_rhs85" localSheetId="34" hidden="1">binary</definedName>
    <definedName name="solver_rhs86" localSheetId="34" hidden="1">binary</definedName>
    <definedName name="solver_rhs87" localSheetId="34" hidden="1">binary</definedName>
    <definedName name="solver_rhs88" localSheetId="34" hidden="1">binary</definedName>
    <definedName name="solver_rhs9" localSheetId="34" hidden="1">binary</definedName>
    <definedName name="spk_cols" localSheetId="34">OFFSET(SPK_cols1,0,1,1,spk_nwc)</definedName>
    <definedName name="SSO" localSheetId="34" hidden="1">{#N/A,#N/A,FALSE,"CF Consolidated 2";#N/A,#N/A,FALSE,"Retail Assump";#N/A,#N/A,FALSE,"CF Retail";#N/A,#N/A,FALSE,"Garage Assumpt 1";#N/A,#N/A,FALSE,"Garage Op Proj";#N/A,#N/A,FALSE,"Hist I&amp;E";#N/A,#N/A,FALSE,"Rent Roll";#N/A,#N/A,FALSE,"RE Taxes";#N/A,#N/A,FALSE,"CAM - BH";#N/A,#N/A,FALSE,"Comm.Condo CAM"}</definedName>
    <definedName name="sss" localSheetId="34" hidden="1">#REF!</definedName>
    <definedName name="ssss" localSheetId="34" hidden="1">binary</definedName>
    <definedName name="SUMMARY_AcquisitionDate" localSheetId="34" hidden="1">#REF!</definedName>
    <definedName name="SUMMARY_AsOfDate" localSheetId="34" hidden="1">#REF!</definedName>
    <definedName name="SUMMARY_AssetName" localSheetId="34" hidden="1">#REF!</definedName>
    <definedName name="SUMMARY_AssetType" localSheetId="34" hidden="1">#REF!</definedName>
    <definedName name="SUMMARY_ExitDate" localSheetId="34" hidden="1">#REF!</definedName>
    <definedName name="SUMMARY_Funds" localSheetId="34" hidden="1">#REF!</definedName>
    <definedName name="SUMMARY_ModelDescription" localSheetId="34" hidden="1">#REF!</definedName>
    <definedName name="SUMMARY_SalesPrice" localSheetId="34" hidden="1">#REF!</definedName>
    <definedName name="SUMMARY_SalesPricePSF" localSheetId="34" hidden="1">#REF!</definedName>
    <definedName name="Total_Payment" localSheetId="34">Scheduled_Payment+Extra_Payment</definedName>
    <definedName name="totcostXpercent" localSheetId="34">IF([0]!totcost&lt;101,0,ROUNDUP(IF(MPFee&gt;0,MPFee,1%*[0]!totcost),-2))</definedName>
    <definedName name="trial" localSheetId="34" hidden="1">{"Outflow 1",#N/A,FALSE,"Outflows-Inflows";"Outflow 2",#N/A,FALSE,"Outflows-Inflows";"Inflow 1",#N/A,FALSE,"Outflows-Inflows";"Inflow 2",#N/A,FALSE,"Outflows-Inflows"}</definedName>
    <definedName name="TW_Haxis1" localSheetId="34">OFFSET(TW_TPL,0,0,1,FS_TotalProjectLength)</definedName>
    <definedName name="TW_Haxis2" localSheetId="34">OFFSET(TW_TRL,0,0,1,netCfvc)</definedName>
    <definedName name="Unleveraged_assumptions_area" localSheetId="34">#REF!,#REF!</definedName>
    <definedName name="value1" localSheetId="34" hidden="1">{#N/A,#N/A,FALSE,"Cashflow Analysis";#N/A,#N/A,FALSE,"Sensitivity Analysis";#N/A,#N/A,FALSE,"PV";#N/A,#N/A,FALSE,"Pro Forma"}</definedName>
    <definedName name="vBroker_vs_v1" localSheetId="34" hidden="1">#REF!</definedName>
    <definedName name="VerChkFS" localSheetId="34"> IF(MID(FS_Version,1,8)&lt;&gt; "5.00.001", "Error: template requires Argus Developer v5.000.001.+",  "Argus Developer Version " &amp; FS_Version)</definedName>
    <definedName name="vj" localSheetId="34" hidden="1">{#N/A,#N/A,FALSE,"Assumptions";#N/A,#N/A,FALSE,"10-Yr - detail";#N/A,#N/A,FALSE,"Rent Roll";#N/A,#N/A,FALSE,"Historical (2)";#N/A,#N/A,FALSE,"RET's";#N/A,#N/A,FALSE,"Lse-Exp.";#N/A,#N/A,FALSE,"Lease Rollover";#N/A,#N/A,FALSE,"Service Contracts"}</definedName>
    <definedName name="wrn.275PricingBook." localSheetId="34" hidden="1">{#N/A,#N/A,FALSE,"Assumptions";#N/A,#N/A,FALSE,"Impact Assumptions";#N/A,#N/A,FALSE,"10-Yr - detail";#N/A,#N/A,FALSE,"1,5,10 yr comp";#N/A,#N/A,FALSE,"Lse-Exp.";#N/A,#N/A,FALSE,"Rent Roll";#N/A,#N/A,FALSE,"Historical (2)";#N/A,#N/A,FALSE,"RET's";#N/A,#N/A,FALSE,"Lease Rollover"}</definedName>
    <definedName name="wrn.275Schedulles." localSheetId="34" hidden="1">{#N/A,#N/A,FALSE,"Assumptions";#N/A,#N/A,FALSE,"10-Yr - detail";#N/A,#N/A,FALSE,"Rent Roll";#N/A,#N/A,FALSE,"Historical (2)";#N/A,#N/A,FALSE,"RET's";#N/A,#N/A,FALSE,"Lse-Exp.";#N/A,#N/A,FALSE,"Lease Rollover";#N/A,#N/A,FALSE,"Service Contracts"}</definedName>
    <definedName name="wrn.36._.Month._.Financial._.Recap." localSheetId="34" hidden="1">{#N/A,#N/A,FALSE,"Recap"}</definedName>
    <definedName name="wrn.36._.Month._.Pro._.Forma." localSheetId="34" hidden="1">{#N/A,#N/A,FALSE,"36MoProForma";#N/A,#N/A,FALSE,"Recap"}</definedName>
    <definedName name="wrn.Acq._.Model." localSheetId="34" hidden="1">{"RTN",#N/A,FALSE,"RTN";"Inc Stmt",#N/A,FALSE,"Inc Stmt";"Stats",#N/A,FALSE,"Stats";"Rnds",#N/A,FALSE,"Rnds";"Capx",#N/A,FALSE,"CapX";"Dues",#N/A,FALSE,"Dues";"Hist",#N/A,FALSE,"Hist";"Rev1",#N/A,FALSE,"Rev";"Rev2",#N/A,FALSE,"Rev";"Exp",#N/A,FALSE,"Exp";"Rounds",#N/A,FALSE,"Rounds";"Cap Imp",#N/A,FALSE,"Cap Imp"}</definedName>
    <definedName name="wrn.Acquisition._.Model." localSheetId="34" hidden="1">{"Return",#N/A,FALSE,"RTN";"Inc Stmt",#N/A,FALSE,"Inc Stmt";"Stats",#N/A,FALSE,"Stats";"Rnds",#N/A,FALSE,"Rnds";"Dues",#N/A,FALSE,"Dues";"Capx",#N/A,FALSE,"CapX";"History",#N/A,FALSE,"Hist";"Rev",#N/A,FALSE,"Rev";"Expenses",#N/A,FALSE,"Exp";"Rounds",#N/A,FALSE,"Rounds";"Capex",#N/A,FALSE,"Capex"}</definedName>
    <definedName name="wrn.ALL." localSheetId="34"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Schedules." localSheetId="34" hidden="1">{#N/A,#N/A,FALSE,"CF Consolidated 2";#N/A,#N/A,FALSE,"Retail Assump";#N/A,#N/A,FALSE,"CF Retail";#N/A,#N/A,FALSE,"Garage Assumpt 1";#N/A,#N/A,FALSE,"Garage Op Proj";#N/A,#N/A,FALSE,"Hist I&amp;E";#N/A,#N/A,FALSE,"Rent Roll";#N/A,#N/A,FALSE,"RE Taxes";#N/A,#N/A,FALSE,"CAM - BH";#N/A,#N/A,FALSE,"Comm.Condo CAM"}</definedName>
    <definedName name="wrn.AnnualRentRoll." localSheetId="34" hidden="1">{"AnnualRentRoll",#N/A,FALSE,"RentRoll"}</definedName>
    <definedName name="wrn.Appendix." localSheetId="34" hidden="1">{"IS Salary new",#N/A,TRUE,"Salaries";"IS Salary old",#N/A,TRUE,"Old Allocations";"Allocation Summary",#N/A,TRUE,"Allocation Summary";"Network Allocations 1",#N/A,TRUE,"Network Allocations";"Network Allocations 2",#N/A,TRUE,"Network Allocations";"Computer Upgrades 1",#N/A,TRUE,"Computer Upgrades";"Computer Upgrades 2",#N/A,TRUE,"Computer Upgrades";"Computers new and repl 1",#N/A,TRUE,"Computers (New and Repl)";"Computers new and repl 2",#N/A,TRUE,"Computers (New and Repl)"}</definedName>
    <definedName name="wrn.Assumption._.Recap._.Sheet." localSheetId="34" hidden="1">{#N/A,#N/A,FALSE,"AssumpRecap"}</definedName>
    <definedName name="wrn.BATON._.ROUGE._.1996._.CAP._.EX." localSheetId="34" hidden="1">{#N/A,#N/A,FALSE,"BATCAPX";#N/A,#N/A,FALSE,"GR&amp;CORR TOTALS";#N/A,#N/A,FALSE,"LUX  KING FF&amp;E";#N/A,#N/A,FALSE,"LUX KING GC";#N/A,#N/A,FALSE,"TYP DBL FF&amp;E ";#N/A,#N/A,FALSE,"TYP DBL GC ";#N/A,#N/A,FALSE,"PETITE W-SOFA FF&amp;E";#N/A,#N/A,FALSE,"PETITE W-SOFA GC";#N/A,#N/A,FALSE,"TYP KING FF&amp;E";#N/A,#N/A,FALSE,"TYP KING GC";#N/A,#N/A,FALSE,"EXEC KING FF&amp;E";#N/A,#N/A,FALSE,"EXEC KING GC";#N/A,#N/A,FALSE,"TOWNHS PARLOR FF&amp;E";#N/A,#N/A,FALSE,"TOWNHS PARLOR GC";#N/A,#N/A,FALSE,"LUX K PAR FF&amp;E ";#N/A,#N/A,FALSE,"LUX K PAR GC ";#N/A,#N/A,FALSE,"PRES SUITE FF&amp;E";#N/A,#N/A,FALSE,"PRES SUITE GC";#N/A,#N/A,FALSE,"CONC LOUNGE FF&amp;E";#N/A,#N/A,FALSE,"CONC LOUNGE GC";#N/A,#N/A,FALSE,"ADA GR  FF&amp;E ";#N/A,#N/A,FALSE,"ADA GR GC ";#N/A,#N/A,FALSE,"GUEST COR FF&amp;E ";#N/A,#N/A,FALSE,"GUEST  CORR GC";#N/A,#N/A,FALSE,"2ND FLR BANQ FF&amp;E L";#N/A,#N/A,FALSE,"2ND FLR BANQ GC L";#N/A,#N/A,FALSE,"2ND FLR BANQ FF&amp;E S";#N/A,#N/A,FALSE,"2ND FLR BANQ GC S"}</definedName>
    <definedName name="wrn.BlackWhite." localSheetId="34" hidden="1">{#N/A,#N/A,FALSE,"NNN sum";#N/A,#N/A,FALSE,"10-yr Opt. A Sum";#N/A,#N/A,FALSE,"10-yr Opt A Other Costs";#N/A,#N/A,FALSE,"Purchase Sum";#N/A,#N/A,FALSE,"Purchase Other Costs"}</definedName>
    <definedName name="wrn.BlackWhite5" localSheetId="34" hidden="1">{#N/A,#N/A,FALSE,"NNN sum";#N/A,#N/A,FALSE,"10-yr Opt. A Sum";#N/A,#N/A,FALSE,"10-yr Opt A Other Costs";#N/A,#N/A,FALSE,"Purchase Sum";#N/A,#N/A,FALSE,"Purchase Other Costs"}</definedName>
    <definedName name="wrn.Bonds." localSheetId="34" hidden="1">{#N/A,#N/A,FALSE,"Bonds - Consol";#N/A,#N/A,FALSE,"Bonds - Lakes";#N/A,#N/A,FALSE,"Bonds - Chabot";#N/A,#N/A,FALSE,"Bonds - Diablo"}</definedName>
    <definedName name="wrn.Capx." localSheetId="34" hidden="1">{"Capx/exp",#N/A,FALSE,"CapX"}</definedName>
    <definedName name="wrn.Cash._.Flow._.and._.Matrix." localSheetId="34" hidden="1">{#N/A,#N/A,FALSE,"Matrix";#N/A,#N/A,FALSE,"Cash Flow";#N/A,#N/A,FALSE,"10 Year Cost Analysis"}</definedName>
    <definedName name="wrn.CASH._.FLOWS._.ONLY." localSheetId="34" hidden="1">{#N/A,#N/A,FALSE,"Assumptions";#N/A,#N/A,FALSE,"Consol CF";#N/A,#N/A,FALSE,"Hacienda CF";#N/A,#N/A,FALSE,"Chabot CF";#N/A,#N/A,FALSE,"Diablo CF"}</definedName>
    <definedName name="wrn.Complete._.Package." localSheetId="34" hidden="1">{"Summary Including DHC",#N/A,TRUE,"SUMMARY";"Financial Assumptions",#N/A,TRUE,"Financial Assumptions";"Sources &amp; Uses",#N/A,TRUE,"Financial Assumptions";"History &amp; Projection",#N/A,TRUE,"History - Proforma"}</definedName>
    <definedName name="wrn.Complete._.Review." localSheetId="34" hidden="1">{#N/A,#N/A,FALSE,"Occ and Rate";#N/A,#N/A,FALSE,"PF Input";#N/A,#N/A,FALSE,"Capital Input";#N/A,#N/A,FALSE,"Proforma Five Yr";#N/A,#N/A,FALSE,"Calculations";#N/A,#N/A,FALSE,"Transaction Summary-DTW"}</definedName>
    <definedName name="wrn.data." localSheetId="34" hidden="1">{"data",#N/A,FALSE,"INPUT"}</definedName>
    <definedName name="wrn.data5" localSheetId="34" hidden="1">{"data",#N/A,FALSE,"INPUT"}</definedName>
    <definedName name="wrn.DEDUCT_INTEREST." localSheetId="34" hidden="1">{"DEDUCTIBLE INT RECAP",#N/A,FALSE,"Recap"}</definedName>
    <definedName name="wrn.Detailed._.Partnership._.Returns._.Leveraged." localSheetId="34" hidden="1">{"Return Analysis - Leveraged",#N/A,FALSE,"Return Analysis - Leveraged"}</definedName>
    <definedName name="wrn.Detailed._.Unit._.Mix._.Sheet." localSheetId="34" hidden="1">{#N/A,#N/A,FALSE,"Unit Mix"}</definedName>
    <definedName name="wrn.development._.budget._.detail." localSheetId="34" hidden="1">{"Detail Development Cost Summary",#N/A,FALSE,"Cost Sum"}</definedName>
    <definedName name="wrn.Exhibits." localSheetId="34" hidden="1">{#N/A,#N/A,FALSE,"Historical";#N/A,#N/A,FALSE,"Adjusted";#N/A,#N/A,FALSE,"CAM Alloc.";#N/A,#N/A,FALSE,"Projected CAM"}</definedName>
    <definedName name="wrn.ExitAndSalesAssumptions." localSheetId="34" hidden="1">{#N/A,#N/A,FALSE,"ExitStratigy"}</definedName>
    <definedName name="wrn.FINANCE._.PACKAGE._.ALL._.PAGES." localSheetId="34" hidden="1">{#N/A,#N/A,FALSE,"Deal Structure";#N/A,#N/A,FALSE,"AssumpRecap";"Dev Cost Sum and Yield",#N/A,FALSE,"Cost Sum";"Equity, LTV and loan calc",#N/A,FALSE,"Cost Sum";#N/A,#N/A,FALSE,"SalesWaterfall";"Detail Development Cost Summary",#N/A,FALSE,"Cost Sum";#N/A,#N/A,FALSE,"Unit Mix";#N/A,#N/A,FALSE,"Oper Exp";"Recap",#N/A,FALSE,"Recap";#N/A,#N/A,FALSE,"36MoProForma"}</definedName>
    <definedName name="wrn.Garage." localSheetId="34" hidden="1">{#N/A,#N/A,FALSE,"Garage Assumpt 1";#N/A,#N/A,FALSE,"Garage Op Proj";#N/A,#N/A,FALSE,"Hist I&amp;E";#N/A,#N/A,FALSE,"Garage Lease"}</definedName>
    <definedName name="wrn.GSA._.PRINT." localSheetId="34" hidden="1">{#N/A,#N/A,FALSE,"DEV COSTS";#N/A,#N/A,FALSE,"10-YR C. F."}</definedName>
    <definedName name="wrn.gsa._PRINT5" localSheetId="34" hidden="1">{#N/A,#N/A,FALSE,"DEV COSTS";#N/A,#N/A,FALSE,"10-YR C. F."}</definedName>
    <definedName name="wrn.Hist._.InE." localSheetId="34" hidden="1">{#N/A,#N/A,FALSE,"Hist I&amp;E - Consol";#N/A,#N/A,FALSE,"Hist I&amp;E - Lakes";#N/A,#N/A,FALSE,"Hist I&amp;E - Chabot";#N/A,#N/A,FALSE,"Hist I&amp;E - Diablo"}</definedName>
    <definedName name="wrn.Hist._.InE2." localSheetId="34" hidden="1">{#N/A,#N/A,FALSE,"Hist I&amp;E - #2";#N/A,#N/A,FALSE,"Hist I&amp;E - #3";#N/A,#N/A,FALSE,"Hist I&amp;E - #4";#N/A,#N/A,FALSE,"Hist I&amp;E - #5";#N/A,#N/A,FALSE,"Hist I&amp;E - #6";#N/A,#N/A,FALSE,"Hist I&amp;E - #8";#N/A,#N/A,FALSE,"Hist I&amp;E - #9";#N/A,#N/A,FALSE,"Hist I&amp;E - #10"}</definedName>
    <definedName name="wrn.History._.Proforma." localSheetId="34" hidden="1">{"History &amp; Projection",#N/A,FALSE,"History - Proforma"}</definedName>
    <definedName name="wrn.Income._.Statements." localSheetId="34"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put._.page." localSheetId="34" hidden="1">{"Input page",#N/A,FALSE,"Inputs"}</definedName>
    <definedName name="wrn.Investment._.Review." localSheetId="34" hidden="1">{#N/A,#N/A,FALSE,"Proforma Five Yr";#N/A,#N/A,FALSE,"Capital Input";#N/A,#N/A,FALSE,"Calculations";#N/A,#N/A,FALSE,"Transaction Summary-DTW"}</definedName>
    <definedName name="wrn.LoanInformation." localSheetId="34" hidden="1">{#N/A,#N/A,FALSE,"LoanAssumptions"}</definedName>
    <definedName name="wrn.MATRICES._.and._.CFs." localSheetId="34" hidden="1">{#N/A,#N/A,FALSE,"Assumptions";#N/A,#N/A,FALSE,"Consol CF";#N/A,#N/A,FALSE,"matx B4 DS";#N/A,#N/A,FALSE,"Hacienda CF";#N/A,#N/A,FALSE,"matx B4 DS Hac";#N/A,#N/A,FALSE,"Chabot CF";#N/A,#N/A,FALSE,"matx B4 DS Chabot";#N/A,#N/A,FALSE,"Diablo CF";#N/A,#N/A,FALSE,"matx B4 DS Diablo"}</definedName>
    <definedName name="wrn.MATRICIES._.ONLY." localSheetId="34" hidden="1">{#N/A,#N/A,FALSE,"matx B4 DS";#N/A,#N/A,FALSE,"matx B4 DS Hac";#N/A,#N/A,FALSE,"matx B4 DS Chabot";#N/A,#N/A,FALSE,"matx B4 DS Diablo"}</definedName>
    <definedName name="wrn.Model." localSheetId="34" hidden="1">{"Investor",#N/A,FALSE,"Model";"Property",#N/A,FALSE,"Model";"Incentive Taxes",#N/A,FALSE,"Model"}</definedName>
    <definedName name="wrn.MODEL5" localSheetId="34" hidden="1">{"IS",#N/A,FALSE,"Income Statement";"ISR",#N/A,FALSE,"Income Statement Ratios";"BS",#N/A,FALSE,"Balance Sheet";"BSR",#N/A,FALSE,"Balance Sheet Ratios";"CF",#N/A,FALSE,"Cash Flow";"SALES",#N/A,FALSE,"Sales Analysis";"RR",#N/A,FALSE,"Recent Results"}</definedName>
    <definedName name="wrn.MonthlyRentRoll." localSheetId="34" hidden="1">{"MonthlyRentRoll",#N/A,FALSE,"RentRoll"}</definedName>
    <definedName name="wrn.Operating._.Expenses._.Sheets." localSheetId="34" hidden="1">{#N/A,#N/A,FALSE,"Oper Exp"}</definedName>
    <definedName name="wrn.OperatingAssumtions." localSheetId="34" hidden="1">{#N/A,#N/A,FALSE,"OperatingAssumptions"}</definedName>
    <definedName name="wrn.Operations._.Review." localSheetId="34" hidden="1">{#N/A,#N/A,FALSE,"Proforma Five Yr";#N/A,#N/A,FALSE,"Occ and Rate";#N/A,#N/A,FALSE,"PF Input";#N/A,#N/A,FALSE,"Hotcomps"}</definedName>
    <definedName name="wrn.Phase._.I." localSheetId="34" hidden="1">{#N/A,#N/A,FALSE,"Transaction Summary-DTW";#N/A,#N/A,FALSE,"Proforma Five Yr";#N/A,#N/A,FALSE,"Occ and Rate"}</definedName>
    <definedName name="wrn.Presentation." localSheetId="34" hidden="1">{#N/A,#N/A,TRUE,"Summary";"AnnualRentRoll",#N/A,TRUE,"RentRoll";#N/A,#N/A,TRUE,"ExitStratigy";#N/A,#N/A,TRUE,"OperatingAssumptions"}</definedName>
    <definedName name="wrn.Print." localSheetId="34" hidden="1">{#N/A,#N/A,TRUE,"Cover";#N/A,#N/A,TRUE,"Stack";#N/A,#N/A,TRUE,"Cost S";#N/A,#N/A,TRUE,"Financing";#N/A,#N/A,TRUE," CF";#N/A,#N/A,TRUE,"CF Mnthly";#N/A,#N/A,TRUE,"CF assum";#N/A,#N/A,TRUE,"Unit Sales";#N/A,#N/A,TRUE,"REV";#N/A,#N/A,TRUE,"Bdgt Backup"}</definedName>
    <definedName name="wrn.Print._.4." localSheetId="34" hidden="1">{"Outflow 1",#N/A,FALSE,"Outflows-Inflows";"Outflow 2",#N/A,FALSE,"Outflows-Inflows";"Inflow 1",#N/A,FALSE,"Outflows-Inflows";"Inflow 2",#N/A,FALSE,"Outflows-Inflows"}</definedName>
    <definedName name="wrn.Print._.6." localSheetId="34" hidden="1">{"print 1.6",#N/A,FALSE,"Sheet1";"print 2.6",#N/A,FALSE,"Sheet1";"print 3.6",#N/A,FALSE,"Sheet1";"print 4.6",#N/A,FALSE,"Sheet1";"print 5.6",#N/A,FALSE,"Sheet1";"print 6.6",#N/A,FALSE,"Sheet1"}</definedName>
    <definedName name="wrn.print2." localSheetId="34" hidden="1">{"Assump",#N/A,TRUE,"Proforma";"first",#N/A,TRUE,"Proforma";"second",#N/A,TRUE,"Proforma";"lease1",#N/A,TRUE,"Proforma";"lease2",#N/A,TRUE,"Proforma"}</definedName>
    <definedName name="wrn.print5" localSheetId="34" hidden="1">{"Assump",#N/A,TRUE,"Proforma";"first",#N/A,TRUE,"Proforma";"second",#N/A,TRUE,"Proforma";"lease1",#N/A,TRUE,"Proforma";"lease2",#N/A,TRUE,"Proforma"}</definedName>
    <definedName name="wrn.Proforma." localSheetId="34" hidden="1">{"Proforma - Dollars",#N/A,FALSE,"Proforma"}</definedName>
    <definedName name="wrn.Proforma._.Review." localSheetId="34" hidden="1">{#N/A,#N/A,FALSE,"Occ and Rate";#N/A,#N/A,FALSE,"PF Input";#N/A,#N/A,FALSE,"Proforma Five Yr";#N/A,#N/A,FALSE,"Hotcomps"}</definedName>
    <definedName name="wrn.PropertyInformation." localSheetId="34" hidden="1">{#N/A,#N/A,FALSE,"PropertyInfo"}</definedName>
    <definedName name="wrn.recap_at_sale." localSheetId="34" hidden="1">{"Recap at sale",#N/A,FALSE,"Recap"}</definedName>
    <definedName name="wrn.Report." localSheetId="34" hidden="1">{#N/A,#N/A,FALSE,"Loan Summary";#N/A,#N/A,FALSE,"NOI";"RR and Expir",#N/A,FALSE,"Rental";"Sales History",#N/A,FALSE,"Rental";#N/A,#N/A,FALSE,"Reserves"}</definedName>
    <definedName name="wrn.Report1." localSheetId="34" hidden="1">{#N/A,#N/A,FALSE,"Summary";#N/A,#N/A,FALSE,"Assumptions";#N/A,#N/A,FALSE,"Cash Flow";#N/A,#N/A,FALSE,"Residual Calculation";#N/A,#N/A,FALSE,"Pricing Matrix";#N/A,#N/A,FALSE,"Pricing Matrix II";#N/A,#N/A,FALSE,"Expiration Schedule"}</definedName>
    <definedName name="wrn.Report5" localSheetId="34" hidden="1">{#N/A,#N/A,FALSE,"Summary";#N/A,#N/A,FALSE,"Assumptions";#N/A,#N/A,FALSE,"Cash Flow";#N/A,#N/A,FALSE,"Residual Calculation";#N/A,#N/A,FALSE,"Pricing Matrix";#N/A,#N/A,FALSE,"Pricing Matrix II";#N/A,#N/A,FALSE,"Expiration Schedule"}</definedName>
    <definedName name="wrn.Sale._.Computation._.Sheets." localSheetId="34" hidden="1">{#N/A,#N/A,FALSE,"SalesWaterfall"}</definedName>
    <definedName name="wrn.Schedules." localSheetId="34" hidden="1">{#N/A,#N/A,FALSE,"Lse-ex";#N/A,#N/A,FALSE,"Rollover";#N/A,#N/A,FALSE,"Hist Sales";#N/A,#N/A,FALSE,"97 Occup Cst";#N/A,#N/A,FALSE,"Breakpoint";#N/A,#N/A,FALSE,"Rentroll";#N/A,#N/A,FALSE,"Hst I&amp;E";#N/A,#N/A,FALSE,"Owners";#N/A,#N/A,FALSE,"PROPS96";#N/A,#N/A,FALSE,"Props on mkt";#N/A,#N/A,FALSE,"Portfolios on mkt"}</definedName>
    <definedName name="wrn.Short._.Print." localSheetId="34" hidden="1">{#N/A,#N/A,FALSE,"Cover";#N/A,#N/A,FALSE,"Stack";#N/A,#N/A,FALSE,"Cost S";#N/A,#N/A,FALSE," CF";#N/A,#N/A,FALSE,"Investor"}</definedName>
    <definedName name="wrn.Submittal._.Reconciliation._.Schedule." localSheetId="34" hidden="1">{"Submittable Reconciliation Schedule",#N/A,FALSE,"Reconciliation";"GSCP2 PCS 30 Day",#N/A,FALSE,"GSCP2 PCS 30 Day Activity List"}</definedName>
    <definedName name="wrn.Summary." localSheetId="34" hidden="1">{#N/A,#N/A,FALSE,"Summary"}</definedName>
    <definedName name="wrn.Summary._.Excluding._.DHC." localSheetId="34" hidden="1">{"Summary Excluding DHC",#N/A,FALSE,"SUMMARY"}</definedName>
    <definedName name="wrn.Summary._.Including._.DHC." localSheetId="34" hidden="1">{"Summary Including DHC",#N/A,FALSE,"SUMMARY"}</definedName>
    <definedName name="wrn.Total." localSheetId="34" hidden="1">{#N/A,#N/A,FALSE,"Exec Sum";#N/A,#N/A,FALSE,"Rent Rate Comp";#N/A,#N/A,FALSE,"Rate, NPV Comp";#N/A,#N/A,FALSE,"Opt A NNN";#N/A,#N/A,FALSE,"15-yr Opt. A Sum";#N/A,#N/A,FALSE,"15-yr Opt A Other Costs";#N/A,#N/A,FALSE,"10-yr Opt. A Sum";#N/A,#N/A,FALSE,"10-yr Opt A Other Costs";#N/A,#N/A,FALSE,"NPV Calc"}</definedName>
    <definedName name="wrn.TOTAL._.SHEETS." localSheetId="34" hidden="1">{#N/A,#N/A,FALSE,"DEV COSTS";#N/A,#N/A,FALSE,"10-YR C. F."}</definedName>
    <definedName name="wrn.TOTAL._.SHEETS5" localSheetId="34" hidden="1">{#N/A,#N/A,FALSE,"DEV COSTS";#N/A,#N/A,FALSE,"10-YR C. F."}</definedName>
    <definedName name="wrn.Total5" localSheetId="34" hidden="1">{#N/A,#N/A,FALSE,"Exec Sum";#N/A,#N/A,FALSE,"Rent Rate Comp";#N/A,#N/A,FALSE,"Rate, NPV Comp";#N/A,#N/A,FALSE,"Opt A NNN";#N/A,#N/A,FALSE,"15-yr Opt. A Sum";#N/A,#N/A,FALSE,"15-yr Opt A Other Costs";#N/A,#N/A,FALSE,"10-yr Opt. A Sum";#N/A,#N/A,FALSE,"10-yr Opt A Other Costs";#N/A,#N/A,FALSE,"NPV Calc"}</definedName>
    <definedName name="wrn.Tycon._.Model." localSheetId="34" hidden="1">{"rtn",#N/A,FALSE,"RTN";"tables",#N/A,FALSE,"RTN";"cf",#N/A,FALSE,"CF";"stats",#N/A,FALSE,"Stats";"prop",#N/A,FALSE,"Prop"}</definedName>
    <definedName name="wrn.Value." localSheetId="34" hidden="1">{#N/A,#N/A,FALSE,"Cashflow Analysis";#N/A,#N/A,FALSE,"Sensitivity Analysis";#N/A,#N/A,FALSE,"PV";#N/A,#N/A,FALSE,"Pro Forma"}</definedName>
    <definedName name="x" localSheetId="34" hidden="1">{#N/A,#N/A,FALSE,"Cashflow Analysis";#N/A,#N/A,FALSE,"Sensitivity Analysis";#N/A,#N/A,FALSE,"PV";#N/A,#N/A,FALSE,"Pro Forma"}</definedName>
    <definedName name="zzz" localSheetId="34" hidden="1">{"Outflow 1",#N/A,FALSE,"Outflows-Inflows";"Outflow 2",#N/A,FALSE,"Outflows-Inflows";"Inflow 1",#N/A,FALSE,"Outflows-Inflows";"Inflow 2",#N/A,FALSE,"Outflows-Inflows"}</definedName>
    <definedName name="zzzz" localSheetId="34" hidden="1">{"AnnualRentRoll",#N/A,FALSE,"RentRoll"}</definedName>
    <definedName name="zzzzzz" localSheetId="34" hidden="1">{"AnnualRentRoll",#N/A,FALSE,"RentRoll"}</definedName>
    <definedName name="_xlnm.Print_Area" localSheetId="34">'Proforma_Con'!$B$2:$P$73</definedName>
    <definedName name="_DCFLastMonth" localSheetId="35">OFFSET('P&amp;Ls_Consolidated_OLD'!_DCFFirstMonth,0,#REF!*12-1)</definedName>
    <definedName name="_DCFMonths" localSheetId="35">'P&amp;Ls_Consolidated_OLD'!_DCFFirstMonth:'Outstanding TILC'!_DCFLastMonth</definedName>
    <definedName name="_DCFSaleYear" localSheetId="35">OFFSET('P&amp;Ls_Consolidated_OLD'!_DCFBegin,0,#REF!*12-1)</definedName>
    <definedName name="asdfasdfasdfa" localSheetId="35" hidden="1">binary</definedName>
    <definedName name="asdfasfsa" localSheetId="35" hidden="1">binary</definedName>
    <definedName name="asdfsd" localSheetId="35" hidden="1">binary</definedName>
    <definedName name="asf" localSheetId="35" hidden="1">binary</definedName>
    <definedName name="asfsaf" localSheetId="35" hidden="1">binary</definedName>
    <definedName name="kjj" localSheetId="35" hidden="1">binary</definedName>
    <definedName name="Last_Row" localSheetId="35">IF(Values_Entered,Header_Row+'Outstanding TILC'!Number_of_Payments,Header_Row)</definedName>
    <definedName name="LOCAL_MYSQL_DATE_FORMAT" localSheetId="3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per" localSheetId="35">term*periods_per_year</definedName>
    <definedName name="Number_of_Payments" localSheetId="35">MATCH(0.01,'Sales &amp; Percentage Rent'!End_Bal,-1)+1</definedName>
    <definedName name="Payment_Date" localSheetId="35">DATE(YEAR(Loan_Start),MONTH(Loan_Start)+Payment_Number,DAY(Loan_Start))</definedName>
    <definedName name="PercentComplete" localSheetId="35">PercentCompleteBeyond*PeriodInPlan</definedName>
    <definedName name="ppy" localSheetId="35">periods_per_year</definedName>
    <definedName name="Print_Area_Reset" localSheetId="35">OFFSET(Full_Print,0,0,'Outstanding TILC'!Last_Row)</definedName>
    <definedName name="Radnor" localSheetId="35" hidden="1">binary</definedName>
    <definedName name="solver_rhs10" localSheetId="35" hidden="1">binary</definedName>
    <definedName name="solver_rhs11" localSheetId="35" hidden="1">binary</definedName>
    <definedName name="solver_rhs12" localSheetId="35" hidden="1">binary</definedName>
    <definedName name="solver_rhs13" localSheetId="35" hidden="1">binary</definedName>
    <definedName name="solver_rhs14" localSheetId="35" hidden="1">binary</definedName>
    <definedName name="solver_rhs15" localSheetId="35" hidden="1">binary</definedName>
    <definedName name="solver_rhs16" localSheetId="35" hidden="1">binary</definedName>
    <definedName name="solver_rhs17" localSheetId="35" hidden="1">binary</definedName>
    <definedName name="solver_rhs18" localSheetId="35" hidden="1">binary</definedName>
    <definedName name="solver_rhs19" localSheetId="35" hidden="1">binary</definedName>
    <definedName name="solver_rhs2" localSheetId="35" hidden="1">binary</definedName>
    <definedName name="solver_rhs20" localSheetId="35" hidden="1">binary</definedName>
    <definedName name="solver_rhs21" localSheetId="35" hidden="1">binary</definedName>
    <definedName name="solver_rhs22" localSheetId="35" hidden="1">binary</definedName>
    <definedName name="solver_rhs24" localSheetId="35" hidden="1">binary</definedName>
    <definedName name="solver_rhs25" localSheetId="35" hidden="1">binary</definedName>
    <definedName name="solver_rhs26" localSheetId="35" hidden="1">binary</definedName>
    <definedName name="solver_rhs27" localSheetId="35" hidden="1">binary</definedName>
    <definedName name="solver_rhs28" localSheetId="35" hidden="1">binary</definedName>
    <definedName name="solver_rhs29" localSheetId="35" hidden="1">binary</definedName>
    <definedName name="solver_rhs3" localSheetId="35" hidden="1">binary</definedName>
    <definedName name="solver_rhs30" localSheetId="35" hidden="1">binary</definedName>
    <definedName name="solver_rhs31" localSheetId="35" hidden="1">binary</definedName>
    <definedName name="solver_rhs32" localSheetId="35" hidden="1">binary</definedName>
    <definedName name="solver_rhs33" localSheetId="35" hidden="1">binary</definedName>
    <definedName name="solver_rhs34" localSheetId="35" hidden="1">binary</definedName>
    <definedName name="solver_rhs35" localSheetId="35" hidden="1">binary</definedName>
    <definedName name="solver_rhs36" localSheetId="35" hidden="1">binary</definedName>
    <definedName name="solver_rhs37" localSheetId="35" hidden="1">binary</definedName>
    <definedName name="solver_rhs38" localSheetId="35" hidden="1">binary</definedName>
    <definedName name="solver_rhs39" localSheetId="35" hidden="1">binary</definedName>
    <definedName name="solver_rhs4" localSheetId="35" hidden="1">binary</definedName>
    <definedName name="solver_rhs40" localSheetId="35" hidden="1">binary</definedName>
    <definedName name="solver_rhs41" localSheetId="35" hidden="1">binary</definedName>
    <definedName name="solver_rhs42" localSheetId="35" hidden="1">binary</definedName>
    <definedName name="solver_rhs43" localSheetId="35" hidden="1">binary</definedName>
    <definedName name="solver_rhs44" localSheetId="35" hidden="1">binary</definedName>
    <definedName name="solver_rhs46" localSheetId="35" hidden="1">binary</definedName>
    <definedName name="solver_rhs47" localSheetId="35" hidden="1">binary</definedName>
    <definedName name="solver_rhs48" localSheetId="35" hidden="1">binary</definedName>
    <definedName name="solver_rhs49" localSheetId="35" hidden="1">binary</definedName>
    <definedName name="solver_rhs5" localSheetId="35" hidden="1">binary</definedName>
    <definedName name="solver_rhs50" localSheetId="35" hidden="1">binary</definedName>
    <definedName name="solver_rhs51" localSheetId="35" hidden="1">binary</definedName>
    <definedName name="solver_rhs52" localSheetId="35" hidden="1">binary</definedName>
    <definedName name="solver_rhs53" localSheetId="35" hidden="1">binary</definedName>
    <definedName name="solver_rhs54" localSheetId="35" hidden="1">binary</definedName>
    <definedName name="solver_rhs55" localSheetId="35" hidden="1">binary</definedName>
    <definedName name="solver_rhs56" localSheetId="35" hidden="1">binary</definedName>
    <definedName name="solver_rhs57" localSheetId="35" hidden="1">binary</definedName>
    <definedName name="solver_rhs58" localSheetId="35" hidden="1">binary</definedName>
    <definedName name="solver_rhs59" localSheetId="35" hidden="1">binary</definedName>
    <definedName name="solver_rhs6" localSheetId="35" hidden="1">binary</definedName>
    <definedName name="solver_rhs60" localSheetId="35" hidden="1">binary</definedName>
    <definedName name="solver_rhs61" localSheetId="35" hidden="1">binary</definedName>
    <definedName name="solver_rhs62" localSheetId="35" hidden="1">binary</definedName>
    <definedName name="solver_rhs63" localSheetId="35" hidden="1">binary</definedName>
    <definedName name="solver_rhs64" localSheetId="35" hidden="1">binary</definedName>
    <definedName name="solver_rhs65" localSheetId="35" hidden="1">binary</definedName>
    <definedName name="solver_rhs66" localSheetId="35" hidden="1">binary</definedName>
    <definedName name="solver_rhs68" localSheetId="35" hidden="1">binary</definedName>
    <definedName name="solver_rhs69" localSheetId="35" hidden="1">binary</definedName>
    <definedName name="solver_rhs7" localSheetId="35" hidden="1">binary</definedName>
    <definedName name="solver_rhs70" localSheetId="35" hidden="1">binary</definedName>
    <definedName name="solver_rhs71" localSheetId="35" hidden="1">binary</definedName>
    <definedName name="solver_rhs72" localSheetId="35" hidden="1">binary</definedName>
    <definedName name="solver_rhs73" localSheetId="35" hidden="1">binary</definedName>
    <definedName name="solver_rhs74" localSheetId="35" hidden="1">binary</definedName>
    <definedName name="solver_rhs75" localSheetId="35" hidden="1">binary</definedName>
    <definedName name="solver_rhs76" localSheetId="35" hidden="1">binary</definedName>
    <definedName name="solver_rhs77" localSheetId="35" hidden="1">binary</definedName>
    <definedName name="solver_rhs78" localSheetId="35" hidden="1">binary</definedName>
    <definedName name="solver_rhs79" localSheetId="35" hidden="1">binary</definedName>
    <definedName name="solver_rhs8" localSheetId="35" hidden="1">binary</definedName>
    <definedName name="solver_rhs80" localSheetId="35" hidden="1">binary</definedName>
    <definedName name="solver_rhs81" localSheetId="35" hidden="1">binary</definedName>
    <definedName name="solver_rhs82" localSheetId="35" hidden="1">binary</definedName>
    <definedName name="solver_rhs83" localSheetId="35" hidden="1">binary</definedName>
    <definedName name="solver_rhs84" localSheetId="35" hidden="1">binary</definedName>
    <definedName name="solver_rhs85" localSheetId="35" hidden="1">binary</definedName>
    <definedName name="solver_rhs86" localSheetId="35" hidden="1">binary</definedName>
    <definedName name="solver_rhs87" localSheetId="35" hidden="1">binary</definedName>
    <definedName name="solver_rhs88" localSheetId="35" hidden="1">binary</definedName>
    <definedName name="solver_rhs9" localSheetId="35" hidden="1">binary</definedName>
    <definedName name="_xlnm.Print_Area" localSheetId="35">'Outstanding TILC'!$B$2:$I$30</definedName>
    <definedName name="_xlnm._FilterDatabase" localSheetId="37" hidden="1">'TT Summary'!$D$5:$N$8</definedName>
    <definedName name="_xlnm.Print_Area" localSheetId="37">'TT Summary'!$B$2:$Q$14</definedName>
    <definedName name="___aaa1" localSheetId="38">SUM(OFFSET(la_line02,0,2,1,1))</definedName>
    <definedName name="_aaa1" localSheetId="38">SUM(OFFSET(la_line02,0,2,1,1))</definedName>
    <definedName name="aaaa" localSheetId="38" hidden="1">binary</definedName>
    <definedName name="Actual" localSheetId="38">(PeriodInActual*(#REF!&gt;0))*PeriodInPlan</definedName>
    <definedName name="ActualBeyond" localSheetId="38">PeriodInActual*(#REF!&gt;0)</definedName>
    <definedName name="anchor1Range" localSheetId="38">OFFSET(anchor1,0,1,1,[0]!TotalProjectLength)</definedName>
    <definedName name="anchor2Range" localSheetId="38">OFFSET(anchor1,1,1,1,[0]!TotalProjectLength)</definedName>
    <definedName name="Apt_Stab" localSheetId="38">MATCH(Apt_Stab_Unit,Apt_Total_Occ,0)-1</definedName>
    <definedName name="Apt_Start_Date" localSheetId="38">DATE(Apt_Start_Year,Apt_Start_Month,1)</definedName>
    <definedName name="asdfasdfasdfa" localSheetId="38" hidden="1">binary</definedName>
    <definedName name="asdfasfsa" localSheetId="38" hidden="1">binary</definedName>
    <definedName name="asdfsd" localSheetId="38" hidden="1">binary</definedName>
    <definedName name="asf" localSheetId="38" hidden="1">binary</definedName>
    <definedName name="asfsaf" localSheetId="38" hidden="1">binary</definedName>
    <definedName name="ch_Dt1CumIRRline" localSheetId="38">OFFSET(FStabNWC,-61,4,1,netCfvc)</definedName>
    <definedName name="ch_Dt2CumIRRline" localSheetId="38">OFFSET(FStabNWC,-48,4,1,netCfvc)</definedName>
    <definedName name="ch_Dt3CumIRRline" localSheetId="38">OFFSET(FStabNWC,-35,4,1,netCfvc)</definedName>
    <definedName name="ch_Dt4CumIRRline" localSheetId="38">OFFSET(FStabNWC,-22,4,1,netCfvc)</definedName>
    <definedName name="ch_Dt5CumIRRline" localSheetId="38">OFFSET(FStabNWC,-9,4,1,netCfvc)</definedName>
    <definedName name="ch_Eq1CumIRRLine" localSheetId="38">OFFSET(FStabNWC,-90,4,1,netCfvc)</definedName>
    <definedName name="ch_Eq1IRRline" localSheetId="38">OFFSET(FStabNWC,-158,4,1,netCfvc)</definedName>
    <definedName name="ch_Eq2CumIRRline" localSheetId="38">OFFSET(FStabNWC,-89,4,1,netCfvc)</definedName>
    <definedName name="ch_Eq2IRRline" localSheetId="38">OFFSET(FStabNWC,-145,4,1,netCfvc)</definedName>
    <definedName name="ch_Eq3CumIRRline" localSheetId="38">OFFSET(FStabNWC,-88,4,1,netCfvc)</definedName>
    <definedName name="ch_Eq3IRRline" localSheetId="38">OFFSET(FStabNWC,-132,4,1,netCfvc)</definedName>
    <definedName name="ch_Eq4CumIRRline" localSheetId="38">OFFSET(FStabNWC,-87,4,1,netCfvc)</definedName>
    <definedName name="ch_Eq4IRRLine" localSheetId="38">OFFSET(FStabNWC,-119,4,1,netCfvc)</definedName>
    <definedName name="ch_Eq5CumIRRline" localSheetId="38">OFFSET(FStabNWC,-86,4,1,netCfvc)</definedName>
    <definedName name="ch_Eq5IRRline" localSheetId="38">OFFSET(FStabNWC,-106,4,1,netCfvc)</definedName>
    <definedName name="ch_LCost1_" localSheetId="38">-OFFSET(FStabNWC,20,4,1,netCfvc)</definedName>
    <definedName name="ch_TotalFinCost" localSheetId="38">OFFSET(FStabNWC,-169,4,1,netCfvc)</definedName>
    <definedName name="ch1_CapSale1" localSheetId="38">OFFSET(FStabNWC,10,4,1,netCfvc)</definedName>
    <definedName name="ch1_Const1" localSheetId="38">OFFSET(FStabNWC,64,4,1,netCfvc)</definedName>
    <definedName name="ch1_Const1_" localSheetId="38">-OFFSET(FStabNWC,64,4,1,netCfvc)</definedName>
    <definedName name="ch1_Land1" localSheetId="38">OFFSET(FStabNWC,48,4,1,netCfvc)</definedName>
    <definedName name="ch1_Land1_" localSheetId="38">-OFFSET(FStabNWC,48,4,1,netCfvc)</definedName>
    <definedName name="ch1_Lcost1" localSheetId="38">OFFSET(FStabNWC,20,4,1,netCfvc)</definedName>
    <definedName name="ch1_Mktg1" localSheetId="38">OFFSET(FStabNWC,90,4,1,netCfvc)</definedName>
    <definedName name="ch1_Mktg1_" localSheetId="38">-OFFSET(FStabNWC,90,4,1,netCfvc)</definedName>
    <definedName name="ch1_NOI1" localSheetId="38">OFFSET(FStabNWC,6,4,1,netCfvc)</definedName>
    <definedName name="ch1_NPaf" comment="..Net Positon After finance (Project IRR basis)" localSheetId="38">OFFSET(FStabNWC,-91,4,1,netCfvc)</definedName>
    <definedName name="ch1_NPpf" localSheetId="38">OFFSET(FStabNWC,-92,4,1,netCfvc)</definedName>
    <definedName name="ch1_Prof1" localSheetId="38">OFFSET(FStabNWC,75,4,1,netCfvc)</definedName>
    <definedName name="ch1_Prof1_" localSheetId="38">OFFSET(FStabNWC,-75,4,1,netCfvc)</definedName>
    <definedName name="ch1_TOther1" localSheetId="38">OFFSET(FStabNWC,127,4,1,netCfvc)</definedName>
    <definedName name="ch1_TOther1_" localSheetId="38">-OFFSET(FStabNWC,127,4,1,netCfvc)</definedName>
    <definedName name="ch1_USale1" localSheetId="38">OFFSET(FStabNWC,30,4,1,netCfvc)</definedName>
    <definedName name="Chart1Data1" localSheetId="38">OFFSET(Chart1Row1,0,0,1,FS_TotalProjectLength)</definedName>
    <definedName name="Chart1Data2" localSheetId="38">OFFSET(Chart1Row1,1,0,1,FS_TotalProjectLength)</definedName>
    <definedName name="Chart1Data3" localSheetId="38">OFFSET(Chart1Row1,2,0,1,FS_TotalProjectLength)</definedName>
    <definedName name="Chart1Data4" localSheetId="38">OFFSET(Chart1Row1,3,0,1,FS_TotalProjectLength)</definedName>
    <definedName name="ChartCF" localSheetId="38">OFFSET(#REF!,,,,1+COUNTIF(#REF!,"&lt;="&amp;HoldPeriod/12))</definedName>
    <definedName name="ChartNetOperatingIncome" localSheetId="38">OFFSET(#REF!,,,,1+COUNTIF(#REF!,"&lt;="&amp;HoldPeriod/12))</definedName>
    <definedName name="ChartYear" localSheetId="38">"Year "&amp;OFFSET(#REF!,,,,COUNTIF(#REF!,"&lt;="&amp;HoldPeriod/12))</definedName>
    <definedName name="contform" localSheetId="38">IF([0]!totcost&gt;201,(ROUNDUP(IF(MPC&gt;0,MPC,cont*[0]!totcost),-2)),0)</definedName>
    <definedName name="dfform" localSheetId="38">IF([0]!totcost&lt;201,0,ROUNDUP(IF(MPFee&gt;0,MPFee,1%*[0]!totcost),-2))</definedName>
    <definedName name="ELUdate" localSheetId="38">DATE(YEAR([0]!ProjectStartDate),MONTH([0]!ProjectStartDate)+[0]!StabilisedIncomeMonth-1,DAY([0]!ProjectStartDate))</definedName>
    <definedName name="fdfd" localSheetId="3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nform" localSheetId="38">IF(MCLI&gt;0,MCLI,(((#N/A/12)*conmos)*[0]!totcost)*45%)</definedName>
    <definedName name="finforma" localSheetId="38">IF(MCLI&gt;0,MCLI,(((#N/A/12)*conmos)*[0]!totcost)*45%)</definedName>
    <definedName name="FSmatrix" localSheetId="38">OFFSET(anchorMatrix1,0,0,50,FS_NumberOfFinanceStructures)</definedName>
    <definedName name="kjj" localSheetId="38" hidden="1">binary</definedName>
    <definedName name="Last" localSheetId="38">IF('TT Top GLA'!Values_en,HRow+'TT Top GLA'!NPayments,HRow)</definedName>
    <definedName name="Last_Row2" localSheetId="38">IF('TT Top GLA'!Values_Entered2,Header_Row2+'TT Top GLA'!Nber_of_Payments,Header_Row2)</definedName>
    <definedName name="LOCAL_MYSQL_DATE_FORMAT" localSheetId="3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Row" localSheetId="38">IF('TT Top GLA'!VEntered,HRow2+'TT Top GLA'!NPayments2,HRow2)</definedName>
    <definedName name="mnoif" localSheetId="38">1+((YEAR(EIFdate)-YEAR([0]!ProjectStartDate))*12)+MONTH(EIFdate)-MONTH([0]!ProjectStartDate)</definedName>
    <definedName name="mnoIFdate" localSheetId="38">DATE(YEAR([0]!ProjectStartDate),MONTH([0]!ProjectStartDate)+'TT Top GLA'!mnoif,DAY([0]!ProjectStartDate))</definedName>
    <definedName name="Nber_of_Payments" localSheetId="38">MATCH(0.01,End_Bal2,-1)+1</definedName>
    <definedName name="No_FSCF_Periods" localSheetId="38">ROUNDUP(FS_TotalProjectLength/cfvc,0)</definedName>
    <definedName name="NPayments" localSheetId="38">MATCH(0.01,EBal,-1)+1</definedName>
    <definedName name="NPayments2" localSheetId="38">MATCH(0.01,EBal2,-1)+1</definedName>
    <definedName name="PHmatrix" localSheetId="38">OFFSET(anchorMatrix2,0,0,50,FS_NumberOfFinanceStructurePhases)</definedName>
    <definedName name="Plan" localSheetId="38">PeriodInPlan*(#REF!&gt;0)</definedName>
    <definedName name="Radnor" localSheetId="38" hidden="1">binary</definedName>
    <definedName name="Range_CFAF" localSheetId="38">OFFSET(#REF!,0,0,1,Analysis_Period)</definedName>
    <definedName name="Range_Months" localSheetId="38">OFFSET(#REF!,0,0,1,Analysis_Period)</definedName>
    <definedName name="Range_NOI" localSheetId="38">OFFSET(#REF!,0,0,1,Analysis_Period)</definedName>
    <definedName name="solver_rhs10" localSheetId="38" hidden="1">binary</definedName>
    <definedName name="solver_rhs11" localSheetId="38" hidden="1">binary</definedName>
    <definedName name="solver_rhs12" localSheetId="38" hidden="1">binary</definedName>
    <definedName name="solver_rhs13" localSheetId="38" hidden="1">binary</definedName>
    <definedName name="solver_rhs14" localSheetId="38" hidden="1">binary</definedName>
    <definedName name="solver_rhs15" localSheetId="38" hidden="1">binary</definedName>
    <definedName name="solver_rhs16" localSheetId="38" hidden="1">binary</definedName>
    <definedName name="solver_rhs17" localSheetId="38" hidden="1">binary</definedName>
    <definedName name="solver_rhs18" localSheetId="38" hidden="1">binary</definedName>
    <definedName name="solver_rhs19" localSheetId="38" hidden="1">binary</definedName>
    <definedName name="solver_rhs2" localSheetId="38" hidden="1">binary</definedName>
    <definedName name="solver_rhs20" localSheetId="38" hidden="1">binary</definedName>
    <definedName name="solver_rhs21" localSheetId="38" hidden="1">binary</definedName>
    <definedName name="solver_rhs22" localSheetId="38" hidden="1">binary</definedName>
    <definedName name="solver_rhs24" localSheetId="38" hidden="1">binary</definedName>
    <definedName name="solver_rhs25" localSheetId="38" hidden="1">binary</definedName>
    <definedName name="solver_rhs26" localSheetId="38" hidden="1">binary</definedName>
    <definedName name="solver_rhs27" localSheetId="38" hidden="1">binary</definedName>
    <definedName name="solver_rhs28" localSheetId="38" hidden="1">binary</definedName>
    <definedName name="solver_rhs29" localSheetId="38" hidden="1">binary</definedName>
    <definedName name="solver_rhs3" localSheetId="38" hidden="1">binary</definedName>
    <definedName name="solver_rhs30" localSheetId="38" hidden="1">binary</definedName>
    <definedName name="solver_rhs31" localSheetId="38" hidden="1">binary</definedName>
    <definedName name="solver_rhs32" localSheetId="38" hidden="1">binary</definedName>
    <definedName name="solver_rhs33" localSheetId="38" hidden="1">binary</definedName>
    <definedName name="solver_rhs34" localSheetId="38" hidden="1">binary</definedName>
    <definedName name="solver_rhs35" localSheetId="38" hidden="1">binary</definedName>
    <definedName name="solver_rhs36" localSheetId="38" hidden="1">binary</definedName>
    <definedName name="solver_rhs37" localSheetId="38" hidden="1">binary</definedName>
    <definedName name="solver_rhs38" localSheetId="38" hidden="1">binary</definedName>
    <definedName name="solver_rhs39" localSheetId="38" hidden="1">binary</definedName>
    <definedName name="solver_rhs4" localSheetId="38" hidden="1">binary</definedName>
    <definedName name="solver_rhs40" localSheetId="38" hidden="1">binary</definedName>
    <definedName name="solver_rhs41" localSheetId="38" hidden="1">binary</definedName>
    <definedName name="solver_rhs42" localSheetId="38" hidden="1">binary</definedName>
    <definedName name="solver_rhs43" localSheetId="38" hidden="1">binary</definedName>
    <definedName name="solver_rhs44" localSheetId="38" hidden="1">binary</definedName>
    <definedName name="solver_rhs46" localSheetId="38" hidden="1">binary</definedName>
    <definedName name="solver_rhs47" localSheetId="38" hidden="1">binary</definedName>
    <definedName name="solver_rhs48" localSheetId="38" hidden="1">binary</definedName>
    <definedName name="solver_rhs49" localSheetId="38" hidden="1">binary</definedName>
    <definedName name="solver_rhs5" localSheetId="38" hidden="1">binary</definedName>
    <definedName name="solver_rhs50" localSheetId="38" hidden="1">binary</definedName>
    <definedName name="solver_rhs51" localSheetId="38" hidden="1">binary</definedName>
    <definedName name="solver_rhs52" localSheetId="38" hidden="1">binary</definedName>
    <definedName name="solver_rhs53" localSheetId="38" hidden="1">binary</definedName>
    <definedName name="solver_rhs54" localSheetId="38" hidden="1">binary</definedName>
    <definedName name="solver_rhs55" localSheetId="38" hidden="1">binary</definedName>
    <definedName name="solver_rhs56" localSheetId="38" hidden="1">binary</definedName>
    <definedName name="solver_rhs57" localSheetId="38" hidden="1">binary</definedName>
    <definedName name="solver_rhs58" localSheetId="38" hidden="1">binary</definedName>
    <definedName name="solver_rhs59" localSheetId="38" hidden="1">binary</definedName>
    <definedName name="solver_rhs6" localSheetId="38" hidden="1">binary</definedName>
    <definedName name="solver_rhs60" localSheetId="38" hidden="1">binary</definedName>
    <definedName name="solver_rhs61" localSheetId="38" hidden="1">binary</definedName>
    <definedName name="solver_rhs62" localSheetId="38" hidden="1">binary</definedName>
    <definedName name="solver_rhs63" localSheetId="38" hidden="1">binary</definedName>
    <definedName name="solver_rhs64" localSheetId="38" hidden="1">binary</definedName>
    <definedName name="solver_rhs65" localSheetId="38" hidden="1">binary</definedName>
    <definedName name="solver_rhs66" localSheetId="38" hidden="1">binary</definedName>
    <definedName name="solver_rhs68" localSheetId="38" hidden="1">binary</definedName>
    <definedName name="solver_rhs69" localSheetId="38" hidden="1">binary</definedName>
    <definedName name="solver_rhs7" localSheetId="38" hidden="1">binary</definedName>
    <definedName name="solver_rhs70" localSheetId="38" hidden="1">binary</definedName>
    <definedName name="solver_rhs71" localSheetId="38" hidden="1">binary</definedName>
    <definedName name="solver_rhs72" localSheetId="38" hidden="1">binary</definedName>
    <definedName name="solver_rhs73" localSheetId="38" hidden="1">binary</definedName>
    <definedName name="solver_rhs74" localSheetId="38" hidden="1">binary</definedName>
    <definedName name="solver_rhs75" localSheetId="38" hidden="1">binary</definedName>
    <definedName name="solver_rhs76" localSheetId="38" hidden="1">binary</definedName>
    <definedName name="solver_rhs77" localSheetId="38" hidden="1">binary</definedName>
    <definedName name="solver_rhs78" localSheetId="38" hidden="1">binary</definedName>
    <definedName name="solver_rhs79" localSheetId="38" hidden="1">binary</definedName>
    <definedName name="solver_rhs8" localSheetId="38" hidden="1">binary</definedName>
    <definedName name="solver_rhs80" localSheetId="38" hidden="1">binary</definedName>
    <definedName name="solver_rhs81" localSheetId="38" hidden="1">binary</definedName>
    <definedName name="solver_rhs82" localSheetId="38" hidden="1">binary</definedName>
    <definedName name="solver_rhs83" localSheetId="38" hidden="1">binary</definedName>
    <definedName name="solver_rhs84" localSheetId="38" hidden="1">binary</definedName>
    <definedName name="solver_rhs85" localSheetId="38" hidden="1">binary</definedName>
    <definedName name="solver_rhs86" localSheetId="38" hidden="1">binary</definedName>
    <definedName name="solver_rhs87" localSheetId="38" hidden="1">binary</definedName>
    <definedName name="solver_rhs88" localSheetId="38" hidden="1">binary</definedName>
    <definedName name="solver_rhs9" localSheetId="38" hidden="1">binary</definedName>
    <definedName name="spk_cols" localSheetId="38">OFFSET(SPK_cols1,0,1,1,spk_nwc)</definedName>
    <definedName name="ssss" localSheetId="38" hidden="1">binary</definedName>
    <definedName name="totcostXpercent" localSheetId="38">IF([0]!totcost&lt;101,0,ROUNDUP(IF(MPFee&gt;0,MPFee,1%*[0]!totcost),-2))</definedName>
    <definedName name="TW_Haxis1" localSheetId="38">OFFSET(TW_TPL,0,0,1,FS_TotalProjectLength)</definedName>
    <definedName name="TW_Haxis2" localSheetId="38">OFFSET(TW_TRL,0,0,1,netCfvc)</definedName>
    <definedName name="Values_en" localSheetId="38">IF(LAmount*IntRate*LYears*LStart&gt;0,1,0)</definedName>
    <definedName name="Values_Entered2" localSheetId="38">IF(Loan_Amount2*[0]!INT_RATE*Loan_Yrs*Loan_Start2&gt;0,1,0)</definedName>
    <definedName name="VEntered" localSheetId="38">IF(LAmount2*IRate2*LYears2*LStart2&gt;0,1,0)</definedName>
    <definedName name="VerChkFS" localSheetId="38"> IF(MID(FS_Version,1,8)&lt;&gt; "5.00.001", "Error: template requires Argus Developer v5.000.001.+",  "Argus Developer Version " &amp; FS_Version)</definedName>
    <definedName name="_xlnm._FilterDatabase" localSheetId="38" hidden="1">'TT Top GLA'!$D$5:$N$8</definedName>
    <definedName name="_xlnm.Print_Area" localSheetId="38">'TT Top GLA'!$B$2:$R$36</definedName>
    <definedName name="___aaa1" localSheetId="39">SUM(OFFSET(la_line02,0,2,1,1))</definedName>
    <definedName name="_aaa1" localSheetId="39">SUM(OFFSET(la_line02,0,2,1,1))</definedName>
    <definedName name="aaaa" localSheetId="39" hidden="1">binary</definedName>
    <definedName name="Actual" localSheetId="39">(PeriodInActual*(#REF!&gt;0))*PeriodInPlan</definedName>
    <definedName name="ActualBeyond" localSheetId="39">PeriodInActual*(#REF!&gt;0)</definedName>
    <definedName name="anchor1Range" localSheetId="39">OFFSET(anchor1,0,1,1,[0]!TotalProjectLength)</definedName>
    <definedName name="anchor2Range" localSheetId="39">OFFSET(anchor1,1,1,1,[0]!TotalProjectLength)</definedName>
    <definedName name="Apt_Stab" localSheetId="39">MATCH(Apt_Stab_Unit,Apt_Total_Occ,0)-1</definedName>
    <definedName name="Apt_Start_Date" localSheetId="39">DATE(Apt_Start_Year,Apt_Start_Month,1)</definedName>
    <definedName name="asdfasdfasdfa" localSheetId="39" hidden="1">binary</definedName>
    <definedName name="asdfasfsa" localSheetId="39" hidden="1">binary</definedName>
    <definedName name="asdfsd" localSheetId="39" hidden="1">binary</definedName>
    <definedName name="asf" localSheetId="39" hidden="1">binary</definedName>
    <definedName name="asfsaf" localSheetId="39" hidden="1">binary</definedName>
    <definedName name="ch_Dt1CumIRRline" localSheetId="39">OFFSET(FStabNWC,-61,4,1,netCfvc)</definedName>
    <definedName name="ch_Dt2CumIRRline" localSheetId="39">OFFSET(FStabNWC,-48,4,1,netCfvc)</definedName>
    <definedName name="ch_Dt3CumIRRline" localSheetId="39">OFFSET(FStabNWC,-35,4,1,netCfvc)</definedName>
    <definedName name="ch_Dt4CumIRRline" localSheetId="39">OFFSET(FStabNWC,-22,4,1,netCfvc)</definedName>
    <definedName name="ch_Dt5CumIRRline" localSheetId="39">OFFSET(FStabNWC,-9,4,1,netCfvc)</definedName>
    <definedName name="ch_Eq1CumIRRLine" localSheetId="39">OFFSET(FStabNWC,-90,4,1,netCfvc)</definedName>
    <definedName name="ch_Eq1IRRline" localSheetId="39">OFFSET(FStabNWC,-158,4,1,netCfvc)</definedName>
    <definedName name="ch_Eq2CumIRRline" localSheetId="39">OFFSET(FStabNWC,-89,4,1,netCfvc)</definedName>
    <definedName name="ch_Eq2IRRline" localSheetId="39">OFFSET(FStabNWC,-145,4,1,netCfvc)</definedName>
    <definedName name="ch_Eq3CumIRRline" localSheetId="39">OFFSET(FStabNWC,-88,4,1,netCfvc)</definedName>
    <definedName name="ch_Eq3IRRline" localSheetId="39">OFFSET(FStabNWC,-132,4,1,netCfvc)</definedName>
    <definedName name="ch_Eq4CumIRRline" localSheetId="39">OFFSET(FStabNWC,-87,4,1,netCfvc)</definedName>
    <definedName name="ch_Eq4IRRLine" localSheetId="39">OFFSET(FStabNWC,-119,4,1,netCfvc)</definedName>
    <definedName name="ch_Eq5CumIRRline" localSheetId="39">OFFSET(FStabNWC,-86,4,1,netCfvc)</definedName>
    <definedName name="ch_Eq5IRRline" localSheetId="39">OFFSET(FStabNWC,-106,4,1,netCfvc)</definedName>
    <definedName name="ch_LCost1_" localSheetId="39">-OFFSET(FStabNWC,20,4,1,netCfvc)</definedName>
    <definedName name="ch_TotalFinCost" localSheetId="39">OFFSET(FStabNWC,-169,4,1,netCfvc)</definedName>
    <definedName name="ch1_CapSale1" localSheetId="39">OFFSET(FStabNWC,10,4,1,netCfvc)</definedName>
    <definedName name="ch1_Const1" localSheetId="39">OFFSET(FStabNWC,64,4,1,netCfvc)</definedName>
    <definedName name="ch1_Const1_" localSheetId="39">-OFFSET(FStabNWC,64,4,1,netCfvc)</definedName>
    <definedName name="ch1_Land1" localSheetId="39">OFFSET(FStabNWC,48,4,1,netCfvc)</definedName>
    <definedName name="ch1_Land1_" localSheetId="39">-OFFSET(FStabNWC,48,4,1,netCfvc)</definedName>
    <definedName name="ch1_Lcost1" localSheetId="39">OFFSET(FStabNWC,20,4,1,netCfvc)</definedName>
    <definedName name="ch1_Mktg1" localSheetId="39">OFFSET(FStabNWC,90,4,1,netCfvc)</definedName>
    <definedName name="ch1_Mktg1_" localSheetId="39">-OFFSET(FStabNWC,90,4,1,netCfvc)</definedName>
    <definedName name="ch1_NOI1" localSheetId="39">OFFSET(FStabNWC,6,4,1,netCfvc)</definedName>
    <definedName name="ch1_NPaf" comment="..Net Positon After finance (Project IRR basis)" localSheetId="39">OFFSET(FStabNWC,-91,4,1,netCfvc)</definedName>
    <definedName name="ch1_NPpf" localSheetId="39">OFFSET(FStabNWC,-92,4,1,netCfvc)</definedName>
    <definedName name="ch1_Prof1" localSheetId="39">OFFSET(FStabNWC,75,4,1,netCfvc)</definedName>
    <definedName name="ch1_Prof1_" localSheetId="39">OFFSET(FStabNWC,-75,4,1,netCfvc)</definedName>
    <definedName name="ch1_TOther1" localSheetId="39">OFFSET(FStabNWC,127,4,1,netCfvc)</definedName>
    <definedName name="ch1_TOther1_" localSheetId="39">-OFFSET(FStabNWC,127,4,1,netCfvc)</definedName>
    <definedName name="ch1_USale1" localSheetId="39">OFFSET(FStabNWC,30,4,1,netCfvc)</definedName>
    <definedName name="Chart1Data1" localSheetId="39">OFFSET(Chart1Row1,0,0,1,FS_TotalProjectLength)</definedName>
    <definedName name="Chart1Data2" localSheetId="39">OFFSET(Chart1Row1,1,0,1,FS_TotalProjectLength)</definedName>
    <definedName name="Chart1Data3" localSheetId="39">OFFSET(Chart1Row1,2,0,1,FS_TotalProjectLength)</definedName>
    <definedName name="Chart1Data4" localSheetId="39">OFFSET(Chart1Row1,3,0,1,FS_TotalProjectLength)</definedName>
    <definedName name="ChartCF" localSheetId="39">OFFSET(#REF!,,,,1+COUNTIF(#REF!,"&lt;="&amp;HoldPeriod/12))</definedName>
    <definedName name="ChartNetOperatingIncome" localSheetId="39">OFFSET(#REF!,,,,1+COUNTIF(#REF!,"&lt;="&amp;HoldPeriod/12))</definedName>
    <definedName name="ChartYear" localSheetId="39">"Year "&amp;OFFSET(#REF!,,,,COUNTIF(#REF!,"&lt;="&amp;HoldPeriod/12))</definedName>
    <definedName name="contform" localSheetId="39">IF([0]!totcost&gt;201,(ROUNDUP(IF(MPC&gt;0,MPC,cont*[0]!totcost),-2)),0)</definedName>
    <definedName name="dfform" localSheetId="39">IF([0]!totcost&lt;201,0,ROUNDUP(IF(MPFee&gt;0,MPFee,1%*[0]!totcost),-2))</definedName>
    <definedName name="ELUdate" localSheetId="39">DATE(YEAR([0]!ProjectStartDate),MONTH([0]!ProjectStartDate)+[0]!StabilisedIncomeMonth-1,DAY([0]!ProjectStartDate))</definedName>
    <definedName name="fdfd" localSheetId="3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nform" localSheetId="39">IF(MCLI&gt;0,MCLI,(((#N/A/12)*conmos)*[0]!totcost)*45%)</definedName>
    <definedName name="finforma" localSheetId="39">IF(MCLI&gt;0,MCLI,(((#N/A/12)*conmos)*[0]!totcost)*45%)</definedName>
    <definedName name="FSmatrix" localSheetId="39">OFFSET(anchorMatrix1,0,0,50,FS_NumberOfFinanceStructures)</definedName>
    <definedName name="kjj" localSheetId="39" hidden="1">binary</definedName>
    <definedName name="Last" localSheetId="39">IF('TT Top Rev'!Values_en,HRow+'TT Top Rev'!NPayments,HRow)</definedName>
    <definedName name="Last_Row2" localSheetId="39">IF('TT Top Rev'!Values_Entered2,Header_Row2+'TT Top Rev'!Nber_of_Payments,Header_Row2)</definedName>
    <definedName name="LOCAL_MYSQL_DATE_FORMAT" localSheetId="3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Row" localSheetId="39">IF('TT Top Rev'!VEntered,HRow2+'TT Top Rev'!NPayments2,HRow2)</definedName>
    <definedName name="mnoif" localSheetId="39">1+((YEAR(EIFdate)-YEAR([0]!ProjectStartDate))*12)+MONTH(EIFdate)-MONTH([0]!ProjectStartDate)</definedName>
    <definedName name="mnoIFdate" localSheetId="39">DATE(YEAR([0]!ProjectStartDate),MONTH([0]!ProjectStartDate)+'TT Top Rev'!mnoif,DAY([0]!ProjectStartDate))</definedName>
    <definedName name="Nber_of_Payments" localSheetId="39">MATCH(0.01,End_Bal2,-1)+1</definedName>
    <definedName name="No_FSCF_Periods" localSheetId="39">ROUNDUP(FS_TotalProjectLength/cfvc,0)</definedName>
    <definedName name="NPayments" localSheetId="39">MATCH(0.01,EBal,-1)+1</definedName>
    <definedName name="NPayments2" localSheetId="39">MATCH(0.01,EBal2,-1)+1</definedName>
    <definedName name="PHmatrix" localSheetId="39">OFFSET(anchorMatrix2,0,0,50,FS_NumberOfFinanceStructurePhases)</definedName>
    <definedName name="Plan" localSheetId="39">PeriodInPlan*(#REF!&gt;0)</definedName>
    <definedName name="Radnor" localSheetId="39" hidden="1">binary</definedName>
    <definedName name="Range_CFAF" localSheetId="39">OFFSET(#REF!,0,0,1,Analysis_Period)</definedName>
    <definedName name="Range_Months" localSheetId="39">OFFSET(#REF!,0,0,1,Analysis_Period)</definedName>
    <definedName name="Range_NOI" localSheetId="39">OFFSET(#REF!,0,0,1,Analysis_Period)</definedName>
    <definedName name="solver_rhs10" localSheetId="39" hidden="1">binary</definedName>
    <definedName name="solver_rhs11" localSheetId="39" hidden="1">binary</definedName>
    <definedName name="solver_rhs12" localSheetId="39" hidden="1">binary</definedName>
    <definedName name="solver_rhs13" localSheetId="39" hidden="1">binary</definedName>
    <definedName name="solver_rhs14" localSheetId="39" hidden="1">binary</definedName>
    <definedName name="solver_rhs15" localSheetId="39" hidden="1">binary</definedName>
    <definedName name="solver_rhs16" localSheetId="39" hidden="1">binary</definedName>
    <definedName name="solver_rhs17" localSheetId="39" hidden="1">binary</definedName>
    <definedName name="solver_rhs18" localSheetId="39" hidden="1">binary</definedName>
    <definedName name="solver_rhs19" localSheetId="39" hidden="1">binary</definedName>
    <definedName name="solver_rhs2" localSheetId="39" hidden="1">binary</definedName>
    <definedName name="solver_rhs20" localSheetId="39" hidden="1">binary</definedName>
    <definedName name="solver_rhs21" localSheetId="39" hidden="1">binary</definedName>
    <definedName name="solver_rhs22" localSheetId="39" hidden="1">binary</definedName>
    <definedName name="solver_rhs24" localSheetId="39" hidden="1">binary</definedName>
    <definedName name="solver_rhs25" localSheetId="39" hidden="1">binary</definedName>
    <definedName name="solver_rhs26" localSheetId="39" hidden="1">binary</definedName>
    <definedName name="solver_rhs27" localSheetId="39" hidden="1">binary</definedName>
    <definedName name="solver_rhs28" localSheetId="39" hidden="1">binary</definedName>
    <definedName name="solver_rhs29" localSheetId="39" hidden="1">binary</definedName>
    <definedName name="solver_rhs3" localSheetId="39" hidden="1">binary</definedName>
    <definedName name="solver_rhs30" localSheetId="39" hidden="1">binary</definedName>
    <definedName name="solver_rhs31" localSheetId="39" hidden="1">binary</definedName>
    <definedName name="solver_rhs32" localSheetId="39" hidden="1">binary</definedName>
    <definedName name="solver_rhs33" localSheetId="39" hidden="1">binary</definedName>
    <definedName name="solver_rhs34" localSheetId="39" hidden="1">binary</definedName>
    <definedName name="solver_rhs35" localSheetId="39" hidden="1">binary</definedName>
    <definedName name="solver_rhs36" localSheetId="39" hidden="1">binary</definedName>
    <definedName name="solver_rhs37" localSheetId="39" hidden="1">binary</definedName>
    <definedName name="solver_rhs38" localSheetId="39" hidden="1">binary</definedName>
    <definedName name="solver_rhs39" localSheetId="39" hidden="1">binary</definedName>
    <definedName name="solver_rhs4" localSheetId="39" hidden="1">binary</definedName>
    <definedName name="solver_rhs40" localSheetId="39" hidden="1">binary</definedName>
    <definedName name="solver_rhs41" localSheetId="39" hidden="1">binary</definedName>
    <definedName name="solver_rhs42" localSheetId="39" hidden="1">binary</definedName>
    <definedName name="solver_rhs43" localSheetId="39" hidden="1">binary</definedName>
    <definedName name="solver_rhs44" localSheetId="39" hidden="1">binary</definedName>
    <definedName name="solver_rhs46" localSheetId="39" hidden="1">binary</definedName>
    <definedName name="solver_rhs47" localSheetId="39" hidden="1">binary</definedName>
    <definedName name="solver_rhs48" localSheetId="39" hidden="1">binary</definedName>
    <definedName name="solver_rhs49" localSheetId="39" hidden="1">binary</definedName>
    <definedName name="solver_rhs5" localSheetId="39" hidden="1">binary</definedName>
    <definedName name="solver_rhs50" localSheetId="39" hidden="1">binary</definedName>
    <definedName name="solver_rhs51" localSheetId="39" hidden="1">binary</definedName>
    <definedName name="solver_rhs52" localSheetId="39" hidden="1">binary</definedName>
    <definedName name="solver_rhs53" localSheetId="39" hidden="1">binary</definedName>
    <definedName name="solver_rhs54" localSheetId="39" hidden="1">binary</definedName>
    <definedName name="solver_rhs55" localSheetId="39" hidden="1">binary</definedName>
    <definedName name="solver_rhs56" localSheetId="39" hidden="1">binary</definedName>
    <definedName name="solver_rhs57" localSheetId="39" hidden="1">binary</definedName>
    <definedName name="solver_rhs58" localSheetId="39" hidden="1">binary</definedName>
    <definedName name="solver_rhs59" localSheetId="39" hidden="1">binary</definedName>
    <definedName name="solver_rhs6" localSheetId="39" hidden="1">binary</definedName>
    <definedName name="solver_rhs60" localSheetId="39" hidden="1">binary</definedName>
    <definedName name="solver_rhs61" localSheetId="39" hidden="1">binary</definedName>
    <definedName name="solver_rhs62" localSheetId="39" hidden="1">binary</definedName>
    <definedName name="solver_rhs63" localSheetId="39" hidden="1">binary</definedName>
    <definedName name="solver_rhs64" localSheetId="39" hidden="1">binary</definedName>
    <definedName name="solver_rhs65" localSheetId="39" hidden="1">binary</definedName>
    <definedName name="solver_rhs66" localSheetId="39" hidden="1">binary</definedName>
    <definedName name="solver_rhs68" localSheetId="39" hidden="1">binary</definedName>
    <definedName name="solver_rhs69" localSheetId="39" hidden="1">binary</definedName>
    <definedName name="solver_rhs7" localSheetId="39" hidden="1">binary</definedName>
    <definedName name="solver_rhs70" localSheetId="39" hidden="1">binary</definedName>
    <definedName name="solver_rhs71" localSheetId="39" hidden="1">binary</definedName>
    <definedName name="solver_rhs72" localSheetId="39" hidden="1">binary</definedName>
    <definedName name="solver_rhs73" localSheetId="39" hidden="1">binary</definedName>
    <definedName name="solver_rhs74" localSheetId="39" hidden="1">binary</definedName>
    <definedName name="solver_rhs75" localSheetId="39" hidden="1">binary</definedName>
    <definedName name="solver_rhs76" localSheetId="39" hidden="1">binary</definedName>
    <definedName name="solver_rhs77" localSheetId="39" hidden="1">binary</definedName>
    <definedName name="solver_rhs78" localSheetId="39" hidden="1">binary</definedName>
    <definedName name="solver_rhs79" localSheetId="39" hidden="1">binary</definedName>
    <definedName name="solver_rhs8" localSheetId="39" hidden="1">binary</definedName>
    <definedName name="solver_rhs80" localSheetId="39" hidden="1">binary</definedName>
    <definedName name="solver_rhs81" localSheetId="39" hidden="1">binary</definedName>
    <definedName name="solver_rhs82" localSheetId="39" hidden="1">binary</definedName>
    <definedName name="solver_rhs83" localSheetId="39" hidden="1">binary</definedName>
    <definedName name="solver_rhs84" localSheetId="39" hidden="1">binary</definedName>
    <definedName name="solver_rhs85" localSheetId="39" hidden="1">binary</definedName>
    <definedName name="solver_rhs86" localSheetId="39" hidden="1">binary</definedName>
    <definedName name="solver_rhs87" localSheetId="39" hidden="1">binary</definedName>
    <definedName name="solver_rhs88" localSheetId="39" hidden="1">binary</definedName>
    <definedName name="solver_rhs9" localSheetId="39" hidden="1">binary</definedName>
    <definedName name="spk_cols" localSheetId="39">OFFSET(SPK_cols1,0,1,1,spk_nwc)</definedName>
    <definedName name="ssss" localSheetId="39" hidden="1">binary</definedName>
    <definedName name="totcostXpercent" localSheetId="39">IF([0]!totcost&lt;101,0,ROUNDUP(IF(MPFee&gt;0,MPFee,1%*[0]!totcost),-2))</definedName>
    <definedName name="TW_Haxis1" localSheetId="39">OFFSET(TW_TPL,0,0,1,FS_TotalProjectLength)</definedName>
    <definedName name="TW_Haxis2" localSheetId="39">OFFSET(TW_TRL,0,0,1,netCfvc)</definedName>
    <definedName name="Values_en" localSheetId="39">IF(LAmount*IntRate*LYears*LStart&gt;0,1,0)</definedName>
    <definedName name="Values_Entered2" localSheetId="39">IF(Loan_Amount2*[0]!INT_RATE*Loan_Yrs*Loan_Start2&gt;0,1,0)</definedName>
    <definedName name="VEntered" localSheetId="39">IF(LAmount2*IRate2*LYears2*LStart2&gt;0,1,0)</definedName>
    <definedName name="VerChkFS" localSheetId="39"> IF(MID(FS_Version,1,8)&lt;&gt; "5.00.001", "Error: template requires Argus Developer v5.000.001.+",  "Argus Developer Version " &amp; FS_Version)</definedName>
    <definedName name="_xlnm._FilterDatabase" localSheetId="39" hidden="1">'TT Top Rev'!$D$5:$N$8</definedName>
    <definedName name="_xlnm.Print_Area" localSheetId="39">'TT Top Rev'!$B$2:$R$36</definedName>
    <definedName name="aaaa" localSheetId="40" hidden="1">binary</definedName>
    <definedName name="Actual" localSheetId="40">(PeriodInActual*(#REF!&gt;0))*PeriodInPlan</definedName>
    <definedName name="ActualBeyond" localSheetId="40">PeriodInActual*(#REF!&gt;0)</definedName>
    <definedName name="asdfasdfasdfa" localSheetId="40" hidden="1">binary</definedName>
    <definedName name="asdfasfsa" localSheetId="40" hidden="1">binary</definedName>
    <definedName name="asdfsd" localSheetId="40" hidden="1">binary</definedName>
    <definedName name="asf" localSheetId="40" hidden="1">binary</definedName>
    <definedName name="asfsaf" localSheetId="40" hidden="1">binary</definedName>
    <definedName name="ChartCF" localSheetId="40">OFFSET(#REF!,,,,1+COUNTIF(#REF!,"&lt;="&amp;HoldPeriod/12))</definedName>
    <definedName name="ChartNetOperatingIncome" localSheetId="40">OFFSET(#REF!,,,,1+COUNTIF(#REF!,"&lt;="&amp;HoldPeriod/12))</definedName>
    <definedName name="ChartYear" localSheetId="40">"Year "&amp;OFFSET(#REF!,,,,COUNTIF(#REF!,"&lt;="&amp;HoldPeriod/12))</definedName>
    <definedName name="fdfd" localSheetId="4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kjj" localSheetId="40" hidden="1">binary</definedName>
    <definedName name="Last_Row" localSheetId="40">IF([0]!Values_Entered,[0]!Header_Row+'Existing vs Mkt'!Number_of_Payments,[0]!Header_Row)</definedName>
    <definedName name="LOCAL_MYSQL_DATE_FORMAT" localSheetId="4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umber_of_Payments" localSheetId="40">MATCH(0.01,'Sales &amp; Percentage Rent'!End_Bal,-1)+1</definedName>
    <definedName name="Payment_Date" localSheetId="40">DATE(YEAR(Loan_Start),MONTH(Loan_Start)+Payment_Number,DAY(Loan_Start))</definedName>
    <definedName name="PercentComplete" localSheetId="40">PercentCompleteBeyond*PeriodInPlan</definedName>
    <definedName name="Plan" localSheetId="40">PeriodInPlan*(#REF!&gt;0)</definedName>
    <definedName name="Print_Area_Reset" localSheetId="40">OFFSET(Full_Print,0,0,'Existing vs Mkt'!Last_Row)</definedName>
    <definedName name="Radnor" localSheetId="40" hidden="1">binary</definedName>
    <definedName name="Range_CFAF" localSheetId="40">OFFSET(#REF!,0,0,1,Analysis_Period)</definedName>
    <definedName name="Range_Months" localSheetId="40">OFFSET(#REF!,0,0,1,Analysis_Period)</definedName>
    <definedName name="Range_NOI" localSheetId="40">OFFSET(#REF!,0,0,1,Analysis_Period)</definedName>
    <definedName name="sdddd" localSheetId="40">IF([0]!Values_Entered,[0]!Header_Row+'Existing vs Mkt'!Number_of_Payments,[0]!Header_Row)</definedName>
    <definedName name="solver_rhs10" localSheetId="40" hidden="1">binary</definedName>
    <definedName name="solver_rhs11" localSheetId="40" hidden="1">binary</definedName>
    <definedName name="solver_rhs12" localSheetId="40" hidden="1">binary</definedName>
    <definedName name="solver_rhs13" localSheetId="40" hidden="1">binary</definedName>
    <definedName name="solver_rhs14" localSheetId="40" hidden="1">binary</definedName>
    <definedName name="solver_rhs15" localSheetId="40" hidden="1">binary</definedName>
    <definedName name="solver_rhs16" localSheetId="40" hidden="1">binary</definedName>
    <definedName name="solver_rhs17" localSheetId="40" hidden="1">binary</definedName>
    <definedName name="solver_rhs18" localSheetId="40" hidden="1">binary</definedName>
    <definedName name="solver_rhs19" localSheetId="40" hidden="1">binary</definedName>
    <definedName name="solver_rhs2" localSheetId="40" hidden="1">binary</definedName>
    <definedName name="solver_rhs20" localSheetId="40" hidden="1">binary</definedName>
    <definedName name="solver_rhs21" localSheetId="40" hidden="1">binary</definedName>
    <definedName name="solver_rhs22" localSheetId="40" hidden="1">binary</definedName>
    <definedName name="solver_rhs24" localSheetId="40" hidden="1">binary</definedName>
    <definedName name="solver_rhs25" localSheetId="40" hidden="1">binary</definedName>
    <definedName name="solver_rhs26" localSheetId="40" hidden="1">binary</definedName>
    <definedName name="solver_rhs27" localSheetId="40" hidden="1">binary</definedName>
    <definedName name="solver_rhs28" localSheetId="40" hidden="1">binary</definedName>
    <definedName name="solver_rhs29" localSheetId="40" hidden="1">binary</definedName>
    <definedName name="solver_rhs3" localSheetId="40" hidden="1">binary</definedName>
    <definedName name="solver_rhs30" localSheetId="40" hidden="1">binary</definedName>
    <definedName name="solver_rhs31" localSheetId="40" hidden="1">binary</definedName>
    <definedName name="solver_rhs32" localSheetId="40" hidden="1">binary</definedName>
    <definedName name="solver_rhs33" localSheetId="40" hidden="1">binary</definedName>
    <definedName name="solver_rhs34" localSheetId="40" hidden="1">binary</definedName>
    <definedName name="solver_rhs35" localSheetId="40" hidden="1">binary</definedName>
    <definedName name="solver_rhs36" localSheetId="40" hidden="1">binary</definedName>
    <definedName name="solver_rhs37" localSheetId="40" hidden="1">binary</definedName>
    <definedName name="solver_rhs38" localSheetId="40" hidden="1">binary</definedName>
    <definedName name="solver_rhs39" localSheetId="40" hidden="1">binary</definedName>
    <definedName name="solver_rhs4" localSheetId="40" hidden="1">binary</definedName>
    <definedName name="solver_rhs40" localSheetId="40" hidden="1">binary</definedName>
    <definedName name="solver_rhs41" localSheetId="40" hidden="1">binary</definedName>
    <definedName name="solver_rhs42" localSheetId="40" hidden="1">binary</definedName>
    <definedName name="solver_rhs43" localSheetId="40" hidden="1">binary</definedName>
    <definedName name="solver_rhs44" localSheetId="40" hidden="1">binary</definedName>
    <definedName name="solver_rhs46" localSheetId="40" hidden="1">binary</definedName>
    <definedName name="solver_rhs47" localSheetId="40" hidden="1">binary</definedName>
    <definedName name="solver_rhs48" localSheetId="40" hidden="1">binary</definedName>
    <definedName name="solver_rhs49" localSheetId="40" hidden="1">binary</definedName>
    <definedName name="solver_rhs5" localSheetId="40" hidden="1">binary</definedName>
    <definedName name="solver_rhs50" localSheetId="40" hidden="1">binary</definedName>
    <definedName name="solver_rhs51" localSheetId="40" hidden="1">binary</definedName>
    <definedName name="solver_rhs52" localSheetId="40" hidden="1">binary</definedName>
    <definedName name="solver_rhs53" localSheetId="40" hidden="1">binary</definedName>
    <definedName name="solver_rhs54" localSheetId="40" hidden="1">binary</definedName>
    <definedName name="solver_rhs55" localSheetId="40" hidden="1">binary</definedName>
    <definedName name="solver_rhs56" localSheetId="40" hidden="1">binary</definedName>
    <definedName name="solver_rhs57" localSheetId="40" hidden="1">binary</definedName>
    <definedName name="solver_rhs58" localSheetId="40" hidden="1">binary</definedName>
    <definedName name="solver_rhs59" localSheetId="40" hidden="1">binary</definedName>
    <definedName name="solver_rhs6" localSheetId="40" hidden="1">binary</definedName>
    <definedName name="solver_rhs60" localSheetId="40" hidden="1">binary</definedName>
    <definedName name="solver_rhs61" localSheetId="40" hidden="1">binary</definedName>
    <definedName name="solver_rhs62" localSheetId="40" hidden="1">binary</definedName>
    <definedName name="solver_rhs63" localSheetId="40" hidden="1">binary</definedName>
    <definedName name="solver_rhs64" localSheetId="40" hidden="1">binary</definedName>
    <definedName name="solver_rhs65" localSheetId="40" hidden="1">binary</definedName>
    <definedName name="solver_rhs66" localSheetId="40" hidden="1">binary</definedName>
    <definedName name="solver_rhs68" localSheetId="40" hidden="1">binary</definedName>
    <definedName name="solver_rhs69" localSheetId="40" hidden="1">binary</definedName>
    <definedName name="solver_rhs7" localSheetId="40" hidden="1">binary</definedName>
    <definedName name="solver_rhs70" localSheetId="40" hidden="1">binary</definedName>
    <definedName name="solver_rhs71" localSheetId="40" hidden="1">binary</definedName>
    <definedName name="solver_rhs72" localSheetId="40" hidden="1">binary</definedName>
    <definedName name="solver_rhs73" localSheetId="40" hidden="1">binary</definedName>
    <definedName name="solver_rhs74" localSheetId="40" hidden="1">binary</definedName>
    <definedName name="solver_rhs75" localSheetId="40" hidden="1">binary</definedName>
    <definedName name="solver_rhs76" localSheetId="40" hidden="1">binary</definedName>
    <definedName name="solver_rhs77" localSheetId="40" hidden="1">binary</definedName>
    <definedName name="solver_rhs78" localSheetId="40" hidden="1">binary</definedName>
    <definedName name="solver_rhs79" localSheetId="40" hidden="1">binary</definedName>
    <definedName name="solver_rhs8" localSheetId="40" hidden="1">binary</definedName>
    <definedName name="solver_rhs80" localSheetId="40" hidden="1">binary</definedName>
    <definedName name="solver_rhs81" localSheetId="40" hidden="1">binary</definedName>
    <definedName name="solver_rhs82" localSheetId="40" hidden="1">binary</definedName>
    <definedName name="solver_rhs83" localSheetId="40" hidden="1">binary</definedName>
    <definedName name="solver_rhs84" localSheetId="40" hidden="1">binary</definedName>
    <definedName name="solver_rhs85" localSheetId="40" hidden="1">binary</definedName>
    <definedName name="solver_rhs86" localSheetId="40" hidden="1">binary</definedName>
    <definedName name="solver_rhs87" localSheetId="40" hidden="1">binary</definedName>
    <definedName name="solver_rhs88" localSheetId="40" hidden="1">binary</definedName>
    <definedName name="solver_rhs9" localSheetId="40" hidden="1">binary</definedName>
    <definedName name="ssss" localSheetId="40" hidden="1">binary</definedName>
    <definedName name="Total_Payment" localSheetId="40">Scheduled_Payment+Extra_Payment</definedName>
    <definedName name="_xlnm.Print_Area" localSheetId="40">'Existing vs Mkt'!$B$2:$P$38</definedName>
    <definedName name="aaaa" localSheetId="41" hidden="1">binary</definedName>
    <definedName name="Actual" localSheetId="41">(PeriodInActual*(#REF!&gt;0))*PeriodInPlan</definedName>
    <definedName name="ActualBeyond" localSheetId="41">PeriodInActual*(#REF!&gt;0)</definedName>
    <definedName name="asdfasdfasdfa" localSheetId="41" hidden="1">binary</definedName>
    <definedName name="asdfasfsa" localSheetId="41" hidden="1">binary</definedName>
    <definedName name="asdfsd" localSheetId="41" hidden="1">binary</definedName>
    <definedName name="asf" localSheetId="41" hidden="1">binary</definedName>
    <definedName name="asfsaf" localSheetId="41" hidden="1">binary</definedName>
    <definedName name="ChartCF" localSheetId="41">OFFSET(#REF!,,,,1+COUNTIF(#REF!,"&lt;="&amp;HoldPeriod/12))</definedName>
    <definedName name="ChartNetOperatingIncome" localSheetId="41">OFFSET(#REF!,,,,1+COUNTIF(#REF!,"&lt;="&amp;HoldPeriod/12))</definedName>
    <definedName name="ChartYear" localSheetId="41">"Year "&amp;OFFSET(#REF!,,,,COUNTIF(#REF!,"&lt;="&amp;HoldPeriod/12))</definedName>
    <definedName name="fdfd" localSheetId="4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kjj" localSheetId="41" hidden="1">binary</definedName>
    <definedName name="Last_Row" localSheetId="41">IF([0]!Values_Entered,[0]!Header_Row+'Lease SF Exp Schedule'!Number_of_Payments,[0]!Header_Row)</definedName>
    <definedName name="LOCAL_MYSQL_DATE_FORMAT" localSheetId="4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umber_of_Payments" localSheetId="41">MATCH(0.01,'Sales &amp; Percentage Rent'!End_Bal,-1)+1</definedName>
    <definedName name="Payment_Date" localSheetId="41">DATE(YEAR(Loan_Start),MONTH(Loan_Start)+Payment_Number,DAY(Loan_Start))</definedName>
    <definedName name="Plan" localSheetId="41">PeriodInPlan*(#REF!&gt;0)</definedName>
    <definedName name="Print_Area_Reset" localSheetId="41">OFFSET(Full_Print,0,0,'Lease SF Exp Schedule'!Last_Row)</definedName>
    <definedName name="Radnor" localSheetId="41" hidden="1">binary</definedName>
    <definedName name="Range_CFAF" localSheetId="41">OFFSET(#REF!,0,0,1,Analysis_Period)</definedName>
    <definedName name="Range_Months" localSheetId="41">OFFSET(#REF!,0,0,1,Analysis_Period)</definedName>
    <definedName name="Range_NOI" localSheetId="41">OFFSET(#REF!,0,0,1,Analysis_Period)</definedName>
    <definedName name="sdddd" localSheetId="41">IF([0]!Values_Entered,[0]!Header_Row+'Lease SF Exp Schedule'!Number_of_Payments,[0]!Header_Row)</definedName>
    <definedName name="solver_rhs10" localSheetId="41" hidden="1">binary</definedName>
    <definedName name="solver_rhs11" localSheetId="41" hidden="1">binary</definedName>
    <definedName name="solver_rhs12" localSheetId="41" hidden="1">binary</definedName>
    <definedName name="solver_rhs13" localSheetId="41" hidden="1">binary</definedName>
    <definedName name="solver_rhs14" localSheetId="41" hidden="1">binary</definedName>
    <definedName name="solver_rhs15" localSheetId="41" hidden="1">binary</definedName>
    <definedName name="solver_rhs16" localSheetId="41" hidden="1">binary</definedName>
    <definedName name="solver_rhs17" localSheetId="41" hidden="1">binary</definedName>
    <definedName name="solver_rhs18" localSheetId="41" hidden="1">binary</definedName>
    <definedName name="solver_rhs19" localSheetId="41" hidden="1">binary</definedName>
    <definedName name="solver_rhs2" localSheetId="41" hidden="1">binary</definedName>
    <definedName name="solver_rhs20" localSheetId="41" hidden="1">binary</definedName>
    <definedName name="solver_rhs21" localSheetId="41" hidden="1">binary</definedName>
    <definedName name="solver_rhs22" localSheetId="41" hidden="1">binary</definedName>
    <definedName name="solver_rhs24" localSheetId="41" hidden="1">binary</definedName>
    <definedName name="solver_rhs25" localSheetId="41" hidden="1">binary</definedName>
    <definedName name="solver_rhs26" localSheetId="41" hidden="1">binary</definedName>
    <definedName name="solver_rhs27" localSheetId="41" hidden="1">binary</definedName>
    <definedName name="solver_rhs28" localSheetId="41" hidden="1">binary</definedName>
    <definedName name="solver_rhs29" localSheetId="41" hidden="1">binary</definedName>
    <definedName name="solver_rhs3" localSheetId="41" hidden="1">binary</definedName>
    <definedName name="solver_rhs30" localSheetId="41" hidden="1">binary</definedName>
    <definedName name="solver_rhs31" localSheetId="41" hidden="1">binary</definedName>
    <definedName name="solver_rhs32" localSheetId="41" hidden="1">binary</definedName>
    <definedName name="solver_rhs33" localSheetId="41" hidden="1">binary</definedName>
    <definedName name="solver_rhs34" localSheetId="41" hidden="1">binary</definedName>
    <definedName name="solver_rhs35" localSheetId="41" hidden="1">binary</definedName>
    <definedName name="solver_rhs36" localSheetId="41" hidden="1">binary</definedName>
    <definedName name="solver_rhs37" localSheetId="41" hidden="1">binary</definedName>
    <definedName name="solver_rhs38" localSheetId="41" hidden="1">binary</definedName>
    <definedName name="solver_rhs39" localSheetId="41" hidden="1">binary</definedName>
    <definedName name="solver_rhs4" localSheetId="41" hidden="1">binary</definedName>
    <definedName name="solver_rhs40" localSheetId="41" hidden="1">binary</definedName>
    <definedName name="solver_rhs41" localSheetId="41" hidden="1">binary</definedName>
    <definedName name="solver_rhs42" localSheetId="41" hidden="1">binary</definedName>
    <definedName name="solver_rhs43" localSheetId="41" hidden="1">binary</definedName>
    <definedName name="solver_rhs44" localSheetId="41" hidden="1">binary</definedName>
    <definedName name="solver_rhs46" localSheetId="41" hidden="1">binary</definedName>
    <definedName name="solver_rhs47" localSheetId="41" hidden="1">binary</definedName>
    <definedName name="solver_rhs48" localSheetId="41" hidden="1">binary</definedName>
    <definedName name="solver_rhs49" localSheetId="41" hidden="1">binary</definedName>
    <definedName name="solver_rhs5" localSheetId="41" hidden="1">binary</definedName>
    <definedName name="solver_rhs50" localSheetId="41" hidden="1">binary</definedName>
    <definedName name="solver_rhs51" localSheetId="41" hidden="1">binary</definedName>
    <definedName name="solver_rhs52" localSheetId="41" hidden="1">binary</definedName>
    <definedName name="solver_rhs53" localSheetId="41" hidden="1">binary</definedName>
    <definedName name="solver_rhs54" localSheetId="41" hidden="1">binary</definedName>
    <definedName name="solver_rhs55" localSheetId="41" hidden="1">binary</definedName>
    <definedName name="solver_rhs56" localSheetId="41" hidden="1">binary</definedName>
    <definedName name="solver_rhs57" localSheetId="41" hidden="1">binary</definedName>
    <definedName name="solver_rhs58" localSheetId="41" hidden="1">binary</definedName>
    <definedName name="solver_rhs59" localSheetId="41" hidden="1">binary</definedName>
    <definedName name="solver_rhs6" localSheetId="41" hidden="1">binary</definedName>
    <definedName name="solver_rhs60" localSheetId="41" hidden="1">binary</definedName>
    <definedName name="solver_rhs61" localSheetId="41" hidden="1">binary</definedName>
    <definedName name="solver_rhs62" localSheetId="41" hidden="1">binary</definedName>
    <definedName name="solver_rhs63" localSheetId="41" hidden="1">binary</definedName>
    <definedName name="solver_rhs64" localSheetId="41" hidden="1">binary</definedName>
    <definedName name="solver_rhs65" localSheetId="41" hidden="1">binary</definedName>
    <definedName name="solver_rhs66" localSheetId="41" hidden="1">binary</definedName>
    <definedName name="solver_rhs68" localSheetId="41" hidden="1">binary</definedName>
    <definedName name="solver_rhs69" localSheetId="41" hidden="1">binary</definedName>
    <definedName name="solver_rhs7" localSheetId="41" hidden="1">binary</definedName>
    <definedName name="solver_rhs70" localSheetId="41" hidden="1">binary</definedName>
    <definedName name="solver_rhs71" localSheetId="41" hidden="1">binary</definedName>
    <definedName name="solver_rhs72" localSheetId="41" hidden="1">binary</definedName>
    <definedName name="solver_rhs73" localSheetId="41" hidden="1">binary</definedName>
    <definedName name="solver_rhs74" localSheetId="41" hidden="1">binary</definedName>
    <definedName name="solver_rhs75" localSheetId="41" hidden="1">binary</definedName>
    <definedName name="solver_rhs76" localSheetId="41" hidden="1">binary</definedName>
    <definedName name="solver_rhs77" localSheetId="41" hidden="1">binary</definedName>
    <definedName name="solver_rhs78" localSheetId="41" hidden="1">binary</definedName>
    <definedName name="solver_rhs79" localSheetId="41" hidden="1">binary</definedName>
    <definedName name="solver_rhs8" localSheetId="41" hidden="1">binary</definedName>
    <definedName name="solver_rhs80" localSheetId="41" hidden="1">binary</definedName>
    <definedName name="solver_rhs81" localSheetId="41" hidden="1">binary</definedName>
    <definedName name="solver_rhs82" localSheetId="41" hidden="1">binary</definedName>
    <definedName name="solver_rhs83" localSheetId="41" hidden="1">binary</definedName>
    <definedName name="solver_rhs84" localSheetId="41" hidden="1">binary</definedName>
    <definedName name="solver_rhs85" localSheetId="41" hidden="1">binary</definedName>
    <definedName name="solver_rhs86" localSheetId="41" hidden="1">binary</definedName>
    <definedName name="solver_rhs87" localSheetId="41" hidden="1">binary</definedName>
    <definedName name="solver_rhs88" localSheetId="41" hidden="1">binary</definedName>
    <definedName name="solver_rhs9" localSheetId="41" hidden="1">binary</definedName>
    <definedName name="ssss" localSheetId="41" hidden="1">binary</definedName>
    <definedName name="_xlnm.Print_Area" localSheetId="41">'Lease SF Exp Schedule'!$B$2:$Y$23</definedName>
    <definedName name="NOI" localSheetId="42" hidden="1">{"Commish",#N/A,FALSE,"LAWTC"}</definedName>
    <definedName name="wrn.COM." localSheetId="42" hidden="1">{"COM",#N/A,FALSE,"800 10th"}</definedName>
    <definedName name="wrn.COMLAWTC." localSheetId="42" hidden="1">{"Commish",#N/A,FALSE,"LAWTC"}</definedName>
    <definedName name="wrn.CORNELL._.ANALYSIS." localSheetId="42" hidden="1">{#N/A,#N/A,FALSE,"CORNELL SCENARIO COMPARISON";#N/A,#N/A,FALSE,"SUMMARY";#N/A,#N/A,FALSE,"Returns";#N/A,#N/A,FALSE,"Cash Flow";#N/A,#N/A,FALSE,"Pro-Forma";#N/A,#N/A,FALSE,"Rent Roll"}</definedName>
    <definedName name="wrn.Fairfield._.Business._.Center." localSheetId="42" hidden="1">{#N/A,#N/A,FALSE,"SUMMARY";#N/A,#N/A,FALSE,"Returns";#N/A,#N/A,FALSE,"Pro-Forma";#N/A,#N/A,FALSE,"Cash Flow";#N/A,#N/A,FALSE,"Rent Roll"}</definedName>
    <definedName name="wrn.Foxmeyer." localSheetId="42" hidden="1">{#N/A,#N/A,FALSE,"FOXMEYER SCENARIO COMPARISON";#N/A,#N/A,FALSE,"SUMMARY";#N/A,#N/A,FALSE,"Returns";#N/A,#N/A,FALSE,"Cash Flow";#N/A,#N/A,FALSE,"Pro-Forma";#N/A,#N/A,FALSE,"Rent Roll"}</definedName>
    <definedName name="_xlnm._FilterDatabase" localSheetId="42" hidden="1">'Expiration Graph'!$I$30:$P$30</definedName>
    <definedName name="_xlnm.Print_Area" localSheetId="42">'Expiration Graph'!$B$2:$P$25</definedName>
    <definedName name="_xlnm._FilterDatabase" localSheetId="43" hidden="1">'Lease Rent Exp Schedule'!$S$6:$S$105</definedName>
    <definedName name="_xlnm.Print_Area" localSheetId="43">'Lease Rent Exp Schedule'!$B$2:$N$111</definedName>
    <definedName name="aaaa" localSheetId="44" hidden="1">binary</definedName>
    <definedName name="Actual" localSheetId="44">(PeriodInActual*('Mkt Rnt Exp vs Wtd Avg Rnt Exp'!#REF!&gt;0))*PeriodInPlan</definedName>
    <definedName name="ActualBeyond" localSheetId="44">PeriodInActual*('Mkt Rnt Exp vs Wtd Avg Rnt Exp'!#REF!&gt;0)</definedName>
    <definedName name="asdfasdfasdfa" localSheetId="44" hidden="1">binary</definedName>
    <definedName name="asdfasfsa" localSheetId="44" hidden="1">binary</definedName>
    <definedName name="asdfsd" localSheetId="44" hidden="1">binary</definedName>
    <definedName name="asf" localSheetId="44" hidden="1">binary</definedName>
    <definedName name="asfsaf" localSheetId="44" hidden="1">binary</definedName>
    <definedName name="ChartCF" localSheetId="44">OFFSET('Mkt Rnt Exp vs Wtd Avg Rnt Exp'!#REF!,,,,1+COUNTIF('Mkt Rnt Exp vs Wtd Avg Rnt Exp'!#REF!,"&lt;="&amp;HoldPeriod/12))</definedName>
    <definedName name="ChartNetOperatingIncome" localSheetId="44">OFFSET('Mkt Rnt Exp vs Wtd Avg Rnt Exp'!#REF!,,,,1+COUNTIF('Mkt Rnt Exp vs Wtd Avg Rnt Exp'!#REF!,"&lt;="&amp;HoldPeriod/12))</definedName>
    <definedName name="ChartYear" localSheetId="44">"Year "&amp;OFFSET('Mkt Rnt Exp vs Wtd Avg Rnt Exp'!#REF!,,,,COUNTIF('Mkt Rnt Exp vs Wtd Avg Rnt Exp'!#REF!,"&lt;="&amp;HoldPeriod/12))</definedName>
    <definedName name="fdfd" localSheetId="4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kjj" localSheetId="44" hidden="1">binary</definedName>
    <definedName name="Last_Row" localSheetId="44">IF([0]!Values_Entered,[0]!Header_Row+'Mkt Rnt Exp vs Wtd Avg Rnt Exp'!Number_of_Payments,[0]!Header_Row)</definedName>
    <definedName name="LOCAL_MYSQL_DATE_FORMAT" localSheetId="4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OI" localSheetId="44" hidden="1">{"Commish",#N/A,FALSE,"LAWTC"}</definedName>
    <definedName name="Number_of_Payments" localSheetId="44">MATCH(0.01,'Sales &amp; Percentage Rent'!End_Bal,-1)+1</definedName>
    <definedName name="Payment_Date" localSheetId="44">DATE(YEAR(Loan_Start),MONTH(Loan_Start)+Payment_Number,DAY(Loan_Start))</definedName>
    <definedName name="PercentComplete" localSheetId="44">PercentCompleteBeyond*PeriodInPlan</definedName>
    <definedName name="Plan" localSheetId="44">PeriodInPlan*('Mkt Rnt Exp vs Wtd Avg Rnt Exp'!#REF!&gt;0)</definedName>
    <definedName name="Print_Area_Reset" localSheetId="44">OFFSET(Full_Print,0,0,'Mkt Rnt Exp vs Wtd Avg Rnt Exp'!Last_Row)</definedName>
    <definedName name="Radnor" localSheetId="44" hidden="1">binary</definedName>
    <definedName name="Range_CFAF" localSheetId="44">OFFSET('Mkt Rnt Exp vs Wtd Avg Rnt Exp'!#REF!,0,0,1,Analysis_Period)</definedName>
    <definedName name="Range_Months" localSheetId="44">OFFSET('Mkt Rnt Exp vs Wtd Avg Rnt Exp'!#REF!,0,0,1,Analysis_Period)</definedName>
    <definedName name="Range_NOI" localSheetId="44">OFFSET('Mkt Rnt Exp vs Wtd Avg Rnt Exp'!#REF!,0,0,1,Analysis_Period)</definedName>
    <definedName name="sdddd" localSheetId="44">IF([0]!Values_Entered,[0]!Header_Row+'Mkt Rnt Exp vs Wtd Avg Rnt Exp'!Number_of_Payments,[0]!Header_Row)</definedName>
    <definedName name="solver_rhs10" localSheetId="44" hidden="1">binary</definedName>
    <definedName name="solver_rhs11" localSheetId="44" hidden="1">binary</definedName>
    <definedName name="solver_rhs12" localSheetId="44" hidden="1">binary</definedName>
    <definedName name="solver_rhs13" localSheetId="44" hidden="1">binary</definedName>
    <definedName name="solver_rhs14" localSheetId="44" hidden="1">binary</definedName>
    <definedName name="solver_rhs15" localSheetId="44" hidden="1">binary</definedName>
    <definedName name="solver_rhs16" localSheetId="44" hidden="1">binary</definedName>
    <definedName name="solver_rhs17" localSheetId="44" hidden="1">binary</definedName>
    <definedName name="solver_rhs18" localSheetId="44" hidden="1">binary</definedName>
    <definedName name="solver_rhs19" localSheetId="44" hidden="1">binary</definedName>
    <definedName name="solver_rhs2" localSheetId="44" hidden="1">binary</definedName>
    <definedName name="solver_rhs20" localSheetId="44" hidden="1">binary</definedName>
    <definedName name="solver_rhs21" localSheetId="44" hidden="1">binary</definedName>
    <definedName name="solver_rhs22" localSheetId="44" hidden="1">binary</definedName>
    <definedName name="solver_rhs24" localSheetId="44" hidden="1">binary</definedName>
    <definedName name="solver_rhs25" localSheetId="44" hidden="1">binary</definedName>
    <definedName name="solver_rhs26" localSheetId="44" hidden="1">binary</definedName>
    <definedName name="solver_rhs27" localSheetId="44" hidden="1">binary</definedName>
    <definedName name="solver_rhs28" localSheetId="44" hidden="1">binary</definedName>
    <definedName name="solver_rhs29" localSheetId="44" hidden="1">binary</definedName>
    <definedName name="solver_rhs3" localSheetId="44" hidden="1">binary</definedName>
    <definedName name="solver_rhs30" localSheetId="44" hidden="1">binary</definedName>
    <definedName name="solver_rhs31" localSheetId="44" hidden="1">binary</definedName>
    <definedName name="solver_rhs32" localSheetId="44" hidden="1">binary</definedName>
    <definedName name="solver_rhs33" localSheetId="44" hidden="1">binary</definedName>
    <definedName name="solver_rhs34" localSheetId="44" hidden="1">binary</definedName>
    <definedName name="solver_rhs35" localSheetId="44" hidden="1">binary</definedName>
    <definedName name="solver_rhs36" localSheetId="44" hidden="1">binary</definedName>
    <definedName name="solver_rhs37" localSheetId="44" hidden="1">binary</definedName>
    <definedName name="solver_rhs38" localSheetId="44" hidden="1">binary</definedName>
    <definedName name="solver_rhs39" localSheetId="44" hidden="1">binary</definedName>
    <definedName name="solver_rhs4" localSheetId="44" hidden="1">binary</definedName>
    <definedName name="solver_rhs40" localSheetId="44" hidden="1">binary</definedName>
    <definedName name="solver_rhs41" localSheetId="44" hidden="1">binary</definedName>
    <definedName name="solver_rhs42" localSheetId="44" hidden="1">binary</definedName>
    <definedName name="solver_rhs43" localSheetId="44" hidden="1">binary</definedName>
    <definedName name="solver_rhs44" localSheetId="44" hidden="1">binary</definedName>
    <definedName name="solver_rhs46" localSheetId="44" hidden="1">binary</definedName>
    <definedName name="solver_rhs47" localSheetId="44" hidden="1">binary</definedName>
    <definedName name="solver_rhs48" localSheetId="44" hidden="1">binary</definedName>
    <definedName name="solver_rhs49" localSheetId="44" hidden="1">binary</definedName>
    <definedName name="solver_rhs5" localSheetId="44" hidden="1">binary</definedName>
    <definedName name="solver_rhs50" localSheetId="44" hidden="1">binary</definedName>
    <definedName name="solver_rhs51" localSheetId="44" hidden="1">binary</definedName>
    <definedName name="solver_rhs52" localSheetId="44" hidden="1">binary</definedName>
    <definedName name="solver_rhs53" localSheetId="44" hidden="1">binary</definedName>
    <definedName name="solver_rhs54" localSheetId="44" hidden="1">binary</definedName>
    <definedName name="solver_rhs55" localSheetId="44" hidden="1">binary</definedName>
    <definedName name="solver_rhs56" localSheetId="44" hidden="1">binary</definedName>
    <definedName name="solver_rhs57" localSheetId="44" hidden="1">binary</definedName>
    <definedName name="solver_rhs58" localSheetId="44" hidden="1">binary</definedName>
    <definedName name="solver_rhs59" localSheetId="44" hidden="1">binary</definedName>
    <definedName name="solver_rhs6" localSheetId="44" hidden="1">binary</definedName>
    <definedName name="solver_rhs60" localSheetId="44" hidden="1">binary</definedName>
    <definedName name="solver_rhs61" localSheetId="44" hidden="1">binary</definedName>
    <definedName name="solver_rhs62" localSheetId="44" hidden="1">binary</definedName>
    <definedName name="solver_rhs63" localSheetId="44" hidden="1">binary</definedName>
    <definedName name="solver_rhs64" localSheetId="44" hidden="1">binary</definedName>
    <definedName name="solver_rhs65" localSheetId="44" hidden="1">binary</definedName>
    <definedName name="solver_rhs66" localSheetId="44" hidden="1">binary</definedName>
    <definedName name="solver_rhs68" localSheetId="44" hidden="1">binary</definedName>
    <definedName name="solver_rhs69" localSheetId="44" hidden="1">binary</definedName>
    <definedName name="solver_rhs7" localSheetId="44" hidden="1">binary</definedName>
    <definedName name="solver_rhs70" localSheetId="44" hidden="1">binary</definedName>
    <definedName name="solver_rhs71" localSheetId="44" hidden="1">binary</definedName>
    <definedName name="solver_rhs72" localSheetId="44" hidden="1">binary</definedName>
    <definedName name="solver_rhs73" localSheetId="44" hidden="1">binary</definedName>
    <definedName name="solver_rhs74" localSheetId="44" hidden="1">binary</definedName>
    <definedName name="solver_rhs75" localSheetId="44" hidden="1">binary</definedName>
    <definedName name="solver_rhs76" localSheetId="44" hidden="1">binary</definedName>
    <definedName name="solver_rhs77" localSheetId="44" hidden="1">binary</definedName>
    <definedName name="solver_rhs78" localSheetId="44" hidden="1">binary</definedName>
    <definedName name="solver_rhs79" localSheetId="44" hidden="1">binary</definedName>
    <definedName name="solver_rhs8" localSheetId="44" hidden="1">binary</definedName>
    <definedName name="solver_rhs80" localSheetId="44" hidden="1">binary</definedName>
    <definedName name="solver_rhs81" localSheetId="44" hidden="1">binary</definedName>
    <definedName name="solver_rhs82" localSheetId="44" hidden="1">binary</definedName>
    <definedName name="solver_rhs83" localSheetId="44" hidden="1">binary</definedName>
    <definedName name="solver_rhs84" localSheetId="44" hidden="1">binary</definedName>
    <definedName name="solver_rhs85" localSheetId="44" hidden="1">binary</definedName>
    <definedName name="solver_rhs86" localSheetId="44" hidden="1">binary</definedName>
    <definedName name="solver_rhs87" localSheetId="44" hidden="1">binary</definedName>
    <definedName name="solver_rhs88" localSheetId="44" hidden="1">binary</definedName>
    <definedName name="solver_rhs9" localSheetId="44" hidden="1">binary</definedName>
    <definedName name="ssss" localSheetId="44" hidden="1">binary</definedName>
    <definedName name="Total_Payment" localSheetId="44">Scheduled_Payment+Extra_Payment</definedName>
    <definedName name="wrn.COM." localSheetId="44" hidden="1">{"COM",#N/A,FALSE,"800 10th"}</definedName>
    <definedName name="wrn.COMLAWTC." localSheetId="44" hidden="1">{"Commish",#N/A,FALSE,"LAWTC"}</definedName>
    <definedName name="wrn.CORNELL._.ANALYSIS." localSheetId="44" hidden="1">{#N/A,#N/A,FALSE,"CORNELL SCENARIO COMPARISON";#N/A,#N/A,FALSE,"SUMMARY";#N/A,#N/A,FALSE,"Returns";#N/A,#N/A,FALSE,"Cash Flow";#N/A,#N/A,FALSE,"Pro-Forma";#N/A,#N/A,FALSE,"Rent Roll"}</definedName>
    <definedName name="wrn.Fairfield._.Business._.Center." localSheetId="44" hidden="1">{#N/A,#N/A,FALSE,"SUMMARY";#N/A,#N/A,FALSE,"Returns";#N/A,#N/A,FALSE,"Pro-Forma";#N/A,#N/A,FALSE,"Cash Flow";#N/A,#N/A,FALSE,"Rent Roll"}</definedName>
    <definedName name="wrn.Foxmeyer." localSheetId="44" hidden="1">{#N/A,#N/A,FALSE,"FOXMEYER SCENARIO COMPARISON";#N/A,#N/A,FALSE,"SUMMARY";#N/A,#N/A,FALSE,"Returns";#N/A,#N/A,FALSE,"Cash Flow";#N/A,#N/A,FALSE,"Pro-Forma";#N/A,#N/A,FALSE,"Rent Roll"}</definedName>
    <definedName name="_xlnm._FilterDatabase" localSheetId="44" hidden="1">'Mkt Rnt Exp vs Wtd Avg Rnt Exp'!$K$30:$R$30</definedName>
    <definedName name="_xlnm.Print_Area" localSheetId="44">'Mkt Rnt Exp vs Wtd Avg Rnt Exp'!$B$2:$Q$25</definedName>
    <definedName name="_DCFLastMonth" localSheetId="45">OFFSET('P&amp;Ls_Consolidated_OLD'!_DCFFirstMonth,0,#REF!*12-1)</definedName>
    <definedName name="_DCFMonths" localSheetId="45">'P&amp;Ls_Consolidated_OLD'!_DCFFirstMonth:'Due Outs'!_DCFLastMonth</definedName>
    <definedName name="_DCFSaleYear" localSheetId="45">OFFSET('P&amp;Ls_Consolidated_OLD'!_DCFBegin,0,#REF!*12-1)</definedName>
    <definedName name="asdfasdfasdfa" localSheetId="45" hidden="1">binary</definedName>
    <definedName name="asdfasfsa" localSheetId="45" hidden="1">binary</definedName>
    <definedName name="asdfsd" localSheetId="45" hidden="1">binary</definedName>
    <definedName name="asf" localSheetId="45" hidden="1">binary</definedName>
    <definedName name="asfsaf" localSheetId="45" hidden="1">binary</definedName>
    <definedName name="kjj" localSheetId="45" hidden="1">binary</definedName>
    <definedName name="Last_Row" localSheetId="45">IF(Values_Entered,Header_Row+'Due Outs'!Number_of_Payments,Header_Row)</definedName>
    <definedName name="LOCAL_MYSQL_DATE_FORMAT" localSheetId="4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per" localSheetId="45">term*periods_per_year</definedName>
    <definedName name="Number_of_Payments" localSheetId="45">MATCH(0.01,'Sales &amp; Percentage Rent'!End_Bal,-1)+1</definedName>
    <definedName name="Payment_Date" localSheetId="45">DATE(YEAR(Loan_Start),MONTH(Loan_Start)+Payment_Number,DAY(Loan_Start))</definedName>
    <definedName name="PercentComplete" localSheetId="45">PercentCompleteBeyond*PeriodInPlan</definedName>
    <definedName name="ppy" localSheetId="45">periods_per_year</definedName>
    <definedName name="Print_Area_Reset" localSheetId="45">OFFSET(Full_Print,0,0,'Due Outs'!Last_Row)</definedName>
    <definedName name="Radnor" localSheetId="45" hidden="1">binary</definedName>
    <definedName name="solver_rhs10" localSheetId="45" hidden="1">binary</definedName>
    <definedName name="solver_rhs11" localSheetId="45" hidden="1">binary</definedName>
    <definedName name="solver_rhs12" localSheetId="45" hidden="1">binary</definedName>
    <definedName name="solver_rhs13" localSheetId="45" hidden="1">binary</definedName>
    <definedName name="solver_rhs14" localSheetId="45" hidden="1">binary</definedName>
    <definedName name="solver_rhs15" localSheetId="45" hidden="1">binary</definedName>
    <definedName name="solver_rhs16" localSheetId="45" hidden="1">binary</definedName>
    <definedName name="solver_rhs17" localSheetId="45" hidden="1">binary</definedName>
    <definedName name="solver_rhs18" localSheetId="45" hidden="1">binary</definedName>
    <definedName name="solver_rhs19" localSheetId="45" hidden="1">binary</definedName>
    <definedName name="solver_rhs2" localSheetId="45" hidden="1">binary</definedName>
    <definedName name="solver_rhs20" localSheetId="45" hidden="1">binary</definedName>
    <definedName name="solver_rhs21" localSheetId="45" hidden="1">binary</definedName>
    <definedName name="solver_rhs22" localSheetId="45" hidden="1">binary</definedName>
    <definedName name="solver_rhs24" localSheetId="45" hidden="1">binary</definedName>
    <definedName name="solver_rhs25" localSheetId="45" hidden="1">binary</definedName>
    <definedName name="solver_rhs26" localSheetId="45" hidden="1">binary</definedName>
    <definedName name="solver_rhs27" localSheetId="45" hidden="1">binary</definedName>
    <definedName name="solver_rhs28" localSheetId="45" hidden="1">binary</definedName>
    <definedName name="solver_rhs29" localSheetId="45" hidden="1">binary</definedName>
    <definedName name="solver_rhs3" localSheetId="45" hidden="1">binary</definedName>
    <definedName name="solver_rhs30" localSheetId="45" hidden="1">binary</definedName>
    <definedName name="solver_rhs31" localSheetId="45" hidden="1">binary</definedName>
    <definedName name="solver_rhs32" localSheetId="45" hidden="1">binary</definedName>
    <definedName name="solver_rhs33" localSheetId="45" hidden="1">binary</definedName>
    <definedName name="solver_rhs34" localSheetId="45" hidden="1">binary</definedName>
    <definedName name="solver_rhs35" localSheetId="45" hidden="1">binary</definedName>
    <definedName name="solver_rhs36" localSheetId="45" hidden="1">binary</definedName>
    <definedName name="solver_rhs37" localSheetId="45" hidden="1">binary</definedName>
    <definedName name="solver_rhs38" localSheetId="45" hidden="1">binary</definedName>
    <definedName name="solver_rhs39" localSheetId="45" hidden="1">binary</definedName>
    <definedName name="solver_rhs4" localSheetId="45" hidden="1">binary</definedName>
    <definedName name="solver_rhs40" localSheetId="45" hidden="1">binary</definedName>
    <definedName name="solver_rhs41" localSheetId="45" hidden="1">binary</definedName>
    <definedName name="solver_rhs42" localSheetId="45" hidden="1">binary</definedName>
    <definedName name="solver_rhs43" localSheetId="45" hidden="1">binary</definedName>
    <definedName name="solver_rhs44" localSheetId="45" hidden="1">binary</definedName>
    <definedName name="solver_rhs46" localSheetId="45" hidden="1">binary</definedName>
    <definedName name="solver_rhs47" localSheetId="45" hidden="1">binary</definedName>
    <definedName name="solver_rhs48" localSheetId="45" hidden="1">binary</definedName>
    <definedName name="solver_rhs49" localSheetId="45" hidden="1">binary</definedName>
    <definedName name="solver_rhs5" localSheetId="45" hidden="1">binary</definedName>
    <definedName name="solver_rhs50" localSheetId="45" hidden="1">binary</definedName>
    <definedName name="solver_rhs51" localSheetId="45" hidden="1">binary</definedName>
    <definedName name="solver_rhs52" localSheetId="45" hidden="1">binary</definedName>
    <definedName name="solver_rhs53" localSheetId="45" hidden="1">binary</definedName>
    <definedName name="solver_rhs54" localSheetId="45" hidden="1">binary</definedName>
    <definedName name="solver_rhs55" localSheetId="45" hidden="1">binary</definedName>
    <definedName name="solver_rhs56" localSheetId="45" hidden="1">binary</definedName>
    <definedName name="solver_rhs57" localSheetId="45" hidden="1">binary</definedName>
    <definedName name="solver_rhs58" localSheetId="45" hidden="1">binary</definedName>
    <definedName name="solver_rhs59" localSheetId="45" hidden="1">binary</definedName>
    <definedName name="solver_rhs6" localSheetId="45" hidden="1">binary</definedName>
    <definedName name="solver_rhs60" localSheetId="45" hidden="1">binary</definedName>
    <definedName name="solver_rhs61" localSheetId="45" hidden="1">binary</definedName>
    <definedName name="solver_rhs62" localSheetId="45" hidden="1">binary</definedName>
    <definedName name="solver_rhs63" localSheetId="45" hidden="1">binary</definedName>
    <definedName name="solver_rhs64" localSheetId="45" hidden="1">binary</definedName>
    <definedName name="solver_rhs65" localSheetId="45" hidden="1">binary</definedName>
    <definedName name="solver_rhs66" localSheetId="45" hidden="1">binary</definedName>
    <definedName name="solver_rhs68" localSheetId="45" hidden="1">binary</definedName>
    <definedName name="solver_rhs69" localSheetId="45" hidden="1">binary</definedName>
    <definedName name="solver_rhs7" localSheetId="45" hidden="1">binary</definedName>
    <definedName name="solver_rhs70" localSheetId="45" hidden="1">binary</definedName>
    <definedName name="solver_rhs71" localSheetId="45" hidden="1">binary</definedName>
    <definedName name="solver_rhs72" localSheetId="45" hidden="1">binary</definedName>
    <definedName name="solver_rhs73" localSheetId="45" hidden="1">binary</definedName>
    <definedName name="solver_rhs74" localSheetId="45" hidden="1">binary</definedName>
    <definedName name="solver_rhs75" localSheetId="45" hidden="1">binary</definedName>
    <definedName name="solver_rhs76" localSheetId="45" hidden="1">binary</definedName>
    <definedName name="solver_rhs77" localSheetId="45" hidden="1">binary</definedName>
    <definedName name="solver_rhs78" localSheetId="45" hidden="1">binary</definedName>
    <definedName name="solver_rhs79" localSheetId="45" hidden="1">binary</definedName>
    <definedName name="solver_rhs8" localSheetId="45" hidden="1">binary</definedName>
    <definedName name="solver_rhs80" localSheetId="45" hidden="1">binary</definedName>
    <definedName name="solver_rhs81" localSheetId="45" hidden="1">binary</definedName>
    <definedName name="solver_rhs82" localSheetId="45" hidden="1">binary</definedName>
    <definedName name="solver_rhs83" localSheetId="45" hidden="1">binary</definedName>
    <definedName name="solver_rhs84" localSheetId="45" hidden="1">binary</definedName>
    <definedName name="solver_rhs85" localSheetId="45" hidden="1">binary</definedName>
    <definedName name="solver_rhs86" localSheetId="45" hidden="1">binary</definedName>
    <definedName name="solver_rhs87" localSheetId="45" hidden="1">binary</definedName>
    <definedName name="solver_rhs88" localSheetId="45" hidden="1">binary</definedName>
    <definedName name="solver_rhs9" localSheetId="45" hidden="1">binary</definedName>
    <definedName name="_xlnm.Print_Area" localSheetId="45">'Due Outs'!$B$2:$L$21</definedName>
    <definedName name="_DCFLastMonth" localSheetId="46">OFFSET('P&amp;Ls_Consolidated_OLD'!_DCFFirstMonth,0,#REF!*12-1)</definedName>
    <definedName name="_DCFMonths" localSheetId="46">'P&amp;Ls_Consolidated_OLD'!_DCFFirstMonth:'Modeling Notes'!_DCFLastMonth</definedName>
    <definedName name="_DCFSaleYear" localSheetId="46">OFFSET('P&amp;Ls_Consolidated_OLD'!_DCFBegin,0,#REF!*12-1)</definedName>
    <definedName name="asdfasdfasdfa" localSheetId="46" hidden="1">binary</definedName>
    <definedName name="asdfasfsa" localSheetId="46" hidden="1">binary</definedName>
    <definedName name="asdfsd" localSheetId="46" hidden="1">binary</definedName>
    <definedName name="asf" localSheetId="46" hidden="1">binary</definedName>
    <definedName name="asfsaf" localSheetId="46" hidden="1">binary</definedName>
    <definedName name="kjj" localSheetId="46" hidden="1">binary</definedName>
    <definedName name="Last_Row" localSheetId="46">IF(Values_Entered,Header_Row+'Modeling Notes'!Number_of_Payments,Header_Row)</definedName>
    <definedName name="LOCAL_MYSQL_DATE_FORMAT" localSheetId="4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per" localSheetId="46">term*periods_per_year</definedName>
    <definedName name="Number_of_Payments" localSheetId="46">MATCH(0.01,'Sales &amp; Percentage Rent'!End_Bal,-1)+1</definedName>
    <definedName name="Payment_Date" localSheetId="46">DATE(YEAR(Loan_Start),MONTH(Loan_Start)+Payment_Number,DAY(Loan_Start))</definedName>
    <definedName name="PercentComplete" localSheetId="46">PercentCompleteBeyond*PeriodInPlan</definedName>
    <definedName name="ppy" localSheetId="46">periods_per_year</definedName>
    <definedName name="Print_Area_Reset" localSheetId="46">OFFSET(Full_Print,0,0,'Modeling Notes'!Last_Row)</definedName>
    <definedName name="Radnor" localSheetId="46" hidden="1">binary</definedName>
    <definedName name="solver_rhs10" localSheetId="46" hidden="1">binary</definedName>
    <definedName name="solver_rhs11" localSheetId="46" hidden="1">binary</definedName>
    <definedName name="solver_rhs12" localSheetId="46" hidden="1">binary</definedName>
    <definedName name="solver_rhs13" localSheetId="46" hidden="1">binary</definedName>
    <definedName name="solver_rhs14" localSheetId="46" hidden="1">binary</definedName>
    <definedName name="solver_rhs15" localSheetId="46" hidden="1">binary</definedName>
    <definedName name="solver_rhs16" localSheetId="46" hidden="1">binary</definedName>
    <definedName name="solver_rhs17" localSheetId="46" hidden="1">binary</definedName>
    <definedName name="solver_rhs18" localSheetId="46" hidden="1">binary</definedName>
    <definedName name="solver_rhs19" localSheetId="46" hidden="1">binary</definedName>
    <definedName name="solver_rhs2" localSheetId="46" hidden="1">binary</definedName>
    <definedName name="solver_rhs20" localSheetId="46" hidden="1">binary</definedName>
    <definedName name="solver_rhs21" localSheetId="46" hidden="1">binary</definedName>
    <definedName name="solver_rhs22" localSheetId="46" hidden="1">binary</definedName>
    <definedName name="solver_rhs24" localSheetId="46" hidden="1">binary</definedName>
    <definedName name="solver_rhs25" localSheetId="46" hidden="1">binary</definedName>
    <definedName name="solver_rhs26" localSheetId="46" hidden="1">binary</definedName>
    <definedName name="solver_rhs27" localSheetId="46" hidden="1">binary</definedName>
    <definedName name="solver_rhs28" localSheetId="46" hidden="1">binary</definedName>
    <definedName name="solver_rhs29" localSheetId="46" hidden="1">binary</definedName>
    <definedName name="solver_rhs3" localSheetId="46" hidden="1">binary</definedName>
    <definedName name="solver_rhs30" localSheetId="46" hidden="1">binary</definedName>
    <definedName name="solver_rhs31" localSheetId="46" hidden="1">binary</definedName>
    <definedName name="solver_rhs32" localSheetId="46" hidden="1">binary</definedName>
    <definedName name="solver_rhs33" localSheetId="46" hidden="1">binary</definedName>
    <definedName name="solver_rhs34" localSheetId="46" hidden="1">binary</definedName>
    <definedName name="solver_rhs35" localSheetId="46" hidden="1">binary</definedName>
    <definedName name="solver_rhs36" localSheetId="46" hidden="1">binary</definedName>
    <definedName name="solver_rhs37" localSheetId="46" hidden="1">binary</definedName>
    <definedName name="solver_rhs38" localSheetId="46" hidden="1">binary</definedName>
    <definedName name="solver_rhs39" localSheetId="46" hidden="1">binary</definedName>
    <definedName name="solver_rhs4" localSheetId="46" hidden="1">binary</definedName>
    <definedName name="solver_rhs40" localSheetId="46" hidden="1">binary</definedName>
    <definedName name="solver_rhs41" localSheetId="46" hidden="1">binary</definedName>
    <definedName name="solver_rhs42" localSheetId="46" hidden="1">binary</definedName>
    <definedName name="solver_rhs43" localSheetId="46" hidden="1">binary</definedName>
    <definedName name="solver_rhs44" localSheetId="46" hidden="1">binary</definedName>
    <definedName name="solver_rhs46" localSheetId="46" hidden="1">binary</definedName>
    <definedName name="solver_rhs47" localSheetId="46" hidden="1">binary</definedName>
    <definedName name="solver_rhs48" localSheetId="46" hidden="1">binary</definedName>
    <definedName name="solver_rhs49" localSheetId="46" hidden="1">binary</definedName>
    <definedName name="solver_rhs5" localSheetId="46" hidden="1">binary</definedName>
    <definedName name="solver_rhs50" localSheetId="46" hidden="1">binary</definedName>
    <definedName name="solver_rhs51" localSheetId="46" hidden="1">binary</definedName>
    <definedName name="solver_rhs52" localSheetId="46" hidden="1">binary</definedName>
    <definedName name="solver_rhs53" localSheetId="46" hidden="1">binary</definedName>
    <definedName name="solver_rhs54" localSheetId="46" hidden="1">binary</definedName>
    <definedName name="solver_rhs55" localSheetId="46" hidden="1">binary</definedName>
    <definedName name="solver_rhs56" localSheetId="46" hidden="1">binary</definedName>
    <definedName name="solver_rhs57" localSheetId="46" hidden="1">binary</definedName>
    <definedName name="solver_rhs58" localSheetId="46" hidden="1">binary</definedName>
    <definedName name="solver_rhs59" localSheetId="46" hidden="1">binary</definedName>
    <definedName name="solver_rhs6" localSheetId="46" hidden="1">binary</definedName>
    <definedName name="solver_rhs60" localSheetId="46" hidden="1">binary</definedName>
    <definedName name="solver_rhs61" localSheetId="46" hidden="1">binary</definedName>
    <definedName name="solver_rhs62" localSheetId="46" hidden="1">binary</definedName>
    <definedName name="solver_rhs63" localSheetId="46" hidden="1">binary</definedName>
    <definedName name="solver_rhs64" localSheetId="46" hidden="1">binary</definedName>
    <definedName name="solver_rhs65" localSheetId="46" hidden="1">binary</definedName>
    <definedName name="solver_rhs66" localSheetId="46" hidden="1">binary</definedName>
    <definedName name="solver_rhs68" localSheetId="46" hidden="1">binary</definedName>
    <definedName name="solver_rhs69" localSheetId="46" hidden="1">binary</definedName>
    <definedName name="solver_rhs7" localSheetId="46" hidden="1">binary</definedName>
    <definedName name="solver_rhs70" localSheetId="46" hidden="1">binary</definedName>
    <definedName name="solver_rhs71" localSheetId="46" hidden="1">binary</definedName>
    <definedName name="solver_rhs72" localSheetId="46" hidden="1">binary</definedName>
    <definedName name="solver_rhs73" localSheetId="46" hidden="1">binary</definedName>
    <definedName name="solver_rhs74" localSheetId="46" hidden="1">binary</definedName>
    <definedName name="solver_rhs75" localSheetId="46" hidden="1">binary</definedName>
    <definedName name="solver_rhs76" localSheetId="46" hidden="1">binary</definedName>
    <definedName name="solver_rhs77" localSheetId="46" hidden="1">binary</definedName>
    <definedName name="solver_rhs78" localSheetId="46" hidden="1">binary</definedName>
    <definedName name="solver_rhs79" localSheetId="46" hidden="1">binary</definedName>
    <definedName name="solver_rhs8" localSheetId="46" hidden="1">binary</definedName>
    <definedName name="solver_rhs80" localSheetId="46" hidden="1">binary</definedName>
    <definedName name="solver_rhs81" localSheetId="46" hidden="1">binary</definedName>
    <definedName name="solver_rhs82" localSheetId="46" hidden="1">binary</definedName>
    <definedName name="solver_rhs83" localSheetId="46" hidden="1">binary</definedName>
    <definedName name="solver_rhs84" localSheetId="46" hidden="1">binary</definedName>
    <definedName name="solver_rhs85" localSheetId="46" hidden="1">binary</definedName>
    <definedName name="solver_rhs86" localSheetId="46" hidden="1">binary</definedName>
    <definedName name="solver_rhs87" localSheetId="46" hidden="1">binary</definedName>
    <definedName name="solver_rhs88" localSheetId="46" hidden="1">binary</definedName>
    <definedName name="solver_rhs9" localSheetId="46" hidden="1">binary</definedName>
    <definedName name="_xlnm.Print_Area" localSheetId="46">'Modeling Notes'!$B$2:$F$25</definedName>
    <definedName name="___INDEX_SHEET___ASAP_Utilities" localSheetId="47">#REF!</definedName>
    <definedName name="__123Graph_A" localSheetId="47" hidden="1">#REF!</definedName>
    <definedName name="__123Graph_AGRAPH1" localSheetId="47" hidden="1">#REF!</definedName>
    <definedName name="__123Graph_B" localSheetId="47" hidden="1">#REF!</definedName>
    <definedName name="__123Graph_D" localSheetId="47" hidden="1">#REF!</definedName>
    <definedName name="__123Graph_E" localSheetId="47" hidden="1">#REF!</definedName>
    <definedName name="__123Graph_F" localSheetId="47" hidden="1">#REF!</definedName>
    <definedName name="__123Graph_LBL_A" localSheetId="47" hidden="1">#REF!</definedName>
    <definedName name="__123Graph_LBL_AMETPLX" localSheetId="47" hidden="1">#REF!</definedName>
    <definedName name="__123Graph_LBL_ANDALLAS" localSheetId="47" hidden="1">#REF!</definedName>
    <definedName name="__123Graph_LBL_B" localSheetId="47" hidden="1">#REF!</definedName>
    <definedName name="__123Graph_LBL_BMETPLX" localSheetId="47" hidden="1">#REF!</definedName>
    <definedName name="__123Graph_LBL_BNDALLAS" localSheetId="47" hidden="1">#REF!</definedName>
    <definedName name="__123Graph_LBL_C" localSheetId="47" hidden="1">#REF!</definedName>
    <definedName name="__123Graph_LBL_CMETPLX" localSheetId="47" hidden="1">#REF!</definedName>
    <definedName name="__123Graph_LBL_CNDALLAS" localSheetId="47" hidden="1">#REF!</definedName>
    <definedName name="__123Graph_X" localSheetId="47" hidden="1">#REF!</definedName>
    <definedName name="__123Graph_XGRAPH1" localSheetId="47" hidden="1">#REF!</definedName>
    <definedName name="_1__123Graph_ACHART_4A" localSheetId="47" hidden="1">#REF!</definedName>
    <definedName name="_1_0_0__123Grap" localSheetId="47" hidden="1">#REF!</definedName>
    <definedName name="_1_0_S" localSheetId="47" hidden="1">#REF!</definedName>
    <definedName name="_2__123Graph_ACHART_4A" localSheetId="47" hidden="1">#REF!</definedName>
    <definedName name="_2__123Graph_XCHART_4A" localSheetId="47" hidden="1">#REF!</definedName>
    <definedName name="_2_0_S" localSheetId="47" hidden="1">#REF!</definedName>
    <definedName name="_3_0_0_F" localSheetId="47" hidden="1">#REF!</definedName>
    <definedName name="_3_0_0_S" localSheetId="47" hidden="1">#REF!</definedName>
    <definedName name="_4__123Graph_XCHART_4A" localSheetId="47" hidden="1">#REF!</definedName>
    <definedName name="_4_0_0_F" localSheetId="47" hidden="1">#REF!</definedName>
    <definedName name="_4_0_0_S" localSheetId="47" hidden="1">#REF!</definedName>
    <definedName name="_4_0_S" localSheetId="47" hidden="1">#REF!</definedName>
    <definedName name="_5_0_0_S" localSheetId="47" hidden="1">#REF!</definedName>
    <definedName name="_6_0_0_S" localSheetId="47" hidden="1">#REF!</definedName>
    <definedName name="_a1" localSheetId="47" hidden="1">{"Assump",#N/A,TRUE,"Proforma";"first",#N/A,TRUE,"Proforma";"second",#N/A,TRUE,"Proforma";"lease1",#N/A,TRUE,"Proforma";"lease2",#N/A,TRUE,"Proforma"}</definedName>
    <definedName name="_bdm.1450B14FA809499E85BE6C83459FE79B.edm" localSheetId="47" hidden="1">#REF!</definedName>
    <definedName name="_bdm.22F5AB2FA411462B896E47B76493DA41.edm" localSheetId="47" hidden="1">#REF!</definedName>
    <definedName name="_bdm.8B14DE2DABC84DC5BF652222F70FA3D6.edm" localSheetId="47" hidden="1">#REF!</definedName>
    <definedName name="_bdm.96B781F5FFCC472A8326AC4B01FA3125.edm" localSheetId="47" hidden="1">#REF!</definedName>
    <definedName name="_bdm.9C4E67CDC56649218BCFAC98BCD9D789.edm" localSheetId="47" hidden="1">#REF!</definedName>
    <definedName name="_CurrentDate" localSheetId="47">#REF!</definedName>
    <definedName name="_DCFBegin" localSheetId="47">#REF!</definedName>
    <definedName name="_DCFDiscRate" localSheetId="47">#REF!</definedName>
    <definedName name="_DCFFirstMonth" localSheetId="47">#REF!</definedName>
    <definedName name="_DCFInclusion" localSheetId="47">#REF!</definedName>
    <definedName name="_DCFLabels" localSheetId="47">#REF!</definedName>
    <definedName name="_DCFLastMonth" localSheetId="47">OFFSET('P&amp;Ls_Consolidated_OLD'!_DCFFirstMonth,0,#REF!*12-1)</definedName>
    <definedName name="_DCFMonths" localSheetId="47">'P&amp;Ls_Consolidated_OLD'!_DCFFirstMonth:'P&amp;Ls_Consolidated_OLD'!_DCFLastMonth</definedName>
    <definedName name="_DCFSaleYear" localSheetId="47">OFFSET('P&amp;Ls_Consolidated_OLD'!_DCFBegin,0,#REF!*12-1)</definedName>
    <definedName name="_Dist_Values" localSheetId="47" hidden="1">#REF!</definedName>
    <definedName name="_Fee_LC" localSheetId="47">#REF!</definedName>
    <definedName name="_Fee_TI" localSheetId="47">#REF!</definedName>
    <definedName name="_Fill" localSheetId="47" hidden="1">#REF!</definedName>
    <definedName name="_Key1" localSheetId="47" hidden="1">#REF!</definedName>
    <definedName name="_Key2" localSheetId="47" hidden="1">#REF!</definedName>
    <definedName name="_Order1" localSheetId="47" hidden="1">255</definedName>
    <definedName name="_Regression_Out" localSheetId="47" hidden="1">#REF!</definedName>
    <definedName name="_Regression_X" localSheetId="47" hidden="1">#REF!</definedName>
    <definedName name="_Regression_Y" localSheetId="47" hidden="1">#REF!</definedName>
    <definedName name="_Sort" localSheetId="47" hidden="1">#REF!</definedName>
    <definedName name="_Table2_In1" localSheetId="47" hidden="1">#REF!</definedName>
    <definedName name="_Table2_In2" localSheetId="47" hidden="1">#REF!</definedName>
    <definedName name="_Table2_Out" localSheetId="47" hidden="1">#REF!</definedName>
    <definedName name="_x1" localSheetId="47" hidden="1">{#N/A,#N/A,FALSE,"WATCHDSC";#N/A,#N/A,FALSE,"2LOSSMOD";#N/A,#N/A,FALSE,"2LOSS";#N/A,#N/A,FALSE,"DSC";#N/A,#N/A,FALSE,"OPERAT";#N/A,#N/A,FALSE,"ADJUST";#N/A,#N/A,FALSE,"LEASE EXPIRE"}</definedName>
    <definedName name="_x2" localSheetId="47" hidden="1">{#N/A,#N/A,FALSE,"WATCHDSC";#N/A,#N/A,FALSE,"2LOSSMOD";#N/A,#N/A,FALSE,"2LOSS";#N/A,#N/A,FALSE,"DSC";#N/A,#N/A,FALSE,"OPERAT";#N/A,#N/A,FALSE,"ADJUST";#N/A,#N/A,FALSE,"LEASE EXPIRE"}</definedName>
    <definedName name="_x3" localSheetId="47" hidden="1">{#N/A,#N/A,FALSE,"WATCHDSC";#N/A,#N/A,FALSE,"2LOSSMOD";#N/A,#N/A,FALSE,"2LOSS";#N/A,#N/A,FALSE,"DSC";#N/A,#N/A,FALSE,"OPERAT";#N/A,#N/A,FALSE,"ADJUST";#N/A,#N/A,FALSE,"LEASE EXPIRE"}</definedName>
    <definedName name="a" localSheetId="47" hidden="1">{"'Assump'!$F$6:$J$6"}</definedName>
    <definedName name="a1a1" localSheetId="47" hidden="1">{"Assump",#N/A,TRUE,"Proforma";"first",#N/A,TRUE,"Proforma";"second",#N/A,TRUE,"Proforma";"lease1",#N/A,TRUE,"Proforma";"lease2",#N/A,TRUE,"Proforma"}</definedName>
    <definedName name="aa" localSheetId="47" hidden="1">{"AnnualRentRoll",#N/A,FALSE,"RentRoll"}</definedName>
    <definedName name="aaa" localSheetId="47" hidden="1">{"AnnualRentRoll",#N/A,FALSE,"RentRoll"}</definedName>
    <definedName name="aaaaa" localSheetId="47" hidden="1">{"Assump",#N/A,TRUE,"Proforma";"first",#N/A,TRUE,"Proforma";"second",#N/A,TRUE,"Proforma";"lease1",#N/A,TRUE,"Proforma";"lease2",#N/A,TRUE,"Proforma"}</definedName>
    <definedName name="aaaaaaa" localSheetId="47" hidden="1">{"Outflow 1",#N/A,FALSE,"Outflows-Inflows";"Outflow 2",#N/A,FALSE,"Outflows-Inflows";"Inflow 1",#N/A,FALSE,"Outflows-Inflows";"Inflow 2",#N/A,FALSE,"Outflows-Inflows"}</definedName>
    <definedName name="aasdfa" localSheetId="47" hidden="1">{"rtn",#N/A,FALSE,"RTN";"tables",#N/A,FALSE,"RTN";"cf",#N/A,FALSE,"CF";"stats",#N/A,FALSE,"Stats";"prop",#N/A,FALSE,"Prop"}</definedName>
    <definedName name="all" localSheetId="47" hidden="1">{#N/A,#N/A,FALSE,"CF Consolidated 2";#N/A,#N/A,FALSE,"Retail Assump";#N/A,#N/A,FALSE,"CF Retail";#N/A,#N/A,FALSE,"Garage Assumpt 1";#N/A,#N/A,FALSE,"Garage Op Proj";#N/A,#N/A,FALSE,"Hist I&amp;E";#N/A,#N/A,FALSE,"Rent Roll";#N/A,#N/A,FALSE,"RE Taxes";#N/A,#N/A,FALSE,"CAM - BH";#N/A,#N/A,FALSE,"Comm.Condo CAM"}</definedName>
    <definedName name="An" localSheetId="47" hidden="1">{"eca",#N/A,TRUE,"E-C1 (R)";"ecb",#N/A,TRUE,"E-C1 (R)"}</definedName>
    <definedName name="andrew" localSheetId="47" hidden="1">{"eca",#N/A,TRUE,"E-C1 (R)";"ecb",#N/A,TRUE,"E-C1 (R)"}</definedName>
    <definedName name="Aok" localSheetId="47" hidden="1">{"Outflow 1",#N/A,FALSE,"Outflows-Inflows";"Outflow 2",#N/A,FALSE,"Outflows-Inflows";"Inflow 1",#N/A,FALSE,"Outflows-Inflows";"Inflow 2",#N/A,FALSE,"Outflows-Inflows"}</definedName>
    <definedName name="as" localSheetId="47" hidden="1">{"Outflow 1",#N/A,FALSE,"Outflows-Inflows";"Outflow 2",#N/A,FALSE,"Outflows-Inflows";"Inflow 1",#N/A,FALSE,"Outflows-Inflows";"Inflow 2",#N/A,FALSE,"Outflows-Inflows"}</definedName>
    <definedName name="asdfas" localSheetId="47" hidden="1">{"print 1.6",#N/A,FALSE,"Sheet1";"print 2.6",#N/A,FALSE,"Sheet1";"print 3.6",#N/A,FALSE,"Sheet1";"print 4.6",#N/A,FALSE,"Sheet1";"print 5.6",#N/A,FALSE,"Sheet1";"print 6.6",#N/A,FALSE,"Sheet1"}</definedName>
    <definedName name="asdfasaa" localSheetId="47" hidden="1">{"print 1.6",#N/A,FALSE,"Sheet1";"print 2.6",#N/A,FALSE,"Sheet1";"print 3.6",#N/A,FALSE,"Sheet1";"print 4.6",#N/A,FALSE,"Sheet1";"print 5.6",#N/A,FALSE,"Sheet1";"print 6.6",#N/A,FALSE,"Sheet1"}</definedName>
    <definedName name="asdfasdf" localSheetId="47" hidden="1">{"rtn",#N/A,FALSE,"RTN";"tables",#N/A,FALSE,"RTN";"cf",#N/A,FALSE,"CF";"stats",#N/A,FALSE,"Stats";"prop",#N/A,FALSE,"Prop"}</definedName>
    <definedName name="asdfg" localSheetId="47" hidden="1">{"rtn",#N/A,FALSE,"RTN";"tables",#N/A,FALSE,"RTN";"cf",#N/A,FALSE,"CF";"stats",#N/A,FALSE,"Stats";"prop",#N/A,FALSE,"Prop"}</definedName>
    <definedName name="ashish" localSheetId="47" hidden="1">{"'Assump'!$F$6:$J$6"}</definedName>
    <definedName name="AsOf" localSheetId="47">#REF!</definedName>
    <definedName name="ass" localSheetId="47" hidden="1">{"print 1.6",#N/A,FALSE,"Sheet1";"print 2.6",#N/A,FALSE,"Sheet1";"print 3.6",#N/A,FALSE,"Sheet1";"print 4.6",#N/A,FALSE,"Sheet1";"print 5.6",#N/A,FALSE,"Sheet1";"print 6.6",#N/A,FALSE,"Sheet1"}</definedName>
    <definedName name="asss" localSheetId="47" hidden="1">{"rtn",#N/A,FALSE,"RTN";"tables",#N/A,FALSE,"RTN";"cf",#N/A,FALSE,"CF";"stats",#N/A,FALSE,"Stats";"prop",#N/A,FALSE,"Prop"}</definedName>
    <definedName name="assum" localSheetId="47" hidden="1">#REF!</definedName>
    <definedName name="b" localSheetId="47" hidden="1">{#N/A,#N/A,FALSE,"ExitStratigy"}</definedName>
    <definedName name="BadLink" localSheetId="47" hidden="1">#REF!</definedName>
    <definedName name="Bath" localSheetId="47">#REF!</definedName>
    <definedName name="bb" localSheetId="47" hidden="1">{#N/A,#N/A,FALSE,"ExitStratigy"}</definedName>
    <definedName name="bbb" localSheetId="47" hidden="1">{#N/A,#N/A,FALSE,"ExitStratigy"}</definedName>
    <definedName name="bog" localSheetId="47" hidden="1">{"CF",#N/A,FALSE,"Cash Flow";"RET",#N/A,FALSE,"Returns";"NPV",#N/A,FALSE,"Values";"ASMPT",#N/A,FALSE,"Assumptions"}</definedName>
    <definedName name="bogu" localSheetId="47" hidden="1">{"CF",#N/A,FALSE,"Cash Flow";"RET",#N/A,FALSE,"Returns";"NPV",#N/A,FALSE,"Values";"ASMPT",#N/A,FALSE,"Assumptions"}</definedName>
    <definedName name="bogus" localSheetId="47" hidden="1">{"CF",#N/A,FALSE,"Cash Flow";"RET",#N/A,FALSE,"Returns";"NPV",#N/A,FALSE,"Values";"ASMPT",#N/A,FALSE,"Assumptions"}</definedName>
    <definedName name="bogus2" localSheetId="47" hidden="1">{"CF",#N/A,FALSE,"Cash Flow";"RET",#N/A,FALSE,"Returns";"NPV",#N/A,FALSE,"Values";"ASMPT",#N/A,FALSE,"Assumptions"}</definedName>
    <definedName name="cc" localSheetId="47" hidden="1">{#N/A,#N/A,FALSE,"LoanAssumptions"}</definedName>
    <definedName name="cc." localSheetId="47" hidden="1">{"CD1",#N/A,TRUE,"C-D (R)";"CD2",#N/A,TRUE,"C-D (R)"}</definedName>
    <definedName name="ccc" localSheetId="47" hidden="1">{#N/A,#N/A,FALSE,"LoanAssumptions"}</definedName>
    <definedName name="CCCCCCCCC" localSheetId="47" hidden="1">{FALSE,FALSE,1.75,1,600,351,FALSE,FALSE,TRUE,TRUE,0,30,#N/A,41,#N/A,9.57777777777778,18.9166666666667,1,FALSE,FALSE,1,TRUE,1,FALSE,100,"Swvu.As._.Is._.Value.","ACwvu.As._.Is._.Value.",1,FALSE,FALSE,1,1,1,1,1,"","",FALSE,FALSE,FALSE,FALSE,1,#N/A,1,1,FALSE,FALSE,FALSE,FALSE,FALSE,FALSE}</definedName>
    <definedName name="cflow" localSheetId="47" hidden="1">{"CF",#N/A,FALSE,"Cash Flow";"RET",#N/A,FALSE,"Returns";"NPV",#N/A,FALSE,"Values";"ASMPT",#N/A,FALSE,"Assumptions"}</definedName>
    <definedName name="Codes" localSheetId="47">#REF!</definedName>
    <definedName name="Condo" localSheetId="47" hidden="1">#REF!</definedName>
    <definedName name="conflict_name" localSheetId="47" hidden="1">#REF!</definedName>
    <definedName name="conflict_name_2" localSheetId="47" hidden="1">#REF!</definedName>
    <definedName name="CostDetail" localSheetId="47" hidden="1">{"CF",#N/A,FALSE,"Cash Flow";"RET",#N/A,FALSE,"Returns";"NPV",#N/A,FALSE,"Values";"ASMPT",#N/A,FALSE,"Assumptions"}</definedName>
    <definedName name="CostsDetail" localSheetId="47" hidden="1">{"CF",#N/A,FALSE,"Cash Flow";"RET",#N/A,FALSE,"Returns";"NPV",#N/A,FALSE,"Values";"ASMPT",#N/A,FALSE,"Assumptions"}</definedName>
    <definedName name="crap" localSheetId="47" hidden="1">{"CF",#N/A,FALSE,"Cash Flow";"RET",#N/A,FALSE,"Returns";"NPV",#N/A,FALSE,"Values";"ASMPT",#N/A,FALSE,"Assumptions"}</definedName>
    <definedName name="CurrentInPlaceRent" localSheetId="47">#REF!</definedName>
    <definedName name="CurrentMoveOutDate" localSheetId="47">#REF!</definedName>
    <definedName name="CurrentRecurringConc" localSheetId="47">#REF!</definedName>
    <definedName name="CurrentSuppRent" localSheetId="47">#REF!</definedName>
    <definedName name="CurrentUpfrontConc" localSheetId="47">#REF!</definedName>
    <definedName name="d" localSheetId="47" hidden="1">{#N/A,#N/A,FALSE,"LoanAssumptions"}</definedName>
    <definedName name="data" localSheetId="47" hidden="1">{"data",#N/A,FALSE,"INPUT"}</definedName>
    <definedName name="Data.Next" localSheetId="47">#REF!</definedName>
    <definedName name="dd" localSheetId="47" hidden="1">{"MonthlyRentRoll",#N/A,FALSE,"RentRoll"}</definedName>
    <definedName name="ddd" localSheetId="47" hidden="1">{"MonthlyRentRoll",#N/A,FALSE,"RentRoll"}</definedName>
    <definedName name="DealName" localSheetId="47">#REF!</definedName>
    <definedName name="DealUnits" localSheetId="47">#REF!</definedName>
    <definedName name="Debt_Calc1_Draw" localSheetId="47" hidden="1">#REF!</definedName>
    <definedName name="Debt_Calc1_End" localSheetId="47" hidden="1">#REF!</definedName>
    <definedName name="Debt_Calc1_IO" localSheetId="47" hidden="1">#REF!</definedName>
    <definedName name="Debt_Calc1_IsRefied" localSheetId="47" hidden="1">#REF!</definedName>
    <definedName name="Debt_Calc1_Maturity" localSheetId="47" hidden="1">#REF!</definedName>
    <definedName name="Debt_Calc1_Start" localSheetId="47" hidden="1">#REF!</definedName>
    <definedName name="Debt_Calc1_Term" localSheetId="47" hidden="1">#REF!</definedName>
    <definedName name="Debt_Calc1_Year" localSheetId="47" hidden="1">#REF!</definedName>
    <definedName name="Debt_Calc2_Draw" localSheetId="47" hidden="1">#REF!</definedName>
    <definedName name="Debt_Calc2_End" localSheetId="47" hidden="1">#REF!</definedName>
    <definedName name="Debt_Calc2_IO" localSheetId="47" hidden="1">#REF!</definedName>
    <definedName name="Debt_Calc2_IsRefied" localSheetId="47" hidden="1">#REF!</definedName>
    <definedName name="Debt_Calc2_Maturity" localSheetId="47" hidden="1">#REF!</definedName>
    <definedName name="Debt_Calc2_Start" localSheetId="47" hidden="1">#REF!</definedName>
    <definedName name="Debt_Calc2_Term" localSheetId="47" hidden="1">#REF!</definedName>
    <definedName name="Debt_Calc2_Year" localSheetId="47" hidden="1">#REF!</definedName>
    <definedName name="Debt_Calc3_Draw" localSheetId="47" hidden="1">#REF!</definedName>
    <definedName name="Debt_Calc3_End" localSheetId="47" hidden="1">#REF!</definedName>
    <definedName name="Debt_Calc3_IO" localSheetId="47" hidden="1">#REF!</definedName>
    <definedName name="Debt_Calc3_Maturity" localSheetId="47" hidden="1">#REF!</definedName>
    <definedName name="Debt_Calc3_Refi1" localSheetId="47" hidden="1">#REF!</definedName>
    <definedName name="Debt_Calc3_Refi2" localSheetId="47" hidden="1">#REF!</definedName>
    <definedName name="Debt_Calc3_Start" localSheetId="47" hidden="1">#REF!</definedName>
    <definedName name="Debt_Calc3_Term" localSheetId="47" hidden="1">#REF!</definedName>
    <definedName name="Debt_Calc3_Year" localSheetId="47" hidden="1">#REF!</definedName>
    <definedName name="Debt_CalcType4" localSheetId="47" hidden="1">#REF!</definedName>
    <definedName name="Debt_CalcType5" localSheetId="47" hidden="1">#REF!</definedName>
    <definedName name="Debt_FundType1" localSheetId="47" hidden="1">#REF!</definedName>
    <definedName name="Debt_FundType2" localSheetId="47" hidden="1">#REF!</definedName>
    <definedName name="Debt_FundType3" localSheetId="47" hidden="1">#REF!</definedName>
    <definedName name="DEBT_InitialBalance" localSheetId="47" hidden="1">#REF!</definedName>
    <definedName name="Debt_InitialBOPBalance" localSheetId="47" hidden="1">#REF!</definedName>
    <definedName name="DEBT_InitialCapital" localSheetId="47" hidden="1">#REF!</definedName>
    <definedName name="DEBT_InitialFunding" localSheetId="47" hidden="1">#REF!</definedName>
    <definedName name="DEBT_InitialInterest" localSheetId="47" hidden="1">#REF!</definedName>
    <definedName name="Debt_InitialLoanFee" localSheetId="47" hidden="1">#REF!</definedName>
    <definedName name="DEBT_InitialMaturity" localSheetId="47" hidden="1">#REF!</definedName>
    <definedName name="Debt_InitialPrepaymentFee" localSheetId="47" hidden="1">#REF!</definedName>
    <definedName name="DEBT_InitialPrincipal" localSheetId="47" hidden="1">#REF!</definedName>
    <definedName name="DEBT_InitialRefi" localSheetId="47" hidden="1">#REF!</definedName>
    <definedName name="Debt_InitialSeniorBalance" localSheetId="47" hidden="1">#REF!</definedName>
    <definedName name="Debt_InitialSeniorBOPBalance" localSheetId="47" hidden="1">#REF!</definedName>
    <definedName name="Debt_InitialSeniorInterest" localSheetId="47" hidden="1">#REF!</definedName>
    <definedName name="Debt_InitialSeniorPrincipal" localSheetId="47" hidden="1">#REF!</definedName>
    <definedName name="Debt_LoanType1" localSheetId="47" hidden="1">#REF!</definedName>
    <definedName name="Debt_LoanType2" localSheetId="47" hidden="1">#REF!</definedName>
    <definedName name="Debt_LoanType4" localSheetId="47" hidden="1">#REF!</definedName>
    <definedName name="DEBT_PaymentType1" localSheetId="47" hidden="1">#REF!</definedName>
    <definedName name="DEBT_PaymentType5" localSheetId="47" hidden="1">#REF!</definedName>
    <definedName name="Debt_Show1_AmortHC" localSheetId="47" hidden="1">#REF!</definedName>
    <definedName name="Debt_Show1_Amount" localSheetId="47" hidden="1">#REF!</definedName>
    <definedName name="Debt_Show1_CapEx" localSheetId="47" hidden="1">#REF!</definedName>
    <definedName name="Debt_Show1_FundMethod" localSheetId="47" hidden="1">#REF!</definedName>
    <definedName name="Debt_Show1_FundPercent" localSheetId="47" hidden="1">#REF!</definedName>
    <definedName name="Debt_Show1_Loan" localSheetId="47" hidden="1">#REF!</definedName>
    <definedName name="Debt_Show1_Rate" localSheetId="47" hidden="1">#REF!</definedName>
    <definedName name="Debt_Show2_AmortHC" localSheetId="47" hidden="1">#REF!</definedName>
    <definedName name="Debt_Show2_Amount" localSheetId="47" hidden="1">#REF!</definedName>
    <definedName name="Debt_Show2_CapEx" localSheetId="47" hidden="1">#REF!</definedName>
    <definedName name="Debt_Show2_FundMethod" localSheetId="47" hidden="1">#REF!</definedName>
    <definedName name="Debt_Show2_FundPercent" localSheetId="47" hidden="1">#REF!</definedName>
    <definedName name="Debt_Show2_Loan" localSheetId="47" hidden="1">#REF!</definedName>
    <definedName name="Debt_Show2_Rate" localSheetId="47" hidden="1">#REF!</definedName>
    <definedName name="Debt_Show3_AmortHC" localSheetId="47" hidden="1">#REF!</definedName>
    <definedName name="Debt_Show3_Amount" localSheetId="47" hidden="1">#REF!</definedName>
    <definedName name="Debt_Show3_CapEx" localSheetId="47" hidden="1">#REF!</definedName>
    <definedName name="Debt_Show3_FundMethod" localSheetId="47" hidden="1">#REF!</definedName>
    <definedName name="Debt_Show3_FundPercent" localSheetId="47" hidden="1">#REF!</definedName>
    <definedName name="Debt_Show3_Loan" localSheetId="47" hidden="1">#REF!</definedName>
    <definedName name="Debt_Show3_Rate" localSheetId="47" hidden="1">#REF!</definedName>
    <definedName name="Debt_Show3_Refi" localSheetId="47" hidden="1">#REF!</definedName>
    <definedName name="Debt_Show3_Refi1" localSheetId="47" hidden="1">#REF!</definedName>
    <definedName name="Debt_Show3_Refi2" localSheetId="47" hidden="1">#REF!</definedName>
    <definedName name="Debt_Yes" localSheetId="47" hidden="1">#REF!</definedName>
    <definedName name="DeleteSheet" localSheetId="47">#REF!</definedName>
    <definedName name="DetailedCosts" localSheetId="47" hidden="1">{"CF",#N/A,FALSE,"Cash Flow";"RET",#N/A,FALSE,"Returns";"NPV",#N/A,FALSE,"Values";"ASMPT",#N/A,FALSE,"Assumptions"}</definedName>
    <definedName name="dog" localSheetId="47" hidden="1">{FALSE,FALSE,1.75,1,600,351,FALSE,FALSE,TRUE,TRUE,0,30,#N/A,41,#N/A,9.57777777777778,18.9166666666667,1,FALSE,FALSE,1,TRUE,1,FALSE,100,"Swvu.As._.Is._.Value.","ACwvu.As._.Is._.Value.",1,FALSE,FALSE,1,1,1,1,1,"","",FALSE,FALSE,FALSE,FALSE,1,#N/A,1,1,FALSE,FALSE,FALSE,FALSE,FALSE,FALSE}</definedName>
    <definedName name="Dumpster" localSheetId="47">#REF!</definedName>
    <definedName name="e" localSheetId="47"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ee" localSheetId="47" hidden="1">{#N/A,#N/A,FALSE,"OperatingAssumptions"}</definedName>
    <definedName name="eee" localSheetId="47" hidden="1">{#N/A,#N/A,FALSE,"OperatingAssumptions"}</definedName>
    <definedName name="elf" localSheetId="47" hidden="1">{FALSE,FALSE,1.75,1,600,351,FALSE,FALSE,TRUE,TRUE,0,30,#N/A,41,#N/A,9.57777777777778,18.9166666666667,1,FALSE,FALSE,1,TRUE,1,FALSE,100,"Swvu.As._.Is._.Value.","ACwvu.As._.Is._.Value.",1,FALSE,FALSE,1,1,1,1,1,"","",FALSE,FALSE,FALSE,FALSE,1,#N/A,1,1,FALSE,FALSE,FALSE,FALSE,FALSE,FALSE}</definedName>
    <definedName name="ellen" localSheetId="47" hidden="1">{#N/A,#N/A,FALSE,"WATCHDSC";#N/A,#N/A,FALSE,"2LOSSMOD";#N/A,#N/A,FALSE,"2LOSS";#N/A,#N/A,FALSE,"DSC";#N/A,#N/A,FALSE,"OPERAT";#N/A,#N/A,FALSE,"ADJUST";#N/A,#N/A,FALSE,"LEASE EXPIRE"}</definedName>
    <definedName name="F" localSheetId="47" hidden="1">{#N/A,#N/A,FALSE,"Assumptions";#N/A,#N/A,FALSE,"Impact Assumptions";#N/A,#N/A,FALSE,"10-Yr - detail";#N/A,#N/A,FALSE,"1,5,10 yr comp";#N/A,#N/A,FALSE,"Lse-Exp.";#N/A,#N/A,FALSE,"Rent Roll";#N/A,#N/A,FALSE,"Historical (2)";#N/A,#N/A,FALSE,"RET's";#N/A,#N/A,FALSE,"Lease Rollover"}</definedName>
    <definedName name="fdd" localSheetId="47" hidden="1">#REF!</definedName>
    <definedName name="ff" localSheetId="47" hidden="1">{#N/A,#N/A,TRUE,"Summary";"AnnualRentRoll",#N/A,TRUE,"RentRoll";#N/A,#N/A,TRUE,"ExitStratigy";#N/A,#N/A,TRUE,"OperatingAssumptions"}</definedName>
    <definedName name="fff" localSheetId="47" hidden="1">{#N/A,#N/A,TRUE,"Summary";"AnnualRentRoll",#N/A,TRUE,"RentRoll";#N/A,#N/A,TRUE,"ExitStratigy";#N/A,#N/A,TRUE,"OperatingAssumptions"}</definedName>
    <definedName name="fghsgh" localSheetId="47" hidden="1">{"CF",#N/A,FALSE,"Cash Flow";"RET",#N/A,FALSE,"Returns";"NPV",#N/A,FALSE,"Values";"ASMPT",#N/A,FALSE,"Assumptions"}</definedName>
    <definedName name="fuckface" localSheetId="47" hidden="1">{#N/A,#N/A,FALSE,"Assumptions";#N/A,#N/A,FALSE,"Impact Assumptions";#N/A,#N/A,FALSE,"10-Yr - detail";#N/A,#N/A,FALSE,"1,5,10 yr comp";#N/A,#N/A,FALSE,"Lse-Exp.";#N/A,#N/A,FALSE,"Rent Roll";#N/A,#N/A,FALSE,"Historical (2)";#N/A,#N/A,FALSE,"RET's";#N/A,#N/A,FALSE,"Lease Rollover"}</definedName>
    <definedName name="FutureEmpOtherConc" localSheetId="47">#REF!</definedName>
    <definedName name="FutureInPlaceRent" localSheetId="47">#REF!</definedName>
    <definedName name="FutureLeaseColumn" localSheetId="47">#REF!</definedName>
    <definedName name="FutureLeaseExpiration" localSheetId="47">#REF!</definedName>
    <definedName name="FutureLeaseSignedDate" localSheetId="47">#REF!</definedName>
    <definedName name="FutureLeaseTerm" localSheetId="47">#REF!</definedName>
    <definedName name="FutureMoveInDate" localSheetId="47">#REF!</definedName>
    <definedName name="FutureNetEffectiveRent" localSheetId="47">#REF!</definedName>
    <definedName name="FutureOtherIncome" localSheetId="47">#REF!</definedName>
    <definedName name="FutureRecurringConc" localSheetId="47">#REF!</definedName>
    <definedName name="FutureSuppRent" localSheetId="47">#REF!</definedName>
    <definedName name="FutureUpfrontConc" localSheetId="47">#REF!</definedName>
    <definedName name="GeneratedBy" localSheetId="47">#REF!</definedName>
    <definedName name="gfd" localSheetId="47" hidden="1">{#N/A,#N/A,FALSE,"Cashflow Analysis";#N/A,#N/A,FALSE,"Sensitivity Analysis";#N/A,#N/A,FALSE,"PV";#N/A,#N/A,FALSE,"Pro Forma"}</definedName>
    <definedName name="gg" localSheetId="47" hidden="1">{#N/A,#N/A,FALSE,"PropertyInfo"}</definedName>
    <definedName name="ggg" localSheetId="47" hidden="1">{#N/A,#N/A,FALSE,"PropertyInfo"}</definedName>
    <definedName name="Ground_Lease" localSheetId="47"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h" localSheetId="47" hidden="1">{#N/A,#N/A,FALSE,"PropertyInfo"}</definedName>
    <definedName name="hh" localSheetId="47" hidden="1">{#N/A,#N/A,FALSE,"Summary"}</definedName>
    <definedName name="hhh" localSheetId="47" hidden="1">{#N/A,#N/A,FALSE,"Summary"}</definedName>
    <definedName name="hmnxghj" localSheetId="47" hidden="1">{"CF",#N/A,FALSE,"Cash Flow";"RET",#N/A,FALSE,"Returns";"NPV",#N/A,FALSE,"Values";"ASMPT",#N/A,FALSE,"Assumptions"}</definedName>
    <definedName name="html" localSheetId="47" hidden="1">{"'Assump'!$F$6:$J$6"}</definedName>
    <definedName name="HTML_Control" localSheetId="47" hidden="1">{"'Assump'!$F$6:$J$6"}</definedName>
    <definedName name="htmlnew" localSheetId="47" hidden="1">{"'Assump'!$F$6:$J$6"}</definedName>
    <definedName name="huh" localSheetId="47" hidden="1">{#N/A,#N/A,FALSE,"Assumptions";#N/A,#N/A,FALSE,"Impact Assumptions";#N/A,#N/A,FALSE,"10-Yr - detail";#N/A,#N/A,FALSE,"1,5,10 yr comp";#N/A,#N/A,FALSE,"Lse-Exp.";#N/A,#N/A,FALSE,"Rent Roll";#N/A,#N/A,FALSE,"Historical (2)";#N/A,#N/A,FALSE,"RET's";#N/A,#N/A,FALSE,"Lease Rollover"}</definedName>
    <definedName name="IntroPrintArea" localSheetId="47" hidden="1">#REF!</definedName>
    <definedName name="IsFuture" localSheetId="47">#REF!</definedName>
    <definedName name="IsNoticeToVacate" localSheetId="47">#REF!</definedName>
    <definedName name="k" localSheetId="47" hidden="1">{#N/A,#N/A,FALSE,"Assumptions";#N/A,#N/A,FALSE,"Consol CF";#N/A,#N/A,FALSE,"matx B4 DS";#N/A,#N/A,FALSE,"Hacienda CF";#N/A,#N/A,FALSE,"matx B4 DS Hac";#N/A,#N/A,FALSE,"Chabot CF";#N/A,#N/A,FALSE,"matx B4 DS Chabot";#N/A,#N/A,FALSE,"Diablo CF";#N/A,#N/A,FALSE,"matx B4 DS Diablo"}</definedName>
    <definedName name="ke" localSheetId="47" hidden="1">#REF!</definedName>
    <definedName name="l" localSheetId="47" hidden="1">{#N/A,#N/A,FALSE,"Matrix";#N/A,#N/A,FALSE,"Cash Flow";#N/A,#N/A,FALSE,"10 Year Cost Analysis"}</definedName>
    <definedName name="laj" localSheetId="47" hidden="1">{"Outflow 1",#N/A,FALSE,"Outflows-Inflows";"Outflow 2",#N/A,FALSE,"Outflows-Inflows";"Inflow 1",#N/A,FALSE,"Outflows-Inflows";"Inflow 2",#N/A,FALSE,"Outflows-Inflows"}</definedName>
    <definedName name="LeaseExpire" localSheetId="47">#REF!</definedName>
    <definedName name="LeaseStart" localSheetId="47">#REF!</definedName>
    <definedName name="LeaseTerm" localSheetId="47">#REF!</definedName>
    <definedName name="m" localSheetId="47" hidden="1">{#N/A,#N/A,FALSE,"matx B4 DS";#N/A,#N/A,FALSE,"matx B4 DS Hac";#N/A,#N/A,FALSE,"matx B4 DS Chabot";#N/A,#N/A,FALSE,"matx B4 DS Diablo"}</definedName>
    <definedName name="Market" localSheetId="47">#REF!</definedName>
    <definedName name="MarketRent" localSheetId="47">#REF!</definedName>
    <definedName name="Monthly_LIBOR" localSheetId="47" hidden="1">#REF!</definedName>
    <definedName name="Monthly_LIBOR_ROW" localSheetId="47" hidden="1">#REF!</definedName>
    <definedName name="MoveIn" localSheetId="47">#REF!</definedName>
    <definedName name="MoveOut" localSheetId="47">#REF!</definedName>
    <definedName name="NetSf" localSheetId="47">#REF!</definedName>
    <definedName name="new" localSheetId="47" hidden="1">{#N/A,#N/A,FALSE,"CF Consolidated 2";#N/A,#N/A,FALSE,"Retail Assump";#N/A,#N/A,FALSE,"CF Retail";#N/A,#N/A,FALSE,"Garage Assumpt 1";#N/A,#N/A,FALSE,"Garage Op Proj";#N/A,#N/A,FALSE,"Hist I&amp;E";#N/A,#N/A,FALSE,"Rent Roll";#N/A,#N/A,FALSE,"RE Taxes";#N/A,#N/A,FALSE,"CAM - BH";#N/A,#N/A,FALSE,"Comm.Condo CAM"}</definedName>
    <definedName name="newhtml" localSheetId="47" hidden="1">{"'Assump'!$F$6:$J$6"}</definedName>
    <definedName name="Occupancy" localSheetId="47">#REF!</definedName>
    <definedName name="OldDateStamp" localSheetId="47">#REF!</definedName>
    <definedName name="oldhtl" localSheetId="47" hidden="1">{"'Assump'!$F$6:$J$6"}</definedName>
    <definedName name="ONE" localSheetId="47">#REF!</definedName>
    <definedName name="p" localSheetId="47" hidden="1">{#N/A,#N/A,FALSE,"Lse-ex";#N/A,#N/A,FALSE,"Rollover";#N/A,#N/A,FALSE,"Hist Sales";#N/A,#N/A,FALSE,"97 Occup Cst";#N/A,#N/A,FALSE,"Breakpoint";#N/A,#N/A,FALSE,"Rentroll";#N/A,#N/A,FALSE,"Hst I&amp;E";#N/A,#N/A,FALSE,"Owners";#N/A,#N/A,FALSE,"PROPS96";#N/A,#N/A,FALSE,"Props on mkt";#N/A,#N/A,FALSE,"Portfolios on mkt"}</definedName>
    <definedName name="Param_BuildDate" localSheetId="47" hidden="1">#REF!</definedName>
    <definedName name="Param_BuildID" localSheetId="47" hidden="1">#REF!</definedName>
    <definedName name="Param_CashFlows" localSheetId="47" hidden="1">#REF!</definedName>
    <definedName name="Param_cBuildingID" localSheetId="47" hidden="1">#REF!</definedName>
    <definedName name="Param_Complete" localSheetId="47" hidden="1">#REF!</definedName>
    <definedName name="Param_Consolidated" localSheetId="47" hidden="1">#REF!</definedName>
    <definedName name="Param_CumRent" localSheetId="47" hidden="1">#REF!</definedName>
    <definedName name="Param_CurrentDate" localSheetId="47" hidden="1">#REF!</definedName>
    <definedName name="Param_Database" localSheetId="47" hidden="1">#REF!</definedName>
    <definedName name="Param_DLLVersion" localSheetId="47" hidden="1">#REF!</definedName>
    <definedName name="Param_DRCredit" localSheetId="47" hidden="1">#REF!</definedName>
    <definedName name="Param_DRNonCredit" localSheetId="47" hidden="1">#REF!</definedName>
    <definedName name="Param_ExcludeTenants" localSheetId="47" hidden="1">#REF!</definedName>
    <definedName name="Param_IncludeCPI" localSheetId="47" hidden="1">#REF!</definedName>
    <definedName name="Param_IncludePercentRent" localSheetId="47" hidden="1">#REF!</definedName>
    <definedName name="Param_IncludePW" localSheetId="47" hidden="1">#REF!</definedName>
    <definedName name="Param_Inclusion" localSheetId="47" hidden="1">#REF!</definedName>
    <definedName name="Param_LastDate" localSheetId="47" hidden="1">#REF!</definedName>
    <definedName name="Param_Markets" localSheetId="47" hidden="1">#REF!</definedName>
    <definedName name="Param_Properties" localSheetId="47" hidden="1">#REF!</definedName>
    <definedName name="Param_PVAbatement" localSheetId="47" hidden="1">#REF!</definedName>
    <definedName name="Param_RecDate" localSheetId="47" hidden="1">#REF!</definedName>
    <definedName name="Param_RentDate" localSheetId="47" hidden="1">#REF!</definedName>
    <definedName name="Param_RLAToolsVersion" localSheetId="47" hidden="1">#REF!</definedName>
    <definedName name="Param_SLAbatement" localSheetId="47" hidden="1">#REF!</definedName>
    <definedName name="Param_Start" localSheetId="47" hidden="1">#REF!</definedName>
    <definedName name="Param_Tenants" localSheetId="47" hidden="1">#REF!</definedName>
    <definedName name="Param_Term" localSheetId="47" hidden="1">#REF!</definedName>
    <definedName name="Param_UWDate" localSheetId="47" hidden="1">#REF!</definedName>
    <definedName name="Param_VacMarket" localSheetId="47" hidden="1">#REF!</definedName>
    <definedName name="Param_VacRenew" localSheetId="47" hidden="1">#REF!</definedName>
    <definedName name="Param_VacVacate" localSheetId="47" hidden="1">#REF!</definedName>
    <definedName name="Param_Version" localSheetId="47" hidden="1">#REF!</definedName>
    <definedName name="PrintAreaSD" localSheetId="47">#REF!:INDEX(#REF!,COUNTA(#REF!))</definedName>
    <definedName name="prntall" localSheetId="47" hidden="1">{#N/A,#N/A,FALSE,"Land";#N/A,#N/A,FALSE,"Cost Analysis";"Summary",#N/A,FALSE,"Equipment"}</definedName>
    <definedName name="PropName" localSheetId="47">#REF!</definedName>
    <definedName name="Pru" localSheetId="47" hidden="1">{#N/A,#N/A,FALSE,"Input"}</definedName>
    <definedName name="q" localSheetId="47" hidden="1">{"BB1",#N/A,TRUE,"B-B (R)";"BB2",#N/A,TRUE,"B-B (R)"}</definedName>
    <definedName name="qq" localSheetId="47" hidden="1">{"ed1",#N/A,TRUE,"E-D";"ed2",#N/A,TRUE,"E-D"}</definedName>
    <definedName name="quarterly" localSheetId="47" hidden="1">{"CF",#N/A,FALSE,"Cash Flow";"RET",#N/A,FALSE,"Returns";"NPV",#N/A,FALSE,"Values";"ASMPT",#N/A,FALSE,"Assumptions"}</definedName>
    <definedName name="question" localSheetId="47" hidden="1">{"CF",#N/A,FALSE,"Cash Flow";"RET",#N/A,FALSE,"Returns";"NPV",#N/A,FALSE,"Values";"ASMPT",#N/A,FALSE,"Assumptions"}</definedName>
    <definedName name="R_TASKLOG_Range" localSheetId="47" hidden="1">#REF!</definedName>
    <definedName name="RCIII" localSheetId="47" hidden="1">{"ba1",#N/A,TRUE,"B-A";"ba2",#N/A,TRUE,"B-A"}</definedName>
    <definedName name="report" localSheetId="47" hidden="1">{#N/A,#N/A,FALSE,"Summary";#N/A,#N/A,FALSE,"Assumptions";#N/A,#N/A,FALSE,"Cash Flow";#N/A,#N/A,FALSE,"Residual Calculation";#N/A,#N/A,FALSE,"Pricing Matrix";#N/A,#N/A,FALSE,"Pricing Matrix II";#N/A,#N/A,FALSE,"Expiration Schedule"}</definedName>
    <definedName name="report1" localSheetId="47" hidden="1">{#N/A,#N/A,FALSE,"Summary";#N/A,#N/A,FALSE,"Assumptions";#N/A,#N/A,FALSE,"Cash Flow";#N/A,#N/A,FALSE,"Residual Calculation";#N/A,#N/A,FALSE,"Pricing Matrix";#N/A,#N/A,FALSE,"Pricing Matrix II";#N/A,#N/A,FALSE,"Expiration Schedule"}</definedName>
    <definedName name="report5" localSheetId="47" hidden="1">{#N/A,#N/A,FALSE,"Summary";#N/A,#N/A,FALSE,"Assumptions";#N/A,#N/A,FALSE,"Cash Flow";#N/A,#N/A,FALSE,"Residual Calculation";#N/A,#N/A,FALSE,"Pricing Matrix";#N/A,#N/A,FALSE,"Pricing Matrix II";#N/A,#N/A,FALSE,"Expiration Schedule"}</definedName>
    <definedName name="RLAINPUT_DebtLoan1CapEx" localSheetId="47" hidden="1">#REF!</definedName>
    <definedName name="RLAINPUT_DebtLoan1FixedPIPayment" localSheetId="47" hidden="1">#REF!</definedName>
    <definedName name="RLAINPUT_DebtLoan1Funding" localSheetId="47" hidden="1">#REF!,#REF!,#REF!</definedName>
    <definedName name="RLAINPUT_DebtLoan1Gen1" localSheetId="47" hidden="1">#REF!</definedName>
    <definedName name="RLAINPUT_DebtLoan1Gen2" localSheetId="47" hidden="1">#REF!</definedName>
    <definedName name="RLAINPUT_DebtLoan1Payment" localSheetId="47" hidden="1">#REF!</definedName>
    <definedName name="RLAINPUT_DebtLoan2CapEx" localSheetId="47" hidden="1">#REF!</definedName>
    <definedName name="RLAINPUT_DebtLoan2FixedPIPayment" localSheetId="47" hidden="1">#REF!</definedName>
    <definedName name="RLAINPUT_DebtLoan2Funding" localSheetId="47" hidden="1">#REF!,#REF!,#REF!</definedName>
    <definedName name="RLAINPUT_DebtLoan2Gen1" localSheetId="47" hidden="1">#REF!</definedName>
    <definedName name="RLAINPUT_DebtLoan2Gen2" localSheetId="47" hidden="1">#REF!</definedName>
    <definedName name="RLAINPUT_DebtLoan2Payment" localSheetId="47" hidden="1">#REF!</definedName>
    <definedName name="RLAINPUT_DebtLoan3CapEx" localSheetId="47" hidden="1">#REF!</definedName>
    <definedName name="RLAINPUT_DebtLoan3FixedPIPayment" localSheetId="47" hidden="1">#REF!</definedName>
    <definedName name="RLAINPUT_DebtLoan3Funding" localSheetId="47" hidden="1">#REF!,#REF!,#REF!</definedName>
    <definedName name="RLAINPUT_DebtLoan3Gen1" localSheetId="47" hidden="1">#REF!</definedName>
    <definedName name="RLAINPUT_DebtLoan3Gen2" localSheetId="47" hidden="1">#REF!</definedName>
    <definedName name="RLAINPUT_DebtLoan3Payment" localSheetId="47" hidden="1">#REF!</definedName>
    <definedName name="RLAINPUT_DebtRateIndex" localSheetId="47" hidden="1">#REF!</definedName>
    <definedName name="RLAINPUT_EquityCatchUp1" localSheetId="47" hidden="1">#REF!,#REF!</definedName>
    <definedName name="RLAINPUT_EquityCatchUp2" localSheetId="47" hidden="1">#REF!,#REF!</definedName>
    <definedName name="RLAINPUT_EquityCatchUp3" localSheetId="47" hidden="1">#REF!,#REF!</definedName>
    <definedName name="RLAINPUT_EquityInputs" localSheetId="47" hidden="1">#REF!,#REF!,#REF!</definedName>
    <definedName name="RLAINPUT_EquityPartnerNames" localSheetId="47" hidden="1">#REF!,#REF!</definedName>
    <definedName name="RLAINPUT_EquityPercent" localSheetId="47" hidden="1">#REF!</definedName>
    <definedName name="RLAINPUT_EquityRemainder" localSheetId="47" hidden="1">#REF!,#REF!</definedName>
    <definedName name="RLAINPUT_EquityTier1" localSheetId="47" hidden="1">#REF!,#REF!</definedName>
    <definedName name="RLAINPUT_EquityTier2" localSheetId="47" hidden="1">#REF!,#REF!,#REF!</definedName>
    <definedName name="RLAINPUT_EquityTier3" localSheetId="47" hidden="1">#REF!,#REF!,#REF!</definedName>
    <definedName name="RLAINPUT_ExecSumYears" localSheetId="47" hidden="1">#REF!</definedName>
    <definedName name="RLAINPUT_InPlaceRecovery" localSheetId="47" hidden="1">#REF!</definedName>
    <definedName name="RLAINPUT_InputDisp" localSheetId="47" hidden="1">#REF!</definedName>
    <definedName name="RLAINPUT_Inputs" localSheetId="47" hidden="1">#REF!</definedName>
    <definedName name="RLAINPUT_Loan3Refi" localSheetId="47" hidden="1">#REF!,#REF!,#REF!</definedName>
    <definedName name="saa" localSheetId="47" hidden="1">{"rtn",#N/A,FALSE,"RTN";"tables",#N/A,FALSE,"RTN";"cf",#N/A,FALSE,"CF";"stats",#N/A,FALSE,"Stats";"prop",#N/A,FALSE,"Prop"}</definedName>
    <definedName name="sadsadsa" localSheetId="47" hidden="1">{"'Assump'!$F$6:$J$6"}</definedName>
    <definedName name="sas" localSheetId="47" hidden="1">{"Outflow 1",#N/A,FALSE,"Outflows-Inflows";"Outflow 2",#N/A,FALSE,"Outflows-Inflows";"Inflow 1",#N/A,FALSE,"Outflows-Inflows";"Inflow 2",#N/A,FALSE,"Outflows-Inflows"}</definedName>
    <definedName name="sdaf" localSheetId="47" hidden="1">#REF!</definedName>
    <definedName name="sdcds" localSheetId="47" hidden="1">{"'Assump'!$F$6:$J$6"}</definedName>
    <definedName name="sdfass" localSheetId="47" hidden="1">{"Outflow 1",#N/A,FALSE,"Outflows-Inflows";"Outflow 2",#N/A,FALSE,"Outflows-Inflows";"Inflow 1",#N/A,FALSE,"Outflows-Inflows";"Inflow 2",#N/A,FALSE,"Outflows-Inflows"}</definedName>
    <definedName name="sfghsfgh" localSheetId="47" hidden="1">{"CF",#N/A,FALSE,"Cash Flow";"RET",#N/A,FALSE,"Returns";"NPV",#N/A,FALSE,"Values";"ASMPT",#N/A,FALSE,"Assumptions"}</definedName>
    <definedName name="SqFt" localSheetId="47">#REF!</definedName>
    <definedName name="SqFtColumn" localSheetId="47">#REF!</definedName>
    <definedName name="srghs" localSheetId="47" hidden="1">{"CF",#N/A,FALSE,"Cash Flow";"RET",#N/A,FALSE,"Returns";"NPV",#N/A,FALSE,"Values";"ASMPT",#N/A,FALSE,"Assumptions"}</definedName>
    <definedName name="SSO" localSheetId="47" hidden="1">{#N/A,#N/A,FALSE,"CF Consolidated 2";#N/A,#N/A,FALSE,"Retail Assump";#N/A,#N/A,FALSE,"CF Retail";#N/A,#N/A,FALSE,"Garage Assumpt 1";#N/A,#N/A,FALSE,"Garage Op Proj";#N/A,#N/A,FALSE,"Hist I&amp;E";#N/A,#N/A,FALSE,"Rent Roll";#N/A,#N/A,FALSE,"RE Taxes";#N/A,#N/A,FALSE,"CAM - BH";#N/A,#N/A,FALSE,"Comm.Condo CAM"}</definedName>
    <definedName name="sss" localSheetId="47" hidden="1">#REF!</definedName>
    <definedName name="Statements" localSheetId="47" hidden="1">{"CF",#N/A,FALSE,"Cash Flow";"RET",#N/A,FALSE,"Returns";"NPV",#N/A,FALSE,"Values";"ASMPT",#N/A,FALSE,"Assumptions"}</definedName>
    <definedName name="SUMMARY_AcquisitionDate" localSheetId="47" hidden="1">#REF!</definedName>
    <definedName name="SUMMARY_AsOfDate" localSheetId="47" hidden="1">#REF!</definedName>
    <definedName name="SUMMARY_AssetName" localSheetId="47" hidden="1">#REF!</definedName>
    <definedName name="SUMMARY_AssetType" localSheetId="47" hidden="1">#REF!</definedName>
    <definedName name="SUMMARY_ExitDate" localSheetId="47" hidden="1">#REF!</definedName>
    <definedName name="SUMMARY_Funds" localSheetId="47" hidden="1">#REF!</definedName>
    <definedName name="SUMMARY_ModelDescription" localSheetId="47" hidden="1">#REF!</definedName>
    <definedName name="SUMMARY_SalesPrice" localSheetId="47" hidden="1">#REF!</definedName>
    <definedName name="SUMMARY_SalesPricePSF" localSheetId="47" hidden="1">#REF!</definedName>
    <definedName name="trial" localSheetId="47" hidden="1">{"Outflow 1",#N/A,FALSE,"Outflows-Inflows";"Outflow 2",#N/A,FALSE,"Outflows-Inflows";"Inflow 1",#N/A,FALSE,"Outflows-Inflows";"Inflow 2",#N/A,FALSE,"Outflows-Inflows"}</definedName>
    <definedName name="ttttt" localSheetId="47" hidden="1">{FALSE,FALSE,1.75,1,600,351,FALSE,FALSE,TRUE,TRUE,0,30,#N/A,41,#N/A,9.57777777777778,18.9166666666667,1,FALSE,FALSE,1,TRUE,1,FALSE,100,"Swvu.As._.Is._.Value.","ACwvu.As._.Is._.Value.",1,FALSE,FALSE,1,1,1,1,1,"","",FALSE,FALSE,FALSE,FALSE,1,#N/A,1,1,FALSE,FALSE,FALSE,FALSE,FALSE,FALSE}</definedName>
    <definedName name="ttttttt" localSheetId="47" hidden="1">{FALSE,FALSE,1.75,1,600,351,FALSE,FALSE,TRUE,TRUE,0,30,#N/A,41,#N/A,9.57777777777778,18.9166666666667,1,FALSE,FALSE,1,TRUE,1,FALSE,100,"Swvu.As._.Is._.Value.","ACwvu.As._.Is._.Value.",1,FALSE,FALSE,1,1,1,1,1,"","",FALSE,FALSE,FALSE,FALSE,1,#N/A,1,1,FALSE,FALSE,FALSE,FALSE,FALSE,FALSE}</definedName>
    <definedName name="TTTTTTTT" localSheetId="47" hidden="1">{FALSE,FALSE,1.75,1,600,351,FALSE,FALSE,TRUE,TRUE,0,30,#N/A,41,#N/A,9.57777777777778,18.9166666666667,1,FALSE,FALSE,1,TRUE,1,FALSE,100,"Swvu.As._.Is._.Value.","ACwvu.As._.Is._.Value.",1,FALSE,FALSE,1,1,1,1,1,"","",FALSE,FALSE,FALSE,FALSE,1,#N/A,1,1,FALSE,FALSE,FALSE,FALSE,FALSE,FALSE}</definedName>
    <definedName name="tttttttttttttt" localSheetId="47" hidden="1">{FALSE,FALSE,1.75,1,600,351,FALSE,FALSE,TRUE,TRUE,0,30,#N/A,41,#N/A,9.57777777777778,18.9166666666667,1,FALSE,FALSE,1,TRUE,1,FALSE,100,"Swvu.As._.Is._.Value.","ACwvu.As._.Is._.Value.",1,FALSE,FALSE,1,1,1,1,1,"","",FALSE,FALSE,FALSE,FALSE,1,#N/A,1,1,FALSE,FALSE,FALSE,FALSE,FALSE,FALSE}</definedName>
    <definedName name="TWO" localSheetId="47">#REF!</definedName>
    <definedName name="Unit" localSheetId="47">#REF!</definedName>
    <definedName name="UnitNo" localSheetId="47">#REF!</definedName>
    <definedName name="UnitNoColumn" localSheetId="47">#REF!</definedName>
    <definedName name="UnitType" localSheetId="47">#REF!</definedName>
    <definedName name="UnitTypeRentRoll" localSheetId="47">#REF!</definedName>
    <definedName name="value1" localSheetId="47" hidden="1">{#N/A,#N/A,FALSE,"Cashflow Analysis";#N/A,#N/A,FALSE,"Sensitivity Analysis";#N/A,#N/A,FALSE,"PV";#N/A,#N/A,FALSE,"Pro Forma"}</definedName>
    <definedName name="vBroker_vs_v1" localSheetId="47" hidden="1">#REF!</definedName>
    <definedName name="vj" localSheetId="47" hidden="1">{#N/A,#N/A,FALSE,"Assumptions";#N/A,#N/A,FALSE,"10-Yr - detail";#N/A,#N/A,FALSE,"Rent Roll";#N/A,#N/A,FALSE,"Historical (2)";#N/A,#N/A,FALSE,"RET's";#N/A,#N/A,FALSE,"Lse-Exp.";#N/A,#N/A,FALSE,"Lease Rollover";#N/A,#N/A,FALSE,"Service Contracts"}</definedName>
    <definedName name="wrn.275PricingBook." localSheetId="47" hidden="1">{#N/A,#N/A,FALSE,"Assumptions";#N/A,#N/A,FALSE,"Impact Assumptions";#N/A,#N/A,FALSE,"10-Yr - detail";#N/A,#N/A,FALSE,"1,5,10 yr comp";#N/A,#N/A,FALSE,"Lse-Exp.";#N/A,#N/A,FALSE,"Rent Roll";#N/A,#N/A,FALSE,"Historical (2)";#N/A,#N/A,FALSE,"RET's";#N/A,#N/A,FALSE,"Lease Rollover"}</definedName>
    <definedName name="wrn.275Schedulles." localSheetId="47" hidden="1">{#N/A,#N/A,FALSE,"Assumptions";#N/A,#N/A,FALSE,"10-Yr - detail";#N/A,#N/A,FALSE,"Rent Roll";#N/A,#N/A,FALSE,"Historical (2)";#N/A,#N/A,FALSE,"RET's";#N/A,#N/A,FALSE,"Lse-Exp.";#N/A,#N/A,FALSE,"Lease Rollover";#N/A,#N/A,FALSE,"Service Contracts"}</definedName>
    <definedName name="wrn.36._.Month._.Financial._.Recap." localSheetId="47" hidden="1">{#N/A,#N/A,FALSE,"Recap"}</definedName>
    <definedName name="wrn.36._.Month._.Pro._.Forma." localSheetId="47" hidden="1">{#N/A,#N/A,FALSE,"36MoProForma";#N/A,#N/A,FALSE,"Recap"}</definedName>
    <definedName name="wrn.Acq._.Model." localSheetId="47" hidden="1">{"RTN",#N/A,FALSE,"RTN";"Inc Stmt",#N/A,FALSE,"Inc Stmt";"Stats",#N/A,FALSE,"Stats";"Rnds",#N/A,FALSE,"Rnds";"Capx",#N/A,FALSE,"CapX";"Dues",#N/A,FALSE,"Dues";"Hist",#N/A,FALSE,"Hist";"Rev1",#N/A,FALSE,"Rev";"Rev2",#N/A,FALSE,"Rev";"Exp",#N/A,FALSE,"Exp";"Rounds",#N/A,FALSE,"Rounds";"Cap Imp",#N/A,FALSE,"Cap Imp"}</definedName>
    <definedName name="wrn.Acquisition._.Model." localSheetId="47" hidden="1">{"Return",#N/A,FALSE,"RTN";"Inc Stmt",#N/A,FALSE,"Inc Stmt";"Stats",#N/A,FALSE,"Stats";"Rnds",#N/A,FALSE,"Rnds";"Dues",#N/A,FALSE,"Dues";"Capx",#N/A,FALSE,"CapX";"History",#N/A,FALSE,"Hist";"Rev",#N/A,FALSE,"Rev";"Expenses",#N/A,FALSE,"Exp";"Rounds",#N/A,FALSE,"Rounds";"Capex",#N/A,FALSE,"Capex"}</definedName>
    <definedName name="wrn.ALL." localSheetId="47"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Inputs." localSheetId="47" hidden="1">{#N/A,#N/A,FALSE,"Primary";#N/A,#N/A,FALSE,"Secondary";#N/A,#N/A,FALSE,"Latent";#N/A,#N/A,FALSE,"Demand Inputs";#N/A,#N/A,FALSE,"Supply Addn";#N/A,#N/A,FALSE,"Mkt Pen"}</definedName>
    <definedName name="wrn.All._.Schedules." localSheetId="47" hidden="1">{#N/A,#N/A,FALSE,"CF Consolidated 2";#N/A,#N/A,FALSE,"Retail Assump";#N/A,#N/A,FALSE,"CF Retail";#N/A,#N/A,FALSE,"Garage Assumpt 1";#N/A,#N/A,FALSE,"Garage Op Proj";#N/A,#N/A,FALSE,"Hist I&amp;E";#N/A,#N/A,FALSE,"Rent Roll";#N/A,#N/A,FALSE,"RE Taxes";#N/A,#N/A,FALSE,"CAM - BH";#N/A,#N/A,FALSE,"Comm.Condo CAM"}</definedName>
    <definedName name="wrn.AnnualRentRoll." localSheetId="47" hidden="1">{"AnnualRentRoll",#N/A,FALSE,"RentRoll"}</definedName>
    <definedName name="wrn.Appendix." localSheetId="47" hidden="1">{"IS Salary new",#N/A,TRUE,"Salaries";"IS Salary old",#N/A,TRUE,"Old Allocations";"Allocation Summary",#N/A,TRUE,"Allocation Summary";"Network Allocations 1",#N/A,TRUE,"Network Allocations";"Network Allocations 2",#N/A,TRUE,"Network Allocations";"Computer Upgrades 1",#N/A,TRUE,"Computer Upgrades";"Computer Upgrades 2",#N/A,TRUE,"Computer Upgrades";"Computers new and repl 1",#N/A,TRUE,"Computers (New and Repl)";"Computers new and repl 2",#N/A,TRUE,"Computers (New and Repl)"}</definedName>
    <definedName name="wrn.Assumption._.Recap._.Sheet." localSheetId="47" hidden="1">{#N/A,#N/A,FALSE,"AssumpRecap"}</definedName>
    <definedName name="wrn.BA." localSheetId="47" hidden="1">{"ba1",#N/A,TRUE,"B-A";"ba2",#N/A,TRUE,"B-A"}</definedName>
    <definedName name="wrn.BaseYearDemand." localSheetId="47" hidden="1">{"Base Year Demand",#N/A,FALSE,"Demand-Base Year"}</definedName>
    <definedName name="wrn.BATON._.ROUGE._.1996._.CAP._.EX." localSheetId="47" hidden="1">{#N/A,#N/A,FALSE,"BATCAPX";#N/A,#N/A,FALSE,"GR&amp;CORR TOTALS";#N/A,#N/A,FALSE,"LUX  KING FF&amp;E";#N/A,#N/A,FALSE,"LUX KING GC";#N/A,#N/A,FALSE,"TYP DBL FF&amp;E ";#N/A,#N/A,FALSE,"TYP DBL GC ";#N/A,#N/A,FALSE,"PETITE W-SOFA FF&amp;E";#N/A,#N/A,FALSE,"PETITE W-SOFA GC";#N/A,#N/A,FALSE,"TYP KING FF&amp;E";#N/A,#N/A,FALSE,"TYP KING GC";#N/A,#N/A,FALSE,"EXEC KING FF&amp;E";#N/A,#N/A,FALSE,"EXEC KING GC";#N/A,#N/A,FALSE,"TOWNHS PARLOR FF&amp;E";#N/A,#N/A,FALSE,"TOWNHS PARLOR GC";#N/A,#N/A,FALSE,"LUX K PAR FF&amp;E ";#N/A,#N/A,FALSE,"LUX K PAR GC ";#N/A,#N/A,FALSE,"PRES SUITE FF&amp;E";#N/A,#N/A,FALSE,"PRES SUITE GC";#N/A,#N/A,FALSE,"CONC LOUNGE FF&amp;E";#N/A,#N/A,FALSE,"CONC LOUNGE GC";#N/A,#N/A,FALSE,"ADA GR  FF&amp;E ";#N/A,#N/A,FALSE,"ADA GR GC ";#N/A,#N/A,FALSE,"GUEST COR FF&amp;E ";#N/A,#N/A,FALSE,"GUEST  CORR GC";#N/A,#N/A,FALSE,"2ND FLR BANQ FF&amp;E L";#N/A,#N/A,FALSE,"2ND FLR BANQ GC L";#N/A,#N/A,FALSE,"2ND FLR BANQ FF&amp;E S";#N/A,#N/A,FALSE,"2ND FLR BANQ GC S"}</definedName>
    <definedName name="wrn.BlackWhite." localSheetId="47" hidden="1">{#N/A,#N/A,FALSE,"NNN sum";#N/A,#N/A,FALSE,"10-yr Opt. A Sum";#N/A,#N/A,FALSE,"10-yr Opt A Other Costs";#N/A,#N/A,FALSE,"Purchase Sum";#N/A,#N/A,FALSE,"Purchase Other Costs"}</definedName>
    <definedName name="wrn.BlackWhite5" localSheetId="47" hidden="1">{#N/A,#N/A,FALSE,"NNN sum";#N/A,#N/A,FALSE,"10-yr Opt. A Sum";#N/A,#N/A,FALSE,"10-yr Opt A Other Costs";#N/A,#N/A,FALSE,"Purchase Sum";#N/A,#N/A,FALSE,"Purchase Other Costs"}</definedName>
    <definedName name="wrn.bleu4." localSheetId="47" hidden="1">{#N/A,#N/A,FALSE}</definedName>
    <definedName name="wrn.Bonds." localSheetId="47" hidden="1">{#N/A,#N/A,FALSE,"Bonds - Consol";#N/A,#N/A,FALSE,"Bonds - Lakes";#N/A,#N/A,FALSE,"Bonds - Chabot";#N/A,#N/A,FALSE,"Bonds - Diablo"}</definedName>
    <definedName name="wrn.Both._.Outputs." localSheetId="47" hidden="1">{"LTV Output",#N/A,FALSE,"Output";"DCR Output",#N/A,FALSE,"Output"}</definedName>
    <definedName name="wrn.Capx." localSheetId="47" hidden="1">{"Capx/exp",#N/A,FALSE,"CapX"}</definedName>
    <definedName name="wrn.Cash._.Flow._.Analysis." localSheetId="47" hidden="1">{"CF",#N/A,FALSE,"Cash Flow";"RET",#N/A,FALSE,"Returns";"NPV",#N/A,FALSE,"Values";"ASMPT",#N/A,FALSE,"Assumptions"}</definedName>
    <definedName name="wrn.Cash._.Flow._.and._.Matrix." localSheetId="47" hidden="1">{#N/A,#N/A,FALSE,"Matrix";#N/A,#N/A,FALSE,"Cash Flow";#N/A,#N/A,FALSE,"10 Year Cost Analysis"}</definedName>
    <definedName name="wrn.CASH._.FLOWS._.ONLY." localSheetId="47" hidden="1">{#N/A,#N/A,FALSE,"Assumptions";#N/A,#N/A,FALSE,"Consol CF";#N/A,#N/A,FALSE,"Hacienda CF";#N/A,#N/A,FALSE,"Chabot CF";#N/A,#N/A,FALSE,"Diablo CF"}</definedName>
    <definedName name="wrn.CD." localSheetId="47" hidden="1">{"CD1",#N/A,TRUE,"C-D (R)";"CD2",#N/A,TRUE,"C-D (R)"}</definedName>
    <definedName name="wrn.Complete._.Package." localSheetId="47" hidden="1">{"Summary Including DHC",#N/A,TRUE,"SUMMARY";"Financial Assumptions",#N/A,TRUE,"Financial Assumptions";"Sources &amp; Uses",#N/A,TRUE,"Financial Assumptions";"History &amp; Projection",#N/A,TRUE,"History - Proforma"}</definedName>
    <definedName name="wrn.Complete._.Review." localSheetId="47" hidden="1">{#N/A,#N/A,FALSE,"Occ and Rate";#N/A,#N/A,FALSE,"PF Input";#N/A,#N/A,FALSE,"Capital Input";#N/A,#N/A,FALSE,"Proforma Five Yr";#N/A,#N/A,FALSE,"Calculations";#N/A,#N/A,FALSE,"Transaction Summary-DTW"}</definedName>
    <definedName name="wrn.cssa." localSheetId="47" hidden="1">{#N/A,#N/A,FALSE,"WATCHDSC";#N/A,#N/A,FALSE,"2LOSSMOD";#N/A,#N/A,FALSE,"2LOSS";#N/A,#N/A,FALSE,"DSC";#N/A,#N/A,FALSE,"OPERAT";#N/A,#N/A,FALSE,"ADJUST";#N/A,#N/A,FALSE,"LEASE EXPIRE"}</definedName>
    <definedName name="wrn.data." localSheetId="47" hidden="1">{"data",#N/A,FALSE,"INPUT"}</definedName>
    <definedName name="wrn.data5" localSheetId="47" hidden="1">{"data",#N/A,FALSE,"INPUT"}</definedName>
    <definedName name="wrn.DCR._.Output." localSheetId="47" hidden="1">{"DCR Output",#N/A,FALSE,"Output"}</definedName>
    <definedName name="wrn.DEDUCT_INTEREST." localSheetId="47" hidden="1">{"DEDUCTIBLE INT RECAP",#N/A,FALSE,"Recap"}</definedName>
    <definedName name="wrn.Demand._.Calcs." localSheetId="47" hidden="1">{#N/A,#N/A,FALSE,"Demand Calcs"}</definedName>
    <definedName name="wrn.Demand._.Inputs." localSheetId="47" hidden="1">{#N/A,#N/A,FALSE,"Demand Inputs"}</definedName>
    <definedName name="wrn.Detailed._.Partnership._.Returns._.Leveraged." localSheetId="47" hidden="1">{"Return Analysis - Leveraged",#N/A,FALSE,"Return Analysis - Leveraged"}</definedName>
    <definedName name="wrn.Detailed._.Unit._.Mix._.Sheet." localSheetId="47" hidden="1">{#N/A,#N/A,FALSE,"Unit Mix"}</definedName>
    <definedName name="wrn.development._.budget._.detail." localSheetId="47" hidden="1">{"Detail Development Cost Summary",#N/A,FALSE,"Cost Sum"}</definedName>
    <definedName name="wrn.EB." localSheetId="47" hidden="1">{"eb1",#N/A,TRUE,"E-B (R)";"eb2",#N/A,TRUE,"E-B (R)"}</definedName>
    <definedName name="wrn.EC1." localSheetId="47" hidden="1">{"eca",#N/A,TRUE,"E-C1 (R)";"ecb",#N/A,TRUE,"E-C1 (R)"}</definedName>
    <definedName name="wrn.ED." localSheetId="47" hidden="1">{"ed1",#N/A,TRUE,"E-D";"ed2",#N/A,TRUE,"E-D"}</definedName>
    <definedName name="wrn.Exhibits." localSheetId="47" hidden="1">{#N/A,#N/A,FALSE,"Historical";#N/A,#N/A,FALSE,"Adjusted";#N/A,#N/A,FALSE,"CAM Alloc.";#N/A,#N/A,FALSE,"Projected CAM"}</definedName>
    <definedName name="wrn.ExitAndSalesAssumptions." localSheetId="47" hidden="1">{#N/A,#N/A,FALSE,"ExitStratigy"}</definedName>
    <definedName name="wrn.Fair._.Share._.Calcs." localSheetId="47" hidden="1">{#N/A,#N/A,FALSE,"Fair Share"}</definedName>
    <definedName name="wrn.Final._.Output." localSheetId="47" hidden="1">{#N/A,#N/A,FALSE,"Final Output"}</definedName>
    <definedName name="wrn.FINANCE._.PACKAGE._.ALL._.PAGES." localSheetId="47" hidden="1">{#N/A,#N/A,FALSE,"Deal Structure";#N/A,#N/A,FALSE,"AssumpRecap";"Dev Cost Sum and Yield",#N/A,FALSE,"Cost Sum";"Equity, LTV and loan calc",#N/A,FALSE,"Cost Sum";#N/A,#N/A,FALSE,"SalesWaterfall";"Detail Development Cost Summary",#N/A,FALSE,"Cost Sum";#N/A,#N/A,FALSE,"Unit Mix";#N/A,#N/A,FALSE,"Oper Exp";"Recap",#N/A,FALSE,"Recap";#N/A,#N/A,FALSE,"36MoProForma"}</definedName>
    <definedName name="wrn.Garage." localSheetId="47" hidden="1">{#N/A,#N/A,FALSE,"Garage Assumpt 1";#N/A,#N/A,FALSE,"Garage Op Proj";#N/A,#N/A,FALSE,"Hist I&amp;E";#N/A,#N/A,FALSE,"Garage Lease"}</definedName>
    <definedName name="wrn.GSA._.PRINT." localSheetId="47" hidden="1">{#N/A,#N/A,FALSE,"DEV COSTS";#N/A,#N/A,FALSE,"10-YR C. F."}</definedName>
    <definedName name="wrn.gsa._PRINT5" localSheetId="47" hidden="1">{#N/A,#N/A,FALSE,"DEV COSTS";#N/A,#N/A,FALSE,"10-YR C. F."}</definedName>
    <definedName name="wrn.Hist._.InE." localSheetId="47" hidden="1">{#N/A,#N/A,FALSE,"Hist I&amp;E - Consol";#N/A,#N/A,FALSE,"Hist I&amp;E - Lakes";#N/A,#N/A,FALSE,"Hist I&amp;E - Chabot";#N/A,#N/A,FALSE,"Hist I&amp;E - Diablo"}</definedName>
    <definedName name="wrn.Hist._.InE2." localSheetId="47" hidden="1">{#N/A,#N/A,FALSE,"Hist I&amp;E - #2";#N/A,#N/A,FALSE,"Hist I&amp;E - #3";#N/A,#N/A,FALSE,"Hist I&amp;E - #4";#N/A,#N/A,FALSE,"Hist I&amp;E - #5";#N/A,#N/A,FALSE,"Hist I&amp;E - #6";#N/A,#N/A,FALSE,"Hist I&amp;E - #8";#N/A,#N/A,FALSE,"Hist I&amp;E - #9";#N/A,#N/A,FALSE,"Hist I&amp;E - #10"}</definedName>
    <definedName name="wrn.History._.Proforma." localSheetId="47" hidden="1">{"History &amp; Projection",#N/A,FALSE,"History - Proforma"}</definedName>
    <definedName name="wrn.Income._.Statements." localSheetId="47"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put._.page." localSheetId="47" hidden="1">{"Input page",#N/A,FALSE,"Inputs"}</definedName>
    <definedName name="wrn.Inputs." localSheetId="47" hidden="1">{"Inflation-BaseYear",#N/A,FALSE,"Inputs"}</definedName>
    <definedName name="wrn.Investment._.Review." localSheetId="47" hidden="1">{#N/A,#N/A,FALSE,"Proforma Five Yr";#N/A,#N/A,FALSE,"Capital Input";#N/A,#N/A,FALSE,"Calculations";#N/A,#N/A,FALSE,"Transaction Summary-DTW"}</definedName>
    <definedName name="wrn.Latent._.Demand._.Inputs." localSheetId="47" hidden="1">{#N/A,#N/A,FALSE,"Latent"}</definedName>
    <definedName name="wrn.LoanInformation." localSheetId="47" hidden="1">{#N/A,#N/A,FALSE,"LoanAssumptions"}</definedName>
    <definedName name="wrn.LTV._.Output." localSheetId="47" hidden="1">{"LTV Output",#N/A,FALSE,"Output"}</definedName>
    <definedName name="wrn.market." localSheetId="47" hidden="1">{#N/A,#N/A,FALSE,"SUBMKT";#N/A,#N/A,FALSE,"MARKET";#N/A,#N/A,FALSE,"VACANCY";#N/A,#N/A,FALSE,"ABSORB";#N/A,#N/A,FALSE,"SUBLEASE";#N/A,#N/A,FALSE,"CONSTRCT"}</definedName>
    <definedName name="wrn.MATRICES._.and._.CFs." localSheetId="47" hidden="1">{#N/A,#N/A,FALSE,"Assumptions";#N/A,#N/A,FALSE,"Consol CF";#N/A,#N/A,FALSE,"matx B4 DS";#N/A,#N/A,FALSE,"Hacienda CF";#N/A,#N/A,FALSE,"matx B4 DS Hac";#N/A,#N/A,FALSE,"Chabot CF";#N/A,#N/A,FALSE,"matx B4 DS Chabot";#N/A,#N/A,FALSE,"Diablo CF";#N/A,#N/A,FALSE,"matx B4 DS Diablo"}</definedName>
    <definedName name="wrn.MATRICIES._.ONLY." localSheetId="47" hidden="1">{#N/A,#N/A,FALSE,"matx B4 DS";#N/A,#N/A,FALSE,"matx B4 DS Hac";#N/A,#N/A,FALSE,"matx B4 DS Chabot";#N/A,#N/A,FALSE,"matx B4 DS Diablo"}</definedName>
    <definedName name="wrn.Model." localSheetId="47" hidden="1">{"Investor",#N/A,FALSE,"Model";"Property",#N/A,FALSE,"Model";"Incentive Taxes",#N/A,FALSE,"Model"}</definedName>
    <definedName name="wrn.MODEL5" localSheetId="47" hidden="1">{"IS",#N/A,FALSE,"Income Statement";"ISR",#N/A,FALSE,"Income Statement Ratios";"BS",#N/A,FALSE,"Balance Sheet";"BSR",#N/A,FALSE,"Balance Sheet Ratios";"CF",#N/A,FALSE,"Cash Flow";"SALES",#N/A,FALSE,"Sales Analysis";"RR",#N/A,FALSE,"Recent Results"}</definedName>
    <definedName name="wrn.MonthlyRentRoll." localSheetId="47" hidden="1">{"MonthlyRentRoll",#N/A,FALSE,"RentRoll"}</definedName>
    <definedName name="wrn.NOI._.Input." localSheetId="47" hidden="1">{#N/A,#N/A,FALSE,"Input"}</definedName>
    <definedName name="wrn.NOI_Summary." localSheetId="47" hidden="1">{#N/A,#N/A,FALSE,"NOI"}</definedName>
    <definedName name="wrn.Occupancy._.Calcs." localSheetId="47" hidden="1">{#N/A,#N/A,FALSE,"Occ. Calcs"}</definedName>
    <definedName name="wrn.Operating._.Expenses._.Sheets." localSheetId="47" hidden="1">{#N/A,#N/A,FALSE,"Oper Exp"}</definedName>
    <definedName name="wrn.OperatingAssumtions." localSheetId="47" hidden="1">{#N/A,#N/A,FALSE,"OperatingAssumptions"}</definedName>
    <definedName name="wrn.Operations._.Review." localSheetId="47" hidden="1">{#N/A,#N/A,FALSE,"Proforma Five Yr";#N/A,#N/A,FALSE,"Occ and Rate";#N/A,#N/A,FALSE,"PF Input";#N/A,#N/A,FALSE,"Hotcomps"}</definedName>
    <definedName name="wrn.Output3Column." localSheetId="47" hidden="1">{"Output-3Column",#N/A,FALSE,"Output"}</definedName>
    <definedName name="wrn.OutputAll." localSheetId="47" hidden="1">{"Output-All",#N/A,FALSE,"Output"}</definedName>
    <definedName name="wrn.OutputBaseYear." localSheetId="47" hidden="1">{"Output-BaseYear",#N/A,FALSE,"Output"}</definedName>
    <definedName name="wrn.OutputMin." localSheetId="47" hidden="1">{"Output-Min",#N/A,FALSE,"Output"}</definedName>
    <definedName name="wrn.OutputPercent." localSheetId="47" hidden="1">{"Output%",#N/A,FALSE,"Output"}</definedName>
    <definedName name="wrn.Package." localSheetId="47"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rtial." localSheetId="47"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enetration." localSheetId="47" hidden="1">{#N/A,#N/A,FALSE,"Mkt Pen"}</definedName>
    <definedName name="wrn.Phase._.I." localSheetId="47" hidden="1">{#N/A,#N/A,FALSE,"Transaction Summary-DTW";#N/A,#N/A,FALSE,"Proforma Five Yr";#N/A,#N/A,FALSE,"Occ and Rate"}</definedName>
    <definedName name="wrn.Presentation." localSheetId="47" hidden="1">{#N/A,#N/A,TRUE,"Summary";"AnnualRentRoll",#N/A,TRUE,"RentRoll";#N/A,#N/A,TRUE,"ExitStratigy";#N/A,#N/A,TRUE,"OperatingAssumptions"}</definedName>
    <definedName name="wrn.Primary._.Competition." localSheetId="47" hidden="1">{#N/A,#N/A,FALSE,"Primary"}</definedName>
    <definedName name="wrn.Print." localSheetId="47" hidden="1">{#N/A,#N/A,TRUE,"Cover";#N/A,#N/A,TRUE,"Stack";#N/A,#N/A,TRUE,"Cost S";#N/A,#N/A,TRUE,"Financing";#N/A,#N/A,TRUE," CF";#N/A,#N/A,TRUE,"CF Mnthly";#N/A,#N/A,TRUE,"CF assum";#N/A,#N/A,TRUE,"Unit Sales";#N/A,#N/A,TRUE,"REV";#N/A,#N/A,TRUE,"Bdgt Backup"}</definedName>
    <definedName name="wrn.Print._.4." localSheetId="47" hidden="1">{"Outflow 1",#N/A,FALSE,"Outflows-Inflows";"Outflow 2",#N/A,FALSE,"Outflows-Inflows";"Inflow 1",#N/A,FALSE,"Outflows-Inflows";"Inflow 2",#N/A,FALSE,"Outflows-Inflows"}</definedName>
    <definedName name="wrn.Print._.6." localSheetId="47" hidden="1">{"print 1.6",#N/A,FALSE,"Sheet1";"print 2.6",#N/A,FALSE,"Sheet1";"print 3.6",#N/A,FALSE,"Sheet1";"print 4.6",#N/A,FALSE,"Sheet1";"print 5.6",#N/A,FALSE,"Sheet1";"print 6.6",#N/A,FALSE,"Sheet1"}</definedName>
    <definedName name="wrn.Print._.All." localSheetId="47" hidden="1">{#N/A,#N/A,FALSE,"Land";#N/A,#N/A,FALSE,"Cost Analysis";"Summary",#N/A,FALSE,"Equipment"}</definedName>
    <definedName name="wrn.Print._.All._.Improved._.Sales." localSheetId="47" hidden="1">{#N/A,#N/A,FALSE,"Sale 1";#N/A,#N/A,FALSE,"Sale 2";#N/A,#N/A,FALSE,"Sale 3";#N/A,#N/A,FALSE,"Sale 4";#N/A,#N/A,FALSE,"Sale 5";#N/A,#N/A,FALSE,"Sale 6";#N/A,#N/A,FALSE,"Sale 7";#N/A,#N/A,FALSE,"Sale 8";#N/A,#N/A,FALSE,"Sale 9";#N/A,#N/A,FALSE,"Sale 10";#N/A,#N/A,FALSE,"Sale 11";#N/A,#N/A,FALSE,"Sale 12"}</definedName>
    <definedName name="wrn.Print._.All._.Report._.Pages." localSheetId="47"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Everythin." localSheetId="47" hidden="1">{#N/A,#N/A,FALSE,"PRELIMINARY REVIEW";#N/A,#N/A,FALSE,"SOURCES AND USES OF FUNDS";#N/A,#N/A,FALSE,"COST ITEMS";#N/A,#N/A,FALSE,"DRAW SCHEDULE";#N/A,#N/A,FALSE,"STABILIZED OPERATING PROFORMA";#N/A,#N/A,FALSE,"LEASE UP OPERATING PROFORMA";#N/A,#N/A,FALSE,"INPUT SHEET"}</definedName>
    <definedName name="wrn.Print._.Rent._.Comps." localSheetId="47" hidden="1">{#N/A,#N/A,FALSE,"Rent 1";#N/A,#N/A,FALSE,"Rent 2";#N/A,#N/A,FALSE,"Rent 3";#N/A,#N/A,FALSE,"Rent 4";#N/A,#N/A,FALSE,"Rent 5";#N/A,#N/A,FALSE,"Rent 6";#N/A,#N/A,FALSE,"Rent 7";#N/A,#N/A,FALSE,"Rent 8"}</definedName>
    <definedName name="wrn.print2." localSheetId="47" hidden="1">{"Assump",#N/A,TRUE,"Proforma";"first",#N/A,TRUE,"Proforma";"second",#N/A,TRUE,"Proforma";"lease1",#N/A,TRUE,"Proforma";"lease2",#N/A,TRUE,"Proforma"}</definedName>
    <definedName name="wrn.print5" localSheetId="47" hidden="1">{"Assump",#N/A,TRUE,"Proforma";"first",#N/A,TRUE,"Proforma";"second",#N/A,TRUE,"Proforma";"lease1",#N/A,TRUE,"Proforma";"lease2",#N/A,TRUE,"Proforma"}</definedName>
    <definedName name="wrn.Proforma." localSheetId="47" hidden="1">{"Proforma - Dollars",#N/A,FALSE,"Proforma"}</definedName>
    <definedName name="wrn.Proforma._.Review." localSheetId="47" hidden="1">{#N/A,#N/A,FALSE,"Occ and Rate";#N/A,#N/A,FALSE,"PF Input";#N/A,#N/A,FALSE,"Proforma Five Yr";#N/A,#N/A,FALSE,"Hotcomps"}</definedName>
    <definedName name="wrn.PropertyInformation." localSheetId="47" hidden="1">{#N/A,#N/A,FALSE,"PropertyInfo"}</definedName>
    <definedName name="wrn.recap_at_sale." localSheetId="47" hidden="1">{"Recap at sale",#N/A,FALSE,"Recap"}</definedName>
    <definedName name="wrn.Report." localSheetId="47" hidden="1">{#N/A,#N/A,FALSE,"Summary";#N/A,#N/A,FALSE,"Assumptions";#N/A,#N/A,FALSE,"Cash Flow";#N/A,#N/A,FALSE,"Residual Calculation";#N/A,#N/A,FALSE,"Pricing Matrix";#N/A,#N/A,FALSE,"Pricing Matrix II";#N/A,#N/A,FALSE,"Expiration Schedule"}</definedName>
    <definedName name="wrn.Report1." localSheetId="47" hidden="1">{#N/A,#N/A,FALSE,"Summary";#N/A,#N/A,FALSE,"Assumptions";#N/A,#N/A,FALSE,"Cash Flow";#N/A,#N/A,FALSE,"Residual Calculation";#N/A,#N/A,FALSE,"Pricing Matrix";#N/A,#N/A,FALSE,"Pricing Matrix II";#N/A,#N/A,FALSE,"Expiration Schedule"}</definedName>
    <definedName name="wrn.REPORT2." localSheetId="47" hidden="1">{"VIEW1",#N/A,FALSE,"VESTA2";"VIEW2",#N/A,FALSE,"VESTA2";"VIEW3",#N/A,FALSE,"VESTA2";"VIEW4",#N/A,FALSE,"VESTA2"}</definedName>
    <definedName name="wrn.Report5" localSheetId="47" hidden="1">{#N/A,#N/A,FALSE,"Summary";#N/A,#N/A,FALSE,"Assumptions";#N/A,#N/A,FALSE,"Cash Flow";#N/A,#N/A,FALSE,"Residual Calculation";#N/A,#N/A,FALSE,"Pricing Matrix";#N/A,#N/A,FALSE,"Pricing Matrix II";#N/A,#N/A,FALSE,"Expiration Schedule"}</definedName>
    <definedName name="wrn.Sale._.Computation._.Sheets." localSheetId="47" hidden="1">{#N/A,#N/A,FALSE,"SalesWaterfall"}</definedName>
    <definedName name="wrn.Schedules." localSheetId="47" hidden="1">{#N/A,#N/A,FALSE,"Lse-ex";#N/A,#N/A,FALSE,"Rollover";#N/A,#N/A,FALSE,"Hist Sales";#N/A,#N/A,FALSE,"97 Occup Cst";#N/A,#N/A,FALSE,"Breakpoint";#N/A,#N/A,FALSE,"Rentroll";#N/A,#N/A,FALSE,"Hst I&amp;E";#N/A,#N/A,FALSE,"Owners";#N/A,#N/A,FALSE,"PROPS96";#N/A,#N/A,FALSE,"Props on mkt";#N/A,#N/A,FALSE,"Portfolios on mkt"}</definedName>
    <definedName name="wrn.Secondary._.Competition." localSheetId="47" hidden="1">{#N/A,#N/A,FALSE,"Secondary"}</definedName>
    <definedName name="wrn.Short._.Print." localSheetId="47" hidden="1">{#N/A,#N/A,FALSE,"Cover";#N/A,#N/A,FALSE,"Stack";#N/A,#N/A,FALSE,"Cost S";#N/A,#N/A,FALSE," CF";#N/A,#N/A,FALSE,"Investor"}</definedName>
    <definedName name="wrn.Submittal._.Reconciliation._.Schedule." localSheetId="47" hidden="1">{"Submittable Reconciliation Schedule",#N/A,FALSE,"Reconciliation";"GSCP2 PCS 30 Day",#N/A,FALSE,"GSCP2 PCS 30 Day Activity List"}</definedName>
    <definedName name="wrn.Summary." localSheetId="47" hidden="1">{#N/A,#N/A,FALSE,"Summary"}</definedName>
    <definedName name="wrn.Summary._.Excluding._.DHC." localSheetId="47" hidden="1">{"Summary Excluding DHC",#N/A,FALSE,"SUMMARY"}</definedName>
    <definedName name="wrn.Summary._.Including._.DHC." localSheetId="47" hidden="1">{"Summary Including DHC",#N/A,FALSE,"SUMMARY"}</definedName>
    <definedName name="wrn.SUN1." localSheetId="47" hidden="1">{#N/A,#N/A,FALSE,"Assumptions";#N/A,#N/A,FALSE,"office";#N/A,#N/A,FALSE,"monthly"}</definedName>
    <definedName name="wrn.sun2" localSheetId="47" hidden="1">{#N/A,#N/A,FALSE,"Assumptions";#N/A,#N/A,FALSE,"office";#N/A,#N/A,FALSE,"monthly"}</definedName>
    <definedName name="wrn.Supply._.Additions." localSheetId="47" hidden="1">{#N/A,#N/A,FALSE,"Supply Addn"}</definedName>
    <definedName name="wrn.Syndication." localSheetId="47" hidden="1">{#N/A,#N/A,FALSE,"Assumptions";"Section 1",#N/A,FALSE,"SYNDICATION MODEL";"Section 2",#N/A,FALSE,"SYNDICATION MODEL";#N/A,#N/A,FALSE,"Input Sheet";#N/A,#N/A,FALSE,"SYNDICATION ROE"}</definedName>
    <definedName name="wrn.Template." localSheetId="47" hidden="1">{#N/A,#N/A,FALSE,"1_Executive Summary";#N/A,#N/A,FALSE,"2_Assumptions";#N/A,#N/A,FALSE,"3_Footnotes";#N/A,#N/A,FALSE,"4_Cash Flow";#N/A,#N/A,FALSE,"5_Exp Detail";#N/A,#N/A,FALSE,"6_Residual - Marketing";#N/A,#N/A,FALSE,"7_Residual Matrix";#N/A,#N/A,FALSE,"8_Pricing Matrix";#N/A,#N/A,FALSE,"9_Value Matrix";#N/A,#N/A,FALSE,"10_Vacancy Detail";#N/A,#N/A,FALSE,"12_Expiration Schedule";#N/A,#N/A,FALSE,"13_Exp Analysis Fixed-Var";#N/A,#N/A,FALSE,"14_Existing vs Mkt"}</definedName>
    <definedName name="wrn.Total." localSheetId="47" hidden="1">{#N/A,#N/A,FALSE,"Exec Sum";#N/A,#N/A,FALSE,"Rent Rate Comp";#N/A,#N/A,FALSE,"Rate, NPV Comp";#N/A,#N/A,FALSE,"Opt A NNN";#N/A,#N/A,FALSE,"15-yr Opt. A Sum";#N/A,#N/A,FALSE,"15-yr Opt A Other Costs";#N/A,#N/A,FALSE,"10-yr Opt. A Sum";#N/A,#N/A,FALSE,"10-yr Opt A Other Costs";#N/A,#N/A,FALSE,"NPV Calc"}</definedName>
    <definedName name="wrn.TOTAL._.SHEETS." localSheetId="47" hidden="1">{#N/A,#N/A,FALSE,"DEV COSTS";#N/A,#N/A,FALSE,"10-YR C. F."}</definedName>
    <definedName name="wrn.TOTAL._.SHEETS5" localSheetId="47" hidden="1">{#N/A,#N/A,FALSE,"DEV COSTS";#N/A,#N/A,FALSE,"10-YR C. F."}</definedName>
    <definedName name="wrn.Total5" localSheetId="47" hidden="1">{#N/A,#N/A,FALSE,"Exec Sum";#N/A,#N/A,FALSE,"Rent Rate Comp";#N/A,#N/A,FALSE,"Rate, NPV Comp";#N/A,#N/A,FALSE,"Opt A NNN";#N/A,#N/A,FALSE,"15-yr Opt. A Sum";#N/A,#N/A,FALSE,"15-yr Opt A Other Costs";#N/A,#N/A,FALSE,"10-yr Opt. A Sum";#N/A,#N/A,FALSE,"10-yr Opt A Other Costs";#N/A,#N/A,FALSE,"NPV Calc"}</definedName>
    <definedName name="wrn.Tycon._.Model." localSheetId="47" hidden="1">{"rtn",#N/A,FALSE,"RTN";"tables",#N/A,FALSE,"RTN";"cf",#N/A,FALSE,"CF";"stats",#N/A,FALSE,"Stats";"prop",#N/A,FALSE,"Prop"}</definedName>
    <definedName name="wrn.Value." localSheetId="47" hidden="1">{#N/A,#N/A,FALSE,"Cashflow Analysis";#N/A,#N/A,FALSE,"Sensitivity Analysis";#N/A,#N/A,FALSE,"PV";#N/A,#N/A,FALSE,"Pro Forma"}</definedName>
    <definedName name="wvu.As._.Is._.Value." localSheetId="47" hidden="1">{FALSE,FALSE,1.75,1,600,351,FALSE,FALSE,TRUE,TRUE,0,30,#N/A,41,#N/A,9.57777777777778,18.9166666666667,1,FALSE,FALSE,1,TRUE,1,FALSE,100,"Swvu.As._.Is._.Value.","ACwvu.As._.Is._.Value.",1,FALSE,FALSE,1,1,1,1,1,"","",FALSE,FALSE,FALSE,FALSE,1,#N/A,1,1,FALSE,FALSE,FALSE,FALSE,FALSE,FALSE}</definedName>
    <definedName name="x" localSheetId="47" hidden="1">{#N/A,#N/A,FALSE,"Cashflow Analysis";#N/A,#N/A,FALSE,"Sensitivity Analysis";#N/A,#N/A,FALSE,"PV";#N/A,#N/A,FALSE,"Pro Forma"}</definedName>
    <definedName name="xcfghjnhfj" localSheetId="47" hidden="1">{"CF",#N/A,FALSE,"Cash Flow";"RET",#N/A,FALSE,"Returns";"NPV",#N/A,FALSE,"Values";"ASMPT",#N/A,FALSE,"Assumptions"}</definedName>
    <definedName name="xfgnxfgn" localSheetId="47" hidden="1">{"CF",#N/A,FALSE,"Cash Flow";"RET",#N/A,FALSE,"Returns";"NPV",#N/A,FALSE,"Values";"ASMPT",#N/A,FALSE,"Assumptions"}</definedName>
    <definedName name="XREF_COLUMN_1" localSheetId="47" hidden="1">#REF!</definedName>
    <definedName name="XRefActiveRow" localSheetId="47" hidden="1">#REF!</definedName>
    <definedName name="XRefCopy1" localSheetId="47" hidden="1">#REF!</definedName>
    <definedName name="XRefCopy2" localSheetId="47" hidden="1">#REF!</definedName>
    <definedName name="XRefCopy2Row" localSheetId="47" hidden="1">#REF!</definedName>
    <definedName name="XRefCopy3" localSheetId="47" hidden="1">#REF!</definedName>
    <definedName name="XRefCopy3Row" localSheetId="47" hidden="1">#REF!</definedName>
    <definedName name="XRefCopy4" localSheetId="47" hidden="1">#REF!</definedName>
    <definedName name="XRefCopy4Row" localSheetId="47" hidden="1">#REF!</definedName>
    <definedName name="XRefCopy5" localSheetId="47" hidden="1">#REF!</definedName>
    <definedName name="XRefCopy5Row" localSheetId="47" hidden="1">#REF!</definedName>
    <definedName name="zzz" localSheetId="47" hidden="1">{"Outflow 1",#N/A,FALSE,"Outflows-Inflows";"Outflow 2",#N/A,FALSE,"Outflows-Inflows";"Inflow 1",#N/A,FALSE,"Outflows-Inflows";"Inflow 2",#N/A,FALSE,"Outflows-Inflows"}</definedName>
    <definedName name="zzzz" localSheetId="47" hidden="1">{"AnnualRentRoll",#N/A,FALSE,"RentRoll"}</definedName>
    <definedName name="zzzzzz" localSheetId="47" hidden="1">{"AnnualRentRoll",#N/A,FALSE,"RentRoll"}</definedName>
    <definedName name="_xlnm.Print_Area" localSheetId="47">'P&amp;Ls_Consolidated_OLD'!$B$2:$N$29</definedName>
    <definedName name="_xlnm.Print_Area" localSheetId="48">'P&amp;Ls (Detailed)_OLD'!$B$2:$BD$208</definedName>
    <definedName name="\" localSheetId="49" hidden="1">{#N/A,#N/A,FALSE,"A";#N/A,#N/A,FALSE,"C"}</definedName>
    <definedName name="\P" localSheetId="49">#REF!</definedName>
    <definedName name="\Z" localSheetId="49">#REF!</definedName>
    <definedName name="____________________________________________________________mg3" localSheetId="49" hidden="1">{"Main",#N/A,FALSE,"Wacker";"Main2",#N/A,FALSE,"Wacker";"Value",#N/A,FALSE,"Wacker";"Sensitivity",#N/A,FALSE,"Wacker";"Paine",#N/A,FALSE,"Wacker";"Quaker",#N/A,FALSE,"Wacker";"Wacker",#N/A,FALSE,"Wacker";"1900",#N/A,FALSE,"Wacker";"1901",#N/A,FALSE,"Wacker"}</definedName>
    <definedName name="________________TX3" localSheetId="49" hidden="1">{#N/A,#N/A,FALSE,"Aging Summary";#N/A,#N/A,FALSE,"Ratio Analysis";#N/A,#N/A,FALSE,"Test 120 Day Accts";#N/A,#N/A,FALSE,"Tickmarks"}</definedName>
    <definedName name="_______________TX2" localSheetId="49" hidden="1">{#N/A,#N/A,FALSE,"Aging Summary";#N/A,#N/A,FALSE,"Ratio Analysis";#N/A,#N/A,FALSE,"Test 120 Day Accts";#N/A,#N/A,FALSE,"Tickmarks"}</definedName>
    <definedName name="____________OK2" localSheetId="49" hidden="1">{#N/A,#N/A,FALSE,"Cover";#N/A,#N/A,FALSE,"LUMI";#N/A,#N/A,FALSE,"COMD";#N/A,#N/A,FALSE,"Valuation";#N/A,#N/A,FALSE,"Assumptions";#N/A,#N/A,FALSE,"Pooling";#N/A,#N/A,FALSE,"BalanceSheet"}</definedName>
    <definedName name="___________k" localSheetId="49" hidden="1">{#N/A,#N/A,TRUE,"A-site";#N/A,#N/A,TRUE,"B-Buildings";#N/A,#N/A,TRUE,"c-out-of-fence";#N/A,#N/A,TRUE,"d-proj.infr.";#N/A,#N/A,TRUE,"e- land"}</definedName>
    <definedName name="___________OK2" localSheetId="49" hidden="1">{#N/A,#N/A,FALSE,"Cover";#N/A,#N/A,FALSE,"LUMI";#N/A,#N/A,FALSE,"COMD";#N/A,#N/A,FALSE,"Valuation";#N/A,#N/A,FALSE,"Assumptions";#N/A,#N/A,FALSE,"Pooling";#N/A,#N/A,FALSE,"BalanceSheet"}</definedName>
    <definedName name="___________w" localSheetId="49" hidden="1">{#N/A,#N/A,TRUE,"A-site";#N/A,#N/A,TRUE,"B-Buildings";#N/A,#N/A,TRUE,"c-out-of-fence";#N/A,#N/A,TRUE,"d-proj.infr.";#N/A,#N/A,TRUE,"e- land"}</definedName>
    <definedName name="__________OK2" localSheetId="49" hidden="1">{#N/A,#N/A,FALSE,"Cover";#N/A,#N/A,FALSE,"LUMI";#N/A,#N/A,FALSE,"COMD";#N/A,#N/A,FALSE,"Valuation";#N/A,#N/A,FALSE,"Assumptions";#N/A,#N/A,FALSE,"Pooling";#N/A,#N/A,FALSE,"BalanceSheet"}</definedName>
    <definedName name="_________OK2" localSheetId="49" hidden="1">{#N/A,#N/A,FALSE,"Cover";#N/A,#N/A,FALSE,"LUMI";#N/A,#N/A,FALSE,"COMD";#N/A,#N/A,FALSE,"Valuation";#N/A,#N/A,FALSE,"Assumptions";#N/A,#N/A,FALSE,"Pooling";#N/A,#N/A,FALSE,"BalanceSheet"}</definedName>
    <definedName name="________OK2" localSheetId="49" hidden="1">{#N/A,#N/A,FALSE,"Cover";#N/A,#N/A,FALSE,"LUMI";#N/A,#N/A,FALSE,"COMD";#N/A,#N/A,FALSE,"Valuation";#N/A,#N/A,FALSE,"Assumptions";#N/A,#N/A,FALSE,"Pooling";#N/A,#N/A,FALSE,"BalanceSheet"}</definedName>
    <definedName name="_______a1" localSheetId="49" hidden="1">{"Assump",#N/A,TRUE,"Proforma";"first",#N/A,TRUE,"Proforma";"second",#N/A,TRUE,"Proforma";"lease1",#N/A,TRUE,"Proforma";"lease2",#N/A,TRUE,"Proforma"}</definedName>
    <definedName name="_______OK2" localSheetId="49" hidden="1">{#N/A,#N/A,FALSE,"Cover";#N/A,#N/A,FALSE,"LUMI";#N/A,#N/A,FALSE,"COMD";#N/A,#N/A,FALSE,"Valuation";#N/A,#N/A,FALSE,"Assumptions";#N/A,#N/A,FALSE,"Pooling";#N/A,#N/A,FALSE,"BalanceSheet"}</definedName>
    <definedName name="______a1" localSheetId="49" hidden="1">{"Assump",#N/A,TRUE,"Proforma";"first",#N/A,TRUE,"Proforma";"second",#N/A,TRUE,"Proforma";"lease1",#N/A,TRUE,"Proforma";"lease2",#N/A,TRUE,"Proforma"}</definedName>
    <definedName name="______dd1" localSheetId="49">#REF!</definedName>
    <definedName name="______OK2" localSheetId="49" hidden="1">{#N/A,#N/A,FALSE,"Cover";#N/A,#N/A,FALSE,"LUMI";#N/A,#N/A,FALSE,"COMD";#N/A,#N/A,FALSE,"Valuation";#N/A,#N/A,FALSE,"Assumptions";#N/A,#N/A,FALSE,"Pooling";#N/A,#N/A,FALSE,"BalanceSheet"}</definedName>
    <definedName name="______wrn1" localSheetId="49" hidden="1">{"schedule1",#N/A,FALSE,"Sheet1";"schedule2",#N/A,FALSE,"Sheet1";"schedule3",#N/A,FALSE,"Sheet1";"schedule4",#N/A,FALSE,"Sheet1";"schedule5",#N/A,FALSE,"Sheet1";"schedule6",#N/A,FALSE,"Sheet1"}</definedName>
    <definedName name="_____a1" localSheetId="49" hidden="1">{"Assump",#N/A,TRUE,"Proforma";"first",#N/A,TRUE,"Proforma";"second",#N/A,TRUE,"Proforma";"lease1",#N/A,TRUE,"Proforma";"lease2",#N/A,TRUE,"Proforma"}</definedName>
    <definedName name="_____al1" localSheetId="49" hidden="1">{"sheet a",#N/A,FALSE,"A";"sheet b 1",#N/A,FALSE,"B";"sheet b 2",#N/A,FALSE,"B"}</definedName>
    <definedName name="_____dd1" localSheetId="49">#REF!</definedName>
    <definedName name="_____OK2" localSheetId="49" hidden="1">{#N/A,#N/A,FALSE,"Cover";#N/A,#N/A,FALSE,"LUMI";#N/A,#N/A,FALSE,"COMD";#N/A,#N/A,FALSE,"Valuation";#N/A,#N/A,FALSE,"Assumptions";#N/A,#N/A,FALSE,"Pooling";#N/A,#N/A,FALSE,"BalanceSheet"}</definedName>
    <definedName name="_____wrn1" localSheetId="49" hidden="1">{"schedule1",#N/A,FALSE,"Sheet1";"schedule2",#N/A,FALSE,"Sheet1";"schedule3",#N/A,FALSE,"Sheet1";"schedule4",#N/A,FALSE,"Sheet1";"schedule5",#N/A,FALSE,"Sheet1";"schedule6",#N/A,FALSE,"Sheet1"}</definedName>
    <definedName name="____2__123Graph_ACHART_1" localSheetId="49">#REF!</definedName>
    <definedName name="____a1" localSheetId="49" hidden="1">{"Assump",#N/A,TRUE,"Proforma";"first",#N/A,TRUE,"Proforma";"second",#N/A,TRUE,"Proforma";"lease1",#N/A,TRUE,"Proforma";"lease2",#N/A,TRUE,"Proforma"}</definedName>
    <definedName name="____al1" localSheetId="49" hidden="1">{"sheet a",#N/A,FALSE,"A";"sheet b 1",#N/A,FALSE,"B";"sheet b 2",#N/A,FALSE,"B"}</definedName>
    <definedName name="____dd1" localSheetId="49">#REF!</definedName>
    <definedName name="____key1" localSheetId="49" hidden="1">#REF!</definedName>
    <definedName name="____OK2" localSheetId="49" hidden="1">{#N/A,#N/A,FALSE,"Cover";#N/A,#N/A,FALSE,"LUMI";#N/A,#N/A,FALSE,"COMD";#N/A,#N/A,FALSE,"Valuation";#N/A,#N/A,FALSE,"Assumptions";#N/A,#N/A,FALSE,"Pooling";#N/A,#N/A,FALSE,"BalanceSheet"}</definedName>
    <definedName name="____wrn1" localSheetId="49" hidden="1">{"schedule1",#N/A,FALSE,"Sheet1";"schedule2",#N/A,FALSE,"Sheet1";"schedule3",#N/A,FALSE,"Sheet1";"schedule4",#N/A,FALSE,"Sheet1";"schedule5",#N/A,FALSE,"Sheet1";"schedule6",#N/A,FALSE,"Sheet1"}</definedName>
    <definedName name="___2__123Graph_ACHART_1" localSheetId="49">#REF!</definedName>
    <definedName name="___a1" localSheetId="49" hidden="1">{"Assump",#N/A,TRUE,"Proforma";"first",#N/A,TRUE,"Proforma";"second",#N/A,TRUE,"Proforma";"lease1",#N/A,TRUE,"Proforma";"lease2",#N/A,TRUE,"Proforma"}</definedName>
    <definedName name="___al1" localSheetId="49" hidden="1">{"sheet a",#N/A,FALSE,"A";"sheet b 1",#N/A,FALSE,"B";"sheet b 2",#N/A,FALSE,"B"}</definedName>
    <definedName name="___dd1" localSheetId="49">#REF!</definedName>
    <definedName name="___OK2" localSheetId="49" hidden="1">{#N/A,#N/A,FALSE,"Cover";#N/A,#N/A,FALSE,"LUMI";#N/A,#N/A,FALSE,"COMD";#N/A,#N/A,FALSE,"Valuation";#N/A,#N/A,FALSE,"Assumptions";#N/A,#N/A,FALSE,"Pooling";#N/A,#N/A,FALSE,"BalanceSheet"}</definedName>
    <definedName name="___wrn1" localSheetId="49" hidden="1">{"schedule1",#N/A,FALSE,"Sheet1";"schedule2",#N/A,FALSE,"Sheet1";"schedule3",#N/A,FALSE,"Sheet1";"schedule4",#N/A,FALSE,"Sheet1";"schedule5",#N/A,FALSE,"Sheet1";"schedule6",#N/A,FALSE,"Sheet1"}</definedName>
    <definedName name="___wrn4" localSheetId="49" hidden="1">{"data",#N/A,FALSE,"INPUT"}</definedName>
    <definedName name="__123Graph_A" localSheetId="49" hidden="1">#REF!</definedName>
    <definedName name="__123Graph_AGRAPH1" localSheetId="49" hidden="1">#REF!</definedName>
    <definedName name="__123Graph_AOA16MMBO" localSheetId="49">#REF!</definedName>
    <definedName name="__123Graph_B" localSheetId="49" hidden="1">#REF!</definedName>
    <definedName name="__123Graph_D" localSheetId="49" hidden="1">#REF!</definedName>
    <definedName name="__123Graph_E" localSheetId="49" hidden="1">#REF!</definedName>
    <definedName name="__123Graph_F" localSheetId="49" hidden="1">#REF!</definedName>
    <definedName name="__123Graph_LBL_A" localSheetId="49" hidden="1">#REF!</definedName>
    <definedName name="__123Graph_LBL_AMETPLX" localSheetId="49" hidden="1">#REF!</definedName>
    <definedName name="__123Graph_LBL_ANDALLAS" localSheetId="49" hidden="1">#REF!</definedName>
    <definedName name="__123Graph_LBL_B" localSheetId="49" hidden="1">#REF!</definedName>
    <definedName name="__123Graph_LBL_BMETPLX" localSheetId="49" hidden="1">#REF!</definedName>
    <definedName name="__123Graph_X" localSheetId="49" hidden="1">#REF!</definedName>
    <definedName name="__123Graph_XGRAPH1" localSheetId="49" hidden="1">#REF!</definedName>
    <definedName name="__2__123Graph_ACHART_1" localSheetId="49">#REF!</definedName>
    <definedName name="__a1" localSheetId="49" hidden="1">{"Assump",#N/A,TRUE,"Proforma";"first",#N/A,TRUE,"Proforma";"second",#N/A,TRUE,"Proforma";"lease1",#N/A,TRUE,"Proforma";"lease2",#N/A,TRUE,"Proforma"}</definedName>
    <definedName name="__al1" localSheetId="49" hidden="1">{"sheet a",#N/A,FALSE,"A";"sheet b 1",#N/A,FALSE,"B";"sheet b 2",#N/A,FALSE,"B"}</definedName>
    <definedName name="__dd1" localSheetId="49">#REF!</definedName>
    <definedName name="__FDS_USED_FOR_REUSING_RANGE_IDS_RECYCLE" localSheetId="49" hidden="1">{33,33,33,33,33}</definedName>
    <definedName name="__k" localSheetId="49" hidden="1">{#N/A,#N/A,TRUE,"A-site";#N/A,#N/A,TRUE,"B-Buildings";#N/A,#N/A,TRUE,"c-out-of-fence";#N/A,#N/A,TRUE,"d-proj.infr.";#N/A,#N/A,TRUE,"e- land"}</definedName>
    <definedName name="__OK2" localSheetId="49" hidden="1">{#N/A,#N/A,FALSE,"Cover";#N/A,#N/A,FALSE,"LUMI";#N/A,#N/A,FALSE,"COMD";#N/A,#N/A,FALSE,"Valuation";#N/A,#N/A,FALSE,"Assumptions";#N/A,#N/A,FALSE,"Pooling";#N/A,#N/A,FALSE,"BalanceSheet"}</definedName>
    <definedName name="__w" localSheetId="49" hidden="1">{#N/A,#N/A,TRUE,"A-site";#N/A,#N/A,TRUE,"B-Buildings";#N/A,#N/A,TRUE,"c-out-of-fence";#N/A,#N/A,TRUE,"d-proj.infr.";#N/A,#N/A,TRUE,"e- land"}</definedName>
    <definedName name="__wrn1" localSheetId="49" hidden="1">{"schedule1",#N/A,FALSE,"Sheet1";"schedule2",#N/A,FALSE,"Sheet1";"schedule3",#N/A,FALSE,"Sheet1";"schedule4",#N/A,FALSE,"Sheet1";"schedule5",#N/A,FALSE,"Sheet1";"schedule6",#N/A,FALSE,"Sheet1"}</definedName>
    <definedName name="__wrn4" localSheetId="49" hidden="1">{"data",#N/A,FALSE,"INPUT"}</definedName>
    <definedName name="_1__123Graph_ACHART_1" localSheetId="49">#REF!</definedName>
    <definedName name="_1__123Graph_ACHART_4A" localSheetId="49" hidden="1">#REF!</definedName>
    <definedName name="_1__FDSAUDITLINK__" localSheetId="49" hidden="1">{"fdsup://directions/FAT Viewer?action=UPDATE&amp;creator=factset&amp;DYN_ARGS=TRUE&amp;DOC_NAME=FAT:FQL_AUDITING_CLIENT_TEMPLATE.FAT&amp;display_string=Audit&amp;VAR:KEY=JIVIHKDEZQ&amp;VAR:QUERY=UkdGX0VOVFJQUl9WQUwoQU5OLDQxMDQ0LCwsLFVTRCwsTk9BVURJVCk=&amp;WINDOW=FIRST_POPUP&amp;HEIGHT=45","0&amp;WIDTH=450&amp;START_MAXIMIZED=FALSE&amp;VAR:CALENDAR=US&amp;VAR:SYMBOL=707624&amp;VAR:INDEX=0"}</definedName>
    <definedName name="_1_0_0__123Grap" localSheetId="49" hidden="1">#REF!</definedName>
    <definedName name="_1_0_S" localSheetId="49" hidden="1">#REF!</definedName>
    <definedName name="_10__123Graph_FCHART_1" localSheetId="49" hidden="1">#REF!</definedName>
    <definedName name="_10__123Graph_XCHART_1" localSheetId="49" hidden="1">#REF!</definedName>
    <definedName name="_10__FDSAUDITLINK__" localSheetId="49" hidden="1">{"fdsup://directions/FAT Viewer?action=UPDATE&amp;creator=factset&amp;DYN_ARGS=TRUE&amp;DOC_NAME=FAT:FQL_AUDITING_CLIENT_TEMPLATE.FAT&amp;display_string=Audit&amp;VAR:KEY=QVOTMVOFAN&amp;VAR:QUERY=RkZfRU5UUlBSX1ZBTF9EQUlMWSg0MDI0MiwsLCwnVVNEJywnRElMJyk=&amp;WINDOW=FIRST_POPUP&amp;HEIGHT=45","0&amp;WIDTH=450&amp;START_MAXIMIZED=FALSE&amp;VAR:CALENDAR=US&amp;VAR:SYMBOL=B1H508&amp;VAR:INDEX=0"}</definedName>
    <definedName name="_100__FDSAUDITLINK__" localSheetId="49" hidden="1">{"fdsup://directions/FAT Viewer?action=UPDATE&amp;creator=factset&amp;DYN_ARGS=TRUE&amp;DOC_NAME=FAT:FQL_AUDITING_CLIENT_TEMPLATE.FAT&amp;display_string=Audit&amp;VAR:KEY=MFMZMXUPCP&amp;VAR:QUERY=RkZfRUJJVERBX0lCKCdDQUwnLDIwMDksLCwsJ1VTRCcp&amp;WINDOW=FIRST_POPUP&amp;HEIGHT=450&amp;WIDTH=450&amp;","START_MAXIMIZED=FALSE&amp;VAR:CALENDAR=US&amp;VAR:SYMBOL=332770&amp;VAR:INDEX=0"}</definedName>
    <definedName name="_101__FDSAUDITLINK__" localSheetId="49" hidden="1">{"fdsup://directions/FAT Viewer?action=UPDATE&amp;creator=factset&amp;DYN_ARGS=TRUE&amp;DOC_NAME=FAT:FQL_AUDITING_CLIENT_TEMPLATE.FAT&amp;display_string=Audit&amp;VAR:KEY=CXEHCRWFAB&amp;VAR:QUERY=RkZfRU5UUlBSX1ZBTF9EQUlMWSg0MDI0MiwsLCwnVVNEJywnRElMJyk=&amp;WINDOW=FIRST_POPUP&amp;HEIGHT=45","0&amp;WIDTH=450&amp;START_MAXIMIZED=FALSE&amp;VAR:CALENDAR=US&amp;VAR:SYMBOL=332770&amp;VAR:INDEX=0"}</definedName>
    <definedName name="_102__FDSAUDITLINK__" localSheetId="49" hidden="1">{"fdsup://directions/FAT Viewer?action=UPDATE&amp;creator=factset&amp;DYN_ARGS=TRUE&amp;DOC_NAME=FAT:FQL_AUDITING_CLIENT_TEMPLATE.FAT&amp;display_string=Audit&amp;VAR:KEY=SVGBOBYLCP&amp;VAR:QUERY=RkZfRUJJVERBX0lCKCdDQUwnLDIwMDksLCwsJ1VTRCcp&amp;WINDOW=FIRST_POPUP&amp;HEIGHT=450&amp;WIDTH=450&amp;","START_MAXIMIZED=FALSE&amp;VAR:CALENDAR=US&amp;VAR:SYMBOL=70454910&amp;VAR:INDEX=0"}</definedName>
    <definedName name="_107__123Graph_LBL_ACHART_3" localSheetId="49" hidden="1">#REF!</definedName>
    <definedName name="_108__123Graph_BCHART_22" localSheetId="49" hidden="1">#REF!</definedName>
    <definedName name="_11__123Graph_XCHART_2" localSheetId="49" hidden="1">#REF!</definedName>
    <definedName name="_11__123Graph_XGROWTH_9" localSheetId="49" hidden="1">#REF!</definedName>
    <definedName name="_11__FDSAUDITLINK__" localSheetId="49" hidden="1">{"fdsup://directions/FAT Viewer?action=UPDATE&amp;creator=factset&amp;DYN_ARGS=TRUE&amp;DOC_NAME=FAT:FQL_AUDITING_CLIENT_TEMPLATE.FAT&amp;display_string=Audit&amp;VAR:KEY=OXKBUPEVWZ&amp;VAR:QUERY=RkZfRUJJVERBX0lCKCdDQUwnLDIwMDksLCwsJ1VTRCcp&amp;WINDOW=FIRST_POPUP&amp;HEIGHT=450&amp;WIDTH=450&amp;","START_MAXIMIZED=FALSE&amp;VAR:CALENDAR=US&amp;VAR:SYMBOL=B0ZSH5&amp;VAR:INDEX=0"}</definedName>
    <definedName name="_12__FDSAUDITLINK__" localSheetId="49" hidden="1">{"fdsup://directions/FAT Viewer?action=UPDATE&amp;creator=factset&amp;DYN_ARGS=TRUE&amp;DOC_NAME=FAT:FQL_AUDITING_CLIENT_TEMPLATE.FAT&amp;display_string=Audit&amp;VAR:KEY=EHMBMXQHMZ&amp;VAR:QUERY=RkZfRUJJVERBX0lCKCdDQUwnLDIwMDksLCwsJ1VTRCcp&amp;WINDOW=FIRST_POPUP&amp;HEIGHT=450&amp;WIDTH=450&amp;","START_MAXIMIZED=FALSE&amp;VAR:CALENDAR=US&amp;VAR:SYMBOL=B1H508&amp;VAR:INDEX=0"}</definedName>
    <definedName name="_13__FDSAUDITLINK__" localSheetId="49" hidden="1">{"fdsup://directions/FAT Viewer?action=UPDATE&amp;creator=factset&amp;DYN_ARGS=TRUE&amp;DOC_NAME=FAT:FQL_AUDITING_CLIENT_TEMPLATE.FAT&amp;display_string=Audit&amp;VAR:KEY=ONSFQDEZIB&amp;VAR:QUERY=RkZfRUJJVERBX0lCKCdDQUwnLDIwMDksLCwsJ1VTRCcp&amp;WINDOW=FIRST_POPUP&amp;HEIGHT=450&amp;WIDTH=450&amp;","START_MAXIMIZED=FALSE&amp;VAR:CALENDAR=US&amp;VAR:SYMBOL=B1VRCG&amp;VAR:INDEX=0"}</definedName>
    <definedName name="_14__FDSAUDITLINK__" localSheetId="49" hidden="1">{"fdsup://directions/FAT Viewer?action=UPDATE&amp;creator=factset&amp;DYN_ARGS=TRUE&amp;DOC_NAME=FAT:FQL_AUDITING_CLIENT_TEMPLATE.FAT&amp;display_string=Audit&amp;VAR:KEY=KVODGPMXKV&amp;VAR:QUERY=RkZfRU5UUlBSX1ZBTF9EQUlMWSg0MDI0MiwsLCwnVVNEJywnRElMJyk=&amp;WINDOW=FIRST_POPUP&amp;HEIGHT=45","0&amp;WIDTH=450&amp;START_MAXIMIZED=FALSE&amp;VAR:CALENDAR=US&amp;VAR:SYMBOL=B1VRCG&amp;VAR:INDEX=0"}</definedName>
    <definedName name="_15__FDSAUDITLINK__" localSheetId="49" hidden="1">{"fdsup://directions/FAT Viewer?action=UPDATE&amp;creator=factset&amp;DYN_ARGS=TRUE&amp;DOC_NAME=FAT:FQL_AUDITING_CLIENT_TEMPLATE.FAT&amp;display_string=Audit&amp;VAR:KEY=QJARQRUDEH&amp;VAR:QUERY=RkZfRUJJVERBX0lCKCdDQUwnLDIwMDksLCwsJ1VTRCcp&amp;WINDOW=FIRST_POPUP&amp;HEIGHT=450&amp;WIDTH=450&amp;","START_MAXIMIZED=FALSE&amp;VAR:CALENDAR=US&amp;VAR:SYMBOL=600030&amp;VAR:INDEX=0"}</definedName>
    <definedName name="_16__FDSAUDITLINK__" localSheetId="49" hidden="1">{"fdsup://directions/FAT Viewer?action=UPDATE&amp;creator=factset&amp;DYN_ARGS=TRUE&amp;DOC_NAME=FAT:FQL_AUDITING_CLIENT_TEMPLATE.FAT&amp;display_string=Audit&amp;VAR:KEY=SHKZGPYRAD&amp;VAR:QUERY=RkZfRU5UUlBSX1ZBTF9EQUlMWSg0MDI0MiwsLCwnVVNEJywnRElMJyk=&amp;WINDOW=FIRST_POPUP&amp;HEIGHT=45","0&amp;WIDTH=450&amp;START_MAXIMIZED=FALSE&amp;VAR:CALENDAR=US&amp;VAR:SYMBOL=600030&amp;VAR:INDEX=0"}</definedName>
    <definedName name="_17__FDSAUDITLINK__" localSheetId="49" hidden="1">{"fdsup://directions/FAT Viewer?action=UPDATE&amp;creator=factset&amp;DYN_ARGS=TRUE&amp;DOC_NAME=FAT:FQL_AUDITING_CLIENT_TEMPLATE.FAT&amp;display_string=Audit&amp;VAR:KEY=WDEJKFYBMT&amp;VAR:QUERY=RkZfRUJJVERBX0lCKCdDQUwnLDIwMDksLCwsJ1VTRCcp&amp;WINDOW=FIRST_POPUP&amp;HEIGHT=450&amp;WIDTH=450&amp;","START_MAXIMIZED=FALSE&amp;VAR:CALENDAR=US&amp;VAR:SYMBOL=610989&amp;VAR:INDEX=0"}</definedName>
    <definedName name="_18__123Graph_ACHART_15" localSheetId="49" hidden="1">#REF!</definedName>
    <definedName name="_18__123Graph_LBL_BCHART_3" localSheetId="49" hidden="1">#REF!</definedName>
    <definedName name="_18__FDSAUDITLINK__" localSheetId="49" hidden="1">{"fdsup://directions/FAT Viewer?action=UPDATE&amp;creator=factset&amp;DYN_ARGS=TRUE&amp;DOC_NAME=FAT:FQL_AUDITING_CLIENT_TEMPLATE.FAT&amp;display_string=Audit&amp;VAR:KEY=SJEHMVUTUJ&amp;VAR:QUERY=RkZfRU5UUlBSX1ZBTF9EQUlMWSg0MDI0MiwsLCwnVVNEJywnRElMJyk=&amp;WINDOW=FIRST_POPUP&amp;HEIGHT=45","0&amp;WIDTH=450&amp;START_MAXIMIZED=FALSE&amp;VAR:CALENDAR=US&amp;VAR:SYMBOL=610989&amp;VAR:INDEX=0"}</definedName>
    <definedName name="_189__123Graph_DCHART_22" localSheetId="49" hidden="1">#REF!</definedName>
    <definedName name="_19__FDSAUDITLINK__" localSheetId="49" hidden="1">{"fdsup://directions/FAT Viewer?action=UPDATE&amp;creator=factset&amp;DYN_ARGS=TRUE&amp;DOC_NAME=FAT:FQL_AUDITING_CLIENT_TEMPLATE.FAT&amp;display_string=Audit&amp;VAR:KEY=UJSFKRAFAX&amp;VAR:QUERY=RkZfRUJJVERBX0lCKCdDQUwnLDIwMDksLCwsJ1VTRCcp&amp;WINDOW=FIRST_POPUP&amp;HEIGHT=450&amp;WIDTH=450&amp;","START_MAXIMIZED=FALSE&amp;VAR:CALENDAR=US&amp;VAR:SYMBOL=672529&amp;VAR:INDEX=0"}</definedName>
    <definedName name="_2__123Graph_ACHART_4A" localSheetId="49" hidden="1">#REF!</definedName>
    <definedName name="_2__123Graph_BCHART_1" localSheetId="49" hidden="1">#REF!</definedName>
    <definedName name="_2__123Graph_XCHART_4A" localSheetId="49" hidden="1">#REF!</definedName>
    <definedName name="_2__FDSAUDITLINK__" localSheetId="49" hidden="1">{"fdsup://directions/FAT Viewer?action=UPDATE&amp;creator=factset&amp;DYN_ARGS=TRUE&amp;DOC_NAME=FAT:FQL_AUDITING_CLIENT_TEMPLATE.FAT&amp;display_string=Audit&amp;VAR:KEY=SVWDARGLYV&amp;VAR:QUERY=UkdGX0VOVFJQUl9WQUwoQU5OLDQxMDQ0LCwsLCwsTk9BVURJVCk=&amp;WINDOW=FIRST_POPUP&amp;HEIGHT=450&amp;WI","DTH=450&amp;START_MAXIMIZED=FALSE&amp;VAR:CALENDAR=US&amp;VAR:SYMBOL=707624&amp;VAR:INDEX=0"}</definedName>
    <definedName name="_2_0_S" localSheetId="49" hidden="1">#REF!</definedName>
    <definedName name="_2_1234Graph" localSheetId="49" hidden="1">#REF!</definedName>
    <definedName name="_20__FDSAUDITLINK__" localSheetId="49" hidden="1">{"fdsup://directions/FAT Viewer?action=UPDATE&amp;creator=factset&amp;DYN_ARGS=TRUE&amp;DOC_NAME=FAT:FQL_AUDITING_CLIENT_TEMPLATE.FAT&amp;display_string=Audit&amp;VAR:KEY=UZSZCXIVQZ&amp;VAR:QUERY=RkZfRU5UUlBSX1ZBTF9EQUlMWSg0MDI0MiwsLCwnVVNEJywnRElMJyk=&amp;WINDOW=FIRST_POPUP&amp;HEIGHT=45","0&amp;WIDTH=450&amp;START_MAXIMIZED=FALSE&amp;VAR:CALENDAR=US&amp;VAR:SYMBOL=672529&amp;VAR:INDEX=0"}</definedName>
    <definedName name="_21__FDSAUDITLINK__" localSheetId="49" hidden="1">{"fdsup://directions/FAT Viewer?action=UPDATE&amp;creator=factset&amp;DYN_ARGS=TRUE&amp;DOC_NAME=FAT:FQL_AUDITING_CLIENT_TEMPLATE.FAT&amp;display_string=Audit&amp;VAR:KEY=MXYZWTSLEL&amp;VAR:QUERY=RkZfRUJJVERBX0lCKCdDQUwnLDIwMDksLCwsJ1VTRCcp&amp;WINDOW=FIRST_POPUP&amp;HEIGHT=450&amp;WIDTH=450&amp;","START_MAXIMIZED=FALSE&amp;VAR:CALENDAR=US&amp;VAR:SYMBOL=642539&amp;VAR:INDEX=0"}</definedName>
    <definedName name="_216__123Graph_ECHART_17" localSheetId="49" hidden="1">#REF!</definedName>
    <definedName name="_22__FDSAUDITLINK__" localSheetId="49" hidden="1">{"fdsup://directions/FAT Viewer?action=UPDATE&amp;creator=factset&amp;DYN_ARGS=TRUE&amp;DOC_NAME=FAT:FQL_AUDITING_CLIENT_TEMPLATE.FAT&amp;display_string=Audit&amp;VAR:KEY=MXSHIJCBUD&amp;VAR:QUERY=RkZfRU5UUlBSX1ZBTF9EQUlMWSg0MDI0MiwsLCwnVVNEJywnRElMJyk=&amp;WINDOW=FIRST_POPUP&amp;HEIGHT=45","0&amp;WIDTH=450&amp;START_MAXIMIZED=FALSE&amp;VAR:CALENDAR=US&amp;VAR:SYMBOL=642539&amp;VAR:INDEX=0"}</definedName>
    <definedName name="_23__FDSAUDITLINK__" localSheetId="49" hidden="1">{"fdsup://directions/FAT Viewer?action=UPDATE&amp;creator=factset&amp;DYN_ARGS=TRUE&amp;DOC_NAME=FAT:FQL_AUDITING_CLIENT_TEMPLATE.FAT&amp;display_string=Audit&amp;VAR:KEY=CXYHEJMREF&amp;VAR:QUERY=RkZfRUJJVERBX0lCKCdDQUwnLDIwMDksLCwsJ1VTRCcp&amp;WINDOW=FIRST_POPUP&amp;HEIGHT=450&amp;WIDTH=450&amp;","START_MAXIMIZED=FALSE&amp;VAR:CALENDAR=US&amp;VAR:SYMBOL=B1JNK8&amp;VAR:INDEX=0"}</definedName>
    <definedName name="_24__FDSAUDITLINK__" localSheetId="49" hidden="1">{"fdsup://directions/FAT Viewer?action=UPDATE&amp;creator=factset&amp;DYN_ARGS=TRUE&amp;DOC_NAME=FAT:FQL_AUDITING_CLIENT_TEMPLATE.FAT&amp;display_string=Audit&amp;VAR:KEY=EHIVMZAFGB&amp;VAR:QUERY=RkZfRU5UUlBSX1ZBTF9EQUlMWSg0MDI0MiwsLCwnVVNEJywnRElMJyk=&amp;WINDOW=FIRST_POPUP&amp;HEIGHT=45","0&amp;WIDTH=450&amp;START_MAXIMIZED=FALSE&amp;VAR:CALENDAR=US&amp;VAR:SYMBOL=B1JNK8&amp;VAR:INDEX=0"}</definedName>
    <definedName name="_243__123Graph_FCHART_16" localSheetId="49" hidden="1">#REF!</definedName>
    <definedName name="_25__FDSAUDITLINK__" localSheetId="49" hidden="1">{"fdsup://directions/FAT Viewer?action=UPDATE&amp;creator=factset&amp;DYN_ARGS=TRUE&amp;DOC_NAME=FAT:FQL_AUDITING_CLIENT_TEMPLATE.FAT&amp;display_string=Audit&amp;VAR:KEY=OVIVMZOVCP&amp;VAR:QUERY=RkZfRUJJVERBX0lCKCdDQUwnLDIwMDksLCwsJ1VTRCcp&amp;WINDOW=FIRST_POPUP&amp;HEIGHT=450&amp;WIDTH=450&amp;","START_MAXIMIZED=FALSE&amp;VAR:CALENDAR=US&amp;VAR:SYMBOL=B09N7M&amp;VAR:INDEX=0"}</definedName>
    <definedName name="_252__123Graph_FCHART_17" localSheetId="49" hidden="1">#REF!</definedName>
    <definedName name="_26__FDSAUDITLINK__" localSheetId="49" hidden="1">{"fdsup://directions/FAT Viewer?action=UPDATE&amp;creator=factset&amp;DYN_ARGS=TRUE&amp;DOC_NAME=FAT:FQL_AUDITING_CLIENT_TEMPLATE.FAT&amp;display_string=Audit&amp;VAR:KEY=MLSVYZWRCH&amp;VAR:QUERY=RkZfRU5UUlBSX1ZBTF9EQUlMWSg0MDI0MiwsLCwnVVNEJywnRElMJyk=&amp;WINDOW=FIRST_POPUP&amp;HEIGHT=45","0&amp;WIDTH=450&amp;START_MAXIMIZED=FALSE&amp;VAR:CALENDAR=US&amp;VAR:SYMBOL=B09N7M&amp;VAR:INDEX=0"}</definedName>
    <definedName name="_27__FDSAUDITLINK__" localSheetId="49" hidden="1">{"fdsup://Directions/FactSet Auditing Viewer?action=AUDIT_VALUE&amp;DB=129&amp;ID1=604348&amp;VALUEID=03426&amp;SDATE=2008&amp;PERIODTYPE=ANN_STD&amp;window=popup_no_bar&amp;width=385&amp;height=120&amp;START_MAXIMIZED=FALSE&amp;creator=factset&amp;display_string=Audit"}</definedName>
    <definedName name="_270__123Graph_XCHART_15" localSheetId="49" hidden="1">#REF!</definedName>
    <definedName name="_279__123Graph_XCHART_16" localSheetId="49" hidden="1">#REF!</definedName>
    <definedName name="_28__FDSAUDITLINK__" localSheetId="49" hidden="1">{"fdsup://directions/FAT Viewer?action=UPDATE&amp;creator=factset&amp;DYN_ARGS=TRUE&amp;DOC_NAME=FAT:FQL_AUDITING_CLIENT_TEMPLATE.FAT&amp;display_string=Audit&amp;VAR:KEY=ALIZMZKVMP&amp;VAR:QUERY=RkZfRU5UUlBSX1ZBTF9EQUlMWSg0MDI0MiwsLCwnVVNEJywnRElMJyk=&amp;WINDOW=FIRST_POPUP&amp;HEIGHT=45","0&amp;WIDTH=450&amp;START_MAXIMIZED=FALSE&amp;VAR:CALENDAR=US&amp;VAR:SYMBOL=70454910&amp;VAR:INDEX=0"}</definedName>
    <definedName name="_288__123Graph_XCHART_17" localSheetId="49" hidden="1">#REF!</definedName>
    <definedName name="_29__FDSAUDITLINK__" localSheetId="49" hidden="1">{"fdsup://directions/FAT Viewer?action=UPDATE&amp;creator=factset&amp;DYN_ARGS=TRUE&amp;DOC_NAME=FAT:FQL_AUDITING_CLIENT_TEMPLATE.FAT&amp;display_string=Audit&amp;VAR:KEY=KVIZONYBQL&amp;VAR:QUERY=RkZfRUJJVERBX0lCKCdDQUwnLDIwMDksLCwsJ1VTRCcp&amp;WINDOW=FIRST_POPUP&amp;HEIGHT=450&amp;WIDTH=450&amp;","START_MAXIMIZED=FALSE&amp;VAR:CALENDAR=US&amp;VAR:SYMBOL=01381710&amp;VAR:INDEX=0"}</definedName>
    <definedName name="_3__123Graph_CCHART_1" localSheetId="49" hidden="1">#REF!</definedName>
    <definedName name="_3__FDSAUDITLINK__" localSheetId="49" hidden="1">{"fdsup://directions/FAT Viewer?action=UPDATE&amp;creator=factset&amp;DYN_ARGS=TRUE&amp;DOC_NAME=FAT:FQL_AUDITING_CLIENT_TEMPLATE.FAT&amp;display_string=Audit&amp;VAR:KEY=YFOVQTWLIJ&amp;VAR:QUERY=RkZfRU5UUlBSX1ZBTF9EQUlMWSg0MDI0MiwsLCwnVVNEJywnRElMJyk=&amp;WINDOW=FIRST_POPUP&amp;HEIGHT=45","0&amp;WIDTH=450&amp;START_MAXIMIZED=FALSE&amp;VAR:CALENDAR=US&amp;VAR:SYMBOL=678305&amp;VAR:INDEX=0"}</definedName>
    <definedName name="_3_0_0_F" localSheetId="49" hidden="1">#REF!</definedName>
    <definedName name="_30__FDSAUDITLINK__" localSheetId="49" hidden="1">{"fdsup://directions/FAT Viewer?action=UPDATE&amp;creator=factset&amp;DYN_ARGS=TRUE&amp;DOC_NAME=FAT:FQL_AUDITING_CLIENT_TEMPLATE.FAT&amp;display_string=Audit&amp;VAR:KEY=WDIPMPONKN&amp;VAR:QUERY=RkZfRU5UUlBSX1ZBTF9EQUlMWSg0MDI0MiwsLCwnVVNEJywnRElMJyk=&amp;WINDOW=FIRST_POPUP&amp;HEIGHT=45","0&amp;WIDTH=450&amp;START_MAXIMIZED=FALSE&amp;VAR:CALENDAR=US&amp;VAR:SYMBOL=01381710&amp;VAR:INDEX=0"}</definedName>
    <definedName name="_31__FDSAUDITLINK__" localSheetId="49" hidden="1">{"fdsup://directions/FAT Viewer?action=UPDATE&amp;creator=factset&amp;DYN_ARGS=TRUE&amp;DOC_NAME=FAT:FQL_AUDITING_CLIENT_TEMPLATE.FAT&amp;display_string=Audit&amp;VAR:KEY=SFSDQLCZQV&amp;VAR:QUERY=RkZfRUJJVERBX0lCKCdDQUwnLDIwMDksLCwsJ1VTRCcp&amp;WINDOW=FIRST_POPUP&amp;HEIGHT=450&amp;WIDTH=450&amp;","START_MAXIMIZED=FALSE&amp;VAR:CALENDAR=US&amp;VAR:SYMBOL=B1G426&amp;VAR:INDEX=0"}</definedName>
    <definedName name="_32__FDSAUDITLINK__" localSheetId="49" hidden="1">{"fdsup://directions/FAT Viewer?action=UPDATE&amp;creator=factset&amp;DYN_ARGS=TRUE&amp;DOC_NAME=FAT:FQL_AUDITING_CLIENT_TEMPLATE.FAT&amp;display_string=Audit&amp;VAR:KEY=MZYVMTAFUT&amp;VAR:QUERY=RkZfRU5UUlBSX1ZBTF9EQUlMWSg0MDI0MiwsLCwnVVNEJywnRElMJyk=&amp;WINDOW=FIRST_POPUP&amp;HEIGHT=45","0&amp;WIDTH=450&amp;START_MAXIMIZED=FALSE&amp;VAR:CALENDAR=US&amp;VAR:SYMBOL=B1G426&amp;VAR:INDEX=0"}</definedName>
    <definedName name="_33__FDSAUDITLINK__" localSheetId="49" hidden="1">{"fdsup://directions/FAT Viewer?action=UPDATE&amp;creator=factset&amp;DYN_ARGS=TRUE&amp;DOC_NAME=FAT:FQL_AUDITING_CLIENT_TEMPLATE.FAT&amp;display_string=Audit&amp;VAR:KEY=CLMPGRAFIV&amp;VAR:QUERY=RkZfRUJJVERBX0lCKCdDQUwnLDIwMDksLCwsJ1VTRCcp&amp;WINDOW=FIRST_POPUP&amp;HEIGHT=450&amp;WIDTH=450&amp;","START_MAXIMIZED=FALSE&amp;VAR:CALENDAR=US&amp;VAR:SYMBOL=B29BCK&amp;VAR:INDEX=0"}</definedName>
    <definedName name="_34__FDSAUDITLINK__" localSheetId="49" hidden="1">{"fdsup://directions/FAT Viewer?action=UPDATE&amp;creator=factset&amp;DYN_ARGS=TRUE&amp;DOC_NAME=FAT:FQL_AUDITING_CLIENT_TEMPLATE.FAT&amp;display_string=Audit&amp;VAR:KEY=ONCXUBIDAL&amp;VAR:QUERY=RkZfRU5UUlBSX1ZBTF9EQUlMWSg0MDI0MiwsLCwnVVNEJywnRElMJyk=&amp;WINDOW=FIRST_POPUP&amp;HEIGHT=45","0&amp;WIDTH=450&amp;START_MAXIMIZED=FALSE&amp;VAR:CALENDAR=US&amp;VAR:SYMBOL=B29BCK&amp;VAR:INDEX=0"}</definedName>
    <definedName name="_35__FDSAUDITLINK__" localSheetId="49" hidden="1">{"fdsup://directions/FAT Viewer?action=UPDATE&amp;creator=factset&amp;DYN_ARGS=TRUE&amp;DOC_NAME=FAT:FQL_AUDITING_CLIENT_TEMPLATE.FAT&amp;display_string=Audit&amp;VAR:KEY=CPINQXQDOF&amp;VAR:QUERY=RkZfRUJJVERBX0lCKCdDQUwnLDIwMDksLCwsJ1VTRCcp&amp;WINDOW=FIRST_POPUP&amp;HEIGHT=450&amp;WIDTH=450&amp;","START_MAXIMIZED=FALSE&amp;VAR:CALENDAR=US&amp;VAR:SYMBOL=B019KX&amp;VAR:INDEX=0"}</definedName>
    <definedName name="_36__FDSAUDITLINK__" localSheetId="49" hidden="1">{"fdsup://directions/FAT Viewer?action=UPDATE&amp;creator=factset&amp;DYN_ARGS=TRUE&amp;DOC_NAME=FAT:FQL_AUDITING_CLIENT_TEMPLATE.FAT&amp;display_string=Audit&amp;VAR:KEY=GBWNGBUNCZ&amp;VAR:QUERY=RkZfRUJJVERBX0lCKCdDQUwnLDIwMDksLCwsJ1VTRCcp&amp;WINDOW=FIRST_POPUP&amp;HEIGHT=450&amp;WIDTH=450&amp;","START_MAXIMIZED=FALSE&amp;VAR:CALENDAR=US&amp;VAR:SYMBOL=84265V10&amp;VAR:INDEX=0"}</definedName>
    <definedName name="_37__FDSAUDITLINK__" localSheetId="49" hidden="1">{"fdsup://directions/FAT Viewer?action=UPDATE&amp;creator=factset&amp;DYN_ARGS=TRUE&amp;DOC_NAME=FAT:FQL_AUDITING_CLIENT_TEMPLATE.FAT&amp;display_string=Audit&amp;VAR:KEY=QTEFEBGPSL&amp;VAR:QUERY=RkZfRUJJVERBX0lCKCdDQUwnLDIwMDksLCwsJ1VTRCcp&amp;WINDOW=FIRST_POPUP&amp;HEIGHT=450&amp;WIDTH=450&amp;","START_MAXIMIZED=FALSE&amp;VAR:CALENDAR=US&amp;VAR:SYMBOL=35671D85&amp;VAR:INDEX=0"}</definedName>
    <definedName name="_38__FDSAUDITLINK__" localSheetId="49" hidden="1">{"fdsup://directions/FAT Viewer?action=UPDATE&amp;creator=factset&amp;DYN_ARGS=TRUE&amp;DOC_NAME=FAT:FQL_AUDITING_CLIENT_TEMPLATE.FAT&amp;display_string=Audit&amp;VAR:KEY=SDCXMZYZYB&amp;VAR:QUERY=RkZfRUJJVERBX0lCKCdDQUwnLDIwMDksLCwsJ1VTRCcp&amp;WINDOW=FIRST_POPUP&amp;HEIGHT=450&amp;WIDTH=450&amp;","START_MAXIMIZED=FALSE&amp;VAR:CALENDAR=US&amp;VAR:SYMBOL=604348&amp;VAR:INDEX=0"}</definedName>
    <definedName name="_39__FDSAUDITLINK__" localSheetId="49" hidden="1">{"fdsup://Directions/FactSet Auditing Viewer?action=AUDIT_VALUE&amp;DB=129&amp;ID1=604348&amp;VALUEID=02001&amp;SDATE=2008&amp;PERIODTYPE=ANN_STD&amp;window=popup_no_bar&amp;width=385&amp;height=120&amp;START_MAXIMIZED=FALSE&amp;creator=factset&amp;display_string=Audit"}</definedName>
    <definedName name="_4__123Graph_DCHART_1" localSheetId="49" hidden="1">#REF!</definedName>
    <definedName name="_4__123Graph_XCHART_4A" localSheetId="49" hidden="1">#REF!</definedName>
    <definedName name="_4__FDSAUDITLINK__" localSheetId="49" hidden="1">{"fdsup://directions/FAT Viewer?action=UPDATE&amp;creator=factset&amp;DYN_ARGS=TRUE&amp;DOC_NAME=FAT:FQL_AUDITING_CLIENT_TEMPLATE.FAT&amp;display_string=Audit&amp;VAR:KEY=YDSHWDYLUB&amp;VAR:QUERY=RkZfRUJJVERBX0lCKCdDQUwnLDIwMDksLCwsJ1VTRCcp&amp;WINDOW=FIRST_POPUP&amp;HEIGHT=450&amp;WIDTH=450&amp;","START_MAXIMIZED=FALSE&amp;VAR:CALENDAR=US&amp;VAR:SYMBOL=650432&amp;VAR:INDEX=0"}</definedName>
    <definedName name="_4_0_0_F" localSheetId="49" hidden="1">#REF!</definedName>
    <definedName name="_4_0_0_S" localSheetId="49" hidden="1">#REF!</definedName>
    <definedName name="_4_0_S" localSheetId="49" hidden="1">#REF!</definedName>
    <definedName name="_40__FDSAUDITLINK__" localSheetId="49" hidden="1">{"fdsup://directions/FAT Viewer?action=UPDATE&amp;creator=factset&amp;DYN_ARGS=TRUE&amp;DOC_NAME=FAT:FQL_AUDITING_CLIENT_TEMPLATE.FAT&amp;display_string=Audit&amp;VAR:KEY=IBUXKJGJCN&amp;VAR:QUERY=RkZfRU5UUlBSX1ZBTF9EQUlMWSg0MDI0MiwsLCwnVVNEJywnRElMJyk=&amp;WINDOW=FIRST_POPUP&amp;HEIGHT=45","0&amp;WIDTH=450&amp;START_MAXIMIZED=FALSE&amp;VAR:CALENDAR=US&amp;VAR:SYMBOL=604348&amp;VAR:INDEX=0"}</definedName>
    <definedName name="_41__FDSAUDITLINK__" localSheetId="49" hidden="1">{"fdsup://directions/FAT Viewer?action=UPDATE&amp;creator=factset&amp;DYN_ARGS=TRUE&amp;DOC_NAME=FAT:FQL_AUDITING_CLIENT_TEMPLATE.FAT&amp;display_string=Audit&amp;VAR:KEY=ORCHORYFWP&amp;VAR:QUERY=RkZfRUJJVERBX0lCKCdDQUwnLDIwMDksLCwsJ1VTRCcp&amp;WINDOW=FIRST_POPUP&amp;HEIGHT=450&amp;WIDTH=450&amp;","START_MAXIMIZED=FALSE&amp;VAR:CALENDAR=US&amp;VAR:SYMBOL=613944&amp;VAR:INDEX=0"}</definedName>
    <definedName name="_42__FDSAUDITLINK__" localSheetId="49" hidden="1">{"fdsup://directions/FAT Viewer?action=UPDATE&amp;creator=factset&amp;DYN_ARGS=TRUE&amp;DOC_NAME=FAT:FQL_AUDITING_CLIENT_TEMPLATE.FAT&amp;display_string=Audit&amp;VAR:KEY=MPCJKXEHKN&amp;VAR:QUERY=RkZfRU5UUlBSX1ZBTF9EQUlMWSg0MDI0MiwsLCwnVVNEJywnRElMJyk=&amp;WINDOW=FIRST_POPUP&amp;HEIGHT=45","0&amp;WIDTH=450&amp;START_MAXIMIZED=FALSE&amp;VAR:CALENDAR=US&amp;VAR:SYMBOL=613944&amp;VAR:INDEX=0"}</definedName>
    <definedName name="_43__FDSAUDITLINK__" localSheetId="49" hidden="1">{"fdsup://directions/FAT Viewer?action=UPDATE&amp;creator=factset&amp;DYN_ARGS=TRUE&amp;DOC_NAME=FAT:FQL_AUDITING_CLIENT_TEMPLATE.FAT&amp;display_string=Audit&amp;VAR:KEY=MZMPOVYPOT&amp;VAR:QUERY=RkZfRUJJVERBX0lCKCdDQUwnLDIwMDksLCwsJ1VTRCcp&amp;WINDOW=FIRST_POPUP&amp;HEIGHT=450&amp;WIDTH=450&amp;","START_MAXIMIZED=FALSE&amp;VAR:CALENDAR=US&amp;VAR:SYMBOL=B0GWF4&amp;VAR:INDEX=0"}</definedName>
    <definedName name="_44__FDSAUDITLINK__" localSheetId="49" hidden="1">{"fdsup://directions/FAT Viewer?action=UPDATE&amp;creator=factset&amp;DYN_ARGS=TRUE&amp;DOC_NAME=FAT:FQL_AUDITING_CLIENT_TEMPLATE.FAT&amp;display_string=Audit&amp;VAR:KEY=OTIPUXQVWX&amp;VAR:QUERY=RkZfRU5UUlBSX1ZBTF9EQUlMWSg0MDI0MiwsLCwnVVNEJywnRElMJyk=&amp;WINDOW=FIRST_POPUP&amp;HEIGHT=45","0&amp;WIDTH=450&amp;START_MAXIMIZED=FALSE&amp;VAR:CALENDAR=US&amp;VAR:SYMBOL=B0GWF4&amp;VAR:INDEX=0"}</definedName>
    <definedName name="_45__FDSAUDITLINK__" localSheetId="49" hidden="1">{"fdsup://directions/FAT Viewer?action=UPDATE&amp;creator=factset&amp;DYN_ARGS=TRUE&amp;DOC_NAME=FAT:FQL_AUDITING_CLIENT_TEMPLATE.FAT&amp;display_string=Audit&amp;VAR:KEY=OFSDYBCHEJ&amp;VAR:QUERY=RkZfRUJJVERBX0lCKCdDQUwnLDIwMDksLCwsJ1VTRCcp&amp;WINDOW=FIRST_POPUP&amp;HEIGHT=450&amp;WIDTH=450&amp;","START_MAXIMIZED=FALSE&amp;VAR:CALENDAR=US&amp;VAR:SYMBOL=B11HK3&amp;VAR:INDEX=0"}</definedName>
    <definedName name="_46__FDSAUDITLINK__" localSheetId="49" hidden="1">{"fdsup://directions/FAT Viewer?action=UPDATE&amp;creator=factset&amp;DYN_ARGS=TRUE&amp;DOC_NAME=FAT:FQL_AUDITING_CLIENT_TEMPLATE.FAT&amp;display_string=Audit&amp;VAR:KEY=MDELEFOVAR&amp;VAR:QUERY=RkZfRU5UUlBSX1ZBTF9EQUlMWSg0MDI0MiwsLCwnVVNEJywnRElMJyk=&amp;WINDOW=FIRST_POPUP&amp;HEIGHT=45","0&amp;WIDTH=450&amp;START_MAXIMIZED=FALSE&amp;VAR:CALENDAR=US&amp;VAR:SYMBOL=B11HK3&amp;VAR:INDEX=0"}</definedName>
    <definedName name="_47__FDSAUDITLINK__" localSheetId="49" hidden="1">{"fdsup://directions/FAT Viewer?action=UPDATE&amp;creator=factset&amp;DYN_ARGS=TRUE&amp;DOC_NAME=FAT:FQL_AUDITING_CLIENT_TEMPLATE.FAT&amp;display_string=Audit&amp;VAR:KEY=UXMFINCVAN&amp;VAR:QUERY=RkZfRUJJVERBX0lCKCdDQUwnLDIwMDksLCwsJ1VTRCcp&amp;WINDOW=FIRST_POPUP&amp;HEIGHT=450&amp;WIDTH=450&amp;","START_MAXIMIZED=FALSE&amp;VAR:CALENDAR=US&amp;VAR:SYMBOL=20854P10&amp;VAR:INDEX=0"}</definedName>
    <definedName name="_48__FDSAUDITLINK__" localSheetId="49" hidden="1">{"fdsup://directions/FAT Viewer?action=UPDATE&amp;creator=factset&amp;DYN_ARGS=TRUE&amp;DOC_NAME=FAT:FQL_AUDITING_CLIENT_TEMPLATE.FAT&amp;display_string=Audit&amp;VAR:KEY=YZUDINQFMN&amp;VAR:QUERY=RkZfRU5UUlBSX1ZBTF9EQUlMWSg0MDI0MiwsLCwnVVNEJywnRElMJyk=&amp;WINDOW=FIRST_POPUP&amp;HEIGHT=45","0&amp;WIDTH=450&amp;START_MAXIMIZED=FALSE&amp;VAR:CALENDAR=US&amp;VAR:SYMBOL=20854P10&amp;VAR:INDEX=0"}</definedName>
    <definedName name="_49__FDSAUDITLINK__" localSheetId="49" hidden="1">{"fdsup://directions/FAT Viewer?action=UPDATE&amp;creator=factset&amp;DYN_ARGS=TRUE&amp;DOC_NAME=FAT:FQL_AUDITING_CLIENT_TEMPLATE.FAT&amp;display_string=Audit&amp;VAR:KEY=MFMZMXUPCP&amp;VAR:QUERY=RkZfRUJJVERBX0lCKCdDQUwnLDIwMDksLCwsJ1VTRCcp&amp;WINDOW=FIRST_POPUP&amp;HEIGHT=450&amp;WIDTH=450&amp;","START_MAXIMIZED=FALSE&amp;VAR:CALENDAR=US&amp;VAR:SYMBOL=332770&amp;VAR:INDEX=0"}</definedName>
    <definedName name="_4S" localSheetId="49">#REF!</definedName>
    <definedName name="_5__123Graph_CCHART_1" localSheetId="49" hidden="1">#REF!</definedName>
    <definedName name="_5__FDSAUDITLINK__" localSheetId="49" hidden="1">{"fdsup://directions/FAT Viewer?action=UPDATE&amp;creator=factset&amp;DYN_ARGS=TRUE&amp;DOC_NAME=FAT:FQL_AUDITING_CLIENT_TEMPLATE.FAT&amp;display_string=Audit&amp;VAR:KEY=WVMRQVONSP&amp;VAR:QUERY=RkZfRU5UUlBSX1ZBTF9EQUlMWSg0MDI0MiwsLCwnVVNEJywnRElMJyk=&amp;WINDOW=FIRST_POPUP&amp;HEIGHT=45","0&amp;WIDTH=450&amp;START_MAXIMIZED=FALSE&amp;VAR:CALENDAR=US&amp;VAR:SYMBOL=650432&amp;VAR:INDEX=0"}</definedName>
    <definedName name="_5_0_0_S" localSheetId="49" hidden="1">#REF!</definedName>
    <definedName name="_50__FDSAUDITLINK__" localSheetId="49" hidden="1">{"fdsup://directions/FAT Viewer?action=UPDATE&amp;creator=factset&amp;DYN_ARGS=TRUE&amp;DOC_NAME=FAT:FQL_AUDITING_CLIENT_TEMPLATE.FAT&amp;display_string=Audit&amp;VAR:KEY=CXEHCRWFAB&amp;VAR:QUERY=RkZfRU5UUlBSX1ZBTF9EQUlMWSg0MDI0MiwsLCwnVVNEJywnRElMJyk=&amp;WINDOW=FIRST_POPUP&amp;HEIGHT=45","0&amp;WIDTH=450&amp;START_MAXIMIZED=FALSE&amp;VAR:CALENDAR=US&amp;VAR:SYMBOL=332770&amp;VAR:INDEX=0"}</definedName>
    <definedName name="_51__FDSAUDITLINK__" localSheetId="49" hidden="1">{"fdsup://directions/FAT Viewer?action=UPDATE&amp;creator=factset&amp;DYN_ARGS=TRUE&amp;DOC_NAME=FAT:FQL_AUDITING_CLIENT_TEMPLATE.FAT&amp;display_string=Audit&amp;VAR:KEY=SVGBOBYLCP&amp;VAR:QUERY=RkZfRUJJVERBX0lCKCdDQUwnLDIwMDksLCwsJ1VTRCcp&amp;WINDOW=FIRST_POPUP&amp;HEIGHT=450&amp;WIDTH=450&amp;","START_MAXIMIZED=FALSE&amp;VAR:CALENDAR=US&amp;VAR:SYMBOL=70454910&amp;VAR:INDEX=0"}</definedName>
    <definedName name="_52__FDSAUDITLINK__" localSheetId="49" hidden="1">{"fdsup://directions/FAT Viewer?action=UPDATE&amp;creator=factset&amp;DYN_ARGS=TRUE&amp;DOC_NAME=FAT:FQL_AUDITING_CLIENT_TEMPLATE.FAT&amp;display_string=Audit&amp;VAR:KEY=ETCDEBGVWV&amp;VAR:QUERY=RkZfRU5UUlBSX1ZBTF9EQUlMWSg0MDI0MiwsLCwnVVNEJywnRElMJyk=&amp;WINDOW=FIRST_POPUP&amp;HEIGHT=45","0&amp;WIDTH=450&amp;START_MAXIMIZED=FALSE&amp;VAR:CALENDAR=US&amp;VAR:SYMBOL=B0ZSH5&amp;VAR:INDEX=0"}</definedName>
    <definedName name="_53__FDSAUDITLINK__" localSheetId="49" hidden="1">{"fdsup://directions/FAT Viewer?action=UPDATE&amp;creator=factset&amp;DYN_ARGS=TRUE&amp;DOC_NAME=FAT:FQL_AUDITING_CLIENT_TEMPLATE.FAT&amp;display_string=Audit&amp;VAR:KEY=CTADCFEBYL&amp;VAR:QUERY=RkZfRUJJVERBX0lCKCdDQUwnLDIwMDksLCwsJ1VTRCcp&amp;WINDOW=FIRST_POPUP&amp;HEIGHT=450&amp;WIDTH=450&amp;","START_MAXIMIZED=FALSE&amp;VAR:CALENDAR=US&amp;VAR:SYMBOL=678305&amp;VAR:INDEX=0"}</definedName>
    <definedName name="_54__FDSAUDITLINK__" localSheetId="49" hidden="1">{"fdsup://directions/FAT Viewer?action=UPDATE&amp;creator=factset&amp;DYN_ARGS=TRUE&amp;DOC_NAME=FAT:FQL_AUDITING_CLIENT_TEMPLATE.FAT&amp;display_string=Audit&amp;VAR:KEY=YFOVQTWLIJ&amp;VAR:QUERY=RkZfRU5UUlBSX1ZBTF9EQUlMWSg0MDI0MiwsLCwnVVNEJywnRElMJyk=&amp;WINDOW=FIRST_POPUP&amp;HEIGHT=45","0&amp;WIDTH=450&amp;START_MAXIMIZED=FALSE&amp;VAR:CALENDAR=US&amp;VAR:SYMBOL=678305&amp;VAR:INDEX=0"}</definedName>
    <definedName name="_55__FDSAUDITLINK__" localSheetId="49" hidden="1">{"fdsup://directions/FAT Viewer?action=UPDATE&amp;creator=factset&amp;DYN_ARGS=TRUE&amp;DOC_NAME=FAT:FQL_AUDITING_CLIENT_TEMPLATE.FAT&amp;display_string=Audit&amp;VAR:KEY=YDSHWDYLUB&amp;VAR:QUERY=RkZfRUJJVERBX0lCKCdDQUwnLDIwMDksLCwsJ1VTRCcp&amp;WINDOW=FIRST_POPUP&amp;HEIGHT=450&amp;WIDTH=450&amp;","START_MAXIMIZED=FALSE&amp;VAR:CALENDAR=US&amp;VAR:SYMBOL=650432&amp;VAR:INDEX=0"}</definedName>
    <definedName name="_56__FDSAUDITLINK__" localSheetId="49" hidden="1">{"fdsup://directions/FAT Viewer?action=UPDATE&amp;creator=factset&amp;DYN_ARGS=TRUE&amp;DOC_NAME=FAT:FQL_AUDITING_CLIENT_TEMPLATE.FAT&amp;display_string=Audit&amp;VAR:KEY=WVMRQVONSP&amp;VAR:QUERY=RkZfRU5UUlBSX1ZBTF9EQUlMWSg0MDI0MiwsLCwnVVNEJywnRElMJyk=&amp;WINDOW=FIRST_POPUP&amp;HEIGHT=45","0&amp;WIDTH=450&amp;START_MAXIMIZED=FALSE&amp;VAR:CALENDAR=US&amp;VAR:SYMBOL=650432&amp;VAR:INDEX=0"}</definedName>
    <definedName name="_57__FDSAUDITLINK__" localSheetId="49" hidden="1">{"fdsup://directions/FAT Viewer?action=UPDATE&amp;creator=factset&amp;DYN_ARGS=TRUE&amp;DOC_NAME=FAT:FQL_AUDITING_CLIENT_TEMPLATE.FAT&amp;display_string=Audit&amp;VAR:KEY=IDMNGFAXQB&amp;VAR:QUERY=RkZfRUJJVERBX0lCKCdDQUwnLDIwMDksLCwsJ1VTRCcp&amp;WINDOW=FIRST_POPUP&amp;HEIGHT=450&amp;WIDTH=450&amp;","START_MAXIMIZED=FALSE&amp;VAR:CALENDAR=US&amp;VAR:SYMBOL=610579&amp;VAR:INDEX=0"}</definedName>
    <definedName name="_58__FDSAUDITLINK__" localSheetId="49" hidden="1">{"fdsup://directions/FAT Viewer?action=UPDATE&amp;creator=factset&amp;DYN_ARGS=TRUE&amp;DOC_NAME=FAT:FQL_AUDITING_CLIENT_TEMPLATE.FAT&amp;display_string=Audit&amp;VAR:KEY=CXATOXCJOV&amp;VAR:QUERY=RkZfRU5UUlBSX1ZBTF9EQUlMWSg0MDI0MiwsLCwnVVNEJywnRElMJyk=&amp;WINDOW=FIRST_POPUP&amp;HEIGHT=45","0&amp;WIDTH=450&amp;START_MAXIMIZED=FALSE&amp;VAR:CALENDAR=US&amp;VAR:SYMBOL=610579&amp;VAR:INDEX=0"}</definedName>
    <definedName name="_59__123Graph_ACHART_4" localSheetId="49" hidden="1">#REF!</definedName>
    <definedName name="_59__FDSAUDITLINK__" localSheetId="49" hidden="1">{"fdsup://directions/FAT Viewer?action=UPDATE&amp;creator=factset&amp;DYN_ARGS=TRUE&amp;DOC_NAME=FAT:FQL_AUDITING_CLIENT_TEMPLATE.FAT&amp;display_string=Audit&amp;VAR:KEY=EZUHWRCBOF&amp;VAR:QUERY=RkZfRUJJVERBX0lCKCdDQUwnLDIwMDksLCwsJ1VTRCcp&amp;WINDOW=FIRST_POPUP&amp;HEIGHT=450&amp;WIDTH=450&amp;","START_MAXIMIZED=FALSE&amp;VAR:CALENDAR=US&amp;VAR:SYMBOL=620337&amp;VAR:INDEX=0"}</definedName>
    <definedName name="_6__123Graph_CCHART_2" localSheetId="49" hidden="1">#REF!</definedName>
    <definedName name="_6__123Graph_LBL_ACHART_1" localSheetId="49" hidden="1">#REF!</definedName>
    <definedName name="_6__FDSAUDITLINK__" localSheetId="49" hidden="1">{"fdsup://directions/FAT Viewer?action=UPDATE&amp;creator=factset&amp;DYN_ARGS=TRUE&amp;DOC_NAME=FAT:FQL_AUDITING_CLIENT_TEMPLATE.FAT&amp;display_string=Audit&amp;VAR:KEY=IDMNGFAXQB&amp;VAR:QUERY=RkZfRUJJVERBX0lCKCdDQUwnLDIwMDksLCwsJ1VTRCcp&amp;WINDOW=FIRST_POPUP&amp;HEIGHT=450&amp;WIDTH=450&amp;","START_MAXIMIZED=FALSE&amp;VAR:CALENDAR=US&amp;VAR:SYMBOL=610579&amp;VAR:INDEX=0"}</definedName>
    <definedName name="_6_0_0_S" localSheetId="49" hidden="1">#REF!</definedName>
    <definedName name="_60__FDSAUDITLINK__" localSheetId="49" hidden="1">{"fdsup://directions/FAT Viewer?action=UPDATE&amp;creator=factset&amp;DYN_ARGS=TRUE&amp;DOC_NAME=FAT:FQL_AUDITING_CLIENT_TEMPLATE.FAT&amp;display_string=Audit&amp;VAR:KEY=EDQJQJKLIF&amp;VAR:QUERY=RkZfRU5UUlBSX1ZBTF9EQUlMWSg0MDI0MiwsLCwnVVNEJywnRElMJyk=&amp;WINDOW=FIRST_POPUP&amp;HEIGHT=45","0&amp;WIDTH=450&amp;START_MAXIMIZED=FALSE&amp;VAR:CALENDAR=US&amp;VAR:SYMBOL=620337&amp;VAR:INDEX=0"}</definedName>
    <definedName name="_61__FDSAUDITLINK__" localSheetId="49" hidden="1">{"fdsup://directions/FAT Viewer?action=UPDATE&amp;creator=factset&amp;DYN_ARGS=TRUE&amp;DOC_NAME=FAT:FQL_AUDITING_CLIENT_TEMPLATE.FAT&amp;display_string=Audit&amp;VAR:KEY=QVOTMVOFAN&amp;VAR:QUERY=RkZfRU5UUlBSX1ZBTF9EQUlMWSg0MDI0MiwsLCwnVVNEJywnRElMJyk=&amp;WINDOW=FIRST_POPUP&amp;HEIGHT=45","0&amp;WIDTH=450&amp;START_MAXIMIZED=FALSE&amp;VAR:CALENDAR=US&amp;VAR:SYMBOL=B1H508&amp;VAR:INDEX=0"}</definedName>
    <definedName name="_62__FDSAUDITLINK__" localSheetId="49" hidden="1">{"fdsup://directions/FAT Viewer?action=UPDATE&amp;creator=factset&amp;DYN_ARGS=TRUE&amp;DOC_NAME=FAT:FQL_AUDITING_CLIENT_TEMPLATE.FAT&amp;display_string=Audit&amp;VAR:KEY=OXKBUPEVWZ&amp;VAR:QUERY=RkZfRUJJVERBX0lCKCdDQUwnLDIwMDksLCwsJ1VTRCcp&amp;WINDOW=FIRST_POPUP&amp;HEIGHT=450&amp;WIDTH=450&amp;","START_MAXIMIZED=FALSE&amp;VAR:CALENDAR=US&amp;VAR:SYMBOL=B0ZSH5&amp;VAR:INDEX=0"}</definedName>
    <definedName name="_63__FDSAUDITLINK__" localSheetId="49" hidden="1">{"fdsup://directions/FAT Viewer?action=UPDATE&amp;creator=factset&amp;DYN_ARGS=TRUE&amp;DOC_NAME=FAT:FQL_AUDITING_CLIENT_TEMPLATE.FAT&amp;display_string=Audit&amp;VAR:KEY=EHMBMXQHMZ&amp;VAR:QUERY=RkZfRUJJVERBX0lCKCdDQUwnLDIwMDksLCwsJ1VTRCcp&amp;WINDOW=FIRST_POPUP&amp;HEIGHT=450&amp;WIDTH=450&amp;","START_MAXIMIZED=FALSE&amp;VAR:CALENDAR=US&amp;VAR:SYMBOL=B1H508&amp;VAR:INDEX=0"}</definedName>
    <definedName name="_64__FDSAUDITLINK__" localSheetId="49" hidden="1">{"fdsup://directions/FAT Viewer?action=UPDATE&amp;creator=factset&amp;DYN_ARGS=TRUE&amp;DOC_NAME=FAT:FQL_AUDITING_CLIENT_TEMPLATE.FAT&amp;display_string=Audit&amp;VAR:KEY=ONSFQDEZIB&amp;VAR:QUERY=RkZfRUJJVERBX0lCKCdDQUwnLDIwMDksLCwsJ1VTRCcp&amp;WINDOW=FIRST_POPUP&amp;HEIGHT=450&amp;WIDTH=450&amp;","START_MAXIMIZED=FALSE&amp;VAR:CALENDAR=US&amp;VAR:SYMBOL=B1VRCG&amp;VAR:INDEX=0"}</definedName>
    <definedName name="_65__FDSAUDITLINK__" localSheetId="49" hidden="1">{"fdsup://directions/FAT Viewer?action=UPDATE&amp;creator=factset&amp;DYN_ARGS=TRUE&amp;DOC_NAME=FAT:FQL_AUDITING_CLIENT_TEMPLATE.FAT&amp;display_string=Audit&amp;VAR:KEY=KVODGPMXKV&amp;VAR:QUERY=RkZfRU5UUlBSX1ZBTF9EQUlMWSg0MDI0MiwsLCwnVVNEJywnRElMJyk=&amp;WINDOW=FIRST_POPUP&amp;HEIGHT=45","0&amp;WIDTH=450&amp;START_MAXIMIZED=FALSE&amp;VAR:CALENDAR=US&amp;VAR:SYMBOL=B1VRCG&amp;VAR:INDEX=0"}</definedName>
    <definedName name="_66__FDSAUDITLINK__" localSheetId="49" hidden="1">{"fdsup://directions/FAT Viewer?action=UPDATE&amp;creator=factset&amp;DYN_ARGS=TRUE&amp;DOC_NAME=FAT:FQL_AUDITING_CLIENT_TEMPLATE.FAT&amp;display_string=Audit&amp;VAR:KEY=QJARQRUDEH&amp;VAR:QUERY=RkZfRUJJVERBX0lCKCdDQUwnLDIwMDksLCwsJ1VTRCcp&amp;WINDOW=FIRST_POPUP&amp;HEIGHT=450&amp;WIDTH=450&amp;","START_MAXIMIZED=FALSE&amp;VAR:CALENDAR=US&amp;VAR:SYMBOL=600030&amp;VAR:INDEX=0"}</definedName>
    <definedName name="_67__FDSAUDITLINK__" localSheetId="49" hidden="1">{"fdsup://directions/FAT Viewer?action=UPDATE&amp;creator=factset&amp;DYN_ARGS=TRUE&amp;DOC_NAME=FAT:FQL_AUDITING_CLIENT_TEMPLATE.FAT&amp;display_string=Audit&amp;VAR:KEY=SHKZGPYRAD&amp;VAR:QUERY=RkZfRU5UUlBSX1ZBTF9EQUlMWSg0MDI0MiwsLCwnVVNEJywnRElMJyk=&amp;WINDOW=FIRST_POPUP&amp;HEIGHT=45","0&amp;WIDTH=450&amp;START_MAXIMIZED=FALSE&amp;VAR:CALENDAR=US&amp;VAR:SYMBOL=600030&amp;VAR:INDEX=0"}</definedName>
    <definedName name="_68__FDSAUDITLINK__" localSheetId="49" hidden="1">{"fdsup://directions/FAT Viewer?action=UPDATE&amp;creator=factset&amp;DYN_ARGS=TRUE&amp;DOC_NAME=FAT:FQL_AUDITING_CLIENT_TEMPLATE.FAT&amp;display_string=Audit&amp;VAR:KEY=WDEJKFYBMT&amp;VAR:QUERY=RkZfRUJJVERBX0lCKCdDQUwnLDIwMDksLCwsJ1VTRCcp&amp;WINDOW=FIRST_POPUP&amp;HEIGHT=450&amp;WIDTH=450&amp;","START_MAXIMIZED=FALSE&amp;VAR:CALENDAR=US&amp;VAR:SYMBOL=610989&amp;VAR:INDEX=0"}</definedName>
    <definedName name="_69__FDSAUDITLINK__" localSheetId="49" hidden="1">{"fdsup://directions/FAT Viewer?action=UPDATE&amp;creator=factset&amp;DYN_ARGS=TRUE&amp;DOC_NAME=FAT:FQL_AUDITING_CLIENT_TEMPLATE.FAT&amp;display_string=Audit&amp;VAR:KEY=SJEHMVUTUJ&amp;VAR:QUERY=RkZfRU5UUlBSX1ZBTF9EQUlMWSg0MDI0MiwsLCwnVVNEJywnRElMJyk=&amp;WINDOW=FIRST_POPUP&amp;HEIGHT=45","0&amp;WIDTH=450&amp;START_MAXIMIZED=FALSE&amp;VAR:CALENDAR=US&amp;VAR:SYMBOL=610989&amp;VAR:INDEX=0"}</definedName>
    <definedName name="_7__123Graph_DCHART_1" localSheetId="49" hidden="1">#REF!</definedName>
    <definedName name="_7__123Graph_XCHART_1" localSheetId="49" hidden="1">#REF!</definedName>
    <definedName name="_7__FDSAUDITLINK__" localSheetId="49" hidden="1">{"fdsup://directions/FAT Viewer?action=UPDATE&amp;creator=factset&amp;DYN_ARGS=TRUE&amp;DOC_NAME=FAT:FQL_AUDITING_CLIENT_TEMPLATE.FAT&amp;display_string=Audit&amp;VAR:KEY=CXATOXCJOV&amp;VAR:QUERY=RkZfRU5UUlBSX1ZBTF9EQUlMWSg0MDI0MiwsLCwnVVNEJywnRElMJyk=&amp;WINDOW=FIRST_POPUP&amp;HEIGHT=45","0&amp;WIDTH=450&amp;START_MAXIMIZED=FALSE&amp;VAR:CALENDAR=US&amp;VAR:SYMBOL=610579&amp;VAR:INDEX=0"}</definedName>
    <definedName name="_70__FDSAUDITLINK__" localSheetId="49" hidden="1">{"fdsup://directions/FAT Viewer?action=UPDATE&amp;creator=factset&amp;DYN_ARGS=TRUE&amp;DOC_NAME=FAT:FQL_AUDITING_CLIENT_TEMPLATE.FAT&amp;display_string=Audit&amp;VAR:KEY=UJSFKRAFAX&amp;VAR:QUERY=RkZfRUJJVERBX0lCKCdDQUwnLDIwMDksLCwsJ1VTRCcp&amp;WINDOW=FIRST_POPUP&amp;HEIGHT=450&amp;WIDTH=450&amp;","START_MAXIMIZED=FALSE&amp;VAR:CALENDAR=US&amp;VAR:SYMBOL=672529&amp;VAR:INDEX=0"}</definedName>
    <definedName name="_71__FDSAUDITLINK__" localSheetId="49" hidden="1">{"fdsup://directions/FAT Viewer?action=UPDATE&amp;creator=factset&amp;DYN_ARGS=TRUE&amp;DOC_NAME=FAT:FQL_AUDITING_CLIENT_TEMPLATE.FAT&amp;display_string=Audit&amp;VAR:KEY=UZSZCXIVQZ&amp;VAR:QUERY=RkZfRU5UUlBSX1ZBTF9EQUlMWSg0MDI0MiwsLCwnVVNEJywnRElMJyk=&amp;WINDOW=FIRST_POPUP&amp;HEIGHT=45","0&amp;WIDTH=450&amp;START_MAXIMIZED=FALSE&amp;VAR:CALENDAR=US&amp;VAR:SYMBOL=672529&amp;VAR:INDEX=0"}</definedName>
    <definedName name="_72__FDSAUDITLINK__" localSheetId="49" hidden="1">{"fdsup://directions/FAT Viewer?action=UPDATE&amp;creator=factset&amp;DYN_ARGS=TRUE&amp;DOC_NAME=FAT:FQL_AUDITING_CLIENT_TEMPLATE.FAT&amp;display_string=Audit&amp;VAR:KEY=MXYZWTSLEL&amp;VAR:QUERY=RkZfRUJJVERBX0lCKCdDQUwnLDIwMDksLCwsJ1VTRCcp&amp;WINDOW=FIRST_POPUP&amp;HEIGHT=450&amp;WIDTH=450&amp;","START_MAXIMIZED=FALSE&amp;VAR:CALENDAR=US&amp;VAR:SYMBOL=642539&amp;VAR:INDEX=0"}</definedName>
    <definedName name="_73__FDSAUDITLINK__" localSheetId="49" hidden="1">{"fdsup://directions/FAT Viewer?action=UPDATE&amp;creator=factset&amp;DYN_ARGS=TRUE&amp;DOC_NAME=FAT:FQL_AUDITING_CLIENT_TEMPLATE.FAT&amp;display_string=Audit&amp;VAR:KEY=MXSHIJCBUD&amp;VAR:QUERY=RkZfRU5UUlBSX1ZBTF9EQUlMWSg0MDI0MiwsLCwnVVNEJywnRElMJyk=&amp;WINDOW=FIRST_POPUP&amp;HEIGHT=45","0&amp;WIDTH=450&amp;START_MAXIMIZED=FALSE&amp;VAR:CALENDAR=US&amp;VAR:SYMBOL=642539&amp;VAR:INDEX=0"}</definedName>
    <definedName name="_74__FDSAUDITLINK__" localSheetId="49" hidden="1">{"fdsup://directions/FAT Viewer?action=UPDATE&amp;creator=factset&amp;DYN_ARGS=TRUE&amp;DOC_NAME=FAT:FQL_AUDITING_CLIENT_TEMPLATE.FAT&amp;display_string=Audit&amp;VAR:KEY=CXYHEJMREF&amp;VAR:QUERY=RkZfRUJJVERBX0lCKCdDQUwnLDIwMDksLCwsJ1VTRCcp&amp;WINDOW=FIRST_POPUP&amp;HEIGHT=450&amp;WIDTH=450&amp;","START_MAXIMIZED=FALSE&amp;VAR:CALENDAR=US&amp;VAR:SYMBOL=B1JNK8&amp;VAR:INDEX=0"}</definedName>
    <definedName name="_75__FDSAUDITLINK__" localSheetId="49" hidden="1">{"fdsup://directions/FAT Viewer?action=UPDATE&amp;creator=factset&amp;DYN_ARGS=TRUE&amp;DOC_NAME=FAT:FQL_AUDITING_CLIENT_TEMPLATE.FAT&amp;display_string=Audit&amp;VAR:KEY=EHIVMZAFGB&amp;VAR:QUERY=RkZfRU5UUlBSX1ZBTF9EQUlMWSg0MDI0MiwsLCwnVVNEJywnRElMJyk=&amp;WINDOW=FIRST_POPUP&amp;HEIGHT=45","0&amp;WIDTH=450&amp;START_MAXIMIZED=FALSE&amp;VAR:CALENDAR=US&amp;VAR:SYMBOL=B1JNK8&amp;VAR:INDEX=0"}</definedName>
    <definedName name="_76__FDSAUDITLINK__" localSheetId="49" hidden="1">{"fdsup://directions/FAT Viewer?action=UPDATE&amp;creator=factset&amp;DYN_ARGS=TRUE&amp;DOC_NAME=FAT:FQL_AUDITING_CLIENT_TEMPLATE.FAT&amp;display_string=Audit&amp;VAR:KEY=OVIVMZOVCP&amp;VAR:QUERY=RkZfRUJJVERBX0lCKCdDQUwnLDIwMDksLCwsJ1VTRCcp&amp;WINDOW=FIRST_POPUP&amp;HEIGHT=450&amp;WIDTH=450&amp;","START_MAXIMIZED=FALSE&amp;VAR:CALENDAR=US&amp;VAR:SYMBOL=B09N7M&amp;VAR:INDEX=0"}</definedName>
    <definedName name="_77__FDSAUDITLINK__" localSheetId="49" hidden="1">{"fdsup://directions/FAT Viewer?action=UPDATE&amp;creator=factset&amp;DYN_ARGS=TRUE&amp;DOC_NAME=FAT:FQL_AUDITING_CLIENT_TEMPLATE.FAT&amp;display_string=Audit&amp;VAR:KEY=MLSVYZWRCH&amp;VAR:QUERY=RkZfRU5UUlBSX1ZBTF9EQUlMWSg0MDI0MiwsLCwnVVNEJywnRElMJyk=&amp;WINDOW=FIRST_POPUP&amp;HEIGHT=45","0&amp;WIDTH=450&amp;START_MAXIMIZED=FALSE&amp;VAR:CALENDAR=US&amp;VAR:SYMBOL=B09N7M&amp;VAR:INDEX=0"}</definedName>
    <definedName name="_78__FDSAUDITLINK__" localSheetId="49" hidden="1">{"fdsup://Directions/FactSet Auditing Viewer?action=AUDIT_VALUE&amp;DB=129&amp;ID1=604348&amp;VALUEID=03426&amp;SDATE=2008&amp;PERIODTYPE=ANN_STD&amp;window=popup_no_bar&amp;width=385&amp;height=120&amp;START_MAXIMIZED=FALSE&amp;creator=factset&amp;display_string=Audit"}</definedName>
    <definedName name="_79__FDSAUDITLINK__" localSheetId="49" hidden="1">{"fdsup://directions/FAT Viewer?action=UPDATE&amp;creator=factset&amp;DYN_ARGS=TRUE&amp;DOC_NAME=FAT:FQL_AUDITING_CLIENT_TEMPLATE.FAT&amp;display_string=Audit&amp;VAR:KEY=ALIZMZKVMP&amp;VAR:QUERY=RkZfRU5UUlBSX1ZBTF9EQUlMWSg0MDI0MiwsLCwnVVNEJywnRElMJyk=&amp;WINDOW=FIRST_POPUP&amp;HEIGHT=45","0&amp;WIDTH=450&amp;START_MAXIMIZED=FALSE&amp;VAR:CALENDAR=US&amp;VAR:SYMBOL=70454910&amp;VAR:INDEX=0"}</definedName>
    <definedName name="_8__123Graph_DCHART_2" localSheetId="49" hidden="1">#REF!</definedName>
    <definedName name="_8__123Graph_LBL_ACHART_3I" localSheetId="49" hidden="1">#REF!</definedName>
    <definedName name="_8__FDSAUDITLINK__" localSheetId="49" hidden="1">{"fdsup://directions/FAT Viewer?action=UPDATE&amp;creator=factset&amp;DYN_ARGS=TRUE&amp;DOC_NAME=FAT:FQL_AUDITING_CLIENT_TEMPLATE.FAT&amp;display_string=Audit&amp;VAR:KEY=EZUHWRCBOF&amp;VAR:QUERY=RkZfRUJJVERBX0lCKCdDQUwnLDIwMDksLCwsJ1VTRCcp&amp;WINDOW=FIRST_POPUP&amp;HEIGHT=450&amp;WIDTH=450&amp;","START_MAXIMIZED=FALSE&amp;VAR:CALENDAR=US&amp;VAR:SYMBOL=620337&amp;VAR:INDEX=0"}</definedName>
    <definedName name="_80__FDSAUDITLINK__" localSheetId="49" hidden="1">{"fdsup://directions/FAT Viewer?action=UPDATE&amp;creator=factset&amp;DYN_ARGS=TRUE&amp;DOC_NAME=FAT:FQL_AUDITING_CLIENT_TEMPLATE.FAT&amp;display_string=Audit&amp;VAR:KEY=KVIZONYBQL&amp;VAR:QUERY=RkZfRUJJVERBX0lCKCdDQUwnLDIwMDksLCwsJ1VTRCcp&amp;WINDOW=FIRST_POPUP&amp;HEIGHT=450&amp;WIDTH=450&amp;","START_MAXIMIZED=FALSE&amp;VAR:CALENDAR=US&amp;VAR:SYMBOL=01381710&amp;VAR:INDEX=0"}</definedName>
    <definedName name="_81__FDSAUDITLINK__" localSheetId="49" hidden="1">{"fdsup://directions/FAT Viewer?action=UPDATE&amp;creator=factset&amp;DYN_ARGS=TRUE&amp;DOC_NAME=FAT:FQL_AUDITING_CLIENT_TEMPLATE.FAT&amp;display_string=Audit&amp;VAR:KEY=WDIPMPONKN&amp;VAR:QUERY=RkZfRU5UUlBSX1ZBTF9EQUlMWSg0MDI0MiwsLCwnVVNEJywnRElMJyk=&amp;WINDOW=FIRST_POPUP&amp;HEIGHT=45","0&amp;WIDTH=450&amp;START_MAXIMIZED=FALSE&amp;VAR:CALENDAR=US&amp;VAR:SYMBOL=01381710&amp;VAR:INDEX=0"}</definedName>
    <definedName name="_82__FDSAUDITLINK__" localSheetId="49" hidden="1">{"fdsup://directions/FAT Viewer?action=UPDATE&amp;creator=factset&amp;DYN_ARGS=TRUE&amp;DOC_NAME=FAT:FQL_AUDITING_CLIENT_TEMPLATE.FAT&amp;display_string=Audit&amp;VAR:KEY=SFSDQLCZQV&amp;VAR:QUERY=RkZfRUJJVERBX0lCKCdDQUwnLDIwMDksLCwsJ1VTRCcp&amp;WINDOW=FIRST_POPUP&amp;HEIGHT=450&amp;WIDTH=450&amp;","START_MAXIMIZED=FALSE&amp;VAR:CALENDAR=US&amp;VAR:SYMBOL=B1G426&amp;VAR:INDEX=0"}</definedName>
    <definedName name="_83__FDSAUDITLINK__" localSheetId="49" hidden="1">{"fdsup://directions/FAT Viewer?action=UPDATE&amp;creator=factset&amp;DYN_ARGS=TRUE&amp;DOC_NAME=FAT:FQL_AUDITING_CLIENT_TEMPLATE.FAT&amp;display_string=Audit&amp;VAR:KEY=MZYVMTAFUT&amp;VAR:QUERY=RkZfRU5UUlBSX1ZBTF9EQUlMWSg0MDI0MiwsLCwnVVNEJywnRElMJyk=&amp;WINDOW=FIRST_POPUP&amp;HEIGHT=45","0&amp;WIDTH=450&amp;START_MAXIMIZED=FALSE&amp;VAR:CALENDAR=US&amp;VAR:SYMBOL=B1G426&amp;VAR:INDEX=0"}</definedName>
    <definedName name="_84__FDSAUDITLINK__" localSheetId="49" hidden="1">{"fdsup://directions/FAT Viewer?action=UPDATE&amp;creator=factset&amp;DYN_ARGS=TRUE&amp;DOC_NAME=FAT:FQL_AUDITING_CLIENT_TEMPLATE.FAT&amp;display_string=Audit&amp;VAR:KEY=CLMPGRAFIV&amp;VAR:QUERY=RkZfRUJJVERBX0lCKCdDQUwnLDIwMDksLCwsJ1VTRCcp&amp;WINDOW=FIRST_POPUP&amp;HEIGHT=450&amp;WIDTH=450&amp;","START_MAXIMIZED=FALSE&amp;VAR:CALENDAR=US&amp;VAR:SYMBOL=B29BCK&amp;VAR:INDEX=0"}</definedName>
    <definedName name="_85__FDSAUDITLINK__" localSheetId="49" hidden="1">{"fdsup://directions/FAT Viewer?action=UPDATE&amp;creator=factset&amp;DYN_ARGS=TRUE&amp;DOC_NAME=FAT:FQL_AUDITING_CLIENT_TEMPLATE.FAT&amp;display_string=Audit&amp;VAR:KEY=ONCXUBIDAL&amp;VAR:QUERY=RkZfRU5UUlBSX1ZBTF9EQUlMWSg0MDI0MiwsLCwnVVNEJywnRElMJyk=&amp;WINDOW=FIRST_POPUP&amp;HEIGHT=45","0&amp;WIDTH=450&amp;START_MAXIMIZED=FALSE&amp;VAR:CALENDAR=US&amp;VAR:SYMBOL=B29BCK&amp;VAR:INDEX=0"}</definedName>
    <definedName name="_86__FDSAUDITLINK__" localSheetId="49" hidden="1">{"fdsup://directions/FAT Viewer?action=UPDATE&amp;creator=factset&amp;DYN_ARGS=TRUE&amp;DOC_NAME=FAT:FQL_AUDITING_CLIENT_TEMPLATE.FAT&amp;display_string=Audit&amp;VAR:KEY=CPINQXQDOF&amp;VAR:QUERY=RkZfRUJJVERBX0lCKCdDQUwnLDIwMDksLCwsJ1VTRCcp&amp;WINDOW=FIRST_POPUP&amp;HEIGHT=450&amp;WIDTH=450&amp;","START_MAXIMIZED=FALSE&amp;VAR:CALENDAR=US&amp;VAR:SYMBOL=B019KX&amp;VAR:INDEX=0"}</definedName>
    <definedName name="_87__FDSAUDITLINK__" localSheetId="49" hidden="1">{"fdsup://directions/FAT Viewer?action=UPDATE&amp;creator=factset&amp;DYN_ARGS=TRUE&amp;DOC_NAME=FAT:FQL_AUDITING_CLIENT_TEMPLATE.FAT&amp;display_string=Audit&amp;VAR:KEY=GBWNGBUNCZ&amp;VAR:QUERY=RkZfRUJJVERBX0lCKCdDQUwnLDIwMDksLCwsJ1VTRCcp&amp;WINDOW=FIRST_POPUP&amp;HEIGHT=450&amp;WIDTH=450&amp;","START_MAXIMIZED=FALSE&amp;VAR:CALENDAR=US&amp;VAR:SYMBOL=84265V10&amp;VAR:INDEX=0"}</definedName>
    <definedName name="_88__FDSAUDITLINK__" localSheetId="49" hidden="1">{"fdsup://directions/FAT Viewer?action=UPDATE&amp;creator=factset&amp;DYN_ARGS=TRUE&amp;DOC_NAME=FAT:FQL_AUDITING_CLIENT_TEMPLATE.FAT&amp;display_string=Audit&amp;VAR:KEY=QTEFEBGPSL&amp;VAR:QUERY=RkZfRUJJVERBX0lCKCdDQUwnLDIwMDksLCwsJ1VTRCcp&amp;WINDOW=FIRST_POPUP&amp;HEIGHT=450&amp;WIDTH=450&amp;","START_MAXIMIZED=FALSE&amp;VAR:CALENDAR=US&amp;VAR:SYMBOL=35671D85&amp;VAR:INDEX=0"}</definedName>
    <definedName name="_89__FDSAUDITLINK__" localSheetId="49" hidden="1">{"fdsup://directions/FAT Viewer?action=UPDATE&amp;creator=factset&amp;DYN_ARGS=TRUE&amp;DOC_NAME=FAT:FQL_AUDITING_CLIENT_TEMPLATE.FAT&amp;display_string=Audit&amp;VAR:KEY=SDCXMZYZYB&amp;VAR:QUERY=RkZfRUJJVERBX0lCKCdDQUwnLDIwMDksLCwsJ1VTRCcp&amp;WINDOW=FIRST_POPUP&amp;HEIGHT=450&amp;WIDTH=450&amp;","START_MAXIMIZED=FALSE&amp;VAR:CALENDAR=US&amp;VAR:SYMBOL=604348&amp;VAR:INDEX=0"}</definedName>
    <definedName name="_9__123Graph_ECHART_1" localSheetId="49" hidden="1">#REF!</definedName>
    <definedName name="_9__FDSAUDITLINK__" localSheetId="49" hidden="1">{"fdsup://directions/FAT Viewer?action=UPDATE&amp;creator=factset&amp;DYN_ARGS=TRUE&amp;DOC_NAME=FAT:FQL_AUDITING_CLIENT_TEMPLATE.FAT&amp;display_string=Audit&amp;VAR:KEY=EDQJQJKLIF&amp;VAR:QUERY=RkZfRU5UUlBSX1ZBTF9EQUlMWSg0MDI0MiwsLCwnVVNEJywnRElMJyk=&amp;WINDOW=FIRST_POPUP&amp;HEIGHT=45","0&amp;WIDTH=450&amp;START_MAXIMIZED=FALSE&amp;VAR:CALENDAR=US&amp;VAR:SYMBOL=620337&amp;VAR:INDEX=0"}</definedName>
    <definedName name="_90__FDSAUDITLINK__" localSheetId="49" hidden="1">{"fdsup://Directions/FactSet Auditing Viewer?action=AUDIT_VALUE&amp;DB=129&amp;ID1=604348&amp;VALUEID=02001&amp;SDATE=2008&amp;PERIODTYPE=ANN_STD&amp;window=popup_no_bar&amp;width=385&amp;height=120&amp;START_MAXIMIZED=FALSE&amp;creator=factset&amp;display_string=Audit"}</definedName>
    <definedName name="_91__FDSAUDITLINK__" localSheetId="49" hidden="1">{"fdsup://directions/FAT Viewer?action=UPDATE&amp;creator=factset&amp;DYN_ARGS=TRUE&amp;DOC_NAME=FAT:FQL_AUDITING_CLIENT_TEMPLATE.FAT&amp;display_string=Audit&amp;VAR:KEY=IBUXKJGJCN&amp;VAR:QUERY=RkZfRU5UUlBSX1ZBTF9EQUlMWSg0MDI0MiwsLCwnVVNEJywnRElMJyk=&amp;WINDOW=FIRST_POPUP&amp;HEIGHT=45","0&amp;WIDTH=450&amp;START_MAXIMIZED=FALSE&amp;VAR:CALENDAR=US&amp;VAR:SYMBOL=604348&amp;VAR:INDEX=0"}</definedName>
    <definedName name="_92__FDSAUDITLINK__" localSheetId="49" hidden="1">{"fdsup://directions/FAT Viewer?action=UPDATE&amp;creator=factset&amp;DYN_ARGS=TRUE&amp;DOC_NAME=FAT:FQL_AUDITING_CLIENT_TEMPLATE.FAT&amp;display_string=Audit&amp;VAR:KEY=ORCHORYFWP&amp;VAR:QUERY=RkZfRUJJVERBX0lCKCdDQUwnLDIwMDksLCwsJ1VTRCcp&amp;WINDOW=FIRST_POPUP&amp;HEIGHT=450&amp;WIDTH=450&amp;","START_MAXIMIZED=FALSE&amp;VAR:CALENDAR=US&amp;VAR:SYMBOL=613944&amp;VAR:INDEX=0"}</definedName>
    <definedName name="_93__FDSAUDITLINK__" localSheetId="49" hidden="1">{"fdsup://directions/FAT Viewer?action=UPDATE&amp;creator=factset&amp;DYN_ARGS=TRUE&amp;DOC_NAME=FAT:FQL_AUDITING_CLIENT_TEMPLATE.FAT&amp;display_string=Audit&amp;VAR:KEY=MPCJKXEHKN&amp;VAR:QUERY=RkZfRU5UUlBSX1ZBTF9EQUlMWSg0MDI0MiwsLCwnVVNEJywnRElMJyk=&amp;WINDOW=FIRST_POPUP&amp;HEIGHT=45","0&amp;WIDTH=450&amp;START_MAXIMIZED=FALSE&amp;VAR:CALENDAR=US&amp;VAR:SYMBOL=613944&amp;VAR:INDEX=0"}</definedName>
    <definedName name="_94__FDSAUDITLINK__" localSheetId="49" hidden="1">{"fdsup://directions/FAT Viewer?action=UPDATE&amp;creator=factset&amp;DYN_ARGS=TRUE&amp;DOC_NAME=FAT:FQL_AUDITING_CLIENT_TEMPLATE.FAT&amp;display_string=Audit&amp;VAR:KEY=MZMPOVYPOT&amp;VAR:QUERY=RkZfRUJJVERBX0lCKCdDQUwnLDIwMDksLCwsJ1VTRCcp&amp;WINDOW=FIRST_POPUP&amp;HEIGHT=450&amp;WIDTH=450&amp;","START_MAXIMIZED=FALSE&amp;VAR:CALENDAR=US&amp;VAR:SYMBOL=B0GWF4&amp;VAR:INDEX=0"}</definedName>
    <definedName name="_95__FDSAUDITLINK__" localSheetId="49" hidden="1">{"fdsup://directions/FAT Viewer?action=UPDATE&amp;creator=factset&amp;DYN_ARGS=TRUE&amp;DOC_NAME=FAT:FQL_AUDITING_CLIENT_TEMPLATE.FAT&amp;display_string=Audit&amp;VAR:KEY=OTIPUXQVWX&amp;VAR:QUERY=RkZfRU5UUlBSX1ZBTF9EQUlMWSg0MDI0MiwsLCwnVVNEJywnRElMJyk=&amp;WINDOW=FIRST_POPUP&amp;HEIGHT=45","0&amp;WIDTH=450&amp;START_MAXIMIZED=FALSE&amp;VAR:CALENDAR=US&amp;VAR:SYMBOL=B0GWF4&amp;VAR:INDEX=0"}</definedName>
    <definedName name="_96__FDSAUDITLINK__" localSheetId="49" hidden="1">{"fdsup://directions/FAT Viewer?action=UPDATE&amp;creator=factset&amp;DYN_ARGS=TRUE&amp;DOC_NAME=FAT:FQL_AUDITING_CLIENT_TEMPLATE.FAT&amp;display_string=Audit&amp;VAR:KEY=OFSDYBCHEJ&amp;VAR:QUERY=RkZfRUJJVERBX0lCKCdDQUwnLDIwMDksLCwsJ1VTRCcp&amp;WINDOW=FIRST_POPUP&amp;HEIGHT=450&amp;WIDTH=450&amp;","START_MAXIMIZED=FALSE&amp;VAR:CALENDAR=US&amp;VAR:SYMBOL=B11HK3&amp;VAR:INDEX=0"}</definedName>
    <definedName name="_97__FDSAUDITLINK__" localSheetId="49" hidden="1">{"fdsup://directions/FAT Viewer?action=UPDATE&amp;creator=factset&amp;DYN_ARGS=TRUE&amp;DOC_NAME=FAT:FQL_AUDITING_CLIENT_TEMPLATE.FAT&amp;display_string=Audit&amp;VAR:KEY=MDELEFOVAR&amp;VAR:QUERY=RkZfRU5UUlBSX1ZBTF9EQUlMWSg0MDI0MiwsLCwnVVNEJywnRElMJyk=&amp;WINDOW=FIRST_POPUP&amp;HEIGHT=45","0&amp;WIDTH=450&amp;START_MAXIMIZED=FALSE&amp;VAR:CALENDAR=US&amp;VAR:SYMBOL=B11HK3&amp;VAR:INDEX=0"}</definedName>
    <definedName name="_98__FDSAUDITLINK__" localSheetId="49" hidden="1">{"fdsup://directions/FAT Viewer?action=UPDATE&amp;creator=factset&amp;DYN_ARGS=TRUE&amp;DOC_NAME=FAT:FQL_AUDITING_CLIENT_TEMPLATE.FAT&amp;display_string=Audit&amp;VAR:KEY=UXMFINCVAN&amp;VAR:QUERY=RkZfRUJJVERBX0lCKCdDQUwnLDIwMDksLCwsJ1VTRCcp&amp;WINDOW=FIRST_POPUP&amp;HEIGHT=450&amp;WIDTH=450&amp;","START_MAXIMIZED=FALSE&amp;VAR:CALENDAR=US&amp;VAR:SYMBOL=20854P10&amp;VAR:INDEX=0"}</definedName>
    <definedName name="_99__FDSAUDITLINK__" localSheetId="49" hidden="1">{"fdsup://directions/FAT Viewer?action=UPDATE&amp;creator=factset&amp;DYN_ARGS=TRUE&amp;DOC_NAME=FAT:FQL_AUDITING_CLIENT_TEMPLATE.FAT&amp;display_string=Audit&amp;VAR:KEY=YZUDINQFMN&amp;VAR:QUERY=RkZfRU5UUlBSX1ZBTF9EQUlMWSg0MDI0MiwsLCwnVVNEJywnRElMJyk=&amp;WINDOW=FIRST_POPUP&amp;HEIGHT=45","0&amp;WIDTH=450&amp;START_MAXIMIZED=FALSE&amp;VAR:CALENDAR=US&amp;VAR:SYMBOL=20854P10&amp;VAR:INDEX=0"}</definedName>
    <definedName name="_a1" localSheetId="49" hidden="1">{"Assump",#N/A,TRUE,"Proforma";"first",#N/A,TRUE,"Proforma";"second",#N/A,TRUE,"Proforma";"lease1",#N/A,TRUE,"Proforma";"lease2",#N/A,TRUE,"Proforma"}</definedName>
    <definedName name="_a2" localSheetId="49" hidden="1">{"sheet a",#N/A,FALSE,"A";"2 9 casflow",#N/A,FALSE,"B"}</definedName>
    <definedName name="_al1" localSheetId="49" hidden="1">{"sheet a",#N/A,FALSE,"A";"sheet b 1",#N/A,FALSE,"B";"sheet b 2",#N/A,FALSE,"B"}</definedName>
    <definedName name="_AVB2" localSheetId="49" hidden="1">{"page1",#N/A,FALSE,"PROFORMA";"page2",#N/A,FALSE,"PROFORMA";"page3",#N/A,FALSE,"PROFORMA";"page4",#N/A,FALSE,"PROFORMA";"page5",#N/A,FALSE,"PROFORMA";"page6",#N/A,FALSE,"PROFORMA";"page7",#N/A,FALSE,"PROFORMA";"page8",#N/A,FALSE,"PROFORMA"}</definedName>
    <definedName name="_bdm.1450B14FA809499E85BE6C83459FE79B.edm" localSheetId="49" hidden="1">#REF!</definedName>
    <definedName name="_bdm.22F5AB2FA411462B896E47B76493DA41.edm" localSheetId="49" hidden="1">#REF!</definedName>
    <definedName name="_bdm.96B781F5FFCC472A8326AC4B01FA3125.edm" localSheetId="49" hidden="1">#REF!</definedName>
    <definedName name="_bdm.9C4E67CDC56649218BCFAC98BCD9D789.edm" localSheetId="49" hidden="1">#REF!</definedName>
    <definedName name="_DCFBegin" localSheetId="49">#REF!</definedName>
    <definedName name="_DCFDiscRate" localSheetId="49">#REF!</definedName>
    <definedName name="_DCFFirstMonth" localSheetId="49">#REF!</definedName>
    <definedName name="_DCFInclusion" localSheetId="49">#REF!</definedName>
    <definedName name="_DCFLastMonth" localSheetId="49">OFFSET('Tax_Assessor Info_OLD'!_DCFFirstMonth,0,#REF!*12-1)</definedName>
    <definedName name="_DCFMonths" localSheetId="49">'Tax_Assessor Info_OLD'!_DCFFirstMonth:'Tax_Assessor Info_OLD'!_DCFLastMonth</definedName>
    <definedName name="_DCFSaleYear" localSheetId="49">OFFSET('Tax_Assessor Info_OLD'!_DCFBegin,0,#REF!*12-1)</definedName>
    <definedName name="_del1" localSheetId="49" hidden="1">{"Page1",#N/A,FALSE,"7979";"Page2",#N/A,FALSE,"7979";"Page3",#N/A,FALSE,"7979"}</definedName>
    <definedName name="_df1" localSheetId="49" hidden="1">{#N/A,#N/A,FALSE,"Calc";#N/A,#N/A,FALSE,"Sensitivity";#N/A,#N/A,FALSE,"LT Earn.Dil.";#N/A,#N/A,FALSE,"Dil. AVP"}</definedName>
    <definedName name="_df2" localSheetId="49" hidden="1">{#N/A,#N/A,FALSE,"Calc";#N/A,#N/A,FALSE,"Sensitivity";#N/A,#N/A,FALSE,"LT Earn.Dil.";#N/A,#N/A,FALSE,"Dil. AVP"}</definedName>
    <definedName name="_dff1" localSheetId="49" hidden="1">{"incomemth",#N/A,TRUE,"forecast01";"incpercentmth",#N/A,TRUE,"forecast01";"balancemth",#N/A,TRUE,"forecast01";"cashmth",#N/A,TRUE,"forecast01";"cov2mth",#N/A,TRUE,"forecast01";"prbexp",#N/A,TRUE,"forecast01";"prbcap",#N/A,TRUE,"forecast01";"coalconsultants",#N/A,TRUE,"forecast01";"prbsum",#N/A,TRUE,"forecast01"}</definedName>
    <definedName name="_Dist_Values" localSheetId="49" hidden="1">#REF!</definedName>
    <definedName name="_e4" localSheetId="49" hidden="1">{"new",#N/A,FALSE,"D";"PROFORMA",#N/A,FALSE,"A";"partial 1",#N/A,FALSE,"B";"partial 2",#N/A,FALSE,"B";"partial 3",#N/A,FALSE,"B";"SMALL CF 1",#N/A,FALSE,"C"}</definedName>
    <definedName name="_e4567" localSheetId="49" hidden="1">{"Status",#N/A,FALSE,"Consol";"StatusDetail",#N/A,FALSE,"Consol"}</definedName>
    <definedName name="_fdf1" localSheetId="49" hidden="1">{"incomemth",#N/A,TRUE,"forecast00";"incomepercentmth",#N/A,TRUE,"forecast00";"balancemth",#N/A,TRUE,"forecast00";"cashmth",#N/A,TRUE,"forecast00";"covenantmth",#N/A,TRUE,"forecast00"}</definedName>
    <definedName name="_fdg1" localSheetId="49" hidden="1">{"incomemth",#N/A,TRUE,"forecast00";"incomepercentmth",#N/A,TRUE,"forecast00";"balancemth",#N/A,TRUE,"forecast00";"cashmth",#N/A,TRUE,"forecast00";"covenantmth",#N/A,TRUE,"forecast00"}</definedName>
    <definedName name="_fds1" localSheetId="49" hidden="1">{"incomemth",#N/A,TRUE,"forecast01";"incpercentmth",#N/A,TRUE,"forecast01";"balancemth",#N/A,TRUE,"forecast01";"cashmth",#N/A,TRUE,"forecast01";"cov2mth",#N/A,TRUE,"forecast01";"prbexp",#N/A,TRUE,"forecast01";"prbcap",#N/A,TRUE,"forecast01";"coalconsultants",#N/A,TRUE,"forecast01";"prbsum",#N/A,TRUE,"forecast01"}</definedName>
    <definedName name="_Fee_Acquisition" localSheetId="49">#REF!</definedName>
    <definedName name="_Fee_Debt_Refi" localSheetId="49">#REF!</definedName>
    <definedName name="_Fil1" localSheetId="49">#REF!</definedName>
    <definedName name="_Fill" localSheetId="49" hidden="1">#REF!</definedName>
    <definedName name="_gf1" localSheetId="49" hidden="1">{"incomemth",#N/A,TRUE,"forecast00";"incomepercentmth",#N/A,TRUE,"forecast00";"balancemth",#N/A,TRUE,"forecast00";"cashmth",#N/A,TRUE,"forecast00";"covenantmth",#N/A,TRUE,"forecast00"}</definedName>
    <definedName name="_gfd2" localSheetId="49" hidden="1">{#N/A,#N/A,FALSE,"Cashflow Analysis";#N/A,#N/A,FALSE,"Sensitivity Analysis";#N/A,#N/A,FALSE,"PV";#N/A,#N/A,FALSE,"Pro Forma"}</definedName>
    <definedName name="_hd1" localSheetId="49" hidden="1">{#N/A,#N/A,FALSE,"Calc";#N/A,#N/A,FALSE,"Sensitivity";#N/A,#N/A,FALSE,"LT Earn.Dil.";#N/A,#N/A,FALSE,"Dil. AVP"}</definedName>
    <definedName name="_hd2" localSheetId="49" hidden="1">{#N/A,#N/A,FALSE,"Calc";#N/A,#N/A,FALSE,"Sensitivity";#N/A,#N/A,FALSE,"LT Earn.Dil.";#N/A,#N/A,FALSE,"Dil. AVP"}</definedName>
    <definedName name="_hep10" localSheetId="49">#REF!</definedName>
    <definedName name="_jc1" localSheetId="49" hidden="1">{"'Cash Requirements 5F '!$A$1:$AC$48"}</definedName>
    <definedName name="_jc2" localSheetId="49"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_jc3" localSheetId="49"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jc4" localSheetId="49"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jun1" localSheetId="49">#REF!</definedName>
    <definedName name="_k" localSheetId="49" hidden="1">{#N/A,#N/A,FALSE,"Project Properties";#N/A,#N/A,FALSE,"Eng %";#N/A,#N/A,FALSE,"ENGFORM";#N/A,#N/A,FALSE,"staffing";#N/A,#N/A,FALSE,"spending"}</definedName>
    <definedName name="_Key1" localSheetId="49" hidden="1">#REF!</definedName>
    <definedName name="_Key2" localSheetId="49" hidden="1">#REF!</definedName>
    <definedName name="_Key3" localSheetId="49" hidden="1">#REF!</definedName>
    <definedName name="_key4" localSheetId="49" hidden="1">#REF!</definedName>
    <definedName name="_Key5" localSheetId="49">#REF!</definedName>
    <definedName name="_mg3" localSheetId="49" hidden="1">{"Main",#N/A,FALSE,"Wacker";"Main2",#N/A,FALSE,"Wacker";"Value",#N/A,FALSE,"Wacker";"Sensitivity",#N/A,FALSE,"Wacker";"Paine",#N/A,FALSE,"Wacker";"Quaker",#N/A,FALSE,"Wacker";"Wacker",#N/A,FALSE,"Wacker";"1900",#N/A,FALSE,"Wacker";"1901",#N/A,FALSE,"Wacker"}</definedName>
    <definedName name="_mr1" localSheetId="49">#REF!</definedName>
    <definedName name="_MRG2" localSheetId="49" hidden="1">{"INCOME",#N/A,FALSE,"ProNet";"VALUE",#N/A,FALSE,"ProNet"}</definedName>
    <definedName name="_ng1" localSheetId="49">#REF!</definedName>
    <definedName name="_OK2" localSheetId="49" hidden="1">{#N/A,#N/A,FALSE,"Cover";#N/A,#N/A,FALSE,"LUMI";#N/A,#N/A,FALSE,"COMD";#N/A,#N/A,FALSE,"Valuation";#N/A,#N/A,FALSE,"Assumptions";#N/A,#N/A,FALSE,"Pooling";#N/A,#N/A,FALSE,"BalanceSheet"}</definedName>
    <definedName name="_old2" localSheetId="49" hidden="1">{#N/A,#N/A,FALSE,"Chart 2 by Prop Type"}</definedName>
    <definedName name="_Order1" localSheetId="49" hidden="1">255</definedName>
    <definedName name="_Parse_In" localSheetId="49" hidden="1">#REF!</definedName>
    <definedName name="_Parse_Out" localSheetId="49" hidden="1">#REF!</definedName>
    <definedName name="_Ppm2" localSheetId="49" hidden="1">{"data",#N/A,FALSE,"INPUT"}</definedName>
    <definedName name="_Regression_Out" localSheetId="49" hidden="1">#REF!</definedName>
    <definedName name="_Regression_X" localSheetId="49" hidden="1">#REF!</definedName>
    <definedName name="_Regression_Y" localSheetId="49" hidden="1">#REF!</definedName>
    <definedName name="_Sort" localSheetId="49" hidden="1">#REF!</definedName>
    <definedName name="_Table2_In1" localSheetId="49" hidden="1">#REF!</definedName>
    <definedName name="_Table2_In2" localSheetId="49" hidden="1">#REF!</definedName>
    <definedName name="_Table2_Out" localSheetId="49" hidden="1">#REF!</definedName>
    <definedName name="_Table3_In2" localSheetId="49" hidden="1">#REF!</definedName>
    <definedName name="_TMAutoChart1Names" localSheetId="49" hidden="1">{"YTD","Chart 1","YTD Chart 1"}</definedName>
    <definedName name="_TMAutoChart1Refs" localSheetId="49" hidden="1">{"","","'YTD'!$AB$20","","","","","","","","","","","","","","","","",""}</definedName>
    <definedName name="_TMAutoChart2Names" localSheetId="49" hidden="1">{"Mth","Chart 1","Mth Chart 1"}</definedName>
    <definedName name="_TMAutoChart2Refs" localSheetId="49" hidden="1">{"","","'Mth'!$AB$20","","","","","","","","","","","","","","","","",""}</definedName>
    <definedName name="_TMAutoChart3Names" localSheetId="49" hidden="1">{"YTD","Chart 2","Mth Chart 2"}</definedName>
    <definedName name="_TMAutoChart3Refs" localSheetId="49" hidden="1">{"","","'YTD'!$AB$20","","","","","","","","","","","","","","","","",""}</definedName>
    <definedName name="_TMAutoChart4Names" localSheetId="49" hidden="1">{"Mth","Chart 1","Mth Chart 1"}</definedName>
    <definedName name="_TMAutoChart4Refs" localSheetId="49" hidden="1">{"","","'Mth'!$AB$20","","","","","","","","","","","","","","","","",""}</definedName>
    <definedName name="_TMAutoChart5Names" localSheetId="49" hidden="1">{"Mth","Chart 1","Mth Chart 1"}</definedName>
    <definedName name="_TMAutoChart5Refs" localSheetId="49" hidden="1">{"","","'Mth'!$AB$20","","","","","","","","","","","","","","","","",""}</definedName>
    <definedName name="_TMAutoChart6Names" localSheetId="49" hidden="1">{"YTD","Chart 2","YTD Chart 2"}</definedName>
    <definedName name="_TMAutoChart6Refs" localSheetId="49" hidden="1">{"","","'YTD'!$AB$20","","","","","","","","","","","","","","","","",""}</definedName>
    <definedName name="_v2" localSheetId="49" hidden="1">{"Budget by Month",#N/A,FALSE,"VA Departments Roll-up";"Budget by Month",#N/A,FALSE,"220";"Budget by Month",#N/A,FALSE,"300";"Budget by Month",#N/A,FALSE,"302";"Budget by Month",#N/A,FALSE,"305";"Budget by Month",#N/A,FALSE,"310"}</definedName>
    <definedName name="_w" localSheetId="49" hidden="1">{#N/A,#N/A,FALSE,"Project Properties";#N/A,#N/A,FALSE,"Eng %";#N/A,#N/A,FALSE,"ENGFORM";#N/A,#N/A,FALSE,"staffing";#N/A,#N/A,FALSE,"spending"}</definedName>
    <definedName name="_WF_Period_lookup" localSheetId="49">#REF!</definedName>
    <definedName name="_wrn1" localSheetId="49">#REF!</definedName>
    <definedName name="_wrn2" localSheetId="49"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3" localSheetId="49"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wrn4" localSheetId="49" hidden="1">{"data",#N/A,FALSE,"INPUT"}</definedName>
    <definedName name="_x1" localSheetId="49" hidden="1">{#N/A,#N/A,FALSE,"WATCHDSC";#N/A,#N/A,FALSE,"2LOSSMOD";#N/A,#N/A,FALSE,"2LOSS";#N/A,#N/A,FALSE,"DSC";#N/A,#N/A,FALSE,"OPERAT";#N/A,#N/A,FALSE,"ADJUST";#N/A,#N/A,FALSE,"LEASE EXPIRE"}</definedName>
    <definedName name="_x2" localSheetId="49" hidden="1">{#N/A,#N/A,FALSE,"WATCHDSC";#N/A,#N/A,FALSE,"2LOSSMOD";#N/A,#N/A,FALSE,"2LOSS";#N/A,#N/A,FALSE,"DSC";#N/A,#N/A,FALSE,"OPERAT";#N/A,#N/A,FALSE,"ADJUST";#N/A,#N/A,FALSE,"LEASE EXPIRE"}</definedName>
    <definedName name="_x3" localSheetId="49" hidden="1">{#N/A,#N/A,FALSE,"WATCHDSC";#N/A,#N/A,FALSE,"2LOSSMOD";#N/A,#N/A,FALSE,"2LOSS";#N/A,#N/A,FALSE,"DSC";#N/A,#N/A,FALSE,"OPERAT";#N/A,#N/A,FALSE,"ADJUST";#N/A,#N/A,FALSE,"LEASE EXPIRE"}</definedName>
    <definedName name="a" localSheetId="49" hidden="1">{"'Assump'!$F$6:$J$6"}</definedName>
    <definedName name="a1a1" localSheetId="49" hidden="1">{"Assump",#N/A,TRUE,"Proforma";"first",#N/A,TRUE,"Proforma";"second",#N/A,TRUE,"Proforma";"lease1",#N/A,TRUE,"Proforma";"lease2",#N/A,TRUE,"Proforma"}</definedName>
    <definedName name="aa" localSheetId="49" hidden="1">{"AnnualRentRoll",#N/A,FALSE,"RentRoll"}</definedName>
    <definedName name="aa.2" localSheetId="49" hidden="1">{#N/A,#N/A,FALSE,"Cashflow Analysis";#N/A,#N/A,FALSE,"Sensitivity Analysis";#N/A,#N/A,FALSE,"PV";#N/A,#N/A,FALSE,"Pro Forma"}</definedName>
    <definedName name="aaa" localSheetId="49" hidden="1">{"AnnualRentRoll",#N/A,FALSE,"RentRoll"}</definedName>
    <definedName name="aaaaa" localSheetId="49" hidden="1">{"Assump",#N/A,TRUE,"Proforma";"first",#N/A,TRUE,"Proforma";"second",#N/A,TRUE,"Proforma";"lease1",#N/A,TRUE,"Proforma";"lease2",#N/A,TRUE,"Proforma"}</definedName>
    <definedName name="aaaaaaa" localSheetId="49" hidden="1">{"Outflow 1",#N/A,FALSE,"Outflows-Inflows";"Outflow 2",#N/A,FALSE,"Outflows-Inflows";"Inflow 1",#N/A,FALSE,"Outflows-Inflows";"Inflow 2",#N/A,FALSE,"Outflows-Inflows"}</definedName>
    <definedName name="aaaab" localSheetId="49" hidden="1">{#N/A,#N/A,FALSE,"Project Properties";#N/A,#N/A,FALSE,"Eng %";#N/A,#N/A,FALSE,"ENGFORM";#N/A,#N/A,FALSE,"staffing";#N/A,#N/A,FALSE,"spending"}</definedName>
    <definedName name="aaaattt" localSheetId="49" hidden="1">{#N/A,#N/A,TRUE,"Cover &amp; Contents";#N/A,#N/A,TRUE,"Net Assets &amp; Ops &amp; #Units";#N/A,#N/A,TRUE,"NAV per unit";#N/A,#N/A,TRUE,"Cashflow &amp; RE";#N/A,#N/A,TRUE,"Notes 1-2";#N/A,#N/A,TRUE,"Notes 3-8";#N/A,#N/A,TRUE,"Notes 9-10";#N/A,#N/A,TRUE,"Notes 11-17";#N/A,#N/A,TRUE,"Notes 18-19";#N/A,#N/A,TRUE,"Notes 20-";#N/A,#N/A,TRUE,"Cos 1";#N/A,#N/A,TRUE,"Cos 2";#N/A,#N/A,TRUE,"App I";#N/A,#N/A,TRUE,"App II"}</definedName>
    <definedName name="aab" localSheetId="49" hidden="1">{#N/A,#N/A,TRUE,"A-site";#N/A,#N/A,TRUE,"B-Buildings";#N/A,#N/A,TRUE,"c-out-of-fence";#N/A,#N/A,TRUE,"d-proj.infr.";#N/A,#N/A,TRUE,"e- land"}</definedName>
    <definedName name="aasdfa" localSheetId="49" hidden="1">{"rtn",#N/A,FALSE,"RTN";"tables",#N/A,FALSE,"RTN";"cf",#N/A,FALSE,"CF";"stats",#N/A,FALSE,"Stats";"prop",#N/A,FALSE,"Prop"}</definedName>
    <definedName name="abcd" localSheetId="49" hidden="1">{"Zone1",#N/A,FALSE,"Parameters";"Zone2",#N/A,FALSE,"Parameters"}</definedName>
    <definedName name="AccountsPayable" localSheetId="49">#REF!</definedName>
    <definedName name="acct7029.11" localSheetId="49">#REF!</definedName>
    <definedName name="acct7029.12" localSheetId="49">#REF!</definedName>
    <definedName name="AcquisitionDate" localSheetId="49">#REF!</definedName>
    <definedName name="ACwvu.ALL." localSheetId="49">#REF!</definedName>
    <definedName name="adfa" localSheetId="49" hidden="1">{"cap_structure",#N/A,FALSE,"Graph-Mkt Cap";"price",#N/A,FALSE,"Graph-Price";"ebit",#N/A,FALSE,"Graph-EBITDA";"ebitda",#N/A,FALSE,"Graph-EBITDA"}</definedName>
    <definedName name="ADFWAE" localSheetId="49" hidden="1">{"summary1",#N/A,TRUE,"Comps";"summary2",#N/A,TRUE,"Comps";"summary3",#N/A,TRUE,"Comps"}</definedName>
    <definedName name="adgad" localSheetId="4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lak" localSheetId="49"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ds" localSheetId="49" hidden="1">{"inputs raw data",#N/A,TRUE,"INPUT"}</definedName>
    <definedName name="adsf" localSheetId="49" hidden="1">{"sheet a",#N/A,FALSE,"A";"2 9 casflow",#N/A,FALSE,"B"}</definedName>
    <definedName name="ADSFA" localSheetId="49" hidden="1">{"inputs raw data",#N/A,TRUE,"INPUT"}</definedName>
    <definedName name="adsfsadf" localSheetId="49">#REF!</definedName>
    <definedName name="advertising" localSheetId="49">#REF!</definedName>
    <definedName name="ae" localSheetId="49" hidden="1">{#N/A,#N/A,TRUE,"10 Yr Hold";#N/A,#N/A,TRUE,"7 Yr Hold";#N/A,#N/A,TRUE,"5 Yr Hold";#N/A,#N/A,TRUE,"3 Yr Hold"}</definedName>
    <definedName name="AEWEW" localSheetId="49" hidden="1">{"inputs raw data",#N/A,TRUE,"INPUT"}</definedName>
    <definedName name="afe" localSheetId="49" hidden="1">{#N/A,#N/A,FALSE,"A";#N/A,#N/A,FALSE,"B";#N/A,#N/A,FALSE,"C";#N/A,#N/A,FALSE,"D";#N/A,#N/A,FALSE,"E";#N/A,#N/A,FALSE,"F";#N/A,#N/A,FALSE,"G";#N/A,#N/A,FALSE,"H";#N/A,#N/A,FALSE,"I";#N/A,#N/A,FALSE,"J";#N/A,#N/A,FALSE,"K";#N/A,#N/A,FALSE,"L";#N/A,#N/A,FALSE,"M";#N/A,#N/A,FALSE,"N";#N/A,#N/A,FALSE,"O";#N/A,#N/A,FALSE,"P";#N/A,#N/A,FALSE,"Q";#N/A,#N/A,FALSE,"R"}</definedName>
    <definedName name="AFE19R" localSheetId="49">#REF!</definedName>
    <definedName name="afirpt" localSheetId="49" hidden="1">{#N/A,#N/A,TRUE,"TITLE";#N/A,#N/A,TRUE,"SCH 1";#N/A,#N/A,TRUE,"SCH 2";#N/A,#N/A,TRUE,"SCH 3";#N/A,#N/A,TRUE,"SCH3(A)"}</definedName>
    <definedName name="aftreport" localSheetId="49" hidden="1">{#N/A,#N/A,TRUE,"TITLE";#N/A,#N/A,TRUE,"SCH 1";#N/A,#N/A,TRUE,"SCH 2";#N/A,#N/A,TRUE,"SCH 3";#N/A,#N/A,TRUE,"SCH3(A)"}</definedName>
    <definedName name="agf" localSheetId="49" hidden="1">{#N/A,#N/A,FALSE,"ExecSum";#N/A,#N/A,FALSE,"total summary";#N/A,#N/A,FALSE,"Budget";#N/A,#N/A,FALSE,"CashFlow"}</definedName>
    <definedName name="akdlk" localSheetId="49"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l" localSheetId="49" hidden="1">{"sheet a",#N/A,FALSE,"A";"2 9 casflow",#N/A,FALSE,"B"}</definedName>
    <definedName name="AliasTable" localSheetId="49">#REF!</definedName>
    <definedName name="all" localSheetId="49" hidden="1">{#N/A,#N/A,FALSE,"CF Consolidated 2";#N/A,#N/A,FALSE,"Retail Assump";#N/A,#N/A,FALSE,"CF Retail";#N/A,#N/A,FALSE,"Garage Assumpt 1";#N/A,#N/A,FALSE,"Garage Op Proj";#N/A,#N/A,FALSE,"Hist I&amp;E";#N/A,#N/A,FALSE,"Rent Roll";#N/A,#N/A,FALSE,"RE Taxes";#N/A,#N/A,FALSE,"CAM - BH";#N/A,#N/A,FALSE,"Comm.Condo CAM"}</definedName>
    <definedName name="AllUnits" localSheetId="49">#REF!</definedName>
    <definedName name="alternate_matrix" localSheetId="49"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mort" localSheetId="49">#REF!</definedName>
    <definedName name="AMORT3" localSheetId="49">#REF!</definedName>
    <definedName name="AMORT4" localSheetId="49">#REF!</definedName>
    <definedName name="An" localSheetId="49" hidden="1">{"eca",#N/A,TRUE,"E-C1 (R)";"ecb",#N/A,TRUE,"E-C1 (R)"}</definedName>
    <definedName name="andrew" localSheetId="49" hidden="1">{"eca",#N/A,TRUE,"E-C1 (R)";"ecb",#N/A,TRUE,"E-C1 (R)"}</definedName>
    <definedName name="ANnual" localSheetId="49">#REF!</definedName>
    <definedName name="Annual_interest_rate" localSheetId="49">#REF!</definedName>
    <definedName name="Aok" localSheetId="49" hidden="1">{"Outflow 1",#N/A,FALSE,"Outflows-Inflows";"Outflow 2",#N/A,FALSE,"Outflows-Inflows";"Inflow 1",#N/A,FALSE,"Outflows-Inflows";"Inflow 2",#N/A,FALSE,"Outflows-Inflows"}</definedName>
    <definedName name="Applia" localSheetId="49">#REF!</definedName>
    <definedName name="Appliances" localSheetId="49">#REF!</definedName>
    <definedName name="appriasal" localSheetId="49">#REF!</definedName>
    <definedName name="APR" localSheetId="49">#REF!</definedName>
    <definedName name="arew" localSheetId="49" hidden="1">{"cap_structure",#N/A,FALSE,"Graph-Mkt Cap";"price",#N/A,FALSE,"Graph-Price";"ebit",#N/A,FALSE,"Graph-EBITDA";"ebitda",#N/A,FALSE,"Graph-EBITDA"}</definedName>
    <definedName name="arg" localSheetId="49" hidden="1">{"inputs raw data",#N/A,TRUE,"INPUT"}</definedName>
    <definedName name="as" localSheetId="49" hidden="1">{"Outflow 1",#N/A,FALSE,"Outflows-Inflows";"Outflow 2",#N/A,FALSE,"Outflows-Inflows";"Inflow 1",#N/A,FALSE,"Outflows-Inflows";"Inflow 2",#N/A,FALSE,"Outflows-Inflows"}</definedName>
    <definedName name="ASD" localSheetId="49">#REF!</definedName>
    <definedName name="asdf" localSheetId="49">#REF!</definedName>
    <definedName name="asdfas" localSheetId="49" hidden="1">{"print 1.6",#N/A,FALSE,"Sheet1";"print 2.6",#N/A,FALSE,"Sheet1";"print 3.6",#N/A,FALSE,"Sheet1";"print 4.6",#N/A,FALSE,"Sheet1";"print 5.6",#N/A,FALSE,"Sheet1";"print 6.6",#N/A,FALSE,"Sheet1"}</definedName>
    <definedName name="asdfasaa" localSheetId="49" hidden="1">{"print 1.6",#N/A,FALSE,"Sheet1";"print 2.6",#N/A,FALSE,"Sheet1";"print 3.6",#N/A,FALSE,"Sheet1";"print 4.6",#N/A,FALSE,"Sheet1";"print 5.6",#N/A,FALSE,"Sheet1";"print 6.6",#N/A,FALSE,"Sheet1"}</definedName>
    <definedName name="asdfasdf" localSheetId="49" hidden="1">{"rtn",#N/A,FALSE,"RTN";"tables",#N/A,FALSE,"RTN";"cf",#N/A,FALSE,"CF";"stats",#N/A,FALSE,"Stats";"prop",#N/A,FALSE,"Prop"}</definedName>
    <definedName name="asdfasdfasdfa" localSheetId="49" hidden="1">binary</definedName>
    <definedName name="asdfasdfdddd" localSheetId="49" hidden="1">{"DCF","UPSIDE CASE",FALSE,"Sheet1";"DCF","BASE CASE",FALSE,"Sheet1";"DCF","DOWNSIDE CASE",FALSE,"Sheet1"}</definedName>
    <definedName name="asdfasfsa" localSheetId="49" hidden="1">binary</definedName>
    <definedName name="asdfg" localSheetId="49" hidden="1">{"rtn",#N/A,FALSE,"RTN";"tables",#N/A,FALSE,"RTN";"cf",#N/A,FALSE,"CF";"stats",#N/A,FALSE,"Stats";"prop",#N/A,FALSE,"Prop"}</definedName>
    <definedName name="asdfsd" localSheetId="49" hidden="1">binary</definedName>
    <definedName name="asef" localSheetId="49">#REF!</definedName>
    <definedName name="asf" localSheetId="49" hidden="1">{"sheet a",#N/A,FALSE,"A";"sheet b 1",#N/A,FALSE,"B";"sheet b 2",#N/A,FALSE,"B"}</definedName>
    <definedName name="asfget" localSheetId="49" hidden="1">{"Page1",#N/A,FALSE,"7979";"Page2",#N/A,FALSE,"7979";"Page3",#N/A,FALSE,"7979"}</definedName>
    <definedName name="asfsaf" localSheetId="49" hidden="1">binary</definedName>
    <definedName name="ashish" localSheetId="49" hidden="1">{"'Assump'!$F$6:$J$6"}</definedName>
    <definedName name="ass" localSheetId="49" hidden="1">{"print 1.6",#N/A,FALSE,"Sheet1";"print 2.6",#N/A,FALSE,"Sheet1";"print 3.6",#N/A,FALSE,"Sheet1";"print 4.6",#N/A,FALSE,"Sheet1";"print 5.6",#N/A,FALSE,"Sheet1";"print 6.6",#N/A,FALSE,"Sheet1"}</definedName>
    <definedName name="asss" localSheetId="49" hidden="1">{"rtn",#N/A,FALSE,"RTN";"tables",#N/A,FALSE,"RTN";"cf",#N/A,FALSE,"CF";"stats",#N/A,FALSE,"Stats";"prop",#N/A,FALSE,"Prop"}</definedName>
    <definedName name="assum" localSheetId="49" hidden="1">#REF!</definedName>
    <definedName name="Assumptions1" localSheetId="49"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ssumptions1_1" localSheetId="49"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ttach3" localSheetId="49" hidden="1">{"Grant",#N/A,FALSE,"Grant";"GP Developer",#N/A,FALSE,"GP &amp; Dev Loans";"Operating Analysis",#N/A,FALSE,"Operations";"Tax Credit",#N/A,FALSE,"Tax Credits";"Tax Credit Analysis",#N/A,FALSE,"TC Analysis"}</definedName>
    <definedName name="attorneyfee" localSheetId="49">#REF!</definedName>
    <definedName name="AVE_MKT_RENT" localSheetId="49">#REF!</definedName>
    <definedName name="avl" localSheetId="49" hidden="1">{"Analysis of Assets_Liabilities",#N/A,FALSE,"ccy_anal";"Analysis of Investments",#N/A,FALSE,"ccy_anal"}</definedName>
    <definedName name="b" localSheetId="49" hidden="1">{#N/A,#N/A,FALSE,"ExitStratigy"}</definedName>
    <definedName name="BadLink" localSheetId="49" hidden="1">#REF!</definedName>
    <definedName name="Bath" localSheetId="49">#REF!</definedName>
    <definedName name="bb" localSheetId="49" hidden="1">{#N/A,#N/A,FALSE,"ExitStratigy"}</definedName>
    <definedName name="bbb" localSheetId="49" hidden="1">{#N/A,#N/A,FALSE,"ExitStratigy"}</definedName>
    <definedName name="be" localSheetId="49" hidden="1">{#N/A,#N/A,FALSE,"Exec Sum 10Yr";#N/A,#N/A,FALSE,"Assumptions";#N/A,#N/A,FALSE,"Operating Stmts";#N/A,#N/A,FALSE,"Year One Pro Forma";#N/A,#N/A,FALSE,"Rent Roll Summary";#N/A,#N/A,FALSE,"Market Rent Detail";#N/A,#N/A,FALSE,"Effective Rental Income Detail";#N/A,#N/A,FALSE,"Cash Flow Projections";#N/A,#N/A,FALSE,"Net Residual Value"}</definedName>
    <definedName name="Bear" localSheetId="49" hidden="1">{#N/A,#N/A,FALSE,"TS";#N/A,#N/A,FALSE,"Combo";#N/A,#N/A,FALSE,"FAIR";#N/A,#N/A,FALSE,"RBC";#N/A,#N/A,FALSE,"xxxx";#N/A,#N/A,FALSE,"A_D";#N/A,#N/A,FALSE,"WACC";#N/A,#N/A,FALSE,"DCF";#N/A,#N/A,FALSE,"LBO";#N/A,#N/A,FALSE,"AcqMults";#N/A,#N/A,FALSE,"CompMults"}</definedName>
    <definedName name="Bed" localSheetId="49">#REF!</definedName>
    <definedName name="Beg.Bal" localSheetId="49">#REF!</definedName>
    <definedName name="ben" localSheetId="49" hidden="1">{"Analysis of Assets_Liabilities",#N/A,FALSE,"ccy_anal";"Analysis of Investments",#N/A,FALSE,"ccy_anal"}</definedName>
    <definedName name="BENEFITS" localSheetId="49">#REF!</definedName>
    <definedName name="BENEFITS_2" localSheetId="49">#REF!</definedName>
    <definedName name="bgn" localSheetId="49">#REF!</definedName>
    <definedName name="BLPH1" localSheetId="49" hidden="1">#REF!</definedName>
    <definedName name="BLPH10" localSheetId="49" hidden="1">#REF!</definedName>
    <definedName name="BLPH11" localSheetId="49" hidden="1">#REF!</definedName>
    <definedName name="bnmb" localSheetId="49" hidden="1">{#N/A,#N/A,FALSE,"Summary";#N/A,#N/A,FALSE,"Program Scheme";#N/A,#N/A,FALSE,"Assumptions";#N/A,#N/A,FALSE,"Development Budget";#N/A,#N/A,FALSE,"Timing";#N/A,#N/A,FALSE,"Development Costs &amp; Revenues";#N/A,#N/A,FALSE,"Cash Flow to Debt &amp; Equity";#N/A,#N/A,FALSE,"Cash Flow to Athena LP"}</definedName>
    <definedName name="bog" localSheetId="49" hidden="1">{"CF",#N/A,FALSE,"Cash Flow";"RET",#N/A,FALSE,"Returns";"NPV",#N/A,FALSE,"Values";"ASMPT",#N/A,FALSE,"Assumptions"}</definedName>
    <definedName name="bogu" localSheetId="49" hidden="1">{"CF",#N/A,FALSE,"Cash Flow";"RET",#N/A,FALSE,"Returns";"NPV",#N/A,FALSE,"Values";"ASMPT",#N/A,FALSE,"Assumptions"}</definedName>
    <definedName name="bogus" localSheetId="49" hidden="1">{"CF",#N/A,FALSE,"Cash Flow";"RET",#N/A,FALSE,"Returns";"NPV",#N/A,FALSE,"Values";"ASMPT",#N/A,FALSE,"Assumptions"}</definedName>
    <definedName name="bogus2" localSheetId="49" hidden="1">{"CF",#N/A,FALSE,"Cash Flow";"RET",#N/A,FALSE,"Returns";"NPV",#N/A,FALSE,"Values";"ASMPT",#N/A,FALSE,"Assumptions"}</definedName>
    <definedName name="BONDTEST" localSheetId="49">#REF!</definedName>
    <definedName name="bsquarters" localSheetId="49">#REF!</definedName>
    <definedName name="bsrquarters" localSheetId="49">#REF!</definedName>
    <definedName name="BudgetSumm" localSheetId="49" hidden="1">{#N/A,#N/A,FALSE,"Cashflow Analysis";#N/A,#N/A,FALSE,"Sensitivity Analysis";#N/A,#N/A,FALSE,"PV";#N/A,#N/A,FALSE,"Pro Forma"}</definedName>
    <definedName name="BudgetSumm.2" localSheetId="49" hidden="1">{#N/A,#N/A,FALSE,"Cashflow Analysis";#N/A,#N/A,FALSE,"Sensitivity Analysis";#N/A,#N/A,FALSE,"PV";#N/A,#N/A,FALSE,"Pro Forma"}</definedName>
    <definedName name="BUN" localSheetId="49">#REF!</definedName>
    <definedName name="but" localSheetId="49" hidden="1">{"2000",#N/A,FALSE,"2000"}</definedName>
    <definedName name="BUV" localSheetId="49">#REF!</definedName>
    <definedName name="bxxcxcx" localSheetId="49">#REF!</definedName>
    <definedName name="cal" localSheetId="49" hidden="1">{#N/A,#N/A,FALSE,"Project Properties";#N/A,#N/A,FALSE,"Eng %";#N/A,#N/A,FALSE,"ENGFORM";#N/A,#N/A,FALSE,"staffing";#N/A,#N/A,FALSE,"spending"}</definedName>
    <definedName name="Calculated_payment" localSheetId="49">#REF!</definedName>
    <definedName name="calvin" localSheetId="49" hidden="1">{#N/A,#N/A,FALSE,"Project Properties";#N/A,#N/A,FALSE,"Eng %";#N/A,#N/A,FALSE,"ENGFORM";#N/A,#N/A,FALSE,"staffing";#N/A,#N/A,FALSE,"spending"}</definedName>
    <definedName name="cap" localSheetId="49">#REF!</definedName>
    <definedName name="Carrie" localSheetId="49" hidden="1">#REF!</definedName>
    <definedName name="Cash" localSheetId="49">#REF!</definedName>
    <definedName name="CashBalanceCheck" localSheetId="49">#REF!</definedName>
    <definedName name="CashChangeMonthCheck" localSheetId="49">#REF!</definedName>
    <definedName name="CashChangeYTDCheck" localSheetId="49">#REF!</definedName>
    <definedName name="cat" localSheetId="49" hidden="1">{#N/A,#N/A,FALSE,"Exec Sum 10Yr";#N/A,#N/A,FALSE,"Assumptions";#N/A,#N/A,FALSE,"Operating Stmts";#N/A,#N/A,FALSE,"Year One Pro Forma";#N/A,#N/A,FALSE,"Rent Roll Summary";#N/A,#N/A,FALSE,"Market Rent Detail";#N/A,#N/A,FALSE,"Effective Rental Income Detail";#N/A,#N/A,FALSE,"Cash Flow Projections";#N/A,#N/A,FALSE,"Net Residual Value"}</definedName>
    <definedName name="CB" localSheetId="49">#REF!</definedName>
    <definedName name="cbre" localSheetId="49" hidden="1">{#N/A,#N/A,FALSE,"Pricing Matrix";#N/A,#N/A,FALSE,"Assumptions";#N/A,#N/A,FALSE,"Year One Pro Forma";#N/A,#N/A,FALSE,"Operating Stmts";#N/A,#N/A,FALSE,"Cash Flow Projections";#N/A,#N/A,FALSE,"Rent Roll Summary";#N/A,#N/A,FALSE,"Market Rent Detail";#N/A,#N/A,FALSE,"Effective Rental Income Detail"}</definedName>
    <definedName name="cc" localSheetId="49" hidden="1">{#N/A,#N/A,FALSE,"LoanAssumptions"}</definedName>
    <definedName name="cc." localSheetId="49" hidden="1">{"CD1",#N/A,TRUE,"C-D (R)";"CD2",#N/A,TRUE,"C-D (R)"}</definedName>
    <definedName name="ccc" localSheetId="49" hidden="1">{#N/A,#N/A,FALSE,"LoanAssumptions"}</definedName>
    <definedName name="CCCCCCCCC" localSheetId="49" hidden="1">{FALSE,FALSE,1.75,1,600,351,FALSE,FALSE,TRUE,TRUE,0,30,#N/A,41,#N/A,9.57777777777778,18.9166666666667,1,FALSE,FALSE,1,TRUE,1,FALSE,100,"Swvu.As._.Is._.Value.","ACwvu.As._.Is._.Value.",1,FALSE,FALSE,1,1,1,1,1,"","",FALSE,FALSE,FALSE,FALSE,1,#N/A,1,1,FALSE,FALSE,FALSE,FALSE,FALSE,FALSE}</definedName>
    <definedName name="ccs" localSheetId="49" hidden="1">{#N/A,#N/A,FALSE,"Chart 2 by Prop Type"}</definedName>
    <definedName name="cd" localSheetId="49" hidden="1">{"annual",#N/A,FALSE,"Pro Forma";#N/A,#N/A,FALSE,"Golf Operations"}</definedName>
    <definedName name="ceprint" localSheetId="49">#REF!</definedName>
    <definedName name="cfgcfg" localSheetId="49" hidden="1">{#N/A,#N/A,FALSE,"CCC Variance";#N/A,#N/A,FALSE,"CCC Notes"}</definedName>
    <definedName name="cfgjcfgh" localSheetId="49" hidden="1">{#N/A,#N/A,FALSE,"Common Area Accrual";#N/A,#N/A,FALSE,"Unit One LaSalle";#N/A,#N/A,FALSE,"Unit One CW";#N/A,#N/A,FALSE,"Unit One LaSalle + C &amp; W";#N/A,#N/A,FALSE,"Consolidated Accrual"}</definedName>
    <definedName name="cflow" localSheetId="49" hidden="1">{"CF",#N/A,FALSE,"Cash Flow";"RET",#N/A,FALSE,"Returns";"NPV",#N/A,FALSE,"Values";"ASMPT",#N/A,FALSE,"Assumptions"}</definedName>
    <definedName name="cghj" localSheetId="49" hidden="1">{"ReportTop",#N/A,FALSE,"report top"}</definedName>
    <definedName name="Chart" localSheetId="49">#REF!</definedName>
    <definedName name="chart_balance" localSheetId="49">OFFSET(#REF!,2,0,'Tax_Assessor Info_OLD'!payments,1)</definedName>
    <definedName name="chart_date" localSheetId="49">OFFSET(#REF!,2,0,'Tax_Assessor Info_OLD'!nper,1)</definedName>
    <definedName name="chart_nper" localSheetId="49">ROW(OFFSET(#REF!,0,0,'Tax_Assessor Info_OLD'!nper,1))</definedName>
    <definedName name="chart_ratehist" localSheetId="49">OFFSET(#REF!,2,0,'Tax_Assessor Info_OLD'!payments,1)</definedName>
    <definedName name="chart_taxreturned" localSheetId="49">OFFSET(#REF!,2,0,'Tax_Assessor Info_OLD'!payments,1)</definedName>
    <definedName name="ChartDescription" localSheetId="49">#REF!</definedName>
    <definedName name="ChartHashTotal" localSheetId="49">#REF!</definedName>
    <definedName name="ChartStatementCode" localSheetId="49">#REF!</definedName>
    <definedName name="ChartYTD01Jan" localSheetId="49">#REF!</definedName>
    <definedName name="ChartYTD02Feb" localSheetId="49">#REF!</definedName>
    <definedName name="check2" localSheetId="49" hidden="1">{#N/A,#N/A,FALSE,"Cashflow Analysis";#N/A,#N/A,FALSE,"Sensitivity Analysis";#N/A,#N/A,FALSE,"PV";#N/A,#N/A,FALSE,"Pro Forma"}</definedName>
    <definedName name="Choices_Wrapper" localSheetId="49">'Tax_Assessor Info_OLD'!Choices_Wrapper</definedName>
    <definedName name="Choices_Wrapper5" localSheetId="49">'Tax_Assessor Info_OLD'!Choices_Wrapper5</definedName>
    <definedName name="Civil_Engineer" localSheetId="49">#REF!</definedName>
    <definedName name="clear" localSheetId="49">#REF!</definedName>
    <definedName name="Closing_Costs" localSheetId="49">#REF!</definedName>
    <definedName name="Codes" localSheetId="49">#REF!</definedName>
    <definedName name="COL" localSheetId="49" hidden="1">#REF!</definedName>
    <definedName name="compound_period" localSheetId="49">INDEX({2,12},MATCH(#REF!,'Tax_Assessor Info_OLD'!compound_periods,0))</definedName>
    <definedName name="compound_periods" localSheetId="49">{"Semi-Annually";"Monthly"}</definedName>
    <definedName name="comps" localSheetId="49" hidden="1">{#N/A,#N/A,FALSE,"Cover";#N/A,#N/A,FALSE,"LUMI";#N/A,#N/A,FALSE,"COMD";#N/A,#N/A,FALSE,"Valuation";#N/A,#N/A,FALSE,"Assumptions";#N/A,#N/A,FALSE,"Pooling";#N/A,#N/A,FALSE,"BalanceSheet"}</definedName>
    <definedName name="Condo" localSheetId="49" hidden="1">#REF!</definedName>
    <definedName name="conflict_name" localSheetId="49" hidden="1">#REF!</definedName>
    <definedName name="conflict_name_2" localSheetId="49" hidden="1">#REF!</definedName>
    <definedName name="contingency" localSheetId="49">#REF!</definedName>
    <definedName name="ContRent_2021" localSheetId="49">#REF!</definedName>
    <definedName name="ContRent_All" localSheetId="49">#REF!</definedName>
    <definedName name="ContRent_March" localSheetId="49">#REF!</definedName>
    <definedName name="Copy" localSheetId="49" hidden="1">{"AnnualRentRoll",#N/A,FALSE,"RentRoll"}</definedName>
    <definedName name="copy2" localSheetId="49" hidden="1">{"new",#N/A,FALSE,"D";"PROFORMA",#N/A,FALSE,"A";"partial 1",#N/A,FALSE,"B";"partial 2",#N/A,FALSE,"B";"partial 3",#N/A,FALSE,"B";"SMALL CF 1",#N/A,FALSE,"C"}</definedName>
    <definedName name="cost" localSheetId="49">#REF!</definedName>
    <definedName name="CostDetail" localSheetId="49" hidden="1">{"CF",#N/A,FALSE,"Cash Flow";"RET",#N/A,FALSE,"Returns";"NPV",#N/A,FALSE,"Values";"ASMPT",#N/A,FALSE,"Assumptions"}</definedName>
    <definedName name="CostsDetail" localSheetId="49" hidden="1">{"CF",#N/A,FALSE,"Cash Flow";"RET",#N/A,FALSE,"Returns";"NPV",#N/A,FALSE,"Values";"ASMPT",#N/A,FALSE,"Assumptions"}</definedName>
    <definedName name="Cottage" localSheetId="49">#REF!</definedName>
    <definedName name="CP" localSheetId="49">INDEX({2,12},MATCH(#REF!,'Tax_Assessor Info_OLD'!compound_periods,0))</definedName>
    <definedName name="CPIMAyo1" localSheetId="49" hidden="1">{"Zone1",#N/A,FALSE,"Parameters";"Zone2",#N/A,FALSE,"Parameters"}</definedName>
    <definedName name="crap" localSheetId="49" hidden="1">{"CF",#N/A,FALSE,"Cash Flow";"RET",#N/A,FALSE,"Returns";"NPV",#N/A,FALSE,"Values";"ASMPT",#N/A,FALSE,"Assumptions"}</definedName>
    <definedName name="creditmigrat" localSheetId="49">#REF!</definedName>
    <definedName name="CurrentEmpOtherConc" localSheetId="49">#REF!</definedName>
    <definedName name="CurrentInPlaceRent" localSheetId="49">#REF!</definedName>
    <definedName name="CurrentLeaseSignedDate" localSheetId="49">#REF!</definedName>
    <definedName name="CurrentMonthActuals" localSheetId="49">#REF!</definedName>
    <definedName name="CurrentMonthBadDebt" localSheetId="49">#REF!</definedName>
    <definedName name="CurrentMoveOutDate" localSheetId="49">#REF!</definedName>
    <definedName name="CurrentOtherIncome" localSheetId="49">#REF!</definedName>
    <definedName name="CurrentRecurringConc" localSheetId="49">#REF!</definedName>
    <definedName name="CurrentSuppRent" localSheetId="49">#REF!</definedName>
    <definedName name="CurrentUpfrontConc" localSheetId="49">#REF!</definedName>
    <definedName name="CurrMonth" localSheetId="49">#REF!</definedName>
    <definedName name="CVPProperty" localSheetId="49">#REF!</definedName>
    <definedName name="CVS" localSheetId="49" hidden="1">#REF!</definedName>
    <definedName name="Cwvu._Current_." localSheetId="49">#REF!</definedName>
    <definedName name="cxgxgfgfs" localSheetId="49" hidden="1">{#N/A,#N/A,FALSE,"Cashflow Analysis";#N/A,#N/A,FALSE,"Sensitivity Analysis";#N/A,#N/A,FALSE,"PV";#N/A,#N/A,FALSE,"Pro Forma"}</definedName>
    <definedName name="cxgxgfgfs.2" localSheetId="49" hidden="1">{#N/A,#N/A,FALSE,"Cashflow Analysis";#N/A,#N/A,FALSE,"Sensitivity Analysis";#N/A,#N/A,FALSE,"PV";#N/A,#N/A,FALSE,"Pro Forma"}</definedName>
    <definedName name="d" localSheetId="49" hidden="1">{#N/A,#N/A,FALSE,"LoanAssumptions"}</definedName>
    <definedName name="d.s.coverage" localSheetId="49">#REF!</definedName>
    <definedName name="d_1" localSheetId="49"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D_ALLPERIODS_KeepCell" localSheetId="49">#REF!</definedName>
    <definedName name="DACF" localSheetId="49" hidden="1">{"mgmt forecast",#N/A,FALSE,"Mgmt Forecast";"dcf table",#N/A,FALSE,"Mgmt Forecast";"sensitivity",#N/A,FALSE,"Mgmt Forecast";"table inputs",#N/A,FALSE,"Mgmt Forecast";"calculations",#N/A,FALSE,"Mgmt Forecast"}</definedName>
    <definedName name="DAFAD" localSheetId="49" hidden="1">{"cap_structure",#N/A,FALSE,"Graph-Mkt Cap";"price",#N/A,FALSE,"Graph-Price";"ebit",#N/A,FALSE,"Graph-EBITDA";"ebitda",#N/A,FALSE,"Graph-EBITDA"}</definedName>
    <definedName name="dafdsaf" localSheetId="49" hidden="1">{"incomemth",#N/A,TRUE,"forecast00";"incomepercentmth",#N/A,TRUE,"forecast00";"balancemth",#N/A,TRUE,"forecast00";"cashmth",#N/A,TRUE,"forecast00";"covenantmth",#N/A,TRUE,"forecast00"}</definedName>
    <definedName name="dafsaf1" localSheetId="49" hidden="1">{"incomemth",#N/A,TRUE,"forecast00";"incomepercentmth",#N/A,TRUE,"forecast00";"balancemth",#N/A,TRUE,"forecast00";"cashmth",#N/A,TRUE,"forecast00";"covenantmth",#N/A,TRUE,"forecast00"}</definedName>
    <definedName name="dag" localSheetId="49" hidden="1">{"Total",#N/A,FALSE,"Six Fields";"PDP",#N/A,FALSE,"Six Fields";"PNP",#N/A,FALSE,"Six Fields";"PUD",#N/A,FALSE,"Six Fields";"Prob",#N/A,FALSE,"Six Fields"}</definedName>
    <definedName name="dat" localSheetId="49" hidden="1">{"data",#N/A,FALSE,"INPUT"}</definedName>
    <definedName name="data" localSheetId="49" hidden="1">{"data",#N/A,FALSE,"INPUT"}</definedName>
    <definedName name="DATA_01" localSheetId="49">#REF!</definedName>
    <definedName name="data14" localSheetId="49" hidden="1">{"data",#N/A,FALSE,"INPUT"}</definedName>
    <definedName name="dataerror" localSheetId="49" hidden="1">{"data",#N/A,FALSE,"INPUT"}</definedName>
    <definedName name="date" localSheetId="49">#REF!</definedName>
    <definedName name="DateStamp" localSheetId="49">#REF!</definedName>
    <definedName name="dd" localSheetId="49" hidden="1">{"MonthlyRentRoll",#N/A,FALSE,"RentRoll"}</definedName>
    <definedName name="ddd" localSheetId="49" hidden="1">{"MonthlyRentRoll",#N/A,FALSE,"RentRoll"}</definedName>
    <definedName name="dddddd2" localSheetId="49" hidden="1">{#N/A,#N/A,FALSE,"CAPREIT"}</definedName>
    <definedName name="ddddddd" localSheetId="49" hidden="1">{#N/A,#N/A,FALSE,"CAPREIT"}</definedName>
    <definedName name="ddddddd2" localSheetId="49" hidden="1">{#N/A,#N/A,FALSE,"CAPREIT"}</definedName>
    <definedName name="ddddddddddd" localSheetId="49" hidden="1">{#N/A,#N/A,TRUE,"Krycí list"}</definedName>
    <definedName name="dddddddddddddddddd" localSheetId="49" hidden="1">{"Full Gross to Net",#N/A,TRUE,"GtoN";"R_I Accepted from Group Coys",#N/A,TRUE,"GtoN";"R_I Ceded to Group Coys",#N/A,TRUE,"GtoN";"Closing Loss Reserves and Gross Claims Incurred",#N/A,TRUE,"GtoN"}</definedName>
    <definedName name="dddddddddddddddddddddddddddd" localSheetId="49" hidden="1">{#N/A,#N/A,FALSE,"A";#N/A,#N/A,FALSE,"C"}</definedName>
    <definedName name="Debt_1st" localSheetId="49">#REF!</definedName>
    <definedName name="Debt_Calc1_Amort" localSheetId="49" hidden="1">#REF!</definedName>
    <definedName name="Debt_Calc1_CapExEnd" localSheetId="49" hidden="1">#REF!</definedName>
    <definedName name="Debt_Calc1_Draw" localSheetId="49" hidden="1">#REF!</definedName>
    <definedName name="Debt_Calc1_End" localSheetId="49" hidden="1">#REF!</definedName>
    <definedName name="Debt_Calc1_InitialBalance" localSheetId="49" hidden="1">#REF!</definedName>
    <definedName name="Debt_Calc1_IO" localSheetId="49" hidden="1">#REF!</definedName>
    <definedName name="Debt_Calc1_IsPrepaid" localSheetId="49" hidden="1">#REF!</definedName>
    <definedName name="Debt_Calc1_IsRefied" localSheetId="49" hidden="1">#REF!</definedName>
    <definedName name="Debt_Calc1_Maturity" localSheetId="49" hidden="1">#REF!</definedName>
    <definedName name="Debt_Calc1_Start" localSheetId="49" hidden="1">#REF!</definedName>
    <definedName name="Debt_Calc1_Term" localSheetId="49" hidden="1">#REF!</definedName>
    <definedName name="Debt_Calc1_Year" localSheetId="49" hidden="1">#REF!</definedName>
    <definedName name="Debt_Calc2_Amort" localSheetId="49" hidden="1">#REF!</definedName>
    <definedName name="Debt_Calc2_CapExEnd" localSheetId="49" hidden="1">#REF!</definedName>
    <definedName name="Debt_Calc2_Draw" localSheetId="49" hidden="1">#REF!</definedName>
    <definedName name="Debt_Calc2_End" localSheetId="49" hidden="1">#REF!</definedName>
    <definedName name="Debt_Calc2_InitialBalance" localSheetId="49" hidden="1">#REF!</definedName>
    <definedName name="Debt_Calc2_IO" localSheetId="49" hidden="1">#REF!</definedName>
    <definedName name="Debt_Calc2_IsPrepaid" localSheetId="49" hidden="1">#REF!</definedName>
    <definedName name="Debt_Calc2_IsRefied" localSheetId="49" hidden="1">#REF!</definedName>
    <definedName name="Debt_Calc2_Maturity" localSheetId="49" hidden="1">#REF!</definedName>
    <definedName name="Debt_Calc2_Start" localSheetId="49" hidden="1">#REF!</definedName>
    <definedName name="Debt_Calc2_Term" localSheetId="49" hidden="1">#REF!</definedName>
    <definedName name="Debt_Calc2_Year" localSheetId="49" hidden="1">#REF!</definedName>
    <definedName name="Debt_Calc3_Amort" localSheetId="49" hidden="1">#REF!</definedName>
    <definedName name="Debt_Calc3_CapExEnd" localSheetId="49" hidden="1">#REF!</definedName>
    <definedName name="Debt_Calc3_Draw" localSheetId="49" hidden="1">#REF!</definedName>
    <definedName name="Debt_Calc3_End" localSheetId="49" hidden="1">#REF!</definedName>
    <definedName name="Debt_Calc3_InitialBalance" localSheetId="49" hidden="1">#REF!</definedName>
    <definedName name="Debt_Calc3_IO" localSheetId="49" hidden="1">#REF!</definedName>
    <definedName name="Debt_Calc3_IsPrepaid" localSheetId="49" hidden="1">#REF!</definedName>
    <definedName name="Debt_Calc3_Maturity" localSheetId="49" hidden="1">#REF!</definedName>
    <definedName name="Debt_Calc3_Refi1" localSheetId="49" hidden="1">#REF!</definedName>
    <definedName name="Debt_Calc3_Refi2" localSheetId="49" hidden="1">#REF!</definedName>
    <definedName name="Debt_Calc3_Start" localSheetId="49" hidden="1">#REF!</definedName>
    <definedName name="Debt_Calc3_Term" localSheetId="49" hidden="1">#REF!</definedName>
    <definedName name="Debt_Calc3_Year" localSheetId="49" hidden="1">#REF!</definedName>
    <definedName name="Debt_CalcType2" localSheetId="49" hidden="1">#REF!</definedName>
    <definedName name="Debt_CalcType3" localSheetId="49" hidden="1">#REF!</definedName>
    <definedName name="Debt_CalcType4" localSheetId="49" hidden="1">#REF!</definedName>
    <definedName name="Debt_CalcType5" localSheetId="49" hidden="1">#REF!</definedName>
    <definedName name="Debt_CalcTypes" localSheetId="49" hidden="1">#REF!</definedName>
    <definedName name="Debt_FundType1" localSheetId="49" hidden="1">#REF!</definedName>
    <definedName name="Debt_FundType2" localSheetId="49" hidden="1">#REF!</definedName>
    <definedName name="Debt_FundType3" localSheetId="49" hidden="1">#REF!</definedName>
    <definedName name="Debt_FundTypes" localSheetId="49" hidden="1">#REF!</definedName>
    <definedName name="DEBT_InitialBalance" localSheetId="49" hidden="1">#REF!</definedName>
    <definedName name="Debt_InitialBOPBalance" localSheetId="49" hidden="1">#REF!</definedName>
    <definedName name="DEBT_InitialCapital" localSheetId="49" hidden="1">#REF!</definedName>
    <definedName name="DEBT_InitialFunding" localSheetId="49" hidden="1">#REF!</definedName>
    <definedName name="DEBT_InitialInterest" localSheetId="49" hidden="1">#REF!</definedName>
    <definedName name="Debt_InitialLoanFee" localSheetId="49" hidden="1">#REF!</definedName>
    <definedName name="DEBT_InitialMaturity" localSheetId="49" hidden="1">#REF!</definedName>
    <definedName name="Debt_InitialPrepaymentFee" localSheetId="49" hidden="1">#REF!</definedName>
    <definedName name="DEBT_InitialPrincipal" localSheetId="49" hidden="1">#REF!</definedName>
    <definedName name="DEBT_InitialRefi" localSheetId="49" hidden="1">#REF!</definedName>
    <definedName name="Debt_InitialSeniorBalance" localSheetId="49" hidden="1">#REF!</definedName>
    <definedName name="Debt_InitialSeniorBOPBalance" localSheetId="49" hidden="1">#REF!</definedName>
    <definedName name="Debt_InitialSeniorInterest" localSheetId="49" hidden="1">#REF!</definedName>
    <definedName name="Debt_InitialSeniorPrincipal" localSheetId="49" hidden="1">#REF!</definedName>
    <definedName name="Debt_Label1_Amort" localSheetId="49" hidden="1">#REF!</definedName>
    <definedName name="Debt_Label1_Amount" localSheetId="49" hidden="1">#REF!</definedName>
    <definedName name="Debt_Label1_InitialRate" localSheetId="49" hidden="1">#REF!</definedName>
    <definedName name="Debt_Label1_IO" localSheetId="49" hidden="1">#REF!</definedName>
    <definedName name="Debt_Label1_Maturity" localSheetId="49" hidden="1">#REF!</definedName>
    <definedName name="Debt_Label1_Percent" localSheetId="49" hidden="1">#REF!</definedName>
    <definedName name="Debt_Label1_Term" localSheetId="49" hidden="1">#REF!</definedName>
    <definedName name="Debt_Label1_Value" localSheetId="49" hidden="1">#REF!</definedName>
    <definedName name="Debt_Label2_Amort" localSheetId="49" hidden="1">#REF!</definedName>
    <definedName name="Debt_Label2_Amount" localSheetId="49" hidden="1">#REF!</definedName>
    <definedName name="Debt_Label2_InitialRate" localSheetId="49" hidden="1">#REF!</definedName>
    <definedName name="Debt_Label2_IO" localSheetId="49" hidden="1">#REF!</definedName>
    <definedName name="Debt_Label2_Maturity" localSheetId="49" hidden="1">#REF!</definedName>
    <definedName name="Debt_Label2_Percent" localSheetId="49" hidden="1">#REF!</definedName>
    <definedName name="Debt_Label2_Term" localSheetId="49" hidden="1">#REF!</definedName>
    <definedName name="Debt_Label2_Value" localSheetId="49" hidden="1">#REF!</definedName>
    <definedName name="Debt_Label3_Amort" localSheetId="49" hidden="1">#REF!</definedName>
    <definedName name="Debt_Label3_Amount" localSheetId="49" hidden="1">#REF!</definedName>
    <definedName name="Debt_Label3_InitialRate" localSheetId="49" hidden="1">#REF!</definedName>
    <definedName name="Debt_Label3_IO" localSheetId="49" hidden="1">#REF!</definedName>
    <definedName name="Debt_Label3_Maturity" localSheetId="49" hidden="1">#REF!</definedName>
    <definedName name="Debt_Label3_Percent" localSheetId="49" hidden="1">#REF!</definedName>
    <definedName name="Debt_Label3_Term" localSheetId="49" hidden="1">#REF!</definedName>
    <definedName name="Debt_Label3_Value" localSheetId="49" hidden="1">#REF!</definedName>
    <definedName name="Debt_LoanType1" localSheetId="49" hidden="1">#REF!</definedName>
    <definedName name="Debt_LoanType2" localSheetId="49" hidden="1">#REF!</definedName>
    <definedName name="Debt_LoanType4" localSheetId="49" hidden="1">#REF!</definedName>
    <definedName name="Debt_LoanTypes" localSheetId="49" hidden="1">#REF!</definedName>
    <definedName name="DEBT_PaymentType1" localSheetId="49" hidden="1">#REF!</definedName>
    <definedName name="DEBT_PaymentType5" localSheetId="49" hidden="1">#REF!</definedName>
    <definedName name="DEBT_PaymentTypes" localSheetId="49" hidden="1">#REF!</definedName>
    <definedName name="Debt_RefiTypes" localSheetId="49" hidden="1">#REF!</definedName>
    <definedName name="Debt_Show1_Amort" localSheetId="49" hidden="1">#REF!</definedName>
    <definedName name="Debt_Show1_AmortHC" localSheetId="49" hidden="1">#REF!</definedName>
    <definedName name="Debt_Show1_Amount" localSheetId="49" hidden="1">#REF!</definedName>
    <definedName name="Debt_Show1_CapEx" localSheetId="49" hidden="1">#REF!</definedName>
    <definedName name="Debt_Show1_FundDate" localSheetId="49" hidden="1">#REF!</definedName>
    <definedName name="Debt_Show1_FundMethod" localSheetId="49" hidden="1">#REF!</definedName>
    <definedName name="Debt_Show1_FundPercent" localSheetId="49" hidden="1">#REF!</definedName>
    <definedName name="Debt_Show1_FundPoints" localSheetId="49" hidden="1">#REF!</definedName>
    <definedName name="Debt_Show1_Loan" localSheetId="49" hidden="1">#REF!</definedName>
    <definedName name="Debt_Show1_Rate" localSheetId="49" hidden="1">#REF!</definedName>
    <definedName name="Debt_Show1_Spread" localSheetId="49" hidden="1">#REF!</definedName>
    <definedName name="Debt_Show2_Amort" localSheetId="49" hidden="1">#REF!</definedName>
    <definedName name="Debt_Show2_AmortHC" localSheetId="49" hidden="1">#REF!</definedName>
    <definedName name="Debt_Show2_Amount" localSheetId="49" hidden="1">#REF!</definedName>
    <definedName name="Debt_Show2_CapEx" localSheetId="49" hidden="1">#REF!</definedName>
    <definedName name="Debt_Show2_FundDate" localSheetId="49" hidden="1">#REF!</definedName>
    <definedName name="Debt_Show2_FundMethod" localSheetId="49" hidden="1">#REF!</definedName>
    <definedName name="Debt_Show2_FundPercent" localSheetId="49" hidden="1">#REF!</definedName>
    <definedName name="Debt_Show2_FundPoints" localSheetId="49" hidden="1">#REF!</definedName>
    <definedName name="Debt_Show2_Loan" localSheetId="49" hidden="1">#REF!</definedName>
    <definedName name="Debt_Show2_Rate" localSheetId="49" hidden="1">#REF!</definedName>
    <definedName name="Debt_Show2_Spread" localSheetId="49" hidden="1">#REF!</definedName>
    <definedName name="Debt_Show3_Amort" localSheetId="49" hidden="1">#REF!</definedName>
    <definedName name="Debt_Show3_AmortHC" localSheetId="49" hidden="1">#REF!</definedName>
    <definedName name="Debt_Show3_Amount" localSheetId="49" hidden="1">#REF!</definedName>
    <definedName name="Debt_Show3_CapEx" localSheetId="49" hidden="1">#REF!</definedName>
    <definedName name="Debt_Show3_FundDate" localSheetId="49" hidden="1">#REF!</definedName>
    <definedName name="Debt_Show3_FundMethod" localSheetId="49" hidden="1">#REF!</definedName>
    <definedName name="Debt_Show3_FundPercent" localSheetId="49" hidden="1">#REF!</definedName>
    <definedName name="Debt_Show3_FundPoints" localSheetId="49" hidden="1">#REF!</definedName>
    <definedName name="Debt_Show3_Loan" localSheetId="49" hidden="1">#REF!</definedName>
    <definedName name="Debt_Show3_Rate" localSheetId="49" hidden="1">#REF!</definedName>
    <definedName name="Debt_Show3_Refi" localSheetId="49" hidden="1">#REF!</definedName>
    <definedName name="Debt_Show3_Refi1" localSheetId="49" hidden="1">#REF!</definedName>
    <definedName name="Debt_Show3_Refi2" localSheetId="49" hidden="1">#REF!</definedName>
    <definedName name="Debt_Show3_Spread" localSheetId="49" hidden="1">#REF!</definedName>
    <definedName name="Debt_SubordinationType2" localSheetId="49" hidden="1">#REF!</definedName>
    <definedName name="Debt_SubordinationTypes" localSheetId="49" hidden="1">#REF!</definedName>
    <definedName name="Debt_Yes" localSheetId="49" hidden="1">#REF!</definedName>
    <definedName name="Debt_YesNo" localSheetId="49" hidden="1">#REF!</definedName>
    <definedName name="deee" localSheetId="49">#REF!</definedName>
    <definedName name="DeleteSheet" localSheetId="49">#REF!</definedName>
    <definedName name="DELME" localSheetId="49">#REF!</definedName>
    <definedName name="delta" localSheetId="49" hidden="1">{"ACCOUNTING COPY",#N/A,FALSE,"SCHEDULE A";"FINANCE COPY",#N/A,FALSE,"SCHEDULE A";"P.L. COPY",#N/A,FALSE,"SCHEDULE A"}</definedName>
    <definedName name="Depreciation" localSheetId="49">#REF!</definedName>
    <definedName name="DetailedCosts" localSheetId="49" hidden="1">{"CF",#N/A,FALSE,"Cash Flow";"RET",#N/A,FALSE,"Returns";"NPV",#N/A,FALSE,"Values";"ASMPT",#N/A,FALSE,"Assumptions"}</definedName>
    <definedName name="dfasfdsa" localSheetId="49" hidden="1">{#N/A,#N/A,TRUE,"10 Yr Hold";#N/A,#N/A,TRUE,"7 Yr Hold";#N/A,#N/A,TRUE,"5 Yr Hold";#N/A,#N/A,TRUE,"3 Yr Hold"}</definedName>
    <definedName name="dfd" localSheetId="49" hidden="1">{"CSheet",#N/A,FALSE,"C";"SmCap",#N/A,FALSE,"VAL1";"GulfCoast",#N/A,FALSE,"VAL1";"nav",#N/A,FALSE,"NAV";"Summary",#N/A,FALSE,"NAV"}</definedName>
    <definedName name="dfdas" localSheetId="49" hidden="1">{"FCB_ALL",#N/A,FALSE,"FCB";"GREY_ALL",#N/A,FALSE,"GREY"}</definedName>
    <definedName name="dfdfd" localSheetId="49" hidden="1">{"FCB_ALL",#N/A,FALSE,"FCB";"GREY_ALL",#N/A,FALSE,"GREY"}</definedName>
    <definedName name="dfdfdfd" localSheetId="49" hidden="1">{"FCB_ALL",#N/A,FALSE,"FCB"}</definedName>
    <definedName name="dfere" localSheetId="49" hidden="1">{"ReportTop",#N/A,FALSE,"report top"}</definedName>
    <definedName name="dff" localSheetId="49" hidden="1">{"sheet a",#N/A,FALSE,"A";"2 9 casflow",#N/A,FALSE,"B"}</definedName>
    <definedName name="dfg" localSheetId="49">#REF!</definedName>
    <definedName name="dfgd" localSheetId="49" hidden="1">{#N/A,#N/A,FALSE,"Cashflow Analysis";#N/A,#N/A,FALSE,"Sensitivity Analysis";#N/A,#N/A,FALSE,"PV";#N/A,#N/A,FALSE,"Pro Forma"}</definedName>
    <definedName name="dfgg" localSheetId="49" hidden="1">{"sheet a",#N/A,FALSE,"A";"sheet b 1",#N/A,FALSE,"B";"sheet b 2",#N/A,FALSE,"B"}</definedName>
    <definedName name="dfhdfh" localSheetId="49" hidden="1">{"Construction Costs",#N/A,FALSE,"Total Costs"}</definedName>
    <definedName name="dfhdh" localSheetId="49" hidden="1">{#N/A,#N/A,FALSE,"COVER SHEET";#N/A,#N/A,FALSE,"SECT 1 - SUMM";#N/A,#N/A,FALSE,"SECT 1 - LND PLAN";#N/A,#N/A,FALSE,"SECT 2 - COMBINED QTRLY PROJ CF";#N/A,#N/A,FALSE,"SECT 2 - KUKIO CF";#N/A,#N/A,FALSE,"SECT 2 - MANINI CF";#N/A,#N/A,FALSE,"SECT 5a - CLUB ASSUMPTIONS";#N/A,#N/A,FALSE,"SECT 5 - QTRLY CLUB OPS"}</definedName>
    <definedName name="dfsafd" localSheetId="4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4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4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1" localSheetId="4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h" localSheetId="49" hidden="1">{#N/A,#N/A,TRUE,"Krycí list"}</definedName>
    <definedName name="DHG" localSheetId="49" hidden="1">{"cap_structure",#N/A,FALSE,"Graph-Mkt Cap";"price",#N/A,FALSE,"Graph-Price";"ebit",#N/A,FALSE,"Graph-EBITDA";"ebitda",#N/A,FALSE,"Graph-EBITDA"}</definedName>
    <definedName name="dhh" localSheetId="49" hidden="1">{#N/A,#N/A,TRUE,"Krycí list"}</definedName>
    <definedName name="dhhh" localSheetId="49" hidden="1">{#N/A,#N/A,TRUE,"Krycí list"}</definedName>
    <definedName name="dis" localSheetId="49" hidden="1">{#N/A,#N/A,FALSE,"Cashflow Analysis";#N/A,#N/A,FALSE,"Sensitivity Analysis";#N/A,#N/A,FALSE,"PV";#N/A,#N/A,FALSE,"Pro Forma"}</definedName>
    <definedName name="dis.2" localSheetId="49" hidden="1">{#N/A,#N/A,FALSE,"Cashflow Analysis";#N/A,#N/A,FALSE,"Sensitivity Analysis";#N/A,#N/A,FALSE,"PV";#N/A,#N/A,FALSE,"Pro Forma"}</definedName>
    <definedName name="dog" localSheetId="49" hidden="1">{FALSE,FALSE,1.75,1,600,351,FALSE,FALSE,TRUE,TRUE,0,30,#N/A,41,#N/A,9.57777777777778,18.9166666666667,1,FALSE,FALSE,1,TRUE,1,FALSE,100,"Swvu.As._.Is._.Value.","ACwvu.As._.Is._.Value.",1,FALSE,FALSE,1,1,1,1,1,"","",FALSE,FALSE,FALSE,FALSE,1,#N/A,1,1,FALSE,FALSE,FALSE,FALSE,FALSE,FALSE}</definedName>
    <definedName name="draw" localSheetId="49">#REF!</definedName>
    <definedName name="DRes" localSheetId="49" hidden="1">{"'April 24'!$J$11"}</definedName>
    <definedName name="ds" localSheetId="49">#REF!</definedName>
    <definedName name="dsa" localSheetId="49" hidden="1">{#N/A,#N/A,FALSE,"Chart 2 by Prop Type"}</definedName>
    <definedName name="dsaf" localSheetId="49" hidden="1">{#N/A,#N/A,FALSE,"ExecSum";#N/A,#N/A,FALSE,"total summary";#N/A,#N/A,FALSE,"Budget";#N/A,#N/A,FALSE,"CashFlow"}</definedName>
    <definedName name="dsaf1" localSheetId="49" hidden="1">{"incomemth",#N/A,TRUE,"forecast01";"incpercentmth",#N/A,TRUE,"forecast01";"balancemth",#N/A,TRUE,"forecast01";"cashmth",#N/A,TRUE,"forecast01";"cov2mth",#N/A,TRUE,"forecast01";"prbexp",#N/A,TRUE,"forecast01";"prbcap",#N/A,TRUE,"forecast01";"coalconsultants",#N/A,TRUE,"forecast01";"prbsum",#N/A,TRUE,"forecast01"}</definedName>
    <definedName name="dsafd" localSheetId="4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CR_123118" localSheetId="49">#REF!</definedName>
    <definedName name="dsfgdsfg" localSheetId="49" hidden="1">#REF!</definedName>
    <definedName name="dsfsd" localSheetId="49" hidden="1">{"Total",#N/A,FALSE,"Six Fields";"PDP",#N/A,FALSE,"Six Fields";"PNP",#N/A,FALSE,"Six Fields";"PUD",#N/A,FALSE,"Six Fields";"Prob",#N/A,FALSE,"Six Fields"}</definedName>
    <definedName name="dsgh" localSheetId="49" hidden="1">{#N/A,#N/A,TRUE,"Krycí list"}</definedName>
    <definedName name="dsghh" localSheetId="49" hidden="1">{#N/A,#N/A,TRUE,"Krycí list"}</definedName>
    <definedName name="dsratio" localSheetId="49">#REF!</definedName>
    <definedName name="DSS" localSheetId="49" hidden="1">{"print STAY opening assumptions",#N/A,FALSE,"STAY Openings";"print STAY openings",#N/A,FALSE,"STAY Openings"}</definedName>
    <definedName name="dsss" localSheetId="49" hidden="1">{"incomemth",#N/A,TRUE,"forecast01";"incpercentmth",#N/A,TRUE,"forecast01";"balancemth",#N/A,TRUE,"forecast01";"cashmth",#N/A,TRUE,"forecast01";"cov2mth",#N/A,TRUE,"forecast01";"prbexp",#N/A,TRUE,"forecast01";"prbcap",#N/A,TRUE,"forecast01";"coalconsultants",#N/A,TRUE,"forecast01";"prbsum",#N/A,TRUE,"forecast01"}</definedName>
    <definedName name="dsss1" localSheetId="49" hidden="1">{"incomemth",#N/A,TRUE,"forecast01";"incpercentmth",#N/A,TRUE,"forecast01";"balancemth",#N/A,TRUE,"forecast01";"cashmth",#N/A,TRUE,"forecast01";"cov2mth",#N/A,TRUE,"forecast01";"prbexp",#N/A,TRUE,"forecast01";"prbcap",#N/A,TRUE,"forecast01";"coalconsultants",#N/A,TRUE,"forecast01";"prbsum",#N/A,TRUE,"forecast01"}</definedName>
    <definedName name="e" localSheetId="49"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edd" localSheetId="49" hidden="1">{"rtn",#N/A,FALSE,"RTN";"tables",#N/A,FALSE,"RTN";"cf",#N/A,FALSE,"CF";"stats",#N/A,FALSE,"Stats";"prop",#N/A,FALSE,"Prop"}</definedName>
    <definedName name="ee" localSheetId="49" hidden="1">{#N/A,#N/A,FALSE,"OperatingAssumptions"}</definedName>
    <definedName name="eee" localSheetId="49" hidden="1">{#N/A,#N/A,FALSE,"OperatingAssumptions"}</definedName>
    <definedName name="eeee" localSheetId="49" hidden="1">{"Data Input",#N/A,TRUE,"Data Input";"10-Yr Cash Flow",#N/A,TRUE,"Cash Flow";"10-Yr Value",#N/A,TRUE,"Value "}</definedName>
    <definedName name="eeeee" localSheetId="49" hidden="1">{#N/A,#N/A,FALSE,"CAPREIT"}</definedName>
    <definedName name="eer" localSheetId="49" hidden="1">{"Construction_Short",#N/A,FALSE,"Construction"}</definedName>
    <definedName name="egfh" localSheetId="4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GI" localSheetId="49">#REF!</definedName>
    <definedName name="elf" localSheetId="49" hidden="1">{FALSE,FALSE,1.75,1,600,351,FALSE,FALSE,TRUE,TRUE,0,30,#N/A,41,#N/A,9.57777777777778,18.9166666666667,1,FALSE,FALSE,1,TRUE,1,FALSE,100,"Swvu.As._.Is._.Value.","ACwvu.As._.Is._.Value.",1,FALSE,FALSE,1,1,1,1,1,"","",FALSE,FALSE,FALSE,FALSE,1,#N/A,1,1,FALSE,FALSE,FALSE,FALSE,FALSE,FALSE}</definedName>
    <definedName name="ellen" localSheetId="49" hidden="1">{#N/A,#N/A,FALSE,"WATCHDSC";#N/A,#N/A,FALSE,"2LOSSMOD";#N/A,#N/A,FALSE,"2LOSS";#N/A,#N/A,FALSE,"DSC";#N/A,#N/A,FALSE,"OPERAT";#N/A,#N/A,FALSE,"ADJUST";#N/A,#N/A,FALSE,"LEASE EXPIRE"}</definedName>
    <definedName name="Elpsd_Tm" localSheetId="49">#REF!</definedName>
    <definedName name="Ending.Balance" localSheetId="49">#REF!</definedName>
    <definedName name="ENGEL" localSheetId="49" hidden="1">#REF!</definedName>
    <definedName name="equityrequire" localSheetId="49">#REF!</definedName>
    <definedName name="er" localSheetId="4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rasdf" localSheetId="49" hidden="1">{"Assump",#N/A,TRUE,"Proforma";"first",#N/A,TRUE,"Proforma";"second",#N/A,TRUE,"Proforma";"lease1",#N/A,TRUE,"Proforma";"lease2",#N/A,TRUE,"Proforma"}</definedName>
    <definedName name="ere" localSheetId="4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rer" localSheetId="49" hidden="1">{"Total",#N/A,FALSE,"Six Fields";"PDP",#N/A,FALSE,"Six Fields";"PNP",#N/A,FALSE,"Six Fields";"PUD",#N/A,FALSE,"Six Fields";"Prob",#N/A,FALSE,"Six Fields"}</definedName>
    <definedName name="eret" localSheetId="49" hidden="1">{"sheet a",#N/A,FALSE,"A";"2 9 casflow",#N/A,FALSE,"B"}</definedName>
    <definedName name="erg" localSheetId="49" hidden="1">{0,0,"",0;0,0,0,0;0,0,0,0;0,0,0,0;0,0,0,0}</definedName>
    <definedName name="erghr" localSheetId="49" hidden="1">{"graph",#N/A,FALSE,"WWJU";"graph",#N/A,FALSE,"WWSEM";"graph",#N/A,FALSE,"GOMJU";"graph",#N/A,FALSE,"GOMSEM";"graph",#N/A,FALSE,"NSJU";"graph",#N/A,FALSE,"NSSEM";"graph",#N/A,FALSE,"WAJU";"graph",#N/A,FALSE,"STOCKPRI";"graph",#N/A,FALSE,"CFTEV";"graph",#N/A,FALSE,"NAV-RCV";"graph",#N/A,FALSE,"CRUDEWW"}</definedName>
    <definedName name="ert5t6" localSheetId="49" hidden="1">{"Detail Project Cash Flow",#N/A,TRUE,"Cash Flow Grid";"Financing Calculation",#N/A,TRUE,"Cash Flow Grid"}</definedName>
    <definedName name="erw" localSheetId="49" hidden="1">{"Detail Project Cash Flow",#N/A,TRUE,"Cash Flow Grid";"Financing Calculation",#N/A,TRUE,"Cash Flow Grid"}</definedName>
    <definedName name="eryumds" localSheetId="49" hidden="1">{"qtrl1",#N/A,TRUE,"Annual Summary";"qtrl2",#N/A,TRUE,"Annual Summary";"qtrl3",#N/A,TRUE,"Annual Summary";"qtrl4",#N/A,TRUE,"QTLY Summary";"qtrl5",#N/A,TRUE,"QTLY Summary";"qtrl6",#N/A,TRUE,"QTLY Summary"}</definedName>
    <definedName name="EsbApplication1" localSheetId="49">#REF!</definedName>
    <definedName name="EsbDatabase1" localSheetId="49">#REF!</definedName>
    <definedName name="EsbDetail1" localSheetId="49">#REF!</definedName>
    <definedName name="etert" localSheetId="49" hidden="1">{"sheet a",#N/A,FALSE,"A";"sheet b 1",#N/A,FALSE,"B";"sheet b 2",#N/A,FALSE,"B"}</definedName>
    <definedName name="etetywert" localSheetId="49">#REF!</definedName>
    <definedName name="euyhj" localSheetId="49" hidden="1">{"Annual Cash Flows",#N/A,FALSE,"Annual Summary";"qtrl1",#N/A,FALSE,"QTLY Summary";"qtrl2",#N/A,FALSE,"QTLY Summary";"qtrl3",#N/A,FALSE,"QTLY Summary";"qtrl4",#N/A,FALSE,"QTLY Summary";"qtrl5",#N/A,FALSE,"QTLY Summary";"qtrl6",#N/A,FALSE,"QTLY Summary"}</definedName>
    <definedName name="ewrf" localSheetId="49">#REF!</definedName>
    <definedName name="exc" localSheetId="49" hidden="1">{"'Assump'!$F$6:$J$6"}</definedName>
    <definedName name="exp" localSheetId="49">#REF!</definedName>
    <definedName name="expensegrowth" localSheetId="49">#REF!</definedName>
    <definedName name="extra" localSheetId="49" hidden="1">{#N/A,#N/A,TRUE,"10 Yr Hold";#N/A,#N/A,TRUE,"7 Yr Hold";#N/A,#N/A,TRUE,"5 Yr Hold";#N/A,#N/A,TRUE,"3 Yr Hold"}</definedName>
    <definedName name="F" localSheetId="49" hidden="1">{#N/A,#N/A,FALSE,"Assumptions";#N/A,#N/A,FALSE,"Impact Assumptions";#N/A,#N/A,FALSE,"10-Yr - detail";#N/A,#N/A,FALSE,"1,5,10 yr comp";#N/A,#N/A,FALSE,"Lse-Exp.";#N/A,#N/A,FALSE,"Rent Roll";#N/A,#N/A,FALSE,"Historical (2)";#N/A,#N/A,FALSE,"RET's";#N/A,#N/A,FALSE,"Lease Rollover"}</definedName>
    <definedName name="fadsf" localSheetId="4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fdasfda" localSheetId="49" hidden="1">{#N/A,#N/A,TRUE,"10 Yr Hold";#N/A,#N/A,TRUE,"7 Yr Hold";#N/A,#N/A,TRUE,"5 Yr Hold";#N/A,#N/A,TRUE,"3 Yr Hold"}</definedName>
    <definedName name="fasdfas" localSheetId="49" hidden="1">{#N/A,#N/A,TRUE,"10 Yr Hold";#N/A,#N/A,TRUE,"7 Yr Hold";#N/A,#N/A,TRUE,"5 Yr Hold";#N/A,#N/A,TRUE,"3 Yr Hold"}</definedName>
    <definedName name="fasffSFffASFasfASFasf" localSheetId="49" hidden="1">{#N/A,#N/A,FALSE,"LP Exp";#N/A,#N/A,FALSE,"Salary";#N/A,#N/A,FALSE,"Admin Exp";#N/A,#N/A,FALSE,"QTS Bud";#N/A,#N/A,FALSE,"Marketing"}</definedName>
    <definedName name="fcDate" localSheetId="49" hidden="1">#REF!</definedName>
    <definedName name="fdasfasd" localSheetId="49" hidden="1">{"bs",#N/A,FALSE,"SCF"}</definedName>
    <definedName name="fdf" localSheetId="49" hidden="1">{"incomemth",#N/A,TRUE,"forecast00";"incomepercentmth",#N/A,TRUE,"forecast00";"balancemth",#N/A,TRUE,"forecast00";"cashmth",#N/A,TRUE,"forecast00";"covenantmth",#N/A,TRUE,"forecast00"}</definedName>
    <definedName name="fdfdfd" localSheetId="49" hidden="1">{#N/A,#N/A,FALSE,"CAPREIT"}</definedName>
    <definedName name="fdfdfdf" localSheetId="49" hidden="1">{#N/A,#N/A,FALSE,"CAPREIT"}</definedName>
    <definedName name="fdfghdf" localSheetId="49" hidden="1">{"inputs raw data",#N/A,TRUE,"INPUT"}</definedName>
    <definedName name="fdg" localSheetId="49" hidden="1">{"incomemth",#N/A,TRUE,"forecast00";"incomepercentmth",#N/A,TRUE,"forecast00";"balancemth",#N/A,TRUE,"forecast00";"cashmth",#N/A,TRUE,"forecast00";"covenantmth",#N/A,TRUE,"forecast00"}</definedName>
    <definedName name="fdgad" localSheetId="49" hidden="1">{"inputs raw data",#N/A,TRUE,"INPUT"}</definedName>
    <definedName name="fdsafdfsa" localSheetId="49" hidden="1">{#N/A,#N/A,TRUE,"10 Yr Hold";#N/A,#N/A,TRUE,"7 Yr Hold";#N/A,#N/A,TRUE,"5 Yr Hold";#N/A,#N/A,TRUE,"3 Yr Hold"}</definedName>
    <definedName name="fdsafdsagsadgsa" localSheetId="49" hidden="1">{#N/A,#N/A,TRUE,"10 Yr Hold";#N/A,#N/A,TRUE,"7 Yr Hold";#N/A,#N/A,TRUE,"5 Yr Hold";#N/A,#N/A,TRUE,"3 Yr Hold"}</definedName>
    <definedName name="fdsafsad" localSheetId="49" hidden="1">{#N/A,#N/A,TRUE,"10 Yr Hold";#N/A,#N/A,TRUE,"7 Yr Hold";#N/A,#N/A,TRUE,"5 Yr Hold";#N/A,#N/A,TRUE,"3 Yr Hold"}</definedName>
    <definedName name="fdsfsd" localSheetId="49" hidden="1">{"incomemth",#N/A,TRUE,"forecast01";"incpercentmth",#N/A,TRUE,"forecast01";"balancemth",#N/A,TRUE,"forecast01";"cashmth",#N/A,TRUE,"forecast01";"cov2mth",#N/A,TRUE,"forecast01";"prbexp",#N/A,TRUE,"forecast01";"prbcap",#N/A,TRUE,"forecast01";"coalconsultants",#N/A,TRUE,"forecast01";"prbsum",#N/A,TRUE,"forecast01"}</definedName>
    <definedName name="fdsg" localSheetId="49" hidden="1">{"incomemth",#N/A,TRUE,"forecast00";"incomepercentmth",#N/A,TRUE,"forecast00";"balancemth",#N/A,TRUE,"forecast00";"cashmth",#N/A,TRUE,"forecast00";"covenantmth",#N/A,TRUE,"forecast00"}</definedName>
    <definedName name="fdsg1" localSheetId="49" hidden="1">{"incomemth",#N/A,TRUE,"forecast00";"incomepercentmth",#N/A,TRUE,"forecast00";"balancemth",#N/A,TRUE,"forecast00";"cashmth",#N/A,TRUE,"forecast00";"covenantmth",#N/A,TRUE,"forecast00"}</definedName>
    <definedName name="fefsf" localSheetId="49" hidden="1">{"incomemth",#N/A,TRUE,"forecast01";"incpercentmth",#N/A,TRUE,"forecast01";"balancemth",#N/A,TRUE,"forecast01";"cashmth",#N/A,TRUE,"forecast01";"cov2mth",#N/A,TRUE,"forecast01";"prbexp",#N/A,TRUE,"forecast01";"prbcap",#N/A,TRUE,"forecast01";"coalconsultants",#N/A,TRUE,"forecast01";"prbsum",#N/A,TRUE,"forecast01"}</definedName>
    <definedName name="fefsf1" localSheetId="49" hidden="1">{"incomemth",#N/A,TRUE,"forecast01";"incpercentmth",#N/A,TRUE,"forecast01";"balancemth",#N/A,TRUE,"forecast01";"cashmth",#N/A,TRUE,"forecast01";"cov2mth",#N/A,TRUE,"forecast01";"prbexp",#N/A,TRUE,"forecast01";"prbcap",#N/A,TRUE,"forecast01";"coalconsultants",#N/A,TRUE,"forecast01";"prbsum",#N/A,TRUE,"forecast01"}</definedName>
    <definedName name="ff" localSheetId="49" hidden="1">{#N/A,#N/A,TRUE,"Summary";"AnnualRentRoll",#N/A,TRUE,"RentRoll";#N/A,#N/A,TRUE,"ExitStratigy";#N/A,#N/A,TRUE,"OperatingAssumptions"}</definedName>
    <definedName name="FF_hide_rows" localSheetId="49">#REF!,#REF!</definedName>
    <definedName name="ffdddd" localSheetId="49">#REF!</definedName>
    <definedName name="fferw" localSheetId="49"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f" localSheetId="49" hidden="1">{#N/A,#N/A,TRUE,"Summary";"AnnualRentRoll",#N/A,TRUE,"RentRoll";#N/A,#N/A,TRUE,"ExitStratigy";#N/A,#N/A,TRUE,"OperatingAssumptions"}</definedName>
    <definedName name="ffff" localSheetId="49" hidden="1">{"Data Input",#N/A,TRUE,"Data Input";"15-Yr Cash Flow",#N/A,TRUE,"Cash Flow";"15-Yr Value",#N/A,TRUE,"Value "}</definedName>
    <definedName name="ffffff" localSheetId="49" hidden="1">{#N/A,#N/A,FALSE,"Cashflow Analysis";#N/A,#N/A,FALSE,"Sensitivity Analysis";#N/A,#N/A,FALSE,"PV";#N/A,#N/A,FALSE,"Pro Forma"}</definedName>
    <definedName name="ffffff.2" localSheetId="49" hidden="1">{#N/A,#N/A,FALSE,"Cashflow Analysis";#N/A,#N/A,FALSE,"Sensitivity Analysis";#N/A,#N/A,FALSE,"PV";#N/A,#N/A,FALSE,"Pro Forma"}</definedName>
    <definedName name="ffl" localSheetId="49" hidden="1">#REF!</definedName>
    <definedName name="fgbdzf" localSheetId="49" hidden="1">{#N/A,#N/A,FALSE,"Cashflow Analysis";#N/A,#N/A,FALSE,"Sensitivity Analysis";#N/A,#N/A,FALSE,"PV";#N/A,#N/A,FALSE,"Pro Forma"}</definedName>
    <definedName name="fgdfs" localSheetId="49" hidden="1">{"FORMULAS",#N/A,FALSE,"ESTIMATE"}</definedName>
    <definedName name="fgh" localSheetId="4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fghsgh" localSheetId="49" hidden="1">{"CF",#N/A,FALSE,"Cash Flow";"RET",#N/A,FALSE,"Returns";"NPV",#N/A,FALSE,"Values";"ASMPT",#N/A,FALSE,"Assumptions"}</definedName>
    <definedName name="fhg" localSheetId="4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49" hidden="1">{TRUE,TRUE,-1.25,-15.5,604.5,369,FALSE,FALSE,TRUE,TRUE,0,1,83,1,38,4,5,4,TRUE,TRUE,3,TRUE,1,TRUE,75,"Swvu.inputs._.raw._.data.","ACwvu.inputs._.raw._.data.",#N/A,FALSE,FALSE,0.5,0.5,0.5,0.5,2,"&amp;F","&amp;A&amp;RPage &amp;P",FALSE,FALSE,FALSE,FALSE,1,60,#N/A,#N/A,"=R1C61:R53C89","=C1:C5",#N/A,#N/A,FALSE,FALSE,FALSE,1,600,600,FALSE,FALSE,TRUE,TRUE,TRUE}</definedName>
    <definedName name="Filename" localSheetId="49">#REF!</definedName>
    <definedName name="Filename2" localSheetId="49">#REF!</definedName>
    <definedName name="final" localSheetId="49" hidden="1">{"Main",#N/A,FALSE,"Wacker";"Main2",#N/A,FALSE,"Wacker";"Value",#N/A,FALSE,"Wacker";"Sensitivity",#N/A,FALSE,"Wacker";"Paine",#N/A,FALSE,"Wacker";"Quaker",#N/A,FALSE,"Wacker";"Wacker",#N/A,FALSE,"Wacker";"1900",#N/A,FALSE,"Wacker";"1901",#N/A,FALSE,"Wacker"}</definedName>
    <definedName name="FinAnal3" localSheetId="49">#REF!</definedName>
    <definedName name="FINDME" localSheetId="49">#REF!</definedName>
    <definedName name="First_payment_due" localSheetId="49">#REF!</definedName>
    <definedName name="fixed_assets" localSheetId="49" hidden="1">{"Detailed",#N/A,FALSE,"Schedule4"}</definedName>
    <definedName name="fjlk" localSheetId="49" hidden="1">{"incomemth",#N/A,TRUE,"forecast01";"incpercentmth",#N/A,TRUE,"forecast01";"balancemth",#N/A,TRUE,"forecast01";"cashmth",#N/A,TRUE,"forecast01";"cov2mth",#N/A,TRUE,"forecast01";"prbexp",#N/A,TRUE,"forecast01";"prbcap",#N/A,TRUE,"forecast01";"coalconsultants",#N/A,TRUE,"forecast01";"prbsum",#N/A,TRUE,"forecast01"}</definedName>
    <definedName name="fksajf" localSheetId="49" hidden="1">{#N/A,#N/A,FALSE,"SCHEDULE A";"MINIMUM RENT",#N/A,FALSE,"SCHEDULES B &amp; C";"PERCENTAGE RENT",#N/A,FALSE,"SCHEDULES B &amp; C"}</definedName>
    <definedName name="FloorPlan" localSheetId="49">#REF!</definedName>
    <definedName name="fm" localSheetId="49" hidden="1">{"summary1",#N/A,TRUE,"Comps";"summary2",#N/A,TRUE,"Comps";"summary3",#N/A,TRUE,"Comps"}</definedName>
    <definedName name="FORMAT" localSheetId="49">#REF!</definedName>
    <definedName name="Foundry" localSheetId="49">#REF!</definedName>
    <definedName name="frequency" localSheetId="49">{"Monthly";"Semi-Monthly";"Bi-Weekly";"Weekly";"Acc Bi-Weekly";"Acc Weekly"}</definedName>
    <definedName name="fsdsfafd" localSheetId="49" hidden="1">{"CSheet",#N/A,FALSE,"C";"SmCap",#N/A,FALSE,"VAL1";"GulfCoast",#N/A,FALSE,"VAL1";"nav",#N/A,FALSE,"NAV";"Summary",#N/A,FALSE,"NAV"}</definedName>
    <definedName name="ftgygy" localSheetId="49" hidden="1">{#N/A,#N/A,FALSE,"LP Exp";#N/A,#N/A,FALSE,"Salary";#N/A,#N/A,FALSE,"Admin Exp";#N/A,#N/A,FALSE,"QTS Bud";#N/A,#N/A,FALSE,"Marketing"}</definedName>
    <definedName name="fuckface" localSheetId="49" hidden="1">{#N/A,#N/A,FALSE,"Assumptions";#N/A,#N/A,FALSE,"Impact Assumptions";#N/A,#N/A,FALSE,"10-Yr - detail";#N/A,#N/A,FALSE,"1,5,10 yr comp";#N/A,#N/A,FALSE,"Lse-Exp.";#N/A,#N/A,FALSE,"Rent Roll";#N/A,#N/A,FALSE,"Historical (2)";#N/A,#N/A,FALSE,"RET's";#N/A,#N/A,FALSE,"Lease Rollover"}</definedName>
    <definedName name="fuk" localSheetId="49" hidden="1">{"1999",#N/A,FALSE,"1999"}</definedName>
    <definedName name="FUNDED" localSheetId="49">#REF!</definedName>
    <definedName name="FutureEmpOtherConc" localSheetId="49">#REF!</definedName>
    <definedName name="FutureInPlaceRent" localSheetId="49">#REF!</definedName>
    <definedName name="FutureLeaseExpiration" localSheetId="49">#REF!</definedName>
    <definedName name="FutureLeaseSignedDate" localSheetId="49">#REF!</definedName>
    <definedName name="FutureLeaseTerm" localSheetId="49">#REF!</definedName>
    <definedName name="FutureMoveInDate" localSheetId="49">#REF!</definedName>
    <definedName name="FutureNetEffectiveRent" localSheetId="49">#REF!</definedName>
    <definedName name="FutureOtherIncome" localSheetId="49">#REF!</definedName>
    <definedName name="FutureRecurringConc" localSheetId="49">#REF!</definedName>
    <definedName name="FutureSuppRent" localSheetId="49">#REF!</definedName>
    <definedName name="FutureUpfrontConc" localSheetId="49">#REF!</definedName>
    <definedName name="g" localSheetId="49"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garage" localSheetId="49" hidden="1">{#N/A,#N/A,FALSE,"Garage Assumpt 1";#N/A,#N/A,FALSE,"Garage Op Proj";#N/A,#N/A,FALSE,"Hist I&amp;E";#N/A,#N/A,FALSE,"Garage Lease"}</definedName>
    <definedName name="gcjki" localSheetId="49" hidden="1">{#N/A,#N/A,TRUE,"Krycí list"}</definedName>
    <definedName name="gcjkii" localSheetId="49" hidden="1">{#N/A,#N/A,TRUE,"Krycí list"}</definedName>
    <definedName name="gdxgxdz" localSheetId="49" hidden="1">{"View1",#N/A,FALSE,"Golf";"View2",#N/A,FALSE,"Golf";"View3",#N/A,FALSE,"Golf";"View4",#N/A,FALSE,"Golf";"View5",#N/A,FALSE,"Golf";"View6",#N/A,FALSE,"Golf";"View7",#N/A,FALSE,"Golf";"View8",#N/A,FALSE,"Golf";"View9",#N/A,FALSE,"Golf";"View10",#N/A,FALSE,"Golf";"View11",#N/A,FALSE,"Golf";"View12",#N/A,FALSE,"Golf"}</definedName>
    <definedName name="gegeg" localSheetId="49" hidden="1">{#N/A,#N/A,FALSE,"Cashflow Analysis";#N/A,#N/A,FALSE,"Sensitivity Analysis";#N/A,#N/A,FALSE,"PV";#N/A,#N/A,FALSE,"Pro Forma"}</definedName>
    <definedName name="gegeg.2" localSheetId="49" hidden="1">{#N/A,#N/A,FALSE,"Cashflow Analysis";#N/A,#N/A,FALSE,"Sensitivity Analysis";#N/A,#N/A,FALSE,"PV";#N/A,#N/A,FALSE,"Pro Forma"}</definedName>
    <definedName name="GeneratedBy" localSheetId="49">#REF!</definedName>
    <definedName name="Geograph_Pie_X_Labels" localSheetId="49" hidden="1">OFFSET(#REF!,0,0,COUNTA(#REF!)-1,1)</definedName>
    <definedName name="GF" localSheetId="49">#REF!</definedName>
    <definedName name="gfd" localSheetId="49" hidden="1">{#N/A,#N/A,FALSE,"Cashflow Analysis";#N/A,#N/A,FALSE,"Sensitivity Analysis";#N/A,#N/A,FALSE,"PV";#N/A,#N/A,FALSE,"Pro Forma"}</definedName>
    <definedName name="gfgh" localSheetId="49" hidden="1">{"Assumptions",#N/A,FALSE,"Assumptions"}</definedName>
    <definedName name="gfh" localSheetId="49" hidden="1">{"CSheet",#N/A,FALSE,"C";"SmCap",#N/A,FALSE,"VAL1";"GulfCoast",#N/A,FALSE,"VAL1";"nav",#N/A,FALSE,"NAV";"Summary",#N/A,FALSE,"NAV"}</definedName>
    <definedName name="gfhs" localSheetId="49" hidden="1">{"summary1",#N/A,TRUE,"Comps";"summary2",#N/A,TRUE,"Comps";"summary3",#N/A,TRUE,"Comps"}</definedName>
    <definedName name="gfjfju" localSheetId="49" hidden="1">{"Downside",#N/A,FALSE,"Downside"}</definedName>
    <definedName name="gg" localSheetId="49" hidden="1">{#N/A,#N/A,FALSE,"PropertyInfo"}</definedName>
    <definedName name="gg.2" localSheetId="49" hidden="1">{#N/A,#N/A,FALSE,"Cashflow Analysis";#N/A,#N/A,FALSE,"Sensitivity Analysis";#N/A,#N/A,FALSE,"PV";#N/A,#N/A,FALSE,"Pro Forma"}</definedName>
    <definedName name="ggg" localSheetId="49" hidden="1">{#N/A,#N/A,FALSE,"PropertyInfo"}</definedName>
    <definedName name="gggg" localSheetId="49" hidden="1">{"ODB",#N/A,FALSE,"Hold Scenario"}</definedName>
    <definedName name="gggggggggg" localSheetId="49"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hh" localSheetId="49" hidden="1">{"cred comp",#N/A,FALSE,"Comparable Credit Analysis";"IS",#N/A,FALSE,"IS";"Sensitivity",#N/A,FALSE,"Sensitivity";"BS",#N/A,FALSE,"BS";"Bond Summary",#N/A,FALSE,"B Summary";"AD",#N/A,FALSE,"Accretion";"NAV",#N/A,FALSE,"NAV";"SU",#N/A,FALSE,"S&amp;U";"acq. study",#N/A,FALSE,"Acq. Study";"F Charges",#N/A,FALSE,"Fixed Charges"}</definedName>
    <definedName name="ghj" localSheetId="49" hidden="1">{"CSheet",#N/A,FALSE,"C";"SmCap",#N/A,FALSE,"VAL1";"GulfCoast",#N/A,FALSE,"VAL1";"nav",#N/A,FALSE,"NAV";"Summary",#N/A,FALSE,"NAV"}</definedName>
    <definedName name="ghjghjr" localSheetId="49" hidden="1">{"Bid",#N/A,FALSE,"Estimate";"Breakdowm",#N/A,FALSE,"Estimate"}</definedName>
    <definedName name="ghu" localSheetId="4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jio" localSheetId="49" hidden="1">{"cred comp",#N/A,FALSE,"Comparable Credit Analysis";"IS",#N/A,FALSE,"IS";"Sensitivity",#N/A,FALSE,"Sensitivity";"BS",#N/A,FALSE,"BS";"Bond Summary",#N/A,FALSE,"B Summary";"AD",#N/A,FALSE,"Accretion";"NAV",#N/A,FALSE,"NAV";"SU",#N/A,FALSE,"S&amp;U";"acq. study",#N/A,FALSE,"Acq. Study";"F Charges",#N/A,FALSE,"Fixed Charges"}</definedName>
    <definedName name="GKUY" localSheetId="4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DetailProperty" localSheetId="49">#REF!</definedName>
    <definedName name="gmail" localSheetId="49"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Gmh" localSheetId="49">#REF!</definedName>
    <definedName name="gr" localSheetId="49" hidden="1">{"three",#N/A,FALSE,"Capital";"four",#N/A,FALSE,"Capital"}</definedName>
    <definedName name="graph." localSheetId="49" hidden="1">{#N/A,#N/A,FALSE,"Yield Graph"}</definedName>
    <definedName name="graph2." localSheetId="49" hidden="1">{#N/A,#N/A,FALSE,"Yield Graph";#N/A,#N/A,FALSE,"Rent Roll";#N/A,#N/A,FALSE,"OE Yr1";#N/A,#N/A,FALSE,"Repl.Cst.+Ins."}</definedName>
    <definedName name="graph3." localSheetId="49" hidden="1">{#N/A,#N/A,FALSE,"Yield Graph"}</definedName>
    <definedName name="grgsfs" localSheetId="49">#REF!</definedName>
    <definedName name="gross_sf" localSheetId="49">#REF!</definedName>
    <definedName name="grosssf" localSheetId="49">#REF!</definedName>
    <definedName name="Ground_Lease" localSheetId="49"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Growth" localSheetId="49">#REF!</definedName>
    <definedName name="grtr" localSheetId="49" hidden="1">{"graph",#N/A,FALSE,"WWJU";"graph",#N/A,FALSE,"WWSEM";"graph",#N/A,FALSE,"GOMJU";"graph",#N/A,FALSE,"GOMSEM";"graph",#N/A,FALSE,"NSJU";"graph",#N/A,FALSE,"NSSEM";"graph",#N/A,FALSE,"WAJU";"graph",#N/A,FALSE,"STOCKPRI";"graph",#N/A,FALSE,"CFTEV";"graph",#N/A,FALSE,"NAV-RCV";"graph",#N/A,FALSE,"CRUDEWW"}</definedName>
    <definedName name="gvk" localSheetId="49" hidden="1">{"Assumptions",#N/A,FALSE,"Assumptions"}</definedName>
    <definedName name="gyhui" localSheetId="49" hidden="1">{"CSheet",#N/A,FALSE,"C";"SmCap",#N/A,FALSE,"VAL1";"GulfCoast",#N/A,FALSE,"VAL1";"nav",#N/A,FALSE,"NAV";"Summary",#N/A,FALSE,"NAV"}</definedName>
    <definedName name="gyjh" localSheetId="49" hidden="1">{#N/A,#N/A,FALSE,"Cashflow Analysis";#N/A,#N/A,FALSE,"Sensitivity Analysis";#N/A,#N/A,FALSE,"PV";#N/A,#N/A,FALSE,"Pro Forma"}</definedName>
    <definedName name="h" localSheetId="49" hidden="1">{#N/A,#N/A,FALSE,"PropertyInfo"}</definedName>
    <definedName name="hallo" localSheetId="49" hidden="1">{#N/A,#N/A,FALSE,"Occ and Rate";#N/A,#N/A,FALSE,"PF Input";#N/A,#N/A,FALSE,"Capital Input";#N/A,#N/A,FALSE,"Proforma Five Yr";#N/A,#N/A,FALSE,"Calculations";#N/A,#N/A,FALSE,"Transaction Summary-DTW"}</definedName>
    <definedName name="hazard" localSheetId="49">#REF!</definedName>
    <definedName name="HD" localSheetId="49"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er_Row" localSheetId="49">ROW(#REF!)</definedName>
    <definedName name="heated" localSheetId="49">#REF!</definedName>
    <definedName name="Hello" localSheetId="49">#REF!</definedName>
    <definedName name="Hello5" localSheetId="49">'Tax_Assessor Info_OLD'!Hello5</definedName>
    <definedName name="hey" localSheetId="49">#REF!</definedName>
    <definedName name="hfgh" localSheetId="49" hidden="1">{"sheet a",#N/A,FALSE,"A";"sheet b 1",#N/A,FALSE,"B";"sheet b 2",#N/A,FALSE,"B"}</definedName>
    <definedName name="HFH" localSheetId="49" hidden="1">{"print annual inc. statement",#N/A,FALSE,"Summary";"print annual stats",#N/A,FALSE,"Summary";"print quarterly inc. statement",#N/A,FALSE,"Summary";"print quarterly stats",#N/A,FALSE,"Summary"}</definedName>
    <definedName name="hfpshfpdhfospafhspdafhpsidfhsoiahaspif" localSheetId="49">#REF!</definedName>
    <definedName name="hgfgh" localSheetId="49" hidden="1">{"Zone1",#N/A,FALSE,"Parameters";"Zone2",#N/A,FALSE,"Parameters"}</definedName>
    <definedName name="hghg" localSheetId="4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hh" localSheetId="49" hidden="1">{#N/A,#N/A,FALSE,"Summary"}</definedName>
    <definedName name="hhh" localSheetId="49" hidden="1">{#N/A,#N/A,FALSE,"Summary"}</definedName>
    <definedName name="hhhh" localSheetId="49" hidden="1">{#N/A,#N/A,FALSE,"OpEx (PP)";#N/A,#N/A,FALSE,"Lease Comps (O)-BT";#N/A,#N/A,FALSE,"OpEx (CC)";#N/A,#N/A,FALSE,"Value (PP-Base)";#N/A,#N/A,FALSE,"Value (CC-Base)";#N/A,#N/A,FALSE,"Sales Comps (R)";#N/A,#N/A,FALSE,"Sales Comps (O)"}</definedName>
    <definedName name="hhhhhhhhhhhh" localSheetId="49" hidden="1">{#N/A,#N/A,FALSE,"CCC ACC Budget";#N/A,#N/A,FALSE,"Variance";#N/A,#N/A,FALSE,"CCC Rent Detail";#N/A,#N/A,FALSE,"COMMON AREA";#N/A,#N/A,FALSE,"CCC Electric Inclusion";#N/A,#N/A,FALSE,"CCC Opex Detail";#N/A,#N/A,FALSE,"CCC RE Tax Detail";#N/A,#N/A,FALSE,"CCC Chilled Wtr Inclusion";#N/A,#N/A,FALSE,"CCC OTHVAC ";#N/A,#N/A,FALSE,"CCC INPUT"}</definedName>
    <definedName name="HiddenRows" localSheetId="49">#REF!</definedName>
    <definedName name="hjf" localSheetId="4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j" localSheetId="49" hidden="1">{"PROFORMA",#N/A,FALSE,"A";"BIGGER 1",#N/A,FALSE,"B";"BIGGER 2",#N/A,FALSE,"B";"BIGGER 3",#N/A,FALSE,"B";"SMALL CF 1",#N/A,FALSE,"C"}</definedName>
    <definedName name="hjkl" localSheetId="49" hidden="1">{"Zone1",#N/A,FALSE,"Parameters";"Zone2",#N/A,FALSE,"Parameters"}</definedName>
    <definedName name="hlhldh" localSheetId="49" hidden="1">{"Annual Cash Flows",#N/A,FALSE,"Annual Summary"}</definedName>
    <definedName name="hmnxghj" localSheetId="49" hidden="1">{"CF",#N/A,FALSE,"Cash Flow";"RET",#N/A,FALSE,"Returns";"NPV",#N/A,FALSE,"Values";"ASMPT",#N/A,FALSE,"Assumptions"}</definedName>
    <definedName name="hod" localSheetId="49" hidden="1">{#N/A,#N/A,FALSE,"TS";#N/A,#N/A,FALSE,"Combo";#N/A,#N/A,FALSE,"FAIR";#N/A,#N/A,FALSE,"RBC";#N/A,#N/A,FALSE,"xxxx";#N/A,#N/A,FALSE,"A_D";#N/A,#N/A,FALSE,"WACC";#N/A,#N/A,FALSE,"DCF";#N/A,#N/A,FALSE,"LBO";#N/A,#N/A,FALSE,"AcqMults";#N/A,#N/A,FALSE,"CompMults"}</definedName>
    <definedName name="hon" localSheetId="49" hidden="1">{"Full Gross to Net",#N/A,TRUE,"GtoN";"R_I Accepted from Group Coys",#N/A,TRUE,"GtoN";"R_I Ceded to Group Coys",#N/A,TRUE,"GtoN";"Closing Loss Reserves and Gross Claims Incurred",#N/A,TRUE,"GtoN"}</definedName>
    <definedName name="houy" localSheetId="49" hidden="1">{#N/A,#N/A,FALSE,"AD_Purchase";#N/A,#N/A,FALSE,"Credit";#N/A,#N/A,FALSE,"PF Acquisition";#N/A,#N/A,FALSE,"PF Offering"}</definedName>
    <definedName name="hsfdhs" localSheetId="49" hidden="1">#REF!</definedName>
    <definedName name="html" localSheetId="49" hidden="1">{"'Assump'!$F$6:$J$6"}</definedName>
    <definedName name="HTML_Control" localSheetId="49" hidden="1">{"'Assump'!$F$6:$J$6"}</definedName>
    <definedName name="htmlnew" localSheetId="49" hidden="1">{"'Assump'!$F$6:$J$6"}</definedName>
    <definedName name="hu" localSheetId="49" hidden="1">{"Total",#N/A,FALSE,"Six Fields";"PDP",#N/A,FALSE,"Six Fields";"PNP",#N/A,FALSE,"Six Fields";"PUD",#N/A,FALSE,"Six Fields";"Prob",#N/A,FALSE,"Six Fields"}</definedName>
    <definedName name="huh" localSheetId="49" hidden="1">{#N/A,#N/A,FALSE,"Assumptions";#N/A,#N/A,FALSE,"Impact Assumptions";#N/A,#N/A,FALSE,"10-Yr - detail";#N/A,#N/A,FALSE,"1,5,10 yr comp";#N/A,#N/A,FALSE,"Lse-Exp.";#N/A,#N/A,FALSE,"Rent Roll";#N/A,#N/A,FALSE,"Historical (2)";#N/A,#N/A,FALSE,"RET's";#N/A,#N/A,FALSE,"Lease Rollover"}</definedName>
    <definedName name="hui" localSheetId="49" hidden="1">{"Sum1",#N/A,FALSE,"Reserve Report";"Sum2",#N/A,FALSE,"Reserve Report";"Sum3",#N/A,FALSE,"Reserve Report";"Sum4",#N/A,FALSE,"Reserve Report"}</definedName>
    <definedName name="ien" localSheetId="49" hidden="1">{"P_L Account",#N/A,FALSE,"Prime";"Assets",#N/A,FALSE,"Prime";"Liabilities",#N/A,FALSE,"Prime";"Capital and Reserves",#N/A,FALSE,"Prime";"Rec. of S_Holders Funds",#N/A,FALSE,"Prime";"Rec. of Pre and Post Tax Result",#N/A,FALSE,"Prime"}</definedName>
    <definedName name="ignore" localSheetId="49" hidden="1">{#N/A,#N/A,FALSE,"WATCHDSC";#N/A,#N/A,FALSE,"2LOSSMOD";#N/A,#N/A,FALSE,"2LOSS";#N/A,#N/A,FALSE,"DSC";#N/A,#N/A,FALSE,"OPERAT";#N/A,#N/A,FALSE,"ADJUST";#N/A,#N/A,FALSE,"LEASE EXPIRE"}</definedName>
    <definedName name="III" localSheetId="49"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 localSheetId="49"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mmediate" localSheetId="49" hidden="1">{"sheet a",#N/A,FALSE,"A";"2 9 casflow",#N/A,FALSE,"B"}</definedName>
    <definedName name="INCOME_ASSUMPTIONS_1" localSheetId="49">#REF!</definedName>
    <definedName name="INCOME_ASSUMPTIONS_2" localSheetId="49">#REF!</definedName>
    <definedName name="INCOME_ASSUMPTIONS2A" localSheetId="49">#REF!</definedName>
    <definedName name="inspect" localSheetId="49">#REF!</definedName>
    <definedName name="Insurance" localSheetId="49">#REF!</definedName>
    <definedName name="int" localSheetId="49">#REF!</definedName>
    <definedName name="intangtax" localSheetId="49">#REF!</definedName>
    <definedName name="Interest" localSheetId="49">#REF!</definedName>
    <definedName name="interestrate" localSheetId="49">#REF!</definedName>
    <definedName name="interim_costs" localSheetId="49">#REF!</definedName>
    <definedName name="INTROP" localSheetId="49" hidden="1">#REF!</definedName>
    <definedName name="io" localSheetId="4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iouu" localSheetId="49" hidden="1">{"Total",#N/A,FALSE,"Total Proved + Probable";"PDP",#N/A,FALSE,"Total Proved + Probable";"PNP",#N/A,FALSE,"Total Proved + Probable";"PUD",#N/A,FALSE,"Total Proved + Probable";"Prob",#N/A,FALSE,"Total Proved + Probable"}</definedName>
    <definedName name="IQ_NAMES_REVISION_DATE_" localSheetId="49" hidden="1">40973.8018865741</definedName>
    <definedName name="iser" localSheetId="49" hidden="1">{"Rent_ChangesTotal",#N/A,FALSE,"Sheet1"}</definedName>
    <definedName name="IsFuture" localSheetId="49">#REF!</definedName>
    <definedName name="IsNoticeToVacate" localSheetId="49">#REF!</definedName>
    <definedName name="isquarters" localSheetId="49">#REF!</definedName>
    <definedName name="IsTemplate" localSheetId="49">#REF!</definedName>
    <definedName name="j" localSheetId="49" hidden="1">{"new",#N/A,FALSE,"D";"PROFORMA",#N/A,FALSE,"A";"partial 1",#N/A,FALSE,"B";"partial 2",#N/A,FALSE,"B";"partial 3",#N/A,FALSE,"B";"SMALL CF 1",#N/A,FALSE,"C"}</definedName>
    <definedName name="jb" localSheetId="49" hidden="1">{"summary1",#N/A,TRUE,"Comps";"summary2",#N/A,TRUE,"Comps";"summary3",#N/A,TRUE,"Comps"}</definedName>
    <definedName name="jc" localSheetId="49"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jjlj" localSheetId="49" hidden="1">{"scheduleB",#N/A,FALSE,"CTT_CLO"}</definedName>
    <definedName name="jk" localSheetId="4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K" localSheetId="49">#REF!</definedName>
    <definedName name="jkl" localSheetId="49" hidden="1">{"ReportTop",#N/A,FALSE,"report top"}</definedName>
    <definedName name="jklkj" localSheetId="49" hidden="1">{"Sum1",#N/A,FALSE,"Reserve Report";"Sum2",#N/A,FALSE,"Reserve Report";"Sum3",#N/A,FALSE,"Reserve Report";"Sum4",#N/A,FALSE,"Reserve Report"}</definedName>
    <definedName name="jpeg" localSheetId="49" hidden="1">{"'Assump'!$F$6:$J$6"}</definedName>
    <definedName name="jsfda" localSheetId="49" hidden="1">{"incomemth",#N/A,TRUE,"forecast00";"incomepercentmth",#N/A,TRUE,"forecast00";"balancemth",#N/A,TRUE,"forecast00";"cashmth",#N/A,TRUE,"forecast00";"covenantmth",#N/A,TRUE,"forecast00"}</definedName>
    <definedName name="June" localSheetId="49">#REF!</definedName>
    <definedName name="JUNK" localSheetId="49">#REF!</definedName>
    <definedName name="Junk_condo" localSheetId="49">#REF!</definedName>
    <definedName name="k" localSheetId="49" hidden="1">{#N/A,#N/A,FALSE,"Assumptions";#N/A,#N/A,FALSE,"Consol CF";#N/A,#N/A,FALSE,"matx B4 DS";#N/A,#N/A,FALSE,"Hacienda CF";#N/A,#N/A,FALSE,"matx B4 DS Hac";#N/A,#N/A,FALSE,"Chabot CF";#N/A,#N/A,FALSE,"matx B4 DS Chabot";#N/A,#N/A,FALSE,"Diablo CF";#N/A,#N/A,FALSE,"matx B4 DS Diablo"}</definedName>
    <definedName name="KGKHJ" localSheetId="4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j" localSheetId="49" hidden="1">{#N/A,#N/A,TRUE,"Krycí list"}</definedName>
    <definedName name="kjgoguofuyfuvjgjgjjfi" localSheetId="49">#REF!</definedName>
    <definedName name="kjj" localSheetId="49" hidden="1">{#N/A,#N/A,TRUE,"Krycí list"}</definedName>
    <definedName name="kjjjjkjhk" localSheetId="49" hidden="1">{"sheet a",#N/A,FALSE,"A";"sheet b 1",#N/A,FALSE,"B";"sheet b 2",#N/A,FALSE,"B"}</definedName>
    <definedName name="kjkk" localSheetId="49" hidden="1">{"Sum1",#N/A,FALSE,"Reserve Report";"Sum2",#N/A,FALSE,"Reserve Report";"Sum3",#N/A,FALSE,"Reserve Report";"Sum4",#N/A,FALSE,"Reserve Report"}</definedName>
    <definedName name="kkjjj" localSheetId="49" hidden="1">{#N/A,#N/A,FALSE,"Common Area Accrual";#N/A,#N/A,FALSE,"Unit One LaSalle";#N/A,#N/A,FALSE,"Unit One CW";#N/A,#N/A,FALSE,"Unit One LaSallle + C &amp; W";#N/A,#N/A,FALSE,"Consolidated Accrual"}</definedName>
    <definedName name="kkk" localSheetId="49" hidden="1">{#N/A,#N/A,FALSE,"B_Spread"}</definedName>
    <definedName name="kkkkkkkkkk" localSheetId="49" hidden="1">{#N/A,#N/A,FALSE,"Cash Flow";#N/A,#N/A,FALSE,"scenario 1"}</definedName>
    <definedName name="kli" localSheetId="49" hidden="1">{"Total",#N/A,FALSE,"Total Proved";"PDP",#N/A,FALSE,"Total Proved";"PNP",#N/A,FALSE,"Total Proved";"PUD",#N/A,FALSE,"Total Proved"}</definedName>
    <definedName name="KWChartHashTotal" localSheetId="49">#REF!</definedName>
    <definedName name="KWStatementChart" localSheetId="49">#REF!</definedName>
    <definedName name="KWStatementChartHashTotal" localSheetId="49">#REF!</definedName>
    <definedName name="l" localSheetId="49" hidden="1">{#N/A,#N/A,FALSE,"Matrix";#N/A,#N/A,FALSE,"Cash Flow";#N/A,#N/A,FALSE,"10 Year Cost Analysis"}</definedName>
    <definedName name="laj" localSheetId="49" hidden="1">{"Outflow 1",#N/A,FALSE,"Outflows-Inflows";"Outflow 2",#N/A,FALSE,"Outflows-Inflows";"Inflow 1",#N/A,FALSE,"Outflows-Inflows";"Inflow 2",#N/A,FALSE,"Outflows-Inflows"}</definedName>
    <definedName name="lam" localSheetId="49" hidden="1">{"2001",#N/A,FALSE,"2001"}</definedName>
    <definedName name="landscape" localSheetId="49">#REF!</definedName>
    <definedName name="lank" localSheetId="49" hidden="1">#REF!</definedName>
    <definedName name="Last_Row" localSheetId="49">IF(Values_Entered,'Tax_Assessor Info_OLD'!Header_Row+'Tax_Assessor Info_OLD'!Number_of_Payments,'Tax_Assessor Info_OLD'!Header_Row)</definedName>
    <definedName name="Lease_Term" localSheetId="49">#REF!</definedName>
    <definedName name="LeaseExpire" localSheetId="49">#REF!</definedName>
    <definedName name="LeaseStart" localSheetId="49">#REF!</definedName>
    <definedName name="leasing" localSheetId="49">#REF!</definedName>
    <definedName name="Ledger" localSheetId="49">#REF!</definedName>
    <definedName name="len" localSheetId="49" hidden="1">{"Full Gross to Net",#N/A,TRUE,"GtoN";"R_I Accepted from Group Coys",#N/A,TRUE,"GtoN";"R_I Ceded to Group Coys",#N/A,TRUE,"GtoN";"Closing Loss Reserves and Gross Claims Incurred",#N/A,TRUE,"GtoN"}</definedName>
    <definedName name="lendercmt" localSheetId="49">#REF!</definedName>
    <definedName name="lenderstandby" localSheetId="49">#REF!</definedName>
    <definedName name="leveraged_nopro_area" localSheetId="49">#REF!,#REF!,#REF!</definedName>
    <definedName name="LiquidAssets_123118" localSheetId="49">#REF!</definedName>
    <definedName name="ljl" localSheetId="49" hidden="1">{#N/A,#N/A,FALSE,"Expense Detail ";#N/A,#N/A,FALSE,"Worksheet";#N/A,#N/A,FALSE,"Audit";#N/A,#N/A,FALSE,"Exclusions";#N/A,#N/A,FALSE,"Variance";#N/A,#N/A,FALSE,"Reconciliation"}</definedName>
    <definedName name="lkgkjfuhgdygsywtqqq" localSheetId="49">#REF!</definedName>
    <definedName name="ll" localSheetId="49" hidden="1">#REF!</definedName>
    <definedName name="lllll" localSheetId="49" hidden="1">{"sheet a",#N/A,FALSE,"A";"sheet b 1",#N/A,FALSE,"B";"sheet b 2",#N/A,FALSE,"B"}</definedName>
    <definedName name="llllllllllllllllllllllllllllll" localSheetId="49" hidden="1">{#N/A,#N/A,FALSE,"LP Exp";#N/A,#N/A,FALSE,"Salary";#N/A,#N/A,FALSE,"Admin Exp";#N/A,#N/A,FALSE,"QTS Bud";#N/A,#N/A,FALSE,"Marketing"}</definedName>
    <definedName name="lmo" localSheetId="49" hidden="1">{"P_L Account",#N/A,FALSE,"Prime";"Assets",#N/A,FALSE,"Prime";"Liabilities",#N/A,FALSE,"Prime";"Capital and Reserves",#N/A,FALSE,"Prime";"Rec. of S_Holders Funds",#N/A,FALSE,"Prime";"Rec. of Pre and Post Tax Result",#N/A,FALSE,"Prime"}</definedName>
    <definedName name="loan" localSheetId="49">#REF!</definedName>
    <definedName name="Loan_amount" localSheetId="49">#REF!</definedName>
    <definedName name="LOCAL_MYSQL_DATE_FORMAT" localSheetId="4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kard" localSheetId="49" hidden="1">{#N/A,#N/A,FALSE,"Exec Sum 10Yr";#N/A,#N/A,FALSE,"Assumptions";#N/A,#N/A,FALSE,"Operating Stmts";#N/A,#N/A,FALSE,"Year One Pro Forma";#N/A,#N/A,FALSE,"Rent Roll Summary";#N/A,#N/A,FALSE,"Market Rent Detail";#N/A,#N/A,FALSE,"Effective Rental Income Detail";#N/A,#N/A,FALSE,"Cash Flow Projections";#N/A,#N/A,FALSE,"Net Residual Value"}</definedName>
    <definedName name="Louvers" localSheetId="49">#REF!</definedName>
    <definedName name="lump" localSheetId="49">#REF!</definedName>
    <definedName name="LYN" localSheetId="49">#REF!</definedName>
    <definedName name="m" localSheetId="49" hidden="1">{#N/A,#N/A,FALSE,"matx B4 DS";#N/A,#N/A,FALSE,"matx B4 DS Hac";#N/A,#N/A,FALSE,"matx B4 DS Chabot";#N/A,#N/A,FALSE,"matx B4 DS Diablo"}</definedName>
    <definedName name="Maintenance" localSheetId="49">#REF!</definedName>
    <definedName name="Managment" localSheetId="49">#REF!</definedName>
    <definedName name="Marginal" localSheetId="49">#REF!</definedName>
    <definedName name="Market" localSheetId="49">#REF!</definedName>
    <definedName name="market1" localSheetId="49" hidden="1">{"Zone1",#N/A,FALSE,"Parameters";"Zone2",#N/A,FALSE,"Parameters"}</definedName>
    <definedName name="MarketRent" localSheetId="49">#REF!</definedName>
    <definedName name="Markets" localSheetId="49">#REF!</definedName>
    <definedName name="matrices" localSheetId="49" hidden="1">{#N/A,#N/A,FALSE,"Assumptions";#N/A,#N/A,FALSE,"Consol CF";#N/A,#N/A,FALSE,"matx B4 DS";#N/A,#N/A,FALSE,"Hacienda CF";#N/A,#N/A,FALSE,"matx B4 DS Hac";#N/A,#N/A,FALSE,"Chabot CF";#N/A,#N/A,FALSE,"matx B4 DS Chabot";#N/A,#N/A,FALSE,"Diablo CF";#N/A,#N/A,FALSE,"matx B4 DS Diablo"}</definedName>
    <definedName name="matricies" localSheetId="49" hidden="1">{#N/A,#N/A,FALSE,"matx B4 DS";#N/A,#N/A,FALSE,"matx B4 DS Hac";#N/A,#N/A,FALSE,"matx B4 DS Chabot";#N/A,#N/A,FALSE,"matx B4 DS Diablo"}</definedName>
    <definedName name="matrix" localSheetId="49"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CUwork1" localSheetId="49" hidden="1">{#N/A,#N/A,TRUE,"Summary";#N/A,#N/A,TRUE,"Program Scheme";#N/A,#N/A,TRUE,"Assumptions";#N/A,#N/A,TRUE,"Development Budget &amp; Timing";#N/A,#N/A,TRUE,"Cash Flow";#N/A,#N/A,TRUE,"Cash Flow to Debt &amp; Equity"}</definedName>
    <definedName name="meg" localSheetId="49" hidden="1">#REF!</definedName>
    <definedName name="memo" localSheetId="49">#REF!</definedName>
    <definedName name="MEMO___3" localSheetId="49" hidden="1">{#N/A,#N/A,FALSE,"PRELIMINARY REVIEW";#N/A,#N/A,FALSE,"SOURCES AND USES OF FUNDS";#N/A,#N/A,FALSE,"COST ITEMS";#N/A,#N/A,FALSE,"DRAW SCHEDULE";#N/A,#N/A,FALSE,"STABILIZED OPERATING PROFORMA";#N/A,#N/A,FALSE,"LEASE UP OPERATING PROFORMA";#N/A,#N/A,FALSE,"INPUT SHEET"}</definedName>
    <definedName name="MEMO__1" localSheetId="49" hidden="1">{#N/A,#N/A,FALSE,"Cons PL-Accrual"}</definedName>
    <definedName name="memo26" localSheetId="49" hidden="1">{#N/A,#N/A,FALSE,"Assumptions";"Section 1",#N/A,FALSE,"SYNDICATION MODEL";"Section 2",#N/A,FALSE,"SYNDICATION MODEL";#N/A,#N/A,FALSE,"Input Sheet";#N/A,#N/A,FALSE,"SYNDICATION ROE"}</definedName>
    <definedName name="men" localSheetId="49" hidden="1">{"Error Report",#N/A,FALSE,"Report"}</definedName>
    <definedName name="meow" localSheetId="49" hidden="1">{#N/A,#N/A,FALSE,"Pricing Matrix";#N/A,#N/A,FALSE,"Assumptions";#N/A,#N/A,FALSE,"Year One Pro Forma";#N/A,#N/A,FALSE,"Operating Stmts";#N/A,#N/A,FALSE,"Cash Flow Projections";#N/A,#N/A,FALSE,"Rent Roll Summary";#N/A,#N/A,FALSE,"Market Rent Detail";#N/A,#N/A,FALSE,"Effective Rental Income Detail"}</definedName>
    <definedName name="MGDV_IRR" localSheetId="49" hidden="1">{"Zone1",#N/A,FALSE,"Parameters";"Zone2",#N/A,FALSE,"Parameters"}</definedName>
    <definedName name="MGHM" localSheetId="4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tfees" localSheetId="49">#REF!</definedName>
    <definedName name="mhj" localSheetId="4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chael" localSheetId="49" hidden="1">{"GENERAL INPUT",#N/A,FALSE,"GENERAL INPUT";"PROFORMA DRAW SCHEDULE",#N/A,FALSE,"WORKSHEET";"BUDGET ALL",#N/A,FALSE,"BUDGET";"OPERATING ALL",#N/A,FALSE,"OPERATING";"DRAW ESTIMATES",#N/A,FALSE,"DRAWS";"SOURCES &amp; USES",#N/A,FALSE,"SOURCES &amp; USES"}</definedName>
    <definedName name="midpointvalue" localSheetId="49" hidden="1">{#N/A,#N/A,FALSE,"Cashflow Analysis";#N/A,#N/A,FALSE,"Sensitivity Analysis";#N/A,#N/A,FALSE,"PV";#N/A,#N/A,FALSE,"Pro Forma"}</definedName>
    <definedName name="MissingText" localSheetId="49">#REF!</definedName>
    <definedName name="MktRent_2021" localSheetId="49">#REF!</definedName>
    <definedName name="MktRent_All" localSheetId="49">#REF!</definedName>
    <definedName name="MktRent_March" localSheetId="49">#REF!</definedName>
    <definedName name="mm" localSheetId="49"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mmm" localSheetId="49" hidden="1">{#N/A,#N/A,FALSE,"Cover";#N/A,#N/A,FALSE,"LUMI";#N/A,#N/A,FALSE,"COMD";#N/A,#N/A,FALSE,"Valuation";#N/A,#N/A,FALSE,"Assumptions";#N/A,#N/A,FALSE,"Pooling";#N/A,#N/A,FALSE,"BalanceSheet"}</definedName>
    <definedName name="MOIRR1" localSheetId="49">#REF!</definedName>
    <definedName name="MOIRR2" localSheetId="49">#REF!</definedName>
    <definedName name="MOIRR3" localSheetId="49">#REF!</definedName>
    <definedName name="Month01JanActivity" localSheetId="49">#REF!</definedName>
    <definedName name="Month01JanBalance" localSheetId="49">#REF!</definedName>
    <definedName name="Monthly_LIBOR" localSheetId="49" hidden="1">#REF!</definedName>
    <definedName name="Monthly_LIBOR_ROW" localSheetId="49" hidden="1">#REF!</definedName>
    <definedName name="MonthlyStmtCashChangeMonth" localSheetId="49">#REF!</definedName>
    <definedName name="MonthlyStmtCashChangeYTD" localSheetId="49">#REF!</definedName>
    <definedName name="MonthlyStmtChart" localSheetId="49">#REF!</definedName>
    <definedName name="months_per_period" localSheetId="49">INDEX({1,0.5,0.5,0.25,0.5,0.25},MATCH(#REF!,'Tax_Assessor Info_OLD'!frequency,0))</definedName>
    <definedName name="Mortgage" localSheetId="49">#REF!</definedName>
    <definedName name="MoveIn" localSheetId="49">#REF!</definedName>
    <definedName name="MoveOut" localSheetId="49">#REF!</definedName>
    <definedName name="MRG" localSheetId="49" hidden="1">{"INCOME",#N/A,FALSE,"ProNet";"VALUE",#N/A,FALSE,"ProNet"}</definedName>
    <definedName name="MSTemporarySelectionFAVG" localSheetId="49">#REF!</definedName>
    <definedName name="N" localSheetId="49">#REF!</definedName>
    <definedName name="name1" localSheetId="49" hidden="1">{"SIMPLIFD_P1",#N/A,FALSE,"SIMPLIFD"}</definedName>
    <definedName name="name2" localSheetId="49" hidden="1">{#N/A,#N/A,FALSE,"Assumptions";#N/A,#N/A,FALSE,"Promote Assumptions";#N/A,#N/A,FALSE,"Residual Analysis";#N/A,#N/A,FALSE,"ROC";#N/A,#N/A,FALSE,"Project Costs";#N/A,#N/A,FALSE,"Annual CF";#N/A,#N/A,FALSE,"Stab Proforma"}</definedName>
    <definedName name="Nane2" localSheetId="49" hidden="1">{"TEST1",#N/A,FALSE,"SIMPLIFD"}</definedName>
    <definedName name="naveeds" localSheetId="49" hidden="1">{"CSheet",#N/A,FALSE,"C";"SmCap",#N/A,FALSE,"VAL1";"GulfCoast",#N/A,FALSE,"VAL1";"nav",#N/A,FALSE,"NAV";"Summary",#N/A,FALSE,"NAV"}</definedName>
    <definedName name="nbmvcmnb" localSheetId="49" hidden="1">{#N/A,#N/A,TRUE,"10 Yr Hold";#N/A,#N/A,TRUE,"7 Yr Hold";#N/A,#N/A,TRUE,"5 Yr Hold";#N/A,#N/A,TRUE,"3 Yr Hold"}</definedName>
    <definedName name="nbvn" localSheetId="49" hidden="1">{#N/A,#N/A,TRUE,"CostSumm";#N/A,#N/A,TRUE,"Land";#N/A,#N/A,TRUE,"Construction";#N/A,#N/A,TRUE,"A&amp;E";#N/A,#N/A,TRUE,"Indirect";#N/A,#N/A,TRUE,"Marketing";#N/A,#N/A,TRUE,"Finance";#N/A,#N/A,TRUE,"Gen and Admin"}</definedName>
    <definedName name="netloan" localSheetId="49">#REF!</definedName>
    <definedName name="NetSf" localSheetId="49">#REF!</definedName>
    <definedName name="NetWorth_123118" localSheetId="49">#REF!</definedName>
    <definedName name="new" localSheetId="49" hidden="1">{#N/A,#N/A,FALSE,"CF Consolidated 2";#N/A,#N/A,FALSE,"Retail Assump";#N/A,#N/A,FALSE,"CF Retail";#N/A,#N/A,FALSE,"Garage Assumpt 1";#N/A,#N/A,FALSE,"Garage Op Proj";#N/A,#N/A,FALSE,"Hist I&amp;E";#N/A,#N/A,FALSE,"Rent Roll";#N/A,#N/A,FALSE,"RE Taxes";#N/A,#N/A,FALSE,"CAM - BH";#N/A,#N/A,FALSE,"Comm.Condo CAM"}</definedName>
    <definedName name="newdebt" localSheetId="49">#REF!</definedName>
    <definedName name="newhtml" localSheetId="49" hidden="1">{"'Assump'!$F$6:$J$6"}</definedName>
    <definedName name="newname" localSheetId="49" hidden="1">{#N/A,#N/A,FALSE,"ope";#N/A,#N/A,FALSE,"ret";#N/A,#N/A,FALSE,"expenses";#N/A,#N/A,FALSE,"BankExpenses";#N/A,#N/A,FALSE,"TennExpenses";#N/A,#N/A,FALSE,"Occupancy"}</definedName>
    <definedName name="newrange" localSheetId="49">#REF!</definedName>
    <definedName name="nhjythh" localSheetId="49" hidden="1">{"DCF","UPSIDE CASE",FALSE,"Sheet1";"DCF","BASE CASE",FALSE,"Sheet1";"DCF","DOWNSIDE CASE",FALSE,"Sheet1"}</definedName>
    <definedName name="nn" localSheetId="49">#REF!</definedName>
    <definedName name="nnnn" localSheetId="49" hidden="1">{#N/A,#N/A,FALSE,"A";#N/A,#N/A,FALSE,"C"}</definedName>
    <definedName name="nnnnnnn" localSheetId="49"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NO_OF_UNITS" localSheetId="49">#REF!</definedName>
    <definedName name="noijnio" localSheetId="49"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NormalUnits" localSheetId="49">#REF!</definedName>
    <definedName name="nowe" localSheetId="49" hidden="1">{#N/A,#N/A,TRUE,"Krycí list"}</definedName>
    <definedName name="nper" localSheetId="49">term*'Tax_Assessor Info_OLD'!periods_per_year</definedName>
    <definedName name="NRA" localSheetId="49">#REF!</definedName>
    <definedName name="number" localSheetId="49">#REF!</definedName>
    <definedName name="Number_of_Payments" localSheetId="49">MATCH(0.01,'Sales &amp; Percentage Rent'!End_Bal,-1)+1</definedName>
    <definedName name="NumberOfUnits" localSheetId="49">#REF!</definedName>
    <definedName name="o" localSheetId="49" hidden="1">{TRUE,TRUE,-1.25,-15.5,604.5,369,FALSE,FALSE,TRUE,TRUE,0,1,83,1,38,4,5,4,TRUE,TRUE,3,TRUE,1,TRUE,75,"Swvu.inputs._.raw._.data.","ACwvu.inputs._.raw._.data.",#N/A,FALSE,FALSE,0.5,0.5,0.5,0.5,2,"&amp;F","&amp;A&amp;RPage &amp;P",FALSE,FALSE,FALSE,FALSE,1,60,#N/A,#N/A,"=R1C61:R53C89","=C1:C5",#N/A,#N/A,FALSE,FALSE,FALSE,1,600,600,FALSE,FALSE,TRUE,TRUE,TRUE}</definedName>
    <definedName name="Occupancy" localSheetId="49">#REF!</definedName>
    <definedName name="OccupancyString" localSheetId="49">#REF!</definedName>
    <definedName name="OCF" localSheetId="49">#REF!</definedName>
    <definedName name="oen" localSheetId="49" hidden="1">{"Ops_S.Holders Assets and Income",#N/A,FALSE,"ops_shf"}</definedName>
    <definedName name="oeprint" localSheetId="49">#REF!</definedName>
    <definedName name="office1" localSheetId="49" hidden="1">{#N/A,#N/A,FALSE,"Cashflow Analysis";#N/A,#N/A,FALSE,"Sensitivity Analysis";#N/A,#N/A,FALSE,"PV";#N/A,#N/A,FALSE,"Pro Forma"}</definedName>
    <definedName name="oiprint" localSheetId="49">#REF!</definedName>
    <definedName name="ojghjkgoguogogiugugug" localSheetId="49">#REF!</definedName>
    <definedName name="OK" localSheetId="49" hidden="1">{#N/A,#N/A,FALSE,"Cover";#N/A,#N/A,FALSE,"LUMI";#N/A,#N/A,FALSE,"COMD";#N/A,#N/A,FALSE,"Valuation";#N/A,#N/A,FALSE,"Assumptions";#N/A,#N/A,FALSE,"Pooling";#N/A,#N/A,FALSE,"BalanceSheet"}</definedName>
    <definedName name="olddebt" localSheetId="49">#REF!</definedName>
    <definedName name="oldhtl" localSheetId="49" hidden="1">{"'Assump'!$F$6:$J$6"}</definedName>
    <definedName name="origination" localSheetId="49">#REF!</definedName>
    <definedName name="Other" localSheetId="49">#REF!</definedName>
    <definedName name="othersoft" localSheetId="49">#REF!</definedName>
    <definedName name="outparcel" localSheetId="49">#REF!</definedName>
    <definedName name="overhead" localSheetId="49">#REF!</definedName>
    <definedName name="p" localSheetId="49" hidden="1">{#N/A,#N/A,FALSE,"Lse-ex";#N/A,#N/A,FALSE,"Rollover";#N/A,#N/A,FALSE,"Hist Sales";#N/A,#N/A,FALSE,"97 Occup Cst";#N/A,#N/A,FALSE,"Breakpoint";#N/A,#N/A,FALSE,"Rentroll";#N/A,#N/A,FALSE,"Hst I&amp;E";#N/A,#N/A,FALSE,"Owners";#N/A,#N/A,FALSE,"PROPS96";#N/A,#N/A,FALSE,"Props on mkt";#N/A,#N/A,FALSE,"Portfolios on mkt"}</definedName>
    <definedName name="Package" localSheetId="49" hidden="1">{#N/A,#N/A,FALSE,"Cover Page";#N/A,#N/A,FALSE,"Table of Contents";#N/A,#N/A,FALSE,"Executive Summary";#N/A,#N/A,FALSE,"Investment-Acquisition Costs";#N/A,#N/A,FALSE,"Financing Assumptions";#N/A,#N/A,FALSE,"Rent Roll";#N/A,#N/A,FALSE,"Taxes and Assessments"}</definedName>
    <definedName name="palisades" localSheetId="49" hidden="1">{#N/A,#N/A,FALSE,"WATCHDSC";#N/A,#N/A,FALSE,"2LOSSMOD";#N/A,#N/A,FALSE,"2LOSS";#N/A,#N/A,FALSE,"DSC";#N/A,#N/A,FALSE,"OPERAT";#N/A,#N/A,FALSE,"ADJUST";#N/A,#N/A,FALSE,"LEASE EXPIRE"}</definedName>
    <definedName name="Param_BuildDate" localSheetId="49" hidden="1">#REF!</definedName>
    <definedName name="Param_BuildID" localSheetId="49" hidden="1">#REF!</definedName>
    <definedName name="Param_CashFlows" localSheetId="49" hidden="1">#REF!</definedName>
    <definedName name="Param_cBuildingID" localSheetId="49" hidden="1">#REF!</definedName>
    <definedName name="Param_Complete" localSheetId="49" hidden="1">#REF!</definedName>
    <definedName name="Param_Consolidated" localSheetId="49" hidden="1">#REF!</definedName>
    <definedName name="Param_CumRent" localSheetId="49" hidden="1">#REF!</definedName>
    <definedName name="Param_CurrentDate" localSheetId="49" hidden="1">#REF!</definedName>
    <definedName name="Param_Database" localSheetId="49" hidden="1">#REF!</definedName>
    <definedName name="Param_DLLVersion" localSheetId="49" hidden="1">#REF!</definedName>
    <definedName name="Param_DRCredit" localSheetId="49" hidden="1">#REF!</definedName>
    <definedName name="Param_DRNonCredit" localSheetId="49" hidden="1">#REF!</definedName>
    <definedName name="Param_ExcludeTenants" localSheetId="49" hidden="1">#REF!</definedName>
    <definedName name="Param_IncludeCPI" localSheetId="49" hidden="1">#REF!</definedName>
    <definedName name="Param_IncludePercentRent" localSheetId="49" hidden="1">#REF!</definedName>
    <definedName name="Param_IncludePW" localSheetId="49" hidden="1">#REF!</definedName>
    <definedName name="Param_Inclusion" localSheetId="49" hidden="1">#REF!</definedName>
    <definedName name="Param_LastDate" localSheetId="49" hidden="1">#REF!</definedName>
    <definedName name="Param_Markets" localSheetId="49" hidden="1">#REF!</definedName>
    <definedName name="Param_Properties" localSheetId="49" hidden="1">#REF!</definedName>
    <definedName name="Param_PVAbatement" localSheetId="49" hidden="1">#REF!</definedName>
    <definedName name="Param_RecDate" localSheetId="49" hidden="1">#REF!</definedName>
    <definedName name="Param_RentDate" localSheetId="49" hidden="1">#REF!</definedName>
    <definedName name="Param_RLAToolsVersion" localSheetId="49" hidden="1">#REF!</definedName>
    <definedName name="Param_SLAbatement" localSheetId="49" hidden="1">#REF!</definedName>
    <definedName name="Param_Start" localSheetId="49" hidden="1">#REF!</definedName>
    <definedName name="Param_Tenants" localSheetId="49" hidden="1">#REF!</definedName>
    <definedName name="Param_Term" localSheetId="49" hidden="1">#REF!</definedName>
    <definedName name="Param_UWDate" localSheetId="49" hidden="1">#REF!</definedName>
    <definedName name="Param_VacMarket" localSheetId="49" hidden="1">#REF!</definedName>
    <definedName name="Param_VacRenew" localSheetId="49" hidden="1">#REF!</definedName>
    <definedName name="Param_VacVacate" localSheetId="49" hidden="1">#REF!</definedName>
    <definedName name="Param_Version" localSheetId="49" hidden="1">#REF!</definedName>
    <definedName name="payment" localSheetId="49">#REF!</definedName>
    <definedName name="payment.Num" localSheetId="49">#REF!</definedName>
    <definedName name="Payment_Date" localSheetId="49">DATE(YEAR(Loan_Start),MONTH(Loan_Start)+Payment_Number,DAY(Loan_Start))</definedName>
    <definedName name="payments" localSheetId="49">MAX(#REF!)</definedName>
    <definedName name="pen" localSheetId="49" hidden="1">{"Logo",#N/A,FALSE,"Logo";"Exchange",#N/A,FALSE,"Logo";#N/A,#N/A,FALSE,"overview"}</definedName>
    <definedName name="peprint" localSheetId="49">#REF!</definedName>
    <definedName name="perbolag" localSheetId="49" hidden="1">{#N/A,#N/A,FALSE,"intag";#N/A,#N/A,FALSE,"budg";#N/A,#N/A,FALSE,"samtl"}</definedName>
    <definedName name="perbolagneu" localSheetId="49" hidden="1">{#N/A,#N/A,FALSE,"intag";#N/A,#N/A,FALSE,"budg";#N/A,#N/A,FALSE,"samtl"}</definedName>
    <definedName name="PercentComplete" localSheetId="49">PercentCompleteBeyond*PeriodInPlan</definedName>
    <definedName name="percenthard" localSheetId="49">#REF!</definedName>
    <definedName name="percentsoft" localSheetId="49">#REF!</definedName>
    <definedName name="performbond" localSheetId="49">#REF!</definedName>
    <definedName name="periods_per_year" localSheetId="49">INDEX({12,24,26,52,26,52},MATCH(#REF!,'Tax_Assessor Info_OLD'!frequency,0))</definedName>
    <definedName name="perunit" localSheetId="49">#REF!</definedName>
    <definedName name="Physical_Inspection" localSheetId="49">#REF!</definedName>
    <definedName name="pier90" localSheetId="49">#REF!</definedName>
    <definedName name="pijm" localSheetId="49" hidden="1">{"lot inventory",#N/A,FALSE,"Lot List"}</definedName>
    <definedName name="piprint" localSheetId="49">#REF!</definedName>
    <definedName name="PJAM3Yr" localSheetId="49" hidden="1">{"INCOME",#N/A,FALSE,"ProNet";"VALUE",#N/A,FALSE,"ProNet"}</definedName>
    <definedName name="pky" localSheetId="49" hidden="1">{#N/A,#N/A,FALSE,"A";#N/A,#N/A,FALSE,"B";#N/A,#N/A,FALSE,"C";#N/A,#N/A,FALSE,"D";#N/A,#N/A,FALSE,"E";#N/A,#N/A,FALSE,"F";#N/A,#N/A,FALSE,"G";#N/A,#N/A,FALSE,"H";#N/A,#N/A,FALSE,"I";#N/A,#N/A,FALSE,"J";#N/A,#N/A,FALSE,"K";#N/A,#N/A,FALSE,"L";#N/A,#N/A,FALSE,"M";#N/A,#N/A,FALSE,"N";#N/A,#N/A,FALSE,"O";#N/A,#N/A,FALSE,"P";#N/A,#N/A,FALSE,"Q";#N/A,#N/A,FALSE,"R"}</definedName>
    <definedName name="platform" localSheetId="49">#REF!</definedName>
    <definedName name="pojgpojopjosjosjf0wejf0wejfsd" localSheetId="49">#REF!</definedName>
    <definedName name="Port_fill" localSheetId="49" hidden="1">#REF!</definedName>
    <definedName name="ppdins" localSheetId="49" hidden="1">#REF!</definedName>
    <definedName name="pprice" localSheetId="49">#REF!</definedName>
    <definedName name="ppy" localSheetId="49">'Tax_Assessor Info_OLD'!periods_per_year</definedName>
    <definedName name="PREFERRED" localSheetId="49">#REF!</definedName>
    <definedName name="Principal" localSheetId="49">#REF!</definedName>
    <definedName name="Print_Area_Reset" localSheetId="49">OFFSET(Full_Print,0,0,'Tax_Assessor Info_OLD'!Last_Row)</definedName>
    <definedName name="Print1" localSheetId="49">#REF!</definedName>
    <definedName name="PRINTAREA" localSheetId="49" hidden="1">#REF!</definedName>
    <definedName name="PrintAreaRR" localSheetId="49">#REF!</definedName>
    <definedName name="Private" localSheetId="49" hidden="1">{"Page 1",#N/A,FALSE,"92264 Page 1";"Page 2",#N/A,FALSE,"92264 Page 2";"Page 3",#N/A,FALSE,"92264 Page 3";"Page 4",#N/A,FALSE,"92264 Page 4";"Page 5",#N/A,FALSE,"92264 Page 5";"Page 6",#N/A,FALSE,"92264 Page 6";"Page 7",#N/A,FALSE,"92264 Page 7";"Page 8",#N/A,FALSE,"92264 Page 8"}</definedName>
    <definedName name="prntall" localSheetId="49" hidden="1">{#N/A,#N/A,FALSE,"Land";#N/A,#N/A,FALSE,"Cost Analysis";"Summary",#N/A,FALSE,"Equipment"}</definedName>
    <definedName name="Professional_Fees" localSheetId="49">#REF!</definedName>
    <definedName name="Profit" localSheetId="49" hidden="1">#REF!</definedName>
    <definedName name="project" localSheetId="49">#REF!</definedName>
    <definedName name="projectcost" localSheetId="49">#REF!</definedName>
    <definedName name="promote_rows" localSheetId="49">#REF!,#REF!,#REF!</definedName>
    <definedName name="promte" localSheetId="49">#REF!</definedName>
    <definedName name="Properties" localSheetId="49">#REF!</definedName>
    <definedName name="Property_Tax" localSheetId="49">#REF!</definedName>
    <definedName name="PropertyName" localSheetId="49">#REF!</definedName>
    <definedName name="proxy1" localSheetId="49" hidden="1">{"Full Sheet",#N/A,FALSE,"Expense Comparison"}</definedName>
    <definedName name="proxy2" localSheetId="49" hidden="1">{#N/A,#N/A,FALSE,"Expense Comparison"}</definedName>
    <definedName name="proxy3" localSheetId="49" hidden="1">{"Full Sheet",#N/A,FALSE,"Expense Comparison"}</definedName>
    <definedName name="proxy4" localSheetId="49" hidden="1">{#N/A,#N/A,FALSE,"Expense Comparison"}</definedName>
    <definedName name="Pru" localSheetId="49" hidden="1">{#N/A,#N/A,FALSE,"Input"}</definedName>
    <definedName name="psf" localSheetId="49">#REF!</definedName>
    <definedName name="q" localSheetId="49" hidden="1">{"BB1",#N/A,TRUE,"B-B (R)";"BB2",#N/A,TRUE,"B-B (R)"}</definedName>
    <definedName name="qq" localSheetId="49" hidden="1">{"SIMPLIFD_P1",#N/A,FALSE,"SIMPLIFD"}</definedName>
    <definedName name="qqq" localSheetId="49" hidden="1">{"TEST1",#N/A,FALSE,"SIMPLIFD"}</definedName>
    <definedName name="qqqq" localSheetId="49" hidden="1">{#N/A,#N/A,FALSE,"Chart 2 by Prop Type"}</definedName>
    <definedName name="qre" localSheetId="49" hidden="1">{TRUE,TRUE,-1.25,-15.5,604.5,369,FALSE,FALSE,TRUE,TRUE,0,1,83,1,38,4,5,4,TRUE,TRUE,3,TRUE,1,TRUE,75,"Swvu.inputs._.raw._.data.","ACwvu.inputs._.raw._.data.",#N/A,FALSE,FALSE,0.5,0.5,0.5,0.5,2,"&amp;F","&amp;A&amp;RPage &amp;P",FALSE,FALSE,FALSE,FALSE,1,60,#N/A,#N/A,"=R1C61:R53C89","=C1:C5",#N/A,#N/A,FALSE,FALSE,FALSE,1,600,600,FALSE,FALSE,TRUE,TRUE,TRUE}</definedName>
    <definedName name="quart" localSheetId="49">#REF!</definedName>
    <definedName name="quarterly" localSheetId="49" hidden="1">{"CF",#N/A,FALSE,"Cash Flow";"RET",#N/A,FALSE,"Returns";"NPV",#N/A,FALSE,"Values";"ASMPT",#N/A,FALSE,"Assumptions"}</definedName>
    <definedName name="question" localSheetId="49" hidden="1">{"CF",#N/A,FALSE,"Cash Flow";"RET",#N/A,FALSE,"Returns";"NPV",#N/A,FALSE,"Values";"ASMPT",#N/A,FALSE,"Assumptions"}</definedName>
    <definedName name="qw" localSheetId="49" hidden="1">{"Total",#N/A,FALSE,"Total Proved + Probable";"PDP",#N/A,FALSE,"Total Proved + Probable";"PNP",#N/A,FALSE,"Total Proved + Probable";"PUD",#N/A,FALSE,"Total Proved + Probable";"Prob",#N/A,FALSE,"Total Proved + Probable"}</definedName>
    <definedName name="qwe" localSheetId="49" hidden="1">{"new",#N/A,FALSE,"D";"PROFORMA",#N/A,FALSE,"A";"partial 1",#N/A,FALSE,"B";"partial 2",#N/A,FALSE,"B";"partial 3",#N/A,FALSE,"B";"SMALL CF 1",#N/A,FALSE,"C"}</definedName>
    <definedName name="qwer" localSheetId="49"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t" localSheetId="4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R.SMBC" localSheetId="49"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R_TASKLOG_Range" localSheetId="49" hidden="1">#REF!</definedName>
    <definedName name="Radnor" localSheetId="49" hidden="1">binary</definedName>
    <definedName name="randomsheet" localSheetId="49">#REF!</definedName>
    <definedName name="rate2" localSheetId="49">#REF!</definedName>
    <definedName name="Rating" localSheetId="49" hidden="1">{"Assumptions",#N/A,FALSE,"input page";"1998",#N/A,FALSE,"1998";"1999",#N/A,FALSE,"1999";"2000",#N/A,FALSE,"2000";"2001",#N/A,FALSE,"2001"}</definedName>
    <definedName name="RCIII" localSheetId="49" hidden="1">{"ba1",#N/A,TRUE,"B-A";"ba2",#N/A,TRUE,"B-A"}</definedName>
    <definedName name="Receivables" localSheetId="49">#REF!</definedName>
    <definedName name="Rehab" localSheetId="49">#REF!</definedName>
    <definedName name="reim" localSheetId="49">#REF!</definedName>
    <definedName name="rel" localSheetId="49" hidden="1">#REF!</definedName>
    <definedName name="rem" localSheetId="49" hidden="1">{"Assumptions",#N/A,FALSE,"input page";"1998",#N/A,FALSE,"1998";"1999",#N/A,FALSE,"1999";"2000",#N/A,FALSE,"2000";"2001",#N/A,FALSE,"2001"}</definedName>
    <definedName name="ren" localSheetId="49" hidden="1">{"rec. of 310",#N/A,FALSE,"Resanal"}</definedName>
    <definedName name="Renovation" localSheetId="49">#REF!</definedName>
    <definedName name="RenovationString" localSheetId="49">#REF!</definedName>
    <definedName name="Rent_Increase" localSheetId="49">#REF!</definedName>
    <definedName name="RentType" localSheetId="49">#REF!</definedName>
    <definedName name="report" localSheetId="49" hidden="1">{#N/A,#N/A,FALSE,"Summary";#N/A,#N/A,FALSE,"Assumptions";#N/A,#N/A,FALSE,"Cash Flow";#N/A,#N/A,FALSE,"Residual Calculation";#N/A,#N/A,FALSE,"Pricing Matrix";#N/A,#N/A,FALSE,"Pricing Matrix II";#N/A,#N/A,FALSE,"Expiration Schedule"}</definedName>
    <definedName name="report1" localSheetId="49" hidden="1">{#N/A,#N/A,FALSE,"Summary";#N/A,#N/A,FALSE,"Assumptions";#N/A,#N/A,FALSE,"Cash Flow";#N/A,#N/A,FALSE,"Residual Calculation";#N/A,#N/A,FALSE,"Pricing Matrix";#N/A,#N/A,FALSE,"Pricing Matrix II";#N/A,#N/A,FALSE,"Expiration Schedule"}</definedName>
    <definedName name="report5" localSheetId="49" hidden="1">{#N/A,#N/A,FALSE,"Summary";#N/A,#N/A,FALSE,"Assumptions";#N/A,#N/A,FALSE,"Cash Flow";#N/A,#N/A,FALSE,"Residual Calculation";#N/A,#N/A,FALSE,"Pricing Matrix";#N/A,#N/A,FALSE,"Pricing Matrix II";#N/A,#N/A,FALSE,"Expiration Schedule"}</definedName>
    <definedName name="ReportType" localSheetId="49">#REF!</definedName>
    <definedName name="REPRES" localSheetId="49">#REF!</definedName>
    <definedName name="reserve_rows" localSheetId="49">#REF!,#REF!,#REF!,#REF!,#REF!</definedName>
    <definedName name="resort" localSheetId="49" hidden="1">{"Output-3Column",#N/A,FALSE,"Output"}</definedName>
    <definedName name="retail" localSheetId="49" hidden="1">#REF!</definedName>
    <definedName name="retewr" localSheetId="49" hidden="1">#REF!</definedName>
    <definedName name="retl" localSheetId="49" hidden="1">#REF!</definedName>
    <definedName name="Revenue_Dummy_Data" localSheetId="49" hidden="1">OFFSET(#REF!,0,0,COUNTA(#REF!)-1,1)</definedName>
    <definedName name="revisiondate" localSheetId="49">#REF!</definedName>
    <definedName name="rgr" localSheetId="49" hidden="1">{"ReportTop",#N/A,FALSE,"report top"}</definedName>
    <definedName name="RID" localSheetId="49">#REF!</definedName>
    <definedName name="riprint" localSheetId="49">#REF!</definedName>
    <definedName name="RLAINPUT_DebtLoan1CapEx" localSheetId="49" hidden="1">#REF!</definedName>
    <definedName name="RLAINPUT_DebtLoan1FixedPIPayment" localSheetId="49" hidden="1">#REF!</definedName>
    <definedName name="RLAINPUT_DebtLoan1Funding" localSheetId="49" hidden="1">#REF!,#REF!,#REF!</definedName>
    <definedName name="RLAINPUT_DebtLoan1Gen1" localSheetId="49" hidden="1">#REF!</definedName>
    <definedName name="RLAINPUT_DebtLoan1Gen2" localSheetId="49" hidden="1">#REF!</definedName>
    <definedName name="RLAINPUT_DebtLoan1Payment" localSheetId="49" hidden="1">#REF!</definedName>
    <definedName name="RLAINPUT_DebtLoan2CapEx" localSheetId="49" hidden="1">#REF!</definedName>
    <definedName name="RLAINPUT_DebtLoan2FixedPIPayment" localSheetId="49" hidden="1">#REF!</definedName>
    <definedName name="RLAINPUT_DebtLoan2Funding" localSheetId="49" hidden="1">#REF!,#REF!,#REF!</definedName>
    <definedName name="RLAINPUT_DebtLoan2Gen1" localSheetId="49" hidden="1">#REF!</definedName>
    <definedName name="RLAINPUT_DebtLoan2Gen2" localSheetId="49" hidden="1">#REF!</definedName>
    <definedName name="RLAINPUT_DebtLoan2Payment" localSheetId="49" hidden="1">#REF!</definedName>
    <definedName name="RLAINPUT_DebtLoan3CapEx" localSheetId="49" hidden="1">#REF!</definedName>
    <definedName name="RLAINPUT_DebtLoan3FixedPIPayment" localSheetId="49" hidden="1">#REF!</definedName>
    <definedName name="RLAINPUT_DebtLoan3Funding" localSheetId="49" hidden="1">#REF!,#REF!,#REF!</definedName>
    <definedName name="RLAINPUT_DebtLoan3Gen1" localSheetId="49" hidden="1">#REF!</definedName>
    <definedName name="RLAINPUT_DebtLoan3Gen2" localSheetId="49" hidden="1">#REF!</definedName>
    <definedName name="RLAINPUT_DebtLoan3Payment" localSheetId="49" hidden="1">#REF!</definedName>
    <definedName name="RLAINPUT_DebtRateIndex" localSheetId="49" hidden="1">#REF!</definedName>
    <definedName name="RLAINPUT_EquityCatchUp1" localSheetId="49" hidden="1">#REF!,#REF!</definedName>
    <definedName name="RLAINPUT_EquityCatchUp2" localSheetId="49" hidden="1">#REF!,#REF!</definedName>
    <definedName name="RLAINPUT_EquityCatchUp3" localSheetId="49" hidden="1">#REF!,#REF!</definedName>
    <definedName name="RLAINPUT_EquityInputs" localSheetId="49" hidden="1">#REF!,#REF!,#REF!</definedName>
    <definedName name="RLAINPUT_EquityPartnerNames" localSheetId="49" hidden="1">#REF!,#REF!</definedName>
    <definedName name="RLAINPUT_EquityPercent" localSheetId="49" hidden="1">#REF!</definedName>
    <definedName name="RLAINPUT_EquityRemainder" localSheetId="49" hidden="1">#REF!,#REF!</definedName>
    <definedName name="RLAINPUT_EquityTier1" localSheetId="49" hidden="1">#REF!,#REF!</definedName>
    <definedName name="RLAINPUT_EquityTier2" localSheetId="49" hidden="1">#REF!,#REF!,#REF!</definedName>
    <definedName name="RLAINPUT_EquityTier3" localSheetId="49" hidden="1">#REF!,#REF!,#REF!</definedName>
    <definedName name="RLAINPUT_ExecSumYears" localSheetId="49" hidden="1">#REF!</definedName>
    <definedName name="RLAINPUT_InPlaceRecovery" localSheetId="49" hidden="1">#REF!</definedName>
    <definedName name="RLAINPUT_InputDisp" localSheetId="49" hidden="1">#REF!</definedName>
    <definedName name="RLAINPUT_Inputs" localSheetId="49" hidden="1">#REF!</definedName>
    <definedName name="RLAINPUT_Loan3Refi" localSheetId="49" hidden="1">#REF!,#REF!,#REF!</definedName>
    <definedName name="RLAINPUT_PortfolioInputs" localSheetId="49" hidden="1">#REF!</definedName>
    <definedName name="RLAINPUT_PortfolioPropertyInputs" localSheetId="49" hidden="1">#REF!</definedName>
    <definedName name="Rock2" localSheetId="49" hidden="1">{"LBO Summary",#N/A,FALSE,"Summary";"Income Statement",#N/A,FALSE,"Model";"Cash Flow",#N/A,FALSE,"Model";"Balance Sheet",#N/A,FALSE,"Model";"Working Capital",#N/A,FALSE,"Model";"Pro Forma Balance Sheets",#N/A,FALSE,"PFBS";"Debt Balances",#N/A,FALSE,"Model";"Fee Schedules",#N/A,FALSE,"Model"}</definedName>
    <definedName name="Rockwell" localSheetId="49" hidden="1">{"LBO Summary",#N/A,FALSE,"Summary"}</definedName>
    <definedName name="rozp" localSheetId="49" hidden="1">{#N/A,#N/A,TRUE,"Krycí list"}</definedName>
    <definedName name="rozpp" localSheetId="49" hidden="1">{#N/A,#N/A,TRUE,"Krycí list"}</definedName>
    <definedName name="rp" localSheetId="49" hidden="1">{"summary1",#N/A,TRUE,"Comps";"summary2",#N/A,TRUE,"Comps";"summary3",#N/A,TRUE,"Comps"}</definedName>
    <definedName name="RPA" localSheetId="49" hidden="1">{#N/A,#N/A,FALSE,"Cashflow Analysis";#N/A,#N/A,FALSE,"Sensitivity Analysis";#N/A,#N/A,FALSE,"PV";#N/A,#N/A,FALSE,"Pro Forma"}</definedName>
    <definedName name="RPA.2" localSheetId="49" hidden="1">{#N/A,#N/A,FALSE,"Cashflow Analysis";#N/A,#N/A,FALSE,"Sensitivity Analysis";#N/A,#N/A,FALSE,"PV";#N/A,#N/A,FALSE,"Pro Forma"}</definedName>
    <definedName name="Rpt_Rqst_Dscr" localSheetId="49">#REF!</definedName>
    <definedName name="rr" localSheetId="49">#REF!</definedName>
    <definedName name="rrg" localSheetId="49" hidden="1">#REF!</definedName>
    <definedName name="rrr" localSheetId="49" hidden="1">{#N/A,#N/A,FALSE,"ExecutiveSummary";#N/A,#N/A,FALSE,"CostDetail";#N/A,#N/A,FALSE,"IncomeDetail"}</definedName>
    <definedName name="rt" localSheetId="49" hidden="1">#REF!</definedName>
    <definedName name="rtl" localSheetId="49" hidden="1">#REF!</definedName>
    <definedName name="rtyr" localSheetId="49" hidden="1">{"sheet a",#N/A,FALSE,"A";"sheet b 1",#N/A,FALSE,"B";"sheet b 2",#N/A,FALSE,"B"}</definedName>
    <definedName name="rwe" localSheetId="49" hidden="1">{"Grant",#N/A,FALSE,"Grant";"GP Developer",#N/A,FALSE,"GP &amp; Dev Loans";"Operating Analysis",#N/A,FALSE,"Operations";"Tax Credit",#N/A,FALSE,"Tax Credits";"Tax Credit Analysis",#N/A,FALSE,"TC Analysis"}</definedName>
    <definedName name="Rwvu.CAM._.RATES." localSheetId="49">#REF!</definedName>
    <definedName name="Rwvu.MARKETING._.REVENUE." localSheetId="49" hidden="1">#REF!,#REF!,#REF!</definedName>
    <definedName name="Rwvu.MINIMUM._.RENT." localSheetId="49">#REF!</definedName>
    <definedName name="sa" localSheetId="49" hidden="1">{"cap_structure",#N/A,FALSE,"Graph-Mkt Cap";"price",#N/A,FALSE,"Graph-Price";"ebit",#N/A,FALSE,"Graph-EBITDA";"ebitda",#N/A,FALSE,"Graph-EBITDA"}</definedName>
    <definedName name="saa" localSheetId="49" hidden="1">{"rtn",#N/A,FALSE,"RTN";"tables",#N/A,FALSE,"RTN";"cf",#N/A,FALSE,"CF";"stats",#N/A,FALSE,"Stats";"prop",#N/A,FALSE,"Prop"}</definedName>
    <definedName name="sadd" localSheetId="49" hidden="1">{"DCF","UPSIDE CASE",FALSE,"Sheet1";"DCF","BASE CASE",FALSE,"Sheet1";"DCF","DOWNSIDE CASE",FALSE,"Sheet1"}</definedName>
    <definedName name="sadfs" localSheetId="49" hidden="1">{"Const_Monthly",#N/A,FALSE,"Construction";"Construction_Summary",#N/A,FALSE,"Construction";"Cash_Flow",#N/A,FALSE,"Cash Flow";"Summary",#N/A,FALSE,"Summary";"Finsumm",#N/A,FALSE,"Summary Analysis";"Loanrecap",#N/A,FALSE,"Construction"}</definedName>
    <definedName name="sadsadsa" localSheetId="49" hidden="1">{"'Assump'!$F$6:$J$6"}</definedName>
    <definedName name="sagf" localSheetId="49" hidden="1">{TRUE,TRUE,-1.25,-15.5,604.5,369,FALSE,FALSE,TRUE,TRUE,0,1,83,1,38,4,5,4,TRUE,TRUE,3,TRUE,1,TRUE,75,"Swvu.inputs._.raw._.data.","ACwvu.inputs._.raw._.data.",#N/A,FALSE,FALSE,0.5,0.5,0.5,0.5,2,"&amp;F","&amp;A&amp;RPage &amp;P",FALSE,FALSE,FALSE,FALSE,1,60,#N/A,#N/A,"=R1C61:R53C89","=C1:C5",#N/A,#N/A,FALSE,FALSE,FALSE,1,600,600,FALSE,FALSE,TRUE,TRUE,TRUE}</definedName>
    <definedName name="Sale" localSheetId="49">#REF!</definedName>
    <definedName name="SaleBal" localSheetId="49">#REF!</definedName>
    <definedName name="SALES1" localSheetId="49">#REF!</definedName>
    <definedName name="SALES2" localSheetId="49">#REF!</definedName>
    <definedName name="sam" localSheetId="49" hidden="1">{"Full Gross to Net",#N/A,TRUE,"GtoN";"R_I Accepted from Group Coys",#N/A,TRUE,"GtoN";"R_I Ceded to Group Coys",#N/A,TRUE,"GtoN";"Closing Loss Reserves and Gross Claims Incurred",#N/A,TRUE,"GtoN"}</definedName>
    <definedName name="sandy" localSheetId="49">#REF!</definedName>
    <definedName name="Sara" localSheetId="49" hidden="1">{"cashcons",#N/A,FALSE,"CASHCONS";"cash7000",#N/A,FALSE,"CASH7000";"cash9000",#N/A,FALSE,"CASH9000";"assu7000",#N/A,FALSE,"ASSU7000";"assu9000",#N/A,FALSE,"ASSU9000";"rentroll",#N/A,FALSE,"RENTROLL";"expr7000",#N/A,FALSE,"EXPR7000";"expr9000",#N/A,FALSE,"EXPR9000"}</definedName>
    <definedName name="Sara_2" localSheetId="49" hidden="1">{#N/A,#N/A,TRUE,"10 Yr Hold";#N/A,#N/A,TRUE,"7 Yr Hold";#N/A,#N/A,TRUE,"5 Yr Hold";#N/A,#N/A,TRUE,"3 Yr Hold"}</definedName>
    <definedName name="sas" localSheetId="49" hidden="1">{"Outflow 1",#N/A,FALSE,"Outflows-Inflows";"Outflow 2",#N/A,FALSE,"Outflows-Inflows";"Inflow 1",#N/A,FALSE,"Outflows-Inflows";"Inflow 2",#N/A,FALSE,"Outflows-Inflows"}</definedName>
    <definedName name="SC_Fill" localSheetId="49" hidden="1">#REF!</definedName>
    <definedName name="SC_Fill2" localSheetId="49" hidden="1">#REF!</definedName>
    <definedName name="scen_change" localSheetId="49" hidden="1">#REF!,#REF!,#REF!,#REF!,#REF!</definedName>
    <definedName name="scen_value1" localSheetId="49" hidden="1">{"0,0525";"0";"0";"20";"0";"0,025";"7"}</definedName>
    <definedName name="Scenario" localSheetId="49">#REF!</definedName>
    <definedName name="Scheduled_Interest_Rate" localSheetId="49">#REF!</definedName>
    <definedName name="sd" localSheetId="49">#REF!</definedName>
    <definedName name="SD_1x1_11x1_3_G_9003" localSheetId="49" hidden="1">#REF!</definedName>
    <definedName name="sdaf" localSheetId="49" hidden="1">#REF!</definedName>
    <definedName name="sdas" localSheetId="49" hidden="1">{"Total",#N/A,FALSE,"Six Fields";"PDP",#N/A,FALSE,"Six Fields";"PNP",#N/A,FALSE,"Six Fields";"PUD",#N/A,FALSE,"Six Fields";"Prob",#N/A,FALSE,"Six Fields"}</definedName>
    <definedName name="sdcds" localSheetId="49" hidden="1">{"'Assump'!$F$6:$J$6"}</definedName>
    <definedName name="sdf" localSheetId="49" hidden="1">{#N/A,#N/A,FALSE,"A";#N/A,#N/A,FALSE,"B";#N/A,#N/A,FALSE,"C";#N/A,#N/A,FALSE,"D";#N/A,#N/A,FALSE,"E";#N/A,#N/A,FALSE,"F";#N/A,#N/A,FALSE,"G";#N/A,#N/A,FALSE,"H";#N/A,#N/A,FALSE,"I";#N/A,#N/A,FALSE,"J";#N/A,#N/A,FALSE,"K";#N/A,#N/A,FALSE,"L";#N/A,#N/A,FALSE,"M";#N/A,#N/A,FALSE,"N";#N/A,#N/A,FALSE,"O";#N/A,#N/A,FALSE,"P";#N/A,#N/A,FALSE,"Q";#N/A,#N/A,FALSE,"R"}</definedName>
    <definedName name="sdfass" localSheetId="49" hidden="1">{"Outflow 1",#N/A,FALSE,"Outflows-Inflows";"Outflow 2",#N/A,FALSE,"Outflows-Inflows";"Inflow 1",#N/A,FALSE,"Outflows-Inflows";"Inflow 2",#N/A,FALSE,"Outflows-Inflows"}</definedName>
    <definedName name="sdfd" localSheetId="49" hidden="1">{"Summary",#N/A,FALSE,"Summary"}</definedName>
    <definedName name="sdfdsaf" localSheetId="49" hidden="1">{"incomemth",#N/A,TRUE,"forecast01";"incpercentmth",#N/A,TRUE,"forecast01";"balancemth",#N/A,TRUE,"forecast01";"cashmth",#N/A,TRUE,"forecast01";"cov2mth",#N/A,TRUE,"forecast01";"prbexp",#N/A,TRUE,"forecast01";"prbcap",#N/A,TRUE,"forecast01";"coalconsultants",#N/A,TRUE,"forecast01";"prbsum",#N/A,TRUE,"forecast01"}</definedName>
    <definedName name="sdff" localSheetId="49" hidden="1">{#N/A,#N/A,TRUE,"Krycí list"}</definedName>
    <definedName name="sdfga" localSheetId="49" hidden="1">{TRUE,TRUE,-1.25,-15.5,604.5,369,FALSE,FALSE,TRUE,TRUE,0,1,83,1,38,4,5,4,TRUE,TRUE,3,TRUE,1,TRUE,75,"Swvu.inputs._.raw._.data.","ACwvu.inputs._.raw._.data.",#N/A,FALSE,FALSE,0.5,0.5,0.5,0.5,2,"&amp;F","&amp;A&amp;RPage &amp;P",FALSE,FALSE,FALSE,FALSE,1,60,#N/A,#N/A,"=R1C61:R53C89","=C1:C5",#N/A,#N/A,FALSE,FALSE,FALSE,1,600,600,FALSE,FALSE,TRUE,TRUE,TRUE}</definedName>
    <definedName name="sdfh2wh" localSheetId="49"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sdflkj" localSheetId="49" hidden="1">{"incomemth",#N/A,TRUE,"forecast01";"incpercentmth",#N/A,TRUE,"forecast01";"balancemth",#N/A,TRUE,"forecast01";"cashmth",#N/A,TRUE,"forecast01";"cov2mth",#N/A,TRUE,"forecast01";"prbexp",#N/A,TRUE,"forecast01";"prbcap",#N/A,TRUE,"forecast01";"coalconsultants",#N/A,TRUE,"forecast01";"prbsum",#N/A,TRUE,"forecast01"}</definedName>
    <definedName name="SDFSDF" localSheetId="49" hidden="1">{"Page One",#N/A,FALSE,"Model";"Page 2",#N/A,FALSE,"Model";"Page 3",#N/A,FALSE,"Model"}</definedName>
    <definedName name="sdgdfg" localSheetId="49" hidden="1">{"new",#N/A,FALSE,"D";"PROFORMA",#N/A,FALSE,"A";"partial 1",#N/A,FALSE,"B";"partial 2",#N/A,FALSE,"B";"partial 3",#N/A,FALSE,"B";"SMALL CF 1",#N/A,FALSE,"C"}</definedName>
    <definedName name="sdgfr" localSheetId="49" hidden="1">{"sheet a",#N/A,FALSE,"A";"sheet b 1",#N/A,FALSE,"B";"sheet b 2",#N/A,FALSE,"B"}</definedName>
    <definedName name="sdgg" localSheetId="49" hidden="1">{"P_L Account",#N/A,FALSE,"Prime";"Assets",#N/A,FALSE,"Prime";"Liabilities",#N/A,FALSE,"Prime";"Capital and Reserves",#N/A,FALSE,"Prime";"Rec. of S_Holders Funds",#N/A,FALSE,"Prime";"Rec. of Pre and Post Tax Result",#N/A,FALSE,"Prime"}</definedName>
    <definedName name="Seg_LBO_Summ" localSheetId="49" hidden="1">{"LBO Summary",#N/A,FALSE,"Summary"}</definedName>
    <definedName name="Segment_Pie_Data" localSheetId="49" hidden="1">OFFSET(#REF!,0,0,COUNTA(#REF!)-1,1)</definedName>
    <definedName name="Semiprivate" localSheetId="49" hidden="1">{"Page 1",#N/A,FALSE,"92264 Page 1";"Page 2",#N/A,FALSE,"92264 Page 2";"Page 3",#N/A,FALSE,"92264 Page 3";"Page 4",#N/A,FALSE,"92264 Page 4";"Page 5",#N/A,FALSE,"92264 Page 5";"Page 6",#N/A,FALSE,"92264 Page 6";"Page 7",#N/A,FALSE,"92264 Page 7";"Page 8",#N/A,FALSE,"92264 Page 8"}</definedName>
    <definedName name="sencount" localSheetId="49" hidden="1">2</definedName>
    <definedName name="Sensitivity" localSheetId="49" hidden="1">{"mgmt forecast",#N/A,FALSE,"Mgmt Forecast";"dcf table",#N/A,FALSE,"Mgmt Forecast";"sensitivity",#N/A,FALSE,"Mgmt Forecast";"table inputs",#N/A,FALSE,"Mgmt Forecast";"calculations",#N/A,FALSE,"Mgmt Forecast"}</definedName>
    <definedName name="sese" localSheetId="49" hidden="1">{"mgmt forecast",#N/A,FALSE,"Mgmt Forecast";"dcf table",#N/A,FALSE,"Mgmt Forecast";"sensitivity",#N/A,FALSE,"Mgmt Forecast";"table inputs",#N/A,FALSE,"Mgmt Forecast";"calculations",#N/A,FALSE,"Mgmt Forecast"}</definedName>
    <definedName name="SF_2021" localSheetId="49">#REF!</definedName>
    <definedName name="SF_All" localSheetId="49">#REF!</definedName>
    <definedName name="SF_March" localSheetId="49">#REF!</definedName>
    <definedName name="sfds" localSheetId="49" hidden="1">{#N/A,#N/A,FALSE,"Cash Flow"}</definedName>
    <definedName name="SFDsum" localSheetId="49" hidden="1">{#N/A,#N/A,FALSE,"Static Proforma";#N/A,#N/A,FALSE,"Bldg Dev DCF";#N/A,#N/A,FALSE,"Land Sales DCF"}</definedName>
    <definedName name="sfg." localSheetId="49" hidden="1">{"Construction_Short",#N/A,FALSE,"Construction"}</definedName>
    <definedName name="sfghsfgh" localSheetId="49" hidden="1">{"CF",#N/A,FALSE,"Cash Flow";"RET",#N/A,FALSE,"Returns";"NPV",#N/A,FALSE,"Values";"ASMPT",#N/A,FALSE,"Assumptions"}</definedName>
    <definedName name="SFV" localSheetId="49">#REF!</definedName>
    <definedName name="SG_Fill" localSheetId="49" hidden="1">#REF!</definedName>
    <definedName name="sheet2" localSheetId="49" hidden="1">{"CF",#N/A,FALSE,"Cash Flow";"RET",#N/A,FALSE,"Returns";"NPV",#N/A,FALSE,"Values";"ASMPT",#N/A,FALSE,"Assumptions"}</definedName>
    <definedName name="shit" localSheetId="49" hidden="1">{"'Assump'!$F$6:$J$6"}</definedName>
    <definedName name="Show" localSheetId="49">#REF!</definedName>
    <definedName name="Show.Date" localSheetId="49">#REF!</definedName>
    <definedName name="siteprep" localSheetId="49">#REF!</definedName>
    <definedName name="SMBC" localSheetId="49" hidden="1">{"Ops_S.Holders Assets and Income",#N/A,FALSE,"ops_shf"}</definedName>
    <definedName name="SMBCR" localSheetId="49" hidden="1">{"P_L Account",#N/A,FALSE,"Prime";"Assets",#N/A,FALSE,"Prime";"Liabilities",#N/A,FALSE,"Prime";"Capital and Reserves",#N/A,FALSE,"Prime";"Rec. of S_Holders Funds",#N/A,FALSE,"Prime";"Rec. of Pre and Post Tax Result",#N/A,FALSE,"Prime"}</definedName>
    <definedName name="soft" localSheetId="49">#REF!</definedName>
    <definedName name="soft_costs" localSheetId="49">#REF!</definedName>
    <definedName name="solver_adj" localSheetId="49" hidden="1">#REF!</definedName>
    <definedName name="solver_cvg" localSheetId="49" hidden="1">0.001</definedName>
    <definedName name="solver_lhs1" localSheetId="49" hidden="1">#REF!</definedName>
    <definedName name="solver_lhs10" localSheetId="49" hidden="1">#REF!</definedName>
    <definedName name="solver_lhs11" localSheetId="49" hidden="1">#REF!</definedName>
    <definedName name="solver_lhs12" localSheetId="49" hidden="1">#REF!</definedName>
    <definedName name="solver_lin" localSheetId="49" hidden="1">0</definedName>
    <definedName name="solver_num" localSheetId="49" hidden="1">0</definedName>
    <definedName name="solver_opt" localSheetId="49" hidden="1">#REF!</definedName>
    <definedName name="solver_rhs1" localSheetId="49" hidden="1">0.15</definedName>
    <definedName name="solver_rhs10" localSheetId="49" hidden="1">binary</definedName>
    <definedName name="solver_rhs11" localSheetId="49" hidden="1">binary</definedName>
    <definedName name="solver_rhs12" localSheetId="49" hidden="1">binary</definedName>
    <definedName name="solver_rhs13" localSheetId="49" hidden="1">binary</definedName>
    <definedName name="solver_rhs14" localSheetId="49" hidden="1">binary</definedName>
    <definedName name="solver_rhs15" localSheetId="49" hidden="1">binary</definedName>
    <definedName name="solver_rhs16" localSheetId="49" hidden="1">binary</definedName>
    <definedName name="solver_rhs17" localSheetId="49" hidden="1">binary</definedName>
    <definedName name="solver_rhs18" localSheetId="49" hidden="1">binary</definedName>
    <definedName name="solver_rhs19" localSheetId="49" hidden="1">binary</definedName>
    <definedName name="solver_rhs2" localSheetId="49" hidden="1">binary</definedName>
    <definedName name="solver_rhs20" localSheetId="49" hidden="1">binary</definedName>
    <definedName name="solver_rhs21" localSheetId="49" hidden="1">binary</definedName>
    <definedName name="solver_rhs22" localSheetId="49" hidden="1">binary</definedName>
    <definedName name="solver_rhs23" localSheetId="49" hidden="1">#REF!</definedName>
    <definedName name="solver_rhs24" localSheetId="49" hidden="1">binary</definedName>
    <definedName name="solver_rhs25" localSheetId="49" hidden="1">binary</definedName>
    <definedName name="solver_rhs26" localSheetId="49" hidden="1">binary</definedName>
    <definedName name="solver_rhs27" localSheetId="49" hidden="1">binary</definedName>
    <definedName name="solver_rhs28" localSheetId="49" hidden="1">binary</definedName>
    <definedName name="solver_rhs29" localSheetId="49" hidden="1">binary</definedName>
    <definedName name="solver_rhs3" localSheetId="49" hidden="1">binary</definedName>
    <definedName name="solver_rhs30" localSheetId="49" hidden="1">binary</definedName>
    <definedName name="solver_rhs31" localSheetId="49" hidden="1">binary</definedName>
    <definedName name="solver_rhs32" localSheetId="49" hidden="1">binary</definedName>
    <definedName name="solver_rhs33" localSheetId="49" hidden="1">binary</definedName>
    <definedName name="solver_rhs34" localSheetId="49" hidden="1">binary</definedName>
    <definedName name="solver_rhs35" localSheetId="49" hidden="1">binary</definedName>
    <definedName name="solver_rhs36" localSheetId="49" hidden="1">binary</definedName>
    <definedName name="solver_rhs37" localSheetId="49" hidden="1">binary</definedName>
    <definedName name="solver_rhs38" localSheetId="49" hidden="1">binary</definedName>
    <definedName name="solver_rhs39" localSheetId="49" hidden="1">binary</definedName>
    <definedName name="solver_rhs4" localSheetId="49" hidden="1">binary</definedName>
    <definedName name="solver_rhs40" localSheetId="49" hidden="1">binary</definedName>
    <definedName name="solver_rhs41" localSheetId="49" hidden="1">binary</definedName>
    <definedName name="solver_rhs42" localSheetId="49" hidden="1">binary</definedName>
    <definedName name="solver_rhs43" localSheetId="49" hidden="1">binary</definedName>
    <definedName name="solver_rhs44" localSheetId="49" hidden="1">binary</definedName>
    <definedName name="solver_rhs45" localSheetId="49" hidden="1">#REF!</definedName>
    <definedName name="solver_rhs46" localSheetId="49" hidden="1">binary</definedName>
    <definedName name="solver_rhs47" localSheetId="49" hidden="1">binary</definedName>
    <definedName name="solver_rhs48" localSheetId="49" hidden="1">binary</definedName>
    <definedName name="solver_rhs49" localSheetId="49" hidden="1">binary</definedName>
    <definedName name="solver_rhs5" localSheetId="49" hidden="1">binary</definedName>
    <definedName name="solver_rhs50" localSheetId="49" hidden="1">binary</definedName>
    <definedName name="solver_rhs51" localSheetId="49" hidden="1">binary</definedName>
    <definedName name="solver_rhs52" localSheetId="49" hidden="1">binary</definedName>
    <definedName name="solver_rhs53" localSheetId="49" hidden="1">binary</definedName>
    <definedName name="solver_rhs54" localSheetId="49" hidden="1">binary</definedName>
    <definedName name="solver_rhs55" localSheetId="49" hidden="1">binary</definedName>
    <definedName name="solver_rhs56" localSheetId="49" hidden="1">binary</definedName>
    <definedName name="solver_rhs57" localSheetId="49" hidden="1">binary</definedName>
    <definedName name="solver_rhs58" localSheetId="49" hidden="1">binary</definedName>
    <definedName name="solver_rhs59" localSheetId="49" hidden="1">binary</definedName>
    <definedName name="solver_rhs6" localSheetId="49" hidden="1">binary</definedName>
    <definedName name="solver_rhs60" localSheetId="49" hidden="1">binary</definedName>
    <definedName name="solver_rhs61" localSheetId="49" hidden="1">binary</definedName>
    <definedName name="solver_rhs62" localSheetId="49" hidden="1">binary</definedName>
    <definedName name="solver_rhs63" localSheetId="49" hidden="1">binary</definedName>
    <definedName name="solver_rhs64" localSheetId="49" hidden="1">binary</definedName>
    <definedName name="solver_rhs65" localSheetId="49" hidden="1">binary</definedName>
    <definedName name="solver_rhs66" localSheetId="49" hidden="1">binary</definedName>
    <definedName name="solver_rhs67" localSheetId="49" hidden="1">#REF!</definedName>
    <definedName name="solver_rhs68" localSheetId="49" hidden="1">binary</definedName>
    <definedName name="solver_rhs69" localSheetId="49" hidden="1">binary</definedName>
    <definedName name="solver_rhs7" localSheetId="49" hidden="1">binary</definedName>
    <definedName name="solver_rhs70" localSheetId="49" hidden="1">binary</definedName>
    <definedName name="solver_rhs71" localSheetId="49" hidden="1">binary</definedName>
    <definedName name="solver_rhs72" localSheetId="49" hidden="1">binary</definedName>
    <definedName name="solver_rhs73" localSheetId="49" hidden="1">binary</definedName>
    <definedName name="solver_rhs74" localSheetId="49" hidden="1">binary</definedName>
    <definedName name="solver_rhs75" localSheetId="49" hidden="1">binary</definedName>
    <definedName name="solver_rhs76" localSheetId="49" hidden="1">binary</definedName>
    <definedName name="solver_rhs77" localSheetId="49" hidden="1">binary</definedName>
    <definedName name="solver_rhs78" localSheetId="49" hidden="1">binary</definedName>
    <definedName name="solver_rhs79" localSheetId="49" hidden="1">binary</definedName>
    <definedName name="solver_rhs8" localSheetId="49" hidden="1">binary</definedName>
    <definedName name="solver_rhs80" localSheetId="49" hidden="1">binary</definedName>
    <definedName name="solver_rhs81" localSheetId="49" hidden="1">binary</definedName>
    <definedName name="solver_rhs82" localSheetId="49" hidden="1">binary</definedName>
    <definedName name="solver_rhs83" localSheetId="49" hidden="1">binary</definedName>
    <definedName name="solver_rhs84" localSheetId="49" hidden="1">binary</definedName>
    <definedName name="solver_rhs85" localSheetId="49" hidden="1">binary</definedName>
    <definedName name="solver_rhs86" localSheetId="49" hidden="1">binary</definedName>
    <definedName name="solver_rhs87" localSheetId="49" hidden="1">binary</definedName>
    <definedName name="solver_rhs88" localSheetId="49" hidden="1">binary</definedName>
    <definedName name="solver_rhs9" localSheetId="49" hidden="1">binary</definedName>
    <definedName name="solver_typ" localSheetId="49" hidden="1">3</definedName>
    <definedName name="solver_val" localSheetId="49" hidden="1">0.6</definedName>
    <definedName name="sot" localSheetId="49" hidden="1">#REF!</definedName>
    <definedName name="SOURCE" localSheetId="49">#REF!</definedName>
    <definedName name="SourceColumn" localSheetId="49">#REF!,#REF!</definedName>
    <definedName name="SPM" localSheetId="49" hidden="1">{#N/A,#N/A,FALSE,"Cashflow Analysis";#N/A,#N/A,FALSE,"Sensitivity Analysis";#N/A,#N/A,FALSE,"PV";#N/A,#N/A,FALSE,"Pro Forma"}</definedName>
    <definedName name="SPM.2" localSheetId="49" hidden="1">{#N/A,#N/A,FALSE,"Cashflow Analysis";#N/A,#N/A,FALSE,"Sensitivity Analysis";#N/A,#N/A,FALSE,"PV";#N/A,#N/A,FALSE,"Pro Forma"}</definedName>
    <definedName name="sqaurefoot" localSheetId="49">#REF!</definedName>
    <definedName name="SqFt" localSheetId="49">#REF!</definedName>
    <definedName name="srghs" localSheetId="49" hidden="1">{"CF",#N/A,FALSE,"Cash Flow";"RET",#N/A,FALSE,"Returns";"NPV",#N/A,FALSE,"Values";"ASMPT",#N/A,FALSE,"Assumptions"}</definedName>
    <definedName name="ss" localSheetId="49">#REF!</definedName>
    <definedName name="SSO" localSheetId="49" hidden="1">{#N/A,#N/A,FALSE,"CF Consolidated 2";#N/A,#N/A,FALSE,"Retail Assump";#N/A,#N/A,FALSE,"CF Retail";#N/A,#N/A,FALSE,"Garage Assumpt 1";#N/A,#N/A,FALSE,"Garage Op Proj";#N/A,#N/A,FALSE,"Hist I&amp;E";#N/A,#N/A,FALSE,"Rent Roll";#N/A,#N/A,FALSE,"RE Taxes";#N/A,#N/A,FALSE,"CAM - BH";#N/A,#N/A,FALSE,"Comm.Condo CAM"}</definedName>
    <definedName name="SSSSSVS" localSheetId="49" hidden="1">{"print annual inc. statement",#N/A,FALSE,"Summary";"print annual stats",#N/A,FALSE,"Summary";"print quarterly inc. statement",#N/A,FALSE,"Summary";"print quarterly stats",#N/A,FALSE,"Summary"}</definedName>
    <definedName name="Stadium" localSheetId="49">#REF!</definedName>
    <definedName name="stare" localSheetId="49" hidden="1">{#N/A,#N/A,TRUE,"A-site";#N/A,#N/A,TRUE,"B-Buildings";#N/A,#N/A,TRUE,"c-out-of-fence";#N/A,#N/A,TRUE,"d-proj.infr.";#N/A,#N/A,TRUE,"e- land"}</definedName>
    <definedName name="start_rate" localSheetId="49">#REF!</definedName>
    <definedName name="Statements" localSheetId="49" hidden="1">{"CF",#N/A,FALSE,"Cash Flow";"RET",#N/A,FALSE,"Returns";"NPV",#N/A,FALSE,"Values";"ASMPT",#N/A,FALSE,"Assumptions"}</definedName>
    <definedName name="sTUFF" localSheetId="49">#REF!</definedName>
    <definedName name="SUMMARY_AcquisitionDate" localSheetId="49" hidden="1">#REF!</definedName>
    <definedName name="SUMMARY_AsOfDate" localSheetId="49" hidden="1">#REF!</definedName>
    <definedName name="SUMMARY_AssetName" localSheetId="49" hidden="1">#REF!</definedName>
    <definedName name="SUMMARY_AssetType" localSheetId="49" hidden="1">#REF!</definedName>
    <definedName name="SUMMARY_BOOK" localSheetId="49" hidden="1">{"page1",#N/A,FALSE,"GIRLBO";"page2",#N/A,FALSE,"GIRLBO";"page3",#N/A,FALSE,"GIRLBO";"page4",#N/A,FALSE,"GIRLBO";"page5",#N/A,FALSE,"GIRLBO"}</definedName>
    <definedName name="SUMMARY_ExitDate" localSheetId="49" hidden="1">#REF!</definedName>
    <definedName name="SUMMARY_Funds" localSheetId="49" hidden="1">#REF!</definedName>
    <definedName name="SUMMARY_ModelDescription" localSheetId="49" hidden="1">#REF!</definedName>
    <definedName name="SUMMARY_SalesPrice" localSheetId="49" hidden="1">#REF!</definedName>
    <definedName name="SUMMARY_SalesPricePSF" localSheetId="49" hidden="1">#REF!</definedName>
    <definedName name="summaryy" localSheetId="49" hidden="1">{#N/A,#N/A,TRUE,"Krycí list"}</definedName>
    <definedName name="SumOpsBudgetAnnual" localSheetId="49">#REF!</definedName>
    <definedName name="SumOpsBudgetMonth" localSheetId="49">#REF!</definedName>
    <definedName name="SumOpsBudgetYTD" localSheetId="49">#REF!</definedName>
    <definedName name="Swvu.ALL." localSheetId="49">#REF!</definedName>
    <definedName name="sxdfrtxdft" localSheetId="49" hidden="1">{#N/A,#N/A,FALSE,"CCC ACC Budget";#N/A,#N/A,FALSE,"Variance";#N/A,#N/A,FALSE,"CCC Rent Detail";#N/A,#N/A,FALSE,"COMMON AREA";#N/A,#N/A,FALSE,"CCC Electric Inclusion";#N/A,#N/A,FALSE,"CCC Opex Detail";#N/A,#N/A,FALSE,"CCC RE Tax Detail";#N/A,#N/A,FALSE,"CCC Chilled Wtr Inclusion";#N/A,#N/A,FALSE,"CCC OTHVAC ";#N/A,#N/A,FALSE,"CCC INPUT"}</definedName>
    <definedName name="t" localSheetId="49">#REF!</definedName>
    <definedName name="T12CashChangeMonth" localSheetId="49">#REF!</definedName>
    <definedName name="T12Check" localSheetId="49">#REF!</definedName>
    <definedName name="T12Total" localSheetId="49">#REF!</definedName>
    <definedName name="Table_beg_bal" localSheetId="49">#REF!</definedName>
    <definedName name="TAXPREF" localSheetId="49">#REF!</definedName>
    <definedName name="tbDataBeg1" localSheetId="49">#REF!</definedName>
    <definedName name="tbDataEnd1" localSheetId="49">#REF!</definedName>
    <definedName name="tbFoot1" localSheetId="49">#REF!</definedName>
    <definedName name="tdc" localSheetId="49" hidden="1">{"'April 24'!$J$11"}</definedName>
    <definedName name="temp" localSheetId="49" hidden="1">{"Print CRXLAND Assumptions",#N/A,FALSE,"CRXLAND Openings";"Print CRXLAND Openings",#N/A,FALSE,"CRXLAND Openings"}</definedName>
    <definedName name="temp2" localSheetId="49" hidden="1">{"Print CRXLAND Assumptions",#N/A,FALSE,"CRXLAND Openings";"Print CRXLAND Openings",#N/A,FALSE,"CRXLAND Openings"}</definedName>
    <definedName name="tempor" localSheetId="49"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mpsheet" localSheetId="49">#REF!</definedName>
    <definedName name="tenantfinish" localSheetId="49">#REF!</definedName>
    <definedName name="TenYearCapital" localSheetId="49">#REF!</definedName>
    <definedName name="test" localSheetId="49" hidden="1">#REF!</definedName>
    <definedName name="Test2" localSheetId="49" hidden="1">{"INCOME",#N/A,FALSE,"ProNet";"VALUE",#N/A,FALSE,"ProNet"}</definedName>
    <definedName name="Test3" localSheetId="49" hidden="1">{"INCOME",#N/A,FALSE,"ProNet";"VALUE",#N/A,FALSE,"ProNet"}</definedName>
    <definedName name="test4" localSheetId="49" hidden="1">{"CHART",#N/A,FALSE,"Arch Communications"}</definedName>
    <definedName name="TIER1" localSheetId="49">#REF!</definedName>
    <definedName name="TIER2" localSheetId="49">#REF!</definedName>
    <definedName name="TIER3" localSheetId="49">#REF!</definedName>
    <definedName name="Title" localSheetId="49">#REF!</definedName>
    <definedName name="titleins" localSheetId="49">#REF!</definedName>
    <definedName name="TMS" localSheetId="49">#REF!</definedName>
    <definedName name="Tnt_Imprv" localSheetId="49">#REF!</definedName>
    <definedName name="total" localSheetId="49">#REF!</definedName>
    <definedName name="Total_Payment" localSheetId="49">Scheduled_Payment+Extra_Payment</definedName>
    <definedName name="TotalEquity" localSheetId="49">#REF!</definedName>
    <definedName name="TotalProjectOHLot" localSheetId="49" hidden="1">#REF!</definedName>
    <definedName name="TotalSalesPrice" localSheetId="49" hidden="1">#REF!</definedName>
    <definedName name="TotalUnits" localSheetId="49">#REF!</definedName>
    <definedName name="tp" localSheetId="49">#REF!</definedName>
    <definedName name="trhrwty" localSheetId="49" hidden="1">#REF!</definedName>
    <definedName name="trial" localSheetId="49" hidden="1">{"Outflow 1",#N/A,FALSE,"Outflows-Inflows";"Outflow 2",#N/A,FALSE,"Outflows-Inflows";"Inflow 1",#N/A,FALSE,"Outflows-Inflows";"Inflow 2",#N/A,FALSE,"Outflows-Inflows"}</definedName>
    <definedName name="trtyr" localSheetId="49" hidden="1">{"graph",#N/A,FALSE,"WWJU";"graph",#N/A,FALSE,"WWSEM";"graph",#N/A,FALSE,"GOMJU";"graph",#N/A,FALSE,"GOMSEM";"graph",#N/A,FALSE,"NSJU";"graph",#N/A,FALSE,"NSSEM";"graph",#N/A,FALSE,"WAJU";"graph",#N/A,FALSE,"STOCKPRI";"graph",#N/A,FALSE,"CFTEV";"graph",#N/A,FALSE,"NAV-RCV";"graph",#N/A,FALSE,"CRUDEWW"}</definedName>
    <definedName name="ttt" localSheetId="49" hidden="1">#REF!</definedName>
    <definedName name="tttt" localSheetId="49" hidden="1">{"data",#N/A,FALSE,"INPUT"}</definedName>
    <definedName name="ttttt" localSheetId="49" hidden="1">{FALSE,FALSE,1.75,1,600,351,FALSE,FALSE,TRUE,TRUE,0,30,#N/A,41,#N/A,9.57777777777778,18.9166666666667,1,FALSE,FALSE,1,TRUE,1,FALSE,100,"Swvu.As._.Is._.Value.","ACwvu.As._.Is._.Value.",1,FALSE,FALSE,1,1,1,1,1,"","",FALSE,FALSE,FALSE,FALSE,1,#N/A,1,1,FALSE,FALSE,FALSE,FALSE,FALSE,FALSE}</definedName>
    <definedName name="ttttttt" localSheetId="49" hidden="1">{FALSE,FALSE,1.75,1,600,351,FALSE,FALSE,TRUE,TRUE,0,30,#N/A,41,#N/A,9.57777777777778,18.9166666666667,1,FALSE,FALSE,1,TRUE,1,FALSE,100,"Swvu.As._.Is._.Value.","ACwvu.As._.Is._.Value.",1,FALSE,FALSE,1,1,1,1,1,"","",FALSE,FALSE,FALSE,FALSE,1,#N/A,1,1,FALSE,FALSE,FALSE,FALSE,FALSE,FALSE}</definedName>
    <definedName name="TTTTTTTT" localSheetId="49" hidden="1">{FALSE,FALSE,1.75,1,600,351,FALSE,FALSE,TRUE,TRUE,0,30,#N/A,41,#N/A,9.57777777777778,18.9166666666667,1,FALSE,FALSE,1,TRUE,1,FALSE,100,"Swvu.As._.Is._.Value.","ACwvu.As._.Is._.Value.",1,FALSE,FALSE,1,1,1,1,1,"","",FALSE,FALSE,FALSE,FALSE,1,#N/A,1,1,FALSE,FALSE,FALSE,FALSE,FALSE,FALSE}</definedName>
    <definedName name="tttttttttttttt" localSheetId="49" hidden="1">{FALSE,FALSE,1.75,1,600,351,FALSE,FALSE,TRUE,TRUE,0,30,#N/A,41,#N/A,9.57777777777778,18.9166666666667,1,FALSE,FALSE,1,TRUE,1,FALSE,100,"Swvu.As._.Is._.Value.","ACwvu.As._.Is._.Value.",1,FALSE,FALSE,1,1,1,1,1,"","",FALSE,FALSE,FALSE,FALSE,1,#N/A,1,1,FALSE,FALSE,FALSE,FALSE,FALSE,FALSE}</definedName>
    <definedName name="Turnover" localSheetId="49">#REF!</definedName>
    <definedName name="twn" localSheetId="49"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TWO" localSheetId="49">#REF!</definedName>
    <definedName name="tyler" localSheetId="4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4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rt" localSheetId="49" hidden="1">{"Lot Prices",#N/A,FALSE,"LOTS-PRICING";"lot1",#N/A,FALSE,"Lots";"lot2",#N/A,FALSE,"Lots";"Lot3",#N/A,FALSE,"Lots";"lot4",#N/A,FALSE,"Lots";"lot5",#N/A,FALSE,"Lots";"lot6",#N/A,FALSE,"Lots";"lot7",#N/A,FALSE,"Lots";"lot8",#N/A,FALSE,"Lots";"lot9",#N/A,FALSE,"Lots";"lot10",#N/A,FALSE,"Lots";"lot11",#N/A,FALSE,"Lots";"lot12",#N/A,FALSE,"Lots"}</definedName>
    <definedName name="u" localSheetId="49" hidden="1">{"CSheet",#N/A,FALSE,"C";"SmCap",#N/A,FALSE,"VAL1";"GulfCoast",#N/A,FALSE,"VAL1";"nav",#N/A,FALSE,"NAV";"Summary",#N/A,FALSE,"NAV"}</definedName>
    <definedName name="uen" localSheetId="49" hidden="1">{#N/A,#N/A,TRUE,"base case";#N/A,#N/A,TRUE,"valuation";#N/A,#N/A,TRUE,"sources and uses";#N/A,#N/A,TRUE,"recapitalization";#N/A,#N/A,TRUE,"flowchart";#N/A,#N/A,TRUE,"summary";#N/A,#N/A,TRUE,"sensitivities";#N/A,#N/A,TRUE,"pro forma";#N/A,#N/A,TRUE,"PAC shares"}</definedName>
    <definedName name="ui" localSheetId="49" hidden="1">{"Total",#N/A,FALSE,"Total Proved";"PDP",#N/A,FALSE,"Total Proved";"PNP",#N/A,FALSE,"Total Proved";"PUD",#N/A,FALSE,"Total Proved"}</definedName>
    <definedName name="uioiuo" localSheetId="49" hidden="1">{#N/A,#N/A,FALSE,"Highridge Return Analysis";#N/A,#N/A,FALSE,"Sale @ end of year 3 (4yr Plan)";#N/A,#N/A,FALSE,"Highridge Assumption Page"}</definedName>
    <definedName name="uiyui" localSheetId="49" hidden="1">{"sheet a",#N/A,FALSE,"A";"2 9 casflow",#N/A,FALSE,"B"}</definedName>
    <definedName name="UniqueDealId" localSheetId="49">#REF!</definedName>
    <definedName name="Unit" localSheetId="49">#REF!</definedName>
    <definedName name="UnitNo" localSheetId="49">#REF!</definedName>
    <definedName name="Units" localSheetId="49">#REF!</definedName>
    <definedName name="unitsales" localSheetId="49">#REF!</definedName>
    <definedName name="UnitType" localSheetId="49">#REF!</definedName>
    <definedName name="Unleveraged_assumptions_area" localSheetId="49">#REF!,#REF!</definedName>
    <definedName name="uu" localSheetId="49">#REF!</definedName>
    <definedName name="uyfkf" localSheetId="4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4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_Key1" localSheetId="49">#REF!</definedName>
    <definedName name="Value" localSheetId="49" hidden="1">#N/A</definedName>
    <definedName name="Value.2" localSheetId="49" hidden="1">{#N/A,#N/A,FALSE,"Cashflow Analysis";#N/A,#N/A,FALSE,"Sensitivity Analysis";#N/A,#N/A,FALSE,"PV";#N/A,#N/A,FALSE,"Pro Forma"}</definedName>
    <definedName name="value1" localSheetId="49" hidden="1">{#N/A,#N/A,FALSE,"Cashflow Analysis";#N/A,#N/A,FALSE,"Sensitivity Analysis";#N/A,#N/A,FALSE,"PV";#N/A,#N/A,FALSE,"Pro Forma"}</definedName>
    <definedName name="value1.2" localSheetId="49" hidden="1">{#N/A,#N/A,FALSE,"Cashflow Analysis";#N/A,#N/A,FALSE,"Sensitivity Analysis";#N/A,#N/A,FALSE,"PV";#N/A,#N/A,FALSE,"Pro Forma"}</definedName>
    <definedName name="var96_96" localSheetId="49" hidden="1">{#N/A,#N/A,FALSE,"B_Spread"}</definedName>
    <definedName name="vBroker_vs_v1" localSheetId="49" hidden="1">#REF!</definedName>
    <definedName name="Velocity" localSheetId="49">#REF!</definedName>
    <definedName name="vghjkvgh" localSheetId="49" hidden="1">{#N/A,#N/A,FALSE,"Expense Detail ";#N/A,#N/A,FALSE,"Worksheet";#N/A,#N/A,FALSE,"Audit";#N/A,#N/A,FALSE,"Exclusions";#N/A,#N/A,FALSE,"Variance";#N/A,#N/A,FALSE,"Reconciliation"}</definedName>
    <definedName name="vghvgh" localSheetId="49"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vhjh" localSheetId="49" hidden="1">{#N/A,#N/A,FALSE,"CCC ACC Budget";#N/A,#N/A,FALSE,"Variance";#N/A,#N/A,FALSE,"CCC Rent Detail";#N/A,#N/A,FALSE,"COMMON AREA";#N/A,#N/A,FALSE,"CCC Electric Inclusion";#N/A,#N/A,FALSE,"CCC Opex Detail";#N/A,#N/A,FALSE,"CCC RE Tax Detail";#N/A,#N/A,FALSE,"CCC Chilled Wtr Inclusion";#N/A,#N/A,FALSE,"CCC OTHVAC ";#N/A,#N/A,FALSE,"CCC INPUT"}</definedName>
    <definedName name="VIGRIN.Operations._.Review" localSheetId="49" hidden="1">{#N/A,#N/A,FALSE,"Proforma Five Yr";#N/A,#N/A,FALSE,"Occ and Rate";#N/A,#N/A,FALSE,"PF Input";#N/A,#N/A,FALSE,"Hotcomps"}</definedName>
    <definedName name="VIRG.Complete._.Review" localSheetId="49" hidden="1">{#N/A,#N/A,FALSE,"Occ and Rate";#N/A,#N/A,FALSE,"PF Input";#N/A,#N/A,FALSE,"Capital Input";#N/A,#N/A,FALSE,"Proforma Five Yr";#N/A,#N/A,FALSE,"Calculations";#N/A,#N/A,FALSE,"Transaction Summary-DTW"}</definedName>
    <definedName name="VIRGIN.Investment._.Review" localSheetId="49" hidden="1">{#N/A,#N/A,FALSE,"Proforma Five Yr";#N/A,#N/A,FALSE,"Capital Input";#N/A,#N/A,FALSE,"Calculations";#N/A,#N/A,FALSE,"Transaction Summary-DTW"}</definedName>
    <definedName name="VIRGIN.Phase._.I." localSheetId="49" hidden="1">{#N/A,#N/A,FALSE,"Transaction Summary-DTW";#N/A,#N/A,FALSE,"Proforma Five Yr";#N/A,#N/A,FALSE,"Occ and Rate"}</definedName>
    <definedName name="VIRGIN.Proforma._.Review." localSheetId="49" hidden="1">{#N/A,#N/A,FALSE,"Occ and Rate";#N/A,#N/A,FALSE,"PF Input";#N/A,#N/A,FALSE,"Proforma Five Yr";#N/A,#N/A,FALSE,"Hotcomps"}</definedName>
    <definedName name="vj" localSheetId="49" hidden="1">{#N/A,#N/A,FALSE,"Assumptions";#N/A,#N/A,FALSE,"10-Yr - detail";#N/A,#N/A,FALSE,"Rent Roll";#N/A,#N/A,FALSE,"Historical (2)";#N/A,#N/A,FALSE,"RET's";#N/A,#N/A,FALSE,"Lse-Exp.";#N/A,#N/A,FALSE,"Lease Rollover";#N/A,#N/A,FALSE,"Service Contracts"}</definedName>
    <definedName name="vvv" localSheetId="49" hidden="1">{"1998",#N/A,FALSE,"1998"}</definedName>
    <definedName name="vvvv" localSheetId="49" hidden="1">{#N/A,#N/A,FALSE,"Cashflow Analysis";#N/A,#N/A,FALSE,"Sensitivity Analysis";#N/A,#N/A,FALSE,"PV";#N/A,#N/A,FALSE,"Pro Forma"}</definedName>
    <definedName name="VVVV.2" localSheetId="49" hidden="1">{#N/A,#N/A,FALSE,"Cashflow Analysis";#N/A,#N/A,FALSE,"Sensitivity Analysis";#N/A,#N/A,FALSE,"PV";#N/A,#N/A,FALSE,"Pro Forma"}</definedName>
    <definedName name="vz" localSheetId="49" hidden="1">{"mgmt forecast",#N/A,FALSE,"Mgmt Forecast";"dcf table",#N/A,FALSE,"Mgmt Forecast";"sensitivity",#N/A,FALSE,"Mgmt Forecast";"table inputs",#N/A,FALSE,"Mgmt Forecast";"calculations",#N/A,FALSE,"Mgmt Forecast"}</definedName>
    <definedName name="vzx" localSheetId="49" hidden="1">{"mgmt forecast",#N/A,FALSE,"Mgmt Forecast";"dcf table",#N/A,FALSE,"Mgmt Forecast";"sensitivity",#N/A,FALSE,"Mgmt Forecast";"table inputs",#N/A,FALSE,"Mgmt Forecast";"calculations",#N/A,FALSE,"Mgmt Forecast"}</definedName>
    <definedName name="W" localSheetId="49">#REF!</definedName>
    <definedName name="wafe" localSheetId="49" hidden="1">{"summary1",#N/A,TRUE,"Comps";"summary2",#N/A,TRUE,"Comps";"summary3",#N/A,TRUE,"Comps"}</definedName>
    <definedName name="Ward2273" localSheetId="49" hidden="1">{"Page 1",#N/A,FALSE,"92264 Page 1";"Page 2",#N/A,FALSE,"92264 Page 2";"Page 3",#N/A,FALSE,"92264 Page 3";"Page 4",#N/A,FALSE,"92264 Page 4";"Page 5",#N/A,FALSE,"92264 Page 5";"Page 6",#N/A,FALSE,"92264 Page 6";"Page 7",#N/A,FALSE,"92264 Page 7";"Page 8",#N/A,FALSE,"92264 Page 8"}</definedName>
    <definedName name="watertaps" localSheetId="49">#REF!</definedName>
    <definedName name="WEA" localSheetId="4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localSheetId="4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gj56" localSheetId="49" hidden="1">{"scen1",#N/A,FALSE,"Scenarios";"scen2",#N/A,FALSE,"Scenarios"}</definedName>
    <definedName name="weird" localSheetId="49">#REF!</definedName>
    <definedName name="wen" localSheetId="49" hidden="1">{"Assumptions",#N/A,FALSE,"input page"}</definedName>
    <definedName name="WEQQE" localSheetId="49" hidden="1">{"summary1",#N/A,TRUE,"Comps";"summary2",#N/A,TRUE,"Comps";"summary3",#N/A,TRUE,"Comps"}</definedName>
    <definedName name="wer" localSheetId="49" hidden="1">{"Total",#N/A,FALSE,"Six Fields";"PDP",#N/A,FALSE,"Six Fields";"PNP",#N/A,FALSE,"Six Fields";"PUD",#N/A,FALSE,"Six Fields";"Prob",#N/A,FALSE,"Six Fields"}</definedName>
    <definedName name="wertwert" localSheetId="49" hidden="1">{0,0,0,0;0,0,0,0;0,0,0,0;0,0,0,0;0,0,0,0}</definedName>
    <definedName name="werw" localSheetId="49" hidden="1">{#N/A,#N/A,TRUE,"COVER";#N/A,#N/A,TRUE,"PROFORMA";#N/A,#N/A,TRUE,"Construction CF";#N/A,#N/A,TRUE,"CASHFLOW"}</definedName>
    <definedName name="wet" localSheetId="49" hidden="1">{"CSheet",#N/A,FALSE,"C";"SmCap",#N/A,FALSE,"VAL1";"GulfCoast",#N/A,FALSE,"VAL1";"nav",#N/A,FALSE,"NAV";"Summary",#N/A,FALSE,"NAV"}</definedName>
    <definedName name="wetadf" localSheetId="49" hidden="1">{"Assump",#N/A,TRUE,"Proforma";"first",#N/A,TRUE,"Proforma";"second",#N/A,TRUE,"Proforma";"lease1",#N/A,TRUE,"Proforma";"lease2",#N/A,TRUE,"Proforma"}</definedName>
    <definedName name="what" localSheetId="49">#REF!</definedName>
    <definedName name="whatwhat" localSheetId="49" hidden="1">{"Page1",#N/A,FALSE,"7979";"Page2",#N/A,FALSE,"7979";"Page3",#N/A,FALSE,"7979"}</definedName>
    <definedName name="why" localSheetId="49">#REF!</definedName>
    <definedName name="WQE" localSheetId="4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localSheetId="4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ttpck" localSheetId="49">#REF!</definedName>
    <definedName name="wrd.2._.pagers.3" localSheetId="49" hidden="1">{"Cover",#N/A,FALSE,"Cover";"Summary",#N/A,FALSE,"Summarpage"}</definedName>
    <definedName name="wrn" localSheetId="49" hidden="1">{#N/A,#N/A,TRUE,"Krycí list"}</definedName>
    <definedName name="wrn.10._.Year._.Analysis." localSheetId="49" hidden="1">{"Data Input",#N/A,TRUE,"Data Input";"10-Yr Cash Flow",#N/A,TRUE,"Cash Flow";"10-Yr Value",#N/A,TRUE,"Value "}</definedName>
    <definedName name="wrn.1111._.Report." localSheetId="49">#REF!</definedName>
    <definedName name="wrn.15._.Year._.Analysis." localSheetId="49" hidden="1">{"Data Input",#N/A,TRUE,"Data Input";"15-Yr Cash Flow",#N/A,TRUE,"Cash Flow";"15-Yr Value",#N/A,TRUE,"Value "}</definedName>
    <definedName name="wrn.1995._.Analysis." localSheetId="49">#REF!</definedName>
    <definedName name="wrn.1997." localSheetId="49"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1998." localSheetId="49" hidden="1">{"1998",#N/A,FALSE,"1998"}</definedName>
    <definedName name="wrn.1998._.Budget." localSheetId="49" hidden="1">{#N/A,#N/A,FALSE,"A";#N/A,#N/A,FALSE,"B";#N/A,#N/A,FALSE,"C";#N/A,#N/A,FALSE,"D";#N/A,#N/A,FALSE,"E";#N/A,#N/A,FALSE,"F";#N/A,#N/A,FALSE,"G";#N/A,#N/A,FALSE,"H";#N/A,#N/A,FALSE,"I";#N/A,#N/A,FALSE,"J";#N/A,#N/A,FALSE,"K";#N/A,#N/A,FALSE,"L";#N/A,#N/A,FALSE,"M";#N/A,#N/A,FALSE,"N";#N/A,#N/A,FALSE,"O";#N/A,#N/A,FALSE,"P";#N/A,#N/A,FALSE,"Q";#N/A,#N/A,FALSE,"R"}</definedName>
    <definedName name="wrn.19982" localSheetId="49" hidden="1">{#N/A,#N/A,FALSE,"A";#N/A,#N/A,FALSE,"B";#N/A,#N/A,FALSE,"C";#N/A,#N/A,FALSE,"D";#N/A,#N/A,FALSE,"E";#N/A,#N/A,FALSE,"F";#N/A,#N/A,FALSE,"G";#N/A,#N/A,FALSE,"H";#N/A,#N/A,FALSE,"I";#N/A,#N/A,FALSE,"J";#N/A,#N/A,FALSE,"K";#N/A,#N/A,FALSE,"L";#N/A,#N/A,FALSE,"M";#N/A,#N/A,FALSE,"N";#N/A,#N/A,FALSE,"O";#N/A,#N/A,FALSE,"P";#N/A,#N/A,FALSE,"Q";#N/A,#N/A,FALSE,"R"}</definedName>
    <definedName name="wrn.1999." localSheetId="49" hidden="1">{"1999",#N/A,FALSE,"1999"}</definedName>
    <definedName name="wrn.2" localSheetId="49"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_.pagers." localSheetId="49" hidden="1">{"Cover",#N/A,FALSE,"Cover";"Summary",#N/A,FALSE,"Summarpage"}</definedName>
    <definedName name="wrn.2._.pagers.2" localSheetId="49" hidden="1">{"Cover",#N/A,FALSE,"Cover";"Summary",#N/A,FALSE,"Summarpage"}</definedName>
    <definedName name="wrn.2000." localSheetId="49" hidden="1">{"2000",#N/A,FALSE,"2000"}</definedName>
    <definedName name="wrn.2001." localSheetId="49" hidden="1">{"2001",#N/A,FALSE,"2001"}</definedName>
    <definedName name="wrn.2001._.budget." localSheetId="49">#REF!</definedName>
    <definedName name="wrn.275PricingBook." localSheetId="49" hidden="1">{#N/A,#N/A,FALSE,"Assumptions";#N/A,#N/A,FALSE,"Impact Assumptions";#N/A,#N/A,FALSE,"10-Yr - detail";#N/A,#N/A,FALSE,"1,5,10 yr comp";#N/A,#N/A,FALSE,"Lse-Exp.";#N/A,#N/A,FALSE,"Rent Roll";#N/A,#N/A,FALSE,"Historical (2)";#N/A,#N/A,FALSE,"RET's";#N/A,#N/A,FALSE,"Lease Rollover"}</definedName>
    <definedName name="wrn.275Schedulles." localSheetId="49" hidden="1">{#N/A,#N/A,FALSE,"Assumptions";#N/A,#N/A,FALSE,"10-Yr - detail";#N/A,#N/A,FALSE,"Rent Roll";#N/A,#N/A,FALSE,"Historical (2)";#N/A,#N/A,FALSE,"RET's";#N/A,#N/A,FALSE,"Lse-Exp.";#N/A,#N/A,FALSE,"Lease Rollover";#N/A,#N/A,FALSE,"Service Contracts"}</definedName>
    <definedName name="wrn.3._.Year._.Summary." localSheetId="49" hidden="1">{#N/A,#N/A,FALSE,"3-Year Summary"}</definedName>
    <definedName name="wrn.310._.rec.." localSheetId="49" hidden="1">{"rec. of 310",#N/A,FALSE,"Resanal"}</definedName>
    <definedName name="wrn.36._.Month._.Financial._.Recap." localSheetId="49" hidden="1">{#N/A,#N/A,FALSE,"Recap"}</definedName>
    <definedName name="wrn.36._.Month._.Pro._.Forma." localSheetId="49" hidden="1">{#N/A,#N/A,FALSE,"36MoProForma";#N/A,#N/A,FALSE,"Recap"}</definedName>
    <definedName name="wrn.3cases." localSheetId="49" hidden="1">{#N/A,"Base",FALSE,"Dividend";#N/A,"Conservative",FALSE,"Dividend";#N/A,"Downside",FALSE,"Dividend"}</definedName>
    <definedName name="wrn.3yr.CF." localSheetId="49">#REF!</definedName>
    <definedName name="wrn.42._.Portfolio." localSheetId="49" hidden="1">{#N/A,#N/A,FALSE,"Consolidate Portfolio";#N/A,#N/A,FALSE,"Ashley";#N/A,#N/A,FALSE,"Atrium";#N/A,#N/A,FALSE,"Biscayne";#N/A,#N/A,FALSE,"Boulder";#N/A,#N/A,FALSE,"Braden";#N/A,#N/A,FALSE,"Cambridge";#N/A,#N/A,FALSE,"Carnegie";#N/A,#N/A,FALSE,"Charleston";#N/A,#N/A,FALSE,"Chasewood";#N/A,#N/A,FALSE,"ClubNorthHills";#N/A,#N/A,FALSE,"Cornerstone";#N/A,#N/A,FALSE,"Courtyard";#N/A,#N/A,FALSE,"Culpeper ";#N/A,#N/A,FALSE,"DoverFarms";#N/A,#N/A,FALSE,"GreenwayChase";#N/A,#N/A,FALSE,"Island Club 1";#N/A,#N/A,FALSE,"Island Club 2";#N/A,#N/A,FALSE,"IslesGateway";#N/A,#N/A,FALSE,"Kensington";#N/A,#N/A,FALSE,"LakeFront";#N/A,#N/A,FALSE,"LakeMayport";#N/A,#N/A,FALSE,"MadisonPark";#N/A,#N/A,FALSE,"MadisonRidge";#N/A,#N/A,FALSE,"Magnolia";#N/A,#N/A,FALSE,"Oaks";#N/A,#N/A,FALSE,"Paces River 1";#N/A,#N/A,FALSE,"Paces River 2";#N/A,#N/A,FALSE,"PacesRun";#N/A,#N/A,FALSE,"Paddock ";#N/A,#N/A,FALSE,"Park";#N/A,#N/A,FALSE,"PointeWest";#N/A,#N/A,FALSE,"Royal";#N/A,#N/A,FALSE,"Summer";#N/A,#N/A,FALSE,"Sunbrook";#N/A,#N/A,FALSE,"Sundance";#N/A,#N/A,FALSE,"Sutton";#N/A,#N/A,FALSE,"TownPlace";#N/A,#N/A,FALSE,"Valle";#N/A,#N/A,FALSE,"WatPark";#N/A,#N/A,FALSE,"WatPlace";#N/A,#N/A,FALSE,"WatCastleton";#N/A,#N/A,FALSE,"Wellington"}</definedName>
    <definedName name="wrn.5._.Year._.Model._.Investor." localSheetId="49">#REF!</definedName>
    <definedName name="wrn.617" localSheetId="49" hidden="1">{#N/A,#N/A,FALSE,"Income Stmt";#N/A,#N/A,FALSE,"Income Summary"}</definedName>
    <definedName name="wrn.7._.Page._.Proforma." localSheetId="49" hidden="1">{#N/A,#N/A,FALSE,"Deal Summary";#N/A,#N/A,FALSE,"Unit Mix";#N/A,#N/A,FALSE,"Historical OS";#N/A,#N/A,FALSE,"Sources &amp; Uses";#N/A,#N/A,FALSE,"Proj of Cash Flow";#N/A,#N/A,FALSE,"Allocation";#N/A,#N/A,FALSE,"Debt Financing"}</definedName>
    <definedName name="wrn.92264." localSheetId="49">#REF!</definedName>
    <definedName name="wrn.98ESC." localSheetId="49" hidden="1">{#N/A,#N/A,FALSE,"ope";#N/A,#N/A,FALSE,"ret";#N/A,#N/A,FALSE,"expenses";#N/A,#N/A,FALSE,"BankExpenses";#N/A,#N/A,FALSE,"TennExpenses";#N/A,#N/A,FALSE,"Occupancy"}</definedName>
    <definedName name="wrn.A_VALUATION." localSheetId="49" hidden="1">{#N/A,#N/A,FALSE,"A_D";#N/A,#N/A,FALSE,"WACC";#N/A,#N/A,FALSE,"DCF";#N/A,#N/A,FALSE,"A";#N/A,#N/A,FALSE,"LBO";#N/A,#N/A,FALSE,"C";#N/A,#N/A,FALSE,"impd";#N/A,#N/A,FALSE,"comps"}</definedName>
    <definedName name="wrn.Accr_Dil." localSheetId="49" hidden="1">{#N/A,#N/A,FALSE,"Debt Accr";#N/A,#N/A,FALSE,"Stock Accr";#N/A,#N/A,FALSE,"Debt Stock Accr"}</definedName>
    <definedName name="wrn.Accretion." localSheetId="49" hidden="1">{"Accretion",#N/A,FALSE,"Assum"}</definedName>
    <definedName name="wrn.Acq._.Model." localSheetId="49" hidden="1">{"RTN",#N/A,FALSE,"RTN";"Inc Stmt",#N/A,FALSE,"Inc Stmt";"Stats",#N/A,FALSE,"Stats";"Rnds",#N/A,FALSE,"Rnds";"Capx",#N/A,FALSE,"CapX";"Dues",#N/A,FALSE,"Dues";"Hist",#N/A,FALSE,"Hist";"Rev1",#N/A,FALSE,"Rev";"Rev2",#N/A,FALSE,"Rev";"Exp",#N/A,FALSE,"Exp";"Rounds",#N/A,FALSE,"Rounds";"Cap Imp",#N/A,FALSE,"Cap Imp"}</definedName>
    <definedName name="wrn.Acquisition._.Model." localSheetId="49" hidden="1">{"Return",#N/A,FALSE,"RTN";"Inc Stmt",#N/A,FALSE,"Inc Stmt";"Stats",#N/A,FALSE,"Stats";"Rnds",#N/A,FALSE,"Rnds";"Dues",#N/A,FALSE,"Dues";"Capx",#N/A,FALSE,"CapX";"History",#N/A,FALSE,"Hist";"Rev",#N/A,FALSE,"Rev";"Expenses",#N/A,FALSE,"Exp";"Rounds",#N/A,FALSE,"Rounds";"Capex",#N/A,FALSE,"Capex"}</definedName>
    <definedName name="wrn.AD._.Tool." localSheetId="49" hidden="1">{"AD Tool",#N/A,FALSE,"Spreadsheet"}</definedName>
    <definedName name="wrn.AFI._.QUARTERLY._.REPORT." localSheetId="49" hidden="1">{#N/A,#N/A,TRUE,"TITLE";#N/A,#N/A,TRUE,"SCH 1";#N/A,#N/A,TRUE,"SCH 2";#N/A,#N/A,TRUE,"SCH 3";#N/A,#N/A,TRUE,"SCH3(A)"}</definedName>
    <definedName name="wrn.ALL." localSheetId="49"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Budget._.Detail_Forecast." localSheetId="49" hidden="1">{"All Budget Detail-Forecast",#N/A,FALSE,"Forecast"}</definedName>
    <definedName name="wrn.All._.Budget._.Detail_Reit." localSheetId="49" hidden="1">{"All Budget Detail-Reit",#N/A,FALSE,"Forecast"}</definedName>
    <definedName name="wrn.all._.gulp._.sheets." localSheetId="49"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49"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s." localSheetId="49" hidden="1">{#N/A,#N/A,FALSE,"Primary";#N/A,#N/A,FALSE,"Secondary";#N/A,#N/A,FALSE,"Latent";#N/A,#N/A,FALSE,"Demand Inputs";#N/A,#N/A,FALSE,"Supply Addn";#N/A,#N/A,FALSE,"Mkt Pen"}</definedName>
    <definedName name="wrn.All._.Main._.Reports." localSheetId="49" hidden="1">{"Summary",#N/A,FALSE,"Sheet1";"Budget",#N/A,FALSE,"Sheet1";"Notes 2",#N/A,FALSE,"Sheet1";"Payroll Assumption Summary",#N/A,FALSE,"Sheet1";"Payroll_Assumption1",#N/A,FALSE,"Sheet1";"Rent_Assumptions",#N/A,FALSE,"Sheet1"}</definedName>
    <definedName name="wrn.All._.Non._.Recov._.Op._.Exp_Forecast." localSheetId="49" hidden="1">{"All Non-Recov. Op. Exp-Forecast",#N/A,FALSE,"Forecast"}</definedName>
    <definedName name="wrn.All._.Non._.Recov._.Op._.Exp_Reit." localSheetId="49" hidden="1">{"All Non-Recov. Op. Exp-Reit",#N/A,FALSE,"Forecast"}</definedName>
    <definedName name="wrn.All._.Payroll._.Reports." localSheetId="49" hidden="1">{"Payroll Assumption Summary",#N/A,FALSE,"Sheet1";"Payroll_Assumption1",#N/A,FALSE,"Sheet1";"Payroll_Assumption2",#N/A,FALSE,"Sheet1"}</definedName>
    <definedName name="wrn.All._.Pro._.Forma." localSheetId="49" hidden="1">{#N/A,#N/A,FALSE,"DSCR Sum";#N/A,#N/A,FALSE,"Max  Allocation";#N/A,#N/A,FALSE,"Lake Davis";#N/A,#N/A,FALSE,"Lake Jennie I";#N/A,#N/A,FALSE,"Lake Jennie II";#N/A,#N/A,FALSE,"Gov Man";#N/A,#N/A,FALSE,"Mellonville";#N/A,#N/A,FALSE,"Total"}</definedName>
    <definedName name="wrn.All._.Rent._.Reports." localSheetId="49" hidden="1">{"Rent_Assumptions",#N/A,FALSE,"Sheet1";"Rent_ChangesPerUnit",#N/A,FALSE,"Sheet1";"Rent_ChangesTotal",#N/A,FALSE,"Sheet1";"Rent_Totals",#N/A,FALSE,"Sheet1"}</definedName>
    <definedName name="wrn.All._.Rental._.Income_Forecast." localSheetId="49" hidden="1">{"All Rental Income-Reforecast",#N/A,FALSE,"Forecast"}</definedName>
    <definedName name="wrn.All._.Rental._.Income_Reit." localSheetId="49" hidden="1">{"All Rental Income-Reit",#N/A,FALSE,"Forecast"}</definedName>
    <definedName name="wrn.All._.Reports." localSheetId="49"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_.EXCEPT._.PSF._.TABLES." localSheetId="49" hidden="1">{"ASSUMPTIONS",#N/A,FALSE,"Assumptions";"NPV",#N/A,FALSE,"npv";"CASH-ANNUAL",#N/A,FALSE,"Cash Financial";"CASH-PSF",#N/A,FALSE,"Cash Financial";"GAAP-ANNUAL",#N/A,FALSE,"Gaap Financial ";"GAAP-PSF",#N/A,FALSE,"Gaap Financial "}</definedName>
    <definedName name="wrn.All._.Schedules." localSheetId="49" hidden="1">{#N/A,#N/A,FALSE,"CF Consolidated 2";#N/A,#N/A,FALSE,"Retail Assump";#N/A,#N/A,FALSE,"CF Retail";#N/A,#N/A,FALSE,"Garage Assumpt 1";#N/A,#N/A,FALSE,"Garage Op Proj";#N/A,#N/A,FALSE,"Hist I&amp;E";#N/A,#N/A,FALSE,"Rent Roll";#N/A,#N/A,FALSE,"RE Taxes";#N/A,#N/A,FALSE,"CAM - BH";#N/A,#N/A,FALSE,"Comm.Condo CAM"}</definedName>
    <definedName name="wrn.All._.Sections." localSheetId="49"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heets." localSheetId="49" hidden="1">{#N/A,#N/A,FALSE,"6405";#N/A,#N/A,FALSE,"6406";#N/A,#N/A,FALSE,"6409";#N/A,#N/A,FALSE,"6425";#N/A,#N/A,FALSE,"6426";#N/A,#N/A,FALSE,"6427";#N/A,#N/A,FALSE,"6440";#N/A,#N/A,FALSE,"6441";#N/A,#N/A,FALSE,"6442";#N/A,#N/A,FALSE,"6443"}</definedName>
    <definedName name="wrn.All._.Stock_10_12_14." localSheetId="49"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ummary." localSheetId="49" hidden="1">{"Summary",#N/A,FALSE,"Sheet1"}</definedName>
    <definedName name="wrn.All._1" localSheetId="49" hidden="1">{#N/A,#N/A,FALSE,"Summary";#N/A,#N/A,FALSE,"Gen. Wash.";#N/A,#N/A,FALSE,"Iris Court";#N/A,#N/A,FALSE,"Castle Court";#N/A,#N/A,FALSE,"Edge Hills";#N/A,#N/A,FALSE,"Talbot Woods";#N/A,#N/A,FALSE,"Edge Terrace";#N/A,#N/A,FALSE,"Edge Village";#N/A,#N/A,FALSE,"Westgate";#N/A,#N/A,FALSE,"Century Hills";#N/A,#N/A,FALSE,"Parkview";#N/A,#N/A,FALSE,"Park Bethesda";#N/A,#N/A,FALSE,"Fairfax";#N/A,#N/A,FALSE,"North Park";#N/A,#N/A,FALSE,"Huntington";#N/A,#N/A,FALSE,"Bennington"}</definedName>
    <definedName name="wrn.all.2" localSheetId="49"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irr" localSheetId="49"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sched" localSheetId="49" hidden="1">{#N/A,#N/A,FALSE,"CF Consolidated 2";#N/A,#N/A,FALSE,"Retail Assump";#N/A,#N/A,FALSE,"CF Retail";#N/A,#N/A,FALSE,"Garage Assumpt 1";#N/A,#N/A,FALSE,"Garage Op Proj";#N/A,#N/A,FALSE,"Hist I&amp;E";#N/A,#N/A,FALSE,"Rent Roll";#N/A,#N/A,FALSE,"RE Taxes";#N/A,#N/A,FALSE,"CAM - BH";#N/A,#N/A,FALSE,"Comm.Condo CAM"}</definedName>
    <definedName name="wrn.All_Models." localSheetId="49" hidden="1">{#N/A,#N/A,FALSE,"Summary";#N/A,#N/A,FALSE,"Projections";#N/A,#N/A,FALSE,"Mkt Mults";#N/A,#N/A,FALSE,"DCF";#N/A,#N/A,FALSE,"Accr Dil";#N/A,#N/A,FALSE,"PIC LBO";#N/A,#N/A,FALSE,"MULT10_4";#N/A,#N/A,FALSE,"CBI LBO"}</definedName>
    <definedName name="wrn.ALLbutPREMIUM." localSheetId="49"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49" hidden="1">{#N/A,#N/A,FALSE,"AD_Purchase";#N/A,#N/A,FALSE,"Credit";#N/A,#N/A,FALSE,"PF Acquisition";#N/A,#N/A,FALSE,"PF Offering"}</definedName>
    <definedName name="wrn.Ambassador." localSheetId="49" hidden="1">{#N/A,#N/A,TRUE,"Summary Acquisition Ambassador";#N/A,#N/A,TRUE,"Prime Crest Apartments";#N/A,#N/A,TRUE,"Royal Crest Apartments"}</definedName>
    <definedName name="wrn.ANALYSIS._.SCHEDULES." localSheetId="49">#REF!</definedName>
    <definedName name="wrn.Annual._.Report." localSheetId="49" hidden="1">{"annual",#N/A,FALSE,"Pro Forma";#N/A,#N/A,FALSE,"Golf Operations"}</definedName>
    <definedName name="wrn.Annual._.Summary." localSheetId="49">#REF!</definedName>
    <definedName name="wrn.AnnualRentRoll." localSheetId="49" hidden="1">{"AnnualRentRoll",#N/A,FALSE,"RentRoll"}</definedName>
    <definedName name="wrn.Appendix." localSheetId="49" hidden="1">{"IS Salary new",#N/A,TRUE,"Salaries";"IS Salary old",#N/A,TRUE,"Old Allocations";"Allocation Summary",#N/A,TRUE,"Allocation Summary";"Network Allocations 1",#N/A,TRUE,"Network Allocations";"Network Allocations 2",#N/A,TRUE,"Network Allocations";"Computer Upgrades 1",#N/A,TRUE,"Computer Upgrades";"Computer Upgrades 2",#N/A,TRUE,"Computer Upgrades";"Computers new and repl 1",#N/A,TRUE,"Computers (New and Repl)";"Computers new and repl 2",#N/A,TRUE,"Computers (New and Repl)"}</definedName>
    <definedName name="wrn.Arcform1." localSheetId="49" hidden="1">{"One",#N/A,FALSE,"Property";"Rent Analysis",#N/A,FALSE,"Rent &amp; Income";"Market",#N/A,FALSE,"Market";"Environmental",#N/A,FALSE,"Environmental"}</definedName>
    <definedName name="wrn.Arcform2." localSheetId="49" hidden="1">{"Development Team",#N/A,FALSE,"Team";"Environmental",#N/A,FALSE,"Environmental";"Permanent",#N/A,FALSE,"Perm Mtg";"Soft",#N/A,FALSE,"Soft Mtg"}</definedName>
    <definedName name="wrn.Arcform3." localSheetId="49" hidden="1">{"Grant",#N/A,FALSE,"Grant";"GP Developer",#N/A,FALSE,"GP &amp; Dev Loans";"Operating Analysis",#N/A,FALSE,"Operations";"Tax Credit",#N/A,FALSE,"Tax Credits";"Tax Credit Analysis",#N/A,FALSE,"TC Analysis"}</definedName>
    <definedName name="wrn.Arcform4." localSheetId="49" hidden="1">{"Construction Analysis",#N/A,FALSE,"Constr Analysis";"Construction Financing",#N/A,FALSE,"Constr Finan";"Guarantees and Reserves",#N/A,FALSE,"Guar &amp; Reserves"}</definedName>
    <definedName name="wrn.Arena._.PCD." localSheetId="49">#REF!</definedName>
    <definedName name="wrn.Assumption._.Recap._.Sheet." localSheetId="49" hidden="1">{#N/A,#N/A,FALSE,"AssumpRecap"}</definedName>
    <definedName name="wrn.Auto._.Comp." localSheetId="49" hidden="1">{#N/A,#N/A,FALSE,"Sheet1"}</definedName>
    <definedName name="wrn.autoproj." localSheetId="49" hidden="1">{#N/A,#N/A,FALSE,"Project Properties";#N/A,#N/A,FALSE,"Eng %";#N/A,#N/A,FALSE,"ENGFORM";#N/A,#N/A,FALSE,"staffing";#N/A,#N/A,FALSE,"spending"}</definedName>
    <definedName name="wrn.B._.Spread._.Worksheet._.Summary." localSheetId="49" hidden="1">{#N/A,#N/A,FALSE,"B_Spread"}</definedName>
    <definedName name="wrn.B._.Spread._.Worksheets._.Detail." localSheetId="49" hidden="1">{#N/A,#N/A,FALSE,"B_Spread"}</definedName>
    <definedName name="wrn.BA." localSheetId="49" hidden="1">{"ba1",#N/A,TRUE,"B-A";"ba2",#N/A,TRUE,"B-A"}</definedName>
    <definedName name="wrn.balance._.sheet." localSheetId="49" hidden="1">{"bs",#N/A,FALSE,"SCF"}</definedName>
    <definedName name="wrn.Balcor." localSheetId="49"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Base._.Case._.Print." localSheetId="49" hidden="1">{#N/A,#N/A,FALSE,"Assumptions";#N/A,#N/A,FALSE,"Ground Rent";#N/A,#N/A,FALSE,"SQFT SUMMARY";#N/A,#N/A,FALSE,"PROJECT COSTS";#N/A,#N/A,FALSE,"Financing";#N/A,#N/A,FALSE,"RE Tax Analysis";#N/A,#N/A,FALSE,"Oper Pro Forma";#N/A,#N/A,FALSE,"Sale and IRR";#N/A,#N/A,FALSE,"Int BackUP"}</definedName>
    <definedName name="wrn.BaseYearDemand." localSheetId="49" hidden="1">{"Base Year Demand",#N/A,FALSE,"Demand-Base Year"}</definedName>
    <definedName name="wrn.Basic." localSheetId="49" hidden="1">{#N/A,#N/A,FALSE,"Cover";#N/A,#N/A,FALSE,"Assumptions";#N/A,#N/A,FALSE,"Acquirer";#N/A,#N/A,FALSE,"Target";#N/A,#N/A,FALSE,"Income Statement";#N/A,#N/A,FALSE,"Summary Tables"}</definedName>
    <definedName name="wrn.basics." localSheetId="49" hidden="1">{#N/A,#N/A,FALSE,"TSUM";#N/A,#N/A,FALSE,"shares";#N/A,#N/A,FALSE,"earnout";#N/A,#N/A,FALSE,"Heaty";#N/A,#N/A,FALSE,"self-tend";#N/A,#N/A,FALSE,"self-sum"}</definedName>
    <definedName name="wrn.BATON._.ROUGE._.1996._.CAP._.EX." localSheetId="49" hidden="1">{#N/A,#N/A,FALSE,"BATCAPX";#N/A,#N/A,FALSE,"GR&amp;CORR TOTALS";#N/A,#N/A,FALSE,"LUX  KING FF&amp;E";#N/A,#N/A,FALSE,"LUX KING GC";#N/A,#N/A,FALSE,"TYP DBL FF&amp;E ";#N/A,#N/A,FALSE,"TYP DBL GC ";#N/A,#N/A,FALSE,"PETITE W-SOFA FF&amp;E";#N/A,#N/A,FALSE,"PETITE W-SOFA GC";#N/A,#N/A,FALSE,"TYP KING FF&amp;E";#N/A,#N/A,FALSE,"TYP KING GC";#N/A,#N/A,FALSE,"EXEC KING FF&amp;E";#N/A,#N/A,FALSE,"EXEC KING GC";#N/A,#N/A,FALSE,"TOWNHS PARLOR FF&amp;E";#N/A,#N/A,FALSE,"TOWNHS PARLOR GC";#N/A,#N/A,FALSE,"LUX K PAR FF&amp;E ";#N/A,#N/A,FALSE,"LUX K PAR GC ";#N/A,#N/A,FALSE,"PRES SUITE FF&amp;E";#N/A,#N/A,FALSE,"PRES SUITE GC";#N/A,#N/A,FALSE,"CONC LOUNGE FF&amp;E";#N/A,#N/A,FALSE,"CONC LOUNGE GC";#N/A,#N/A,FALSE,"ADA GR  FF&amp;E ";#N/A,#N/A,FALSE,"ADA GR GC ";#N/A,#N/A,FALSE,"GUEST COR FF&amp;E ";#N/A,#N/A,FALSE,"GUEST  CORR GC";#N/A,#N/A,FALSE,"2ND FLR BANQ FF&amp;E L";#N/A,#N/A,FALSE,"2ND FLR BANQ GC L";#N/A,#N/A,FALSE,"2ND FLR BANQ FF&amp;E S";#N/A,#N/A,FALSE,"2ND FLR BANQ GC S"}</definedName>
    <definedName name="wrn.BCN._.REVISED." localSheetId="49" hidden="1">{#N/A,#N/A,FALSE,"Income Statement - Phase II";#N/A,#N/A,FALSE,"Balance Sheet Phase II";#N/A,#N/A,FALSE,"Transaction Costs";#N/A,#N/A,FALSE,"Debt &amp; Equity Detail";#N/A,#N/A,FALSE,"G&amp;A Reduction - 25%";#N/A,#N/A,FALSE,"G&amp;A Reduction - 50%";#N/A,#N/A,FALSE,"G&amp;A Reduction - 75%";#N/A,#N/A,FALSE,"GandA Reduction Detail"}</definedName>
    <definedName name="wrn.BCNPROJ." localSheetId="49" hidden="1">{#N/A,#N/A,FALSE,"Income Statement";#N/A,#N/A,FALSE,"Balance Sheet";#N/A,#N/A,FALSE,"Sheet5";#N/A,#N/A,FALSE,"Debt &amp; Equity Detail"}</definedName>
    <definedName name="wrn.BidCo." localSheetId="49" hidden="1">{#N/A,#N/A,FALSE,"BidCo Assumptions";#N/A,#N/A,FALSE,"Credit Stats";#N/A,#N/A,FALSE,"Bidco Summary";#N/A,#N/A,FALSE,"BIDCO Consolidated"}</definedName>
    <definedName name="wrn.BIGGER." localSheetId="49" hidden="1">{"PROFORMA",#N/A,FALSE,"A";"BIGGER 1",#N/A,FALSE,"B";"BIGGER 2",#N/A,FALSE,"B";"BIGGER 3",#N/A,FALSE,"B";"SMALL CF 1",#N/A,FALSE,"C"}</definedName>
    <definedName name="wrn.Birdie." localSheetId="49" hidden="1">{#N/A,#N/A,FALSE,"Trans Summary";#N/A,#N/A,FALSE,"Proforma Five Yr";#N/A,#N/A,FALSE,"Occ and Rate"}</definedName>
    <definedName name="wrn.BlackWhite." localSheetId="49" hidden="1">{#N/A,#N/A,FALSE,"NNN sum";#N/A,#N/A,FALSE,"10-yr Opt. A Sum";#N/A,#N/A,FALSE,"10-yr Opt A Other Costs";#N/A,#N/A,FALSE,"Purchase Sum";#N/A,#N/A,FALSE,"Purchase Other Costs"}</definedName>
    <definedName name="wrn.BlackWhite5" localSheetId="49" hidden="1">{#N/A,#N/A,FALSE,"NNN sum";#N/A,#N/A,FALSE,"10-yr Opt. A Sum";#N/A,#N/A,FALSE,"10-yr Opt A Other Costs";#N/A,#N/A,FALSE,"Purchase Sum";#N/A,#N/A,FALSE,"Purchase Other Costs"}</definedName>
    <definedName name="wrn.bleu4." localSheetId="49" hidden="1">{#N/A,#N/A,FALSE}</definedName>
    <definedName name="wrn.Bob." localSheetId="49" hidden="1">{#N/A,#N/A,TRUE,"33_Cover";#N/A,#N/A,TRUE,"1_Exec_Summ";#N/A,#N/A,TRUE,"2_Assump_Genl";#N/A,#N/A,TRUE,"5_Cash_Flow";#N/A,#N/A,TRUE,"11_Exp_Dtl";#N/A,#N/A,TRUE,"10_Exp_Recov_Dtl";#N/A,#N/A,TRUE,"12_Residual";#N/A,#N/A,TRUE,"14_Pricing_Mtx";#N/A,#N/A,TRUE,"29_Residual_Mtx";#N/A,#N/A,TRUE,"18_Expirations"}</definedName>
    <definedName name="wrn.Bonds." localSheetId="49" hidden="1">{#N/A,#N/A,FALSE,"Bonds - Consol";#N/A,#N/A,FALSE,"Bonds - Lakes";#N/A,#N/A,FALSE,"Bonds - Chabot";#N/A,#N/A,FALSE,"Bonds - Diablo"}</definedName>
    <definedName name="wrn.BOOK." localSheetId="49"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_.Reports." localSheetId="49" hidden="1">{"Current Month",#N/A,FALSE,"Current Compar.";"Year-To-Date",#N/A,FALSE,"Year Comparison";"Forecast",#N/A,FALSE,"Comparison NOI";"Actual Input",#N/A,FALSE,"Act...Ratios"}</definedName>
    <definedName name="wrn.Both._.Outputs." localSheetId="49" hidden="1">{"LTV Output",#N/A,FALSE,"Output";"DCR Output",#N/A,FALSE,"Output"}</definedName>
    <definedName name="wrn.BOV." localSheetId="49" hidden="1">{#N/A,#N/A,FALSE,"Pricing Matrix";#N/A,#N/A,FALSE,"Assumptions";#N/A,#N/A,FALSE,"Year One Pro Forma";#N/A,#N/A,FALSE,"Operating Stmts";#N/A,#N/A,FALSE,"Cash Flow Projections";#N/A,#N/A,FALSE,"Rent Roll Summary";#N/A,#N/A,FALSE,"Market Rent Detail";#N/A,#N/A,FALSE,"Effective Rental Income Detail"}</definedName>
    <definedName name="wrn.Bridge." localSheetId="49"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ookfield._.Notes." localSheetId="49" hidden="1">{#N/A,#N/A,FALSE,"Note 2";#N/A,#N/A,FALSE,"Note 3";#N/A,#N/A,FALSE,"Note 4";#N/A,#N/A,FALSE,"Note 5";#N/A,#N/A,FALSE,"Note 6";#N/A,#N/A,FALSE,"Note 10"}</definedName>
    <definedName name="wrn.Budget." localSheetId="49" hidden="1">{"Spread Dollars",#N/A,FALSE,"Budget";"Spread Ratios",#N/A,FALSE,"Budget";"Target Comparison",#N/A,FALSE,"Summary"}</definedName>
    <definedName name="wrn.Budget._.1997._.Analysis." localSheetId="49" hidden="1">{#N/A,#N/A,TRUE,"Budget 1997 Class A";#N/A,#N/A,TRUE,"Budgets 1997 Class B &amp; C"}</definedName>
    <definedName name="wrn.budget99" localSheetId="49">#REF!</definedName>
    <definedName name="wrn.bullshit1." localSheetId="49" hidden="1">{#N/A,#N/A,FALSE,"Sheet1";#N/A,#N/A,FALSE,"Summary";#N/A,#N/A,FALSE,"proj1";#N/A,#N/A,FALSE,"proj2"}</definedName>
    <definedName name="wrn.Capital_Increm.." localSheetId="49" hidden="1">{#N/A,#N/A,FALSE,"Capital-Incremental"}</definedName>
    <definedName name="wrn.Capital_Nonincre.." localSheetId="49" hidden="1">{#N/A,#N/A,FALSE,"Capital-Nonincremental"}</definedName>
    <definedName name="wrn.CAPREIT." localSheetId="49" hidden="1">{#N/A,#N/A,FALSE,"CAPREIT"}</definedName>
    <definedName name="wrn.CAPREIT._.II." localSheetId="49" hidden="1">{#N/A,#N/A,FALSE,"Consolidate II";#N/A,#N/A,FALSE,"Atrium";#N/A,#N/A,FALSE,"DoverFarms";#N/A,#N/A,FALSE,"GreenwayChase";#N/A,#N/A,FALSE,"Island Club 1";#N/A,#N/A,FALSE,"IslesGateway";#N/A,#N/A,FALSE,"MadisonPark";#N/A,#N/A,FALSE,"PacesRun";#N/A,#N/A,FALSE,"Park";#N/A,#N/A,FALSE,"Sunbrook";#N/A,#N/A,FALSE,"TownPlace";#N/A,#N/A,FALSE,"WatPark";#N/A,#N/A,FALSE,"WatPlace";#N/A,#N/A,FALSE,"WatCastleton"}</definedName>
    <definedName name="wrn.CAPREIT._.II._.and._.IV." localSheetId="49" hidden="1">{#N/A,#N/A,FALSE,"Consolidate II &amp; IV";#N/A,#N/A,FALSE,"Atrium";#N/A,#N/A,FALSE,"Chasewood";#N/A,#N/A,FALSE,"ClubNorthHills";#N/A,#N/A,FALSE,"DoverFarms";#N/A,#N/A,FALSE,"GreenwayChase";#N/A,#N/A,FALSE,"Island Club 1";#N/A,#N/A,FALSE,"IslesGateway";#N/A,#N/A,FALSE,"Kensington";#N/A,#N/A,FALSE,"LakeFront";#N/A,#N/A,FALSE,"MadisonPark";#N/A,#N/A,FALSE,"Oaks";#N/A,#N/A,FALSE,"PacesRun";#N/A,#N/A,FALSE,"Park";#N/A,#N/A,FALSE,"PointeWest";#N/A,#N/A,FALSE,"Sunbrook";#N/A,#N/A,FALSE,"Sundance";#N/A,#N/A,FALSE,"TownPlace";#N/A,#N/A,FALSE,"WatPark";#N/A,#N/A,FALSE,"WatPlace";#N/A,#N/A,FALSE,"WatCastleton";#N/A,#N/A,FALSE,"Wellington"}</definedName>
    <definedName name="wrn.CAPREIT._.IV." localSheetId="49" hidden="1">{#N/A,#N/A,FALSE,"Consolidate IV";#N/A,#N/A,FALSE,"Chasewood";#N/A,#N/A,FALSE,"ClubNorthHills";#N/A,#N/A,FALSE,"Kensington";#N/A,#N/A,FALSE,"LakeFront";#N/A,#N/A,FALSE,"Oaks";#N/A,#N/A,FALSE,"PointeWest";#N/A,#N/A,FALSE,"Sundance";#N/A,#N/A,FALSE,"Wellington"}</definedName>
    <definedName name="wrn.CAPREIT._.TERA." localSheetId="49" hidden="1">{#N/A,#N/A,FALSE,"Consolidate TERA";#N/A,#N/A,FALSE,"Boulder";#N/A,#N/A,FALSE,"Braden";#N/A,#N/A,FALSE,"Cambridge";#N/A,#N/A,FALSE,"Charleston";#N/A,#N/A,FALSE,"Cornerstone";#N/A,#N/A,FALSE,"Courtyard";#N/A,#N/A,FALSE,"LakeMayport";#N/A,#N/A,FALSE,"Paces River 1";#N/A,#N/A,FALSE,"Paces River 2";#N/A,#N/A,FALSE,"Paddock ";#N/A,#N/A,FALSE,"Summer";#N/A,#N/A,FALSE,"Sutton"}</definedName>
    <definedName name="wrn.CAPREIT._.V." localSheetId="49" hidden="1">{#N/A,#N/A,FALSE,"Consolidate V";#N/A,#N/A,FALSE,"Ashley";#N/A,#N/A,FALSE,"Biscayne";#N/A,#N/A,FALSE,"Carnegie";#N/A,#N/A,FALSE,"Culpeper ";#N/A,#N/A,FALSE,"Island Club 2";#N/A,#N/A,FALSE,"MadisonRidge";#N/A,#N/A,FALSE,"Magnolia";#N/A,#N/A,FALSE,"Royal";#N/A,#N/A,FALSE,"Valle"}</definedName>
    <definedName name="wrn.CAPREIT2" localSheetId="49" hidden="1">{#N/A,#N/A,FALSE,"CAPREIT"}</definedName>
    <definedName name="wrn.Capx." localSheetId="49" hidden="1">{"Capx/exp",#N/A,FALSE,"CapX"}</definedName>
    <definedName name="wrn.cash" localSheetId="49" hidden="1">{#N/A,#N/A,FALSE,"Matrix";#N/A,#N/A,FALSE,"Cash Flow";#N/A,#N/A,FALSE,"10 Year Cost Analysis"}</definedName>
    <definedName name="wrn.Cash._.Flow._.Analysis." localSheetId="49" hidden="1">{"CF",#N/A,FALSE,"Cash Flow";"RET",#N/A,FALSE,"Returns";"NPV",#N/A,FALSE,"Values";"ASMPT",#N/A,FALSE,"Assumptions"}</definedName>
    <definedName name="wrn.Cash._.Flow._.and._.Matrix." localSheetId="49" hidden="1">{#N/A,#N/A,FALSE,"Matrix";#N/A,#N/A,FALSE,"Cash Flow";#N/A,#N/A,FALSE,"10 Year Cost Analysis"}</definedName>
    <definedName name="wrn.CASH._.FLOWS._.ONLY." localSheetId="49" hidden="1">{#N/A,#N/A,FALSE,"Assumptions";#N/A,#N/A,FALSE,"Consol CF";#N/A,#N/A,FALSE,"Hacienda CF";#N/A,#N/A,FALSE,"Chabot CF";#N/A,#N/A,FALSE,"Diablo CF"}</definedName>
    <definedName name="wrn.Cash_Flow." localSheetId="49" hidden="1">{#N/A,#N/A,FALSE,"Cash Flow"}</definedName>
    <definedName name="wrn.CashFlow._.Budget." localSheetId="49">#REF!</definedName>
    <definedName name="wrn.CD." localSheetId="49" hidden="1">{"CD1",#N/A,TRUE,"C-D (R)";"CD2",#N/A,TRUE,"C-D (R)"}</definedName>
    <definedName name="wrn.CF._.Print." localSheetId="49"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GR." localSheetId="49">#REF!</definedName>
    <definedName name="wrn.CHART." localSheetId="49" hidden="1">{"CHART",#N/A,FALSE,"Arch Communications"}</definedName>
    <definedName name="wrn.CHART2._.detail." localSheetId="49" hidden="1">{#N/A,#N/A,FALSE,"Chart 2 by Prop Type"}</definedName>
    <definedName name="wrn.check." localSheetId="49"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49"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lient." localSheetId="49" hidden="1">{"multiple",#N/A,FALSE,"client";"margins",#N/A,FALSE,"client";"data",#N/A,FALSE,"client"}</definedName>
    <definedName name="wrn.Client3." localSheetId="49" hidden="1">{"data",#N/A,FALSE,"client (3)";"margins",#N/A,FALSE,"client (3)";"multiple",#N/A,FALSE,"client (3)"}</definedName>
    <definedName name="wrn.client4." localSheetId="49" hidden="1">{"multiple",#N/A,FALSE,"client (4)";"margins",#N/A,FALSE,"client (4)";"data",#N/A,FALSE,"client (4)"}</definedName>
    <definedName name="wrn.Closing._.BW." localSheetId="49" hidden="1">{#N/A,#N/A,FALSE,"Closing Bentley Wynde";#N/A,#N/A,FALSE,"Closing Bantley Wynde (1)"}</definedName>
    <definedName name="wrn.closing._.statement." localSheetId="49">#REF!</definedName>
    <definedName name="wrn.combined." localSheetId="49" hidden="1">{#N/A,#N/A,FALSE,"Page 2";#N/A,#N/A,FALSE,"Page 1A";#N/A,#N/A,FALSE,"Page 1B";#N/A,#N/A,FALSE,"ExecSum";#N/A,#N/A,FALSE,"Budget";#N/A,#N/A,FALSE,"Lease Summary";#N/A,#N/A,FALSE,"Summary1";#N/A,#N/A,FALSE,"CashFlow";#N/A,#N/A,FALSE,"Page 3";#N/A,#N/A,FALSE,"Page 4";#N/A,#N/A,FALSE,"Carry"}</definedName>
    <definedName name="wrn.Combined._.All._.Stmts." localSheetId="49">#REF!</definedName>
    <definedName name="wrn.Comp." localSheetId="49" hidden="1">{"Comp",#N/A,FALSE,"Spreadsheet"}</definedName>
    <definedName name="wrn.Compare._.Hawaiki." localSheetId="49" hidden="1">{"Divsum Compare Hawaiki",#N/A,FALSE,"Divsum"}</definedName>
    <definedName name="wrn.COMPCO." localSheetId="49" hidden="1">{"Page1",#N/A,FALSE,"CompCo";"Page2",#N/A,FALSE,"CompCo"}</definedName>
    <definedName name="wrn.Competition." localSheetId="49" hidden="1">{#N/A,#N/A,FALSE,"CompSummary";#N/A,#N/A,FALSE,"Comp1";#N/A,#N/A,FALSE,"Comp2";#N/A,#N/A,FALSE,"Comp3";#N/A,#N/A,FALSE,"Comp4";#N/A,#N/A,FALSE,"Comp5";#N/A,#N/A,FALSE,"Our Prop";#N/A,#N/A,FALSE,"Projection Sheet"}</definedName>
    <definedName name="wrn.Competition._1" localSheetId="49" hidden="1">{#N/A,#N/A,FALSE,"CompSummary";#N/A,#N/A,FALSE,"Comp1";#N/A,#N/A,FALSE,"Comp2";#N/A,#N/A,FALSE,"Comp3";#N/A,#N/A,FALSE,"Comp4";#N/A,#N/A,FALSE,"Comp5";#N/A,#N/A,FALSE,"Our Prop";#N/A,#N/A,FALSE,"Projection Sheet"}</definedName>
    <definedName name="wrn.Complete._.Budget." localSheetId="49" hidden="1">{#N/A,#N/A,TRUE,"Budget";#N/A,#N/A,TRUE,"Revenue &amp; COGS"}</definedName>
    <definedName name="wrn.Complete._.Budget.1" localSheetId="49" hidden="1">{#N/A,#N/A,TRUE,"Budget";#N/A,#N/A,TRUE,"Revenue &amp; COGS"}</definedName>
    <definedName name="wrn.Complete._.Cash._.Flow._.Summary." localSheetId="49">#REF!</definedName>
    <definedName name="wrn.Complete._.Package." localSheetId="49" hidden="1">{"Summary Including DHC",#N/A,TRUE,"SUMMARY";"Financial Assumptions",#N/A,TRUE,"Financial Assumptions";"Sources &amp; Uses",#N/A,TRUE,"Financial Assumptions";"History &amp; Projection",#N/A,TRUE,"History - Proforma"}</definedName>
    <definedName name="wrn.Complete._.Review." localSheetId="49" hidden="1">{#N/A,#N/A,FALSE,"Occ and Rate";#N/A,#N/A,FALSE,"PF Input";#N/A,#N/A,FALSE,"Capital Input";#N/A,#N/A,FALSE,"Proforma Five Yr";#N/A,#N/A,FALSE,"Calculations";#N/A,#N/A,FALSE,"Transaction Summary-DTW"}</definedName>
    <definedName name="wrn.Complete.2" localSheetId="4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4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st_Monthly." localSheetId="49" hidden="1">{"Const_Monthly",#N/A,FALSE,"Construction"}</definedName>
    <definedName name="wrn.Construction_Summary." localSheetId="49" hidden="1">{#N/A,#N/A,FALSE,"Construction"}</definedName>
    <definedName name="wrn.contribution." localSheetId="49" hidden="1">{#N/A,#N/A,FALSE,"Contribution Analysis"}</definedName>
    <definedName name="wrn.contribution.1" localSheetId="49" hidden="1">{#N/A,#N/A,FALSE,"Contribution Analysis"}</definedName>
    <definedName name="wrn.Control._.Sheet." localSheetId="49">#REF!</definedName>
    <definedName name="wrn.Control_A." localSheetId="49" hidden="1">{#N/A,#N/A,FALSE,"Notes";#N/A,#N/A,FALSE,"CFD Summary";#N/A,#N/A,FALSE,"Loan Value";#N/A,#N/A,FALSE,"CashFlowSummary";#N/A,#N/A,FALSE,"InvestorSummary";#N/A,#N/A,FALSE,"RevenueAssumptions";#N/A,#N/A,FALSE,"MasterCostAssmp";#N/A,#N/A,FALSE,"InTractCstAssmp";#N/A,#N/A,FALSE,"LotTakedowns"}</definedName>
    <definedName name="wrn.Corporate." localSheetId="49" hidden="1">{"Corporate",#N/A,FALSE,"Corporate Profile"}</definedName>
    <definedName name="wrn.Cost._.Report." localSheetId="49">#REF!</definedName>
    <definedName name="wrn.cotop." localSheetId="49" hidden="1">{"ReportTop",#N/A,FALSE,"report top"}</definedName>
    <definedName name="wrn.cotop2." localSheetId="49" hidden="1">{"ReportTop",#N/A,FALSE,"report top"}</definedName>
    <definedName name="wrn.Cottage._.Summary." localSheetId="49">#REF!</definedName>
    <definedName name="wrn.csc." localSheetId="49" hidden="1">{"orixcsc",#N/A,FALSE,"ORIX CSC";"orixcsc2",#N/A,FALSE,"ORIX CSC"}</definedName>
    <definedName name="wrn.csc.1" localSheetId="49" hidden="1">{"orixcsc",#N/A,FALSE,"ORIX CSC";"orixcsc2",#N/A,FALSE,"ORIX CSC"}</definedName>
    <definedName name="wrn.csc.3" localSheetId="49" hidden="1">{#N/A,#N/A,FALSE,"ORIX CSC"}</definedName>
    <definedName name="wrn.csc2." localSheetId="49" hidden="1">{#N/A,#N/A,FALSE,"ORIX CSC"}</definedName>
    <definedName name="wrn.cssa." localSheetId="49" hidden="1">{#N/A,#N/A,FALSE,"WATCHDSC";#N/A,#N/A,FALSE,"2LOSSMOD";#N/A,#N/A,FALSE,"2LOSS";#N/A,#N/A,FALSE,"DSC";#N/A,#N/A,FALSE,"OPERAT";#N/A,#N/A,FALSE,"ADJUST";#N/A,#N/A,FALSE,"LEASE EXPIRE"}</definedName>
    <definedName name="wrn.CSSF._.ex._.USGAAP." localSheetId="49"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wrn.Ctrl._.A._.Annually." localSheetId="49"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Quarterly." localSheetId="49"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M." localSheetId="49" hidden="1">{#N/A,#N/A,FALSE,"Project Summary";#N/A,#N/A,FALSE,"Notes";#N/A,#N/A,FALSE,"BaseAssumptions";#N/A,#N/A,FALSE,"CFD Summary";#N/A,#N/A,FALSE,"RevenueAssumptions";#N/A,#N/A,FALSE,"MasterCostAssmp";#N/A,#N/A,FALSE,"InTractCstAssmp";#N/A,#N/A,FALSE,"LotTakedowns";#N/A,#N/A,FALSE,"CashFlowSummary";#N/A,#N/A,FALSE,"FlowSummary";#N/A,#N/A,FALSE,"Consolidated Loan";#N/A,#N/A,FALSE,"SourcesAndUses";#N/A,#N/A,FALSE,"CashDistribute";#N/A,#N/A,FALSE,"InvestorSummary";#N/A,#N/A,FALSE,"Finance Summary";#N/A,#N/A,FALSE,"SourceAndUse";#N/A,#N/A,FALSE,"Valuation"}</definedName>
    <definedName name="wrn.Ctrl._.M._.Annually." localSheetId="49"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Quarterly." localSheetId="49"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urrency._.Analysis." localSheetId="49" hidden="1">{"Analysis of Assets_Liabilities",#N/A,FALSE,"ccy_anal";"Analysis of Investments",#N/A,FALSE,"ccy_anal"}</definedName>
    <definedName name="wrn.daily." localSheetId="49" hidden="1">{#N/A,#N/A,FALSE,"Major v. River";#N/A,#N/A,FALSE,"Large Operators";#N/A,#N/A,FALSE,"Smaller Operators";#N/A,#N/A,FALSE,"Equip. Supply";#N/A,#N/A,FALSE,"EBITDA"}</definedName>
    <definedName name="wrn.data." localSheetId="49" hidden="1">{"data",#N/A,FALSE,"INPUT"}</definedName>
    <definedName name="wrn.data1" localSheetId="49" hidden="1">{"data",#N/A,FALSE,"INPUT"}</definedName>
    <definedName name="wrn.data5" localSheetId="49" hidden="1">{"data",#N/A,FALSE,"INPUT"}</definedName>
    <definedName name="wrn.DATABASE." localSheetId="49" hidden="1">{"DBINPUT1",#N/A,FALSE,"Database";"DBINPUT2",#N/A,FALSE,"Database"}</definedName>
    <definedName name="wrn.Days._.in._.AR." localSheetId="49" hidden="1">{"Normal",#N/A,TRUE,"Days";"Sold",#N/A,TRUE,"Days"}</definedName>
    <definedName name="wrn.dcf." localSheetId="49" hidden="1">{"mgmt forecast",#N/A,FALSE,"Mgmt Forecast";"dcf table",#N/A,FALSE,"Mgmt Forecast";"sensitivity",#N/A,FALSE,"Mgmt Forecast";"table inputs",#N/A,FALSE,"Mgmt Forecast";"calculations",#N/A,FALSE,"Mgmt Forecast"}</definedName>
    <definedName name="wrn.DCF._.Valuation." localSheetId="49" hidden="1">{"value box",#N/A,TRUE,"DPL Inc. Fin Statements";"unlevered free cash flows",#N/A,TRUE,"DPL Inc. Fin Statements"}</definedName>
    <definedName name="wrn.DCR._.Output." localSheetId="49" hidden="1">{"DCR Output",#N/A,FALSE,"Output"}</definedName>
    <definedName name="wrn.DEDUCT_INTEREST." localSheetId="49" hidden="1">{"DEDUCTIBLE INT RECAP",#N/A,FALSE,"Recap"}</definedName>
    <definedName name="wrn.Demand._.Calcs." localSheetId="49" hidden="1">{#N/A,#N/A,FALSE,"Demand Calcs"}</definedName>
    <definedName name="wrn.Demand._.Inputs." localSheetId="49" hidden="1">{#N/A,#N/A,FALSE,"Demand Inputs"}</definedName>
    <definedName name="wrn.Detailed." localSheetId="49" hidden="1">{"Detailed",#N/A,FALSE,"Schedule4"}</definedName>
    <definedName name="wrn.Detailed._.Partnership._.Returns._.Leveraged." localSheetId="49" hidden="1">{"Return Analysis - Leveraged",#N/A,FALSE,"Return Analysis - Leveraged"}</definedName>
    <definedName name="wrn.Detailed._.Unit._.Mix._.Sheet." localSheetId="49" hidden="1">{#N/A,#N/A,FALSE,"Unit Mix"}</definedName>
    <definedName name="wrn.devdeal." localSheetId="49" hidden="1">{"top",#N/A,TRUE,"Detail";"next",#N/A,TRUE,"Detail";"then",#N/A,TRUE,"Detail";"and",#N/A,TRUE,"Detail";"inaddition",#N/A,TRUE,"Detail";"finally",#N/A,TRUE,"Detail"}</definedName>
    <definedName name="wrn.development._.budget._.detail." localSheetId="49" hidden="1">{"Detail Development Cost Summary",#N/A,FALSE,"Cost Sum"}</definedName>
    <definedName name="wrn.Divsum._.All._.Sections." localSheetId="49" hidden="1">{"Divsum Complete Divsum",#N/A,FALSE,"Divsum"}</definedName>
    <definedName name="wrn.Downside." localSheetId="49">#REF!</definedName>
    <definedName name="wrn.dtl.schedules" localSheetId="49" hidden="1">{"ACCOUNT DETAIL",#N/A,FALSE,"SCHEDULE E";"ACCOUNT DETAIL",#N/A,FALSE,"SCHEDULE G";"ACCOUNT DETAIL",#N/A,FALSE,"SCHEDULE H";"ACCOUNT DETAIL",#N/A,FALSE,"SCHEDULE I"}</definedName>
    <definedName name="wrn.DUE._.DILIGENCE." localSheetId="49">#REF!</definedName>
    <definedName name="wrn.EB." localSheetId="49" hidden="1">{"eb1",#N/A,TRUE,"E-B (R)";"eb2",#N/A,TRUE,"E-B (R)"}</definedName>
    <definedName name="wrn.EC1." localSheetId="49" hidden="1">{"eca",#N/A,TRUE,"E-C1 (R)";"ecb",#N/A,TRUE,"E-C1 (R)"}</definedName>
    <definedName name="wrn.ED." localSheetId="49" hidden="1">{"ed1",#N/A,TRUE,"E-D";"ed2",#N/A,TRUE,"E-D"}</definedName>
    <definedName name="wrn.Entire._.Package." localSheetId="49" hidden="1">{#N/A,#N/A,FALSE,"Smry1";#N/A,#N/A,FALSE,"Smry2";#N/A,#N/A,FALSE,"Finance Cash Flow";#N/A,#N/A,FALSE,"ProForma_Input";#N/A,#N/A,FALSE,"prop_input";#N/A,#N/A,FALSE,"regional_input";#N/A,#N/A,FALSE,"LT Cost of Capital_Input";#N/A,#N/A,FALSE,"Debt_Input";#N/A,#N/A,FALSE,"Yr 6 Rent";#N/A,#N/A,FALSE,"Accr_Dil Cmpd"}</definedName>
    <definedName name="wrn.Environmental." localSheetId="49">#REF!</definedName>
    <definedName name="wrn.Error._.Report." localSheetId="49" hidden="1">{"Error Report",#N/A,FALSE,"Report"}</definedName>
    <definedName name="wrn.Estimate._.Backup." localSheetId="49" hidden="1">{"Estimate Backup",#N/A,FALSE,"Divsum"}</definedName>
    <definedName name="wrn.Everything." localSheetId="49"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cavation." localSheetId="49">#REF!</definedName>
    <definedName name="wrn.ExecMgt._.Reports." localSheetId="49" hidden="1">{#N/A,#N/A,FALSE,"PropInfo";#N/A,#N/A,FALSE,"Summary";#N/A,#N/A,FALSE,"Comparitive";#N/A,#N/A,FALSE,"RevSummary"}</definedName>
    <definedName name="wrn.Executive._.Summary._.Reports." localSheetId="49" hidden="1">{"Estimated Proforma (Prelim. Proforma)",#N/A,TRUE,"Prelim. Proforma";"Summary Cash Flow Grid",#N/A,TRUE,"Cash Flow Grid";"Final Proforma (Final Proforma)",#N/A,TRUE,"Final Proforma";"Cash Flow Graph (Cash Flow Graphic)",#N/A,TRUE,"Cash Flow Graphic"}</definedName>
    <definedName name="wrn.Exhibits." localSheetId="49" hidden="1">{#N/A,#N/A,FALSE,"Historical";#N/A,#N/A,FALSE,"Adjusted";#N/A,#N/A,FALSE,"CAM Alloc.";#N/A,#N/A,FALSE,"Projected CAM"}</definedName>
    <definedName name="wrn.ExitAndSalesAssumptions." localSheetId="49" hidden="1">{#N/A,#N/A,FALSE,"ExitStratigy"}</definedName>
    <definedName name="wrn.Expense._.Input." localSheetId="49" hidden="1">{#N/A,#N/A,FALSE,"Expense Input"}</definedName>
    <definedName name="wrn.Exterior._.Wall." localSheetId="49">#REF!</definedName>
    <definedName name="wrn.Fair._.Share._.Calcs." localSheetId="49" hidden="1">{#N/A,#N/A,FALSE,"Fair Share"}</definedName>
    <definedName name="wrn.FCB." localSheetId="49" hidden="1">{"FCB_ALL",#N/A,FALSE,"FCB"}</definedName>
    <definedName name="wrn.fcb2" localSheetId="49" hidden="1">{"FCB_ALL",#N/A,FALSE,"FCB"}</definedName>
    <definedName name="wrn.FCG." localSheetId="49"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_.Express." localSheetId="49"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_1" localSheetId="49"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Full." localSheetId="49"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_1" localSheetId="49"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1" localSheetId="49"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eb98." localSheetId="49" hidden="1">{"sheet a",#N/A,FALSE,"A";"2 9 casflow",#N/A,FALSE,"B"}</definedName>
    <definedName name="wrn.Ferro." localSheetId="49"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lter." localSheetId="49" hidden="1">{#N/A,#N/A,FALSE,"Assump2";#N/A,#N/A,FALSE,"Income2";#N/A,#N/A,FALSE,"Balance2";#N/A,#N/A,FALSE,"DCF Filter";#N/A,#N/A,FALSE,"Trans Assump2";#N/A,#N/A,FALSE,"Combined Income2";#N/A,#N/A,FALSE,"Combined Balance2"}</definedName>
    <definedName name="wrn.Final._.Output." localSheetId="49" hidden="1">{#N/A,#N/A,FALSE,"Final Output"}</definedName>
    <definedName name="wrn.Finance." localSheetId="49" hidden="1">{#N/A,#N/A,TRUE,"97 FINANCING";#N/A,#N/A,TRUE,"97 Indirect &amp; Operating Costs";#N/A,#N/A,TRUE,"97 Master Dev. Cost Wksht"}</definedName>
    <definedName name="wrn.FINANCE._.PACKAGE._.ALL._.PAGES." localSheetId="49" hidden="1">{#N/A,#N/A,FALSE,"Deal Structure";#N/A,#N/A,FALSE,"AssumpRecap";"Dev Cost Sum and Yield",#N/A,FALSE,"Cost Sum";"Equity, LTV and loan calc",#N/A,FALSE,"Cost Sum";#N/A,#N/A,FALSE,"SalesWaterfall";"Detail Development Cost Summary",#N/A,FALSE,"Cost Sum";#N/A,#N/A,FALSE,"Unit Mix";#N/A,#N/A,FALSE,"Oper Exp";"Recap",#N/A,FALSE,"Recap";#N/A,#N/A,FALSE,"36MoProForma"}</definedName>
    <definedName name="wrn.Financial._.Model." localSheetId="49" hidden="1">{#N/A,#N/A,TRUE,"Input Sheet Model";#N/A,#N/A,TRUE,"Project Proforma Detail";#N/A,#N/A,TRUE,"Signoff Summary";#N/A,#N/A,TRUE,"Assumptions";#N/A,#N/A,TRUE,"Constr. Int. Inc.";#N/A,#N/A,TRUE,"Cashflow Projection"}</definedName>
    <definedName name="wrn.Financial._.Model._1" localSheetId="49" hidden="1">{#N/A,#N/A,TRUE,"Input Sheet Model";#N/A,#N/A,TRUE,"Project Proforma Detail";#N/A,#N/A,TRUE,"Signoff Summary";#N/A,#N/A,TRUE,"Assumptions";#N/A,#N/A,TRUE,"Constr. Int. Inc.";#N/A,#N/A,TRUE,"Cashflow Projection"}</definedName>
    <definedName name="wrn.Financial._.Reports." localSheetId="49" hidden="1">{#N/A,#N/A,FALSE,"Overview";#N/A,#N/A,FALSE,"santafe";#N/A,#N/A,FALSE,"noble";#N/A,#N/A,FALSE,"Combined Results";#N/A,#N/A,FALSE,"Earnings"}</definedName>
    <definedName name="wrn.Financial._.Statements." localSheetId="49" hidden="1">{#N/A,#N/A,FALSE,"BS";#N/A,#N/A,FALSE,"IS";#N/A,#N/A,FALSE,"CF";#N/A,#N/A,FALSE,"EXP";#N/A,#N/A,FALSE,"FURN";#N/A,#N/A,FALSE,"MANNOI"}</definedName>
    <definedName name="wrn.Financials." localSheetId="49" hidden="1">{#N/A,#N/A,TRUE,"Income Statement";#N/A,#N/A,TRUE,"Balance Sheet";#N/A,#N/A,TRUE,"Cash Flow"}</definedName>
    <definedName name="wrn.Finsumm." localSheetId="49" hidden="1">{"Finsumm",#N/A,FALSE,"Summary Analysis"}</definedName>
    <definedName name="wrn.first2." localSheetId="49" hidden="1">{#N/A,#N/A,FALSE,"sum-don";#N/A,#N/A,FALSE,"inc-don"}</definedName>
    <definedName name="wrn.first3." localSheetId="49" hidden="1">{#N/A,#N/A,FALSE,"Summary";#N/A,#N/A,FALSE,"proj1";#N/A,#N/A,FALSE,"proj2"}</definedName>
    <definedName name="wrn.first4." localSheetId="49" hidden="1">{#N/A,#N/A,FALSE,"Summary";#N/A,#N/A,FALSE,"proj1";#N/A,#N/A,FALSE,"proj2";#N/A,#N/A,FALSE,"DCF"}</definedName>
    <definedName name="wrn.Fleet." localSheetId="49" hidden="1">{"FleetDetailsNE",#N/A,FALSE,"NEForecast"}</definedName>
    <definedName name="wrn.Fmgmtfee." localSheetId="49" hidden="1">{#N/A,#N/A,FALSE,"Fmgmtfee"}</definedName>
    <definedName name="wrn.Footnotes." localSheetId="49" hidden="1">{"Footnotes",#N/A,FALSE,"Foot_Notes"}</definedName>
    <definedName name="wrn.FORECAST._.ONLY." localSheetId="49"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MULAS." localSheetId="49" hidden="1">{"FORMULAS",#N/A,FALSE,"ESTIMATE"}</definedName>
    <definedName name="wrn.FOschedules." localSheetId="49">#REF!</definedName>
    <definedName name="wrn.FOUR._.CASES." localSheetId="49" hidden="1">{"MODEL","ALL STOCK",FALSE,"CS First Boston Merger Model";"MODEL","ALL CASH",FALSE,"CS First Boston Merger Model";"MODEL","ALL CASH WITH EQUITY OFFERING",FALSE,"CS First Boston Merger Model";"MODEL","HALF CASH/HALF STOCK",FALSE,"CS First Boston Merger Model"}</definedName>
    <definedName name="wrn.Freq_Res." localSheetId="49" hidden="1">{#N/A,#N/A,TRUE,"FR_HC";#N/A,#N/A,TRUE,"FR_REST";#N/A,#N/A,TRUE,"FR_RETA";#N/A,#N/A,TRUE,"FR_TECSOF";#N/A,#N/A,TRUE,"FR_NETTEC";#N/A,#N/A,TRUE,"FR_CLISER"}</definedName>
    <definedName name="wrn.FS._.Notes." localSheetId="49" hidden="1">{#N/A,#N/A,FALSE,"Note 2";#N/A,#N/A,FALSE,"Note 3";#N/A,#N/A,FALSE,"Note 4";#N/A,#N/A,FALSE,"Note 5";#N/A,#N/A,FALSE,"Note 6";#N/A,#N/A,FALSE,"Note 10"}</definedName>
    <definedName name="wrn.FS_2005." localSheetId="49" hidden="1">{"BS-Yearly",#N/A,TRUE,"BS-Year";"BS-Monthly-2005",#N/A,TRUE,"BS"}</definedName>
    <definedName name="wrn.Full." localSheetId="49" hidden="1">{#N/A,#N/A,FALSE,"ExecutiveSummary";#N/A,#N/A,FALSE,"CostDetail";#N/A,#N/A,FALSE,"IncomeDetail";#N/A,#N/A,FALSE,"InterestCalculation"}</definedName>
    <definedName name="wrn.Full._.Budget." localSheetId="49">#REF!</definedName>
    <definedName name="wrn.FULL._.COMPARISON." localSheetId="49" hidden="1">{"Full Sheet",#N/A,FALSE,"Expense Comparison"}</definedName>
    <definedName name="wrn.Full._.Model." localSheetId="49" hidden="1">{#N/A,#N/A,FALSE,"Cov";#N/A,#N/A,FALSE,"sum";#N/A,#N/A,FALSE,"baladj";#N/A,#N/A,FALSE,"bs";#N/A,#N/A,FALSE,"is";#N/A,#N/A,FALSE,"pis";#N/A,#N/A,FALSE,"pis";#N/A,#N/A,FALSE,"cf";#N/A,#N/A,FALSE,"balhist";#N/A,#N/A,FALSE,"wc";#N/A,#N/A,FALSE,"ltd";#N/A,#N/A,FALSE,"cover";#N/A,#N/A,FALSE,"fa";#N/A,#N/A,FALSE,"tax";#N/A,#N/A,FALSE,"irr";#N/A,#N/A,FALSE,"in";#N/A,#N/A,FALSE,"DCF Cov";#N/A,#N/A,FALSE,"dcf"}</definedName>
    <definedName name="wrn.Full._.Report" localSheetId="49"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49"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set." localSheetId="49" hidden="1">{"qtrs",#N/A,FALSE,"External Mnth-Qtr-Ytd (EBITDA)";"months",#N/A,FALSE,"External Mnth-Qtr-Ytd (EBITDA)";"qtrs",#N/A,FALSE,"External Mnth-Qtr-Ytd (EBIT)";"monthsl",#N/A,FALSE,"External Mnth-Qtr-Ytd (EBIT)";"qtrs",#N/A,FALSE,"Internal Mth-Qtr-Ytd";"months",#N/A,FALSE,"Internal Mth-Qtr-Ytd"}</definedName>
    <definedName name="wrn.Full_Template." localSheetId="49"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_1" localSheetId="49"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Y97SBP." localSheetId="49" hidden="1">{#N/A,#N/A,FALSE,"FY97";#N/A,#N/A,FALSE,"FY98";#N/A,#N/A,FALSE,"FY99";#N/A,#N/A,FALSE,"FY00";#N/A,#N/A,FALSE,"FY01"}</definedName>
    <definedName name="wrn.Garage." localSheetId="49" hidden="1">{#N/A,#N/A,FALSE,"Garage Assumpt 1";#N/A,#N/A,FALSE,"Garage Op Proj";#N/A,#N/A,FALSE,"Hist I&amp;E";#N/A,#N/A,FALSE,"Garage Lease"}</definedName>
    <definedName name="wrn.General._.Information." localSheetId="49" hidden="1">{#N/A,#N/A,FALSE,"Input 2 - Sources of Funds"}</definedName>
    <definedName name="wrn.graph." localSheetId="49" hidden="1">{"graph",#N/A,FALSE,"RIGCOUNT";"graph",#N/A,FALSE,"ON_OFFSHORE";"graph",#N/A,FALSE,"crewcnt";"graph",#N/A,FALSE,"OILvGAS";"graph",#N/A,FALSE,"OFF_RIGCOUNT";"graph",#N/A,FALSE,"indep perf";"graph",#N/A,FALSE,"oil serv perf"}</definedName>
    <definedName name="wrn.Graphs._.Page." localSheetId="49">#REF!</definedName>
    <definedName name="wrn.greg." localSheetId="49" hidden="1">{"three",#N/A,FALSE,"Capital";"four",#N/A,FALSE,"Capital"}</definedName>
    <definedName name="wrn.gros." localSheetId="49" hidden="1">{#N/A,#N/A,FALSE,"Sch01";#N/A,#N/A,FALSE,"Sch02";#N/A,#N/A,FALSE,"Sch04";#N/A,#N/A,FALSE,"Sch05";#N/A,#N/A,FALSE,"Sch05a";#N/A,#N/A,FALSE,"Sch06";#N/A,#N/A,FALSE,"Sch07";#N/A,#N/A,FALSE,"Sch08";#N/A,#N/A,FALSE,"Sch09";#N/A,#N/A,FALSE,"Sch10";#N/A,#N/A,FALSE,"Sch11";#N/A,#N/A,FALSE,"Sch12";#N/A,#N/A,FALSE,"Sch-C";#N/A,#N/A,FALSE,"Sch-E"}</definedName>
    <definedName name="wrn.Gross._.to._.Net._.Reconciliations." localSheetId="49" hidden="1">{"Full Gross to Net",#N/A,TRUE,"GtoN";"R_I Accepted from Group Coys",#N/A,TRUE,"GtoN";"R_I Ceded to Group Coys",#N/A,TRUE,"GtoN";"Closing Loss Reserves and Gross Claims Incurred",#N/A,TRUE,"GtoN"}</definedName>
    <definedName name="wrn.Gross._.up." localSheetId="49" hidden="1">{#N/A,#N/A,FALSE,"Gross-Up"}</definedName>
    <definedName name="wrn.GSA._.PRINT." localSheetId="49" hidden="1">{#N/A,#N/A,FALSE,"DEV COSTS";#N/A,#N/A,FALSE,"10-YR C. F."}</definedName>
    <definedName name="wrn.gsa._PRINT5" localSheetId="49" hidden="1">{#N/A,#N/A,FALSE,"DEV COSTS";#N/A,#N/A,FALSE,"10-YR C. F."}</definedName>
    <definedName name="wrn.HEAT." localSheetId="49" hidden="1">{#N/A,#N/A,FALSE,"Heat";#N/A,#N/A,FALSE,"DCF";#N/A,#N/A,FALSE,"LBO";#N/A,#N/A,FALSE,"A";#N/A,#N/A,FALSE,"C";#N/A,#N/A,FALSE,"impd";#N/A,#N/A,FALSE,"Accr-Dilu"}</definedName>
    <definedName name="wrn.Hist._.InE." localSheetId="49" hidden="1">{#N/A,#N/A,FALSE,"Hist I&amp;E - Consol";#N/A,#N/A,FALSE,"Hist I&amp;E - Lakes";#N/A,#N/A,FALSE,"Hist I&amp;E - Chabot";#N/A,#N/A,FALSE,"Hist I&amp;E - Diablo"}</definedName>
    <definedName name="wrn.Hist._.InE2." localSheetId="49" hidden="1">{#N/A,#N/A,FALSE,"Hist I&amp;E - #2";#N/A,#N/A,FALSE,"Hist I&amp;E - #3";#N/A,#N/A,FALSE,"Hist I&amp;E - #4";#N/A,#N/A,FALSE,"Hist I&amp;E - #5";#N/A,#N/A,FALSE,"Hist I&amp;E - #6";#N/A,#N/A,FALSE,"Hist I&amp;E - #8";#N/A,#N/A,FALSE,"Hist I&amp;E - #9";#N/A,#N/A,FALSE,"Hist I&amp;E - #10"}</definedName>
    <definedName name="wrn.History._.Proforma." localSheetId="49" hidden="1">{"History &amp; Projection",#N/A,FALSE,"History - Proforma"}</definedName>
    <definedName name="wrn.Hold._.Sell." localSheetId="49" hidden="1">{#N/A,#N/A,FALSE,"13Residual 2007";#N/A,#N/A,FALSE,"14Residual 2008";#N/A,#N/A,FALSE,"15Residual 2009";#N/A,#N/A,FALSE,"16Residual 2010";#N/A,#N/A,FALSE,"17Residual 2011";#N/A,#N/A,FALSE,"18Hold Disposition Matrix";#N/A,#N/A,FALSE,"19Other Disposition Matrix"}</definedName>
    <definedName name="wrn.Hold._.Sell._1" localSheetId="49" hidden="1">{#N/A,#N/A,FALSE,"13Residual 2007";#N/A,#N/A,FALSE,"14Residual 2008";#N/A,#N/A,FALSE,"15Residual 2009";#N/A,#N/A,FALSE,"16Residual 2010";#N/A,#N/A,FALSE,"17Residual 2011";#N/A,#N/A,FALSE,"18Hold Disposition Matrix";#N/A,#N/A,FALSE,"19Other Disposition Matrix"}</definedName>
    <definedName name="wrn.Hydraulic." localSheetId="49"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49" hidden="1">{#N/A,#N/A,FALSE,"HuscoCombined-Summ";#N/A,#N/A,FALSE,"HuscoCombined-Income";#N/A,#N/A,FALSE,"HuscoCombined-Offering";#N/A,#N/A,FALSE,"Husco-Income";#N/A,#N/A,FALSE,"TargetEngineer";#N/A,#N/A,FALSE,"TargetAcqCalc";#N/A,#N/A,FALSE,"Husco-Acq"}</definedName>
    <definedName name="wrn.IGT._.Model." localSheetId="49" hidden="1">{#N/A,#N/A,TRUE,"IGT";#N/A,#N/A,TRUE,"IGTSLOT"}</definedName>
    <definedName name="wrn.Income._.Input." localSheetId="49" hidden="1">{#N/A,#N/A,FALSE,"Income Input"}</definedName>
    <definedName name="wrn.Income._.Statements." localSheetId="49"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put._.and._.output." localSheetId="49" hidden="1">{"EBITDA",#N/A,TRUE,"P&amp;L Net of Disc Ops";"output net of disc ops",#N/A,TRUE,"Revenue";"input",#N/A,TRUE,"Revenue";"output",#N/A,TRUE,"DC";"Input",#N/A,TRUE,"DC";"MTN and MCN",#N/A,TRUE,"Margin";"output detail line items",#N/A,TRUE,"SGA";"personnel by year",#N/A,TRUE,"Payroll";#N/A,#N/A,TRUE,"CapEx"}</definedName>
    <definedName name="wrn.INPUT._.INFO." localSheetId="49" hidden="1">{"Input",#N/A,FALSE,"INPUT"}</definedName>
    <definedName name="wrn.Input._.page." localSheetId="49" hidden="1">{"Input page",#N/A,FALSE,"Inputs"}</definedName>
    <definedName name="wrn.Input._.Pages._.and._.Pro._.Forma." localSheetId="49" hidden="1">{#N/A,#N/A,TRUE,"General Assumptions (Input)";#N/A,#N/A,TRUE,"Related Mgmt Exps (Input Page)";#N/A,#N/A,TRUE,"Development Cost (Input)";#N/A,#N/A,TRUE,"Summary";#N/A,#N/A,TRUE,"Income (Input Page)";#N/A,#N/A,TRUE,"Expenses";#N/A,#N/A,TRUE,"Dev. Cost &amp; Elig. Basis(Input)";#N/A,#N/A,TRUE,"Tax Credit";#N/A,#N/A,TRUE,"Sources and Uses";#N/A,#N/A,TRUE,"Rent Up Reserve";#N/A,#N/A,TRUE,"Cash Flow";#N/A,#N/A,TRUE,"Construction Cash Flow"}</definedName>
    <definedName name="wrn.INPUT._.SHEETS." localSheetId="49">#REF!</definedName>
    <definedName name="wrn.Inputs." localSheetId="49" hidden="1">{"Inflation-BaseYear",#N/A,FALSE,"Inputs"}</definedName>
    <definedName name="wrn.internal." localSheetId="49" hidden="1">{#N/A,#N/A,FALSE,"Rent Roll";#N/A,#N/A,FALSE,"Sales History";#N/A,#N/A,FALSE,"Square Footage Calculations";#N/A,#N/A,FALSE,"Spec Pool";#N/A,#N/A,FALSE,"P &amp; L Detail";#N/A,#N/A,FALSE,"Expense Detail";#N/A,#N/A,FALSE,"Recovery Tables";#N/A,#N/A,FALSE,"Class. &amp; Rent";#N/A,#N/A,FALSE,"Expiration Detail";#N/A,#N/A,FALSE,"2nd Assump."}</definedName>
    <definedName name="wrn.Internal._.Model." localSheetId="49">#REF!</definedName>
    <definedName name="wrn.Investment._.Review." localSheetId="49" hidden="1">{#N/A,#N/A,FALSE,"Proforma Five Yr";#N/A,#N/A,FALSE,"Capital Input";#N/A,#N/A,FALSE,"Calculations";#N/A,#N/A,FALSE,"Transaction Summary-DTW"}</definedName>
    <definedName name="wrn.IPO._.Valuation." localSheetId="49" hidden="1">{"assumptions",#N/A,FALSE,"Scenario 1";"valuation",#N/A,FALSE,"Scenario 1"}</definedName>
    <definedName name="wrn.ipovalue." localSheetId="49" hidden="1">{#N/A,#N/A,FALSE,"puboff";#N/A,#N/A,FALSE,"valuation";#N/A,#N/A,FALSE,"finanalsis";#N/A,#N/A,FALSE,"split";#N/A,#N/A,FALSE,"ownership"}</definedName>
    <definedName name="wrn.IRR." localSheetId="49" hidden="1">{"IRR Benefits",#N/A,FALSE,"IRR";"Tax Credits",#N/A,FALSE,"IRR"}</definedName>
    <definedName name="wrn.IRR._.CORP._.7." localSheetId="49" hidden="1">{"IRR",#N/A,FALSE,"Corp 7 IRR";"Input",#N/A,FALSE,"Corp 7 IRR"}</definedName>
    <definedName name="wrn.IS._.Q96." localSheetId="49" hidden="1">{"IS Q96",#N/A,FALSE,"Income Statement"}</definedName>
    <definedName name="wrn.IS._.Q97." localSheetId="49" hidden="1">{"IS Q97",#N/A,FALSE,"Income Statement"}</definedName>
    <definedName name="wrn.IS._.Years." localSheetId="49" hidden="1">{"IS Years",#N/A,FALSE,"Income Statement"}</definedName>
    <definedName name="wrn.ISCG._.model." localSheetId="49" hidden="1">{#N/A,#N/A,FALSE,"Second";#N/A,#N/A,FALSE,"ownership";#N/A,#N/A,FALSE,"Valuation";#N/A,#N/A,FALSE,"Eqiv";#N/A,#N/A,FALSE,"Mults";#N/A,#N/A,FALSE,"ISCG Graphics"}</definedName>
    <definedName name="wrn.jan._.98." localSheetId="49" hidden="1">{"sheet a",#N/A,FALSE,"A";"sheet b 1",#N/A,FALSE,"B";"sheet b 2",#N/A,FALSE,"B"}</definedName>
    <definedName name="wrn.JM." localSheetId="49" hidden="1">{#N/A,#N/A,FALSE,"ExecSum";#N/A,#N/A,FALSE,"Budget";#N/A,#N/A,FALSE,"Summary1";#N/A,#N/A,FALSE,"CashFlow";#N/A,#N/A,FALSE,"Year1 Cash Flow";#N/A,#N/A,FALSE,"Carry";#N/A,#N/A,FALSE,"Page 3"}</definedName>
    <definedName name="wrn.JODM._.Graphs." localSheetId="49" hidden="1">{"graph",#N/A,FALSE,"WWJU";"graph",#N/A,FALSE,"WWSEM";"graph",#N/A,FALSE,"GOMJU";"graph",#N/A,FALSE,"GOMSEM";"graph",#N/A,FALSE,"NSJU";"graph",#N/A,FALSE,"NSSEM";"graph",#N/A,FALSE,"WAJU";"graph",#N/A,FALSE,"STOCKPRI";"graph",#N/A,FALSE,"CFTEV";"graph",#N/A,FALSE,"NAV-RCV";"graph",#N/A,FALSE,"CRUDEWW"}</definedName>
    <definedName name="wrn.Kontrolní._.rozpočet." localSheetId="49" hidden="1">{#N/A,#N/A,TRUE,"Krycí list"}</definedName>
    <definedName name="wrn.Kontrolní._.rozpoeet." localSheetId="49" hidden="1">{#N/A,#N/A,TRUE,"Krycí list"}</definedName>
    <definedName name="wrn.kpI." localSheetId="49" hidden="1">{#N/A,#N/A,FALSE,"Top page";#N/A,#N/A,FALSE,"Weekly KPI";#N/A,#N/A,FALSE,"Customer Count Growth";#N/A,#N/A,FALSE,"Customer Spending Growth";#N/A,#N/A,FALSE,"Sales Growth";#N/A,#N/A,FALSE,"Customer Spending";#N/A,#N/A,FALSE,"Credit Card % to Sales"}</definedName>
    <definedName name="wrn.Latent._.Demand._.Inputs." localSheetId="49" hidden="1">{#N/A,#N/A,FALSE,"Latent"}</definedName>
    <definedName name="wrn.LBO." localSheetId="49" hidden="1">{#N/A,#N/A,FALSE,"Cov";#N/A,#N/A,FALSE,"sum";#N/A,#N/A,FALSE,"baladj";#N/A,#N/A,FALSE,"bs";#N/A,#N/A,FALSE,"is";#N/A,#N/A,FALSE,"pis";#N/A,#N/A,FALSE,"cf";#N/A,#N/A,FALSE,"balhist";#N/A,#N/A,FALSE,"wc";#N/A,#N/A,FALSE,"ltd";#N/A,#N/A,FALSE,"cover";#N/A,#N/A,FALSE,"fa";#N/A,#N/A,FALSE,"tax";#N/A,#N/A,FALSE,"irr";#N/A,#N/A,FALSE,"in"}</definedName>
    <definedName name="wrn.LBO._.Summary." localSheetId="49" hidden="1">{"LBO Summary",#N/A,FALSE,"Summary"}</definedName>
    <definedName name="wrn.Leasing._.Variance." localSheetId="49" hidden="1">{#N/A,#N/A,FALSE,"Leasing 6A"}</definedName>
    <definedName name="wrn.LEASING._1" localSheetId="49">#REF!</definedName>
    <definedName name="wrn.Legal._.Sized._.Internal." localSheetId="49" hidden="1">{"Legal Internal",#N/A,FALSE,"Cash Flow Proforma";#N/A,#N/A,FALSE,"Scenario Variable Cells";"Legal",#N/A,FALSE,"Proforma Assumptions";"Legal",#N/A,FALSE,"Rolling Option Sales";"Legal",#N/A,FALSE,"Bulk Pad and Finished Sales"}</definedName>
    <definedName name="wrn.LETTERED." localSheetId="49">#REF!</definedName>
    <definedName name="wrn.Line._.Item._.Summary." localSheetId="49" hidden="1">{#N/A,#N/A,FALSE,"Line Item Summ."}</definedName>
    <definedName name="wrn.lnsum" localSheetId="49" hidden="1">{"Loan Summary",#N/A,FALSE,"Phase 1 loan &amp; data"}</definedName>
    <definedName name="wrn.Loan._.Brief." localSheetId="49">#REF!</definedName>
    <definedName name="wrn.LoanInformation." localSheetId="49" hidden="1">{#N/A,#N/A,FALSE,"LoanAssumptions"}</definedName>
    <definedName name="wrn.Loanrecap." localSheetId="49" hidden="1">{"Loanrecap",#N/A,FALSE,"Construction"}</definedName>
    <definedName name="wrn.Lodging." localSheetId="49" hidden="1">{#N/A,#N/A,FALSE,"EPS";#N/A,#N/A,FALSE,"EBITDA"}</definedName>
    <definedName name="wrn.Logo._.Exchange._.and._.Overview." localSheetId="49" hidden="1">{"Logo",#N/A,FALSE,"Logo";"Exchange",#N/A,FALSE,"Logo";#N/A,#N/A,FALSE,"overview"}</definedName>
    <definedName name="wrn.Ltd._.Service._.Budget." localSheetId="49"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rd." localSheetId="49"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V._.Output." localSheetId="49" hidden="1">{"LTV Output",#N/A,FALSE,"Output"}</definedName>
    <definedName name="wrn.Main._.Fields." localSheetId="49"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e." localSheetId="49" hidden="1">{"Assumptions",#N/A,TRUE,"Assumptions";"Income",#N/A,TRUE,"Income";"Balance",#N/A,TRUE,"Balance"}</definedName>
    <definedName name="wrn.Maine2." localSheetId="49"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rket." localSheetId="49" hidden="1">{#N/A,#N/A,FALSE,"SUBMKT";#N/A,#N/A,FALSE,"MARKET";#N/A,#N/A,FALSE,"VACANCY";#N/A,#N/A,FALSE,"ABSORB";#N/A,#N/A,FALSE,"SUBLEASE";#N/A,#N/A,FALSE,"CONSTRCT"}</definedName>
    <definedName name="wrn.Marketing." localSheetId="49" hidden="1">{#N/A,#N/A,FALSE,"2Assumptions";#N/A,#N/A,FALSE,"3Cash Flow";#N/A,#N/A,FALSE,"I&amp;E";#N/A,#N/A,FALSE,"I&amp;E (2)";#N/A,#N/A,FALSE,"10Vacancy Matrix";#N/A,#N/A,FALSE,"11Expiration Schedule"}</definedName>
    <definedName name="wrn.Marketing._1" localSheetId="49" hidden="1">{#N/A,#N/A,FALSE,"2Assumptions";#N/A,#N/A,FALSE,"3Cash Flow";#N/A,#N/A,FALSE,"I&amp;E";#N/A,#N/A,FALSE,"I&amp;E (2)";#N/A,#N/A,FALSE,"10Vacancy Matrix";#N/A,#N/A,FALSE,"11Expiration Schedule"}</definedName>
    <definedName name="wrn.MATRICES._.and._.CFs." localSheetId="49" hidden="1">{#N/A,#N/A,FALSE,"Assumptions";#N/A,#N/A,FALSE,"Consol CF";#N/A,#N/A,FALSE,"matx B4 DS";#N/A,#N/A,FALSE,"Hacienda CF";#N/A,#N/A,FALSE,"matx B4 DS Hac";#N/A,#N/A,FALSE,"Chabot CF";#N/A,#N/A,FALSE,"matx B4 DS Chabot";#N/A,#N/A,FALSE,"Diablo CF";#N/A,#N/A,FALSE,"matx B4 DS Diablo"}</definedName>
    <definedName name="wrn.MATRICIES._.ONLY." localSheetId="49" hidden="1">{#N/A,#N/A,FALSE,"matx B4 DS";#N/A,#N/A,FALSE,"matx B4 DS Hac";#N/A,#N/A,FALSE,"matx B4 DS Chabot";#N/A,#N/A,FALSE,"matx B4 DS Diablo"}</definedName>
    <definedName name="wrn.merge." localSheetId="49" hidden="1">{#N/A,#N/A,FALSE,"IPO";#N/A,#N/A,FALSE,"DCF";#N/A,#N/A,FALSE,"LBO";#N/A,#N/A,FALSE,"MULT_VAL";#N/A,#N/A,FALSE,"Status Quo";#N/A,#N/A,FALSE,"Recap"}</definedName>
    <definedName name="wrn.MERGER._.PLANS." localSheetId="49" hidden="1">{"Assumptions1",#N/A,FALSE,"Assumptions";"MergerPlans1","20yearamort",FALSE,"MergerPlans";"MergerPlans1","40yearamort",FALSE,"MergerPlans";"MergerPlans2",#N/A,FALSE,"MergerPlans";"inputs",#N/A,FALSE,"MergerPlans"}</definedName>
    <definedName name="wrn.migration." localSheetId="49">#REF!</definedName>
    <definedName name="wrn.minrenn" localSheetId="49" hidden="1">{"MINRENT2",#N/A,FALSE,"SCHEDULE B"}</definedName>
    <definedName name="wrn.MINRENT." localSheetId="49">#REF!</definedName>
    <definedName name="wrn.minrent.2" localSheetId="49" hidden="1">{"MINRENT2",#N/A,FALSE,"SCHEDULE B"}</definedName>
    <definedName name="wrn.mirBellagio." localSheetId="49" hidden="1">{#N/A,#N/A,FALSE,"MIR";#N/A,#N/A,FALSE,"NYNY"}</definedName>
    <definedName name="wrn.mkting" localSheetId="49" hidden="1">{#N/A,#N/A,FALSE,"MARKETING I";#N/A,#N/A,FALSE,"MARKETING II";#N/A,#N/A,FALSE,"MARKETING III"}</definedName>
    <definedName name="wrn.Model." localSheetId="49" hidden="1">{"Investor",#N/A,FALSE,"Model";"Property",#N/A,FALSE,"Model";"Incentive Taxes",#N/A,FALSE,"Model"}</definedName>
    <definedName name="wrn.MODEL5" localSheetId="49" hidden="1">{"IS",#N/A,FALSE,"Income Statement";"ISR",#N/A,FALSE,"Income Statement Ratios";"BS",#N/A,FALSE,"Balance Sheet";"BSR",#N/A,FALSE,"Balance Sheet Ratios";"CF",#N/A,FALSE,"Cash Flow";"SALES",#N/A,FALSE,"Sales Analysis";"RR",#N/A,FALSE,"Recent Results"}</definedName>
    <definedName name="wrn.monthly." localSheetId="49" hidden="1">{#N/A,#N/A,FALSE,"Running Total";#N/A,#N/A,FALSE,"Oct 96";#N/A,#N/A,FALSE,"Nov 96";#N/A,#N/A,FALSE,"Dec 96";#N/A,#N/A,FALSE,"Jan 97";#N/A,#N/A,FALSE,"Feb 97";#N/A,#N/A,FALSE,"Mar 97";#N/A,#N/A,FALSE,"Apr 97";#N/A,#N/A,FALSE,"May 97";#N/A,#N/A,FALSE,"June 97";#N/A,#N/A,FALSE,"July 97"}</definedName>
    <definedName name="wrn.Monthly._.Detail._.Reports." localSheetId="49" hidden="1">{"Detail Project Cash Flow",#N/A,TRUE,"Cash Flow Grid";"Financing Calculation",#N/A,TRUE,"Cash Flow Grid"}</definedName>
    <definedName name="wrn.monthly._.financial." localSheetId="49" hidden="1">{#N/A,#N/A,FALSE,"SUMMARY 4a";#N/A,#N/A,FALSE,"GBA 4b";#N/A,#N/A,FALSE,"TENANT 4c";#N/A,#N/A,FALSE,"BUDGET DETAIL";#N/A,#N/A,FALSE,"PRO FORMA"}</definedName>
    <definedName name="wrn.Monthly._.Report." localSheetId="49">#REF!</definedName>
    <definedName name="wrn.MonthlyRentRoll." localSheetId="49" hidden="1">{"MonthlyRentRoll",#N/A,FALSE,"RentRoll"}</definedName>
    <definedName name="wrn.Netbacks." localSheetId="49" hidden="1">{"Netbacks",#N/A,FALSE,"Netbacks"}</definedName>
    <definedName name="wrn.New._.Loan._.Brief." localSheetId="49">#REF!</definedName>
    <definedName name="wrn.newest." localSheetId="49" hidden="1">{#N/A,#N/A,TRUE,"TS";#N/A,#N/A,TRUE,"Combo";#N/A,#N/A,TRUE,"FAIR";#N/A,#N/A,TRUE,"RBC";#N/A,#N/A,TRUE,"xxxx"}</definedName>
    <definedName name="wrn.newoutput" localSheetId="49" hidden="1">{"DCF","UPSIDE CASE",FALSE,"Sheet1";"DCF","BASE CASE",FALSE,"Sheet1";"DCF","DOWNSIDE CASE",FALSE,"Sheet1"}</definedName>
    <definedName name="wrn.NOI._.Input." localSheetId="49" hidden="1">{#N/A,#N/A,FALSE,"Input"}</definedName>
    <definedName name="wrn.NOI_Summary." localSheetId="49" hidden="1">{#N/A,#N/A,FALSE,"NOI"}</definedName>
    <definedName name="wrn.Northborough._.Station." localSheetId="49" hidden="1">{#N/A,#N/A,FALSE,"Total Acquisition and Rehab ";#N/A,#N/A,FALSE,"Summary of Hard Costs"}</definedName>
    <definedName name="wrn.Notes._.2." localSheetId="49" hidden="1">{"Notes 2",#N/A,FALSE,"Sheet1"}</definedName>
    <definedName name="wrn.ntfinance." localSheetId="49">#REF!</definedName>
    <definedName name="wrn.nyt._.times._.full." localSheetId="49" hidden="1">{#N/A,#N/A,FALSE,"ExecSum";#N/A,#N/A,FALSE,"Budget";#N/A,#N/A,FALSE,"Summary1";#N/A,#N/A,FALSE,"CashFlow";#N/A,#N/A,FALSE,"Year1 Cash Flow";#N/A,#N/A,FALSE,"RE Taxes";#N/A,#N/A,FALSE,"OE Schedule";#N/A,#N/A,FALSE,"Leasing Comm";#N/A,#N/A,FALSE,"Input";#N/A,#N/A,FALSE,"Carry";#N/A,#N/A,FALSE,"Page 1A";#N/A,#N/A,FALSE,"Page 1B";#N/A,#N/A,FALSE,"Page 2";#N/A,#N/A,FALSE,"Page 3";#N/A,#N/A,FALSE,"Page 4";#N/A,#N/A,FALSE,"Summary2";#N/A,#N/A,FALSE,"Lease Summary";#N/A,#N/A,FALSE,"GrossRent";#N/A,#N/A,FALSE,"GrossRent";#N/A,#N/A,FALSE,"FCESummary";#N/A,#N/A,FALSE,"CreditLoss";#N/A,#N/A,FALSE,"Recoveries";#N/A,#N/A,FALSE,"Loan Balance"}</definedName>
    <definedName name="wrn.Occupancy._.Calcs." localSheetId="49" hidden="1">{#N/A,#N/A,FALSE,"Occ. Calcs"}</definedName>
    <definedName name="wrn.ODB." localSheetId="49" hidden="1">{"ODB",#N/A,FALSE,"Hold Scenario"}</definedName>
    <definedName name="wrn.office." localSheetId="49"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ntario." localSheetId="49" hidden="1">{"page1",#N/A,FALSE,"sheet 1";"Page2",#N/A,FALSE,"sheet 1";"page3",#N/A,FALSE,"sheet 1";"page4",#N/A,FALSE,"sheet 1"}</definedName>
    <definedName name="wrn.Operating._.Expenses._.Sheets." localSheetId="49" hidden="1">{#N/A,#N/A,FALSE,"Oper Exp"}</definedName>
    <definedName name="wrn.OperatingAssumtions." localSheetId="49" hidden="1">{#N/A,#N/A,FALSE,"OperatingAssumptions"}</definedName>
    <definedName name="wrn.Operations._.Review." localSheetId="49" hidden="1">{#N/A,#N/A,FALSE,"Proforma Five Yr";#N/A,#N/A,FALSE,"Occ and Rate";#N/A,#N/A,FALSE,"PF Input";#N/A,#N/A,FALSE,"Hotcomps"}</definedName>
    <definedName name="wrn.Ops._.Charlie._.Packet." localSheetId="49" hidden="1">{#N/A,#N/A,FALSE,"Proforma Five Yr";#N/A,#N/A,FALSE,"Occ and Rate";#N/A,#N/A,FALSE,"PF Input";#N/A,#N/A,FALSE,"Ops Summary";#N/A,#N/A,FALSE,"Hotcomps"}</definedName>
    <definedName name="wrn.Ops_S.Holders._.Assets_Income." localSheetId="49" hidden="1">{"Ops_S.Holders Assets and Income",#N/A,FALSE,"ops_shf"}</definedName>
    <definedName name="wrn.Output." localSheetId="49" hidden="1">{#N/A,#N/A,FALSE,"Assumptions";#N/A,#N/A,FALSE,"IS";#N/A,#N/A,FALSE,"BS";#N/A,#N/A,FALSE,"CF"}</definedName>
    <definedName name="wrn.Output3Column." localSheetId="49" hidden="1">{"Output-3Column",#N/A,FALSE,"Output"}</definedName>
    <definedName name="wrn.OutputAll." localSheetId="49" hidden="1">{"Output-All",#N/A,FALSE,"Output"}</definedName>
    <definedName name="wrn.OutputBaseYear." localSheetId="49" hidden="1">{"Output-BaseYear",#N/A,FALSE,"Output"}</definedName>
    <definedName name="wrn.OutputMin." localSheetId="49" hidden="1">{"Output-Min",#N/A,FALSE,"Output"}</definedName>
    <definedName name="wrn.OutputPercent." localSheetId="49" hidden="1">{"Output%",#N/A,FALSE,"Output"}</definedName>
    <definedName name="wrn.Overview._.Reports." localSheetId="49" hidden="1">{#N/A,#N/A,FALSE,"DCF Values";#N/A,#N/A,FALSE,"Overview";#N/A,#N/A,FALSE,"Earnings";#N/A,#N/A,FALSE,"StockMarketValues";#N/A,#N/A,FALSE,"Asset Values";#N/A,#N/A,FALSE,"Accretion EPS";#N/A,#N/A,FALSE,"Accretion CFPS";#N/A,#N/A,FALSE,"santafe";#N/A,#N/A,FALSE,"noble";#N/A,#N/A,FALSE,"Combined Results"}</definedName>
    <definedName name="wrn.P_L._.and._.Bal.._.Sheet." localSheetId="49" hidden="1">{"P_L Account",#N/A,FALSE,"Prime";"Assets",#N/A,FALSE,"Prime";"Liabilities",#N/A,FALSE,"Prime";"Capital and Reserves",#N/A,FALSE,"Prime";"Rec. of S_Holders Funds",#N/A,FALSE,"Prime";"Rec. of Pre and Post Tax Result",#N/A,FALSE,"Prime"}</definedName>
    <definedName name="wrn.p3" localSheetId="49"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ckage." localSheetId="49"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_1" localSheetId="49"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er._.1." localSheetId="49"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rtial." localSheetId="49" hidden="1">{#N/A,#N/A,FALSE,"Exec Sum 10Yr";#N/A,#N/A,FALSE,"Assumptions";#N/A,#N/A,FALSE,"Rent Roll Summary";#N/A,#N/A,FALSE,"Effective Rental Income Detail";#N/A,#N/A,FALSE,"Cash Flow Projections";#N/A,#N/A,FALSE,"Operating Statement";#N/A,#N/A,FALSE,"Pricing Matrix"}</definedName>
    <definedName name="wrn.Partial._1" localSheetId="49"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yroll._.Assumption._.1." localSheetId="49" hidden="1">{"Payroll_Assumption1",#N/A,FALSE,"Sheet1"}</definedName>
    <definedName name="wrn.Payroll._.Assumptions." localSheetId="49" hidden="1">{"Payroll_Assuptions",#N/A,FALSE,"Sheet1"}</definedName>
    <definedName name="wrn.Payroll._.Assumptions._.Summary." localSheetId="49" hidden="1">{"Payroll Assumption Summary",#N/A,FALSE,"Sheet1"}</definedName>
    <definedName name="wrn.Payroll._.Assumptions2." localSheetId="49" hidden="1">{"Payroll_Assumption2",#N/A,FALSE,"Sheet1"}</definedName>
    <definedName name="wrn.Penetration." localSheetId="49" hidden="1">{#N/A,#N/A,FALSE,"Mkt Pen"}</definedName>
    <definedName name="wrn.Per._.Unit." localSheetId="49" hidden="1">{#N/A,#N/A,FALSE,"Budget 1997 Class A (2)";#N/A,#N/A,FALSE,"Budgets 1997 Class B &amp; C (2)"}</definedName>
    <definedName name="wrn.Phase._.I." localSheetId="49" hidden="1">{#N/A,#N/A,FALSE,"Transaction Summary-DTW";#N/A,#N/A,FALSE,"Proforma Five Yr";#N/A,#N/A,FALSE,"Occ and Rate"}</definedName>
    <definedName name="wrn.pl." localSheetId="49" hidden="1">{#N/A,#N/A,FALSE,"Cons PL-Accrual"}</definedName>
    <definedName name="wrn.Plan." localSheetId="49" hidden="1">{#N/A,#N/A,FALSE,"Highridge Return Analysis";#N/A,#N/A,FALSE,"Sale @ end of year 3 (4yr Plan)";#N/A,#N/A,FALSE,"Highridge Assumption Page"}</definedName>
    <definedName name="wrn.PLX." localSheetId="49" hidden="1">{"cred comp",#N/A,FALSE,"Comparable Credit Analysis";"IS",#N/A,FALSE,"IS";"Sensitivity",#N/A,FALSE,"Sensitivity";"BS",#N/A,FALSE,"BS";"Bond Summary",#N/A,FALSE,"B Summary";"AD",#N/A,FALSE,"Accretion";"NAV",#N/A,FALSE,"NAV";"SU",#N/A,FALSE,"S&amp;U";"acq. study",#N/A,FALSE,"Acq. Study";"F Charges",#N/A,FALSE,"Fixed Charges"}</definedName>
    <definedName name="wrn.Portfolio." localSheetId="49" hidden="1">{#N/A,#N/A,FALSE,"Portfolio Summary";#N/A,#N/A,FALSE,"Portfolio Operating Stmt";#N/A,#N/A,FALSE,"Portfolio Cash Flow"}</definedName>
    <definedName name="wrn.PR_TRIAL_BALANCE." localSheetId="49"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3sty." localSheetId="49" hidden="1">{#N/A,#N/A,FALSE,"intag";#N/A,#N/A,FALSE,"budg";#N/A,#N/A,FALSE,"samtl"}</definedName>
    <definedName name="wrn.pr3sty.neu" localSheetId="49" hidden="1">{#N/A,#N/A,FALSE,"intag";#N/A,#N/A,FALSE,"budg";#N/A,#N/A,FALSE,"samtl"}</definedName>
    <definedName name="wrn.PRBFinancials." localSheetId="49" hidden="1">{"incomemth",#N/A,TRUE,"forecast01";"incpercentmth",#N/A,TRUE,"forecast01";"balancemth",#N/A,TRUE,"forecast01";"cashmth",#N/A,TRUE,"forecast01";"cov2mth",#N/A,TRUE,"forecast01";"prbexp",#N/A,TRUE,"forecast01";"prbcap",#N/A,TRUE,"forecast01";"coalconsultants",#N/A,TRUE,"forecast01";"prbsum",#N/A,TRUE,"forecast01"}</definedName>
    <definedName name="wrn.prcntrent" localSheetId="49" hidden="1">{"PERCENTAGE RENT",#N/A,TRUE,"SCHEDULE B"}</definedName>
    <definedName name="wrn.prelist." localSheetId="49" hidden="1">{#N/A,#N/A,FALSE,"rent roll";#N/A,#N/A,FALSE,"I&amp;E";#N/A,#N/A,FALSE,"96noleaseup";#N/A,#N/A,FALSE,"96noleaseup matrix";#N/A,#N/A,FALSE,"leaseup96";#N/A,#N/A,FALSE,"leaseup96 matrix";#N/A,#N/A,FALSE,"Leaseup and Exp."}</definedName>
    <definedName name="wrn.prelist._1" localSheetId="49" hidden="1">{#N/A,#N/A,FALSE,"rent roll";#N/A,#N/A,FALSE,"I&amp;E";#N/A,#N/A,FALSE,"96noleaseup";#N/A,#N/A,FALSE,"96noleaseup matrix";#N/A,#N/A,FALSE,"leaseup96";#N/A,#N/A,FALSE,"leaseup96 matrix";#N/A,#N/A,FALSE,"Leaseup and Exp."}</definedName>
    <definedName name="wrn.Prepaid_Recov.." localSheetId="49" hidden="1">{#N/A,#N/A,FALSE,"Prepaid Recoverable"}</definedName>
    <definedName name="wrn.pres." localSheetId="49" hidden="1">{#N/A,#N/A,FALSE,"Major v. River";#N/A,#N/A,FALSE,"Industry";#N/A,#N/A,FALSE,"Large Operators";#N/A,#N/A,FALSE,"Smaller Operators";#N/A,#N/A,FALSE,"Equip. Supply";#N/A,#N/A,FALSE,"EBITDA";#N/A,#N/A,FALSE,"States";#N/A,#N/A,FALSE,"LV Detail"}</definedName>
    <definedName name="wrn.PRES_OUT." localSheetId="49" hidden="1">{"page1",#N/A,FALSE,"PRESENTATION";"page2",#N/A,FALSE,"PRESENTATION";#N/A,#N/A,FALSE,"Valuation Summary"}</definedName>
    <definedName name="wrn.pres97." localSheetId="49"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entation." localSheetId="49" hidden="1">{#N/A,#N/A,TRUE,"Summary";"AnnualRentRoll",#N/A,TRUE,"RentRoll";#N/A,#N/A,TRUE,"ExitStratigy";#N/A,#N/A,TRUE,"OperatingAssumptions"}</definedName>
    <definedName name="wrn.Presentation2" localSheetId="49"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wrn.Pricing._.Strategy." localSheetId="49"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1" localSheetId="49"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mary._.Competition." localSheetId="49" hidden="1">{#N/A,#N/A,FALSE,"Primary"}</definedName>
    <definedName name="wrn.Print." localSheetId="49" hidden="1">{#N/A,#N/A,TRUE,"Cover";#N/A,#N/A,TRUE,"Stack";#N/A,#N/A,TRUE,"Cost S";#N/A,#N/A,TRUE,"Financing";#N/A,#N/A,TRUE," CF";#N/A,#N/A,TRUE,"CF Mnthly";#N/A,#N/A,TRUE,"CF assum";#N/A,#N/A,TRUE,"Unit Sales";#N/A,#N/A,TRUE,"REV";#N/A,#N/A,TRUE,"Bdgt Backup"}</definedName>
    <definedName name="wrn.Print._.4." localSheetId="49" hidden="1">{"Outflow 1",#N/A,FALSE,"Outflows-Inflows";"Outflow 2",#N/A,FALSE,"Outflows-Inflows";"Inflow 1",#N/A,FALSE,"Outflows-Inflows";"Inflow 2",#N/A,FALSE,"Outflows-Inflows"}</definedName>
    <definedName name="wrn.Print._.6." localSheetId="49" hidden="1">{"print 1.6",#N/A,FALSE,"Sheet1";"print 2.6",#N/A,FALSE,"Sheet1";"print 3.6",#N/A,FALSE,"Sheet1";"print 4.6",#N/A,FALSE,"Sheet1";"print 5.6",#N/A,FALSE,"Sheet1";"print 6.6",#N/A,FALSE,"Sheet1"}</definedName>
    <definedName name="wrn.Print._.Accounts." localSheetId="49" hidden="1">{#N/A,#N/A,FALSE,"Balance sheet";#N/A,#N/A,FALSE,"FAD";#N/A,#N/A,FALSE,"Cashflow";#N/A,#N/A,FALSE,"NAV";#N/A,#N/A,FALSE,"Notes 1-5";#N/A,#N/A,FALSE,"Notes 6-"}</definedName>
    <definedName name="wrn.Print._.All." localSheetId="49" hidden="1">{#N/A,#N/A,FALSE,"Land";#N/A,#N/A,FALSE,"Cost Analysis";"Summary",#N/A,FALSE,"Equipment"}</definedName>
    <definedName name="wrn.Print._.All._.Improved._.Sales." localSheetId="49" hidden="1">{#N/A,#N/A,FALSE,"Sale 1";#N/A,#N/A,FALSE,"Sale 2";#N/A,#N/A,FALSE,"Sale 3";#N/A,#N/A,FALSE,"Sale 4";#N/A,#N/A,FALSE,"Sale 5";#N/A,#N/A,FALSE,"Sale 6";#N/A,#N/A,FALSE,"Sale 7";#N/A,#N/A,FALSE,"Sale 8";#N/A,#N/A,FALSE,"Sale 9";#N/A,#N/A,FALSE,"Sale 10";#N/A,#N/A,FALSE,"Sale 11";#N/A,#N/A,FALSE,"Sale 12"}</definedName>
    <definedName name="wrn.Print._.All._.Pages." localSheetId="49" hidden="1">{"LBO Summary",#N/A,FALSE,"Summary";"Income Statement",#N/A,FALSE,"Model";"Cash Flow",#N/A,FALSE,"Model";"Balance Sheet",#N/A,FALSE,"Model";"Working Capital",#N/A,FALSE,"Model";"Pro Forma Balance Sheets",#N/A,FALSE,"PFBS";"Debt Balances",#N/A,FALSE,"Model";"Fee Schedules",#N/A,FALSE,"Model"}</definedName>
    <definedName name="wrn.Print._.All._.Report._.Pages." localSheetId="49"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1" localSheetId="49" hidden="1">{#N/A,#N/A,FALSE,"I&amp;E";#N/A,#N/A,FALSE,"rent roll";#N/A,#N/A,FALSE,"96noleaseup";#N/A,#N/A,FALSE,"96noleaseup matrix";#N/A,#N/A,FALSE,"leaseup 96";#N/A,#N/A,FALSE,"leaseup 96 matrix";#N/A,#N/A,FALSE,"Leaseup and Exp."}</definedName>
    <definedName name="wrn.Print._.Annual." localSheetId="49" hidden="1">{"Summary Info",#N/A,TRUE,"Summary";"Sources &amp; Uses",#N/A,TRUE,"Summary";"Development Program",#N/A,TRUE,"Summary";"Timeline",#N/A,TRUE,"Timeline";"Total Annual CF",#N/A,TRUE,"Summary-Annual";"Total Detailed Annual",#N/A,TRUE,"Summary-Annual";"Acq Costs",#N/A,TRUE,"Ent &amp; Infr";"Entitlement Costs",#N/A,TRUE,"Ent &amp; Infr";"Infrastructure Costs",#N/A,TRUE,"Ent &amp; Infr";"Infrastructure Costs 2",#N/A,TRUE,"Ent &amp; Infr";"Infrastructure Costs 3",#N/A,TRUE,"Ent &amp; Infr";"Infrastructure Costs 4",#N/A,TRUE,"Ent &amp; Infr";"DevBudget",#N/A,TRUE,"DevBudget";"Res Summary",#N/A,TRUE,"Residential";"Res DevBudget",#N/A,TRUE,"Residential";"Res CF Annual",#N/A,TRUE,"Residential-Annual";"Res Detailed Annual",#N/A,TRUE,"Residential-Annual";"Res Detailed Annual 2",#N/A,TRUE,"Residential-Annual";"Res D&amp;S Annual",#N/A,TRUE,"Residential-Annual";"Retail Summary",#N/A,TRUE,"Retail";"Retail Budget",#N/A,TRUE,"Retail";"Retail CF Annual",#N/A,TRUE,"Retail-Annual";"Retail Detailed Annual",#N/A,TRUE,"Retail-Annual";"Retail Detailed Annual 2",#N/A,TRUE,"Retail-Annual";"Retail D&amp;S Annual",#N/A,TRUE,"Retail-Annual";"Hotel Annual",#N/A,TRUE,"Hotel-Annual";"CFD Annual",#N/A,TRUE,"CFD-Annual";"Racetrack Summary",#N/A,TRUE,"Racetrack Summary";"Racetrack Summary 2",#N/A,TRUE,"Racetrack Summary"}</definedName>
    <definedName name="wrn.Print._.Compare._.and._.Divsum." localSheetId="49" hidden="1">{"Divsum Compare Hawaiki",#N/A,TRUE,"Divsum";"Divsum Complete Divsum",#N/A,TRUE,"Divsum"}</definedName>
    <definedName name="wrn.Print._.CRXLAND._.Openings." localSheetId="49" hidden="1">{"Print CRXLAND Assumptions",#N/A,FALSE,"CRXLAND Openings";"Print CRXLAND Openings",#N/A,FALSE,"CRXLAND Openings"}</definedName>
    <definedName name="wrn.Print._.CSI._.and._.Estimate._.Backup." localSheetId="49" hidden="1">{"Divsum Compare Hawaiki",#N/A,FALSE,"Divsum";"Divsum Complete Divsum",#N/A,FALSE,"Divsum";"Estimate Backup",#N/A,FALSE,"Divsum"}</definedName>
    <definedName name="wrn.Print._.Everythin." localSheetId="49" hidden="1">{#N/A,#N/A,FALSE,"PRELIMINARY REVIEW";#N/A,#N/A,FALSE,"SOURCES AND USES OF FUNDS";#N/A,#N/A,FALSE,"COST ITEMS";#N/A,#N/A,FALSE,"DRAW SCHEDULE";#N/A,#N/A,FALSE,"STABILIZED OPERATING PROFORMA";#N/A,#N/A,FALSE,"LEASE UP OPERATING PROFORMA";#N/A,#N/A,FALSE,"INPUT SHEET"}</definedName>
    <definedName name="wrn.Print._.Everything." localSheetId="49"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graphs." localSheetId="49" hidden="1">{"cap_structure",#N/A,FALSE,"Graph-Mkt Cap";"price",#N/A,FALSE,"Graph-Price";"ebit",#N/A,FALSE,"Graph-EBITDA";"ebitda",#N/A,FALSE,"Graph-EBITDA"}</definedName>
    <definedName name="wrn.Print._.Inc.._.Statement._.and._.Stats.." localSheetId="49" hidden="1">{"print annual inc. statement",#N/A,FALSE,"Summary";"print annual stats",#N/A,FALSE,"Summary";"print quarterly inc. statement",#N/A,FALSE,"Summary";"print quarterly stats",#N/A,FALSE,"Summary"}</definedName>
    <definedName name="wrn.Print._.Ltd._.Ptr._.Heller." localSheetId="49" hidden="1">{#N/A,#N/A,FALSE,"Summary Schedule Heller Ltd";#N/A,#N/A,FALSE,"Qtrly  heller Page 1";#N/A,#N/A,FALSE,"Qtrly heller Page 3"}</definedName>
    <definedName name="wrn.Print._.Package." localSheetId="49" hidden="1">{#N/A,#N/A,FALSE,"rent roll";#N/A,#N/A,FALSE,"I&amp;E";#N/A,#N/A,FALSE,"Sales";#N/A,#N/A,FALSE,"% rent";#N/A,#N/A,FALSE,"no leasup 96";#N/A,#N/A,FALSE,"96 Cap Matrix No Leaseup";#N/A,#N/A,FALSE,"Proforma (2)";#N/A,#N/A,FALSE,"Proforma Matrix (2)";#N/A,#N/A,FALSE,"Offering Summary";#N/A,#N/A,FALSE,"RE TAX"}</definedName>
    <definedName name="wrn.Print._.Package._1" localSheetId="49" hidden="1">{#N/A,#N/A,FALSE,"rent roll";#N/A,#N/A,FALSE,"I&amp;E";#N/A,#N/A,FALSE,"Sales";#N/A,#N/A,FALSE,"% rent";#N/A,#N/A,FALSE,"no leasup 96";#N/A,#N/A,FALSE,"96 Cap Matrix No Leaseup";#N/A,#N/A,FALSE,"Proforma (2)";#N/A,#N/A,FALSE,"Proforma Matrix (2)";#N/A,#N/A,FALSE,"Offering Summary";#N/A,#N/A,FALSE,"RE TAX"}</definedName>
    <definedName name="wrn.print._.raw._.data._.entry." localSheetId="49" hidden="1">{"inputs raw data",#N/A,TRUE,"INPUT"}</definedName>
    <definedName name="wrn.Print._.Rent._.Comps." localSheetId="49" hidden="1">{#N/A,#N/A,FALSE,"Rent 1";#N/A,#N/A,FALSE,"Rent 2";#N/A,#N/A,FALSE,"Rent 3";#N/A,#N/A,FALSE,"Rent 4";#N/A,#N/A,FALSE,"Rent 5";#N/A,#N/A,FALSE,"Rent 6";#N/A,#N/A,FALSE,"Rent 7";#N/A,#N/A,FALSE,"Rent 8"}</definedName>
    <definedName name="wrn.Print._.Report." localSheetId="49" hidden="1">{"annual",#N/A,FALSE,"Sheet2";"quarters",#N/A,FALSE,"Sheet2"}</definedName>
    <definedName name="wrn.Print._.SPHI._.Openings." localSheetId="49" hidden="1">{"Print SPHI Assumptions",#N/A,FALSE,"SPHI Openings";"Print SPHI Openings",#N/A,FALSE,"SPHI Openings"}</definedName>
    <definedName name="wrn.print._.standalone." localSheetId="49" hidden="1">{"standalone1",#N/A,FALSE,"DCFBase";"standalone2",#N/A,FALSE,"DCFBase"}</definedName>
    <definedName name="wrn.Print._.STAY._.Openings." localSheetId="49" hidden="1">{"print STAY opening assumptions",#N/A,FALSE,"STAY Openings";"print STAY openings",#N/A,FALSE,"STAY Openings"}</definedName>
    <definedName name="wrn.Print._.sum." localSheetId="49" hidden="1">{#N/A,#N/A,FALSE,"Summary Schedule";#N/A,#N/A,FALSE,"Use of Proceeds";#N/A,#N/A,FALSE,"Yield Cal";#N/A,#N/A,FALSE,"Qtrly Distributions";#N/A,#N/A,FALSE,"RATE";#N/A,#N/A,FALSE,"OPERATIONS";#N/A,#N/A,FALSE,"Draw";#N/A,#N/A,FALSE,"COMPARISON SCHEDULE";#N/A,#N/A,FALSE,"Dev. Budget";#N/A,#N/A,FALSE,"Investor10";#N/A,#N/A,FALSE,"10 year a";#N/A,#N/A,FALSE,"Assum."}</definedName>
    <definedName name="wrn.print._.summary._.sheets." localSheetId="49" hidden="1">{"summary1",#N/A,TRUE,"Comps";"summary2",#N/A,TRUE,"Comps";"summary3",#N/A,TRUE,"Comps"}</definedName>
    <definedName name="wrn.Print._.Three._.Page._.Model." localSheetId="49" hidden="1">{"Page One",#N/A,FALSE,"Model";"Page 2",#N/A,FALSE,"Model";"Page 3",#N/A,FALSE,"Model"}</definedName>
    <definedName name="wrn.Print._.Workbook." localSheetId="49" hidden="1">{#N/A,#N/A,FALSE,"Exec. Summ";#N/A,#N/A,FALSE,"Income";#N/A,#N/A,FALSE,"Expenses";#N/A,#N/A,FALSE,"Loan Options";#N/A,#N/A,FALSE,"Sources &amp; Uses";#N/A,#N/A,FALSE,"Spreadsheet"}</definedName>
    <definedName name="wrn.print_all." localSheetId="49" hidden="1">{#N/A,#N/A,FALSE,"property";#N/A,#N/A,FALSE,"tenants";#N/A,#N/A,FALSE,"capital";#N/A,#N/A,FALSE,"summary"}</definedName>
    <definedName name="wrn.Print_Buyer." localSheetId="49" hidden="1">{#N/A,"DR",FALSE,"increm pf";#N/A,"MAMSI",FALSE,"increm pf";#N/A,"MAXI",FALSE,"increm pf";#N/A,"PCAM",FALSE,"increm pf";#N/A,"PHSV",FALSE,"increm pf";#N/A,"SIE",FALSE,"increm pf"}</definedName>
    <definedName name="wrn.Print_Heller." localSheetId="49" hidden="1">{#N/A,#N/A,TRUE,"Summary Schedule Heller";#N/A,#N/A,TRUE,"Qtrly  heller Page 1";#N/A,#N/A,TRUE,"Qtrly heller Page 2";#N/A,#N/A,TRUE,"Qtrly heller Page 2A";#N/A,#N/A,TRUE,"Qtrly heller Page 3";#N/A,#N/A,TRUE,"Qtrly heller Page 3A";#N/A,#N/A,TRUE,"Summary Schedule Heller Ltd";#N/A,#N/A,TRUE,"Qtrly  heller 4 yr"}</definedName>
    <definedName name="wrn.Print_Target." localSheetId="49"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2." localSheetId="49" hidden="1">{"Assump",#N/A,TRUE,"Proforma";"first",#N/A,TRUE,"Proforma";"second",#N/A,TRUE,"Proforma";"lease1",#N/A,TRUE,"Proforma";"lease2",#N/A,TRUE,"Proforma"}</definedName>
    <definedName name="wrn.print5" localSheetId="49" hidden="1">{"Assump",#N/A,TRUE,"Proforma";"first",#N/A,TRUE,"Proforma";"second",#N/A,TRUE,"Proforma";"lease1",#N/A,TRUE,"Proforma";"lease2",#N/A,TRUE,"Proforma"}</definedName>
    <definedName name="wrn.PrintAll." localSheetId="49" hidden="1">{#N/A,#N/A,FALSE,"Broker Sheet";#N/A,#N/A,FALSE,"Exec.Summary";#N/A,#N/A,FALSE,"Argus Cash Flow";#N/A,#N/A,FALSE,"SPF";#N/A,#N/A,FALSE,"RentRoll"}</definedName>
    <definedName name="wrn.PrintAll._1" localSheetId="49" hidden="1">{#N/A,#N/A,FALSE,"Broker Sheet";#N/A,#N/A,FALSE,"Exec.Summary";#N/A,#N/A,FALSE,"Argus Cash Flow";#N/A,#N/A,FALSE,"SPF";#N/A,#N/A,FALSE,"RentRoll"}</definedName>
    <definedName name="wrn.Printfinancialsmth." localSheetId="49" hidden="1">{"incomemth",#N/A,TRUE,"forecast00";"incomepercentmth",#N/A,TRUE,"forecast00";"balancemth",#N/A,TRUE,"forecast00";"cashmth",#N/A,TRUE,"forecast00";"covenantmth",#N/A,TRUE,"forecast00"}</definedName>
    <definedName name="wrn.Printout." localSheetId="49" hidden="1">{"Zone1",#N/A,FALSE,"Parameters";"Zone2",#N/A,FALSE,"Parameters"}</definedName>
    <definedName name="wrn.Prints._.All." localSheetId="49" hidden="1">{"Main",#N/A,FALSE,"Wacker";"Main2",#N/A,FALSE,"Wacker";"Value",#N/A,FALSE,"Wacker";"Sensitivity",#N/A,FALSE,"Wacker";"Paine",#N/A,FALSE,"Wacker";"Quaker",#N/A,FALSE,"Wacker";"Wacker",#N/A,FALSE,"Wacker";"1900",#N/A,FALSE,"Wacker";"1901",#N/A,FALSE,"Wacker"}</definedName>
    <definedName name="wrn.PRO." localSheetId="49" hidden="1">{#N/A,#N/A,FALSE,"COVER";#N/A,#N/A,FALSE,"Construction CF";#N/A,#N/A,FALSE,"PROFORMA";#N/A,#N/A,FALSE,"CASHFLOW"}</definedName>
    <definedName name="wrn.Pro._.Forma." localSheetId="49" hidden="1">{#N/A,#N/A,FALSE,"ACQ";#N/A,#N/A,FALSE,"ASSUMP";#N/A,#N/A,FALSE,"CASH FLOW";#N/A,#N/A,FALSE,"SALE";#N/A,#N/A,FALSE,"TIS";#N/A,#N/A,FALSE,"RENT ROLL"}</definedName>
    <definedName name="wrn.Proforma." localSheetId="49" hidden="1">{"Proforma - Dollars",#N/A,FALSE,"Proforma"}</definedName>
    <definedName name="wrn.Proforma._.2." localSheetId="49" hidden="1">{#N/A,#N/A,TRUE,"Cash Flow Proforma";#N/A,#N/A,TRUE,"Scenario Variable Cells";#N/A,#N/A,TRUE,"Proforma Assumptions";#N/A,#N/A,TRUE,"Bulk Pad and Finished Sales";#N/A,#N/A,TRUE,"Rolling Option Sales"}</definedName>
    <definedName name="wrn.Proforma._.Review." localSheetId="49" hidden="1">{#N/A,#N/A,FALSE,"Occ and Rate";#N/A,#N/A,FALSE,"PF Input";#N/A,#N/A,FALSE,"Proforma Five Yr";#N/A,#N/A,FALSE,"Hotcomps"}</definedName>
    <definedName name="wrn.Proforma._.Year._.1." localSheetId="49" hidden="1">{"Plan Information",#N/A,FALSE,"Plans"}</definedName>
    <definedName name="wrn.Proforma._1" localSheetId="49" hidden="1">{#N/A,#N/A,TRUE,"Summary";#N/A,#N/A,TRUE,"InPlace";#N/A,#N/A,TRUE,"Stable";#N/A,#N/A,TRUE,"RentRoll";#N/A,#N/A,TRUE,"I&amp;E";#N/A,#N/A,TRUE,"Expense Detail";#N/A,#N/A,TRUE,"CAM Recov(InPlace)";#N/A,#N/A,TRUE,"CAM Recov(Stable)";#N/A,#N/A,TRUE,"Tax Recov";#N/A,#N/A,TRUE,"Expiration";#N/A,#N/A,TRUE,"Sales";#N/A,#N/A,TRUE,"Tax"}</definedName>
    <definedName name="wrn.Project." localSheetId="49" hidden="1">{#N/A,#N/A,TRUE,"A-site";#N/A,#N/A,TRUE,"B-Buildings";#N/A,#N/A,TRUE,"c-out-of-fence";#N/A,#N/A,TRUE,"d-proj.infr.";#N/A,#N/A,TRUE,"e- land"}</definedName>
    <definedName name="wrn.Project._.Cost._.Estimate." localSheetId="49" hidden="1">{#N/A,#N/A,FALSE,"cost";#N/A,#N/A,FALSE,"draw sched.";#N/A,#N/A,FALSE,"spread";#N/A,#N/A,FALSE,"Assumptions"}</definedName>
    <definedName name="wrn.projection." localSheetId="49"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jection.new" localSheetId="49"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pertyInformation." localSheetId="49" hidden="1">{#N/A,#N/A,FALSE,"PropertyInfo"}</definedName>
    <definedName name="wrn.Proposal." localSheetId="49" hidden="1">{"Bid",#N/A,FALSE,"Estimate";"Breakdowm",#N/A,FALSE,"Estimate"}</definedName>
    <definedName name="wrn.Pulp." localSheetId="49" hidden="1">{"Pulp Production",#N/A,FALSE,"Pulp";"Pulp Earnings",#N/A,FALSE,"Pulp"}</definedName>
    <definedName name="wrn.Pulp.2" localSheetId="49" hidden="1">{"Pulp Production",#N/A,FALSE,"Pulp";"Pulp Earnings",#N/A,FALSE,"Pulp"}</definedName>
    <definedName name="wrn.Pulp.3" localSheetId="49" hidden="1">{"Pulp Production",#N/A,FALSE,"Pulp";"Pulp Earnings",#N/A,FALSE,"Pulp"}</definedName>
    <definedName name="wrn.Pump." localSheetId="49" hidden="1">{#N/A,#N/A,FALSE,"Assump";#N/A,#N/A,FALSE,"Income";#N/A,#N/A,FALSE,"Balance";#N/A,#N/A,FALSE,"DCF Pump";#N/A,#N/A,FALSE,"Trans Assump";#N/A,#N/A,FALSE,"Combined Income";#N/A,#N/A,FALSE,"Combined Balance"}</definedName>
    <definedName name="wrn.QUICK." localSheetId="49"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_.Print." localSheetId="49" hidden="1">{"Pro Forma",#N/A,FALSE,"Prof";"Statistics",#N/A,FALSE,"Stats";"Incentive Fee Calc",#N/A,FALSE,"Incent"}</definedName>
    <definedName name="wrn.Quick._.View." localSheetId="49" hidden="1">{"Pro Forma",#N/A,FALSE,"Prof";"Statistics",#N/A,FALSE,"Stats";"Incentive Fee Calc",#N/A,FALSE,"Incent"}</definedName>
    <definedName name="wrn.rate." localSheetId="49" hidden="1">{"RATES",#N/A,FALSE,"RECOVERY RATES";"CONTRIBUTIONS",#N/A,FALSE,"RECOVERY RATES";"GLA CATEGORY SUMMARY",#N/A,FALSE,"RECOVERY RATES"}</definedName>
    <definedName name="wrn.RATES." localSheetId="49">#REF!</definedName>
    <definedName name="wrn.recap_at_sale." localSheetId="49" hidden="1">{"Recap at sale",#N/A,FALSE,"Recap"}</definedName>
    <definedName name="wrn.Rehab." localSheetId="49" hidden="1">{#N/A,#N/A,TRUE,"Total Acquisition and Rehab ";#N/A,#N/A,TRUE,"Summary of Hard Costs";#N/A,#N/A,TRUE,"Summary-Interior Scope of Work";#N/A,#N/A,TRUE,"Cementious Decks";#N/A,#N/A,TRUE,"Finish Trim";#N/A,#N/A,TRUE,"Balcony Waterproofing";#N/A,#N/A,TRUE,"Doors and Hardware";#N/A,#N/A,TRUE,"Drywall";#N/A,#N/A,TRUE,"Tile";#N/A,#N/A,TRUE,"Flooring";#N/A,#N/A,TRUE,"Painting";#N/A,#N/A,TRUE,"Identifying, Shelving &amp; Mirrors";#N/A,#N/A,TRUE,"Appliances";#N/A,#N/A,TRUE,"Cabinets and Countertops";#N/A,#N/A,TRUE,"Window Treatments";#N/A,#N/A,TRUE,"Plumbing";#N/A,#N/A,TRUE,"HVAC";#N/A,#N/A,TRUE,"Electrical"}</definedName>
    <definedName name="wrn.Rehab._.Projects." localSheetId="49" hidden="1">{#N/A,#N/A,FALSE,"Bankside Village Apartments";#N/A,#N/A,FALSE,"Stoneridge Apartments"}</definedName>
    <definedName name="wrn.Relevant._.Sections." localSheetId="49">#REF!</definedName>
    <definedName name="wrn.RELEVANTSHEETS." localSheetId="49" hidden="1">{#N/A,#N/A,FALSE,"AD_Purch";#N/A,#N/A,FALSE,"Projections";#N/A,#N/A,FALSE,"DCF";#N/A,#N/A,FALSE,"Mkt Val"}</definedName>
    <definedName name="wrn.Renovation." localSheetId="49" hidden="1">{#N/A,#N/A,FALSE,"loan analysis";#N/A,#N/A,FALSE,"Draw Schedule";#N/A,#N/A,FALSE,"Cost";#N/A,#N/A,FALSE,"unit mix";#N/A,#N/A,FALSE,"proforma";#N/A,#N/A,FALSE,"Spread";#N/A,#N/A,FALSE,"Assumptions";#N/A,#N/A,FALSE,"Summary"}</definedName>
    <definedName name="wrn.Rent._.Assumptions." localSheetId="49" hidden="1">{"Rent_Assumptions",#N/A,FALSE,"Sheet1"}</definedName>
    <definedName name="wrn.Rent._.Changes._.Per._.Unit." localSheetId="49" hidden="1">{"Rent_ChangesPerUnit",#N/A,FALSE,"Sheet1"}</definedName>
    <definedName name="wrn.Rent._.Changes._.Total." localSheetId="49" hidden="1">{"Rent_ChangesTotal",#N/A,FALSE,"Sheet1"}</definedName>
    <definedName name="wrn.Rent._.Roll." localSheetId="49">#REF!</definedName>
    <definedName name="wrn.Rent._.Totals." localSheetId="49" hidden="1">{"Rent_Totals",#N/A,FALSE,"Sheet1"}</definedName>
    <definedName name="wrn.report" localSheetId="49">#REF!</definedName>
    <definedName name="wrn.Report." localSheetId="49" hidden="1">{#N/A,#N/A,FALSE,"Summary";#N/A,#N/A,FALSE,"Assumptions";#N/A,#N/A,FALSE,"Cash Flow";#N/A,#N/A,FALSE,"Residual Calculation";#N/A,#N/A,FALSE,"Pricing Matrix";#N/A,#N/A,FALSE,"Pricing Matrix II";#N/A,#N/A,FALSE,"Expiration Schedule"}</definedName>
    <definedName name="wrn.Report._.Detail." localSheetId="49"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FOR._.CCA." localSheetId="49" hidden="1">{"CCA",#N/A,FALSE,"INPUT";"Pricing","CCA",FALSE,"Pricing";"Rent","CCA",FALSE,"Rent,Exp";"Fund Flow",#N/A,FALSE,"Fund Flow"}</definedName>
    <definedName name="wrn.REPORT._.FOR._.FA." localSheetId="49" hidden="1">{"Report for FA","FA",FALSE,"Benefits"}</definedName>
    <definedName name="wrn.REPORT._.FOR._.LUS." localSheetId="49" hidden="1">{#N/A,#N/A,FALSE,"LeaseData";"Rent",#N/A,FALSE,"Rent,Exp"}</definedName>
    <definedName name="wrn.Report._.I." localSheetId="49" hidden="1">{#N/A,#N/A,FALSE,"Assumptions";#N/A,#N/A,FALSE,"Promote Assumptions";#N/A,#N/A,FALSE,"Residual Analysis";#N/A,#N/A,FALSE,"ROC";#N/A,#N/A,FALSE,"Project Costs";#N/A,#N/A,FALSE,"Annual CF";#N/A,#N/A,FALSE,"Stab Proforma"}</definedName>
    <definedName name="wrn.Report._1" localSheetId="49"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wrn.report.Irr" localSheetId="49" hidden="1">{#N/A,#N/A,FALSE,"Loan Summary";#N/A,#N/A,FALSE,"NOI";"RR and Expir",#N/A,FALSE,"Rental";"Sales History",#N/A,FALSE,"Rental";#N/A,#N/A,FALSE,"Reserves"}</definedName>
    <definedName name="wrn.REPORT_1." localSheetId="49" hidden="1">{"SIMPLIFD_P1",#N/A,FALSE,"SIMPLIFD"}</definedName>
    <definedName name="wrn.Report1." localSheetId="49" hidden="1">{#N/A,#N/A,FALSE,"Summary";#N/A,#N/A,FALSE,"Assumptions";#N/A,#N/A,FALSE,"Cash Flow";#N/A,#N/A,FALSE,"Residual Calculation";#N/A,#N/A,FALSE,"Pricing Matrix";#N/A,#N/A,FALSE,"Pricing Matrix II";#N/A,#N/A,FALSE,"Expiration Schedule"}</definedName>
    <definedName name="wrn.REPORT2." localSheetId="49" hidden="1">{"VIEW1",#N/A,FALSE,"VESTA2";"VIEW2",#N/A,FALSE,"VESTA2";"VIEW3",#N/A,FALSE,"VESTA2";"VIEW4",#N/A,FALSE,"VESTA2"}</definedName>
    <definedName name="wrn.Report5" localSheetId="49" hidden="1">{#N/A,#N/A,FALSE,"Summary";#N/A,#N/A,FALSE,"Assumptions";#N/A,#N/A,FALSE,"Cash Flow";#N/A,#N/A,FALSE,"Residual Calculation";#N/A,#N/A,FALSE,"Pricing Matrix";#N/A,#N/A,FALSE,"Pricing Matrix II";#N/A,#N/A,FALSE,"Expiration Schedule"}</definedName>
    <definedName name="wrn.Rmgmtfee." localSheetId="49" hidden="1">{#N/A,#N/A,FALSE,"Rmgmtfee"}</definedName>
    <definedName name="wrn.Roll._.Up._.Fields." localSheetId="49" hidden="1">{"Total",#N/A,FALSE,"Six Fields";"PDP",#N/A,FALSE,"Six Fields";"PNP",#N/A,FALSE,"Six Fields";"PUD",#N/A,FALSE,"Six Fields";"Prob",#N/A,FALSE,"Six Fields"}</definedName>
    <definedName name="wrn.rollup." localSheetId="49" hidden="1">{"page1",#N/A,FALSE,"rollup"}</definedName>
    <definedName name="wrn.Roof._.Report." localSheetId="49" hidden="1">{"Roofs Page 1",#N/A,FALSE,"Roof Outline";"Roofs Page 2",#N/A,FALSE,"Roof Outline"}</definedName>
    <definedName name="wrn.rpt96." localSheetId="49" hidden="1">{"rmrev1",#N/A,FALSE,"Forecast96";"rmrev2",#N/A,FALSE,"Forecast96";"rmrev3",#N/A,FALSE,"Forecast96"}</definedName>
    <definedName name="wrn.RRDOMINION._.TOWER." localSheetId="49"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SH._.Perf._.Update." localSheetId="49">#REF!</definedName>
    <definedName name="wrn.RV._.SAR." localSheetId="49" hidden="1">{#N/A,#N/A,FALSE,"COVER";#N/A,#N/A,FALSE,"WEEKLY SUMMARY";"RiverView I",#N/A,FALSE,"EAST TOWER";#N/A,#N/A,FALSE,"WEST TOWER";"Parking",#N/A,FALSE,"EAST TOWER"}</definedName>
    <definedName name="wrn.Sale._.Computation._.Sheets." localSheetId="49" hidden="1">{#N/A,#N/A,FALSE,"SalesWaterfall"}</definedName>
    <definedName name="wrn.sales." localSheetId="49" hidden="1">{"sales",#N/A,FALSE,"Sales";"sales existing",#N/A,FALSE,"Sales";"sales rd1",#N/A,FALSE,"Sales";"sales rd2",#N/A,FALSE,"Sales"}</definedName>
    <definedName name="wrn.Sales._.Information." localSheetId="49" hidden="1">{#N/A,#N/A,FALSE,"Cover Page";#N/A,#N/A,FALSE,"Table of Contents";#N/A,#N/A,FALSE,"Investment-Acquisition Costs";#N/A,#N/A,FALSE,"Financing Assumptions";#N/A,#N/A,FALSE,"Proforma Assumptions";#N/A,#N/A,FALSE,"Rent Roll";#N/A,#N/A,FALSE,"Taxes and Assessments"}</definedName>
    <definedName name="wrn.Sales._.Package._.MPS._.01." localSheetId="49" hidden="1">{#N/A,#N/A,FALSE,"Cover Page";#N/A,#N/A,FALSE,"Table of Contents";#N/A,#N/A,FALSE,"Executive Summary";#N/A,#N/A,FALSE,"Investment-Acquisition Costs";#N/A,#N/A,FALSE,"Financing Assumptions";#N/A,#N/A,FALSE,"Rent Roll";#N/A,#N/A,FALSE,"Taxes and Assessments"}</definedName>
    <definedName name="wrn.Savannah._.Place." localSheetId="49" hidden="1">{#N/A,#N/A,FALSE,"Investment Analysis ";#N/A,#N/A,FALSE,"Savannah Place"}</definedName>
    <definedName name="wrn.SBU._.STEERIN." localSheetId="49" hidden="1">{"TOTALS",#N/A,FALSE,"Consolidating Income Statement";"MONTHS",#N/A,FALSE,"Ag";"QTRS",#N/A,FALSE,"Ag";"MONTHS",#N/A,FALSE,"Turf";"QTRS",#N/A,FALSE,"Turf";"MONTHS",#N/A,FALSE,"Industrial";"QTRS",#N/A,FALSE,"Industrial";"MONTHS",#N/A,FALSE,"Parts";"QTRS",#N/A,FALSE,"Parts"}</definedName>
    <definedName name="wrn.Scenario." localSheetId="49">#REF!</definedName>
    <definedName name="wrn.Scenario._.Summary._.Comparisons." localSheetId="49" hidden="1">{#N/A,"Rolling Option",FALSE,"Scenario Variable Cells";"Legal Internal",#N/A,FALSE,"Cash Flow Proforma";#N/A,"Pad &amp; Roll",FALSE,"Scenario Variable Cells";"Legal Internal",#N/A,FALSE,"Cash Flow Proforma";#N/A,"SuperPads",FALSE,"Scenario Variable Cells";"Legal Internal",#N/A,FALSE,"Cash Flow Proforma";#N/A,"Finished",FALSE,"Scenario Variable Cells";"Legal Internal",#N/A,FALSE,"Cash Flow Proforma"}</definedName>
    <definedName name="wrn.Scenarios." localSheetId="49">#REF!</definedName>
    <definedName name="wrn.schas2" localSheetId="49" hidden="1">{"ACCOUNTING COPY",#N/A,FALSE,"SCHEDULE A";"FINANCE COPY",#N/A,FALSE,"SCHEDULE A";"P.L. COPY",#N/A,FALSE,"SCHEDULE A"}</definedName>
    <definedName name="wrn.SCHEDULE" localSheetId="49">#REF!</definedName>
    <definedName name="wrn.Schedule._.A." localSheetId="49" hidden="1">{"Schedule A",#N/A,FALSE,"Schedule A"}</definedName>
    <definedName name="wrn.Schedule._.B." localSheetId="49" hidden="1">{"Schedule B",#N/A,FALSE,"Schedule B"}</definedName>
    <definedName name="wrn.Schedule._.C." localSheetId="49" hidden="1">{"Schedule C",#N/A,FALSE,"Schedule C"}</definedName>
    <definedName name="wrn.Schedule._.D." localSheetId="49" hidden="1">{"Schedule D",#N/A,FALSE,"Schedule C-D"}</definedName>
    <definedName name="wrn.SCHEDULE._.H." localSheetId="49">#REF!</definedName>
    <definedName name="wrn.Schedules." localSheetId="49" hidden="1">{#N/A,#N/A,FALSE,"Lse-ex";#N/A,#N/A,FALSE,"Rollover";#N/A,#N/A,FALSE,"Hist Sales";#N/A,#N/A,FALSE,"97 Occup Cst";#N/A,#N/A,FALSE,"Breakpoint";#N/A,#N/A,FALSE,"Rentroll";#N/A,#N/A,FALSE,"Hst I&amp;E";#N/A,#N/A,FALSE,"Owners";#N/A,#N/A,FALSE,"PROPS96";#N/A,#N/A,FALSE,"Props on mkt";#N/A,#N/A,FALSE,"Portfolios on mkt"}</definedName>
    <definedName name="wrn.seafirst." localSheetId="49"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condary._.Competition." localSheetId="49" hidden="1">{#N/A,#N/A,FALSE,"Secondary"}</definedName>
    <definedName name="wrn.Short." localSheetId="49" hidden="1">{#N/A,#N/A,FALSE,"ExecutiveSummary";#N/A,#N/A,FALSE,"CostDetail";#N/A,#N/A,FALSE,"IncomeDetail"}</definedName>
    <definedName name="wrn.Short._.Print." localSheetId="49" hidden="1">{#N/A,#N/A,FALSE,"Cover";#N/A,#N/A,FALSE,"Stack";#N/A,#N/A,FALSE,"Cost S";#N/A,#N/A,FALSE," CF";#N/A,#N/A,FALSE,"Investor"}</definedName>
    <definedName name="wrn.Side._.by._.Side." localSheetId="49" hidden="1">{"Side 99",#N/A,FALSE,"S&amp;U Side by Side"}</definedName>
    <definedName name="wrn.Site._.Development._.Package." localSheetId="49" hidden="1">{#N/A,#N/A,TRUE,"Site Dev P1";#N/A,#N/A,TRUE,"SD P2";#N/A,#N/A,TRUE,"SD P3"}</definedName>
    <definedName name="wrn.SKSCS1." localSheetId="49" hidden="1">{#N/A,#N/A,FALSE,"Antony Financials";#N/A,#N/A,FALSE,"Cowboy Financials";#N/A,#N/A,FALSE,"Combined";#N/A,#N/A,FALSE,"Valuematrix";#N/A,#N/A,FALSE,"DCFAntony";#N/A,#N/A,FALSE,"DCFCowboy";#N/A,#N/A,FALSE,"DCFCombined"}</definedName>
    <definedName name="wrn.Special._.Project." localSheetId="49" hidden="1">{#N/A,#N/A,TRUE,"Cedar Branch Apartments";#N/A,#N/A,TRUE,"Creekbend Apartments";#N/A,#N/A,TRUE,"Heatherwood Apartments";#N/A,#N/A,TRUE,"Rockport Apartments";#N/A,#N/A,TRUE,"Sale on 30-Sep-96";#N/A,#N/A,TRUE,"Sale on 30-Sep-97";#N/A,#N/A,TRUE,"Sale on 30-Sep-98"}</definedName>
    <definedName name="wrn.SPG._.Estimate." localSheetId="49" hidden="1">{#N/A,#N/A,FALSE,"Detail";#N/A,#N/A,FALSE,"Totals"}</definedName>
    <definedName name="wrn.Spread._.Sheet." localSheetId="49" hidden="1">{#N/A,#N/A,FALSE,"spread"}</definedName>
    <definedName name="wrn.Spreadsheet." localSheetId="49" hidden="1">{"Spreadsheet",#N/A,FALSE,"Spreadsheet"}</definedName>
    <definedName name="wrn.Stadium._.PCD." localSheetId="49">#REF!</definedName>
    <definedName name="wrn.STAND_ALONE_BOTH." localSheetId="49" hidden="1">{"FCB_ALL",#N/A,FALSE,"FCB";"GREY_ALL",#N/A,FALSE,"GREY"}</definedName>
    <definedName name="wrn.STANDARD." localSheetId="49" hidden="1">{"GENERAL INPUT",#N/A,FALSE,"GENERAL INPUT";"PROFORMA DRAW SCHEDULE",#N/A,FALSE,"WORKSHEET";"BUDGET ALL",#N/A,FALSE,"BUDGET";"OPERATING ALL",#N/A,FALSE,"OPERATING";"DRAW ESTIMATES",#N/A,FALSE,"DRAWS";"SOURCES &amp; USES",#N/A,FALSE,"SOURCES &amp; USES"}</definedName>
    <definedName name="wrn.Standard._.Report." localSheetId="49">#REF!</definedName>
    <definedName name="wrn.Standard._.Reports." localSheetId="49" hidden="1">{"Const_Monthly",#N/A,FALSE,"Construction";"Construction_Summary",#N/A,FALSE,"Construction";"Cash_Flow",#N/A,FALSE,"Cash Flow";"Summary",#N/A,FALSE,"Summary";"Finsumm",#N/A,FALSE,"Summary Analysis";"Loanrecap",#N/A,FALSE,"Construction"}</definedName>
    <definedName name="wrn.Statements." localSheetId="49" hidden="1">{"Co1statements",#N/A,FALSE,"Cmpy1";"Co2statement",#N/A,FALSE,"Cmpy2";"co1pm",#N/A,FALSE,"Co1PM";"co2PM",#N/A,FALSE,"Co2PM";"value",#N/A,FALSE,"value";"opco",#N/A,FALSE,"NewSparkle";"adjusts",#N/A,FALSE,"Adjustments"}</definedName>
    <definedName name="wrn.Strengths._.Weaknesses." localSheetId="49">#REF!</definedName>
    <definedName name="wrn.Submittal._.Reconciliation._.Schedule." localSheetId="49" hidden="1">{"Submittable Reconciliation Schedule",#N/A,FALSE,"Reconciliation";"GSCP2 PCS 30 Day",#N/A,FALSE,"GSCP2 PCS 30 Day Activity List"}</definedName>
    <definedName name="wrn.Summaries." localSheetId="49" hidden="1">{#N/A,#N/A,FALSE,"Summaries &amp; NOI Compare";#N/A,#N/A,FALSE,"Consolidate Portfolio";#N/A,#N/A,FALSE,"Consolidate TERA";#N/A,#N/A,FALSE,"Consolidate II";#N/A,#N/A,FALSE,"Consolidate IV";#N/A,#N/A,FALSE,"Consolidate II &amp; IV";#N/A,#N/A,FALSE,"Consolidate V";#N/A,#N/A,FALSE,"2001 PortSum";#N/A,#N/A,FALSE,"2001 Summary";#N/A,#N/A,FALSE,"2002 PortSum";#N/A,#N/A,FALSE,"2002 Summary";#N/A,#N/A,FALSE,"2003 PortSum";#N/A,#N/A,FALSE,"2003 Summary";#N/A,#N/A,FALSE,"2004 Budg PortSum";#N/A,#N/A,FALSE,"2004 Budg Summ";#N/A,#N/A,FALSE,"Econ Occupancy"}</definedName>
    <definedName name="wrn.Summary." localSheetId="49" hidden="1">{#N/A,#N/A,FALSE,"Summary"}</definedName>
    <definedName name="wrn.Summary._.Excluding._.DHC." localSheetId="49" hidden="1">{"Summary Excluding DHC",#N/A,FALSE,"SUMMARY"}</definedName>
    <definedName name="wrn.Summary._.Including._.DHC." localSheetId="49" hidden="1">{"Summary Including DHC",#N/A,FALSE,"SUMMARY"}</definedName>
    <definedName name="wrn.Summary._.Schedule." localSheetId="49" hidden="1">{#N/A,#N/A,FALSE,"Smry1";#N/A,#N/A,FALSE,"Smry2";#N/A,#N/A,FALSE,"Finance Cash Flow"}</definedName>
    <definedName name="wrn.SummaryPgs." localSheetId="49" hidden="1">{#N/A,#N/A,FALSE,"CreditStat";#N/A,#N/A,FALSE,"SPbrkup";#N/A,#N/A,FALSE,"MerSPsyn";#N/A,#N/A,FALSE,"MerSPwKCsyn";#N/A,#N/A,FALSE,"MerSPwKCsyn (2)";#N/A,#N/A,FALSE,"CreditStat (2)"}</definedName>
    <definedName name="wrn.SUN1." localSheetId="49" hidden="1">{#N/A,#N/A,FALSE,"Assumptions";#N/A,#N/A,FALSE,"office";#N/A,#N/A,FALSE,"monthly"}</definedName>
    <definedName name="wrn.sun2" localSheetId="49" hidden="1">{#N/A,#N/A,FALSE,"Assumptions";#N/A,#N/A,FALSE,"office";#N/A,#N/A,FALSE,"monthly"}</definedName>
    <definedName name="wrn.SunModel." localSheetId="49" hidden="1">{#N/A,#N/A,FALSE,"summary";#N/A,#N/A,FALSE,"SIH";#N/A,#N/A,FALSE,"SIH Value";#N/A,#N/A,FALSE,"tax est.";#N/A,#N/A,FALSE,"Mohegan";#N/A,#N/A,FALSE,"Resorts";#N/A,#N/A,FALSE,"Win Per Day";#N/A,#N/A,FALSE,"CapStr"}</definedName>
    <definedName name="wrn.Supplementary._.Info." localSheetId="49" hidden="1">{"Audit and Pension Costs",#N/A,FALSE,"Supp";"Interest Paid and Loans",#N/A,FALSE,"Supp";"Details of Assoc. Coys.",#N/A,FALSE,"Supp"}</definedName>
    <definedName name="wrn.Supply._.Additions." localSheetId="49" hidden="1">{#N/A,#N/A,FALSE,"Supply Addn"}</definedName>
    <definedName name="wrn.Support._.Data." localSheetId="49"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wrn.Syndication." localSheetId="49" hidden="1">{#N/A,#N/A,FALSE,"Assumptions";"Section 1",#N/A,FALSE,"SYNDICATION MODEL";"Section 2",#N/A,FALSE,"SYNDICATION MODEL";#N/A,#N/A,FALSE,"Input Sheet";#N/A,#N/A,FALSE,"SYNDICATION ROE"}</definedName>
    <definedName name="wrn.TANASBOURNE._.ONLY." localSheetId="49" hidden="1">{#N/A,#N/A,FALSE,"Expense Comparison"}</definedName>
    <definedName name="wrn.Target._.Comparison." localSheetId="49" hidden="1">{"Target Comparison",#N/A,FALSE,"Summary"}</definedName>
    <definedName name="wrn.Template." localSheetId="49"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_1" localSheetId="49"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ST1." localSheetId="49" hidden="1">{"TEST1",#N/A,FALSE,"SIMPLIFD"}</definedName>
    <definedName name="wrn.Test2." localSheetId="49" hidden="1">{"CoverSheet 97",#N/A,TRUE,"97CoverPage";"CY 1997",#N/A,TRUE,"97TableOfContents";"CY 1997",#N/A,TRUE,"97CashFlowBeforeFinancing"}</definedName>
    <definedName name="wrn.TheWholeEnchilada." localSheetId="49" hidden="1">{"CSheet",#N/A,FALSE,"C";"SmCap",#N/A,FALSE,"VAL1";"GulfCoast",#N/A,FALSE,"VAL1";"nav",#N/A,FALSE,"NAV";"Summary",#N/A,FALSE,"NAV"}</definedName>
    <definedName name="wrn.THR._.Budget." localSheetId="49" hidden="1">{"7-Year Pro Forma",#N/A,FALSE,"Prof";"Statistics",#N/A,FALSE,"Stats"}</definedName>
    <definedName name="wrn.TICKSHEETS." localSheetId="49" hidden="1">{#N/A,#N/A,FALSE,"Unit &amp; Plot Summary";#N/A,#N/A,FALSE,"House - RG4";#N/A,#N/A,FALSE,"D";#N/A,#N/A,FALSE,"House - S";#N/A,#N/A,FALSE,"House -W";#N/A,#N/A,FALSE,"House -LA";#N/A,#N/A,FALSE,"LAE";#N/A,#N/A,FALSE,"A";#N/A,#N/A,FALSE,"AE";#N/A,#N/A,FALSE,"AG2";#N/A,#N/A,FALSE,"AEU"}</definedName>
    <definedName name="wrn.TOCHTERMAN." localSheetId="49"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OL." localSheetId="49"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49" hidden="1">{#N/A,#N/A,FALSE,"Exec Sum";#N/A,#N/A,FALSE,"Rent Rate Comp";#N/A,#N/A,FALSE,"Rate, NPV Comp";#N/A,#N/A,FALSE,"Opt A NNN";#N/A,#N/A,FALSE,"15-yr Opt. A Sum";#N/A,#N/A,FALSE,"15-yr Opt A Other Costs";#N/A,#N/A,FALSE,"10-yr Opt. A Sum";#N/A,#N/A,FALSE,"10-yr Opt A Other Costs";#N/A,#N/A,FALSE,"NPV Calc"}</definedName>
    <definedName name="wrn.Total._.Model." localSheetId="49" hidden="1">{#N/A,#N/A,TRUE,"Comparison";#N/A,#N/A,TRUE,"toc";#N/A,#N/A,TRUE,"data1";#N/A,#N/A,TRUE,"financing";#N/A,#N/A,TRUE,"source";#N/A,#N/A,TRUE,"cash";#N/A,#N/A,TRUE,"tax";#N/A,#N/A,TRUE,"ln2";#N/A,#N/A,TRUE,"ln4";#N/A,#N/A,TRUE,"rep";#N/A,#N/A,TRUE,"opres";#N/A,#N/A,TRUE,"depr";#N/A,#N/A,TRUE,"funded";#N/A,#N/A,TRUE,"fedtc";#N/A,#N/A,TRUE,"statetc";#N/A,#N/A,TRUE,"mingain";#N/A,#N/A,TRUE,"mtdata1";#N/A,#N/A,TRUE,"base";#N/A,#N/A,TRUE,"mtsource";#N/A,#N/A,TRUE,"mtcash";#N/A,#N/A,TRUE,"mttax";#N/A,#N/A,TRUE,"mtben";#N/A,#N/A,TRUE,"sale";#N/A,#N/A,TRUE,"put";#N/A,#N/A,TRUE,"ResidualVal";#N/A,#N/A,TRUE,"tcamort";#N/A,#N/A,TRUE,"MT3%";#N/A,#N/A,TRUE,"Qirr";#N/A,#N/A,TRUE,"mingainMT";#N/A,#N/A,TRUE,"MTBalSheet";#N/A,#N/A,TRUE,"bstest"}</definedName>
    <definedName name="wrn.Total._.Proved." localSheetId="49" hidden="1">{"Total",#N/A,FALSE,"Total Proved";"PDP",#N/A,FALSE,"Total Proved";"PNP",#N/A,FALSE,"Total Proved";"PUD",#N/A,FALSE,"Total Proved"}</definedName>
    <definedName name="wrn.Total._.Proved._.plus._.Probable." localSheetId="49" hidden="1">{"Total",#N/A,FALSE,"Total Proved + Probable";"PDP",#N/A,FALSE,"Total Proved + Probable";"PNP",#N/A,FALSE,"Total Proved + Probable";"PUD",#N/A,FALSE,"Total Proved + Probable";"Prob",#N/A,FALSE,"Total Proved + Probable"}</definedName>
    <definedName name="wrn.TOTAL._.SHEETS." localSheetId="49" hidden="1">{#N/A,#N/A,FALSE,"DEV COSTS";#N/A,#N/A,FALSE,"10-YR C. F."}</definedName>
    <definedName name="wrn.TOTAL._.SHEETS5" localSheetId="49" hidden="1">{#N/A,#N/A,FALSE,"DEV COSTS";#N/A,#N/A,FALSE,"10-YR C. F."}</definedName>
    <definedName name="wrn.Total5" localSheetId="49" hidden="1">{#N/A,#N/A,FALSE,"Exec Sum";#N/A,#N/A,FALSE,"Rent Rate Comp";#N/A,#N/A,FALSE,"Rate, NPV Comp";#N/A,#N/A,FALSE,"Opt A NNN";#N/A,#N/A,FALSE,"15-yr Opt. A Sum";#N/A,#N/A,FALSE,"15-yr Opt A Other Costs";#N/A,#N/A,FALSE,"10-yr Opt. A Sum";#N/A,#N/A,FALSE,"10-yr Opt A Other Costs";#N/A,#N/A,FALSE,"NPV Calc"}</definedName>
    <definedName name="wrn.TransPrcd_123." localSheetId="49" hidden="1">{#N/A,#N/A,TRUE,"TransPrcd 1";#N/A,#N/A,TRUE,"TransPrcd 2";#N/A,#N/A,TRUE,"TransPrcd 3"}</definedName>
    <definedName name="wrn.Tweety." localSheetId="49" hidden="1">{#N/A,#N/A,FALSE,"A&amp;E";#N/A,#N/A,FALSE,"HighTop";#N/A,#N/A,FALSE,"JG";#N/A,#N/A,FALSE,"RI";#N/A,#N/A,FALSE,"woHT";#N/A,#N/A,FALSE,"woHT&amp;JG"}</definedName>
    <definedName name="wrn.Tycon._.Model." localSheetId="49" hidden="1">{"rtn",#N/A,FALSE,"RTN";"tables",#N/A,FALSE,"RTN";"cf",#N/A,FALSE,"CF";"stats",#N/A,FALSE,"Stats";"prop",#N/A,FALSE,"Prop"}</definedName>
    <definedName name="wrn.Unit._.Information." localSheetId="49" hidden="1">{#N/A,#N/A,FALSE,"Unit Info";#N/A,#N/A,FALSE,"Unit Info"}</definedName>
    <definedName name="wrn.USSC_Reports." localSheetId="49"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_1" localSheetId="49"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Value." localSheetId="49" hidden="1">{#N/A,#N/A,FALSE,"Cashflow Analysis";#N/A,#N/A,FALSE,"Sensitivity Analysis";#N/A,#N/A,FALSE,"PV";#N/A,#N/A,FALSE,"Pro Forma"}</definedName>
    <definedName name="wrn.Value.2" localSheetId="49" hidden="1">{#N/A,#N/A,FALSE,"Cashflow Analysis";#N/A,#N/A,FALSE,"Sensitivity Analysis";#N/A,#N/A,FALSE,"PV";#N/A,#N/A,FALSE,"Pro Forma"}</definedName>
    <definedName name="wrn.Variance." localSheetId="49">#REF!</definedName>
    <definedName name="wrn.Variance._.Worksheet." localSheetId="49" hidden="1">{#N/A,#N/A,FALSE,"VARSTRIP"}</definedName>
    <definedName name="wrn.ventana." localSheetId="49" hidden="1">{#N/A,#N/A,FALSE,"Cash Flow";#N/A,#N/A,FALSE,"scenario 1"}</definedName>
    <definedName name="wrn.villages." localSheetId="49"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Wacc." localSheetId="49" hidden="1">{"Area1",#N/A,FALSE,"OREWACC";"Area2",#N/A,FALSE,"OREWACC"}</definedName>
    <definedName name="wrn.WAGE._.RATES." localSheetId="49" hidden="1">{#N/A,#N/A,FALSE,"WAGE FORM - UNION";#N/A,#N/A,FALSE,"EST. WAGE RATES - UNION";#N/A,#N/A,FALSE,"WAGE RATE DETAILS - UNION"}</definedName>
    <definedName name="wrn.weekly." localSheetId="49" hidden="1">{#N/A,#N/A,FALSE,"Large Operators";#N/A,#N/A,FALSE,"Smaller Operators";#N/A,#N/A,FALSE,"Equip. Supply";#N/A,#N/A,FALSE,"EBITDA";#N/A,#N/A,FALSE,"perform"}</definedName>
    <definedName name="wrn.Wellplan." localSheetId="49">#REF!</definedName>
    <definedName name="wrn.wicor." localSheetId="49" hidden="1">{#N/A,#N/A,FALSE,"FACTSHEETS";#N/A,#N/A,FALSE,"pump";#N/A,#N/A,FALSE,"filter"}</definedName>
    <definedName name="wrn.Working._.Party._.List." localSheetId="49">#REF!</definedName>
    <definedName name="wrn.Worksheet." localSheetId="49" hidden="1">{"Worksheet",#N/A,FALSE,"Worksheet"}</definedName>
    <definedName name="wrn.Year._.End._.APF._.reports." localSheetId="49">#REF!</definedName>
    <definedName name="wrn.yeild._.graph.1" localSheetId="49" hidden="1">{#N/A,#N/A,FALSE,"Yield Graph"}</definedName>
    <definedName name="wrn.Yield._.Graph." localSheetId="49" hidden="1">{#N/A,#N/A,FALSE,"Yield Graph"}</definedName>
    <definedName name="wrn.Yield._.Graph._.plus._.Input." localSheetId="49" hidden="1">{#N/A,#N/A,FALSE,"Yield Graph";#N/A,#N/A,FALSE,"Rent Roll";#N/A,#N/A,FALSE,"OE Yr1";#N/A,#N/A,FALSE,"Repl.Cst.+Ins."}</definedName>
    <definedName name="wrng" localSheetId="49" hidden="1">{"Output-BaseYear",#N/A,FALSE,"Output"}</definedName>
    <definedName name="wrnh" localSheetId="49" hidden="1">{"Output-All",#N/A,FALSE,"Output"}</definedName>
    <definedName name="wrnpkg" localSheetId="49" hidden="1">{#N/A,#N/A,FALSE,"Income Stmt";#N/A,#N/A,FALSE,"Income Summary"}</definedName>
    <definedName name="wrnpkgs" localSheetId="49" hidden="1">{#N/A,#N/A,FALSE,"Income Stmt";#N/A,#N/A,FALSE,"Income Summary"}</definedName>
    <definedName name="wt" localSheetId="4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ALL." localSheetId="49">#REF!</definedName>
    <definedName name="wvu.As._.Is._.Value." localSheetId="49" hidden="1">{FALSE,FALSE,1.75,1,600,351,FALSE,FALSE,TRUE,TRUE,0,30,#N/A,41,#N/A,9.57777777777778,18.9166666666667,1,FALSE,FALSE,1,TRUE,1,FALSE,100,"Swvu.As._.Is._.Value.","ACwvu.As._.Is._.Value.",1,FALSE,FALSE,1,1,1,1,1,"","",FALSE,FALSE,FALSE,FALSE,1,#N/A,1,1,FALSE,FALSE,FALSE,FALSE,FALSE,FALSE}</definedName>
    <definedName name="wvu.Détails." localSheetId="49" hidden="1">{TRUE,TRUE,-1.25,-15.5,604.5,366.75,FALSE,TRUE,TRUE,TRUE,0,1,#N/A,1,#N/A,6.54838709677419,31.3076923076923,1,FALSE,FALSE,3,TRUE,1,FALSE,75,"Swvu.Détails.","ACwvu.Détails.",#N/A,FALSE,FALSE,0.15748031496063,0.15748031496063,0.748031496062992,0.511811023622047,2,"&amp;C&amp;""Arial,Gras""&amp;20DISNEY  -  PRODUCTION  BUDGET&amp;R&amp;""Arial,Gras""&amp;20SUMMARY","&amp;L&amp;F  -  &amp;A&amp;C&amp;""Arial,Gras""&amp;D&amp;""Arial,Normal""  -  &amp;T&amp;RPage
",TRUE,TRUE,FALSE,TRUE,1,#N/A,1,1,"=R1C1:R60C24","=R1:R5",#N/A,#N/A,FALSE,FALSE,FALSE,5,65532,65532,FALSE,FALSE,TRUE,TRUE,TRUE}</definedName>
    <definedName name="wvu.Escalation._.Table." localSheetId="49"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wvu.inputs._.raw._.data." localSheetId="4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SMEET." localSheetId="49">#REF!</definedName>
    <definedName name="wvu.Sommaire." localSheetId="49" hidden="1">{TRUE,TRUE,-1.25,-15.5,604.5,366.75,FALSE,TRUE,TRUE,TRUE,0,1,2,1,6,1,5,4,TRUE,TRUE,3,TRUE,1,TRUE,75,"Swvu.Sommaire.","ACwvu.Sommaire.",#N/A,FALSE,FALSE,0.15748031496063,0.15748031496063,0.748031496062992,0.511811023622047,2,"&amp;C&amp;""Arial,Gras""&amp;20DISNEY  -  PRODUCTION  BUDGET&amp;R&amp;""Arial,Gras""&amp;20SUMMARY","&amp;L&amp;F  -  &amp;A&amp;C&amp;""Arial,Gras""&amp;D&amp;""Arial,Normal""  -  &amp;T&amp;RPage
",TRUE,TRUE,FALSE,TRUE,1,#N/A,1,1,"=R1C1:R60C24","=R1:R5","Rwvu.Sommaire.",#N/A,FALSE,FALSE,FALSE,5,65532,65532,FALSE,FALSE,TRUE,TRUE,TRUE}</definedName>
    <definedName name="wvu.summary1." localSheetId="4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4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4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AX._.RATES." localSheetId="49">#REF!</definedName>
    <definedName name="www" localSheetId="49" hidden="1">{"data",#N/A,FALSE,"INPUT"}</definedName>
    <definedName name="www.cc" localSheetId="49" hidden="1">{"qtrs",#N/A,FALSE,"External Mnth-Qtr-Ytd (EBITDA)";"months",#N/A,FALSE,"External Mnth-Qtr-Ytd (EBITDA)";"qtrs",#N/A,FALSE,"External Mnth-Qtr-Ytd (EBIT)";"monthsl",#N/A,FALSE,"External Mnth-Qtr-Ytd (EBIT)";"qtrs",#N/A,FALSE,"Internal Mth-Qtr-Ytd";"months",#N/A,FALSE,"Internal Mth-Qtr-Ytd"}</definedName>
    <definedName name="wwwe" localSheetId="49" hidden="1">{"land1",#N/A,FALSE,"Land";"land2",#N/A,FALSE,"Land";"land3",#N/A,FALSE,"Land"}</definedName>
    <definedName name="wwwww" localSheetId="49"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wwwwwwwww" localSheetId="49" hidden="1">{#N/A,#N/A,TRUE,"A-site";#N/A,#N/A,TRUE,"B-Buildings";#N/A,#N/A,TRUE,"c-out-of-fence";#N/A,#N/A,TRUE,"d-proj.infr.";#N/A,#N/A,TRUE,"e- land"}</definedName>
    <definedName name="x" localSheetId="49" hidden="1">{#N/A,#N/A,FALSE,"Cashflow Analysis";#N/A,#N/A,FALSE,"Sensitivity Analysis";#N/A,#N/A,FALSE,"PV";#N/A,#N/A,FALSE,"Pro Forma"}</definedName>
    <definedName name="xcfghjnhfj" localSheetId="49" hidden="1">{"CF",#N/A,FALSE,"Cash Flow";"RET",#N/A,FALSE,"Returns";"NPV",#N/A,FALSE,"Values";"ASMPT",#N/A,FALSE,"Assumptions"}</definedName>
    <definedName name="xcvxv" localSheetId="49" hidden="1">{#N/A,#N/A,FALSE,"COVER";#N/A,#N/A,FALSE,"PROFORMA";#N/A,#N/A,FALSE,"Construction CF";#N/A,#N/A,FALSE,"CASHFLOW";#N/A,#N/A,FALSE,"Sale &amp; IRR Analysis";#N/A,#N/A,FALSE,"Amortization Table";#N/A,#N/A,FALSE,"Amortization FEMA";#N/A,#N/A,FALSE,"INCOME"}</definedName>
    <definedName name="xdrtuyxftgu" localSheetId="49"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xdxdy" localSheetId="49" hidden="1">{#N/A,#N/A,FALSE,"A";#N/A,#N/A,FALSE,"B"}</definedName>
    <definedName name="xfgjxcfgj" localSheetId="49" hidden="1">{#N/A,#N/A,FALSE,"LP Exp";#N/A,#N/A,FALSE,"Salary";#N/A,#N/A,FALSE,"Admin Exp";#N/A,#N/A,FALSE,"QTS Bud";#N/A,#N/A,FALSE,"Marketing"}</definedName>
    <definedName name="xfgnxfgn" localSheetId="49" hidden="1">{"CF",#N/A,FALSE,"Cash Flow";"RET",#N/A,FALSE,"Returns";"NPV",#N/A,FALSE,"Values";"ASMPT",#N/A,FALSE,"Assumptions"}</definedName>
    <definedName name="xfgujxcfgj" localSheetId="49" hidden="1">{#N/A,#N/A,FALSE,"Common Area Accrual";#N/A,#N/A,FALSE,"Unit One LaSalle";#N/A,#N/A,FALSE,"Unit One CW";#N/A,#N/A,FALSE,"Unit One LaSallle + C &amp; W";#N/A,#N/A,FALSE,"Consolidated Accrual"}</definedName>
    <definedName name="xfgxcfgj" localSheetId="49" hidden="1">{#N/A,#N/A,FALSE,"399 Park Var";#N/A,#N/A,FALSE,"PK NOTES"}</definedName>
    <definedName name="xftxft" localSheetId="49" hidden="1">{#N/A,#N/A,FALSE,"A";#N/A,#N/A,FALSE,"C"}</definedName>
    <definedName name="xp" localSheetId="49" hidden="1">#REF!</definedName>
    <definedName name="XRefActiveRow" localSheetId="49" hidden="1">#REF!</definedName>
    <definedName name="XRefCopy1" localSheetId="49" hidden="1">#REF!</definedName>
    <definedName name="XRefCopy2" localSheetId="49" hidden="1">#REF!</definedName>
    <definedName name="XRefCopy27" localSheetId="49" hidden="1">#REF!</definedName>
    <definedName name="XRefCopy28" localSheetId="49" hidden="1">#REF!</definedName>
    <definedName name="XRefCopy29" localSheetId="49" hidden="1">#REF!</definedName>
    <definedName name="XRefCopy2Row" localSheetId="49" hidden="1">#REF!</definedName>
    <definedName name="xrttd" localSheetId="49" hidden="1">{"Total",#N/A,FALSE,"Total Proved + Probable";"PDP",#N/A,FALSE,"Total Proved + Probable";"PNP",#N/A,FALSE,"Total Proved + Probable";"PUD",#N/A,FALSE,"Total Proved + Probable";"Prob",#N/A,FALSE,"Total Proved + Probable"}</definedName>
    <definedName name="xxd" localSheetId="49" hidden="1">{#N/A,#N/A,FALSE,"Cashflow Analysis";#N/A,#N/A,FALSE,"Sensitivity Analysis";#N/A,#N/A,FALSE,"PV";#N/A,#N/A,FALSE,"Pro Forma"}</definedName>
    <definedName name="xxd.2" localSheetId="49" hidden="1">{#N/A,#N/A,FALSE,"Cashflow Analysis";#N/A,#N/A,FALSE,"Sensitivity Analysis";#N/A,#N/A,FALSE,"PV";#N/A,#N/A,FALSE,"Pro Forma"}</definedName>
    <definedName name="xxx" localSheetId="49" hidden="1">#REF!</definedName>
    <definedName name="xxx.detail" localSheetId="49" hidden="1">{"detail305",#N/A,FALSE,"BI-305"}</definedName>
    <definedName name="xxx.directory" localSheetId="49" hidden="1">{"summary",#N/A,FALSE,"PCR DIRECTORY"}</definedName>
    <definedName name="xxxx" localSheetId="49" hidden="1">{"mgmt forecast",#N/A,FALSE,"Mgmt Forecast";"dcf table",#N/A,FALSE,"Mgmt Forecast";"sensitivity",#N/A,FALSE,"Mgmt Forecast";"table inputs",#N/A,FALSE,"Mgmt Forecast";"calculations",#N/A,FALSE,"Mgmt Forecast"}</definedName>
    <definedName name="xyz" localSheetId="49">#REF!</definedName>
    <definedName name="xzf" localSheetId="49" hidden="1">{"incomemth",#N/A,TRUE,"forecast01";"incpercentmth",#N/A,TRUE,"forecast01";"balancemth",#N/A,TRUE,"forecast01";"cashmth",#N/A,TRUE,"forecast01";"cov2mth",#N/A,TRUE,"forecast01";"prbexp",#N/A,TRUE,"forecast01";"prbcap",#N/A,TRUE,"forecast01";"coalconsultants",#N/A,TRUE,"forecast01";"prbsum",#N/A,TRUE,"forecast01"}</definedName>
    <definedName name="y" localSheetId="49" hidden="1">#REF!</definedName>
    <definedName name="yeah" localSheetId="49">#REF!</definedName>
    <definedName name="Year" localSheetId="49">#REF!</definedName>
    <definedName name="YGJ" localSheetId="49" hidden="1">{TRUE,TRUE,-1.25,-15.5,604.5,369,FALSE,FALSE,TRUE,TRUE,0,1,83,1,38,4,5,4,TRUE,TRUE,3,TRUE,1,TRUE,75,"Swvu.inputs._.raw._.data.","ACwvu.inputs._.raw._.data.",#N/A,FALSE,FALSE,0.5,0.5,0.5,0.5,2,"&amp;F","&amp;A&amp;RPage &amp;P",FALSE,FALSE,FALSE,FALSE,1,60,#N/A,#N/A,"=R1C61:R53C89","=C1:C5",#N/A,#N/A,FALSE,FALSE,FALSE,1,600,600,FALSE,FALSE,TRUE,TRUE,TRUE}</definedName>
    <definedName name="yhjhj" localSheetId="49" hidden="1">{"cred comp",#N/A,FALSE,"Comparable Credit Analysis";"IS",#N/A,FALSE,"IS";"Sensitivity",#N/A,FALSE,"Sensitivity";"BS",#N/A,FALSE,"BS";"Bond Summary",#N/A,FALSE,"B Summary";"AD",#N/A,FALSE,"Accretion";"NAV",#N/A,FALSE,"NAV";"SU",#N/A,FALSE,"S&amp;U";"acq. study",#N/A,FALSE,"Acq. Study";"F Charges",#N/A,FALSE,"Fixed Charges"}</definedName>
    <definedName name="yield_graph" localSheetId="49" hidden="1">{#N/A,#N/A,FALSE,"Yield Graph"}</definedName>
    <definedName name="you" localSheetId="49" hidden="1">{"'Assump'!$F$6:$J$6"}</definedName>
    <definedName name="yr1expensegrowth" localSheetId="49">#REF!</definedName>
    <definedName name="yr2expensegrowth" localSheetId="49">#REF!</definedName>
    <definedName name="yr2incomegrowth" localSheetId="49">#REF!</definedName>
    <definedName name="yr3expensegrowth" localSheetId="49">#REF!</definedName>
    <definedName name="yr3incomegrowth" localSheetId="49">#REF!</definedName>
    <definedName name="yr4expensegrowth" localSheetId="49">#REF!</definedName>
    <definedName name="yr4incomegrowth" localSheetId="49">#REF!</definedName>
    <definedName name="yr5expensegrowth" localSheetId="49">#REF!</definedName>
    <definedName name="yr5incomegrowth" localSheetId="49">#REF!</definedName>
    <definedName name="yr6expensegrowth" localSheetId="49">#REF!</definedName>
    <definedName name="yr6incomegrowth" localSheetId="49">#REF!</definedName>
    <definedName name="YTDActuals" localSheetId="49">#REF!</definedName>
    <definedName name="YTDBadDebt" localSheetId="49">#REF!</definedName>
    <definedName name="YTDColumn" localSheetId="49">#REF!</definedName>
    <definedName name="YTDConcessions" localSheetId="49">#REF!</definedName>
    <definedName name="YTDControllableExpense" localSheetId="49">#REF!</definedName>
    <definedName name="YTDDepreciation" localSheetId="49">#REF!</definedName>
    <definedName name="YTDGain" localSheetId="49">#REF!</definedName>
    <definedName name="YTDInsurance" localSheetId="49">#REF!</definedName>
    <definedName name="YTDInterest" localSheetId="49">#REF!</definedName>
    <definedName name="YTDNetIncome" localSheetId="49">#REF!</definedName>
    <definedName name="YTDNonOperating" localSheetId="49">#REF!</definedName>
    <definedName name="YTDOperatingExpense" localSheetId="49">#REF!</definedName>
    <definedName name="YTDOtherExpense" localSheetId="49">#REF!</definedName>
    <definedName name="YTDPropertyManagement" localSheetId="49">#REF!</definedName>
    <definedName name="YTDPropertyTax" localSheetId="49">#REF!</definedName>
    <definedName name="YTDRent" localSheetId="49">#REF!</definedName>
    <definedName name="YTDRevenue" localSheetId="49">#REF!</definedName>
    <definedName name="YTDUtilities" localSheetId="49">#REF!</definedName>
    <definedName name="YTDVacancy" localSheetId="49">#REF!</definedName>
    <definedName name="yui" localSheetId="49" hidden="1">{"Total",#N/A,FALSE,"Six Fields";"PDP",#N/A,FALSE,"Six Fields";"PNP",#N/A,FALSE,"Six Fields";"PUD",#N/A,FALSE,"Six Fields";"Prob",#N/A,FALSE,"Six Fields"}</definedName>
    <definedName name="yuiy" localSheetId="49" hidden="1">{#N/A,#N/A,FALSE,"COVER";#N/A,#N/A,FALSE,"Construction CF";#N/A,#N/A,FALSE,"PROFORMA";#N/A,#N/A,FALSE,"CASHFLOW"}</definedName>
    <definedName name="yy" localSheetId="49">#REF!</definedName>
    <definedName name="yyy" localSheetId="49" hidden="1">#REF!</definedName>
    <definedName name="yyy.detail" localSheetId="49" hidden="1">{"detail305",#N/A,FALSE,"BI-305"}</definedName>
    <definedName name="z" localSheetId="49" hidden="1">{"CSheet",#N/A,FALSE,"C";"SmCap",#N/A,FALSE,"VAL1";"GulfCoast",#N/A,FALSE,"VAL1";"nav",#N/A,FALSE,"NAV";"Summary",#N/A,FALSE,"NAV"}</definedName>
    <definedName name="Z_28BDDCCC_2551_11D1_BD8E_0020AF42250B_.wvu.Cols" localSheetId="49">#REF!</definedName>
    <definedName name="Z_28BDDCD0_2551_11D1_BD8E_0020AF42250B_.wvu.Cols" localSheetId="49" hidden="1">#REF!,#REF!,#REF!</definedName>
    <definedName name="Z_28BDDCD1_2551_11D1_BD8E_0020AF42250B_.wvu.Cols" localSheetId="49">#REF!</definedName>
    <definedName name="Z_38B66626_465C_11D1_8554_0080C7F00AC6_.wvu.Cols" localSheetId="49" hidden="1">#REF!,#REF!,#REF!</definedName>
    <definedName name="Z_38B66627_465C_11D1_8554_0080C7F00AC6_.wvu.Cols" localSheetId="49">#REF!</definedName>
    <definedName name="Z_40D1A02E_1594_11D1_BD73_0020AF42250B_.wvu.Cols" localSheetId="49" hidden="1">#REF!,#REF!,#REF!</definedName>
    <definedName name="Z_40D1A02F_1594_11D1_BD73_0020AF42250B_.wvu.Cols" localSheetId="49">#REF!</definedName>
    <definedName name="Z_40D1A109_1594_11D1_BD73_0020AF42250B_.wvu.Cols" localSheetId="49" hidden="1">#REF!,#REF!,#REF!</definedName>
    <definedName name="Z_40D1A10B_1594_11D1_BD73_0020AF42250B_.wvu.Cols" localSheetId="49">#REF!</definedName>
    <definedName name="Z_627E98CB_893D_11D2_9EFC_00C04FE0572F_.wvu.PrintArea" localSheetId="49">#REF!</definedName>
    <definedName name="Z_6DFA7DDD_3C08_11D1_BDBE_0020AF42250B_.wvu.PrintArea" localSheetId="49">#REF!</definedName>
    <definedName name="Z_6ECC8A5E_F873_11D0_BD29_0020AF42250B_.wvu.Cols" localSheetId="49">#REF!</definedName>
    <definedName name="Z_9823FC40_2CCD_11D4_96C6_00C0F02765DE_.wvu.PrintArea" localSheetId="49" hidden="1">#REF!</definedName>
    <definedName name="Z_9823FC40_2CCD_11D4_96C6_00C0F02765DE_.wvu.PrintTitles" localSheetId="49" hidden="1">#REF!</definedName>
    <definedName name="Z_9823FC40_2CCD_11D4_96C6_00C0F02765DE_.wvu.Rows" localSheetId="49" hidden="1">#REF!,#REF!,#REF!,#REF!,#REF!,#REF!,#REF!,#REF!,#REF!,#REF!,#REF!,#REF!,#REF!,#REF!,#REF!,#REF!,#REF!,#REF!,#REF!,#REF!</definedName>
    <definedName name="Z_995DB91B_DC87_11D2_BCA9_00C04F8BBE86_.wvu.PrintArea" localSheetId="49">#REF!</definedName>
    <definedName name="Z_995DB91F_DC87_11D2_BCA9_00C04F8BBE86_.wvu.Cols" localSheetId="49" hidden="1">#REF!,#REF!,#REF!</definedName>
    <definedName name="Z_995DB91F_DC87_11D2_BCA9_00C04F8BBE86_.wvu.PrintArea" localSheetId="49">#REF!</definedName>
    <definedName name="Z_995DB91F_DC87_11D2_BCA9_00C04F8BBE86_.wvu.Rows" localSheetId="49" hidden="1">#REF!,#REF!</definedName>
    <definedName name="Z_9A8750D3_468A_11D3_8ECF_00C04F9226C7_.wvu.Cols" localSheetId="49" hidden="1">#REF!,#REF!,#REF!</definedName>
    <definedName name="Z_9A8750D3_468A_11D3_8ECF_00C04F9226C7_.wvu.PrintArea" localSheetId="49">#REF!</definedName>
    <definedName name="Z_A73E33D5_2630_11D1_BD91_0020AF42250B_.wvu.Cols" localSheetId="49" hidden="1">#REF!,#REF!,#REF!</definedName>
    <definedName name="Z_A73E33D6_2630_11D1_BD91_0020AF42250B_.wvu.Cols" localSheetId="49">#REF!</definedName>
    <definedName name="Z_AD027187_6CF8_4425_9630_861DCEA3DE65_.wvu.Rows" localSheetId="49" hidden="1">#REF!,#REF!,#REF!,#REF!,#REF!,#REF!</definedName>
    <definedName name="Z_B47DD997_1976_11D1_BD7C_0020AF42250B_.wvu.Cols" localSheetId="49">#REF!</definedName>
    <definedName name="Z_B47DD99C_1976_11D1_BD7C_0020AF42250B_.wvu.Cols" localSheetId="49">#REF!</definedName>
    <definedName name="Z_B6AE087C_DC06_11D2_BCA9_00C04F8BBE86_.wvu.Cols" localSheetId="49" hidden="1">#REF!,#REF!,#REF!,#REF!,#REF!</definedName>
    <definedName name="Z_B6AE087C_DC06_11D2_BCA9_00C04F8BBE86_.wvu.PrintArea" localSheetId="49">#REF!</definedName>
    <definedName name="Z_B6AE087C_DC06_11D2_BCA9_00C04F8BBE86_.wvu.Rows" localSheetId="49" hidden="1">#REF!,#REF!</definedName>
    <definedName name="Z_F2D042EF_2606_11D1_BD91_0020AF42250B_.wvu.Cols" localSheetId="49">#REF!</definedName>
    <definedName name="Z_F2D042F3_2606_11D1_BD91_0020AF42250B_.wvu.Cols" localSheetId="49" hidden="1">#REF!,#REF!,#REF!</definedName>
    <definedName name="Z_F2D042F4_2606_11D1_BD91_0020AF42250B_.wvu.Cols" localSheetId="49">#REF!</definedName>
    <definedName name="Z_FAFA6ED0_0531_11D1_BD56_0020AF42250B_.wvu.Cols" localSheetId="49">#REF!</definedName>
    <definedName name="Z_FAFA6ED1_0531_11D1_BD56_0020AF42250B_.wvu.Cols" localSheetId="49" hidden="1">#REF!,#REF!,#REF!</definedName>
    <definedName name="Z_FAFA6ED1_0531_11D1_BD56_0020AF42250B_.wvu.PrintArea" localSheetId="49">#REF!</definedName>
    <definedName name="zdfgxzdfg" localSheetId="49" hidden="1">{"ReportTop",#N/A,FALSE,"report top"}</definedName>
    <definedName name="ZoomPercent" localSheetId="49">#REF!</definedName>
    <definedName name="zxc" localSheetId="49" hidden="1">{"mgmt forecast",#N/A,FALSE,"Mgmt Forecast";"dcf table",#N/A,FALSE,"Mgmt Forecast";"sensitivity",#N/A,FALSE,"Mgmt Forecast";"table inputs",#N/A,FALSE,"Mgmt Forecast";"calculations",#N/A,FALSE,"Mgmt Forecast"}</definedName>
    <definedName name="zxcxc" localSheetId="49" hidden="1">{#N/A,#N/A,TRUE,"CashFlowSummary";#N/A,#N/A,TRUE,"FinanceCashFlow";#N/A,#N/A,TRUE,"LandCashFlow";#N/A,#N/A,TRUE,"ConstCashFlow";#N/A,#N/A,TRUE,"A&amp;ECashFlow";#N/A,#N/A,TRUE,"IndirectCashFlow";#N/A,#N/A,TRUE,"MarketingCashFlow";#N/A,#N/A,TRUE,"LeaseUp";#N/A,#N/A,TRUE,"G&amp;ACashFlow"}</definedName>
    <definedName name="zz" localSheetId="49">#REF!</definedName>
    <definedName name="zzz" localSheetId="49" hidden="1">{"Outflow 1",#N/A,FALSE,"Outflows-Inflows";"Outflow 2",#N/A,FALSE,"Outflows-Inflows";"Inflow 1",#N/A,FALSE,"Outflows-Inflows";"Inflow 2",#N/A,FALSE,"Outflows-Inflows"}</definedName>
    <definedName name="zzzz" localSheetId="49" hidden="1">{"AnnualRentRoll",#N/A,FALSE,"RentRoll"}</definedName>
    <definedName name="zzzzzz" localSheetId="49" hidden="1">{"AnnualRentRoll",#N/A,FALSE,"RentRoll"}</definedName>
    <definedName name="_xlnm.Print_Area" localSheetId="49">'Tax_Assessor Info_OLD'!$B$2:$Q$29</definedName>
    <definedName name="asdfasdfasdfa" localSheetId="50" hidden="1">binary</definedName>
    <definedName name="asdfasfsa" localSheetId="50" hidden="1">binary</definedName>
    <definedName name="asdfsd" localSheetId="50" hidden="1">binary</definedName>
    <definedName name="asf" localSheetId="50" hidden="1">binary</definedName>
    <definedName name="asfsaf" localSheetId="50" hidden="1">binary</definedName>
    <definedName name="kjj" localSheetId="50" hidden="1">binary</definedName>
    <definedName name="LOCAL_MYSQL_DATE_FORMAT" localSheetId="5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Radnor" localSheetId="50" hidden="1">binary</definedName>
    <definedName name="solver_rhs10" localSheetId="50" hidden="1">binary</definedName>
    <definedName name="solver_rhs11" localSheetId="50" hidden="1">binary</definedName>
    <definedName name="solver_rhs12" localSheetId="50" hidden="1">binary</definedName>
    <definedName name="solver_rhs13" localSheetId="50" hidden="1">binary</definedName>
    <definedName name="solver_rhs14" localSheetId="50" hidden="1">binary</definedName>
    <definedName name="solver_rhs15" localSheetId="50" hidden="1">binary</definedName>
    <definedName name="solver_rhs16" localSheetId="50" hidden="1">binary</definedName>
    <definedName name="solver_rhs17" localSheetId="50" hidden="1">binary</definedName>
    <definedName name="solver_rhs18" localSheetId="50" hidden="1">binary</definedName>
    <definedName name="solver_rhs19" localSheetId="50" hidden="1">binary</definedName>
    <definedName name="solver_rhs2" localSheetId="50" hidden="1">binary</definedName>
    <definedName name="solver_rhs20" localSheetId="50" hidden="1">binary</definedName>
    <definedName name="solver_rhs21" localSheetId="50" hidden="1">binary</definedName>
    <definedName name="solver_rhs22" localSheetId="50" hidden="1">binary</definedName>
    <definedName name="solver_rhs24" localSheetId="50" hidden="1">binary</definedName>
    <definedName name="solver_rhs25" localSheetId="50" hidden="1">binary</definedName>
    <definedName name="solver_rhs26" localSheetId="50" hidden="1">binary</definedName>
    <definedName name="solver_rhs27" localSheetId="50" hidden="1">binary</definedName>
    <definedName name="solver_rhs28" localSheetId="50" hidden="1">binary</definedName>
    <definedName name="solver_rhs29" localSheetId="50" hidden="1">binary</definedName>
    <definedName name="solver_rhs3" localSheetId="50" hidden="1">binary</definedName>
    <definedName name="solver_rhs30" localSheetId="50" hidden="1">binary</definedName>
    <definedName name="solver_rhs31" localSheetId="50" hidden="1">binary</definedName>
    <definedName name="solver_rhs32" localSheetId="50" hidden="1">binary</definedName>
    <definedName name="solver_rhs33" localSheetId="50" hidden="1">binary</definedName>
    <definedName name="solver_rhs34" localSheetId="50" hidden="1">binary</definedName>
    <definedName name="solver_rhs35" localSheetId="50" hidden="1">binary</definedName>
    <definedName name="solver_rhs36" localSheetId="50" hidden="1">binary</definedName>
    <definedName name="solver_rhs37" localSheetId="50" hidden="1">binary</definedName>
    <definedName name="solver_rhs38" localSheetId="50" hidden="1">binary</definedName>
    <definedName name="solver_rhs39" localSheetId="50" hidden="1">binary</definedName>
    <definedName name="solver_rhs4" localSheetId="50" hidden="1">binary</definedName>
    <definedName name="solver_rhs40" localSheetId="50" hidden="1">binary</definedName>
    <definedName name="solver_rhs41" localSheetId="50" hidden="1">binary</definedName>
    <definedName name="solver_rhs42" localSheetId="50" hidden="1">binary</definedName>
    <definedName name="solver_rhs43" localSheetId="50" hidden="1">binary</definedName>
    <definedName name="solver_rhs44" localSheetId="50" hidden="1">binary</definedName>
    <definedName name="solver_rhs46" localSheetId="50" hidden="1">binary</definedName>
    <definedName name="solver_rhs47" localSheetId="50" hidden="1">binary</definedName>
    <definedName name="solver_rhs48" localSheetId="50" hidden="1">binary</definedName>
    <definedName name="solver_rhs49" localSheetId="50" hidden="1">binary</definedName>
    <definedName name="solver_rhs5" localSheetId="50" hidden="1">binary</definedName>
    <definedName name="solver_rhs50" localSheetId="50" hidden="1">binary</definedName>
    <definedName name="solver_rhs51" localSheetId="50" hidden="1">binary</definedName>
    <definedName name="solver_rhs52" localSheetId="50" hidden="1">binary</definedName>
    <definedName name="solver_rhs53" localSheetId="50" hidden="1">binary</definedName>
    <definedName name="solver_rhs54" localSheetId="50" hidden="1">binary</definedName>
    <definedName name="solver_rhs55" localSheetId="50" hidden="1">binary</definedName>
    <definedName name="solver_rhs56" localSheetId="50" hidden="1">binary</definedName>
    <definedName name="solver_rhs57" localSheetId="50" hidden="1">binary</definedName>
    <definedName name="solver_rhs58" localSheetId="50" hidden="1">binary</definedName>
    <definedName name="solver_rhs59" localSheetId="50" hidden="1">binary</definedName>
    <definedName name="solver_rhs6" localSheetId="50" hidden="1">binary</definedName>
    <definedName name="solver_rhs60" localSheetId="50" hidden="1">binary</definedName>
    <definedName name="solver_rhs61" localSheetId="50" hidden="1">binary</definedName>
    <definedName name="solver_rhs62" localSheetId="50" hidden="1">binary</definedName>
    <definedName name="solver_rhs63" localSheetId="50" hidden="1">binary</definedName>
    <definedName name="solver_rhs64" localSheetId="50" hidden="1">binary</definedName>
    <definedName name="solver_rhs65" localSheetId="50" hidden="1">binary</definedName>
    <definedName name="solver_rhs66" localSheetId="50" hidden="1">binary</definedName>
    <definedName name="solver_rhs68" localSheetId="50" hidden="1">binary</definedName>
    <definedName name="solver_rhs69" localSheetId="50" hidden="1">binary</definedName>
    <definedName name="solver_rhs7" localSheetId="50" hidden="1">binary</definedName>
    <definedName name="solver_rhs70" localSheetId="50" hidden="1">binary</definedName>
    <definedName name="solver_rhs71" localSheetId="50" hidden="1">binary</definedName>
    <definedName name="solver_rhs72" localSheetId="50" hidden="1">binary</definedName>
    <definedName name="solver_rhs73" localSheetId="50" hidden="1">binary</definedName>
    <definedName name="solver_rhs74" localSheetId="50" hidden="1">binary</definedName>
    <definedName name="solver_rhs75" localSheetId="50" hidden="1">binary</definedName>
    <definedName name="solver_rhs76" localSheetId="50" hidden="1">binary</definedName>
    <definedName name="solver_rhs77" localSheetId="50" hidden="1">binary</definedName>
    <definedName name="solver_rhs78" localSheetId="50" hidden="1">binary</definedName>
    <definedName name="solver_rhs79" localSheetId="50" hidden="1">binary</definedName>
    <definedName name="solver_rhs8" localSheetId="50" hidden="1">binary</definedName>
    <definedName name="solver_rhs80" localSheetId="50" hidden="1">binary</definedName>
    <definedName name="solver_rhs81" localSheetId="50" hidden="1">binary</definedName>
    <definedName name="solver_rhs82" localSheetId="50" hidden="1">binary</definedName>
    <definedName name="solver_rhs83" localSheetId="50" hidden="1">binary</definedName>
    <definedName name="solver_rhs84" localSheetId="50" hidden="1">binary</definedName>
    <definedName name="solver_rhs85" localSheetId="50" hidden="1">binary</definedName>
    <definedName name="solver_rhs86" localSheetId="50" hidden="1">binary</definedName>
    <definedName name="solver_rhs87" localSheetId="50" hidden="1">binary</definedName>
    <definedName name="solver_rhs88" localSheetId="50" hidden="1">binary</definedName>
    <definedName name="solver_rhs9" localSheetId="50" hidden="1">binary</definedName>
    <definedName name="_xlnm.Print_Titles" localSheetId="50">'Stacking Plan'!$2:$3</definedName>
    <definedName name="_xlnm.Print_Area" localSheetId="50">'Stacking Plan'!$B$2:$P$39</definedName>
    <definedName name="ActualBeyond" localSheetId="51">PeriodInActual*(#REF!&gt;0)</definedName>
    <definedName name="asdfasdfasdfa" localSheetId="51" hidden="1">binary</definedName>
    <definedName name="asdfasfsa" localSheetId="51" hidden="1">binary</definedName>
    <definedName name="asdfsd" localSheetId="51" hidden="1">binary</definedName>
    <definedName name="asf" localSheetId="51" hidden="1">binary</definedName>
    <definedName name="asfsaf" localSheetId="51" hidden="1">binary</definedName>
    <definedName name="kjj" localSheetId="51" hidden="1">binary</definedName>
    <definedName name="Last_Row" localSheetId="51">IF([0]!Values_Entered,[0]!Header_Row+Aerials!Number_of_Payments,[0]!Header_Row)</definedName>
    <definedName name="LOCAL_MYSQL_DATE_FORMAT" localSheetId="5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umber_of_Payments" localSheetId="51">MATCH(0.01,'Sales &amp; Percentage Rent'!End_Bal,-1)+1</definedName>
    <definedName name="Payment_Date" localSheetId="51">DATE(YEAR(Loan_Start),MONTH(Loan_Start)+Payment_Number,DAY(Loan_Start))</definedName>
    <definedName name="PercentComplete" localSheetId="51">PercentCompleteBeyond*PeriodInPlan</definedName>
    <definedName name="Plan" localSheetId="51">PeriodInPlan*(#REF!&gt;0)</definedName>
    <definedName name="Print_Area_Reset" localSheetId="51">OFFSET(Full_Print,0,0,Aerials!Last_Row)</definedName>
    <definedName name="Radnor" localSheetId="51" hidden="1">binary</definedName>
    <definedName name="solver_rhs10" localSheetId="51" hidden="1">binary</definedName>
    <definedName name="solver_rhs11" localSheetId="51" hidden="1">binary</definedName>
    <definedName name="solver_rhs12" localSheetId="51" hidden="1">binary</definedName>
    <definedName name="solver_rhs13" localSheetId="51" hidden="1">binary</definedName>
    <definedName name="solver_rhs14" localSheetId="51" hidden="1">binary</definedName>
    <definedName name="solver_rhs15" localSheetId="51" hidden="1">binary</definedName>
    <definedName name="solver_rhs16" localSheetId="51" hidden="1">binary</definedName>
    <definedName name="solver_rhs17" localSheetId="51" hidden="1">binary</definedName>
    <definedName name="solver_rhs18" localSheetId="51" hidden="1">binary</definedName>
    <definedName name="solver_rhs19" localSheetId="51" hidden="1">binary</definedName>
    <definedName name="solver_rhs2" localSheetId="51" hidden="1">binary</definedName>
    <definedName name="solver_rhs20" localSheetId="51" hidden="1">binary</definedName>
    <definedName name="solver_rhs21" localSheetId="51" hidden="1">binary</definedName>
    <definedName name="solver_rhs22" localSheetId="51" hidden="1">binary</definedName>
    <definedName name="solver_rhs24" localSheetId="51" hidden="1">binary</definedName>
    <definedName name="solver_rhs25" localSheetId="51" hidden="1">binary</definedName>
    <definedName name="solver_rhs26" localSheetId="51" hidden="1">binary</definedName>
    <definedName name="solver_rhs27" localSheetId="51" hidden="1">binary</definedName>
    <definedName name="solver_rhs28" localSheetId="51" hidden="1">binary</definedName>
    <definedName name="solver_rhs29" localSheetId="51" hidden="1">binary</definedName>
    <definedName name="solver_rhs3" localSheetId="51" hidden="1">binary</definedName>
    <definedName name="solver_rhs30" localSheetId="51" hidden="1">binary</definedName>
    <definedName name="solver_rhs31" localSheetId="51" hidden="1">binary</definedName>
    <definedName name="solver_rhs32" localSheetId="51" hidden="1">binary</definedName>
    <definedName name="solver_rhs33" localSheetId="51" hidden="1">binary</definedName>
    <definedName name="solver_rhs34" localSheetId="51" hidden="1">binary</definedName>
    <definedName name="solver_rhs35" localSheetId="51" hidden="1">binary</definedName>
    <definedName name="solver_rhs36" localSheetId="51" hidden="1">binary</definedName>
    <definedName name="solver_rhs37" localSheetId="51" hidden="1">binary</definedName>
    <definedName name="solver_rhs38" localSheetId="51" hidden="1">binary</definedName>
    <definedName name="solver_rhs39" localSheetId="51" hidden="1">binary</definedName>
    <definedName name="solver_rhs4" localSheetId="51" hidden="1">binary</definedName>
    <definedName name="solver_rhs40" localSheetId="51" hidden="1">binary</definedName>
    <definedName name="solver_rhs41" localSheetId="51" hidden="1">binary</definedName>
    <definedName name="solver_rhs42" localSheetId="51" hidden="1">binary</definedName>
    <definedName name="solver_rhs43" localSheetId="51" hidden="1">binary</definedName>
    <definedName name="solver_rhs44" localSheetId="51" hidden="1">binary</definedName>
    <definedName name="solver_rhs46" localSheetId="51" hidden="1">binary</definedName>
    <definedName name="solver_rhs47" localSheetId="51" hidden="1">binary</definedName>
    <definedName name="solver_rhs48" localSheetId="51" hidden="1">binary</definedName>
    <definedName name="solver_rhs49" localSheetId="51" hidden="1">binary</definedName>
    <definedName name="solver_rhs5" localSheetId="51" hidden="1">binary</definedName>
    <definedName name="solver_rhs50" localSheetId="51" hidden="1">binary</definedName>
    <definedName name="solver_rhs51" localSheetId="51" hidden="1">binary</definedName>
    <definedName name="solver_rhs52" localSheetId="51" hidden="1">binary</definedName>
    <definedName name="solver_rhs53" localSheetId="51" hidden="1">binary</definedName>
    <definedName name="solver_rhs54" localSheetId="51" hidden="1">binary</definedName>
    <definedName name="solver_rhs55" localSheetId="51" hidden="1">binary</definedName>
    <definedName name="solver_rhs56" localSheetId="51" hidden="1">binary</definedName>
    <definedName name="solver_rhs57" localSheetId="51" hidden="1">binary</definedName>
    <definedName name="solver_rhs58" localSheetId="51" hidden="1">binary</definedName>
    <definedName name="solver_rhs59" localSheetId="51" hidden="1">binary</definedName>
    <definedName name="solver_rhs6" localSheetId="51" hidden="1">binary</definedName>
    <definedName name="solver_rhs60" localSheetId="51" hidden="1">binary</definedName>
    <definedName name="solver_rhs61" localSheetId="51" hidden="1">binary</definedName>
    <definedName name="solver_rhs62" localSheetId="51" hidden="1">binary</definedName>
    <definedName name="solver_rhs63" localSheetId="51" hidden="1">binary</definedName>
    <definedName name="solver_rhs64" localSheetId="51" hidden="1">binary</definedName>
    <definedName name="solver_rhs65" localSheetId="51" hidden="1">binary</definedName>
    <definedName name="solver_rhs66" localSheetId="51" hidden="1">binary</definedName>
    <definedName name="solver_rhs68" localSheetId="51" hidden="1">binary</definedName>
    <definedName name="solver_rhs69" localSheetId="51" hidden="1">binary</definedName>
    <definedName name="solver_rhs7" localSheetId="51" hidden="1">binary</definedName>
    <definedName name="solver_rhs70" localSheetId="51" hidden="1">binary</definedName>
    <definedName name="solver_rhs71" localSheetId="51" hidden="1">binary</definedName>
    <definedName name="solver_rhs72" localSheetId="51" hidden="1">binary</definedName>
    <definedName name="solver_rhs73" localSheetId="51" hidden="1">binary</definedName>
    <definedName name="solver_rhs74" localSheetId="51" hidden="1">binary</definedName>
    <definedName name="solver_rhs75" localSheetId="51" hidden="1">binary</definedName>
    <definedName name="solver_rhs76" localSheetId="51" hidden="1">binary</definedName>
    <definedName name="solver_rhs77" localSheetId="51" hidden="1">binary</definedName>
    <definedName name="solver_rhs78" localSheetId="51" hidden="1">binary</definedName>
    <definedName name="solver_rhs79" localSheetId="51" hidden="1">binary</definedName>
    <definedName name="solver_rhs8" localSheetId="51" hidden="1">binary</definedName>
    <definedName name="solver_rhs80" localSheetId="51" hidden="1">binary</definedName>
    <definedName name="solver_rhs81" localSheetId="51" hidden="1">binary</definedName>
    <definedName name="solver_rhs82" localSheetId="51" hidden="1">binary</definedName>
    <definedName name="solver_rhs83" localSheetId="51" hidden="1">binary</definedName>
    <definedName name="solver_rhs84" localSheetId="51" hidden="1">binary</definedName>
    <definedName name="solver_rhs85" localSheetId="51" hidden="1">binary</definedName>
    <definedName name="solver_rhs86" localSheetId="51" hidden="1">binary</definedName>
    <definedName name="solver_rhs87" localSheetId="51" hidden="1">binary</definedName>
    <definedName name="solver_rhs88" localSheetId="51" hidden="1">binary</definedName>
    <definedName name="solver_rhs9" localSheetId="51" hidden="1">binary</definedName>
    <definedName name="Total_Payment" localSheetId="51">Scheduled_Payment+Extra_Payment</definedName>
    <definedName name="_xlnm.Print_Area" localSheetId="51">'Aerials'!$B$2:$P$37</definedName>
    <definedName name="\" localSheetId="52" hidden="1">{#N/A,#N/A,FALSE,"A";#N/A,#N/A,FALSE,"C"}</definedName>
    <definedName name="____________________________________________________________mg3" localSheetId="52" hidden="1">{"Main",#N/A,FALSE,"Wacker";"Main2",#N/A,FALSE,"Wacker";"Value",#N/A,FALSE,"Wacker";"Sensitivity",#N/A,FALSE,"Wacker";"Paine",#N/A,FALSE,"Wacker";"Quaker",#N/A,FALSE,"Wacker";"Wacker",#N/A,FALSE,"Wacker";"1900",#N/A,FALSE,"Wacker";"1901",#N/A,FALSE,"Wacker"}</definedName>
    <definedName name="_______________________________________old2" localSheetId="52" hidden="1">{#N/A,#N/A,FALSE,"Chart 2 by Prop Type"}</definedName>
    <definedName name="______________________________________old2" localSheetId="52" hidden="1">{#N/A,#N/A,FALSE,"Chart 2 by Prop Type"}</definedName>
    <definedName name="_____________________________________old2" localSheetId="52" hidden="1">{#N/A,#N/A,FALSE,"Chart 2 by Prop Type"}</definedName>
    <definedName name="____________________________________old2" localSheetId="52" hidden="1">{#N/A,#N/A,FALSE,"Chart 2 by Prop Type"}</definedName>
    <definedName name="___________________________________old2" localSheetId="52" hidden="1">{#N/A,#N/A,FALSE,"Chart 2 by Prop Type"}</definedName>
    <definedName name="__________________________________old2" localSheetId="52" hidden="1">{#N/A,#N/A,FALSE,"Chart 2 by Prop Type"}</definedName>
    <definedName name="_________________________________old2" localSheetId="52" hidden="1">{#N/A,#N/A,FALSE,"Chart 2 by Prop Type"}</definedName>
    <definedName name="________________________________old2" localSheetId="52" hidden="1">{#N/A,#N/A,FALSE,"Chart 2 by Prop Type"}</definedName>
    <definedName name="_______________________________old2" localSheetId="52" hidden="1">{#N/A,#N/A,FALSE,"Chart 2 by Prop Type"}</definedName>
    <definedName name="______________________________old2" localSheetId="52" hidden="1">{#N/A,#N/A,FALSE,"Chart 2 by Prop Type"}</definedName>
    <definedName name="_____________________________old2" localSheetId="52" hidden="1">{#N/A,#N/A,FALSE,"Chart 2 by Prop Type"}</definedName>
    <definedName name="____________________________old2" localSheetId="52" hidden="1">{#N/A,#N/A,FALSE,"Chart 2 by Prop Type"}</definedName>
    <definedName name="___________________________old2" localSheetId="52" hidden="1">{#N/A,#N/A,FALSE,"Chart 2 by Prop Type"}</definedName>
    <definedName name="__________________________old2" localSheetId="52" hidden="1">{#N/A,#N/A,FALSE,"Chart 2 by Prop Type"}</definedName>
    <definedName name="_________________________old2" localSheetId="52" hidden="1">{#N/A,#N/A,FALSE,"Chart 2 by Prop Type"}</definedName>
    <definedName name="________________________old2" localSheetId="52" hidden="1">{#N/A,#N/A,FALSE,"Chart 2 by Prop Type"}</definedName>
    <definedName name="_______________________old2" localSheetId="52" hidden="1">{#N/A,#N/A,FALSE,"Chart 2 by Prop Type"}</definedName>
    <definedName name="______________________old2" localSheetId="52" hidden="1">{#N/A,#N/A,FALSE,"Chart 2 by Prop Type"}</definedName>
    <definedName name="_____________________old2" localSheetId="52" hidden="1">{#N/A,#N/A,FALSE,"Chart 2 by Prop Type"}</definedName>
    <definedName name="____________________old2" localSheetId="52" hidden="1">{#N/A,#N/A,FALSE,"Chart 2 by Prop Type"}</definedName>
    <definedName name="___________________old2" localSheetId="52" hidden="1">{#N/A,#N/A,FALSE,"Chart 2 by Prop Type"}</definedName>
    <definedName name="__________________old2" localSheetId="52" hidden="1">{#N/A,#N/A,FALSE,"Chart 2 by Prop Type"}</definedName>
    <definedName name="_________________old2" localSheetId="52" hidden="1">{#N/A,#N/A,FALSE,"Chart 2 by Prop Type"}</definedName>
    <definedName name="________________old2" localSheetId="52" hidden="1">{#N/A,#N/A,FALSE,"Chart 2 by Prop Type"}</definedName>
    <definedName name="________________TX3" localSheetId="52" hidden="1">{#N/A,#N/A,FALSE,"Aging Summary";#N/A,#N/A,FALSE,"Ratio Analysis";#N/A,#N/A,FALSE,"Test 120 Day Accts";#N/A,#N/A,FALSE,"Tickmarks"}</definedName>
    <definedName name="_______________old2" localSheetId="52" hidden="1">{#N/A,#N/A,FALSE,"Chart 2 by Prop Type"}</definedName>
    <definedName name="_______________TX2" localSheetId="52" hidden="1">{#N/A,#N/A,FALSE,"Aging Summary";#N/A,#N/A,FALSE,"Ratio Analysis";#N/A,#N/A,FALSE,"Test 120 Day Accts";#N/A,#N/A,FALSE,"Tickmarks"}</definedName>
    <definedName name="______________old2" localSheetId="52" hidden="1">{#N/A,#N/A,FALSE,"Chart 2 by Prop Type"}</definedName>
    <definedName name="_____________old2" localSheetId="52" hidden="1">{#N/A,#N/A,FALSE,"Chart 2 by Prop Type"}</definedName>
    <definedName name="____________OK2" localSheetId="52" hidden="1">{#N/A,#N/A,FALSE,"Cover";#N/A,#N/A,FALSE,"LUMI";#N/A,#N/A,FALSE,"COMD";#N/A,#N/A,FALSE,"Valuation";#N/A,#N/A,FALSE,"Assumptions";#N/A,#N/A,FALSE,"Pooling";#N/A,#N/A,FALSE,"BalanceSheet"}</definedName>
    <definedName name="____________old2" localSheetId="52" hidden="1">{#N/A,#N/A,FALSE,"Chart 2 by Prop Type"}</definedName>
    <definedName name="___________del1" localSheetId="52" hidden="1">{"Page1",#N/A,FALSE,"7979";"Page2",#N/A,FALSE,"7979";"Page3",#N/A,FALSE,"7979"}</definedName>
    <definedName name="___________k" localSheetId="52" hidden="1">{#N/A,#N/A,TRUE,"A-site";#N/A,#N/A,TRUE,"B-Buildings";#N/A,#N/A,TRUE,"c-out-of-fence";#N/A,#N/A,TRUE,"d-proj.infr.";#N/A,#N/A,TRUE,"e- land"}</definedName>
    <definedName name="___________OK2" localSheetId="52" hidden="1">{#N/A,#N/A,FALSE,"Cover";#N/A,#N/A,FALSE,"LUMI";#N/A,#N/A,FALSE,"COMD";#N/A,#N/A,FALSE,"Valuation";#N/A,#N/A,FALSE,"Assumptions";#N/A,#N/A,FALSE,"Pooling";#N/A,#N/A,FALSE,"BalanceSheet"}</definedName>
    <definedName name="___________old2" localSheetId="52" hidden="1">{#N/A,#N/A,FALSE,"Chart 2 by Prop Type"}</definedName>
    <definedName name="___________w" localSheetId="52" hidden="1">{#N/A,#N/A,TRUE,"A-site";#N/A,#N/A,TRUE,"B-Buildings";#N/A,#N/A,TRUE,"c-out-of-fence";#N/A,#N/A,TRUE,"d-proj.infr.";#N/A,#N/A,TRUE,"e- land"}</definedName>
    <definedName name="__________del1" localSheetId="52" hidden="1">{"Page1",#N/A,FALSE,"7979";"Page2",#N/A,FALSE,"7979";"Page3",#N/A,FALSE,"7979"}</definedName>
    <definedName name="__________OK2" localSheetId="52" hidden="1">{#N/A,#N/A,FALSE,"Cover";#N/A,#N/A,FALSE,"LUMI";#N/A,#N/A,FALSE,"COMD";#N/A,#N/A,FALSE,"Valuation";#N/A,#N/A,FALSE,"Assumptions";#N/A,#N/A,FALSE,"Pooling";#N/A,#N/A,FALSE,"BalanceSheet"}</definedName>
    <definedName name="__________old2" localSheetId="52" hidden="1">{#N/A,#N/A,FALSE,"Chart 2 by Prop Type"}</definedName>
    <definedName name="__________wrn1" localSheetId="52" hidden="1">{"schedule1",#N/A,FALSE,"Sheet1";"schedule2",#N/A,FALSE,"Sheet1";"schedule3",#N/A,FALSE,"Sheet1";"schedule4",#N/A,FALSE,"Sheet1";"schedule5",#N/A,FALSE,"Sheet1";"schedule6",#N/A,FALSE,"Sheet1"}</definedName>
    <definedName name="_________a1" localSheetId="52" hidden="1">{"Assump",#N/A,TRUE,"Proforma";"first",#N/A,TRUE,"Proforma";"second",#N/A,TRUE,"Proforma";"lease1",#N/A,TRUE,"Proforma";"lease2",#N/A,TRUE,"Proforma"}</definedName>
    <definedName name="_________del1" localSheetId="52" hidden="1">{"Page1",#N/A,FALSE,"7979";"Page2",#N/A,FALSE,"7979";"Page3",#N/A,FALSE,"7979"}</definedName>
    <definedName name="_________OK2" localSheetId="52" hidden="1">{#N/A,#N/A,FALSE,"Cover";#N/A,#N/A,FALSE,"LUMI";#N/A,#N/A,FALSE,"COMD";#N/A,#N/A,FALSE,"Valuation";#N/A,#N/A,FALSE,"Assumptions";#N/A,#N/A,FALSE,"Pooling";#N/A,#N/A,FALSE,"BalanceSheet"}</definedName>
    <definedName name="_________old2" localSheetId="52" hidden="1">{#N/A,#N/A,FALSE,"Chart 2 by Prop Type"}</definedName>
    <definedName name="_________wrn4" localSheetId="52" hidden="1">{"data",#N/A,FALSE,"INPUT"}</definedName>
    <definedName name="________del1" localSheetId="52" hidden="1">{"Page1",#N/A,FALSE,"7979";"Page2",#N/A,FALSE,"7979";"Page3",#N/A,FALSE,"7979"}</definedName>
    <definedName name="________jo2" localSheetId="52" hidden="1">{#N/A,#N/A,FALSE,"DCF-COM";#N/A,#N/A,FALSE,"VAC-COM"}</definedName>
    <definedName name="________jo3" localSheetId="52" hidden="1">{"CASHFLOW",#N/A,FALSE,"Northpointe"}</definedName>
    <definedName name="________jo4" localSheetId="52" hidden="1">{#N/A,#N/A,FALSE,"SHEET1";#N/A,#N/A,FALSE,"SHEET2";#N/A,#N/A,FALSE,"SHEET3";#N/A,#N/A,FALSE,"SHEET4"}</definedName>
    <definedName name="________OK2" localSheetId="52" hidden="1">{#N/A,#N/A,FALSE,"Cover";#N/A,#N/A,FALSE,"LUMI";#N/A,#N/A,FALSE,"COMD";#N/A,#N/A,FALSE,"Valuation";#N/A,#N/A,FALSE,"Assumptions";#N/A,#N/A,FALSE,"Pooling";#N/A,#N/A,FALSE,"BalanceSheet"}</definedName>
    <definedName name="________old2" localSheetId="52" hidden="1">{#N/A,#N/A,FALSE,"Chart 2 by Prop Type"}</definedName>
    <definedName name="________wrn1" localSheetId="52" hidden="1">{"schedule1",#N/A,FALSE,"Sheet1";"schedule2",#N/A,FALSE,"Sheet1";"schedule3",#N/A,FALSE,"Sheet1";"schedule4",#N/A,FALSE,"Sheet1";"schedule5",#N/A,FALSE,"Sheet1";"schedule6",#N/A,FALSE,"Sheet1"}</definedName>
    <definedName name="________wrn4" localSheetId="52" hidden="1">{"data",#N/A,FALSE,"INPUT"}</definedName>
    <definedName name="_______a1" localSheetId="52" hidden="1">{"Assump",#N/A,TRUE,"Proforma";"first",#N/A,TRUE,"Proforma";"second",#N/A,TRUE,"Proforma";"lease1",#N/A,TRUE,"Proforma";"lease2",#N/A,TRUE,"Proforma"}</definedName>
    <definedName name="_______OK2" localSheetId="52" hidden="1">{#N/A,#N/A,FALSE,"Cover";#N/A,#N/A,FALSE,"LUMI";#N/A,#N/A,FALSE,"COMD";#N/A,#N/A,FALSE,"Valuation";#N/A,#N/A,FALSE,"Assumptions";#N/A,#N/A,FALSE,"Pooling";#N/A,#N/A,FALSE,"BalanceSheet"}</definedName>
    <definedName name="_______old2" localSheetId="52" hidden="1">{#N/A,#N/A,FALSE,"Chart 2 by Prop Type"}</definedName>
    <definedName name="_______wrn1" localSheetId="52" hidden="1">{"schedule1",#N/A,FALSE,"Sheet1";"schedule2",#N/A,FALSE,"Sheet1";"schedule3",#N/A,FALSE,"Sheet1";"schedule4",#N/A,FALSE,"Sheet1";"schedule5",#N/A,FALSE,"Sheet1";"schedule6",#N/A,FALSE,"Sheet1"}</definedName>
    <definedName name="_______wrn4" localSheetId="52" hidden="1">{"data",#N/A,FALSE,"INPUT"}</definedName>
    <definedName name="______a1" localSheetId="52" hidden="1">{"Assump",#N/A,TRUE,"Proforma";"first",#N/A,TRUE,"Proforma";"second",#N/A,TRUE,"Proforma";"lease1",#N/A,TRUE,"Proforma";"lease2",#N/A,TRUE,"Proforma"}</definedName>
    <definedName name="______b1" localSheetId="52" hidden="1">{"annual",#N/A,FALSE,"Pro Forma";#N/A,#N/A,FALSE,"Golf Operations"}</definedName>
    <definedName name="______cd1" localSheetId="52" hidden="1">{"annual",#N/A,FALSE,"Pro Forma";#N/A,#N/A,FALSE,"Golf Operations"}</definedName>
    <definedName name="______dan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dan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del1" localSheetId="52" hidden="1">{"Page1",#N/A,FALSE,"7979";"Page2",#N/A,FALSE,"7979";"Page3",#N/A,FALSE,"7979"}</definedName>
    <definedName name="______gr1" localSheetId="52" hidden="1">{"three",#N/A,FALSE,"Capital";"four",#N/A,FALSE,"Capital"}</definedName>
    <definedName name="______ma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1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123"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3"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4"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5"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6"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7"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8"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29"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30"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3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mae13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__OK2" localSheetId="52" hidden="1">{#N/A,#N/A,FALSE,"Cover";#N/A,#N/A,FALSE,"LUMI";#N/A,#N/A,FALSE,"COMD";#N/A,#N/A,FALSE,"Valuation";#N/A,#N/A,FALSE,"Assumptions";#N/A,#N/A,FALSE,"Pooling";#N/A,#N/A,FALSE,"BalanceSheet"}</definedName>
    <definedName name="______old2" localSheetId="52" hidden="1">{#N/A,#N/A,FALSE,"Chart 2 by Prop Type"}</definedName>
    <definedName name="______wr1" localSheetId="52" hidden="1">{"Output-3Column",#N/A,FALSE,"Output"}</definedName>
    <definedName name="______wrn1" localSheetId="52" hidden="1">{"schedule1",#N/A,FALSE,"Sheet1";"schedule2",#N/A,FALSE,"Sheet1";"schedule3",#N/A,FALSE,"Sheet1";"schedule4",#N/A,FALSE,"Sheet1";"schedule5",#N/A,FALSE,"Sheet1";"schedule6",#N/A,FALSE,"Sheet1"}</definedName>
    <definedName name="______wrn4" localSheetId="52" hidden="1">{"data",#N/A,FALSE,"INPUT"}</definedName>
    <definedName name="_____a1" localSheetId="52" hidden="1">{"Assump",#N/A,TRUE,"Proforma";"first",#N/A,TRUE,"Proforma";"second",#N/A,TRUE,"Proforma";"lease1",#N/A,TRUE,"Proforma";"lease2",#N/A,TRUE,"Proforma"}</definedName>
    <definedName name="_____al1" localSheetId="52" hidden="1">{"sheet a",#N/A,FALSE,"A";"sheet b 1",#N/A,FALSE,"B";"sheet b 2",#N/A,FALSE,"B"}</definedName>
    <definedName name="_____AVB2" localSheetId="52" hidden="1">{"page1",#N/A,FALSE,"PROFORMA";"page2",#N/A,FALSE,"PROFORMA";"page3",#N/A,FALSE,"PROFORMA";"page4",#N/A,FALSE,"PROFORMA";"page5",#N/A,FALSE,"PROFORMA";"page6",#N/A,FALSE,"PROFORMA";"page7",#N/A,FALSE,"PROFORMA";"page8",#N/A,FALSE,"PROFORMA"}</definedName>
    <definedName name="_____dd1" localSheetId="52">#REF!</definedName>
    <definedName name="_____MATT" localSheetId="52" hidden="1">{"sheet a",#N/A,FALSE,"A";"sheet b 1",#N/A,FALSE,"B";"sheet b 2",#N/A,FALSE,"B"}</definedName>
    <definedName name="_____OK2" localSheetId="52" hidden="1">{#N/A,#N/A,FALSE,"Cover";#N/A,#N/A,FALSE,"LUMI";#N/A,#N/A,FALSE,"COMD";#N/A,#N/A,FALSE,"Valuation";#N/A,#N/A,FALSE,"Assumptions";#N/A,#N/A,FALSE,"Pooling";#N/A,#N/A,FALSE,"BalanceSheet"}</definedName>
    <definedName name="_____old2" localSheetId="52" hidden="1">{#N/A,#N/A,FALSE,"Chart 2 by Prop Type"}</definedName>
    <definedName name="_____wrn1" localSheetId="52" hidden="1">{"schedule1",#N/A,FALSE,"Sheet1";"schedule2",#N/A,FALSE,"Sheet1";"schedule3",#N/A,FALSE,"Sheet1";"schedule4",#N/A,FALSE,"Sheet1";"schedule5",#N/A,FALSE,"Sheet1";"schedule6",#N/A,FALSE,"Sheet1"}</definedName>
    <definedName name="_____wrn4" localSheetId="52" hidden="1">{"data",#N/A,FALSE,"INPUT"}</definedName>
    <definedName name="____a1" localSheetId="52" hidden="1">{"Assump",#N/A,TRUE,"Proforma";"first",#N/A,TRUE,"Proforma";"second",#N/A,TRUE,"Proforma";"lease1",#N/A,TRUE,"Proforma";"lease2",#N/A,TRUE,"Proforma"}</definedName>
    <definedName name="____al1" localSheetId="52" hidden="1">{"sheet a",#N/A,FALSE,"A";"sheet b 1",#N/A,FALSE,"B";"sheet b 2",#N/A,FALSE,"B"}</definedName>
    <definedName name="____dan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dan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del1" localSheetId="52" hidden="1">{"Page1",#N/A,FALSE,"7979";"Page2",#N/A,FALSE,"7979";"Page3",#N/A,FALSE,"7979"}</definedName>
    <definedName name="____jo2" localSheetId="52" hidden="1">{#N/A,#N/A,FALSE,"DCF-COM";#N/A,#N/A,FALSE,"VAC-COM"}</definedName>
    <definedName name="____jo3" localSheetId="52" hidden="1">{"CASHFLOW",#N/A,FALSE,"Northpointe"}</definedName>
    <definedName name="____jo4" localSheetId="52" hidden="1">{#N/A,#N/A,FALSE,"SHEET1";#N/A,#N/A,FALSE,"SHEET2";#N/A,#N/A,FALSE,"SHEET3";#N/A,#N/A,FALSE,"SHEET4"}</definedName>
    <definedName name="____ma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1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123"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3"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4"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5"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6"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7"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8"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29"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30"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3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mae13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__OK2" localSheetId="52" hidden="1">{#N/A,#N/A,FALSE,"Cover";#N/A,#N/A,FALSE,"LUMI";#N/A,#N/A,FALSE,"COMD";#N/A,#N/A,FALSE,"Valuation";#N/A,#N/A,FALSE,"Assumptions";#N/A,#N/A,FALSE,"Pooling";#N/A,#N/A,FALSE,"BalanceSheet"}</definedName>
    <definedName name="____old2" localSheetId="52" hidden="1">{#N/A,#N/A,FALSE,"Chart 2 by Prop Type"}</definedName>
    <definedName name="____wrn1" localSheetId="52" hidden="1">{"schedule1",#N/A,FALSE,"Sheet1";"schedule2",#N/A,FALSE,"Sheet1";"schedule3",#N/A,FALSE,"Sheet1";"schedule4",#N/A,FALSE,"Sheet1";"schedule5",#N/A,FALSE,"Sheet1";"schedule6",#N/A,FALSE,"Sheet1"}</definedName>
    <definedName name="____wrn4" localSheetId="52" hidden="1">{"data",#N/A,FALSE,"INPUT"}</definedName>
    <definedName name="___a1" localSheetId="52" hidden="1">{"Assump",#N/A,TRUE,"Proforma";"first",#N/A,TRUE,"Proforma";"second",#N/A,TRUE,"Proforma";"lease1",#N/A,TRUE,"Proforma";"lease2",#N/A,TRUE,"Proforma"}</definedName>
    <definedName name="___aaa1" localSheetId="52">SUM(OFFSET(la_line02,0,2,1,1))</definedName>
    <definedName name="___al1" localSheetId="52" hidden="1">{"sheet a",#N/A,FALSE,"A";"sheet b 1",#N/A,FALSE,"B";"sheet b 2",#N/A,FALSE,"B"}</definedName>
    <definedName name="___AVB2" localSheetId="52" hidden="1">{"page1",#N/A,FALSE,"PROFORMA";"page2",#N/A,FALSE,"PROFORMA";"page3",#N/A,FALSE,"PROFORMA";"page4",#N/A,FALSE,"PROFORMA";"page5",#N/A,FALSE,"PROFORMA";"page6",#N/A,FALSE,"PROFORMA";"page7",#N/A,FALSE,"PROFORMA";"page8",#N/A,FALSE,"PROFORMA"}</definedName>
    <definedName name="___b1" localSheetId="52" hidden="1">{"annual",#N/A,FALSE,"Pro Forma";#N/A,#N/A,FALSE,"Golf Operations"}</definedName>
    <definedName name="___cd1" localSheetId="52" hidden="1">{"annual",#N/A,FALSE,"Pro Forma";#N/A,#N/A,FALSE,"Golf Operations"}</definedName>
    <definedName name="___del1" localSheetId="52" hidden="1">{"Page1",#N/A,FALSE,"7979";"Page2",#N/A,FALSE,"7979";"Page3",#N/A,FALSE,"7979"}</definedName>
    <definedName name="___e4" localSheetId="52" hidden="1">{"new",#N/A,FALSE,"D";"PROFORMA",#N/A,FALSE,"A";"partial 1",#N/A,FALSE,"B";"partial 2",#N/A,FALSE,"B";"partial 3",#N/A,FALSE,"B";"SMALL CF 1",#N/A,FALSE,"C"}</definedName>
    <definedName name="___gr1" localSheetId="52" hidden="1">{"three",#N/A,FALSE,"Capital";"four",#N/A,FALSE,"Capital"}</definedName>
    <definedName name="___IRR2" localSheetId="52">#REF!</definedName>
    <definedName name="___jo2" localSheetId="52" hidden="1">{#N/A,#N/A,FALSE,"DCF-COM";#N/A,#N/A,FALSE,"VAC-COM"}</definedName>
    <definedName name="___jo3" localSheetId="52" hidden="1">{"CASHFLOW",#N/A,FALSE,"Northpointe"}</definedName>
    <definedName name="___jo4" localSheetId="52" hidden="1">{#N/A,#N/A,FALSE,"SHEET1";#N/A,#N/A,FALSE,"SHEET2";#N/A,#N/A,FALSE,"SHEET3";#N/A,#N/A,FALSE,"SHEET4"}</definedName>
    <definedName name="___mg3" localSheetId="52" hidden="1">{"Main",#N/A,FALSE,"Wacker";"Main2",#N/A,FALSE,"Wacker";"Value",#N/A,FALSE,"Wacker";"Sensitivity",#N/A,FALSE,"Wacker";"Paine",#N/A,FALSE,"Wacker";"Quaker",#N/A,FALSE,"Wacker";"Wacker",#N/A,FALSE,"Wacker";"1900",#N/A,FALSE,"Wacker";"1901",#N/A,FALSE,"Wacker"}</definedName>
    <definedName name="___OK2" localSheetId="52" hidden="1">{#N/A,#N/A,FALSE,"Cover";#N/A,#N/A,FALSE,"LUMI";#N/A,#N/A,FALSE,"COMD";#N/A,#N/A,FALSE,"Valuation";#N/A,#N/A,FALSE,"Assumptions";#N/A,#N/A,FALSE,"Pooling";#N/A,#N/A,FALSE,"BalanceSheet"}</definedName>
    <definedName name="___old2" localSheetId="52" hidden="1">{#N/A,#N/A,FALSE,"Chart 2 by Prop Type"}</definedName>
    <definedName name="___sab1" localSheetId="52" hidden="1">{#N/A,#N/A,FALSE,"Banco de Dados"}</definedName>
    <definedName name="___wr1" localSheetId="52" hidden="1">{"Output-3Column",#N/A,FALSE,"Output"}</definedName>
    <definedName name="___wrn1" localSheetId="52" hidden="1">{"schedule1",#N/A,FALSE,"Sheet1";"schedule2",#N/A,FALSE,"Sheet1";"schedule3",#N/A,FALSE,"Sheet1";"schedule4",#N/A,FALSE,"Sheet1";"schedule5",#N/A,FALSE,"Sheet1";"schedule6",#N/A,FALSE,"Sheet1"}</definedName>
    <definedName name="___wrn2" localSheetId="5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3" localSheetId="5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wrn4" localSheetId="52" hidden="1">{"data",#N/A,FALSE,"INPUT"}</definedName>
    <definedName name="__123Graph_AAVERAGE" localSheetId="52" hidden="1">#REF!</definedName>
    <definedName name="__123Graph_ACONC" localSheetId="52" hidden="1">#REF!</definedName>
    <definedName name="__123Graph_ACurrent" localSheetId="52" hidden="1">#REF!</definedName>
    <definedName name="__123Graph_ALEASED" localSheetId="52" hidden="1">#REF!</definedName>
    <definedName name="__123Graph_ASQFT" localSheetId="52" hidden="1">#REF!</definedName>
    <definedName name="__123Graph_AUNIT" localSheetId="52" hidden="1">#REF!</definedName>
    <definedName name="__123Graph_C" localSheetId="52" hidden="1">#REF!</definedName>
    <definedName name="__123Graph_LBL_AAVERAGE" localSheetId="52" hidden="1">#REF!</definedName>
    <definedName name="__123Graph_LBL_ALEASED" localSheetId="52" hidden="1">#REF!</definedName>
    <definedName name="__123Graph_LBL_ASQFT" localSheetId="52" hidden="1">#REF!</definedName>
    <definedName name="__123Graph_LBL_AUNIT" localSheetId="52" hidden="1">#REF!</definedName>
    <definedName name="__3_0_0_S" localSheetId="52" hidden="1">#REF!</definedName>
    <definedName name="__4__123Graph_XCHART_2" localSheetId="52" hidden="1">#REF!</definedName>
    <definedName name="__a1" localSheetId="52" hidden="1">{"Assump",#N/A,TRUE,"Proforma";"first",#N/A,TRUE,"Proforma";"second",#N/A,TRUE,"Proforma";"lease1",#N/A,TRUE,"Proforma";"lease2",#N/A,TRUE,"Proforma"}</definedName>
    <definedName name="__al1" localSheetId="52" hidden="1">{"sheet a",#N/A,FALSE,"A";"sheet b 1",#N/A,FALSE,"B";"sheet b 2",#N/A,FALSE,"B"}</definedName>
    <definedName name="__AVB2" localSheetId="52" hidden="1">{"page1",#N/A,FALSE,"PROFORMA";"page2",#N/A,FALSE,"PROFORMA";"page3",#N/A,FALSE,"PROFORMA";"page4",#N/A,FALSE,"PROFORMA";"page5",#N/A,FALSE,"PROFORMA";"page6",#N/A,FALSE,"PROFORMA";"page7",#N/A,FALSE,"PROFORMA";"page8",#N/A,FALSE,"PROFORMA"}</definedName>
    <definedName name="__b1" localSheetId="52" hidden="1">{"annual",#N/A,FALSE,"Pro Forma";#N/A,#N/A,FALSE,"Golf Operations"}</definedName>
    <definedName name="__cd1" localSheetId="52" hidden="1">{"annual",#N/A,FALSE,"Pro Forma";#N/A,#N/A,FALSE,"Golf Operations"}</definedName>
    <definedName name="__dan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dan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del1" localSheetId="52" hidden="1">{"Page1",#N/A,FALSE,"7979";"Page2",#N/A,FALSE,"7979";"Page3",#N/A,FALSE,"7979"}</definedName>
    <definedName name="__e4" localSheetId="52" hidden="1">{"new",#N/A,FALSE,"D";"PROFORMA",#N/A,FALSE,"A";"partial 1",#N/A,FALSE,"B";"partial 2",#N/A,FALSE,"B";"partial 3",#N/A,FALSE,"B";"SMALL CF 1",#N/A,FALSE,"C"}</definedName>
    <definedName name="__FDS_USED_FOR_REUSING_RANGE_IDS_RECYCLE" localSheetId="52" hidden="1">{33,33,33,33,33}</definedName>
    <definedName name="__gig1" localSheetId="52"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r1" localSheetId="52" hidden="1">{"three",#N/A,FALSE,"Capital";"four",#N/A,FALSE,"Capital"}</definedName>
    <definedName name="__jo2" localSheetId="52" hidden="1">{#N/A,#N/A,FALSE,"DCF-COM";#N/A,#N/A,FALSE,"VAC-COM"}</definedName>
    <definedName name="__jo3" localSheetId="52" hidden="1">{"CASHFLOW",#N/A,FALSE,"Northpointe"}</definedName>
    <definedName name="__jo4" localSheetId="52" hidden="1">{#N/A,#N/A,FALSE,"SHEET1";#N/A,#N/A,FALSE,"SHEET2";#N/A,#N/A,FALSE,"SHEET3";#N/A,#N/A,FALSE,"SHEET4"}</definedName>
    <definedName name="__k" localSheetId="52" hidden="1">{#N/A,#N/A,TRUE,"A-site";#N/A,#N/A,TRUE,"B-Buildings";#N/A,#N/A,TRUE,"c-out-of-fence";#N/A,#N/A,TRUE,"d-proj.infr.";#N/A,#N/A,TRUE,"e- land"}</definedName>
    <definedName name="__ma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1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123"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3"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4"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5"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6"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7"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8"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29"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30"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3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ae13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_mg3" localSheetId="52" hidden="1">{"Main",#N/A,FALSE,"Wacker";"Main2",#N/A,FALSE,"Wacker";"Value",#N/A,FALSE,"Wacker";"Sensitivity",#N/A,FALSE,"Wacker";"Paine",#N/A,FALSE,"Wacker";"Quaker",#N/A,FALSE,"Wacker";"Wacker",#N/A,FALSE,"Wacker";"1900",#N/A,FALSE,"Wacker";"1901",#N/A,FALSE,"Wacker"}</definedName>
    <definedName name="__OK2" localSheetId="52" hidden="1">{#N/A,#N/A,FALSE,"Cover";#N/A,#N/A,FALSE,"LUMI";#N/A,#N/A,FALSE,"COMD";#N/A,#N/A,FALSE,"Valuation";#N/A,#N/A,FALSE,"Assumptions";#N/A,#N/A,FALSE,"Pooling";#N/A,#N/A,FALSE,"BalanceSheet"}</definedName>
    <definedName name="__old2" localSheetId="52" hidden="1">{#N/A,#N/A,FALSE,"Chart 2 by Prop Type"}</definedName>
    <definedName name="__Ppm2" localSheetId="52" hidden="1">{"data",#N/A,FALSE,"INPUT"}</definedName>
    <definedName name="__sab1" localSheetId="52" hidden="1">{#N/A,#N/A,FALSE,"Banco de Dados"}</definedName>
    <definedName name="__w" localSheetId="52" hidden="1">{#N/A,#N/A,TRUE,"A-site";#N/A,#N/A,TRUE,"B-Buildings";#N/A,#N/A,TRUE,"c-out-of-fence";#N/A,#N/A,TRUE,"d-proj.infr.";#N/A,#N/A,TRUE,"e- land"}</definedName>
    <definedName name="__wr1" localSheetId="52" hidden="1">{"Output-3Column",#N/A,FALSE,"Output"}</definedName>
    <definedName name="__wrn1" localSheetId="52" hidden="1">{"schedule1",#N/A,FALSE,"Sheet1";"schedule2",#N/A,FALSE,"Sheet1";"schedule3",#N/A,FALSE,"Sheet1";"schedule4",#N/A,FALSE,"Sheet1";"schedule5",#N/A,FALSE,"Sheet1";"schedule6",#N/A,FALSE,"Sheet1"}</definedName>
    <definedName name="__wrn2" localSheetId="5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wrn3" localSheetId="5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wrn4" localSheetId="52" hidden="1">{"data",#N/A,FALSE,"INPUT"}</definedName>
    <definedName name="_1__FDSAUDITLINK__" localSheetId="52" hidden="1">{"fdsup://directions/FAT Viewer?action=UPDATE&amp;creator=factset&amp;DYN_ARGS=TRUE&amp;DOC_NAME=FAT:FQL_AUDITING_CLIENT_TEMPLATE.FAT&amp;display_string=Audit&amp;VAR:KEY=JIVIHKDEZQ&amp;VAR:QUERY=UkdGX0VOVFJQUl9WQUwoQU5OLDQxMDQ0LCwsLFVTRCwsTk9BVURJVCk=&amp;WINDOW=FIRST_POPUP&amp;HEIGHT=45","0&amp;WIDTH=450&amp;START_MAXIMIZED=FALSE&amp;VAR:CALENDAR=US&amp;VAR:SYMBOL=707624&amp;VAR:INDEX=0"}</definedName>
    <definedName name="_1_0_0_S" localSheetId="52" hidden="1">#REF!</definedName>
    <definedName name="_10__123Graph_CCHART_1" localSheetId="52" hidden="1">#REF!</definedName>
    <definedName name="_10__FDSAUDITLINK__" localSheetId="52" hidden="1">{"fdsup://directions/FAT Viewer?action=UPDATE&amp;creator=factset&amp;DYN_ARGS=TRUE&amp;DOC_NAME=FAT:FQL_AUDITING_CLIENT_TEMPLATE.FAT&amp;display_string=Audit&amp;VAR:KEY=QVOTMVOFAN&amp;VAR:QUERY=RkZfRU5UUlBSX1ZBTF9EQUlMWSg0MDI0MiwsLCwnVVNEJywnRElMJyk=&amp;WINDOW=FIRST_POPUP&amp;HEIGHT=45","0&amp;WIDTH=450&amp;START_MAXIMIZED=FALSE&amp;VAR:CALENDAR=US&amp;VAR:SYMBOL=B1H508&amp;VAR:INDEX=0"}</definedName>
    <definedName name="_100__FDSAUDITLINK__" localSheetId="52" hidden="1">{"fdsup://directions/FAT Viewer?action=UPDATE&amp;creator=factset&amp;DYN_ARGS=TRUE&amp;DOC_NAME=FAT:FQL_AUDITING_CLIENT_TEMPLATE.FAT&amp;display_string=Audit&amp;VAR:KEY=MFMZMXUPCP&amp;VAR:QUERY=RkZfRUJJVERBX0lCKCdDQUwnLDIwMDksLCwsJ1VTRCcp&amp;WINDOW=FIRST_POPUP&amp;HEIGHT=450&amp;WIDTH=450&amp;","START_MAXIMIZED=FALSE&amp;VAR:CALENDAR=US&amp;VAR:SYMBOL=332770&amp;VAR:INDEX=0"}</definedName>
    <definedName name="_101__FDSAUDITLINK__" localSheetId="52" hidden="1">{"fdsup://directions/FAT Viewer?action=UPDATE&amp;creator=factset&amp;DYN_ARGS=TRUE&amp;DOC_NAME=FAT:FQL_AUDITING_CLIENT_TEMPLATE.FAT&amp;display_string=Audit&amp;VAR:KEY=CXEHCRWFAB&amp;VAR:QUERY=RkZfRU5UUlBSX1ZBTF9EQUlMWSg0MDI0MiwsLCwnVVNEJywnRElMJyk=&amp;WINDOW=FIRST_POPUP&amp;HEIGHT=45","0&amp;WIDTH=450&amp;START_MAXIMIZED=FALSE&amp;VAR:CALENDAR=US&amp;VAR:SYMBOL=332770&amp;VAR:INDEX=0"}</definedName>
    <definedName name="_102__FDSAUDITLINK__" localSheetId="52" hidden="1">{"fdsup://directions/FAT Viewer?action=UPDATE&amp;creator=factset&amp;DYN_ARGS=TRUE&amp;DOC_NAME=FAT:FQL_AUDITING_CLIENT_TEMPLATE.FAT&amp;display_string=Audit&amp;VAR:KEY=SVGBOBYLCP&amp;VAR:QUERY=RkZfRUJJVERBX0lCKCdDQUwnLDIwMDksLCwsJ1VTRCcp&amp;WINDOW=FIRST_POPUP&amp;HEIGHT=450&amp;WIDTH=450&amp;","START_MAXIMIZED=FALSE&amp;VAR:CALENDAR=US&amp;VAR:SYMBOL=70454910&amp;VAR:INDEX=0"}</definedName>
    <definedName name="_11__123Graph_CCHART_2" localSheetId="52" hidden="1">#REF!</definedName>
    <definedName name="_11__123Graph_DCHART_1" localSheetId="52" hidden="1">#REF!</definedName>
    <definedName name="_11__FDSAUDITLINK__" localSheetId="52" hidden="1">{"fdsup://directions/FAT Viewer?action=UPDATE&amp;creator=factset&amp;DYN_ARGS=TRUE&amp;DOC_NAME=FAT:FQL_AUDITING_CLIENT_TEMPLATE.FAT&amp;display_string=Audit&amp;VAR:KEY=OXKBUPEVWZ&amp;VAR:QUERY=RkZfRUJJVERBX0lCKCdDQUwnLDIwMDksLCwsJ1VTRCcp&amp;WINDOW=FIRST_POPUP&amp;HEIGHT=450&amp;WIDTH=450&amp;","START_MAXIMIZED=FALSE&amp;VAR:CALENDAR=US&amp;VAR:SYMBOL=B0ZSH5&amp;VAR:INDEX=0"}</definedName>
    <definedName name="_11_3_97" localSheetId="52">#REF!</definedName>
    <definedName name="_12__FDSAUDITLINK__" localSheetId="52" hidden="1">{"fdsup://directions/FAT Viewer?action=UPDATE&amp;creator=factset&amp;DYN_ARGS=TRUE&amp;DOC_NAME=FAT:FQL_AUDITING_CLIENT_TEMPLATE.FAT&amp;display_string=Audit&amp;VAR:KEY=EHMBMXQHMZ&amp;VAR:QUERY=RkZfRUJJVERBX0lCKCdDQUwnLDIwMDksLCwsJ1VTRCcp&amp;WINDOW=FIRST_POPUP&amp;HEIGHT=450&amp;WIDTH=450&amp;","START_MAXIMIZED=FALSE&amp;VAR:CALENDAR=US&amp;VAR:SYMBOL=B1H508&amp;VAR:INDEX=0"}</definedName>
    <definedName name="_13__123Graph_CCHART_3" localSheetId="52" hidden="1">#REF!</definedName>
    <definedName name="_13__123Graph_FCHART_1" localSheetId="52" hidden="1">#REF!</definedName>
    <definedName name="_13__FDSAUDITLINK__" localSheetId="52" hidden="1">{"fdsup://directions/FAT Viewer?action=UPDATE&amp;creator=factset&amp;DYN_ARGS=TRUE&amp;DOC_NAME=FAT:FQL_AUDITING_CLIENT_TEMPLATE.FAT&amp;display_string=Audit&amp;VAR:KEY=ONSFQDEZIB&amp;VAR:QUERY=RkZfRUJJVERBX0lCKCdDQUwnLDIwMDksLCwsJ1VTRCcp&amp;WINDOW=FIRST_POPUP&amp;HEIGHT=450&amp;WIDTH=450&amp;","START_MAXIMIZED=FALSE&amp;VAR:CALENDAR=US&amp;VAR:SYMBOL=B1VRCG&amp;VAR:INDEX=0"}</definedName>
    <definedName name="_14__123Graph_DCHART_1" localSheetId="52" hidden="1">#REF!</definedName>
    <definedName name="_14__123Graph_LBL_ACHART_2" localSheetId="52" hidden="1">#REF!</definedName>
    <definedName name="_14__FDSAUDITLINK__" localSheetId="52" hidden="1">{"fdsup://directions/FAT Viewer?action=UPDATE&amp;creator=factset&amp;DYN_ARGS=TRUE&amp;DOC_NAME=FAT:FQL_AUDITING_CLIENT_TEMPLATE.FAT&amp;display_string=Audit&amp;VAR:KEY=KVODGPMXKV&amp;VAR:QUERY=RkZfRU5UUlBSX1ZBTF9EQUlMWSg0MDI0MiwsLCwnVVNEJywnRElMJyk=&amp;WINDOW=FIRST_POPUP&amp;HEIGHT=45","0&amp;WIDTH=450&amp;START_MAXIMIZED=FALSE&amp;VAR:CALENDAR=US&amp;VAR:SYMBOL=B1VRCG&amp;VAR:INDEX=0"}</definedName>
    <definedName name="_15__123Graph_ECHART_1" localSheetId="52" hidden="1">#REF!</definedName>
    <definedName name="_15__FDSAUDITLINK__" localSheetId="52" hidden="1">{"fdsup://directions/FAT Viewer?action=UPDATE&amp;creator=factset&amp;DYN_ARGS=TRUE&amp;DOC_NAME=FAT:FQL_AUDITING_CLIENT_TEMPLATE.FAT&amp;display_string=Audit&amp;VAR:KEY=QJARQRUDEH&amp;VAR:QUERY=RkZfRUJJVERBX0lCKCdDQUwnLDIwMDksLCwsJ1VTRCcp&amp;WINDOW=FIRST_POPUP&amp;HEIGHT=450&amp;WIDTH=450&amp;","START_MAXIMIZED=FALSE&amp;VAR:CALENDAR=US&amp;VAR:SYMBOL=600030&amp;VAR:INDEX=0"}</definedName>
    <definedName name="_16__123Graph_FCHART_1" localSheetId="52" hidden="1">#REF!</definedName>
    <definedName name="_16__123Graph_LBL_ACHART_4" localSheetId="52" hidden="1">#REF!</definedName>
    <definedName name="_16__FDSAUDITLINK__" localSheetId="52" hidden="1">{"fdsup://directions/FAT Viewer?action=UPDATE&amp;creator=factset&amp;DYN_ARGS=TRUE&amp;DOC_NAME=FAT:FQL_AUDITING_CLIENT_TEMPLATE.FAT&amp;display_string=Audit&amp;VAR:KEY=SHKZGPYRAD&amp;VAR:QUERY=RkZfRU5UUlBSX1ZBTF9EQUlMWSg0MDI0MiwsLCwnVVNEJywnRElMJyk=&amp;WINDOW=FIRST_POPUP&amp;HEIGHT=45","0&amp;WIDTH=450&amp;START_MAXIMIZED=FALSE&amp;VAR:CALENDAR=US&amp;VAR:SYMBOL=600030&amp;VAR:INDEX=0"}</definedName>
    <definedName name="_17__123Graph_LBL_ACHART_2" localSheetId="52" hidden="1">#REF!</definedName>
    <definedName name="_17__123Graph_LBL_BCHART_2" localSheetId="52" hidden="1">#REF!</definedName>
    <definedName name="_17__FDSAUDITLINK__" localSheetId="52" hidden="1">{"fdsup://directions/FAT Viewer?action=UPDATE&amp;creator=factset&amp;DYN_ARGS=TRUE&amp;DOC_NAME=FAT:FQL_AUDITING_CLIENT_TEMPLATE.FAT&amp;display_string=Audit&amp;VAR:KEY=WDEJKFYBMT&amp;VAR:QUERY=RkZfRUJJVERBX0lCKCdDQUwnLDIwMDksLCwsJ1VTRCcp&amp;WINDOW=FIRST_POPUP&amp;HEIGHT=450&amp;WIDTH=450&amp;","START_MAXIMIZED=FALSE&amp;VAR:CALENDAR=US&amp;VAR:SYMBOL=610989&amp;VAR:INDEX=0"}</definedName>
    <definedName name="_18__FDSAUDITLINK__" localSheetId="52" hidden="1">{"fdsup://directions/FAT Viewer?action=UPDATE&amp;creator=factset&amp;DYN_ARGS=TRUE&amp;DOC_NAME=FAT:FQL_AUDITING_CLIENT_TEMPLATE.FAT&amp;display_string=Audit&amp;VAR:KEY=SJEHMVUTUJ&amp;VAR:QUERY=RkZfRU5UUlBSX1ZBTF9EQUlMWSg0MDI0MiwsLCwnVVNEJywnRElMJyk=&amp;WINDOW=FIRST_POPUP&amp;HEIGHT=45","0&amp;WIDTH=450&amp;START_MAXIMIZED=FALSE&amp;VAR:CALENDAR=US&amp;VAR:SYMBOL=610989&amp;VAR:INDEX=0"}</definedName>
    <definedName name="_19__123Graph_LBL_ACHART_3" localSheetId="52" hidden="1">#REF!</definedName>
    <definedName name="_19__FDSAUDITLINK__" localSheetId="52" hidden="1">{"fdsup://directions/FAT Viewer?action=UPDATE&amp;creator=factset&amp;DYN_ARGS=TRUE&amp;DOC_NAME=FAT:FQL_AUDITING_CLIENT_TEMPLATE.FAT&amp;display_string=Audit&amp;VAR:KEY=UJSFKRAFAX&amp;VAR:QUERY=RkZfRUJJVERBX0lCKCdDQUwnLDIwMDksLCwsJ1VTRCcp&amp;WINDOW=FIRST_POPUP&amp;HEIGHT=450&amp;WIDTH=450&amp;","START_MAXIMIZED=FALSE&amp;VAR:CALENDAR=US&amp;VAR:SYMBOL=672529&amp;VAR:INDEX=0"}</definedName>
    <definedName name="_1ƒ0ACwvu.Sommai" localSheetId="52" hidden="1">#REF!,#REF!,#REF!,#REF!,#REF!,#REF!</definedName>
    <definedName name="_2" localSheetId="52">#REF!</definedName>
    <definedName name="_2__FDSAUDITLINK__" localSheetId="52" hidden="1">{"fdsup://directions/FAT Viewer?action=UPDATE&amp;creator=factset&amp;DYN_ARGS=TRUE&amp;DOC_NAME=FAT:FQL_AUDITING_CLIENT_TEMPLATE.FAT&amp;display_string=Audit&amp;VAR:KEY=SVWDARGLYV&amp;VAR:QUERY=UkdGX0VOVFJQUl9WQUwoQU5OLDQxMDQ0LCwsLCwsTk9BVURJVCk=&amp;WINDOW=FIRST_POPUP&amp;HEIGHT=450&amp;WI","DTH=450&amp;START_MAXIMIZED=FALSE&amp;VAR:CALENDAR=US&amp;VAR:SYMBOL=707624&amp;VAR:INDEX=0"}</definedName>
    <definedName name="_20__123Graph_LBL_ACHART_4" localSheetId="52" hidden="1">#REF!</definedName>
    <definedName name="_20__FDSAUDITLINK__" localSheetId="52" hidden="1">{"fdsup://directions/FAT Viewer?action=UPDATE&amp;creator=factset&amp;DYN_ARGS=TRUE&amp;DOC_NAME=FAT:FQL_AUDITING_CLIENT_TEMPLATE.FAT&amp;display_string=Audit&amp;VAR:KEY=UZSZCXIVQZ&amp;VAR:QUERY=RkZfRU5UUlBSX1ZBTF9EQUlMWSg0MDI0MiwsLCwnVVNEJywnRElMJyk=&amp;WINDOW=FIRST_POPUP&amp;HEIGHT=45","0&amp;WIDTH=450&amp;START_MAXIMIZED=FALSE&amp;VAR:CALENDAR=US&amp;VAR:SYMBOL=672529&amp;VAR:INDEX=0"}</definedName>
    <definedName name="_21__123Graph_LBL_BCHART_2" localSheetId="52" hidden="1">#REF!</definedName>
    <definedName name="_21__FDSAUDITLINK__" localSheetId="52" hidden="1">{"fdsup://directions/FAT Viewer?action=UPDATE&amp;creator=factset&amp;DYN_ARGS=TRUE&amp;DOC_NAME=FAT:FQL_AUDITING_CLIENT_TEMPLATE.FAT&amp;display_string=Audit&amp;VAR:KEY=MXYZWTSLEL&amp;VAR:QUERY=RkZfRUJJVERBX0lCKCdDQUwnLDIwMDksLCwsJ1VTRCcp&amp;WINDOW=FIRST_POPUP&amp;HEIGHT=450&amp;WIDTH=450&amp;","START_MAXIMIZED=FALSE&amp;VAR:CALENDAR=US&amp;VAR:SYMBOL=642539&amp;VAR:INDEX=0"}</definedName>
    <definedName name="_22__FDSAUDITLINK__" localSheetId="52" hidden="1">{"fdsup://directions/FAT Viewer?action=UPDATE&amp;creator=factset&amp;DYN_ARGS=TRUE&amp;DOC_NAME=FAT:FQL_AUDITING_CLIENT_TEMPLATE.FAT&amp;display_string=Audit&amp;VAR:KEY=MXSHIJCBUD&amp;VAR:QUERY=RkZfRU5UUlBSX1ZBTF9EQUlMWSg0MDI0MiwsLCwnVVNEJywnRElMJyk=&amp;WINDOW=FIRST_POPUP&amp;HEIGHT=45","0&amp;WIDTH=450&amp;START_MAXIMIZED=FALSE&amp;VAR:CALENDAR=US&amp;VAR:SYMBOL=642539&amp;VAR:INDEX=0"}</definedName>
    <definedName name="_23__123Graph_LBL_BCHART_3" localSheetId="52" hidden="1">#REF!</definedName>
    <definedName name="_23__FDSAUDITLINK__" localSheetId="52" hidden="1">{"fdsup://directions/FAT Viewer?action=UPDATE&amp;creator=factset&amp;DYN_ARGS=TRUE&amp;DOC_NAME=FAT:FQL_AUDITING_CLIENT_TEMPLATE.FAT&amp;display_string=Audit&amp;VAR:KEY=CXYHEJMREF&amp;VAR:QUERY=RkZfRUJJVERBX0lCKCdDQUwnLDIwMDksLCwsJ1VTRCcp&amp;WINDOW=FIRST_POPUP&amp;HEIGHT=450&amp;WIDTH=450&amp;","START_MAXIMIZED=FALSE&amp;VAR:CALENDAR=US&amp;VAR:SYMBOL=B1JNK8&amp;VAR:INDEX=0"}</definedName>
    <definedName name="_24__123Graph_LBL_CCHART_2" localSheetId="52" hidden="1">#REF!</definedName>
    <definedName name="_24__FDSAUDITLINK__" localSheetId="52" hidden="1">{"fdsup://directions/FAT Viewer?action=UPDATE&amp;creator=factset&amp;DYN_ARGS=TRUE&amp;DOC_NAME=FAT:FQL_AUDITING_CLIENT_TEMPLATE.FAT&amp;display_string=Audit&amp;VAR:KEY=EHIVMZAFGB&amp;VAR:QUERY=RkZfRU5UUlBSX1ZBTF9EQUlMWSg0MDI0MiwsLCwnVVNEJywnRElMJyk=&amp;WINDOW=FIRST_POPUP&amp;HEIGHT=45","0&amp;WIDTH=450&amp;START_MAXIMIZED=FALSE&amp;VAR:CALENDAR=US&amp;VAR:SYMBOL=B1JNK8&amp;VAR:INDEX=0"}</definedName>
    <definedName name="_25__FDSAUDITLINK__" localSheetId="52" hidden="1">{"fdsup://directions/FAT Viewer?action=UPDATE&amp;creator=factset&amp;DYN_ARGS=TRUE&amp;DOC_NAME=FAT:FQL_AUDITING_CLIENT_TEMPLATE.FAT&amp;display_string=Audit&amp;VAR:KEY=OVIVMZOVCP&amp;VAR:QUERY=RkZfRUJJVERBX0lCKCdDQUwnLDIwMDksLCwsJ1VTRCcp&amp;WINDOW=FIRST_POPUP&amp;HEIGHT=450&amp;WIDTH=450&amp;","START_MAXIMIZED=FALSE&amp;VAR:CALENDAR=US&amp;VAR:SYMBOL=B09N7M&amp;VAR:INDEX=0"}</definedName>
    <definedName name="_26__123Graph_LBL_CCHART_3" localSheetId="52" hidden="1">#REF!</definedName>
    <definedName name="_26__FDSAUDITLINK__" localSheetId="52" hidden="1">{"fdsup://directions/FAT Viewer?action=UPDATE&amp;creator=factset&amp;DYN_ARGS=TRUE&amp;DOC_NAME=FAT:FQL_AUDITING_CLIENT_TEMPLATE.FAT&amp;display_string=Audit&amp;VAR:KEY=MLSVYZWRCH&amp;VAR:QUERY=RkZfRU5UUlBSX1ZBTF9EQUlMWSg0MDI0MiwsLCwnVVNEJywnRElMJyk=&amp;WINDOW=FIRST_POPUP&amp;HEIGHT=45","0&amp;WIDTH=450&amp;START_MAXIMIZED=FALSE&amp;VAR:CALENDAR=US&amp;VAR:SYMBOL=B09N7M&amp;VAR:INDEX=0"}</definedName>
    <definedName name="_27__FDSAUDITLINK__" localSheetId="52" hidden="1">{"fdsup://Directions/FactSet Auditing Viewer?action=AUDIT_VALUE&amp;DB=129&amp;ID1=604348&amp;VALUEID=03426&amp;SDATE=2008&amp;PERIODTYPE=ANN_STD&amp;window=popup_no_bar&amp;width=385&amp;height=120&amp;START_MAXIMIZED=FALSE&amp;creator=factset&amp;display_string=Audit"}</definedName>
    <definedName name="_28__FDSAUDITLINK__" localSheetId="52" hidden="1">{"fdsup://directions/FAT Viewer?action=UPDATE&amp;creator=factset&amp;DYN_ARGS=TRUE&amp;DOC_NAME=FAT:FQL_AUDITING_CLIENT_TEMPLATE.FAT&amp;display_string=Audit&amp;VAR:KEY=ALIZMZKVMP&amp;VAR:QUERY=RkZfRU5UUlBSX1ZBTF9EQUlMWSg0MDI0MiwsLCwnVVNEJywnRElMJyk=&amp;WINDOW=FIRST_POPUP&amp;HEIGHT=45","0&amp;WIDTH=450&amp;START_MAXIMIZED=FALSE&amp;VAR:CALENDAR=US&amp;VAR:SYMBOL=70454910&amp;VAR:INDEX=0"}</definedName>
    <definedName name="_29__FDSAUDITLINK__" localSheetId="52" hidden="1">{"fdsup://directions/FAT Viewer?action=UPDATE&amp;creator=factset&amp;DYN_ARGS=TRUE&amp;DOC_NAME=FAT:FQL_AUDITING_CLIENT_TEMPLATE.FAT&amp;display_string=Audit&amp;VAR:KEY=KVIZONYBQL&amp;VAR:QUERY=RkZfRUJJVERBX0lCKCdDQUwnLDIwMDksLCwsJ1VTRCcp&amp;WINDOW=FIRST_POPUP&amp;HEIGHT=450&amp;WIDTH=450&amp;","START_MAXIMIZED=FALSE&amp;VAR:CALENDAR=US&amp;VAR:SYMBOL=01381710&amp;VAR:INDEX=0"}</definedName>
    <definedName name="_2ƒ0ACwvu.Sommai" localSheetId="52" hidden="1">#REF!,#REF!,#REF!,#REF!,#REF!,#REF!</definedName>
    <definedName name="_2ƒ0Swvu.Sommai" localSheetId="52" hidden="1">#REF!,#REF!,#REF!,#REF!,#REF!,#REF!</definedName>
    <definedName name="_3__FDSAUDITLINK__" localSheetId="52" hidden="1">{"fdsup://directions/FAT Viewer?action=UPDATE&amp;creator=factset&amp;DYN_ARGS=TRUE&amp;DOC_NAME=FAT:FQL_AUDITING_CLIENT_TEMPLATE.FAT&amp;display_string=Audit&amp;VAR:KEY=YFOVQTWLIJ&amp;VAR:QUERY=RkZfRU5UUlBSX1ZBTF9EQUlMWSg0MDI0MiwsLCwnVVNEJywnRElMJyk=&amp;WINDOW=FIRST_POPUP&amp;HEIGHT=45","0&amp;WIDTH=450&amp;START_MAXIMIZED=FALSE&amp;VAR:CALENDAR=US&amp;VAR:SYMBOL=678305&amp;VAR:INDEX=0"}</definedName>
    <definedName name="_30__FDSAUDITLINK__" localSheetId="52" hidden="1">{"fdsup://directions/FAT Viewer?action=UPDATE&amp;creator=factset&amp;DYN_ARGS=TRUE&amp;DOC_NAME=FAT:FQL_AUDITING_CLIENT_TEMPLATE.FAT&amp;display_string=Audit&amp;VAR:KEY=WDIPMPONKN&amp;VAR:QUERY=RkZfRU5UUlBSX1ZBTF9EQUlMWSg0MDI0MiwsLCwnVVNEJywnRElMJyk=&amp;WINDOW=FIRST_POPUP&amp;HEIGHT=45","0&amp;WIDTH=450&amp;START_MAXIMIZED=FALSE&amp;VAR:CALENDAR=US&amp;VAR:SYMBOL=01381710&amp;VAR:INDEX=0"}</definedName>
    <definedName name="_31__FDSAUDITLINK__" localSheetId="52" hidden="1">{"fdsup://directions/FAT Viewer?action=UPDATE&amp;creator=factset&amp;DYN_ARGS=TRUE&amp;DOC_NAME=FAT:FQL_AUDITING_CLIENT_TEMPLATE.FAT&amp;display_string=Audit&amp;VAR:KEY=SFSDQLCZQV&amp;VAR:QUERY=RkZfRUJJVERBX0lCKCdDQUwnLDIwMDksLCwsJ1VTRCcp&amp;WINDOW=FIRST_POPUP&amp;HEIGHT=450&amp;WIDTH=450&amp;","START_MAXIMIZED=FALSE&amp;VAR:CALENDAR=US&amp;VAR:SYMBOL=B1G426&amp;VAR:INDEX=0"}</definedName>
    <definedName name="_32__FDSAUDITLINK__" localSheetId="52" hidden="1">{"fdsup://directions/FAT Viewer?action=UPDATE&amp;creator=factset&amp;DYN_ARGS=TRUE&amp;DOC_NAME=FAT:FQL_AUDITING_CLIENT_TEMPLATE.FAT&amp;display_string=Audit&amp;VAR:KEY=MZYVMTAFUT&amp;VAR:QUERY=RkZfRU5UUlBSX1ZBTF9EQUlMWSg0MDI0MiwsLCwnVVNEJywnRElMJyk=&amp;WINDOW=FIRST_POPUP&amp;HEIGHT=45","0&amp;WIDTH=450&amp;START_MAXIMIZED=FALSE&amp;VAR:CALENDAR=US&amp;VAR:SYMBOL=B1G426&amp;VAR:INDEX=0"}</definedName>
    <definedName name="_33__FDSAUDITLINK__" localSheetId="52" hidden="1">{"fdsup://directions/FAT Viewer?action=UPDATE&amp;creator=factset&amp;DYN_ARGS=TRUE&amp;DOC_NAME=FAT:FQL_AUDITING_CLIENT_TEMPLATE.FAT&amp;display_string=Audit&amp;VAR:KEY=CLMPGRAFIV&amp;VAR:QUERY=RkZfRUJJVERBX0lCKCdDQUwnLDIwMDksLCwsJ1VTRCcp&amp;WINDOW=FIRST_POPUP&amp;HEIGHT=450&amp;WIDTH=450&amp;","START_MAXIMIZED=FALSE&amp;VAR:CALENDAR=US&amp;VAR:SYMBOL=B29BCK&amp;VAR:INDEX=0"}</definedName>
    <definedName name="_34__FDSAUDITLINK__" localSheetId="52" hidden="1">{"fdsup://directions/FAT Viewer?action=UPDATE&amp;creator=factset&amp;DYN_ARGS=TRUE&amp;DOC_NAME=FAT:FQL_AUDITING_CLIENT_TEMPLATE.FAT&amp;display_string=Audit&amp;VAR:KEY=ONCXUBIDAL&amp;VAR:QUERY=RkZfRU5UUlBSX1ZBTF9EQUlMWSg0MDI0MiwsLCwnVVNEJywnRElMJyk=&amp;WINDOW=FIRST_POPUP&amp;HEIGHT=45","0&amp;WIDTH=450&amp;START_MAXIMIZED=FALSE&amp;VAR:CALENDAR=US&amp;VAR:SYMBOL=B29BCK&amp;VAR:INDEX=0"}</definedName>
    <definedName name="_35__FDSAUDITLINK__" localSheetId="52" hidden="1">{"fdsup://directions/FAT Viewer?action=UPDATE&amp;creator=factset&amp;DYN_ARGS=TRUE&amp;DOC_NAME=FAT:FQL_AUDITING_CLIENT_TEMPLATE.FAT&amp;display_string=Audit&amp;VAR:KEY=CPINQXQDOF&amp;VAR:QUERY=RkZfRUJJVERBX0lCKCdDQUwnLDIwMDksLCwsJ1VTRCcp&amp;WINDOW=FIRST_POPUP&amp;HEIGHT=450&amp;WIDTH=450&amp;","START_MAXIMIZED=FALSE&amp;VAR:CALENDAR=US&amp;VAR:SYMBOL=B019KX&amp;VAR:INDEX=0"}</definedName>
    <definedName name="_36__FDSAUDITLINK__" localSheetId="52" hidden="1">{"fdsup://directions/FAT Viewer?action=UPDATE&amp;creator=factset&amp;DYN_ARGS=TRUE&amp;DOC_NAME=FAT:FQL_AUDITING_CLIENT_TEMPLATE.FAT&amp;display_string=Audit&amp;VAR:KEY=GBWNGBUNCZ&amp;VAR:QUERY=RkZfRUJJVERBX0lCKCdDQUwnLDIwMDksLCwsJ1VTRCcp&amp;WINDOW=FIRST_POPUP&amp;HEIGHT=450&amp;WIDTH=450&amp;","START_MAXIMIZED=FALSE&amp;VAR:CALENDAR=US&amp;VAR:SYMBOL=84265V10&amp;VAR:INDEX=0"}</definedName>
    <definedName name="_37__FDSAUDITLINK__" localSheetId="52" hidden="1">{"fdsup://directions/FAT Viewer?action=UPDATE&amp;creator=factset&amp;DYN_ARGS=TRUE&amp;DOC_NAME=FAT:FQL_AUDITING_CLIENT_TEMPLATE.FAT&amp;display_string=Audit&amp;VAR:KEY=QTEFEBGPSL&amp;VAR:QUERY=RkZfRUJJVERBX0lCKCdDQUwnLDIwMDksLCwsJ1VTRCcp&amp;WINDOW=FIRST_POPUP&amp;HEIGHT=450&amp;WIDTH=450&amp;","START_MAXIMIZED=FALSE&amp;VAR:CALENDAR=US&amp;VAR:SYMBOL=35671D85&amp;VAR:INDEX=0"}</definedName>
    <definedName name="_38__FDSAUDITLINK__" localSheetId="52" hidden="1">{"fdsup://directions/FAT Viewer?action=UPDATE&amp;creator=factset&amp;DYN_ARGS=TRUE&amp;DOC_NAME=FAT:FQL_AUDITING_CLIENT_TEMPLATE.FAT&amp;display_string=Audit&amp;VAR:KEY=SDCXMZYZYB&amp;VAR:QUERY=RkZfRUJJVERBX0lCKCdDQUwnLDIwMDksLCwsJ1VTRCcp&amp;WINDOW=FIRST_POPUP&amp;HEIGHT=450&amp;WIDTH=450&amp;","START_MAXIMIZED=FALSE&amp;VAR:CALENDAR=US&amp;VAR:SYMBOL=604348&amp;VAR:INDEX=0"}</definedName>
    <definedName name="_39__FDSAUDITLINK__" localSheetId="52" hidden="1">{"fdsup://Directions/FactSet Auditing Viewer?action=AUDIT_VALUE&amp;DB=129&amp;ID1=604348&amp;VALUEID=02001&amp;SDATE=2008&amp;PERIODTYPE=ANN_STD&amp;window=popup_no_bar&amp;width=385&amp;height=120&amp;START_MAXIMIZED=FALSE&amp;creator=factset&amp;display_string=Audit"}</definedName>
    <definedName name="_3p0Rwvu.Sommai" localSheetId="52" hidden="1">#REF!,#REF!,#REF!,#REF!,#REF!</definedName>
    <definedName name="_4__123Graph_ACHART_1" localSheetId="52">#REF!</definedName>
    <definedName name="_4__123Graph_ACHART_15" localSheetId="52" hidden="1">#REF!</definedName>
    <definedName name="_4__123Graph_ACHART_17" localSheetId="52" hidden="1">#REF!</definedName>
    <definedName name="_4__123Graph_ACHART_3" localSheetId="52" hidden="1">#REF!</definedName>
    <definedName name="_4__FDSAUDITLINK__" localSheetId="52" hidden="1">{"fdsup://directions/FAT Viewer?action=UPDATE&amp;creator=factset&amp;DYN_ARGS=TRUE&amp;DOC_NAME=FAT:FQL_AUDITING_CLIENT_TEMPLATE.FAT&amp;display_string=Audit&amp;VAR:KEY=YDSHWDYLUB&amp;VAR:QUERY=RkZfRUJJVERBX0lCKCdDQUwnLDIwMDksLCwsJ1VTRCcp&amp;WINDOW=FIRST_POPUP&amp;HEIGHT=450&amp;WIDTH=450&amp;","START_MAXIMIZED=FALSE&amp;VAR:CALENDAR=US&amp;VAR:SYMBOL=650432&amp;VAR:INDEX=0"}</definedName>
    <definedName name="_40__FDSAUDITLINK__" localSheetId="52" hidden="1">{"fdsup://directions/FAT Viewer?action=UPDATE&amp;creator=factset&amp;DYN_ARGS=TRUE&amp;DOC_NAME=FAT:FQL_AUDITING_CLIENT_TEMPLATE.FAT&amp;display_string=Audit&amp;VAR:KEY=IBUXKJGJCN&amp;VAR:QUERY=RkZfRU5UUlBSX1ZBTF9EQUlMWSg0MDI0MiwsLCwnVVNEJywnRElMJyk=&amp;WINDOW=FIRST_POPUP&amp;HEIGHT=45","0&amp;WIDTH=450&amp;START_MAXIMIZED=FALSE&amp;VAR:CALENDAR=US&amp;VAR:SYMBOL=604348&amp;VAR:INDEX=0"}</definedName>
    <definedName name="_41__FDSAUDITLINK__" localSheetId="52" hidden="1">{"fdsup://directions/FAT Viewer?action=UPDATE&amp;creator=factset&amp;DYN_ARGS=TRUE&amp;DOC_NAME=FAT:FQL_AUDITING_CLIENT_TEMPLATE.FAT&amp;display_string=Audit&amp;VAR:KEY=ORCHORYFWP&amp;VAR:QUERY=RkZfRUJJVERBX0lCKCdDQUwnLDIwMDksLCwsJ1VTRCcp&amp;WINDOW=FIRST_POPUP&amp;HEIGHT=450&amp;WIDTH=450&amp;","START_MAXIMIZED=FALSE&amp;VAR:CALENDAR=US&amp;VAR:SYMBOL=613944&amp;VAR:INDEX=0"}</definedName>
    <definedName name="_42__FDSAUDITLINK__" localSheetId="52" hidden="1">{"fdsup://directions/FAT Viewer?action=UPDATE&amp;creator=factset&amp;DYN_ARGS=TRUE&amp;DOC_NAME=FAT:FQL_AUDITING_CLIENT_TEMPLATE.FAT&amp;display_string=Audit&amp;VAR:KEY=MPCJKXEHKN&amp;VAR:QUERY=RkZfRU5UUlBSX1ZBTF9EQUlMWSg0MDI0MiwsLCwnVVNEJywnRElMJyk=&amp;WINDOW=FIRST_POPUP&amp;HEIGHT=45","0&amp;WIDTH=450&amp;START_MAXIMIZED=FALSE&amp;VAR:CALENDAR=US&amp;VAR:SYMBOL=613944&amp;VAR:INDEX=0"}</definedName>
    <definedName name="_43__FDSAUDITLINK__" localSheetId="52" hidden="1">{"fdsup://directions/FAT Viewer?action=UPDATE&amp;creator=factset&amp;DYN_ARGS=TRUE&amp;DOC_NAME=FAT:FQL_AUDITING_CLIENT_TEMPLATE.FAT&amp;display_string=Audit&amp;VAR:KEY=MZMPOVYPOT&amp;VAR:QUERY=RkZfRUJJVERBX0lCKCdDQUwnLDIwMDksLCwsJ1VTRCcp&amp;WINDOW=FIRST_POPUP&amp;HEIGHT=450&amp;WIDTH=450&amp;","START_MAXIMIZED=FALSE&amp;VAR:CALENDAR=US&amp;VAR:SYMBOL=B0GWF4&amp;VAR:INDEX=0"}</definedName>
    <definedName name="_44__FDSAUDITLINK__" localSheetId="52" hidden="1">{"fdsup://directions/FAT Viewer?action=UPDATE&amp;creator=factset&amp;DYN_ARGS=TRUE&amp;DOC_NAME=FAT:FQL_AUDITING_CLIENT_TEMPLATE.FAT&amp;display_string=Audit&amp;VAR:KEY=OTIPUXQVWX&amp;VAR:QUERY=RkZfRU5UUlBSX1ZBTF9EQUlMWSg0MDI0MiwsLCwnVVNEJywnRElMJyk=&amp;WINDOW=FIRST_POPUP&amp;HEIGHT=45","0&amp;WIDTH=450&amp;START_MAXIMIZED=FALSE&amp;VAR:CALENDAR=US&amp;VAR:SYMBOL=B0GWF4&amp;VAR:INDEX=0"}</definedName>
    <definedName name="_45__FDSAUDITLINK__" localSheetId="52" hidden="1">{"fdsup://directions/FAT Viewer?action=UPDATE&amp;creator=factset&amp;DYN_ARGS=TRUE&amp;DOC_NAME=FAT:FQL_AUDITING_CLIENT_TEMPLATE.FAT&amp;display_string=Audit&amp;VAR:KEY=OFSDYBCHEJ&amp;VAR:QUERY=RkZfRUJJVERBX0lCKCdDQUwnLDIwMDksLCwsJ1VTRCcp&amp;WINDOW=FIRST_POPUP&amp;HEIGHT=450&amp;WIDTH=450&amp;","START_MAXIMIZED=FALSE&amp;VAR:CALENDAR=US&amp;VAR:SYMBOL=B11HK3&amp;VAR:INDEX=0"}</definedName>
    <definedName name="_46__FDSAUDITLINK__" localSheetId="52" hidden="1">{"fdsup://directions/FAT Viewer?action=UPDATE&amp;creator=factset&amp;DYN_ARGS=TRUE&amp;DOC_NAME=FAT:FQL_AUDITING_CLIENT_TEMPLATE.FAT&amp;display_string=Audit&amp;VAR:KEY=MDELEFOVAR&amp;VAR:QUERY=RkZfRU5UUlBSX1ZBTF9EQUlMWSg0MDI0MiwsLCwnVVNEJywnRElMJyk=&amp;WINDOW=FIRST_POPUP&amp;HEIGHT=45","0&amp;WIDTH=450&amp;START_MAXIMIZED=FALSE&amp;VAR:CALENDAR=US&amp;VAR:SYMBOL=B11HK3&amp;VAR:INDEX=0"}</definedName>
    <definedName name="_47__FDSAUDITLINK__" localSheetId="52" hidden="1">{"fdsup://directions/FAT Viewer?action=UPDATE&amp;creator=factset&amp;DYN_ARGS=TRUE&amp;DOC_NAME=FAT:FQL_AUDITING_CLIENT_TEMPLATE.FAT&amp;display_string=Audit&amp;VAR:KEY=UXMFINCVAN&amp;VAR:QUERY=RkZfRUJJVERBX0lCKCdDQUwnLDIwMDksLCwsJ1VTRCcp&amp;WINDOW=FIRST_POPUP&amp;HEIGHT=450&amp;WIDTH=450&amp;","START_MAXIMIZED=FALSE&amp;VAR:CALENDAR=US&amp;VAR:SYMBOL=20854P10&amp;VAR:INDEX=0"}</definedName>
    <definedName name="_48__FDSAUDITLINK__" localSheetId="52" hidden="1">{"fdsup://directions/FAT Viewer?action=UPDATE&amp;creator=factset&amp;DYN_ARGS=TRUE&amp;DOC_NAME=FAT:FQL_AUDITING_CLIENT_TEMPLATE.FAT&amp;display_string=Audit&amp;VAR:KEY=YZUDINQFMN&amp;VAR:QUERY=RkZfRU5UUlBSX1ZBTF9EQUlMWSg0MDI0MiwsLCwnVVNEJywnRElMJyk=&amp;WINDOW=FIRST_POPUP&amp;HEIGHT=45","0&amp;WIDTH=450&amp;START_MAXIMIZED=FALSE&amp;VAR:CALENDAR=US&amp;VAR:SYMBOL=20854P10&amp;VAR:INDEX=0"}</definedName>
    <definedName name="_49__FDSAUDITLINK__" localSheetId="52" hidden="1">{"fdsup://directions/FAT Viewer?action=UPDATE&amp;creator=factset&amp;DYN_ARGS=TRUE&amp;DOC_NAME=FAT:FQL_AUDITING_CLIENT_TEMPLATE.FAT&amp;display_string=Audit&amp;VAR:KEY=MFMZMXUPCP&amp;VAR:QUERY=RkZfRUJJVERBX0lCKCdDQUwnLDIwMDksLCwsJ1VTRCcp&amp;WINDOW=FIRST_POPUP&amp;HEIGHT=450&amp;WIDTH=450&amp;","START_MAXIMIZED=FALSE&amp;VAR:CALENDAR=US&amp;VAR:SYMBOL=332770&amp;VAR:INDEX=0"}</definedName>
    <definedName name="_4ƒ0Swvu.Sommai" localSheetId="52" hidden="1">#REF!,#REF!,#REF!,#REF!,#REF!,#REF!</definedName>
    <definedName name="_5__123Graph_ACHART_4" localSheetId="52" hidden="1">#REF!</definedName>
    <definedName name="_5__123Graph_AChart_5E" localSheetId="52" hidden="1">#REF!</definedName>
    <definedName name="_5__FDSAUDITLINK__" localSheetId="52" hidden="1">{"fdsup://directions/FAT Viewer?action=UPDATE&amp;creator=factset&amp;DYN_ARGS=TRUE&amp;DOC_NAME=FAT:FQL_AUDITING_CLIENT_TEMPLATE.FAT&amp;display_string=Audit&amp;VAR:KEY=WVMRQVONSP&amp;VAR:QUERY=RkZfRU5UUlBSX1ZBTF9EQUlMWSg0MDI0MiwsLCwnVVNEJywnRElMJyk=&amp;WINDOW=FIRST_POPUP&amp;HEIGHT=45","0&amp;WIDTH=450&amp;START_MAXIMIZED=FALSE&amp;VAR:CALENDAR=US&amp;VAR:SYMBOL=650432&amp;VAR:INDEX=0"}</definedName>
    <definedName name="_50__FDSAUDITLINK__" localSheetId="52" hidden="1">{"fdsup://directions/FAT Viewer?action=UPDATE&amp;creator=factset&amp;DYN_ARGS=TRUE&amp;DOC_NAME=FAT:FQL_AUDITING_CLIENT_TEMPLATE.FAT&amp;display_string=Audit&amp;VAR:KEY=CXEHCRWFAB&amp;VAR:QUERY=RkZfRU5UUlBSX1ZBTF9EQUlMWSg0MDI0MiwsLCwnVVNEJywnRElMJyk=&amp;WINDOW=FIRST_POPUP&amp;HEIGHT=45","0&amp;WIDTH=450&amp;START_MAXIMIZED=FALSE&amp;VAR:CALENDAR=US&amp;VAR:SYMBOL=332770&amp;VAR:INDEX=0"}</definedName>
    <definedName name="_51__FDSAUDITLINK__" localSheetId="52" hidden="1">{"fdsup://directions/FAT Viewer?action=UPDATE&amp;creator=factset&amp;DYN_ARGS=TRUE&amp;DOC_NAME=FAT:FQL_AUDITING_CLIENT_TEMPLATE.FAT&amp;display_string=Audit&amp;VAR:KEY=SVGBOBYLCP&amp;VAR:QUERY=RkZfRUJJVERBX0lCKCdDQUwnLDIwMDksLCwsJ1VTRCcp&amp;WINDOW=FIRST_POPUP&amp;HEIGHT=450&amp;WIDTH=450&amp;","START_MAXIMIZED=FALSE&amp;VAR:CALENDAR=US&amp;VAR:SYMBOL=70454910&amp;VAR:INDEX=0"}</definedName>
    <definedName name="_52__FDSAUDITLINK__" localSheetId="52" hidden="1">{"fdsup://directions/FAT Viewer?action=UPDATE&amp;creator=factset&amp;DYN_ARGS=TRUE&amp;DOC_NAME=FAT:FQL_AUDITING_CLIENT_TEMPLATE.FAT&amp;display_string=Audit&amp;VAR:KEY=ETCDEBGVWV&amp;VAR:QUERY=RkZfRU5UUlBSX1ZBTF9EQUlMWSg0MDI0MiwsLCwnVVNEJywnRElMJyk=&amp;WINDOW=FIRST_POPUP&amp;HEIGHT=45","0&amp;WIDTH=450&amp;START_MAXIMIZED=FALSE&amp;VAR:CALENDAR=US&amp;VAR:SYMBOL=B0ZSH5&amp;VAR:INDEX=0"}</definedName>
    <definedName name="_53__FDSAUDITLINK__" localSheetId="52" hidden="1">{"fdsup://directions/FAT Viewer?action=UPDATE&amp;creator=factset&amp;DYN_ARGS=TRUE&amp;DOC_NAME=FAT:FQL_AUDITING_CLIENT_TEMPLATE.FAT&amp;display_string=Audit&amp;VAR:KEY=CTADCFEBYL&amp;VAR:QUERY=RkZfRUJJVERBX0lCKCdDQUwnLDIwMDksLCwsJ1VTRCcp&amp;WINDOW=FIRST_POPUP&amp;HEIGHT=450&amp;WIDTH=450&amp;","START_MAXIMIZED=FALSE&amp;VAR:CALENDAR=US&amp;VAR:SYMBOL=678305&amp;VAR:INDEX=0"}</definedName>
    <definedName name="_54__FDSAUDITLINK__" localSheetId="52" hidden="1">{"fdsup://directions/FAT Viewer?action=UPDATE&amp;creator=factset&amp;DYN_ARGS=TRUE&amp;DOC_NAME=FAT:FQL_AUDITING_CLIENT_TEMPLATE.FAT&amp;display_string=Audit&amp;VAR:KEY=YFOVQTWLIJ&amp;VAR:QUERY=RkZfRU5UUlBSX1ZBTF9EQUlMWSg0MDI0MiwsLCwnVVNEJywnRElMJyk=&amp;WINDOW=FIRST_POPUP&amp;HEIGHT=45","0&amp;WIDTH=450&amp;START_MAXIMIZED=FALSE&amp;VAR:CALENDAR=US&amp;VAR:SYMBOL=678305&amp;VAR:INDEX=0"}</definedName>
    <definedName name="_55__FDSAUDITLINK__" localSheetId="52" hidden="1">{"fdsup://directions/FAT Viewer?action=UPDATE&amp;creator=factset&amp;DYN_ARGS=TRUE&amp;DOC_NAME=FAT:FQL_AUDITING_CLIENT_TEMPLATE.FAT&amp;display_string=Audit&amp;VAR:KEY=YDSHWDYLUB&amp;VAR:QUERY=RkZfRUJJVERBX0lCKCdDQUwnLDIwMDksLCwsJ1VTRCcp&amp;WINDOW=FIRST_POPUP&amp;HEIGHT=450&amp;WIDTH=450&amp;","START_MAXIMIZED=FALSE&amp;VAR:CALENDAR=US&amp;VAR:SYMBOL=650432&amp;VAR:INDEX=0"}</definedName>
    <definedName name="_56__FDSAUDITLINK__" localSheetId="52" hidden="1">{"fdsup://directions/FAT Viewer?action=UPDATE&amp;creator=factset&amp;DYN_ARGS=TRUE&amp;DOC_NAME=FAT:FQL_AUDITING_CLIENT_TEMPLATE.FAT&amp;display_string=Audit&amp;VAR:KEY=WVMRQVONSP&amp;VAR:QUERY=RkZfRU5UUlBSX1ZBTF9EQUlMWSg0MDI0MiwsLCwnVVNEJywnRElMJyk=&amp;WINDOW=FIRST_POPUP&amp;HEIGHT=45","0&amp;WIDTH=450&amp;START_MAXIMIZED=FALSE&amp;VAR:CALENDAR=US&amp;VAR:SYMBOL=650432&amp;VAR:INDEX=0"}</definedName>
    <definedName name="_57__FDSAUDITLINK__" localSheetId="52" hidden="1">{"fdsup://directions/FAT Viewer?action=UPDATE&amp;creator=factset&amp;DYN_ARGS=TRUE&amp;DOC_NAME=FAT:FQL_AUDITING_CLIENT_TEMPLATE.FAT&amp;display_string=Audit&amp;VAR:KEY=IDMNGFAXQB&amp;VAR:QUERY=RkZfRUJJVERBX0lCKCdDQUwnLDIwMDksLCwsJ1VTRCcp&amp;WINDOW=FIRST_POPUP&amp;HEIGHT=450&amp;WIDTH=450&amp;","START_MAXIMIZED=FALSE&amp;VAR:CALENDAR=US&amp;VAR:SYMBOL=610579&amp;VAR:INDEX=0"}</definedName>
    <definedName name="_58__FDSAUDITLINK__" localSheetId="52" hidden="1">{"fdsup://directions/FAT Viewer?action=UPDATE&amp;creator=factset&amp;DYN_ARGS=TRUE&amp;DOC_NAME=FAT:FQL_AUDITING_CLIENT_TEMPLATE.FAT&amp;display_string=Audit&amp;VAR:KEY=CXATOXCJOV&amp;VAR:QUERY=RkZfRU5UUlBSX1ZBTF9EQUlMWSg0MDI0MiwsLCwnVVNEJywnRElMJyk=&amp;WINDOW=FIRST_POPUP&amp;HEIGHT=45","0&amp;WIDTH=450&amp;START_MAXIMIZED=FALSE&amp;VAR:CALENDAR=US&amp;VAR:SYMBOL=610579&amp;VAR:INDEX=0"}</definedName>
    <definedName name="_59__FDSAUDITLINK__" localSheetId="52" hidden="1">{"fdsup://directions/FAT Viewer?action=UPDATE&amp;creator=factset&amp;DYN_ARGS=TRUE&amp;DOC_NAME=FAT:FQL_AUDITING_CLIENT_TEMPLATE.FAT&amp;display_string=Audit&amp;VAR:KEY=EZUHWRCBOF&amp;VAR:QUERY=RkZfRUJJVERBX0lCKCdDQUwnLDIwMDksLCwsJ1VTRCcp&amp;WINDOW=FIRST_POPUP&amp;HEIGHT=450&amp;WIDTH=450&amp;","START_MAXIMIZED=FALSE&amp;VAR:CALENDAR=US&amp;VAR:SYMBOL=620337&amp;VAR:INDEX=0"}</definedName>
    <definedName name="_6__123Graph_BCHART_1" localSheetId="52" hidden="1">#REF!</definedName>
    <definedName name="_6__123Graph_BCHART_2" localSheetId="52" hidden="1">#REF!</definedName>
    <definedName name="_6__FDSAUDITLINK__" localSheetId="52" hidden="1">{"fdsup://directions/FAT Viewer?action=UPDATE&amp;creator=factset&amp;DYN_ARGS=TRUE&amp;DOC_NAME=FAT:FQL_AUDITING_CLIENT_TEMPLATE.FAT&amp;display_string=Audit&amp;VAR:KEY=IDMNGFAXQB&amp;VAR:QUERY=RkZfRUJJVERBX0lCKCdDQUwnLDIwMDksLCwsJ1VTRCcp&amp;WINDOW=FIRST_POPUP&amp;HEIGHT=450&amp;WIDTH=450&amp;","START_MAXIMIZED=FALSE&amp;VAR:CALENDAR=US&amp;VAR:SYMBOL=610579&amp;VAR:INDEX=0"}</definedName>
    <definedName name="_60__FDSAUDITLINK__" localSheetId="52" hidden="1">{"fdsup://directions/FAT Viewer?action=UPDATE&amp;creator=factset&amp;DYN_ARGS=TRUE&amp;DOC_NAME=FAT:FQL_AUDITING_CLIENT_TEMPLATE.FAT&amp;display_string=Audit&amp;VAR:KEY=EDQJQJKLIF&amp;VAR:QUERY=RkZfRU5UUlBSX1ZBTF9EQUlMWSg0MDI0MiwsLCwnVVNEJywnRElMJyk=&amp;WINDOW=FIRST_POPUP&amp;HEIGHT=45","0&amp;WIDTH=450&amp;START_MAXIMIZED=FALSE&amp;VAR:CALENDAR=US&amp;VAR:SYMBOL=620337&amp;VAR:INDEX=0"}</definedName>
    <definedName name="_61__FDSAUDITLINK__" localSheetId="52" hidden="1">{"fdsup://directions/FAT Viewer?action=UPDATE&amp;creator=factset&amp;DYN_ARGS=TRUE&amp;DOC_NAME=FAT:FQL_AUDITING_CLIENT_TEMPLATE.FAT&amp;display_string=Audit&amp;VAR:KEY=QVOTMVOFAN&amp;VAR:QUERY=RkZfRU5UUlBSX1ZBTF9EQUlMWSg0MDI0MiwsLCwnVVNEJywnRElMJyk=&amp;WINDOW=FIRST_POPUP&amp;HEIGHT=45","0&amp;WIDTH=450&amp;START_MAXIMIZED=FALSE&amp;VAR:CALENDAR=US&amp;VAR:SYMBOL=B1H508&amp;VAR:INDEX=0"}</definedName>
    <definedName name="_62__FDSAUDITLINK__" localSheetId="52" hidden="1">{"fdsup://directions/FAT Viewer?action=UPDATE&amp;creator=factset&amp;DYN_ARGS=TRUE&amp;DOC_NAME=FAT:FQL_AUDITING_CLIENT_TEMPLATE.FAT&amp;display_string=Audit&amp;VAR:KEY=OXKBUPEVWZ&amp;VAR:QUERY=RkZfRUJJVERBX0lCKCdDQUwnLDIwMDksLCwsJ1VTRCcp&amp;WINDOW=FIRST_POPUP&amp;HEIGHT=450&amp;WIDTH=450&amp;","START_MAXIMIZED=FALSE&amp;VAR:CALENDAR=US&amp;VAR:SYMBOL=B0ZSH5&amp;VAR:INDEX=0"}</definedName>
    <definedName name="_63__FDSAUDITLINK__" localSheetId="52" hidden="1">{"fdsup://directions/FAT Viewer?action=UPDATE&amp;creator=factset&amp;DYN_ARGS=TRUE&amp;DOC_NAME=FAT:FQL_AUDITING_CLIENT_TEMPLATE.FAT&amp;display_string=Audit&amp;VAR:KEY=EHMBMXQHMZ&amp;VAR:QUERY=RkZfRUJJVERBX0lCKCdDQUwnLDIwMDksLCwsJ1VTRCcp&amp;WINDOW=FIRST_POPUP&amp;HEIGHT=450&amp;WIDTH=450&amp;","START_MAXIMIZED=FALSE&amp;VAR:CALENDAR=US&amp;VAR:SYMBOL=B1H508&amp;VAR:INDEX=0"}</definedName>
    <definedName name="_64__FDSAUDITLINK__" localSheetId="52" hidden="1">{"fdsup://directions/FAT Viewer?action=UPDATE&amp;creator=factset&amp;DYN_ARGS=TRUE&amp;DOC_NAME=FAT:FQL_AUDITING_CLIENT_TEMPLATE.FAT&amp;display_string=Audit&amp;VAR:KEY=ONSFQDEZIB&amp;VAR:QUERY=RkZfRUJJVERBX0lCKCdDQUwnLDIwMDksLCwsJ1VTRCcp&amp;WINDOW=FIRST_POPUP&amp;HEIGHT=450&amp;WIDTH=450&amp;","START_MAXIMIZED=FALSE&amp;VAR:CALENDAR=US&amp;VAR:SYMBOL=B1VRCG&amp;VAR:INDEX=0"}</definedName>
    <definedName name="_65__FDSAUDITLINK__" localSheetId="52" hidden="1">{"fdsup://directions/FAT Viewer?action=UPDATE&amp;creator=factset&amp;DYN_ARGS=TRUE&amp;DOC_NAME=FAT:FQL_AUDITING_CLIENT_TEMPLATE.FAT&amp;display_string=Audit&amp;VAR:KEY=KVODGPMXKV&amp;VAR:QUERY=RkZfRU5UUlBSX1ZBTF9EQUlMWSg0MDI0MiwsLCwnVVNEJywnRElMJyk=&amp;WINDOW=FIRST_POPUP&amp;HEIGHT=45","0&amp;WIDTH=450&amp;START_MAXIMIZED=FALSE&amp;VAR:CALENDAR=US&amp;VAR:SYMBOL=B1VRCG&amp;VAR:INDEX=0"}</definedName>
    <definedName name="_66__FDSAUDITLINK__" localSheetId="52" hidden="1">{"fdsup://directions/FAT Viewer?action=UPDATE&amp;creator=factset&amp;DYN_ARGS=TRUE&amp;DOC_NAME=FAT:FQL_AUDITING_CLIENT_TEMPLATE.FAT&amp;display_string=Audit&amp;VAR:KEY=QJARQRUDEH&amp;VAR:QUERY=RkZfRUJJVERBX0lCKCdDQUwnLDIwMDksLCwsJ1VTRCcp&amp;WINDOW=FIRST_POPUP&amp;HEIGHT=450&amp;WIDTH=450&amp;","START_MAXIMIZED=FALSE&amp;VAR:CALENDAR=US&amp;VAR:SYMBOL=600030&amp;VAR:INDEX=0"}</definedName>
    <definedName name="_67__FDSAUDITLINK__" localSheetId="52" hidden="1">{"fdsup://directions/FAT Viewer?action=UPDATE&amp;creator=factset&amp;DYN_ARGS=TRUE&amp;DOC_NAME=FAT:FQL_AUDITING_CLIENT_TEMPLATE.FAT&amp;display_string=Audit&amp;VAR:KEY=SHKZGPYRAD&amp;VAR:QUERY=RkZfRU5UUlBSX1ZBTF9EQUlMWSg0MDI0MiwsLCwnVVNEJywnRElMJyk=&amp;WINDOW=FIRST_POPUP&amp;HEIGHT=45","0&amp;WIDTH=450&amp;START_MAXIMIZED=FALSE&amp;VAR:CALENDAR=US&amp;VAR:SYMBOL=600030&amp;VAR:INDEX=0"}</definedName>
    <definedName name="_68__FDSAUDITLINK__" localSheetId="52" hidden="1">{"fdsup://directions/FAT Viewer?action=UPDATE&amp;creator=factset&amp;DYN_ARGS=TRUE&amp;DOC_NAME=FAT:FQL_AUDITING_CLIENT_TEMPLATE.FAT&amp;display_string=Audit&amp;VAR:KEY=WDEJKFYBMT&amp;VAR:QUERY=RkZfRUJJVERBX0lCKCdDQUwnLDIwMDksLCwsJ1VTRCcp&amp;WINDOW=FIRST_POPUP&amp;HEIGHT=450&amp;WIDTH=450&amp;","START_MAXIMIZED=FALSE&amp;VAR:CALENDAR=US&amp;VAR:SYMBOL=610989&amp;VAR:INDEX=0"}</definedName>
    <definedName name="_69__FDSAUDITLINK__" localSheetId="52" hidden="1">{"fdsup://directions/FAT Viewer?action=UPDATE&amp;creator=factset&amp;DYN_ARGS=TRUE&amp;DOC_NAME=FAT:FQL_AUDITING_CLIENT_TEMPLATE.FAT&amp;display_string=Audit&amp;VAR:KEY=SJEHMVUTUJ&amp;VAR:QUERY=RkZfRU5UUlBSX1ZBTF9EQUlMWSg0MDI0MiwsLCwnVVNEJywnRElMJyk=&amp;WINDOW=FIRST_POPUP&amp;HEIGHT=45","0&amp;WIDTH=450&amp;START_MAXIMIZED=FALSE&amp;VAR:CALENDAR=US&amp;VAR:SYMBOL=610989&amp;VAR:INDEX=0"}</definedName>
    <definedName name="_6p0Rwvu.Sommai" localSheetId="52" hidden="1">#REF!,#REF!,#REF!,#REF!,#REF!</definedName>
    <definedName name="_7__123Graph_ACHART_21" localSheetId="52" hidden="1">#REF!</definedName>
    <definedName name="_7__123Graph_BCHART_2" localSheetId="52" hidden="1">#REF!</definedName>
    <definedName name="_7__FDSAUDITLINK__" localSheetId="52" hidden="1">{"fdsup://directions/FAT Viewer?action=UPDATE&amp;creator=factset&amp;DYN_ARGS=TRUE&amp;DOC_NAME=FAT:FQL_AUDITING_CLIENT_TEMPLATE.FAT&amp;display_string=Audit&amp;VAR:KEY=CXATOXCJOV&amp;VAR:QUERY=RkZfRU5UUlBSX1ZBTF9EQUlMWSg0MDI0MiwsLCwnVVNEJywnRElMJyk=&amp;WINDOW=FIRST_POPUP&amp;HEIGHT=45","0&amp;WIDTH=450&amp;START_MAXIMIZED=FALSE&amp;VAR:CALENDAR=US&amp;VAR:SYMBOL=610579&amp;VAR:INDEX=0"}</definedName>
    <definedName name="_70__FDSAUDITLINK__" localSheetId="52" hidden="1">{"fdsup://directions/FAT Viewer?action=UPDATE&amp;creator=factset&amp;DYN_ARGS=TRUE&amp;DOC_NAME=FAT:FQL_AUDITING_CLIENT_TEMPLATE.FAT&amp;display_string=Audit&amp;VAR:KEY=UJSFKRAFAX&amp;VAR:QUERY=RkZfRUJJVERBX0lCKCdDQUwnLDIwMDksLCwsJ1VTRCcp&amp;WINDOW=FIRST_POPUP&amp;HEIGHT=450&amp;WIDTH=450&amp;","START_MAXIMIZED=FALSE&amp;VAR:CALENDAR=US&amp;VAR:SYMBOL=672529&amp;VAR:INDEX=0"}</definedName>
    <definedName name="_71__FDSAUDITLINK__" localSheetId="52" hidden="1">{"fdsup://directions/FAT Viewer?action=UPDATE&amp;creator=factset&amp;DYN_ARGS=TRUE&amp;DOC_NAME=FAT:FQL_AUDITING_CLIENT_TEMPLATE.FAT&amp;display_string=Audit&amp;VAR:KEY=UZSZCXIVQZ&amp;VAR:QUERY=RkZfRU5UUlBSX1ZBTF9EQUlMWSg0MDI0MiwsLCwnVVNEJywnRElMJyk=&amp;WINDOW=FIRST_POPUP&amp;HEIGHT=45","0&amp;WIDTH=450&amp;START_MAXIMIZED=FALSE&amp;VAR:CALENDAR=US&amp;VAR:SYMBOL=672529&amp;VAR:INDEX=0"}</definedName>
    <definedName name="_72__FDSAUDITLINK__" localSheetId="52" hidden="1">{"fdsup://directions/FAT Viewer?action=UPDATE&amp;creator=factset&amp;DYN_ARGS=TRUE&amp;DOC_NAME=FAT:FQL_AUDITING_CLIENT_TEMPLATE.FAT&amp;display_string=Audit&amp;VAR:KEY=MXYZWTSLEL&amp;VAR:QUERY=RkZfRUJJVERBX0lCKCdDQUwnLDIwMDksLCwsJ1VTRCcp&amp;WINDOW=FIRST_POPUP&amp;HEIGHT=450&amp;WIDTH=450&amp;","START_MAXIMIZED=FALSE&amp;VAR:CALENDAR=US&amp;VAR:SYMBOL=642539&amp;VAR:INDEX=0"}</definedName>
    <definedName name="_73__FDSAUDITLINK__" localSheetId="52" hidden="1">{"fdsup://directions/FAT Viewer?action=UPDATE&amp;creator=factset&amp;DYN_ARGS=TRUE&amp;DOC_NAME=FAT:FQL_AUDITING_CLIENT_TEMPLATE.FAT&amp;display_string=Audit&amp;VAR:KEY=MXSHIJCBUD&amp;VAR:QUERY=RkZfRU5UUlBSX1ZBTF9EQUlMWSg0MDI0MiwsLCwnVVNEJywnRElMJyk=&amp;WINDOW=FIRST_POPUP&amp;HEIGHT=45","0&amp;WIDTH=450&amp;START_MAXIMIZED=FALSE&amp;VAR:CALENDAR=US&amp;VAR:SYMBOL=642539&amp;VAR:INDEX=0"}</definedName>
    <definedName name="_74__FDSAUDITLINK__" localSheetId="52" hidden="1">{"fdsup://directions/FAT Viewer?action=UPDATE&amp;creator=factset&amp;DYN_ARGS=TRUE&amp;DOC_NAME=FAT:FQL_AUDITING_CLIENT_TEMPLATE.FAT&amp;display_string=Audit&amp;VAR:KEY=CXYHEJMREF&amp;VAR:QUERY=RkZfRUJJVERBX0lCKCdDQUwnLDIwMDksLCwsJ1VTRCcp&amp;WINDOW=FIRST_POPUP&amp;HEIGHT=450&amp;WIDTH=450&amp;","START_MAXIMIZED=FALSE&amp;VAR:CALENDAR=US&amp;VAR:SYMBOL=B1JNK8&amp;VAR:INDEX=0"}</definedName>
    <definedName name="_75__FDSAUDITLINK__" localSheetId="52" hidden="1">{"fdsup://directions/FAT Viewer?action=UPDATE&amp;creator=factset&amp;DYN_ARGS=TRUE&amp;DOC_NAME=FAT:FQL_AUDITING_CLIENT_TEMPLATE.FAT&amp;display_string=Audit&amp;VAR:KEY=EHIVMZAFGB&amp;VAR:QUERY=RkZfRU5UUlBSX1ZBTF9EQUlMWSg0MDI0MiwsLCwnVVNEJywnRElMJyk=&amp;WINDOW=FIRST_POPUP&amp;HEIGHT=45","0&amp;WIDTH=450&amp;START_MAXIMIZED=FALSE&amp;VAR:CALENDAR=US&amp;VAR:SYMBOL=B1JNK8&amp;VAR:INDEX=0"}</definedName>
    <definedName name="_76__FDSAUDITLINK__" localSheetId="52" hidden="1">{"fdsup://directions/FAT Viewer?action=UPDATE&amp;creator=factset&amp;DYN_ARGS=TRUE&amp;DOC_NAME=FAT:FQL_AUDITING_CLIENT_TEMPLATE.FAT&amp;display_string=Audit&amp;VAR:KEY=OVIVMZOVCP&amp;VAR:QUERY=RkZfRUJJVERBX0lCKCdDQUwnLDIwMDksLCwsJ1VTRCcp&amp;WINDOW=FIRST_POPUP&amp;HEIGHT=450&amp;WIDTH=450&amp;","START_MAXIMIZED=FALSE&amp;VAR:CALENDAR=US&amp;VAR:SYMBOL=B09N7M&amp;VAR:INDEX=0"}</definedName>
    <definedName name="_77__FDSAUDITLINK__" localSheetId="52" hidden="1">{"fdsup://directions/FAT Viewer?action=UPDATE&amp;creator=factset&amp;DYN_ARGS=TRUE&amp;DOC_NAME=FAT:FQL_AUDITING_CLIENT_TEMPLATE.FAT&amp;display_string=Audit&amp;VAR:KEY=MLSVYZWRCH&amp;VAR:QUERY=RkZfRU5UUlBSX1ZBTF9EQUlMWSg0MDI0MiwsLCwnVVNEJywnRElMJyk=&amp;WINDOW=FIRST_POPUP&amp;HEIGHT=45","0&amp;WIDTH=450&amp;START_MAXIMIZED=FALSE&amp;VAR:CALENDAR=US&amp;VAR:SYMBOL=B09N7M&amp;VAR:INDEX=0"}</definedName>
    <definedName name="_78__FDSAUDITLINK__" localSheetId="52" hidden="1">{"fdsup://Directions/FactSet Auditing Viewer?action=AUDIT_VALUE&amp;DB=129&amp;ID1=604348&amp;VALUEID=03426&amp;SDATE=2008&amp;PERIODTYPE=ANN_STD&amp;window=popup_no_bar&amp;width=385&amp;height=120&amp;START_MAXIMIZED=FALSE&amp;creator=factset&amp;display_string=Audit"}</definedName>
    <definedName name="_79__FDSAUDITLINK__" localSheetId="52" hidden="1">{"fdsup://directions/FAT Viewer?action=UPDATE&amp;creator=factset&amp;DYN_ARGS=TRUE&amp;DOC_NAME=FAT:FQL_AUDITING_CLIENT_TEMPLATE.FAT&amp;display_string=Audit&amp;VAR:KEY=ALIZMZKVMP&amp;VAR:QUERY=RkZfRU5UUlBSX1ZBTF9EQUlMWSg0MDI0MiwsLCwnVVNEJywnRElMJyk=&amp;WINDOW=FIRST_POPUP&amp;HEIGHT=45","0&amp;WIDTH=450&amp;START_MAXIMIZED=FALSE&amp;VAR:CALENDAR=US&amp;VAR:SYMBOL=70454910&amp;VAR:INDEX=0"}</definedName>
    <definedName name="_8__FDSAUDITLINK__" localSheetId="52" hidden="1">{"fdsup://directions/FAT Viewer?action=UPDATE&amp;creator=factset&amp;DYN_ARGS=TRUE&amp;DOC_NAME=FAT:FQL_AUDITING_CLIENT_TEMPLATE.FAT&amp;display_string=Audit&amp;VAR:KEY=EZUHWRCBOF&amp;VAR:QUERY=RkZfRUJJVERBX0lCKCdDQUwnLDIwMDksLCwsJ1VTRCcp&amp;WINDOW=FIRST_POPUP&amp;HEIGHT=450&amp;WIDTH=450&amp;","START_MAXIMIZED=FALSE&amp;VAR:CALENDAR=US&amp;VAR:SYMBOL=620337&amp;VAR:INDEX=0"}</definedName>
    <definedName name="_80__FDSAUDITLINK__" localSheetId="52" hidden="1">{"fdsup://directions/FAT Viewer?action=UPDATE&amp;creator=factset&amp;DYN_ARGS=TRUE&amp;DOC_NAME=FAT:FQL_AUDITING_CLIENT_TEMPLATE.FAT&amp;display_string=Audit&amp;VAR:KEY=KVIZONYBQL&amp;VAR:QUERY=RkZfRUJJVERBX0lCKCdDQUwnLDIwMDksLCwsJ1VTRCcp&amp;WINDOW=FIRST_POPUP&amp;HEIGHT=450&amp;WIDTH=450&amp;","START_MAXIMIZED=FALSE&amp;VAR:CALENDAR=US&amp;VAR:SYMBOL=01381710&amp;VAR:INDEX=0"}</definedName>
    <definedName name="_81__FDSAUDITLINK__" localSheetId="52" hidden="1">{"fdsup://directions/FAT Viewer?action=UPDATE&amp;creator=factset&amp;DYN_ARGS=TRUE&amp;DOC_NAME=FAT:FQL_AUDITING_CLIENT_TEMPLATE.FAT&amp;display_string=Audit&amp;VAR:KEY=WDIPMPONKN&amp;VAR:QUERY=RkZfRU5UUlBSX1ZBTF9EQUlMWSg0MDI0MiwsLCwnVVNEJywnRElMJyk=&amp;WINDOW=FIRST_POPUP&amp;HEIGHT=45","0&amp;WIDTH=450&amp;START_MAXIMIZED=FALSE&amp;VAR:CALENDAR=US&amp;VAR:SYMBOL=01381710&amp;VAR:INDEX=0"}</definedName>
    <definedName name="_82__FDSAUDITLINK__" localSheetId="52" hidden="1">{"fdsup://directions/FAT Viewer?action=UPDATE&amp;creator=factset&amp;DYN_ARGS=TRUE&amp;DOC_NAME=FAT:FQL_AUDITING_CLIENT_TEMPLATE.FAT&amp;display_string=Audit&amp;VAR:KEY=SFSDQLCZQV&amp;VAR:QUERY=RkZfRUJJVERBX0lCKCdDQUwnLDIwMDksLCwsJ1VTRCcp&amp;WINDOW=FIRST_POPUP&amp;HEIGHT=450&amp;WIDTH=450&amp;","START_MAXIMIZED=FALSE&amp;VAR:CALENDAR=US&amp;VAR:SYMBOL=B1G426&amp;VAR:INDEX=0"}</definedName>
    <definedName name="_83__FDSAUDITLINK__" localSheetId="52" hidden="1">{"fdsup://directions/FAT Viewer?action=UPDATE&amp;creator=factset&amp;DYN_ARGS=TRUE&amp;DOC_NAME=FAT:FQL_AUDITING_CLIENT_TEMPLATE.FAT&amp;display_string=Audit&amp;VAR:KEY=MZYVMTAFUT&amp;VAR:QUERY=RkZfRU5UUlBSX1ZBTF9EQUlMWSg0MDI0MiwsLCwnVVNEJywnRElMJyk=&amp;WINDOW=FIRST_POPUP&amp;HEIGHT=45","0&amp;WIDTH=450&amp;START_MAXIMIZED=FALSE&amp;VAR:CALENDAR=US&amp;VAR:SYMBOL=B1G426&amp;VAR:INDEX=0"}</definedName>
    <definedName name="_84__FDSAUDITLINK__" localSheetId="52" hidden="1">{"fdsup://directions/FAT Viewer?action=UPDATE&amp;creator=factset&amp;DYN_ARGS=TRUE&amp;DOC_NAME=FAT:FQL_AUDITING_CLIENT_TEMPLATE.FAT&amp;display_string=Audit&amp;VAR:KEY=CLMPGRAFIV&amp;VAR:QUERY=RkZfRUJJVERBX0lCKCdDQUwnLDIwMDksLCwsJ1VTRCcp&amp;WINDOW=FIRST_POPUP&amp;HEIGHT=450&amp;WIDTH=450&amp;","START_MAXIMIZED=FALSE&amp;VAR:CALENDAR=US&amp;VAR:SYMBOL=B29BCK&amp;VAR:INDEX=0"}</definedName>
    <definedName name="_85__FDSAUDITLINK__" localSheetId="52" hidden="1">{"fdsup://directions/FAT Viewer?action=UPDATE&amp;creator=factset&amp;DYN_ARGS=TRUE&amp;DOC_NAME=FAT:FQL_AUDITING_CLIENT_TEMPLATE.FAT&amp;display_string=Audit&amp;VAR:KEY=ONCXUBIDAL&amp;VAR:QUERY=RkZfRU5UUlBSX1ZBTF9EQUlMWSg0MDI0MiwsLCwnVVNEJywnRElMJyk=&amp;WINDOW=FIRST_POPUP&amp;HEIGHT=45","0&amp;WIDTH=450&amp;START_MAXIMIZED=FALSE&amp;VAR:CALENDAR=US&amp;VAR:SYMBOL=B29BCK&amp;VAR:INDEX=0"}</definedName>
    <definedName name="_86__FDSAUDITLINK__" localSheetId="52" hidden="1">{"fdsup://directions/FAT Viewer?action=UPDATE&amp;creator=factset&amp;DYN_ARGS=TRUE&amp;DOC_NAME=FAT:FQL_AUDITING_CLIENT_TEMPLATE.FAT&amp;display_string=Audit&amp;VAR:KEY=CPINQXQDOF&amp;VAR:QUERY=RkZfRUJJVERBX0lCKCdDQUwnLDIwMDksLCwsJ1VTRCcp&amp;WINDOW=FIRST_POPUP&amp;HEIGHT=450&amp;WIDTH=450&amp;","START_MAXIMIZED=FALSE&amp;VAR:CALENDAR=US&amp;VAR:SYMBOL=B019KX&amp;VAR:INDEX=0"}</definedName>
    <definedName name="_87__FDSAUDITLINK__" localSheetId="52" hidden="1">{"fdsup://directions/FAT Viewer?action=UPDATE&amp;creator=factset&amp;DYN_ARGS=TRUE&amp;DOC_NAME=FAT:FQL_AUDITING_CLIENT_TEMPLATE.FAT&amp;display_string=Audit&amp;VAR:KEY=GBWNGBUNCZ&amp;VAR:QUERY=RkZfRUJJVERBX0lCKCdDQUwnLDIwMDksLCwsJ1VTRCcp&amp;WINDOW=FIRST_POPUP&amp;HEIGHT=450&amp;WIDTH=450&amp;","START_MAXIMIZED=FALSE&amp;VAR:CALENDAR=US&amp;VAR:SYMBOL=84265V10&amp;VAR:INDEX=0"}</definedName>
    <definedName name="_88__FDSAUDITLINK__" localSheetId="52" hidden="1">{"fdsup://directions/FAT Viewer?action=UPDATE&amp;creator=factset&amp;DYN_ARGS=TRUE&amp;DOC_NAME=FAT:FQL_AUDITING_CLIENT_TEMPLATE.FAT&amp;display_string=Audit&amp;VAR:KEY=QTEFEBGPSL&amp;VAR:QUERY=RkZfRUJJVERBX0lCKCdDQUwnLDIwMDksLCwsJ1VTRCcp&amp;WINDOW=FIRST_POPUP&amp;HEIGHT=450&amp;WIDTH=450&amp;","START_MAXIMIZED=FALSE&amp;VAR:CALENDAR=US&amp;VAR:SYMBOL=35671D85&amp;VAR:INDEX=0"}</definedName>
    <definedName name="_89__FDSAUDITLINK__" localSheetId="52" hidden="1">{"fdsup://directions/FAT Viewer?action=UPDATE&amp;creator=factset&amp;DYN_ARGS=TRUE&amp;DOC_NAME=FAT:FQL_AUDITING_CLIENT_TEMPLATE.FAT&amp;display_string=Audit&amp;VAR:KEY=SDCXMZYZYB&amp;VAR:QUERY=RkZfRUJJVERBX0lCKCdDQUwnLDIwMDksLCwsJ1VTRCcp&amp;WINDOW=FIRST_POPUP&amp;HEIGHT=450&amp;WIDTH=450&amp;","START_MAXIMIZED=FALSE&amp;VAR:CALENDAR=US&amp;VAR:SYMBOL=604348&amp;VAR:INDEX=0"}</definedName>
    <definedName name="_9__123Graph_BCHART_3" localSheetId="52" hidden="1">#REF!</definedName>
    <definedName name="_9__123Graph_BGROWTH_9" localSheetId="52" hidden="1">#REF!</definedName>
    <definedName name="_9__FDSAUDITLINK__" localSheetId="52" hidden="1">{"fdsup://directions/FAT Viewer?action=UPDATE&amp;creator=factset&amp;DYN_ARGS=TRUE&amp;DOC_NAME=FAT:FQL_AUDITING_CLIENT_TEMPLATE.FAT&amp;display_string=Audit&amp;VAR:KEY=EDQJQJKLIF&amp;VAR:QUERY=RkZfRU5UUlBSX1ZBTF9EQUlMWSg0MDI0MiwsLCwnVVNEJywnRElMJyk=&amp;WINDOW=FIRST_POPUP&amp;HEIGHT=45","0&amp;WIDTH=450&amp;START_MAXIMIZED=FALSE&amp;VAR:CALENDAR=US&amp;VAR:SYMBOL=620337&amp;VAR:INDEX=0"}</definedName>
    <definedName name="_90__FDSAUDITLINK__" localSheetId="52" hidden="1">{"fdsup://Directions/FactSet Auditing Viewer?action=AUDIT_VALUE&amp;DB=129&amp;ID1=604348&amp;VALUEID=02001&amp;SDATE=2008&amp;PERIODTYPE=ANN_STD&amp;window=popup_no_bar&amp;width=385&amp;height=120&amp;START_MAXIMIZED=FALSE&amp;creator=factset&amp;display_string=Audit"}</definedName>
    <definedName name="_91__FDSAUDITLINK__" localSheetId="52" hidden="1">{"fdsup://directions/FAT Viewer?action=UPDATE&amp;creator=factset&amp;DYN_ARGS=TRUE&amp;DOC_NAME=FAT:FQL_AUDITING_CLIENT_TEMPLATE.FAT&amp;display_string=Audit&amp;VAR:KEY=IBUXKJGJCN&amp;VAR:QUERY=RkZfRU5UUlBSX1ZBTF9EQUlMWSg0MDI0MiwsLCwnVVNEJywnRElMJyk=&amp;WINDOW=FIRST_POPUP&amp;HEIGHT=45","0&amp;WIDTH=450&amp;START_MAXIMIZED=FALSE&amp;VAR:CALENDAR=US&amp;VAR:SYMBOL=604348&amp;VAR:INDEX=0"}</definedName>
    <definedName name="_92__FDSAUDITLINK__" localSheetId="52" hidden="1">{"fdsup://directions/FAT Viewer?action=UPDATE&amp;creator=factset&amp;DYN_ARGS=TRUE&amp;DOC_NAME=FAT:FQL_AUDITING_CLIENT_TEMPLATE.FAT&amp;display_string=Audit&amp;VAR:KEY=ORCHORYFWP&amp;VAR:QUERY=RkZfRUJJVERBX0lCKCdDQUwnLDIwMDksLCwsJ1VTRCcp&amp;WINDOW=FIRST_POPUP&amp;HEIGHT=450&amp;WIDTH=450&amp;","START_MAXIMIZED=FALSE&amp;VAR:CALENDAR=US&amp;VAR:SYMBOL=613944&amp;VAR:INDEX=0"}</definedName>
    <definedName name="_93__FDSAUDITLINK__" localSheetId="52" hidden="1">{"fdsup://directions/FAT Viewer?action=UPDATE&amp;creator=factset&amp;DYN_ARGS=TRUE&amp;DOC_NAME=FAT:FQL_AUDITING_CLIENT_TEMPLATE.FAT&amp;display_string=Audit&amp;VAR:KEY=MPCJKXEHKN&amp;VAR:QUERY=RkZfRU5UUlBSX1ZBTF9EQUlMWSg0MDI0MiwsLCwnVVNEJywnRElMJyk=&amp;WINDOW=FIRST_POPUP&amp;HEIGHT=45","0&amp;WIDTH=450&amp;START_MAXIMIZED=FALSE&amp;VAR:CALENDAR=US&amp;VAR:SYMBOL=613944&amp;VAR:INDEX=0"}</definedName>
    <definedName name="_94__FDSAUDITLINK__" localSheetId="52" hidden="1">{"fdsup://directions/FAT Viewer?action=UPDATE&amp;creator=factset&amp;DYN_ARGS=TRUE&amp;DOC_NAME=FAT:FQL_AUDITING_CLIENT_TEMPLATE.FAT&amp;display_string=Audit&amp;VAR:KEY=MZMPOVYPOT&amp;VAR:QUERY=RkZfRUJJVERBX0lCKCdDQUwnLDIwMDksLCwsJ1VTRCcp&amp;WINDOW=FIRST_POPUP&amp;HEIGHT=450&amp;WIDTH=450&amp;","START_MAXIMIZED=FALSE&amp;VAR:CALENDAR=US&amp;VAR:SYMBOL=B0GWF4&amp;VAR:INDEX=0"}</definedName>
    <definedName name="_95__FDSAUDITLINK__" localSheetId="52" hidden="1">{"fdsup://directions/FAT Viewer?action=UPDATE&amp;creator=factset&amp;DYN_ARGS=TRUE&amp;DOC_NAME=FAT:FQL_AUDITING_CLIENT_TEMPLATE.FAT&amp;display_string=Audit&amp;VAR:KEY=OTIPUXQVWX&amp;VAR:QUERY=RkZfRU5UUlBSX1ZBTF9EQUlMWSg0MDI0MiwsLCwnVVNEJywnRElMJyk=&amp;WINDOW=FIRST_POPUP&amp;HEIGHT=45","0&amp;WIDTH=450&amp;START_MAXIMIZED=FALSE&amp;VAR:CALENDAR=US&amp;VAR:SYMBOL=B0GWF4&amp;VAR:INDEX=0"}</definedName>
    <definedName name="_96__FDSAUDITLINK__" localSheetId="52" hidden="1">{"fdsup://directions/FAT Viewer?action=UPDATE&amp;creator=factset&amp;DYN_ARGS=TRUE&amp;DOC_NAME=FAT:FQL_AUDITING_CLIENT_TEMPLATE.FAT&amp;display_string=Audit&amp;VAR:KEY=OFSDYBCHEJ&amp;VAR:QUERY=RkZfRUJJVERBX0lCKCdDQUwnLDIwMDksLCwsJ1VTRCcp&amp;WINDOW=FIRST_POPUP&amp;HEIGHT=450&amp;WIDTH=450&amp;","START_MAXIMIZED=FALSE&amp;VAR:CALENDAR=US&amp;VAR:SYMBOL=B11HK3&amp;VAR:INDEX=0"}</definedName>
    <definedName name="_97__FDSAUDITLINK__" localSheetId="52" hidden="1">{"fdsup://directions/FAT Viewer?action=UPDATE&amp;creator=factset&amp;DYN_ARGS=TRUE&amp;DOC_NAME=FAT:FQL_AUDITING_CLIENT_TEMPLATE.FAT&amp;display_string=Audit&amp;VAR:KEY=MDELEFOVAR&amp;VAR:QUERY=RkZfRU5UUlBSX1ZBTF9EQUlMWSg0MDI0MiwsLCwnVVNEJywnRElMJyk=&amp;WINDOW=FIRST_POPUP&amp;HEIGHT=45","0&amp;WIDTH=450&amp;START_MAXIMIZED=FALSE&amp;VAR:CALENDAR=US&amp;VAR:SYMBOL=B11HK3&amp;VAR:INDEX=0"}</definedName>
    <definedName name="_98__FDSAUDITLINK__" localSheetId="52" hidden="1">{"fdsup://directions/FAT Viewer?action=UPDATE&amp;creator=factset&amp;DYN_ARGS=TRUE&amp;DOC_NAME=FAT:FQL_AUDITING_CLIENT_TEMPLATE.FAT&amp;display_string=Audit&amp;VAR:KEY=UXMFINCVAN&amp;VAR:QUERY=RkZfRUJJVERBX0lCKCdDQUwnLDIwMDksLCwsJ1VTRCcp&amp;WINDOW=FIRST_POPUP&amp;HEIGHT=450&amp;WIDTH=450&amp;","START_MAXIMIZED=FALSE&amp;VAR:CALENDAR=US&amp;VAR:SYMBOL=20854P10&amp;VAR:INDEX=0"}</definedName>
    <definedName name="_99__FDSAUDITLINK__" localSheetId="52" hidden="1">{"fdsup://directions/FAT Viewer?action=UPDATE&amp;creator=factset&amp;DYN_ARGS=TRUE&amp;DOC_NAME=FAT:FQL_AUDITING_CLIENT_TEMPLATE.FAT&amp;display_string=Audit&amp;VAR:KEY=YZUDINQFMN&amp;VAR:QUERY=RkZfRU5UUlBSX1ZBTF9EQUlMWSg0MDI0MiwsLCwnVVNEJywnRElMJyk=&amp;WINDOW=FIRST_POPUP&amp;HEIGHT=45","0&amp;WIDTH=450&amp;START_MAXIMIZED=FALSE&amp;VAR:CALENDAR=US&amp;VAR:SYMBOL=20854P10&amp;VAR:INDEX=0"}</definedName>
    <definedName name="_a1" localSheetId="52">{"Assump",#N/A,TRUE,"Proforma";"first",#N/A,TRUE,"Proforma";"second",#N/A,TRUE,"Proforma";"lease1",#N/A,TRUE,"Proforma";"lease2",#N/A,TRUE,"Proforma"}</definedName>
    <definedName name="_a2" localSheetId="52" hidden="1">{"sheet a",#N/A,FALSE,"A";"2 9 casflow",#N/A,FALSE,"B"}</definedName>
    <definedName name="_aa1" localSheetId="52" hidden="1">{"AnnualRentRoll",#N/A,FALSE,"RentRoll"}</definedName>
    <definedName name="_aaa1" localSheetId="52">SUM(OFFSET(la_line02,0,2,1,1))</definedName>
    <definedName name="_aaa2" localSheetId="52" hidden="1">{#N/A,#N/A,FALSE,"Title Page";#N/A,#N/A,FALSE,"Conclusions";#N/A,#N/A,FALSE,"Assum.";#N/A,#N/A,FALSE,"Sun  DCF-WC-Dep";#N/A,#N/A,FALSE,"MarketValue";#N/A,#N/A,FALSE,"BalSheet";#N/A,#N/A,FALSE,"WACC";#N/A,#N/A,FALSE,"PC+ Info.";#N/A,#N/A,FALSE,"PC+Info_2"}</definedName>
    <definedName name="_al1" localSheetId="52" hidden="1">{"sheet a",#N/A,FALSE,"A";"sheet b 1",#N/A,FALSE,"B";"sheet b 2",#N/A,FALSE,"B"}</definedName>
    <definedName name="_AVB2" localSheetId="52" hidden="1">{"page1",#N/A,FALSE,"PROFORMA";"page2",#N/A,FALSE,"PROFORMA";"page3",#N/A,FALSE,"PROFORMA";"page4",#N/A,FALSE,"PROFORMA";"page5",#N/A,FALSE,"PROFORMA";"page6",#N/A,FALSE,"PROFORMA";"page7",#N/A,FALSE,"PROFORMA";"page8",#N/A,FALSE,"PROFORMA"}</definedName>
    <definedName name="_b1" localSheetId="52" hidden="1">{"annual",#N/A,FALSE,"Pro Forma";#N/A,#N/A,FALSE,"Golf Operations"}</definedName>
    <definedName name="_cd1" localSheetId="52">#REF!</definedName>
    <definedName name="_cflow_2" localSheetId="52" hidden="1">{"CF",#N/A,FALSE,"Cash Flow";"RET",#N/A,FALSE,"Returns";"NPV",#N/A,FALSE,"Values";"ASMPT",#N/A,FALSE,"Assumptions"}</definedName>
    <definedName name="_COO2" localSheetId="52" hidden="1">{#N/A,#N/A,FALSE,"Matrix";#N/A,#N/A,FALSE,"Cash Flow";#N/A,#N/A,FALSE,"10 Year Cost Analysis"}</definedName>
    <definedName name="_d" localSheetId="52" hidden="1">{"Page1",#N/A,FALSE,"7979";"Page2",#N/A,FALSE,"7979";"Page3",#N/A,FALSE,"7979"}</definedName>
    <definedName name="_dan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dan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DCFLastMonth" localSheetId="52">OFFSET('P&amp;Ls_Consolidated_OLD'!_DCFFirstMonth,0,#REF!*12-1)</definedName>
    <definedName name="_DCFMonths" localSheetId="52">'P&amp;Ls_Consolidated_OLD'!_DCFFirstMonth:'Sales &amp; Percentage Rent'!_DCFLastMonth</definedName>
    <definedName name="_DCFSaleYear" localSheetId="52">OFFSET('P&amp;Ls_Consolidated_OLD'!_DCFBegin,0,#REF!*12-1)</definedName>
    <definedName name="_del1" localSheetId="52" hidden="1">{"Page1",#N/A,FALSE,"7979";"Page2",#N/A,FALSE,"7979";"Page3",#N/A,FALSE,"7979"}</definedName>
    <definedName name="_df1" localSheetId="52" hidden="1">{#N/A,#N/A,FALSE,"Calc";#N/A,#N/A,FALSE,"Sensitivity";#N/A,#N/A,FALSE,"LT Earn.Dil.";#N/A,#N/A,FALSE,"Dil. AVP"}</definedName>
    <definedName name="_df2" localSheetId="52" hidden="1">{#N/A,#N/A,FALSE,"Calc";#N/A,#N/A,FALSE,"Sensitivity";#N/A,#N/A,FALSE,"LT Earn.Dil.";#N/A,#N/A,FALSE,"Dil. AVP"}</definedName>
    <definedName name="_dfadfasd" localSheetId="52" hidden="1">{"cap_structure",#N/A,FALSE,"Graph-Mkt Cap";"price",#N/A,FALSE,"Graph-Price";"ebit",#N/A,FALSE,"Graph-EBITDA";"ebitda",#N/A,FALSE,"Graph-EBITDA"}</definedName>
    <definedName name="_dff1" localSheetId="52" hidden="1">{"incomemth",#N/A,TRUE,"forecast01";"incpercentmth",#N/A,TRUE,"forecast01";"balancemth",#N/A,TRUE,"forecast01";"cashmth",#N/A,TRUE,"forecast01";"cov2mth",#N/A,TRUE,"forecast01";"prbexp",#N/A,TRUE,"forecast01";"prbcap",#N/A,TRUE,"forecast01";"coalconsultants",#N/A,TRUE,"forecast01";"prbsum",#N/A,TRUE,"forecast01"}</definedName>
    <definedName name="_e4" localSheetId="52" hidden="1">{"new",#N/A,FALSE,"D";"PROFORMA",#N/A,FALSE,"A";"partial 1",#N/A,FALSE,"B";"partial 2",#N/A,FALSE,"B";"partial 3",#N/A,FALSE,"B";"SMALL CF 1",#N/A,FALSE,"C"}</definedName>
    <definedName name="_e4567" localSheetId="52" hidden="1">{"Status",#N/A,FALSE,"Consol";"StatusDetail",#N/A,FALSE,"Consol"}</definedName>
    <definedName name="_fdf1" localSheetId="52" hidden="1">{"incomemth",#N/A,TRUE,"forecast00";"incomepercentmth",#N/A,TRUE,"forecast00";"balancemth",#N/A,TRUE,"forecast00";"cashmth",#N/A,TRUE,"forecast00";"covenantmth",#N/A,TRUE,"forecast00"}</definedName>
    <definedName name="_fdg1" localSheetId="52" hidden="1">{"incomemth",#N/A,TRUE,"forecast00";"incomepercentmth",#N/A,TRUE,"forecast00";"balancemth",#N/A,TRUE,"forecast00";"cashmth",#N/A,TRUE,"forecast00";"covenantmth",#N/A,TRUE,"forecast00"}</definedName>
    <definedName name="_fds1" localSheetId="52" hidden="1">{"incomemth",#N/A,TRUE,"forecast01";"incpercentmth",#N/A,TRUE,"forecast01";"balancemth",#N/A,TRUE,"forecast01";"cashmth",#N/A,TRUE,"forecast01";"cov2mth",#N/A,TRUE,"forecast01";"prbexp",#N/A,TRUE,"forecast01";"prbcap",#N/A,TRUE,"forecast01";"coalconsultants",#N/A,TRUE,"forecast01";"prbsum",#N/A,TRUE,"forecast01"}</definedName>
    <definedName name="_fff2" localSheetId="52" hidden="1">{"Main",#N/A,FALSE,"Wacker";"Main2",#N/A,FALSE,"Wacker";"Value",#N/A,FALSE,"Wacker";"Sensitivity",#N/A,FALSE,"Wacker";"Paine",#N/A,FALSE,"Wacker";"Quaker",#N/A,FALSE,"Wacker";"Wacker",#N/A,FALSE,"Wacker";"1900",#N/A,FALSE,"Wacker";"1901",#N/A,FALSE,"Wacker"}</definedName>
    <definedName name="_FG1" localSheetId="52" hidden="1">{"schedule1",#N/A,FALSE,"Sheet1";"schedule2",#N/A,FALSE,"Sheet1";"schedule3",#N/A,FALSE,"Sheet1";"schedule4",#N/A,FALSE,"Sheet1";"schedule5",#N/A,FALSE,"Sheet1";"schedule6",#N/A,FALSE,"Sheet1"}</definedName>
    <definedName name="_FL" localSheetId="52" hidden="1">#REF!</definedName>
    <definedName name="_fx2" localSheetId="52" hidden="1">#REF!</definedName>
    <definedName name="_gf1" localSheetId="52" hidden="1">{"incomemth",#N/A,TRUE,"forecast00";"incomepercentmth",#N/A,TRUE,"forecast00";"balancemth",#N/A,TRUE,"forecast00";"cashmth",#N/A,TRUE,"forecast00";"covenantmth",#N/A,TRUE,"forecast00"}</definedName>
    <definedName name="_gfd2" localSheetId="52" hidden="1">{#N/A,#N/A,FALSE,"Cashflow Analysis";#N/A,#N/A,FALSE,"Sensitivity Analysis";#N/A,#N/A,FALSE,"PV";#N/A,#N/A,FALSE,"Pro Forma"}</definedName>
    <definedName name="_ggg2" localSheetId="52" hidden="1">{"View1",#N/A,FALSE,"Sheet1";"View2",#N/A,FALSE,"Sheet1"}</definedName>
    <definedName name="_ggg3" localSheetId="52" hidden="1">{"View1",#N/A,FALSE,"Sheet1";"View2",#N/A,FALSE,"Sheet1"}</definedName>
    <definedName name="_gr1" localSheetId="52" hidden="1">{"three",#N/A,FALSE,"Capital";"four",#N/A,FALSE,"Capital"}</definedName>
    <definedName name="_hd1" localSheetId="52" hidden="1">{#N/A,#N/A,FALSE,"Calc";#N/A,#N/A,FALSE,"Sensitivity";#N/A,#N/A,FALSE,"LT Earn.Dil.";#N/A,#N/A,FALSE,"Dil. AVP"}</definedName>
    <definedName name="_hd2" localSheetId="52" hidden="1">{#N/A,#N/A,FALSE,"Calc";#N/A,#N/A,FALSE,"Sensitivity";#N/A,#N/A,FALSE,"LT Earn.Dil.";#N/A,#N/A,FALSE,"Dil. AVP"}</definedName>
    <definedName name="_ISS1" localSheetId="52" hidden="1">{"Helena Campos - Personal View",#N/A,FALSE,"YTD"}</definedName>
    <definedName name="_jc1" localSheetId="52" hidden="1">{"'Cash Requirements 5F '!$A$1:$AC$48"}</definedName>
    <definedName name="_jc2" localSheetId="52"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_jc3" localSheetId="5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jc4" localSheetId="5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jo2" localSheetId="52" hidden="1">{#N/A,#N/A,FALSE,"DCF-COM";#N/A,#N/A,FALSE,"VAC-COM"}</definedName>
    <definedName name="_jo3" localSheetId="52" hidden="1">{"CASHFLOW",#N/A,FALSE,"Northpointe"}</definedName>
    <definedName name="_jo4" localSheetId="52" hidden="1">{#N/A,#N/A,FALSE,"SHEET1";#N/A,#N/A,FALSE,"SHEET2";#N/A,#N/A,FALSE,"SHEET3";#N/A,#N/A,FALSE,"SHEET4"}</definedName>
    <definedName name="_k" localSheetId="52" hidden="1">{#N/A,#N/A,FALSE,"Project Properties";#N/A,#N/A,FALSE,"Eng %";#N/A,#N/A,FALSE,"ENGFORM";#N/A,#N/A,FALSE,"staffing";#N/A,#N/A,FALSE,"spending"}</definedName>
    <definedName name="_ma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1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123"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3"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4"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5"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6"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7"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8"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29"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30"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3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ae13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mg3" localSheetId="52" hidden="1">{"Main",#N/A,FALSE,"Wacker";"Main2",#N/A,FALSE,"Wacker";"Value",#N/A,FALSE,"Wacker";"Sensitivity",#N/A,FALSE,"Wacker";"Paine",#N/A,FALSE,"Wacker";"Quaker",#N/A,FALSE,"Wacker";"Wacker",#N/A,FALSE,"Wacker";"1900",#N/A,FALSE,"Wacker";"1901",#N/A,FALSE,"Wacker"}</definedName>
    <definedName name="_MRG2" localSheetId="52" hidden="1">{"INCOME",#N/A,FALSE,"ProNet";"VALUE",#N/A,FALSE,"ProNet"}</definedName>
    <definedName name="_new1" localSheetId="52" hidden="1">{"Data Input",#N/A,TRUE,"Data Input";"15-Yr Cash Flow",#N/A,TRUE,"Cash Flow";"15-Yr Value",#N/A,TRUE,"Value "}</definedName>
    <definedName name="_new3" localSheetId="52" hidden="1">{"ODB",#N/A,FALSE,"Hold Scenario"}</definedName>
    <definedName name="_new4" localSheetId="52" hidden="1">{#N/A,#N/A,FALSE,"OpEx (PP)";#N/A,#N/A,FALSE,"Lease Comps (O)-BT";#N/A,#N/A,FALSE,"OpEx (CC)";#N/A,#N/A,FALSE,"Value (PP-Base)";#N/A,#N/A,FALSE,"Value (CC-Base)";#N/A,#N/A,FALSE,"Sales Comps (R)";#N/A,#N/A,FALSE,"Sales Comps (O)"}</definedName>
    <definedName name="_Nov07" localSheetId="52"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_Oct07" localSheetId="52"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OK2" localSheetId="52" hidden="1">{#N/A,#N/A,FALSE,"Cover";#N/A,#N/A,FALSE,"LUMI";#N/A,#N/A,FALSE,"COMD";#N/A,#N/A,FALSE,"Valuation";#N/A,#N/A,FALSE,"Assumptions";#N/A,#N/A,FALSE,"Pooling";#N/A,#N/A,FALSE,"BalanceSheet"}</definedName>
    <definedName name="_old2" localSheetId="52" hidden="1">{#N/A,#N/A,FALSE,"Chart 2 by Prop Type"}</definedName>
    <definedName name="_old3" localSheetId="52" hidden="1">{#N/A,#N/A,FALSE,"Emmes Services";#N/A,#N/A,FALSE,"Emmes Capital";#N/A,#N/A,FALSE,"Emmes &amp; Co"}</definedName>
    <definedName name="_old4" localSheetId="52" hidden="1">{#N/A,#N/A,FALSE,"Summary";#N/A,#N/A,FALSE,"Buckets";#N/A,#N/A,FALSE,"Northstar";#N/A,#N/A,FALSE,"Comp"}</definedName>
    <definedName name="_old5" localSheetId="52" hidden="1">{#N/A,#N/A,FALSE,"Emmes Services";#N/A,#N/A,FALSE,"Emmes Capital";#N/A,#N/A,FALSE,"Emmes &amp; Co"}</definedName>
    <definedName name="_old6" localSheetId="52" hidden="1">{#N/A,#N/A,FALSE,"Summary";#N/A,#N/A,FALSE,"Buckets";#N/A,#N/A,FALSE,"Northstar";#N/A,#N/A,FALSE,"Comp"}</definedName>
    <definedName name="_Pending"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_Ppm2" localSheetId="52" hidden="1">{"data",#N/A,FALSE,"INPUT"}</definedName>
    <definedName name="_s2" localSheetId="52" hidden="1">{"'Expirations'!$A$1:$L$65"}</definedName>
    <definedName name="_sab1" localSheetId="52" hidden="1">{#N/A,#N/A,FALSE,"Banco de Dados"}</definedName>
    <definedName name="_sad2" localSheetId="52" hidden="1">{"MonthlyRentRoll",#N/A,FALSE,"RentRoll"}</definedName>
    <definedName name="_TMAutoChart1Names" localSheetId="52" hidden="1">{"YTD","Chart 1","YTD Chart 1"}</definedName>
    <definedName name="_TMAutoChart1Refs" localSheetId="52" hidden="1">{"","","'YTD'!$AB$20","","","","","","","","","","","","","","","","",""}</definedName>
    <definedName name="_TMAutoChart2Names" localSheetId="52" hidden="1">{"Mth","Chart 1","Mth Chart 1"}</definedName>
    <definedName name="_TMAutoChart2Refs" localSheetId="52" hidden="1">{"","","'Mth'!$AB$20","","","","","","","","","","","","","","","","",""}</definedName>
    <definedName name="_TMAutoChart3Names" localSheetId="52" hidden="1">{"YTD","Chart 2","Mth Chart 2"}</definedName>
    <definedName name="_TMAutoChart3Refs" localSheetId="52" hidden="1">{"","","'YTD'!$AB$20","","","","","","","","","","","","","","","","",""}</definedName>
    <definedName name="_TMAutoChart4Names" localSheetId="52" hidden="1">{"Mth","Chart 1","Mth Chart 1"}</definedName>
    <definedName name="_TMAutoChart4Refs" localSheetId="52" hidden="1">{"","","'Mth'!$AB$20","","","","","","","","","","","","","","","","",""}</definedName>
    <definedName name="_TMAutoChart5Names" localSheetId="52" hidden="1">{"Mth","Chart 1","Mth Chart 1"}</definedName>
    <definedName name="_TMAutoChart5Refs" localSheetId="52" hidden="1">{"","","'Mth'!$AB$20","","","","","","","","","","","","","","","","",""}</definedName>
    <definedName name="_TMAutoChart6Names" localSheetId="52" hidden="1">{"YTD","Chart 2","YTD Chart 2"}</definedName>
    <definedName name="_TMAutoChart6Refs" localSheetId="52" hidden="1">{"","","'YTD'!$AB$20","","","","","","","","","","","","","","","","",""}</definedName>
    <definedName name="_v2" localSheetId="52" hidden="1">{"Budget by Month",#N/A,FALSE,"VA Departments Roll-up";"Budget by Month",#N/A,FALSE,"220";"Budget by Month",#N/A,FALSE,"300";"Budget by Month",#N/A,FALSE,"302";"Budget by Month",#N/A,FALSE,"305";"Budget by Month",#N/A,FALSE,"310"}</definedName>
    <definedName name="_VALIDATE_NOICAP" localSheetId="52">OFFSET(#REF!,1,0,#REF!,1)</definedName>
    <definedName name="_w" localSheetId="52" hidden="1">{#N/A,#N/A,FALSE,"Project Properties";#N/A,#N/A,FALSE,"Eng %";#N/A,#N/A,FALSE,"ENGFORM";#N/A,#N/A,FALSE,"staffing";#N/A,#N/A,FALSE,"spending"}</definedName>
    <definedName name="_wr1" localSheetId="52" hidden="1">{"Output-3Column",#N/A,FALSE,"Output"}</definedName>
    <definedName name="_wrn2" localSheetId="5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3" localSheetId="5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wrn4" localSheetId="52" hidden="1">{"data",#N/A,FALSE,"INPUT"}</definedName>
    <definedName name="_x1" localSheetId="52" hidden="1">{#N/A,#N/A,FALSE,"WATCHDSC";#N/A,#N/A,FALSE,"2LOSSMOD";#N/A,#N/A,FALSE,"2LOSS";#N/A,#N/A,FALSE,"DSC";#N/A,#N/A,FALSE,"OPERAT";#N/A,#N/A,FALSE,"ADJUST";#N/A,#N/A,FALSE,"LEASE EXPIRE"}</definedName>
    <definedName name="_x2" localSheetId="52" hidden="1">{#N/A,#N/A,FALSE,"WATCHDSC";#N/A,#N/A,FALSE,"2LOSSMOD";#N/A,#N/A,FALSE,"2LOSS";#N/A,#N/A,FALSE,"DSC";#N/A,#N/A,FALSE,"OPERAT";#N/A,#N/A,FALSE,"ADJUST";#N/A,#N/A,FALSE,"LEASE EXPIRE"}</definedName>
    <definedName name="_x3" localSheetId="52" hidden="1">{#N/A,#N/A,FALSE,"WATCHDSC";#N/A,#N/A,FALSE,"2LOSSMOD";#N/A,#N/A,FALSE,"2LOSS";#N/A,#N/A,FALSE,"DSC";#N/A,#N/A,FALSE,"OPERAT";#N/A,#N/A,FALSE,"ADJUST";#N/A,#N/A,FALSE,"LEASE EXPIRE"}</definedName>
    <definedName name="_zz1" localSheetId="52" hidden="1">{#N/A,#N/A,TRUE,"Ericsson Stadium PCD ";#N/A,#N/A,TRUE,"Ericsson Stadium IOR"}</definedName>
    <definedName name="a" localSheetId="5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1a1" localSheetId="52" hidden="1">{"Assump",#N/A,TRUE,"Proforma";"first",#N/A,TRUE,"Proforma";"second",#N/A,TRUE,"Proforma";"lease1",#N/A,TRUE,"Proforma";"lease2",#N/A,TRUE,"Proforma"}</definedName>
    <definedName name="aa" localSheetId="5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a.2" localSheetId="52" hidden="1">{#N/A,#N/A,FALSE,"Cashflow Analysis";#N/A,#N/A,FALSE,"Sensitivity Analysis";#N/A,#N/A,FALSE,"PV";#N/A,#N/A,FALSE,"Pro Forma"}</definedName>
    <definedName name="aaa" localSheetId="52" hidden="1">{"AnnualRentRoll",#N/A,FALSE,"RentRoll"}</definedName>
    <definedName name="aaaa" localSheetId="52" hidden="1">binary</definedName>
    <definedName name="aaaaa" localSheetId="52" hidden="1">{"Assump",#N/A,TRUE,"Proforma";"first",#N/A,TRUE,"Proforma";"second",#N/A,TRUE,"Proforma";"lease1",#N/A,TRUE,"Proforma";"lease2",#N/A,TRUE,"Proforma"}</definedName>
    <definedName name="aaaaaa" localSheetId="52" hidden="1">{"Outflow 1",#N/A,FALSE,"Outflows-Inflows";"Outflow 2",#N/A,FALSE,"Outflows-Inflows";"Inflow 1",#N/A,FALSE,"Outflows-Inflows";"Inflow 2",#N/A,FALSE,"Outflows-Inflows"}</definedName>
    <definedName name="aaaaaaa" localSheetId="52">{"Outflow 1",#N/A,FALSE,"Outflows-Inflows";"Outflow 2",#N/A,FALSE,"Outflows-Inflows";"Inflow 1",#N/A,FALSE,"Outflows-Inflows";"Inflow 2",#N/A,FALSE,"Outflows-Inflows"}</definedName>
    <definedName name="aaaaaaa1" localSheetId="52" hidden="1">{"Outflow 1",#N/A,FALSE,"Outflows-Inflows";"Outflow 2",#N/A,FALSE,"Outflows-Inflows";"Inflow 1",#N/A,FALSE,"Outflows-Inflows";"Inflow 2",#N/A,FALSE,"Outflows-Inflows"}</definedName>
    <definedName name="AAAAAAAA" localSheetId="52" hidden="1">{"Outflow 1",#N/A,FALSE,"Outflows-Inflows";"Outflow 2",#N/A,FALSE,"Outflows-Inflows";"Inflow 1",#N/A,FALSE,"Outflows-Inflows";"Inflow 2",#N/A,FALSE,"Outflows-Inflows"}</definedName>
    <definedName name="aaaab" localSheetId="52" hidden="1">{#N/A,#N/A,FALSE,"Project Properties";#N/A,#N/A,FALSE,"Eng %";#N/A,#N/A,FALSE,"ENGFORM";#N/A,#N/A,FALSE,"staffing";#N/A,#N/A,FALSE,"spending"}</definedName>
    <definedName name="aaaattt" localSheetId="52" hidden="1">{#N/A,#N/A,TRUE,"Cover &amp; Contents";#N/A,#N/A,TRUE,"Net Assets &amp; Ops &amp; #Units";#N/A,#N/A,TRUE,"NAV per unit";#N/A,#N/A,TRUE,"Cashflow &amp; RE";#N/A,#N/A,TRUE,"Notes 1-2";#N/A,#N/A,TRUE,"Notes 3-8";#N/A,#N/A,TRUE,"Notes 9-10";#N/A,#N/A,TRUE,"Notes 11-17";#N/A,#N/A,TRUE,"Notes 18-19";#N/A,#N/A,TRUE,"Notes 20-";#N/A,#N/A,TRUE,"Cos 1";#N/A,#N/A,TRUE,"Cos 2";#N/A,#N/A,TRUE,"App I";#N/A,#N/A,TRUE,"App II"}</definedName>
    <definedName name="aab" localSheetId="52" hidden="1">{#N/A,#N/A,TRUE,"A-site";#N/A,#N/A,TRUE,"B-Buildings";#N/A,#N/A,TRUE,"c-out-of-fence";#N/A,#N/A,TRUE,"d-proj.infr.";#N/A,#N/A,TRUE,"e- land"}</definedName>
    <definedName name="aasdfa" localSheetId="52">{"rtn",#N/A,FALSE,"RTN";"tables",#N/A,FALSE,"RTN";"cf",#N/A,FALSE,"CF";"stats",#N/A,FALSE,"Stats";"prop",#N/A,FALSE,"Prop"}</definedName>
    <definedName name="abaaa" localSheetId="52" hidden="1">{"Outflow 1",#N/A,FALSE,"Outflows-Inflows";"Outflow 2",#N/A,FALSE,"Outflows-Inflows";"Inflow 1",#N/A,FALSE,"Outflows-Inflows";"Inflow 2",#N/A,FALSE,"Outflows-Inflows"}</definedName>
    <definedName name="abcd" localSheetId="52" hidden="1">{"Zone1",#N/A,FALSE,"Parameters";"Zone2",#N/A,FALSE,"Parameters"}</definedName>
    <definedName name="abcde" localSheetId="52" hidden="1">{#N/A,#N/A,FALSE,"Title Page";#N/A,#N/A,FALSE,"Conclusions";#N/A,#N/A,FALSE,"Assum.";#N/A,#N/A,FALSE,"Sun  DCF-WC-Dep";#N/A,#N/A,FALSE,"MarketValue";#N/A,#N/A,FALSE,"BalSheet";#N/A,#N/A,FALSE,"WACC";#N/A,#N/A,FALSE,"PC+ Info.";#N/A,#N/A,FALSE,"PC+Info_2"}</definedName>
    <definedName name="ABM" localSheetId="52"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Accrue"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CQUIS" localSheetId="52">#REF!</definedName>
    <definedName name="Actual" localSheetId="52">(PeriodInActual*(#REF!&gt;0))*PeriodInPlan</definedName>
    <definedName name="Actual_LTV" localSheetId="52">#REF!</definedName>
    <definedName name="ActualBeyond" localSheetId="52">PeriodInActual*(#REF!&gt;0)</definedName>
    <definedName name="ActualNumberOfPayments" localSheetId="52">IFERROR(IF('Sales &amp; Percentage Rent'!LoanIsGood,IF(PaymentsPerYear=1,1,MATCH(0.01,'Sales &amp; Percentage Rent'!End_Bal,-1)+1)),"")</definedName>
    <definedName name="Actuals_thru" localSheetId="52">#REF!</definedName>
    <definedName name="ACwvu.annual._.hotel." localSheetId="52" hidden="1">#REF!</definedName>
    <definedName name="ACwvu.bottom._.line." localSheetId="52" hidden="1">#REF!</definedName>
    <definedName name="ACwvu.CAM._.RATES." localSheetId="52">#REF!</definedName>
    <definedName name="ACwvu.combo." localSheetId="52" hidden="1">#REF!</definedName>
    <definedName name="ACwvu.Sommaire." localSheetId="52" hidden="1">#REF!,#REF!,#REF!,#REF!,#REF!,#REF!</definedName>
    <definedName name="ACwvu.TAX._.RATES." localSheetId="52">#REF!</definedName>
    <definedName name="ACwvu.TAX._.RECOVERIES." localSheetId="52" hidden="1">#REF!</definedName>
    <definedName name="ACwvu.TAX._.RECOVERY." localSheetId="52">#REF!</definedName>
    <definedName name="adad" localSheetId="52" hidden="1">{#N/A,#N/A,FALSE,"Banco de Dados"}</definedName>
    <definedName name="AddALinePartnerships" localSheetId="52">'Sales &amp; Percentage Rent'!AddALinePartnerships</definedName>
    <definedName name="addgf" localSheetId="52" hidden="1">{#N/A,#N/A,FALSE,"Chart 2 by Prop Type"}</definedName>
    <definedName name="adf" localSheetId="52" hidden="1">{#N/A,#N/A,FALSE,"SCHEDULE G"}</definedName>
    <definedName name="adfa" localSheetId="52" hidden="1">{"cap_structure",#N/A,FALSE,"Graph-Mkt Cap";"price",#N/A,FALSE,"Graph-Price";"ebit",#N/A,FALSE,"Graph-EBITDA";"ebitda",#N/A,FALSE,"Graph-EBITDA"}</definedName>
    <definedName name="adfad" localSheetId="52" hidden="1">{#N/A,#N/A,FALSE,"Banco de Dados"}</definedName>
    <definedName name="adfgga" localSheetId="52" hidden="1">{"FCB_ALL",#N/A,FALSE,"FCB"}</definedName>
    <definedName name="adfghsdfgas" localSheetId="52" hidden="1">{"inputs raw data",#N/A,TRUE,"INPUT"}</definedName>
    <definedName name="ADFWAE" localSheetId="52" hidden="1">{"summary1",#N/A,TRUE,"Comps";"summary2",#N/A,TRUE,"Comps";"summary3",#N/A,TRUE,"Comps"}</definedName>
    <definedName name="adgad" localSheetId="5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lak" localSheetId="52"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ds" localSheetId="52" hidden="1">{"inputs raw data",#N/A,TRUE,"INPUT"}</definedName>
    <definedName name="adscas" localSheetId="52" hidden="1">{#N/A,#N/A,FALSE,"Cashflow Analysis";#N/A,#N/A,FALSE,"Sensitivity Analysis";#N/A,#N/A,FALSE,"PV";#N/A,#N/A,FALSE,"Pro Forma"}</definedName>
    <definedName name="adsf" localSheetId="52" hidden="1">{"sheet a",#N/A,FALSE,"A";"2 9 casflow",#N/A,FALSE,"B"}</definedName>
    <definedName name="ADSFA" localSheetId="52" hidden="1">{"inputs raw data",#N/A,TRUE,"INPUT"}</definedName>
    <definedName name="ae" localSheetId="52" hidden="1">{#N/A,#N/A,TRUE,"10 Yr Hold";#N/A,#N/A,TRUE,"7 Yr Hold";#N/A,#N/A,TRUE,"5 Yr Hold";#N/A,#N/A,TRUE,"3 Yr Hold"}</definedName>
    <definedName name="AEWEW" localSheetId="52" hidden="1">{"inputs raw data",#N/A,TRUE,"INPUT"}</definedName>
    <definedName name="af" localSheetId="52" hidden="1">{"Summaryall",#N/A,FALSE,"Model";"5Officeall",#N/A,FALSE,"Office-Retail Argus 2002-2006";"Officelegal",#N/A,FALSE,"Formatted Office-Retail Page";"Joint Ventures",#N/A,FALSE,"Joint Ventures";"Hotelall",#N/A,FALSE,"Hotel";"RDVall",#N/A,FALSE,"LDV";"Otherall",#N/A,FALSE,"Other";"Dispoall",#N/A,FALSE,"Dispositions"}</definedName>
    <definedName name="afe" localSheetId="52" hidden="1">{#N/A,#N/A,FALSE,"A";#N/A,#N/A,FALSE,"B";#N/A,#N/A,FALSE,"C";#N/A,#N/A,FALSE,"D";#N/A,#N/A,FALSE,"E";#N/A,#N/A,FALSE,"F";#N/A,#N/A,FALSE,"G";#N/A,#N/A,FALSE,"H";#N/A,#N/A,FALSE,"I";#N/A,#N/A,FALSE,"J";#N/A,#N/A,FALSE,"K";#N/A,#N/A,FALSE,"L";#N/A,#N/A,FALSE,"M";#N/A,#N/A,FALSE,"N";#N/A,#N/A,FALSE,"O";#N/A,#N/A,FALSE,"P";#N/A,#N/A,FALSE,"Q";#N/A,#N/A,FALSE,"R"}</definedName>
    <definedName name="afgvbawgvb" localSheetId="52" hidden="1">{"FCB_ALL",#N/A,FALSE,"FCB"}</definedName>
    <definedName name="afirpt" localSheetId="52" hidden="1">{#N/A,#N/A,TRUE,"TITLE";#N/A,#N/A,TRUE,"SCH 1";#N/A,#N/A,TRUE,"SCH 2";#N/A,#N/A,TRUE,"SCH 3";#N/A,#N/A,TRUE,"SCH3(A)"}</definedName>
    <definedName name="aftreport" localSheetId="52" hidden="1">{#N/A,#N/A,TRUE,"TITLE";#N/A,#N/A,TRUE,"SCH 1";#N/A,#N/A,TRUE,"SCH 2";#N/A,#N/A,TRUE,"SCH 3";#N/A,#N/A,TRUE,"SCH3(A)"}</definedName>
    <definedName name="agf" localSheetId="52" hidden="1">{#N/A,#N/A,FALSE,"ExecSum";#N/A,#N/A,FALSE,"total summary";#N/A,#N/A,FALSE,"Budget";#N/A,#N/A,FALSE,"CashFlow"}</definedName>
    <definedName name="akdlk" localSheetId="52"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l" localSheetId="52" hidden="1">{"sheet a",#N/A,FALSE,"A";"2 9 casflow",#N/A,FALSE,"B"}</definedName>
    <definedName name="aldk"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ll" localSheetId="52" hidden="1">{#N/A,#N/A,FALSE,"CF Consolidated 2";#N/A,#N/A,FALSE,"Retail Assump";#N/A,#N/A,FALSE,"CF Retail";#N/A,#N/A,FALSE,"Garage Assumpt 1";#N/A,#N/A,FALSE,"Garage Op Proj";#N/A,#N/A,FALSE,"Hist I&amp;E";#N/A,#N/A,FALSE,"Rent Roll";#N/A,#N/A,FALSE,"RE Taxes";#N/A,#N/A,FALSE,"CAM - BH";#N/A,#N/A,FALSE,"Comm.Condo CAM"}</definedName>
    <definedName name="AllProjPages" localSheetId="52">#REF!,#REF!,#REF!,#REF!</definedName>
    <definedName name="alternate_matrix" localSheetId="52"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mortization_Period" localSheetId="52">#REF!</definedName>
    <definedName name="Amortization_Schedule_Annual" localSheetId="52">#REF!</definedName>
    <definedName name="Amortization_Schedule_Monthly" localSheetId="52">#REF!</definedName>
    <definedName name="An" localSheetId="52" hidden="1">{"eca",#N/A,TRUE,"E-C1 (R)";"ecb",#N/A,TRUE,"E-C1 (R)"}</definedName>
    <definedName name="An_2" localSheetId="52" hidden="1">{"eca",#N/A,TRUE,"E-C1 (R)";"ecb",#N/A,TRUE,"E-C1 (R)"}</definedName>
    <definedName name="anchor1Range" localSheetId="52">OFFSET(anchor1,0,1,1,[0]!TotalProjectLength)</definedName>
    <definedName name="anchor2Range" localSheetId="52">OFFSET(anchor1,1,1,1,[0]!TotalProjectLength)</definedName>
    <definedName name="ando" localSheetId="52" hidden="1">{"'下期集計（10.27迄・速報値）'!$Q$16"}</definedName>
    <definedName name="andrew" localSheetId="52" hidden="1">{"eca",#N/A,TRUE,"E-C1 (R)";"ecb",#N/A,TRUE,"E-C1 (R)"}</definedName>
    <definedName name="andrew2" localSheetId="52" hidden="1">{"eca",#N/A,TRUE,"E-C1 (R)";"ecb",#N/A,TRUE,"E-C1 (R)"}</definedName>
    <definedName name="Aok" localSheetId="52" hidden="1">{"Outflow 1",#N/A,FALSE,"Outflows-Inflows";"Outflow 2",#N/A,FALSE,"Outflows-Inflows";"Inflow 1",#N/A,FALSE,"Outflows-Inflows";"Inflow 2",#N/A,FALSE,"Outflows-Inflows"}</definedName>
    <definedName name="Apmt2" localSheetId="52">#REF!</definedName>
    <definedName name="Apples" localSheetId="52">#REF!</definedName>
    <definedName name="april" localSheetId="52" hidden="1">{"Tab1",#N/A,FALSE,"Cover";"Tab2",#N/A,FALSE,"Sect 3.18";"Tab3",#N/A,FALSE,"Section 3.22 (b) ";"Tab4",#N/A,FALSE,"Section 3.29 (i) (ii) (iii)";"Tab5",#N/A,FALSE,"Section 3.29 (ii)";"Tab6",#N/A,FALSE,"Section 4.04 vi";"Tab8",#N/A,FALSE,"3.29."}</definedName>
    <definedName name="Apt_Stab" localSheetId="52">MATCH(Apt_Stab_Unit,Apt_Total_Occ,0)-1</definedName>
    <definedName name="Apt_Start_Date" localSheetId="52">DATE(Apt_Start_Year,Apt_Start_Month,1)</definedName>
    <definedName name="APTPROFORMA" localSheetId="52">#REF!</definedName>
    <definedName name="arew" localSheetId="52" hidden="1">{"cap_structure",#N/A,FALSE,"Graph-Mkt Cap";"price",#N/A,FALSE,"Graph-Price";"ebit",#N/A,FALSE,"Graph-EBITDA";"ebitda",#N/A,FALSE,"Graph-EBITDA"}</definedName>
    <definedName name="arg" localSheetId="52" hidden="1">{"inputs raw data",#N/A,TRUE,"INPUT"}</definedName>
    <definedName name="Argus_Import" localSheetId="52">#REF!</definedName>
    <definedName name="ArgusSF" localSheetId="52">#REF!</definedName>
    <definedName name="as" localSheetId="52" hidden="1">{"FCB_ALL",#N/A,FALSE,"FCB"}</definedName>
    <definedName name="asa" localSheetId="52" hidden="1">{"Outflow 1",#N/A,FALSE,"Outflows-Inflows";"Outflow 2",#N/A,FALSE,"Outflows-Inflows";"Inflow 1",#N/A,FALSE,"Outflows-Inflows";"Inflow 2",#N/A,FALSE,"Outflows-Inflows"}</definedName>
    <definedName name="asdf2" localSheetId="52" hidden="1">{#N/A,#N/A,FALSE,"OperatingAssumptions"}</definedName>
    <definedName name="asdf22" localSheetId="52" hidden="1">{#N/A,#N/A,FALSE,"OperatingAssumptions"}</definedName>
    <definedName name="asdf3" localSheetId="52" hidden="1">{#N/A,#N/A,FALSE,"LoanAssumptions"}</definedName>
    <definedName name="asdf33" localSheetId="52" hidden="1">{#N/A,#N/A,FALSE,"LoanAssumptions"}</definedName>
    <definedName name="asdf5" localSheetId="52" hidden="1">{"MonthlyRentRoll",#N/A,FALSE,"RentRoll"}</definedName>
    <definedName name="asdf55" localSheetId="52" hidden="1">{"MonthlyRentRoll",#N/A,FALSE,"RentRoll"}</definedName>
    <definedName name="asdf7" localSheetId="52" hidden="1">{#N/A,#N/A,TRUE,"Summary";"AnnualRentRoll",#N/A,TRUE,"RentRoll";#N/A,#N/A,TRUE,"ExitStratigy";#N/A,#N/A,TRUE,"OperatingAssumptions"}</definedName>
    <definedName name="asdf77" localSheetId="52" hidden="1">{#N/A,#N/A,TRUE,"Summary";"AnnualRentRoll",#N/A,TRUE,"RentRoll";#N/A,#N/A,TRUE,"ExitStratigy";#N/A,#N/A,TRUE,"OperatingAssumptions"}</definedName>
    <definedName name="asdfas" localSheetId="52">{"print 1.6",#N/A,FALSE,"Sheet1";"print 2.6",#N/A,FALSE,"Sheet1";"print 3.6",#N/A,FALSE,"Sheet1";"print 4.6",#N/A,FALSE,"Sheet1";"print 5.6",#N/A,FALSE,"Sheet1";"print 6.6",#N/A,FALSE,"Sheet1"}</definedName>
    <definedName name="asdfasaa" localSheetId="52">{"print 1.6",#N/A,FALSE,"Sheet1";"print 2.6",#N/A,FALSE,"Sheet1";"print 3.6",#N/A,FALSE,"Sheet1";"print 4.6",#N/A,FALSE,"Sheet1";"print 5.6",#N/A,FALSE,"Sheet1";"print 6.6",#N/A,FALSE,"Sheet1"}</definedName>
    <definedName name="asdfasd" localSheetId="52" hidden="1">{"cap_structure",#N/A,FALSE,"Graph-Mkt Cap";"price",#N/A,FALSE,"Graph-Price";"ebit",#N/A,FALSE,"Graph-EBITDA";"ebitda",#N/A,FALSE,"Graph-EBITDA"}</definedName>
    <definedName name="asdfasdf" localSheetId="52">{"rtn",#N/A,FALSE,"RTN";"tables",#N/A,FALSE,"RTN";"cf",#N/A,FALSE,"CF";"stats",#N/A,FALSE,"Stats";"prop",#N/A,FALSE,"Prop"}</definedName>
    <definedName name="asdfasdfasd" localSheetId="52" hidden="1">{"summary1",#N/A,TRUE,"Comps";"summary2",#N/A,TRUE,"Comps";"summary3",#N/A,TRUE,"Comps"}</definedName>
    <definedName name="asdfasdfasdf" localSheetId="52" hidden="1">{"SUMMARY",#N/A,TRUE,"SUMMARY";"compare",#N/A,TRUE,"Vs. Bus Plan";"ratios",#N/A,TRUE,"Ratios";"REVENUE",#N/A,TRUE,"Revenue";"expenses",#N/A,TRUE,"1996 budget";"payroll",#N/A,TRUE,"Payroll"}</definedName>
    <definedName name="asdfasdfasdfa" localSheetId="52" hidden="1">binary</definedName>
    <definedName name="asdfasdfdddd" localSheetId="52" hidden="1">{"DCF","UPSIDE CASE",FALSE,"Sheet1";"DCF","BASE CASE",FALSE,"Sheet1";"DCF","DOWNSIDE CASE",FALSE,"Sheet1"}</definedName>
    <definedName name="asdfasdfs" localSheetId="52" hidden="1">{#N/A,#N/A,FALSE,"Matrix";#N/A,#N/A,FALSE,"Cash Flow";#N/A,#N/A,FALSE,"10 Year Cost Analysis"}</definedName>
    <definedName name="asdfasfsa" localSheetId="52" hidden="1">binary</definedName>
    <definedName name="asdfg" localSheetId="52" hidden="1">{"rtn",#N/A,FALSE,"RTN";"tables",#N/A,FALSE,"RTN";"cf",#N/A,FALSE,"CF";"stats",#N/A,FALSE,"Stats";"prop",#N/A,FALSE,"Prop"}</definedName>
    <definedName name="asdfsd" localSheetId="52" hidden="1">binary</definedName>
    <definedName name="asdfsdfsdf" localSheetId="52" hidden="1">{#N/A,#N/A,FALSE,"Expense Comparison"}</definedName>
    <definedName name="asdfsf" localSheetId="52"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asdrfg" localSheetId="52" hidden="1">{#N/A,#N/A,TRUE,"10 Yr Hold";#N/A,#N/A,TRUE,"7 Yr Hold";#N/A,#N/A,TRUE,"5 Yr Hold";#N/A,#N/A,TRUE,"3 Yr Hold"}</definedName>
    <definedName name="asf" localSheetId="52" hidden="1">binary</definedName>
    <definedName name="asfaF" localSheetId="52" hidden="1">{#N/A,#N/A,FALSE,"Summary";#N/A,#N/A,FALSE,"Assumptions";#N/A,#N/A,FALSE,"Cash Flow";#N/A,#N/A,FALSE,"Residual Calculation";#N/A,#N/A,FALSE,"Pricing Matrix";#N/A,#N/A,FALSE,"Pricing Matrix II";#N/A,#N/A,FALSE,"Expiration Schedule"}</definedName>
    <definedName name="asfag2" localSheetId="52" hidden="1">{"Main",#N/A,FALSE,"Wacker";"Main2",#N/A,FALSE,"Wacker";"Value",#N/A,FALSE,"Wacker";"Sensitivity",#N/A,FALSE,"Wacker";"Paine",#N/A,FALSE,"Wacker";"Quaker",#N/A,FALSE,"Wacker";"Wacker",#N/A,FALSE,"Wacker";"1900",#N/A,FALSE,"Wacker";"1901",#N/A,FALSE,"Wacker"}</definedName>
    <definedName name="asfasg" localSheetId="52" hidden="1">{"Main",#N/A,FALSE,"Wacker";"Main2",#N/A,FALSE,"Wacker";"Value",#N/A,FALSE,"Wacker";"Sensitivity",#N/A,FALSE,"Wacker";"Paine",#N/A,FALSE,"Wacker";"Quaker",#N/A,FALSE,"Wacker";"Wacker",#N/A,FALSE,"Wacker";"1900",#N/A,FALSE,"Wacker";"1901",#N/A,FALSE,"Wacker"}</definedName>
    <definedName name="asfdgsdfg" localSheetId="52" hidden="1">{"inputs raw data",#N/A,TRUE,"INPUT"}</definedName>
    <definedName name="asfget" localSheetId="52" hidden="1">{"Page1",#N/A,FALSE,"7979";"Page2",#N/A,FALSE,"7979";"Page3",#N/A,FALSE,"7979"}</definedName>
    <definedName name="asfsaf" localSheetId="52" hidden="1">binary</definedName>
    <definedName name="asg" localSheetId="52">#REF!</definedName>
    <definedName name="asggasdg" localSheetId="52">#REF!</definedName>
    <definedName name="asgsgs" localSheetId="52">#REF!</definedName>
    <definedName name="ashish" localSheetId="52" hidden="1">{"'Assump'!$F$6:$J$6"}</definedName>
    <definedName name="AsOf" localSheetId="52">#REF!</definedName>
    <definedName name="ASS" localSheetId="52">{"print 1.6",#N/A,FALSE,"Sheet1";"print 2.6",#N/A,FALSE,"Sheet1";"print 3.6",#N/A,FALSE,"Sheet1";"print 4.6",#N/A,FALSE,"Sheet1";"print 5.6",#N/A,FALSE,"Sheet1";"print 6.6",#N/A,FALSE,"Sheet1"}</definedName>
    <definedName name="asss" localSheetId="52">{"rtn",#N/A,FALSE,"RTN";"tables",#N/A,FALSE,"RTN";"cf",#N/A,FALSE,"CF";"stats",#N/A,FALSE,"Stats";"prop",#N/A,FALSE,"Prop"}</definedName>
    <definedName name="Assumptions1" localSheetId="52"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ssumptions1_1" localSheetId="52"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ssumptionsA" localSheetId="52" hidden="1">{#N/A,#N/A,FALSE,"CF Consolidated 2";#N/A,#N/A,FALSE,"Retail Assump";#N/A,#N/A,FALSE,"CF Retail";#N/A,#N/A,FALSE,"Garage Assumpt 1";#N/A,#N/A,FALSE,"Garage Op Proj";#N/A,#N/A,FALSE,"Hist I&amp;E";#N/A,#N/A,FALSE,"Rent Roll";#N/A,#N/A,FALSE,"RE Taxes";#N/A,#N/A,FALSE,"CAM - BH";#N/A,#N/A,FALSE,"Comm.Condo CAM"}</definedName>
    <definedName name="Atlanta" localSheetId="52" hidden="1">{#N/A,#N/A,FALSE,"Chart 2 by Prop Type"}</definedName>
    <definedName name="atres"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ttach3" localSheetId="52" hidden="1">{"Grant",#N/A,FALSE,"Grant";"GP Developer",#N/A,FALSE,"GP &amp; Dev Loans";"Operating Analysis",#N/A,FALSE,"Operations";"Tax Credit",#N/A,FALSE,"Tax Credits";"Tax Credit Analysis",#N/A,FALSE,"TC Analysis"}</definedName>
    <definedName name="aveparkcopy" localSheetId="52" hidden="1">{"View1",#N/A,FALSE,"Sheet1";"View2",#N/A,FALSE,"Sheet1"}</definedName>
    <definedName name="avl" localSheetId="52" hidden="1">{"Analysis of Assets_Liabilities",#N/A,FALSE,"ccy_anal";"Analysis of Investments",#N/A,FALSE,"ccy_anal"}</definedName>
    <definedName name="awbawbaw" localSheetId="52" hidden="1">{#N/A,#N/A,FALSE,"Sheet1"}</definedName>
    <definedName name="awrbhwerbawer" localSheetId="52" hidden="1">{#N/A,#N/A,FALSE,"Static Proforma";#N/A,#N/A,FALSE,"Bldg Dev DCF";#N/A,#N/A,FALSE,"Land Sales DCF"}</definedName>
    <definedName name="az" localSheetId="52" hidden="1">{#N/A,#N/A,FALSE,"Chart 2 by Prop Type"}</definedName>
    <definedName name="b" localSheetId="52" hidden="1">{"mgmt forecast",#N/A,FALSE,"Mgmt Forecast";"dcf table",#N/A,FALSE,"Mgmt Forecast";"sensitivity",#N/A,FALSE,"Mgmt Forecast";"table inputs",#N/A,FALSE,"Mgmt Forecast";"calculations",#N/A,FALSE,"Mgmt Forecast"}</definedName>
    <definedName name="BacktoPartnership" localSheetId="52">'Sales &amp; Percentage Rent'!BacktoPartnership</definedName>
    <definedName name="bad"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Balance2" localSheetId="52">#REF!</definedName>
    <definedName name="BalanceSheetCash" localSheetId="52">#REF!</definedName>
    <definedName name="BalanceSheetCashChangeMonth" localSheetId="52">#REF!</definedName>
    <definedName name="bao" localSheetId="52" hidden="1">{#N/A,#N/A,FALSE,"Transaction Summary-DTW";#N/A,#N/A,FALSE,"Proforma Five Yr";#N/A,#N/A,FALSE,"Occ and Rate"}</definedName>
    <definedName name="BaseRntAnchor" localSheetId="52">#REF!</definedName>
    <definedName name="bb" localSheetId="52" hidden="1">{#N/A,#N/A,FALSE,"ExitStratigy"}</definedName>
    <definedName name="bbb" localSheetId="52" hidden="1">{#N/A,#N/A,FALSE,"ExitStratigy"}</definedName>
    <definedName name="bbbb" localSheetId="52" hidden="1">{#N/A,#N/A,FALSE,"Title Page";#N/A,#N/A,FALSE,"Conclusions";#N/A,#N/A,FALSE,"Assum.";#N/A,#N/A,FALSE,"Sun  DCF-WC-Dep";#N/A,#N/A,FALSE,"MarketValue";#N/A,#N/A,FALSE,"BalSheet";#N/A,#N/A,FALSE,"WACC";#N/A,#N/A,FALSE,"PC+ Info.";#N/A,#N/A,FALSE,"PC+Info_2"}</definedName>
    <definedName name="bbbbbbb" localSheetId="52" hidden="1">{"Outflow 1",#N/A,FALSE,"Outflows-Inflows";"Outflow 2",#N/A,FALSE,"Outflows-Inflows";"Inflow 1",#N/A,FALSE,"Outflows-Inflows";"Inflow 2",#N/A,FALSE,"Outflows-Inflows"}</definedName>
    <definedName name="bc" localSheetId="52" hidden="1">{#N/A,#N/A,FALSE,"P&amp;L";#N/A,#N/A,FALSE,"Var_Fixed_cost"}</definedName>
    <definedName name="bdcopy" localSheetId="52" hidden="1">{"Main",#N/A,FALSE,"Wacker";"Main2",#N/A,FALSE,"Wacker";"Value",#N/A,FALSE,"Wacker";"Sensitivity",#N/A,FALSE,"Wacker";"Paine",#N/A,FALSE,"Wacker";"Quaker",#N/A,FALSE,"Wacker";"Wacker",#N/A,FALSE,"Wacker";"1900",#N/A,FALSE,"Wacker";"1901",#N/A,FALSE,"Wacker"}</definedName>
    <definedName name="bdinvestor" localSheetId="52" hidden="1">{"View1",#N/A,FALSE,"Sheet1";"View2",#N/A,FALSE,"Sheet1"}</definedName>
    <definedName name="be" localSheetId="52" hidden="1">{#N/A,#N/A,FALSE,"Exec Sum 10Yr";#N/A,#N/A,FALSE,"Assumptions";#N/A,#N/A,FALSE,"Operating Stmts";#N/A,#N/A,FALSE,"Year One Pro Forma";#N/A,#N/A,FALSE,"Rent Roll Summary";#N/A,#N/A,FALSE,"Market Rent Detail";#N/A,#N/A,FALSE,"Effective Rental Income Detail";#N/A,#N/A,FALSE,"Cash Flow Projections";#N/A,#N/A,FALSE,"Net Residual Value"}</definedName>
    <definedName name="Bear" localSheetId="52" hidden="1">{#N/A,#N/A,FALSE,"TS";#N/A,#N/A,FALSE,"Combo";#N/A,#N/A,FALSE,"FAIR";#N/A,#N/A,FALSE,"RBC";#N/A,#N/A,FALSE,"xxxx";#N/A,#N/A,FALSE,"A_D";#N/A,#N/A,FALSE,"WACC";#N/A,#N/A,FALSE,"DCF";#N/A,#N/A,FALSE,"LBO";#N/A,#N/A,FALSE,"AcqMults";#N/A,#N/A,FALSE,"CompMults"}</definedName>
    <definedName name="beattle" localSheetId="52" hidden="1">{"Full Sheet",#N/A,FALSE,"Expense Comparison"}</definedName>
    <definedName name="Beg.Bal" localSheetId="52">#REF!</definedName>
    <definedName name="belnew" localSheetId="52" hidden="1">{"IS",#N/A,FALSE,"IS";"RPTIS",#N/A,FALSE,"RPTIS";"STATS",#N/A,FALSE,"STATS";"CELL",#N/A,FALSE,"CELL";"BS",#N/A,FALSE,"BS"}</definedName>
    <definedName name="ben" localSheetId="52" hidden="1">{"Analysis of Assets_Liabilities",#N/A,FALSE,"ccy_anal";"Analysis of Investments",#N/A,FALSE,"ccy_anal"}</definedName>
    <definedName name="bfvzsbazs" localSheetId="5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bga"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m"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mgv"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uguh"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ier"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lah1" localSheetId="52" hidden="1">{"schedule1",#N/A,FALSE,"Sheet1";"schedule2",#N/A,FALSE,"Sheet1";"schedule3",#N/A,FALSE,"Sheet1";"schedule4",#N/A,FALSE,"Sheet1";"schedule5",#N/A,FALSE,"Sheet1";"schedule6",#N/A,FALSE,"Sheet1"}</definedName>
    <definedName name="bnmb" localSheetId="52" hidden="1">{#N/A,#N/A,FALSE,"Summary";#N/A,#N/A,FALSE,"Program Scheme";#N/A,#N/A,FALSE,"Assumptions";#N/A,#N/A,FALSE,"Development Budget";#N/A,#N/A,FALSE,"Timing";#N/A,#N/A,FALSE,"Development Costs &amp; Revenues";#N/A,#N/A,FALSE,"Cash Flow to Debt &amp; Equity";#N/A,#N/A,FALSE,"Cash Flow to Athena LP"}</definedName>
    <definedName name="bog" localSheetId="52" hidden="1">{"CF",#N/A,FALSE,"Cash Flow";"RET",#N/A,FALSE,"Returns";"NPV",#N/A,FALSE,"Values";"ASMPT",#N/A,FALSE,"Assumptions"}</definedName>
    <definedName name="bog_2" localSheetId="52" hidden="1">{"CF",#N/A,FALSE,"Cash Flow";"RET",#N/A,FALSE,"Returns";"NPV",#N/A,FALSE,"Values";"ASMPT",#N/A,FALSE,"Assumptions"}</definedName>
    <definedName name="bogu" localSheetId="52" hidden="1">{"CF",#N/A,FALSE,"Cash Flow";"RET",#N/A,FALSE,"Returns";"NPV",#N/A,FALSE,"Values";"ASMPT",#N/A,FALSE,"Assumptions"}</definedName>
    <definedName name="bogu_2" localSheetId="52" hidden="1">{"CF",#N/A,FALSE,"Cash Flow";"RET",#N/A,FALSE,"Returns";"NPV",#N/A,FALSE,"Values";"ASMPT",#N/A,FALSE,"Assumptions"}</definedName>
    <definedName name="bogus" localSheetId="52" hidden="1">{"CF",#N/A,FALSE,"Cash Flow";"RET",#N/A,FALSE,"Returns";"NPV",#N/A,FALSE,"Values";"ASMPT",#N/A,FALSE,"Assumptions"}</definedName>
    <definedName name="bogus_2" localSheetId="52" hidden="1">{"CF",#N/A,FALSE,"Cash Flow";"RET",#N/A,FALSE,"Returns";"NPV",#N/A,FALSE,"Values";"ASMPT",#N/A,FALSE,"Assumptions"}</definedName>
    <definedName name="bogus2" localSheetId="52" hidden="1">{"CF",#N/A,FALSE,"Cash Flow";"RET",#N/A,FALSE,"Returns";"NPV",#N/A,FALSE,"Values";"ASMPT",#N/A,FALSE,"Assumptions"}</definedName>
    <definedName name="bogus2_2" localSheetId="52" hidden="1">{"CF",#N/A,FALSE,"Cash Flow";"RET",#N/A,FALSE,"Returns";"NPV",#N/A,FALSE,"Values";"ASMPT",#N/A,FALSE,"Assumptions"}</definedName>
    <definedName name="Bookkeeping" localSheetId="52">#REF!</definedName>
    <definedName name="BOX" localSheetId="52">'Sales &amp; Percentage Rent'!#REF!</definedName>
    <definedName name="boy" localSheetId="52" hidden="1">{"AnnualRentRoll",#N/A,FALSE,"RentRoll"}</definedName>
    <definedName name="Bridge" localSheetId="52" hidden="1">{"'Highlights'!$A$1:$M$123"}</definedName>
    <definedName name="Bridgerock" localSheetId="52" hidden="1">{"Financials",#N/A,FALSE,"Financials";"AVP",#N/A,FALSE,"AVP";"DCF",#N/A,FALSE,"DCF";"CSC",#N/A,FALSE,"CSC";"Deal_Comp",#N/A,FALSE,"DealComp"}</definedName>
    <definedName name="BS" localSheetId="52" hidden="1">{#N/A,#N/A,FALSE,"Title Page";#N/A,#N/A,FALSE,"Conclusions";#N/A,#N/A,FALSE,"Assum.";#N/A,#N/A,FALSE,"Sun  DCF-WC-Dep";#N/A,#N/A,FALSE,"MarketValue";#N/A,#N/A,FALSE,"BalSheet";#N/A,#N/A,FALSE,"WACC";#N/A,#N/A,FALSE,"PC+ Info.";#N/A,#N/A,FALSE,"PC+Info_2"}</definedName>
    <definedName name="BudgetSumm" localSheetId="52" hidden="1">{#N/A,#N/A,FALSE,"Cashflow Analysis";#N/A,#N/A,FALSE,"Sensitivity Analysis";#N/A,#N/A,FALSE,"PV";#N/A,#N/A,FALSE,"Pro Forma"}</definedName>
    <definedName name="BudgetSumm.2" localSheetId="52" hidden="1">{#N/A,#N/A,FALSE,"Cashflow Analysis";#N/A,#N/A,FALSE,"Sensitivity Analysis";#N/A,#N/A,FALSE,"PV";#N/A,#N/A,FALSE,"Pro Forma"}</definedName>
    <definedName name="Bugget_w" localSheetId="52">#REF!,#REF!,#REF!,#REF!,#REF!</definedName>
    <definedName name="Bullshit" localSheetId="52" hidden="1">{"Assumptions",#N/A,TRUE,"Returns";"Tables",#N/A,TRUE,"Returns"}</definedName>
    <definedName name="but" localSheetId="52" hidden="1">{"2000",#N/A,FALSE,"2000"}</definedName>
    <definedName name="bvjhm" localSheetId="52"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cal" localSheetId="52" hidden="1">{#N/A,#N/A,FALSE,"Project Properties";#N/A,#N/A,FALSE,"Eng %";#N/A,#N/A,FALSE,"ENGFORM";#N/A,#N/A,FALSE,"staffing";#N/A,#N/A,FALSE,"spending"}</definedName>
    <definedName name="calvin" localSheetId="52" hidden="1">{#N/A,#N/A,FALSE,"Project Properties";#N/A,#N/A,FALSE,"Eng %";#N/A,#N/A,FALSE,"ENGFORM";#N/A,#N/A,FALSE,"staffing";#N/A,#N/A,FALSE,"spending"}</definedName>
    <definedName name="Cap_rate_used_in_Sale_1" localSheetId="52">#REF!</definedName>
    <definedName name="Cap_rate_used_in_Sale_2" localSheetId="52">#REF!</definedName>
    <definedName name="Cap_rate_used_in_Sale_3" localSheetId="52">#REF!</definedName>
    <definedName name="Capital" localSheetId="52" hidden="1">{#N/A,#N/A,FALSE,"CF Consolidated 2";#N/A,#N/A,FALSE,"Retail Assump";#N/A,#N/A,FALSE,"CF Retail";#N/A,#N/A,FALSE,"Garage Assumpt 1";#N/A,#N/A,FALSE,"Garage Op Proj";#N/A,#N/A,FALSE,"Hist I&amp;E";#N/A,#N/A,FALSE,"Rent Roll";#N/A,#N/A,FALSE,"RE Taxes";#N/A,#N/A,FALSE,"CAM - BH";#N/A,#N/A,FALSE,"Comm.Condo CAM"}</definedName>
    <definedName name="capitalized" localSheetId="52" hidden="1">{#N/A,#N/A,FALSE,"Title Page";#N/A,#N/A,FALSE,"Conclusions";#N/A,#N/A,FALSE,"Assum.";#N/A,#N/A,FALSE,"Sun  DCF-WC-Dep";#N/A,#N/A,FALSE,"MarketValue";#N/A,#N/A,FALSE,"BalSheet";#N/A,#N/A,FALSE,"WACC";#N/A,#N/A,FALSE,"PC+ Info.";#N/A,#N/A,FALSE,"PC+Info_2"}</definedName>
    <definedName name="cat" localSheetId="52" hidden="1">{#N/A,#N/A,FALSE,"Exec Sum 10Yr";#N/A,#N/A,FALSE,"Assumptions";#N/A,#N/A,FALSE,"Operating Stmts";#N/A,#N/A,FALSE,"Year One Pro Forma";#N/A,#N/A,FALSE,"Rent Roll Summary";#N/A,#N/A,FALSE,"Market Rent Detail";#N/A,#N/A,FALSE,"Effective Rental Income Detail";#N/A,#N/A,FALSE,"Cash Flow Projections";#N/A,#N/A,FALSE,"Net Residual Value"}</definedName>
    <definedName name="cba" localSheetId="52" hidden="1">{"Construction_Short",#N/A,FALSE,"Construction"}</definedName>
    <definedName name="cbre" localSheetId="52" hidden="1">{#N/A,#N/A,FALSE,"Pricing Matrix";#N/A,#N/A,FALSE,"Assumptions";#N/A,#N/A,FALSE,"Year One Pro Forma";#N/A,#N/A,FALSE,"Operating Stmts";#N/A,#N/A,FALSE,"Cash Flow Projections";#N/A,#N/A,FALSE,"Rent Roll Summary";#N/A,#N/A,FALSE,"Market Rent Detail";#N/A,#N/A,FALSE,"Effective Rental Income Detail"}</definedName>
    <definedName name="cc" localSheetId="52" hidden="1">{#N/A,#N/A,FALSE,"LoanAssumptions"}</definedName>
    <definedName name="cc." localSheetId="52" hidden="1">{"CD1",#N/A,TRUE,"C-D (R)";"CD2",#N/A,TRUE,"C-D (R)"}</definedName>
    <definedName name="cc_2" localSheetId="52" hidden="1">{"CD1",#N/A,TRUE,"C-D (R)";"CD2",#N/A,TRUE,"C-D (R)"}</definedName>
    <definedName name="ccc" localSheetId="52" hidden="1">{#N/A,#N/A,FALSE,"LoanAssumptions"}</definedName>
    <definedName name="CCCCCCCCC" localSheetId="52" hidden="1">{FALSE,FALSE,1.75,1,600,351,FALSE,FALSE,TRUE,TRUE,0,30,#N/A,41,#N/A,9.57777777777778,18.9166666666667,1,FALSE,FALSE,1,TRUE,1,FALSE,100,"Swvu.As._.Is._.Value.","ACwvu.As._.Is._.Value.",1,FALSE,FALSE,1,1,1,1,1,"","",FALSE,FALSE,FALSE,FALSE,1,#N/A,1,1,FALSE,FALSE,FALSE,FALSE,FALSE,FALSE}</definedName>
    <definedName name="CCCCCCCCC_2" localSheetId="52" hidden="1">{FALSE,FALSE,1.75,1,600,351,FALSE,FALSE,TRUE,TRUE,0,30,#N/A,41,#N/A,9.57777777777778,18.9166666666667,1,FALSE,FALSE,1,TRUE,1,FALSE,100,"Swvu.As._.Is._.Value.","ACwvu.As._.Is._.Value.",1,FALSE,FALSE,1,1,1,1,1,"","",FALSE,FALSE,FALSE,FALSE,1,#N/A,1,1,FALSE,FALSE,FALSE,FALSE,FALSE,FALSE}</definedName>
    <definedName name="ccs" localSheetId="52" hidden="1">{#N/A,#N/A,FALSE,"Chart 2 by Prop Type"}</definedName>
    <definedName name="cctt" localSheetId="52" hidden="1">{#N/A,#N/A,FALSE}</definedName>
    <definedName name="cd" localSheetId="52" hidden="1">{"annual",#N/A,FALSE,"Pro Forma";#N/A,#N/A,FALSE,"Golf Operations"}</definedName>
    <definedName name="cd_2" localSheetId="52" hidden="1">{"annual",#N/A,FALSE,"Pro Forma";#N/A,#N/A,FALSE,"Golf Operations"}</definedName>
    <definedName name="CFAT_1" localSheetId="52">#REF!</definedName>
    <definedName name="CFAT_10" localSheetId="52">#REF!</definedName>
    <definedName name="CFAT_2" localSheetId="52">#REF!</definedName>
    <definedName name="cfgcfg" localSheetId="52" hidden="1">{#N/A,#N/A,FALSE,"CCC Variance";#N/A,#N/A,FALSE,"CCC Notes"}</definedName>
    <definedName name="cfgjcfgh" localSheetId="52" hidden="1">{#N/A,#N/A,FALSE,"Common Area Accrual";#N/A,#N/A,FALSE,"Unit One LaSalle";#N/A,#N/A,FALSE,"Unit One CW";#N/A,#N/A,FALSE,"Unit One LaSalle + C &amp; W";#N/A,#N/A,FALSE,"Consolidated Accrual"}</definedName>
    <definedName name="cflow" localSheetId="52" hidden="1">{"CF",#N/A,FALSE,"Cash Flow";"RET",#N/A,FALSE,"Returns";"NPV",#N/A,FALSE,"Values";"ASMPT",#N/A,FALSE,"Assumptions"}</definedName>
    <definedName name="cghj" localSheetId="52" hidden="1">{"ReportTop",#N/A,FALSE,"report top"}</definedName>
    <definedName name="ch_Dt1CumIRRline" localSheetId="52">OFFSET(FStabNWC,-61,4,1,netCfvc)</definedName>
    <definedName name="ch_Dt2CumIRRline" localSheetId="52">OFFSET(FStabNWC,-48,4,1,netCfvc)</definedName>
    <definedName name="ch_Dt3CumIRRline" localSheetId="52">OFFSET(FStabNWC,-35,4,1,netCfvc)</definedName>
    <definedName name="ch_Dt4CumIRRline" localSheetId="52">OFFSET(FStabNWC,-22,4,1,netCfvc)</definedName>
    <definedName name="ch_Dt5CumIRRline" localSheetId="52">OFFSET(FStabNWC,-9,4,1,netCfvc)</definedName>
    <definedName name="ch_Eq1CumIRRLine" localSheetId="52">OFFSET(FStabNWC,-90,4,1,netCfvc)</definedName>
    <definedName name="ch_Eq1IRRline" localSheetId="52">OFFSET(FStabNWC,-158,4,1,netCfvc)</definedName>
    <definedName name="ch_Eq2CumIRRline" localSheetId="52">OFFSET(FStabNWC,-89,4,1,netCfvc)</definedName>
    <definedName name="ch_Eq2IRRline" localSheetId="52">OFFSET(FStabNWC,-145,4,1,netCfvc)</definedName>
    <definedName name="ch_Eq3CumIRRline" localSheetId="52">OFFSET(FStabNWC,-88,4,1,netCfvc)</definedName>
    <definedName name="ch_Eq3IRRline" localSheetId="52">OFFSET(FStabNWC,-132,4,1,netCfvc)</definedName>
    <definedName name="ch_Eq4CumIRRline" localSheetId="52">OFFSET(FStabNWC,-87,4,1,netCfvc)</definedName>
    <definedName name="ch_Eq4IRRLine" localSheetId="52">OFFSET(FStabNWC,-119,4,1,netCfvc)</definedName>
    <definedName name="ch_Eq5CumIRRline" localSheetId="52">OFFSET(FStabNWC,-86,4,1,netCfvc)</definedName>
    <definedName name="ch_Eq5IRRline" localSheetId="52">OFFSET(FStabNWC,-106,4,1,netCfvc)</definedName>
    <definedName name="ch_LCost1_" localSheetId="52">-OFFSET(FStabNWC,20,4,1,netCfvc)</definedName>
    <definedName name="ch_TotalFinCost" localSheetId="52">OFFSET(FStabNWC,-169,4,1,netCfvc)</definedName>
    <definedName name="ch1_CapSale1" localSheetId="52">OFFSET(FStabNWC,10,4,1,netCfvc)</definedName>
    <definedName name="ch1_Const1" localSheetId="52">OFFSET(FStabNWC,64,4,1,netCfvc)</definedName>
    <definedName name="ch1_Const1_" localSheetId="52">-OFFSET(FStabNWC,64,4,1,netCfvc)</definedName>
    <definedName name="ch1_Land1" localSheetId="52">OFFSET(FStabNWC,48,4,1,netCfvc)</definedName>
    <definedName name="ch1_Land1_" localSheetId="52">-OFFSET(FStabNWC,48,4,1,netCfvc)</definedName>
    <definedName name="ch1_Lcost1" localSheetId="52">OFFSET(FStabNWC,20,4,1,netCfvc)</definedName>
    <definedName name="ch1_Mktg1" localSheetId="52">OFFSET(FStabNWC,90,4,1,netCfvc)</definedName>
    <definedName name="ch1_Mktg1_" localSheetId="52">-OFFSET(FStabNWC,90,4,1,netCfvc)</definedName>
    <definedName name="ch1_NOI1" localSheetId="52">OFFSET(FStabNWC,6,4,1,netCfvc)</definedName>
    <definedName name="ch1_NPaf" comment="..Net Positon After finance (Project IRR basis)" localSheetId="52">OFFSET(FStabNWC,-91,4,1,netCfvc)</definedName>
    <definedName name="ch1_NPpf" localSheetId="52">OFFSET(FStabNWC,-92,4,1,netCfvc)</definedName>
    <definedName name="ch1_Prof1" localSheetId="52">OFFSET(FStabNWC,75,4,1,netCfvc)</definedName>
    <definedName name="ch1_Prof1_" localSheetId="52">OFFSET(FStabNWC,-75,4,1,netCfvc)</definedName>
    <definedName name="ch1_TOther1" localSheetId="52">OFFSET(FStabNWC,127,4,1,netCfvc)</definedName>
    <definedName name="ch1_TOther1_" localSheetId="52">-OFFSET(FStabNWC,127,4,1,netCfvc)</definedName>
    <definedName name="ch1_USale1" localSheetId="52">OFFSET(FStabNWC,30,4,1,netCfvc)</definedName>
    <definedName name="changedbname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ngedname"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hart" localSheetId="52">#REF!</definedName>
    <definedName name="chart_balance" localSheetId="52">OFFSET(#REF!,2,0,payments,1)</definedName>
    <definedName name="chart_date" localSheetId="52">OFFSET(#REF!,2,0,'Sales &amp; Percentage Rent'!nper,1)</definedName>
    <definedName name="chart_nper" localSheetId="52">ROW(OFFSET(#REF!,0,0,'Sales &amp; Percentage Rent'!nper,1))</definedName>
    <definedName name="chart_ratehist" localSheetId="52">OFFSET(#REF!,2,0,payments,1)</definedName>
    <definedName name="chart_taxreturned" localSheetId="52">OFFSET(#REF!,2,0,payments,1)</definedName>
    <definedName name="Chart1Data1" localSheetId="52">OFFSET(Chart1Row1,0,0,1,FS_TotalProjectLength)</definedName>
    <definedName name="Chart1Data2" localSheetId="52">OFFSET(Chart1Row1,1,0,1,FS_TotalProjectLength)</definedName>
    <definedName name="Chart1Data3" localSheetId="52">OFFSET(Chart1Row1,2,0,1,FS_TotalProjectLength)</definedName>
    <definedName name="Chart1Data4" localSheetId="52">OFFSET(Chart1Row1,3,0,1,FS_TotalProjectLength)</definedName>
    <definedName name="chart2" localSheetId="52">#REF!</definedName>
    <definedName name="ChartCashAccounts" localSheetId="52">#REF!</definedName>
    <definedName name="ChartCF" localSheetId="52">OFFSET(#REF!,,,,1+COUNTIF(#REF!,"&lt;="&amp;HoldPeriod/12))</definedName>
    <definedName name="ChartNetOperatingIncome" localSheetId="52">OFFSET(#REF!,,,,1+COUNTIF(#REF!,"&lt;="&amp;HoldPeriod/12))</definedName>
    <definedName name="ChartYear" localSheetId="52">"Year "&amp;OFFSET(#REF!,,,,COUNTIF(#REF!,"&lt;="&amp;HoldPeriod/12))</definedName>
    <definedName name="check2" localSheetId="52" hidden="1">{#N/A,#N/A,FALSE,"Cashflow Analysis";#N/A,#N/A,FALSE,"Sensitivity Analysis";#N/A,#N/A,FALSE,"PV";#N/A,#N/A,FALSE,"Pro Forma"}</definedName>
    <definedName name="chiho" localSheetId="52" hidden="1">{"'下期集計（10.27迄・速報値）'!$Q$16"}</definedName>
    <definedName name="Choices_Wrapper" localSheetId="52">#N/A</definedName>
    <definedName name="Choices_Wrapper5" localSheetId="52">#N/A</definedName>
    <definedName name="Closing_Costs" localSheetId="52">#REF!</definedName>
    <definedName name="cmh" localSheetId="52" hidden="1">{#N/A,#N/A,FALSE,"Summary";#N/A,#N/A,FALSE,"Assumptions";#N/A,#N/A,FALSE,"Lease-up";#N/A,#N/A,FALSE,"DrawSchedule"}</definedName>
    <definedName name="ColDiff" localSheetId="52">COLUMN()-COL1STYR</definedName>
    <definedName name="compound_period" localSheetId="52">INDEX({2,12},MATCH(#REF!,'Sales &amp; Percentage Rent'!compound_periods,0))</definedName>
    <definedName name="compound_periods" localSheetId="52">{"Semi-Annually";"Monthly"}</definedName>
    <definedName name="comps" localSheetId="52" hidden="1">{#N/A,#N/A,FALSE,"Cover";#N/A,#N/A,FALSE,"LUMI";#N/A,#N/A,FALSE,"COMD";#N/A,#N/A,FALSE,"Valuation";#N/A,#N/A,FALSE,"Assumptions";#N/A,#N/A,FALSE,"Pooling";#N/A,#N/A,FALSE,"BalanceSheet"}</definedName>
    <definedName name="conflicto"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contform" localSheetId="52">IF([0]!totcost&gt;201,(ROUNDUP(IF(MPC&gt;0,MPC,cont*[0]!totcost),-2)),0)</definedName>
    <definedName name="contingency" localSheetId="52">#REF!</definedName>
    <definedName name="COO" localSheetId="52" hidden="1">{#N/A,#N/A,FALSE,"Matrix";#N/A,#N/A,FALSE,"Cash Flow";#N/A,#N/A,FALSE,"10 Year Cost Analysis"}</definedName>
    <definedName name="Copy" localSheetId="52" hidden="1">{"AnnualRentRoll",#N/A,FALSE,"RentRoll"}</definedName>
    <definedName name="copy2" localSheetId="52" hidden="1">{"new",#N/A,FALSE,"D";"PROFORMA",#N/A,FALSE,"A";"partial 1",#N/A,FALSE,"B";"partial 2",#N/A,FALSE,"B";"partial 3",#N/A,FALSE,"B";"SMALL CF 1",#N/A,FALSE,"C"}</definedName>
    <definedName name="copyall" localSheetId="52" hidden="1">{"Main",#N/A,FALSE,"Wacker";"Main2",#N/A,FALSE,"Wacker";"Value",#N/A,FALSE,"Wacker";"Sensitivity",#N/A,FALSE,"Wacker";"Paine",#N/A,FALSE,"Wacker";"Quaker",#N/A,FALSE,"Wacker";"Wacker",#N/A,FALSE,"Wacker";"1900",#N/A,FALSE,"Wacker";"1901",#N/A,FALSE,"Wacker"}</definedName>
    <definedName name="copymondayjv" localSheetId="52" hidden="1">{"View1",#N/A,FALSE,"Sheet1";"View2",#N/A,FALSE,"Sheet1"}</definedName>
    <definedName name="Correction" localSheetId="52">#REF!</definedName>
    <definedName name="CostDetail" localSheetId="52" hidden="1">{"CF",#N/A,FALSE,"Cash Flow";"RET",#N/A,FALSE,"Returns";"NPV",#N/A,FALSE,"Values";"ASMPT",#N/A,FALSE,"Assumptions"}</definedName>
    <definedName name="CostDetail_2" localSheetId="52" hidden="1">{"CF",#N/A,FALSE,"Cash Flow";"RET",#N/A,FALSE,"Returns";"NPV",#N/A,FALSE,"Values";"ASMPT",#N/A,FALSE,"Assumptions"}</definedName>
    <definedName name="CostsDetail" localSheetId="52" hidden="1">{"CF",#N/A,FALSE,"Cash Flow";"RET",#N/A,FALSE,"Returns";"NPV",#N/A,FALSE,"Values";"ASMPT",#N/A,FALSE,"Assumptions"}</definedName>
    <definedName name="CostsDetail_2" localSheetId="52" hidden="1">{"CF",#N/A,FALSE,"Cash Flow";"RET",#N/A,FALSE,"Returns";"NPV",#N/A,FALSE,"Values";"ASMPT",#N/A,FALSE,"Assumptions"}</definedName>
    <definedName name="CP" localSheetId="52">INDEX({2,12},MATCH(#REF!,'Sales &amp; Percentage Rent'!compound_periods,0))</definedName>
    <definedName name="CPIMAyo1" localSheetId="52" hidden="1">{"Zone1",#N/A,FALSE,"Parameters";"Zone2",#N/A,FALSE,"Parameters"}</definedName>
    <definedName name="crap" localSheetId="52" hidden="1">{"CF",#N/A,FALSE,"Cash Flow";"RET",#N/A,FALSE,"Returns";"NPV",#N/A,FALSE,"Values";"ASMPT",#N/A,FALSE,"Assumptions"}</definedName>
    <definedName name="crap_2" localSheetId="52" hidden="1">{"CF",#N/A,FALSE,"Cash Flow";"RET",#N/A,FALSE,"Returns";"NPV",#N/A,FALSE,"Values";"ASMPT",#N/A,FALSE,"Assumptions"}</definedName>
    <definedName name="ct" localSheetId="52">#REF!</definedName>
    <definedName name="ct.schedules" localSheetId="52">#REF!</definedName>
    <definedName name="ctt" localSheetId="52" hidden="1">{#N/A,#N/A,FALSE}</definedName>
    <definedName name="cttt" localSheetId="52" hidden="1">{#N/A,#N/A,FALSE}</definedName>
    <definedName name="current_date" localSheetId="52">#REF!</definedName>
    <definedName name="Cwvu.annual." localSheetId="52" hidden="1">#REF!,#REF!,#REF!,#REF!,#REF!,#REF!,#REF!,#REF!,#REF!,#REF!,#REF!,#REF!,#REF!,#REF!,#REF!,#REF!,#REF!,#REF!,#REF!,#REF!,#REF!,#REF!,#REF!,#REF!</definedName>
    <definedName name="Cwvu.annual._.hotel." localSheetId="52" hidden="1">#REF!,#REF!,#REF!,#REF!,#REF!,#REF!,#REF!,#REF!,#REF!,#REF!,#REF!,#REF!,#REF!,#REF!,#REF!,#REF!,#REF!,#REF!,#REF!</definedName>
    <definedName name="Cwvu.bottom._.line." localSheetId="52" hidden="1">#REF!,#REF!,#REF!,#REF!,#REF!,#REF!,#REF!,#REF!,#REF!,#REF!,#REF!,#REF!,#REF!,#REF!,#REF!,#REF!,#REF!,#REF!,#REF!,#REF!,#REF!,#REF!</definedName>
    <definedName name="Cwvu.cash._.flow." localSheetId="52" hidden="1">#REF!,#REF!,#REF!,#REF!,#REF!,#REF!,#REF!,#REF!,#REF!,#REF!,#REF!,#REF!,#REF!,#REF!,#REF!,#REF!,#REF!,#REF!,#REF!,#REF!,#REF!,#REF!,#REF!,#REF!,#REF!,#REF!,#REF!,#REF!,#REF!,#REF!,#REF!,#REF!,#REF!,#REF!,#REF!,#REF!,#REF!,#REF!,#REF!,#REF!,#REF!</definedName>
    <definedName name="Cwvu.combo." localSheetId="52" hidden="1">#REF!,#REF!,#REF!,#REF!,#REF!,#REF!,#REF!,#REF!,#REF!,#REF!,#REF!,#REF!,#REF!,#REF!,#REF!,#REF!,#REF!,#REF!,#REF!,#REF!,#REF!,#REF!</definedName>
    <definedName name="cxgxgfgfs" localSheetId="52" hidden="1">{#N/A,#N/A,FALSE,"Cashflow Analysis";#N/A,#N/A,FALSE,"Sensitivity Analysis";#N/A,#N/A,FALSE,"PV";#N/A,#N/A,FALSE,"Pro Forma"}</definedName>
    <definedName name="cxgxgfgfs.2" localSheetId="52" hidden="1">{#N/A,#N/A,FALSE,"Cashflow Analysis";#N/A,#N/A,FALSE,"Sensitivity Analysis";#N/A,#N/A,FALSE,"PV";#N/A,#N/A,FALSE,"Pro Forma"}</definedName>
    <definedName name="d" localSheetId="52" hidden="1">{"summary1",#N/A,TRUE,"Comps";"summary2",#N/A,TRUE,"Comps";"summary3",#N/A,TRUE,"Comps"}</definedName>
    <definedName name="d_1" localSheetId="52"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d_2" localSheetId="52" hidden="1">{"eca",#N/A,TRUE,"E-C1 (R)";"ecb",#N/A,TRUE,"E-C1 (R)"}</definedName>
    <definedName name="DACF" localSheetId="52" hidden="1">{"mgmt forecast",#N/A,FALSE,"Mgmt Forecast";"dcf table",#N/A,FALSE,"Mgmt Forecast";"sensitivity",#N/A,FALSE,"Mgmt Forecast";"table inputs",#N/A,FALSE,"Mgmt Forecast";"calculations",#N/A,FALSE,"Mgmt Forecast"}</definedName>
    <definedName name="DACF_2" localSheetId="52" hidden="1">{"mgmt forecast",#N/A,FALSE,"Mgmt Forecast";"dcf table",#N/A,FALSE,"Mgmt Forecast";"sensitivity",#N/A,FALSE,"Mgmt Forecast";"table inputs",#N/A,FALSE,"Mgmt Forecast";"calculations",#N/A,FALSE,"Mgmt Forecast"}</definedName>
    <definedName name="dad" localSheetId="52" hidden="1">{#N/A,#N/A,FALSE,"Banco de Dados"}</definedName>
    <definedName name="dadf" localSheetId="52" hidden="1">{#N/A,#N/A,FALSE,"Banco de Dados"}</definedName>
    <definedName name="DAFAD" localSheetId="52" hidden="1">{"cap_structure",#N/A,FALSE,"Graph-Mkt Cap";"price",#N/A,FALSE,"Graph-Price";"ebit",#N/A,FALSE,"Graph-EBITDA";"ebitda",#N/A,FALSE,"Graph-EBITDA"}</definedName>
    <definedName name="dafdsaf" localSheetId="52" hidden="1">{"incomemth",#N/A,TRUE,"forecast00";"incomepercentmth",#N/A,TRUE,"forecast00";"balancemth",#N/A,TRUE,"forecast00";"cashmth",#N/A,TRUE,"forecast00";"covenantmth",#N/A,TRUE,"forecast00"}</definedName>
    <definedName name="dafgdfg" localSheetId="52" hidden="1">{"inputs raw data",#N/A,TRUE,"INPUT"}</definedName>
    <definedName name="dafsaf1" localSheetId="52" hidden="1">{"incomemth",#N/A,TRUE,"forecast00";"incomepercentmth",#N/A,TRUE,"forecast00";"balancemth",#N/A,TRUE,"forecast00";"cashmth",#N/A,TRUE,"forecast00";"covenantmth",#N/A,TRUE,"forecast00"}</definedName>
    <definedName name="dag" localSheetId="52" hidden="1">{"Total",#N/A,FALSE,"Six Fields";"PDP",#N/A,FALSE,"Six Fields";"PNP",#N/A,FALSE,"Six Fields";"PUD",#N/A,FALSE,"Six Fields";"Prob",#N/A,FALSE,"Six Fields"}</definedName>
    <definedName name="dani15"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3"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33"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5"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10"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3"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6"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7"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8"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9"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a"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5"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23"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25"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28"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29"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30"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31"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3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144"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3"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ls4"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124"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125"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126"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127"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13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niesl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at" localSheetId="52" hidden="1">{"data",#N/A,FALSE,"INPUT"}</definedName>
    <definedName name="data" localSheetId="52" hidden="1">{"data",#N/A,FALSE,"INPUT"}</definedName>
    <definedName name="data1" localSheetId="52" hidden="1">{"data",#N/A,FALSE,"INPUT"}</definedName>
    <definedName name="data14" localSheetId="52" hidden="1">{"data",#N/A,FALSE,"INPUT"}</definedName>
    <definedName name="data2" localSheetId="52" hidden="1">{"data",#N/A,FALSE,"INPUT"}</definedName>
    <definedName name="data3" localSheetId="52" hidden="1">{"data",#N/A,FALSE,"INPUT"}</definedName>
    <definedName name="dataerror" localSheetId="52" hidden="1">{"data",#N/A,FALSE,"INPUT"}</definedName>
    <definedName name="dave" localSheetId="52" hidden="1">{"Main",#N/A,FALSE,"Wacker";"Main2",#N/A,FALSE,"Wacker";"Value",#N/A,FALSE,"Wacker";"Sensitivity",#N/A,FALSE,"Wacker";"Paine",#N/A,FALSE,"Wacker";"Quaker",#N/A,FALSE,"Wacker";"Wacker",#N/A,FALSE,"Wacker";"1900",#N/A,FALSE,"Wacker";"1901",#N/A,FALSE,"Wacker"}</definedName>
    <definedName name="dc" localSheetId="52" hidden="1">{#N/A,#N/A,FALSE,"Chart 2 by Prop Type"}</definedName>
    <definedName name="DCR" localSheetId="52">#REF!</definedName>
    <definedName name="dd" localSheetId="52" hidden="1">{"MonthlyRentRoll",#N/A,FALSE,"RentRoll"}</definedName>
    <definedName name="ddd" localSheetId="52" hidden="1">{"DIST Cover",#N/A,FALSE,"DIST";"History",#N/A,FALSE,"HIST";"Cash Flow",#N/A,FALSE,"CF";"Cash Flow_PSF",#N/A,FALSE,"CF";"NPV",#N/A,FALSE,"NPV";"Detail Assumption",#N/A,FALSE,"DET";"Expire",#N/A,FALSE,"EXP";"UNDIST Cover",#N/A,FALSE,"UNDIST";"Discrepancy",#N/A,FALSE,"DET";"Budget Recon",#N/A,FALSE,"CF";"Rent Reconciliation",#N/A,FALSE,"RENT";"TI Reconciliation",#N/A,FALSE,"TI";"Rent_PSF",#N/A,FALSE,"RENT_PSF";"Esc_PSF",#N/A,FALSE,"ESC_PSF";"TI_PSF",#N/A,FALSE,"TI_PSF";"Comm_PSF",#N/A,FALSE,"COMM_PSF"}</definedName>
    <definedName name="dddddd_2" localSheetId="52" hidden="1">{#N/A,#N/A,FALSE,"CAPREIT"}</definedName>
    <definedName name="dddddd_3" localSheetId="52" hidden="1">{#N/A,#N/A,FALSE,"CAPREIT"}</definedName>
    <definedName name="dddddd_4" localSheetId="52" hidden="1">{#N/A,#N/A,FALSE,"CAPREIT"}</definedName>
    <definedName name="dddddd_5" localSheetId="52" hidden="1">{#N/A,#N/A,FALSE,"CAPREIT"}</definedName>
    <definedName name="dddddd2" localSheetId="52" hidden="1">{#N/A,#N/A,FALSE,"CAPREIT"}</definedName>
    <definedName name="ddddddd" localSheetId="52" hidden="1">{#N/A,#N/A,FALSE,"CAPREIT"}</definedName>
    <definedName name="ddddddd_2" localSheetId="52" hidden="1">{#N/A,#N/A,FALSE,"CAPREIT"}</definedName>
    <definedName name="ddddddd_3" localSheetId="52" hidden="1">{#N/A,#N/A,FALSE,"CAPREIT"}</definedName>
    <definedName name="ddddddd_4" localSheetId="52" hidden="1">{#N/A,#N/A,FALSE,"CAPREIT"}</definedName>
    <definedName name="ddddddd_5" localSheetId="52" hidden="1">{#N/A,#N/A,FALSE,"CAPREIT"}</definedName>
    <definedName name="ddddddd2" localSheetId="52" hidden="1">{#N/A,#N/A,FALSE,"CAPREIT"}</definedName>
    <definedName name="ddddddddddd" localSheetId="52" hidden="1">{#N/A,#N/A,TRUE,"Krycí list"}</definedName>
    <definedName name="dddddddddddddddddd" localSheetId="52" hidden="1">{"Full Gross to Net",#N/A,TRUE,"GtoN";"R_I Accepted from Group Coys",#N/A,TRUE,"GtoN";"R_I Ceded to Group Coys",#N/A,TRUE,"GtoN";"Closing Loss Reserves and Gross Claims Incurred",#N/A,TRUE,"GtoN"}</definedName>
    <definedName name="dddddddddddddddddddddddddddd" localSheetId="52" hidden="1">{#N/A,#N/A,FALSE,"A";#N/A,#N/A,FALSE,"C"}</definedName>
    <definedName name="Debt2" localSheetId="52" hidden="1">{"'Expirations'!$A$1:$L$65"}</definedName>
    <definedName name="def" localSheetId="52" hidden="1">{"Construction_Short",#N/A,FALSE,"Construction"}</definedName>
    <definedName name="Def_Main" localSheetId="52">#REF!</definedName>
    <definedName name="Deffered_Maintenace" localSheetId="52">#REF!</definedName>
    <definedName name="defg" localSheetId="52" hidden="1">{"Financials",#N/A,FALSE,"Financials";"AVP",#N/A,FALSE,"AVP";"DCF",#N/A,FALSE,"DCF";"CSC",#N/A,FALSE,"CSC";"Deal_Comp",#N/A,FALSE,"DealComp"}</definedName>
    <definedName name="delete2" localSheetId="52" hidden="1">#REF!</definedName>
    <definedName name="DeleteAccumAmort" localSheetId="52">#REF!,#REF!</definedName>
    <definedName name="DeleteFA" localSheetId="52">#REF!,#REF!,#REF!</definedName>
    <definedName name="DeleteIntangibleAssets" localSheetId="52">#REF!,#REF!</definedName>
    <definedName name="DeleteLand" localSheetId="52">#REF!,#REF!</definedName>
    <definedName name="DELME" localSheetId="52">#REF!</definedName>
    <definedName name="DELPRNLINE" localSheetId="52">#REF!</definedName>
    <definedName name="DELPRTFILE" localSheetId="52">#REF!</definedName>
    <definedName name="delta" localSheetId="52" hidden="1">{"ACCOUNTING COPY",#N/A,FALSE,"SCHEDULE A";"FINANCE COPY",#N/A,FALSE,"SCHEDULE A";"P.L. COPY",#N/A,FALSE,"SCHEDULE A"}</definedName>
    <definedName name="DetailedCosts" localSheetId="52" hidden="1">{"CF",#N/A,FALSE,"Cash Flow";"RET",#N/A,FALSE,"Returns";"NPV",#N/A,FALSE,"Values";"ASMPT",#N/A,FALSE,"Assumptions"}</definedName>
    <definedName name="DetailedCosts_2" localSheetId="52" hidden="1">{"CF",#N/A,FALSE,"Cash Flow";"RET",#N/A,FALSE,"Returns";"NPV",#N/A,FALSE,"Values";"ASMPT",#N/A,FALSE,"Assumptions"}</definedName>
    <definedName name="DEVASS" localSheetId="52">#REF!</definedName>
    <definedName name="devcost_10dn" localSheetId="52">#REF!</definedName>
    <definedName name="devcost_10up" localSheetId="52">#REF!</definedName>
    <definedName name="devcost_20dn" localSheetId="52">#REF!</definedName>
    <definedName name="developer" localSheetId="52">#REF!</definedName>
    <definedName name="DEVELOPMENT_COST" localSheetId="52">#REF!</definedName>
    <definedName name="devsummprint" localSheetId="52">#REF!,#REF!+#REF!,#REF!,#REF!</definedName>
    <definedName name="df" localSheetId="52"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dfahgadf" localSheetId="5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asfdsa" localSheetId="52" hidden="1">{#N/A,#N/A,TRUE,"10 Yr Hold";#N/A,#N/A,TRUE,"7 Yr Hold";#N/A,#N/A,TRUE,"5 Yr Hold";#N/A,#N/A,TRUE,"3 Yr Hold"}</definedName>
    <definedName name="dfd" localSheetId="52" hidden="1">{"FCB_ALL",#N/A,FALSE,"FCB";"GREY_ALL",#N/A,FALSE,"GREY"}</definedName>
    <definedName name="dfdas" localSheetId="52" hidden="1">{"FCB_ALL",#N/A,FALSE,"FCB";"GREY_ALL",#N/A,FALSE,"GREY"}</definedName>
    <definedName name="dfdfd" localSheetId="52" hidden="1">{"FCB_ALL",#N/A,FALSE,"FCB";"GREY_ALL",#N/A,FALSE,"GREY"}</definedName>
    <definedName name="dfdfdfd" localSheetId="52" hidden="1">{"FCB_ALL",#N/A,FALSE,"FCB"}</definedName>
    <definedName name="dfdser"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fere" localSheetId="52" hidden="1">{"ReportTop",#N/A,FALSE,"report top"}</definedName>
    <definedName name="dff" localSheetId="52" hidden="1">{"sheet a",#N/A,FALSE,"A";"2 9 casflow",#N/A,FALSE,"B"}</definedName>
    <definedName name="dfform" localSheetId="52">IF([0]!totcost&lt;201,0,ROUNDUP(IF(MPFee&gt;0,MPFee,1%*[0]!totcost),-2))</definedName>
    <definedName name="dfg" localSheetId="52">#REF!</definedName>
    <definedName name="dfgd" localSheetId="52" hidden="1">{#N/A,#N/A,FALSE,"Cashflow Analysis";#N/A,#N/A,FALSE,"Sensitivity Analysis";#N/A,#N/A,FALSE,"PV";#N/A,#N/A,FALSE,"Pro Forma"}</definedName>
    <definedName name="dfgg" localSheetId="52" hidden="1">{"sheet a",#N/A,FALSE,"A";"sheet b 1",#N/A,FALSE,"B";"sheet b 2",#N/A,FALSE,"B"}</definedName>
    <definedName name="dfhdfagdf" localSheetId="52" hidden="1">{"cap_structure",#N/A,FALSE,"Graph-Mkt Cap";"price",#N/A,FALSE,"Graph-Price";"ebit",#N/A,FALSE,"Graph-EBITDA";"ebitda",#N/A,FALSE,"Graph-EBITDA"}</definedName>
    <definedName name="dfhdfh" localSheetId="52" hidden="1">{"Construction Costs",#N/A,FALSE,"Total Costs"}</definedName>
    <definedName name="dfhdh" localSheetId="52" hidden="1">{#N/A,#N/A,FALSE,"COVER SHEET";#N/A,#N/A,FALSE,"SECT 1 - SUMM";#N/A,#N/A,FALSE,"SECT 1 - LND PLAN";#N/A,#N/A,FALSE,"SECT 2 - COMBINED QTRLY PROJ CF";#N/A,#N/A,FALSE,"SECT 2 - KUKIO CF";#N/A,#N/A,FALSE,"SECT 2 - MANINI CF";#N/A,#N/A,FALSE,"SECT 5a - CLUB ASSUMPTIONS";#N/A,#N/A,FALSE,"SECT 5 - QTRLY CLUB OPS"}</definedName>
    <definedName name="dfsafd" localSheetId="5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5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5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1" localSheetId="5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h" localSheetId="52" hidden="1">{#N/A,#N/A,FALSE,"Banco de Dados"}</definedName>
    <definedName name="dh" localSheetId="52" hidden="1">{#N/A,#N/A,TRUE,"Krycí list"}</definedName>
    <definedName name="DHG" localSheetId="52" hidden="1">{"cap_structure",#N/A,FALSE,"Graph-Mkt Cap";"price",#N/A,FALSE,"Graph-Price";"ebit",#N/A,FALSE,"Graph-EBITDA";"ebitda",#N/A,FALSE,"Graph-EBITDA"}</definedName>
    <definedName name="dhh" localSheetId="52" hidden="1">{#N/A,#N/A,TRUE,"Krycí list"}</definedName>
    <definedName name="dhhh" localSheetId="52" hidden="1">{#N/A,#N/A,TRUE,"Krycí list"}</definedName>
    <definedName name="dine4"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irector" localSheetId="52" hidden="1">{"PRICING",#N/A,FALSE,"MODEL_ST";"ASSUMPTIONS",#N/A,FALSE,"MODEL_ST";"RENTS",#N/A,FALSE,"MODEL_ST";"RESIDUAL",#N/A,FALSE,"MODEL_ST";"DISCOUNT RATES",#N/A,FALSE,"MODEL_ST"}</definedName>
    <definedName name="dis" localSheetId="52" hidden="1">{#N/A,#N/A,FALSE,"Cashflow Analysis";#N/A,#N/A,FALSE,"Sensitivity Analysis";#N/A,#N/A,FALSE,"PV";#N/A,#N/A,FALSE,"Pro Forma"}</definedName>
    <definedName name="dis.2" localSheetId="52" hidden="1">{#N/A,#N/A,FALSE,"Cashflow Analysis";#N/A,#N/A,FALSE,"Sensitivity Analysis";#N/A,#N/A,FALSE,"PV";#N/A,#N/A,FALSE,"Pro Forma"}</definedName>
    <definedName name="DM" localSheetId="52" hidden="1">{#N/A,#N/A,FALSE}</definedName>
    <definedName name="DMM" localSheetId="52" hidden="1">{#N/A,#N/A,FALSE}</definedName>
    <definedName name="dmmm" localSheetId="52" hidden="1">{#N/A,#N/A,FALSE}</definedName>
    <definedName name="dog" localSheetId="52" hidden="1">{FALSE,FALSE,1.75,1,600,351,FALSE,FALSE,TRUE,TRUE,0,30,#N/A,41,#N/A,9.57777777777778,18.9166666666667,1,FALSE,FALSE,1,TRUE,1,FALSE,100,"Swvu.As._.Is._.Value.","ACwvu.As._.Is._.Value.",1,FALSE,FALSE,1,1,1,1,1,"","",FALSE,FALSE,FALSE,FALSE,1,#N/A,1,1,FALSE,FALSE,FALSE,FALSE,FALSE,FALSE}</definedName>
    <definedName name="dog_2" localSheetId="52" hidden="1">{FALSE,FALSE,1.75,1,600,351,FALSE,FALSE,TRUE,TRUE,0,30,#N/A,41,#N/A,9.57777777777778,18.9166666666667,1,FALSE,FALSE,1,TRUE,1,FALSE,100,"Swvu.As._.Is._.Value.","ACwvu.As._.Is._.Value.",1,FALSE,FALSE,1,1,1,1,1,"","",FALSE,FALSE,FALSE,FALSE,1,#N/A,1,1,FALSE,FALSE,FALSE,FALSE,FALSE,FALSE}</definedName>
    <definedName name="dontknow"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Res" localSheetId="52" hidden="1">{"'April 24'!$J$11"}</definedName>
    <definedName name="drsg"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sa" localSheetId="52" hidden="1">{#N/A,#N/A,FALSE,"Chart 2 by Prop Type"}</definedName>
    <definedName name="dsaf" localSheetId="52" hidden="1">{#N/A,#N/A,FALSE,"ExecSum";#N/A,#N/A,FALSE,"total summary";#N/A,#N/A,FALSE,"Budget";#N/A,#N/A,FALSE,"CashFlow"}</definedName>
    <definedName name="dsaf1" localSheetId="52" hidden="1">{"incomemth",#N/A,TRUE,"forecast01";"incpercentmth",#N/A,TRUE,"forecast01";"balancemth",#N/A,TRUE,"forecast01";"cashmth",#N/A,TRUE,"forecast01";"cov2mth",#N/A,TRUE,"forecast01";"prbexp",#N/A,TRUE,"forecast01";"prbcap",#N/A,TRUE,"forecast01";"coalconsultants",#N/A,TRUE,"forecast01";"prbsum",#N/A,TRUE,"forecast01"}</definedName>
    <definedName name="dsafd" localSheetId="5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f" localSheetId="52" hidden="1">{#N/A,#N/A,FALSE,"Chart 2 by Prop Type"}</definedName>
    <definedName name="dsfsd" localSheetId="52" hidden="1">{"Total",#N/A,FALSE,"Six Fields";"PDP",#N/A,FALSE,"Six Fields";"PNP",#N/A,FALSE,"Six Fields";"PUD",#N/A,FALSE,"Six Fields";"Prob",#N/A,FALSE,"Six Fields"}</definedName>
    <definedName name="dsgh" localSheetId="52" hidden="1">{#N/A,#N/A,TRUE,"Krycí list"}</definedName>
    <definedName name="dsghh" localSheetId="52" hidden="1">{#N/A,#N/A,TRUE,"Krycí list"}</definedName>
    <definedName name="dsgvnlkdsfn" localSheetId="52" hidden="1">{#N/A,#N/A,FALSE,"Chart 2 by Prop Type"}</definedName>
    <definedName name="dsratio" localSheetId="52">#REF!</definedName>
    <definedName name="DSS" localSheetId="52" hidden="1">{"print STAY opening assumptions",#N/A,FALSE,"STAY Openings";"print STAY openings",#N/A,FALSE,"STAY Openings"}</definedName>
    <definedName name="dsss" localSheetId="52" hidden="1">{"incomemth",#N/A,TRUE,"forecast01";"incpercentmth",#N/A,TRUE,"forecast01";"balancemth",#N/A,TRUE,"forecast01";"cashmth",#N/A,TRUE,"forecast01";"cov2mth",#N/A,TRUE,"forecast01";"prbexp",#N/A,TRUE,"forecast01";"prbcap",#N/A,TRUE,"forecast01";"coalconsultants",#N/A,TRUE,"forecast01";"prbsum",#N/A,TRUE,"forecast01"}</definedName>
    <definedName name="dsss1" localSheetId="52" hidden="1">{"incomemth",#N/A,TRUE,"forecast01";"incpercentmth",#N/A,TRUE,"forecast01";"balancemth",#N/A,TRUE,"forecast01";"cashmth",#N/A,TRUE,"forecast01";"cov2mth",#N/A,TRUE,"forecast01";"prbexp",#N/A,TRUE,"forecast01";"prbcap",#N/A,TRUE,"forecast01";"coalconsultants",#N/A,TRUE,"forecast01";"prbsum",#N/A,TRUE,"forecast01"}</definedName>
    <definedName name="Dumpster" localSheetId="52">#REF!</definedName>
    <definedName name="Düs"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Dyn_RR_Inputs" localSheetId="52">#REF!,#REF!,#REF!,#REF!,#REF!</definedName>
    <definedName name="E" localSheetId="52" hidden="1">{"mgmt forecast",#N/A,FALSE,"Mgmt Forecast";"dcf table",#N/A,FALSE,"Mgmt Forecast";"sensitivity",#N/A,FALSE,"Mgmt Forecast";"table inputs",#N/A,FALSE,"Mgmt Forecast";"calculations",#N/A,FALSE,"Mgmt Forecast"}</definedName>
    <definedName name="E_2" localSheetId="52" hidden="1">{"mgmt forecast",#N/A,FALSE,"Mgmt Forecast";"dcf table",#N/A,FALSE,"Mgmt Forecast";"sensitivity",#N/A,FALSE,"Mgmt Forecast";"table inputs",#N/A,FALSE,"Mgmt Forecast";"calculations",#N/A,FALSE,"Mgmt Forecast"}</definedName>
    <definedName name="eaf_cum_interest" localSheetId="52">OFFSET(#REF!,2,0,#REF!,1)</definedName>
    <definedName name="eaf_cum_principal" localSheetId="52">OFFSET(#REF!,2,0,#REF!,1)</definedName>
    <definedName name="earghdfh" localSheetId="5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d" localSheetId="52" hidden="1">{#N/A,#N/A,FALSE,"Chart 2 by Prop Type"}</definedName>
    <definedName name="edd" localSheetId="52" hidden="1">{"rtn",#N/A,FALSE,"RTN";"tables",#N/A,FALSE,"RTN";"cf",#N/A,FALSE,"CF";"stats",#N/A,FALSE,"Stats";"prop",#N/A,FALSE,"Prop"}</definedName>
    <definedName name="edf" localSheetId="52" hidden="1">{#N/A,#N/A,FALSE,"Chart 2 by Prop Type"}</definedName>
    <definedName name="ee" localSheetId="52" hidden="1">{#N/A,#N/A,FALSE,"OperatingAssumptions"}</definedName>
    <definedName name="eee" localSheetId="52" hidden="1">{#N/A,#N/A,FALSE,"OperatingAssumptions"}</definedName>
    <definedName name="eeee" localSheetId="52" hidden="1">{"Data Input",#N/A,TRUE,"Data Input";"10-Yr Cash Flow",#N/A,TRUE,"Cash Flow";"10-Yr Value",#N/A,TRUE,"Value "}</definedName>
    <definedName name="eeeee" localSheetId="52" hidden="1">{#N/A,#N/A,FALSE,"CAPREIT"}</definedName>
    <definedName name="eeeeeeeee" localSheetId="52" hidden="1">{#N/A,#N/A,FALSE,"CASH FLOW"}</definedName>
    <definedName name="eer" localSheetId="52" hidden="1">{"Construction_Short",#N/A,FALSE,"Construction"}</definedName>
    <definedName name="egfh" localSheetId="5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lectric" localSheetId="52"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elf" localSheetId="52" hidden="1">{FALSE,FALSE,1.75,1,600,351,FALSE,FALSE,TRUE,TRUE,0,30,#N/A,41,#N/A,9.57777777777778,18.9166666666667,1,FALSE,FALSE,1,TRUE,1,FALSE,100,"Swvu.As._.Is._.Value.","ACwvu.As._.Is._.Value.",1,FALSE,FALSE,1,1,1,1,1,"","",FALSE,FALSE,FALSE,FALSE,1,#N/A,1,1,FALSE,FALSE,FALSE,FALSE,FALSE,FALSE}</definedName>
    <definedName name="elf_2" localSheetId="52" hidden="1">{FALSE,FALSE,1.75,1,600,351,FALSE,FALSE,TRUE,TRUE,0,30,#N/A,41,#N/A,9.57777777777778,18.9166666666667,1,FALSE,FALSE,1,TRUE,1,FALSE,100,"Swvu.As._.Is._.Value.","ACwvu.As._.Is._.Value.",1,FALSE,FALSE,1,1,1,1,1,"","",FALSE,FALSE,FALSE,FALSE,1,#N/A,1,1,FALSE,FALSE,FALSE,FALSE,FALSE,FALSE}</definedName>
    <definedName name="ellen" localSheetId="52" hidden="1">{#N/A,#N/A,FALSE,"WATCHDSC";#N/A,#N/A,FALSE,"2LOSSMOD";#N/A,#N/A,FALSE,"2LOSS";#N/A,#N/A,FALSE,"DSC";#N/A,#N/A,FALSE,"OPERAT";#N/A,#N/A,FALSE,"ADJUST";#N/A,#N/A,FALSE,"LEASE EXPIRE"}</definedName>
    <definedName name="ELUdate" localSheetId="52">DATE(YEAR([0]!ProjectStartDate),MONTH([0]!ProjectStartDate)+[0]!StabilisedIncomeMonth-1,DAY([0]!ProjectStartDate))</definedName>
    <definedName name="END" localSheetId="52">#REF!</definedName>
    <definedName name="End_Bal" localSheetId="52">#REF!</definedName>
    <definedName name="Equity" localSheetId="52">#REF!</definedName>
    <definedName name="Equity_Amount" localSheetId="52">#REF!</definedName>
    <definedName name="er" localSheetId="5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asdf" localSheetId="52" hidden="1">{"Assump",#N/A,TRUE,"Proforma";"first",#N/A,TRUE,"Proforma";"second",#N/A,TRUE,"Proforma";"lease1",#N/A,TRUE,"Proforma";"lease2",#N/A,TRUE,"Proforma"}</definedName>
    <definedName name="ere" localSheetId="5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rer" localSheetId="52" hidden="1">{"Total",#N/A,FALSE,"Six Fields";"PDP",#N/A,FALSE,"Six Fields";"PNP",#N/A,FALSE,"Six Fields";"PUD",#N/A,FALSE,"Six Fields";"Prob",#N/A,FALSE,"Six Fields"}</definedName>
    <definedName name="ererg" localSheetId="52" hidden="1">{"Investor",#N/A,FALSE,"Model";"Property",#N/A,FALSE,"Model";"Incentive Taxes",#N/A,FALSE,"Model"}</definedName>
    <definedName name="eret" localSheetId="52" hidden="1">{"sheet a",#N/A,FALSE,"A";"2 9 casflow",#N/A,FALSE,"B"}</definedName>
    <definedName name="erg" localSheetId="52" hidden="1">{0,0,"",0;0,0,0,0;0,0,0,0;0,0,0,0;0,0,0,0}</definedName>
    <definedName name="erghr" localSheetId="52" hidden="1">{"graph",#N/A,FALSE,"WWJU";"graph",#N/A,FALSE,"WWSEM";"graph",#N/A,FALSE,"GOMJU";"graph",#N/A,FALSE,"GOMSEM";"graph",#N/A,FALSE,"NSJU";"graph",#N/A,FALSE,"NSSEM";"graph",#N/A,FALSE,"WAJU";"graph",#N/A,FALSE,"STOCKPRI";"graph",#N/A,FALSE,"CFTEV";"graph",#N/A,FALSE,"NAV-RCV";"graph",#N/A,FALSE,"CRUDEWW"}</definedName>
    <definedName name="ert5t6" localSheetId="52" hidden="1">{"Detail Project Cash Flow",#N/A,TRUE,"Cash Flow Grid";"Financing Calculation",#N/A,TRUE,"Cash Flow Grid"}</definedName>
    <definedName name="ertyui" localSheetId="52" hidden="1">{"FCB_ALL",#N/A,FALSE,"FCB";"GREY_ALL",#N/A,FALSE,"GREY"}</definedName>
    <definedName name="erw" localSheetId="52" hidden="1">{"Detail Project Cash Flow",#N/A,TRUE,"Cash Flow Grid";"Financing Calculation",#N/A,TRUE,"Cash Flow Grid"}</definedName>
    <definedName name="eryumds" localSheetId="52" hidden="1">{"qtrl1",#N/A,TRUE,"Annual Summary";"qtrl2",#N/A,TRUE,"Annual Summary";"qtrl3",#N/A,TRUE,"Annual Summary";"qtrl4",#N/A,TRUE,"QTLY Summary";"qtrl5",#N/A,TRUE,"QTLY Summary";"qtrl6",#N/A,TRUE,"QTLY Summary"}</definedName>
    <definedName name="EscrowsandReserves" localSheetId="52" hidden="1">{#N/A,#N/A,FALSE,"DELQ";#N/A,#N/A,FALSE,"REO";#N/A,#N/A,FALSE,"WATCHDSC";#N/A,#N/A,FALSE,"2LOSSMOD";#N/A,#N/A,FALSE,"2LOSS";#N/A,#N/A,FALSE,"DSC";#N/A,#N/A,FALSE,"OPERAT";#N/A,#N/A,FALSE,"ADJUST";#N/A,#N/A,FALSE,"PAIDOFF";#N/A,#N/A,FALSE,"TENANT";#N/A,#N/A,FALSE,"LEASE EXPIRE"}</definedName>
    <definedName name="esjkdrk"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stimate" localSheetId="52" hidden="1">{#N/A,#N/A,FALSE,"Detail";#N/A,#N/A,FALSE,"Totals"}</definedName>
    <definedName name="etan"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tert" localSheetId="52" hidden="1">{"sheet a",#N/A,FALSE,"A";"sheet b 1",#N/A,FALSE,"B";"sheet b 2",#N/A,FALSE,"B"}</definedName>
    <definedName name="etkutj" localSheetId="52" hidden="1">{"Cover",#N/A,FALSE,"Cover";"Summary",#N/A,FALSE,"Summarpage"}</definedName>
    <definedName name="euyhj" localSheetId="52" hidden="1">{"Annual Cash Flows",#N/A,FALSE,"Annual Summary";"qtrl1",#N/A,FALSE,"QTLY Summary";"qtrl2",#N/A,FALSE,"QTLY Summary";"qtrl3",#N/A,FALSE,"QTLY Summary";"qtrl4",#N/A,FALSE,"QTLY Summary";"qtrl5",#N/A,FALSE,"QTLY Summary";"qtrl6",#N/A,FALSE,"QTLY Summary"}</definedName>
    <definedName name="ewthwe" localSheetId="52" hidden="1">{"Cover",#N/A,FALSE,"Cover";"Summary",#N/A,FALSE,"Summarpage"}</definedName>
    <definedName name="exc" localSheetId="52" hidden="1">{"'Assump'!$F$6:$J$6"}</definedName>
    <definedName name="Existing" localSheetId="52">#REF!</definedName>
    <definedName name="EXIT" localSheetId="52">#REF!</definedName>
    <definedName name="Exit_Cap_Rate" localSheetId="52">#REF!</definedName>
    <definedName name="ExitPrice" localSheetId="52">#REF!</definedName>
    <definedName name="experiment" localSheetId="52" hidden="1">{#N/A,#N/A,FALSE,"Cashflow Analysis";#N/A,#N/A,FALSE,"Sensitivity Analysis";#N/A,#N/A,FALSE,"PV";#N/A,#N/A,FALSE,"Pro Forma"}</definedName>
    <definedName name="ExRate_Yr1" localSheetId="52" hidden="1">#REF!</definedName>
    <definedName name="extra" localSheetId="52" hidden="1">{#N/A,#N/A,TRUE,"10 Yr Hold";#N/A,#N/A,TRUE,"7 Yr Hold";#N/A,#N/A,TRUE,"5 Yr Hold";#N/A,#N/A,TRUE,"3 Yr Hold"}</definedName>
    <definedName name="ExtraPayments" localSheetId="52">#REF!</definedName>
    <definedName name="F" localSheetId="52" hidden="1">{#N/A,#N/A,FALSE,"Assumptions";#N/A,#N/A,FALSE,"Impact Assumptions";#N/A,#N/A,FALSE,"10-Yr - detail";#N/A,#N/A,FALSE,"1,5,10 yr comp";#N/A,#N/A,FALSE,"Lse-Exp.";#N/A,#N/A,FALSE,"Rent Roll";#N/A,#N/A,FALSE,"Historical (2)";#N/A,#N/A,FALSE,"RET's";#N/A,#N/A,FALSE,"Lease Rollover"}</definedName>
    <definedName name="fadsf" localSheetId="5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fdasfda" localSheetId="52" hidden="1">{#N/A,#N/A,TRUE,"10 Yr Hold";#N/A,#N/A,TRUE,"7 Yr Hold";#N/A,#N/A,TRUE,"5 Yr Hold";#N/A,#N/A,TRUE,"3 Yr Hold"}</definedName>
    <definedName name="fasdfas" localSheetId="52" hidden="1">{#N/A,#N/A,TRUE,"10 Yr Hold";#N/A,#N/A,TRUE,"7 Yr Hold";#N/A,#N/A,TRUE,"5 Yr Hold";#N/A,#N/A,TRUE,"3 Yr Hold"}</definedName>
    <definedName name="fasdga" localSheetId="52" hidden="1">{#N/A,#N/A,FALSE,"Recon of Schedules to BS";#N/A,#N/A,FALSE,"Reconciliation";#N/A,#N/A,FALSE,"Summary";#N/A,#N/A,FALSE,"Recon of GenLedg to Detail";#N/A,#N/A,FALSE,"Atlanta";#N/A,#N/A,FALSE,"Columbia";#N/A,#N/A,FALSE,"Greensboro - Winston-Salem";#N/A,#N/A,FALSE,"Memphis";#N/A,#N/A,FALSE,"Nashville";#N/A,#N/A,FALSE,"Raleigh";#N/A,#N/A,FALSE,"Richmond"}</definedName>
    <definedName name="fasffSFffASFasfASFasf" localSheetId="52" hidden="1">{#N/A,#N/A,FALSE,"LP Exp";#N/A,#N/A,FALSE,"Salary";#N/A,#N/A,FALSE,"Admin Exp";#N/A,#N/A,FALSE,"QTS Bud";#N/A,#N/A,FALSE,"Marketing"}</definedName>
    <definedName name="fd" localSheetId="52" hidden="1">#REF!</definedName>
    <definedName name="fdasfasd" localSheetId="52" hidden="1">{"bs",#N/A,FALSE,"SCF"}</definedName>
    <definedName name="fddd" localSheetId="52" hidden="1">{#N/A,#N/A,FALSE,"Chart 2 by Prop Type"}</definedName>
    <definedName name="fdf" localSheetId="52" hidden="1">{"incomemth",#N/A,TRUE,"forecast00";"incomepercentmth",#N/A,TRUE,"forecast00";"balancemth",#N/A,TRUE,"forecast00";"cashmth",#N/A,TRUE,"forecast00";"covenantmth",#N/A,TRUE,"forecast00"}</definedName>
    <definedName name="fdfd" localSheetId="5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dfdfd" localSheetId="52" hidden="1">{#N/A,#N/A,FALSE,"CAPREIT"}</definedName>
    <definedName name="fdfdfd_2" localSheetId="52" hidden="1">{#N/A,#N/A,FALSE,"CAPREIT"}</definedName>
    <definedName name="fdfdfd_3" localSheetId="52" hidden="1">{#N/A,#N/A,FALSE,"CAPREIT"}</definedName>
    <definedName name="fdfdfd_4" localSheetId="52" hidden="1">{#N/A,#N/A,FALSE,"CAPREIT"}</definedName>
    <definedName name="fdfdfd_5" localSheetId="52" hidden="1">{#N/A,#N/A,FALSE,"CAPREIT"}</definedName>
    <definedName name="fdfdfdf" localSheetId="52" hidden="1">{#N/A,#N/A,FALSE,"CAPREIT"}</definedName>
    <definedName name="fdfdfdf_2" localSheetId="52" hidden="1">{#N/A,#N/A,FALSE,"CAPREIT"}</definedName>
    <definedName name="fdfdfdf_3" localSheetId="52" hidden="1">{#N/A,#N/A,FALSE,"CAPREIT"}</definedName>
    <definedName name="fdfdfdf_4" localSheetId="52" hidden="1">{#N/A,#N/A,FALSE,"CAPREIT"}</definedName>
    <definedName name="fdfdfdf_5" localSheetId="52" hidden="1">{#N/A,#N/A,FALSE,"CAPREIT"}</definedName>
    <definedName name="fdfghdf" localSheetId="52" hidden="1">{"inputs raw data",#N/A,TRUE,"INPUT"}</definedName>
    <definedName name="fdg" localSheetId="52" hidden="1">{"incomemth",#N/A,TRUE,"forecast00";"incomepercentmth",#N/A,TRUE,"forecast00";"balancemth",#N/A,TRUE,"forecast00";"cashmth",#N/A,TRUE,"forecast00";"covenantmth",#N/A,TRUE,"forecast00"}</definedName>
    <definedName name="fdgad" localSheetId="52" hidden="1">{"inputs raw data",#N/A,TRUE,"INPUT"}</definedName>
    <definedName name="fdsafdfsa" localSheetId="52" hidden="1">{#N/A,#N/A,TRUE,"10 Yr Hold";#N/A,#N/A,TRUE,"7 Yr Hold";#N/A,#N/A,TRUE,"5 Yr Hold";#N/A,#N/A,TRUE,"3 Yr Hold"}</definedName>
    <definedName name="fdsafdsagsadgsa" localSheetId="52" hidden="1">{#N/A,#N/A,TRUE,"10 Yr Hold";#N/A,#N/A,TRUE,"7 Yr Hold";#N/A,#N/A,TRUE,"5 Yr Hold";#N/A,#N/A,TRUE,"3 Yr Hold"}</definedName>
    <definedName name="fdsafsad" localSheetId="52" hidden="1">{#N/A,#N/A,TRUE,"10 Yr Hold";#N/A,#N/A,TRUE,"7 Yr Hold";#N/A,#N/A,TRUE,"5 Yr Hold";#N/A,#N/A,TRUE,"3 Yr Hold"}</definedName>
    <definedName name="fdsfsd" localSheetId="52" hidden="1">{"incomemth",#N/A,TRUE,"forecast01";"incpercentmth",#N/A,TRUE,"forecast01";"balancemth",#N/A,TRUE,"forecast01";"cashmth",#N/A,TRUE,"forecast01";"cov2mth",#N/A,TRUE,"forecast01";"prbexp",#N/A,TRUE,"forecast01";"prbcap",#N/A,TRUE,"forecast01";"coalconsultants",#N/A,TRUE,"forecast01";"prbsum",#N/A,TRUE,"forecast01"}</definedName>
    <definedName name="fdsg" localSheetId="52" hidden="1">{"incomemth",#N/A,TRUE,"forecast00";"incomepercentmth",#N/A,TRUE,"forecast00";"balancemth",#N/A,TRUE,"forecast00";"cashmth",#N/A,TRUE,"forecast00";"covenantmth",#N/A,TRUE,"forecast00"}</definedName>
    <definedName name="fdsg1" localSheetId="52" hidden="1">{"incomemth",#N/A,TRUE,"forecast00";"incomepercentmth",#N/A,TRUE,"forecast00";"balancemth",#N/A,TRUE,"forecast00";"cashmth",#N/A,TRUE,"forecast00";"covenantmth",#N/A,TRUE,"forecast00"}</definedName>
    <definedName name="fefsf" localSheetId="52" hidden="1">{"incomemth",#N/A,TRUE,"forecast01";"incpercentmth",#N/A,TRUE,"forecast01";"balancemth",#N/A,TRUE,"forecast01";"cashmth",#N/A,TRUE,"forecast01";"cov2mth",#N/A,TRUE,"forecast01";"prbexp",#N/A,TRUE,"forecast01";"prbcap",#N/A,TRUE,"forecast01";"coalconsultants",#N/A,TRUE,"forecast01";"prbsum",#N/A,TRUE,"forecast01"}</definedName>
    <definedName name="fefsf1" localSheetId="52" hidden="1">{"incomemth",#N/A,TRUE,"forecast01";"incpercentmth",#N/A,TRUE,"forecast01";"balancemth",#N/A,TRUE,"forecast01";"cashmth",#N/A,TRUE,"forecast01";"cov2mth",#N/A,TRUE,"forecast01";"prbexp",#N/A,TRUE,"forecast01";"prbcap",#N/A,TRUE,"forecast01";"coalconsultants",#N/A,TRUE,"forecast01";"prbsum",#N/A,TRUE,"forecast01"}</definedName>
    <definedName name="ff" localSheetId="52" hidden="1">{#N/A,#N/A,TRUE,"Summary";"AnnualRentRoll",#N/A,TRUE,"RentRoll";#N/A,#N/A,TRUE,"ExitStratigy";#N/A,#N/A,TRUE,"OperatingAssumptions"}</definedName>
    <definedName name="fferw" localSheetId="52"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f" localSheetId="52">{#N/A,#N/A,TRUE,"Summary";"AnnualRentRoll",#N/A,TRUE,"RentRoll";#N/A,#N/A,TRUE,"ExitStratigy";#N/A,#N/A,TRUE,"OperatingAssumptions"}</definedName>
    <definedName name="ffff" localSheetId="52" hidden="1">{"Data Input",#N/A,TRUE,"Data Input";"15-Yr Cash Flow",#N/A,TRUE,"Cash Flow";"15-Yr Value",#N/A,TRUE,"Value "}</definedName>
    <definedName name="ffffff" localSheetId="52" hidden="1">{#N/A,#N/A,FALSE,"Cashflow Analysis";#N/A,#N/A,FALSE,"Sensitivity Analysis";#N/A,#N/A,FALSE,"PV";#N/A,#N/A,FALSE,"Pro Forma"}</definedName>
    <definedName name="ffffff.2" localSheetId="52" hidden="1">{#N/A,#N/A,FALSE,"Cashflow Analysis";#N/A,#N/A,FALSE,"Sensitivity Analysis";#N/A,#N/A,FALSE,"PV";#N/A,#N/A,FALSE,"Pro Forma"}</definedName>
    <definedName name="ffffffffffff" localSheetId="52" hidden="1">{#N/A,#N/A,FALSE,"CASH FLOW"}</definedName>
    <definedName name="fg" localSheetId="52" hidden="1">{"schedule1",#N/A,FALSE,"Sheet1";"schedule2",#N/A,FALSE,"Sheet1";"schedule3",#N/A,FALSE,"Sheet1";"schedule4",#N/A,FALSE,"Sheet1";"schedule5",#N/A,FALSE,"Sheet1";"schedule6",#N/A,FALSE,"Sheet1"}</definedName>
    <definedName name="fgbdzf" localSheetId="52" hidden="1">{#N/A,#N/A,FALSE,"Cashflow Analysis";#N/A,#N/A,FALSE,"Sensitivity Analysis";#N/A,#N/A,FALSE,"PV";#N/A,#N/A,FALSE,"Pro Forma"}</definedName>
    <definedName name="fgdfs" localSheetId="52" hidden="1">{"FORMULAS",#N/A,FALSE,"ESTIMATE"}</definedName>
    <definedName name="fgh" localSheetId="5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fghsgh" localSheetId="52" hidden="1">{"CF",#N/A,FALSE,"Cash Flow";"RET",#N/A,FALSE,"Returns";"NPV",#N/A,FALSE,"Values";"ASMPT",#N/A,FALSE,"Assumptions"}</definedName>
    <definedName name="fghsgh_2" localSheetId="52" hidden="1">{"CF",#N/A,FALSE,"Cash Flow";"RET",#N/A,FALSE,"Returns";"NPV",#N/A,FALSE,"Values";"ASMPT",#N/A,FALSE,"Assumptions"}</definedName>
    <definedName name="fhg" localSheetId="5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52" hidden="1">{TRUE,TRUE,-1.25,-15.5,604.5,369,FALSE,FALSE,TRUE,TRUE,0,1,83,1,38,4,5,4,TRUE,TRUE,3,TRUE,1,TRUE,75,"Swvu.inputs._.raw._.data.","ACwvu.inputs._.raw._.data.",#N/A,FALSE,FALSE,0.5,0.5,0.5,0.5,2,"&amp;F","&amp;A&amp;RPage &amp;P",FALSE,FALSE,FALSE,FALSE,1,60,#N/A,#N/A,"=R1C61:R53C89","=C1:C5",#N/A,#N/A,FALSE,FALSE,FALSE,1,600,600,FALSE,FALSE,TRUE,TRUE,TRUE}</definedName>
    <definedName name="fhjf" localSheetId="52" hidden="1">{#N/A,#N/A,FALSE,"Banco de Dados"}</definedName>
    <definedName name="final" localSheetId="52" hidden="1">{"Main",#N/A,FALSE,"Wacker";"Main2",#N/A,FALSE,"Wacker";"Value",#N/A,FALSE,"Wacker";"Sensitivity",#N/A,FALSE,"Wacker";"Paine",#N/A,FALSE,"Wacker";"Quaker",#N/A,FALSE,"Wacker";"Wacker",#N/A,FALSE,"Wacker";"1900",#N/A,FALSE,"Wacker";"1901",#N/A,FALSE,"Wacker"}</definedName>
    <definedName name="finform" localSheetId="52">IF(MCLI&gt;0,MCLI,(((#N/A/12)*conmos)*[0]!totcost)*45%)</definedName>
    <definedName name="finforma" localSheetId="52">IF(MCLI&gt;0,MCLI,(((#N/A/12)*conmos)*[0]!totcost)*45%)</definedName>
    <definedName name="FiscalQterly" localSheetId="52" hidden="1">{#N/A,#N/A,TRUE,"Property Mgmt Review";#N/A,#N/A,TRUE,"Prop Leasing Summary";#N/A,#N/A,TRUE,"Lease Exp Sch";#N/A,#N/A,TRUE,"Encumbance Sch";#N/A,#N/A,TRUE,"Stacking Plan";#N/A,#N/A,TRUE,"Prop Leasing Activity";#N/A,#N/A,TRUE,"Subleasing Activity";#N/A,#N/A,TRUE,"Mo. Statement Cash Flows";#N/A,#N/A,TRUE,"Operating Report";#N/A,#N/A,TRUE,"Variance Analysis by Account";#N/A,#N/A,TRUE,"Balance Sheet";#N/A,#N/A,TRUE,"Mgmt Fee";#N/A,#N/A,TRUE,"Prop Cap Ex";#N/A,#N/A,TRUE,"Check Register";#N/A,#N/A,TRUE,"Aged Trial Balance";#N/A,#N/A,TRUE,"Rent Roll";#N/A,#N/A,TRUE,"Bank Rec - 15100";#N/A,#N/A,TRUE,"Bank Rec - 32997";#N/A,#N/A,TRUE,"Bank Rec - 15200"}</definedName>
    <definedName name="fixed_assets" localSheetId="52" hidden="1">{"Detailed",#N/A,FALSE,"Schedule4"}</definedName>
    <definedName name="fjlk" localSheetId="52" hidden="1">{"incomemth",#N/A,TRUE,"forecast01";"incpercentmth",#N/A,TRUE,"forecast01";"balancemth",#N/A,TRUE,"forecast01";"cashmth",#N/A,TRUE,"forecast01";"cov2mth",#N/A,TRUE,"forecast01";"prbexp",#N/A,TRUE,"forecast01";"prbcap",#N/A,TRUE,"forecast01";"coalconsultants",#N/A,TRUE,"forecast01";"prbsum",#N/A,TRUE,"forecast01"}</definedName>
    <definedName name="fksajf" localSheetId="52" hidden="1">{#N/A,#N/A,FALSE,"SCHEDULE A";"MINIMUM RENT",#N/A,FALSE,"SCHEDULES B &amp; C";"PERCENTAGE RENT",#N/A,FALSE,"SCHEDULES B &amp; C"}</definedName>
    <definedName name="fm" localSheetId="52" hidden="1">{"summary1",#N/A,TRUE,"Comps";"summary2",#N/A,TRUE,"Comps";"summary3",#N/A,TRUE,"Comps"}</definedName>
    <definedName name="for" localSheetId="52"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fore" localSheetId="52" hidden="1">{#N/A,#N/A,FALSE,"INPUTS";#N/A,#N/A,FALSE,"INCOME STATEMENT";#N/A,#N/A,FALSE,"BALANCE";#N/A,#N/A,FALSE,"TRASLATION";#N/A,#N/A,FALSE,"CASH FLOW";#N/A,#N/A,FALSE,"COST OF SALES"}</definedName>
    <definedName name="fr" localSheetId="52" hidden="1">{"print STAY opening assumptions",#N/A,FALSE,"STAY Openings";"print STAY openings",#N/A,FALSE,"STAY Openings"}</definedName>
    <definedName name="frate1" localSheetId="52">#REF!</definedName>
    <definedName name="Freq" localSheetId="52">#REF!</definedName>
    <definedName name="frequency" localSheetId="52">{"Monthly";"Semi-Monthly";"Bi-Weekly";"Weekly";"Acc Bi-Weekly";"Acc Weekly"}</definedName>
    <definedName name="frgnr"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rse"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rtyu" localSheetId="52" hidden="1">{#N/A,#N/A,FALSE,"Chart 2 by Prop Type"}</definedName>
    <definedName name="fsdsfafd" localSheetId="52" hidden="1">{"CSheet",#N/A,FALSE,"C";"SmCap",#N/A,FALSE,"VAL1";"GulfCoast",#N/A,FALSE,"VAL1";"nav",#N/A,FALSE,"NAV";"Summary",#N/A,FALSE,"NAV"}</definedName>
    <definedName name="FSmatrix" localSheetId="52">OFFSET(anchorMatrix1,0,0,50,FS_NumberOfFinanceStructures)</definedName>
    <definedName name="fsn" localSheetId="52">FS_NumberOfFinanceStructures</definedName>
    <definedName name="FSNO" localSheetId="52">FS_NumberOfFinanceStructurePhases</definedName>
    <definedName name="FSNOS" localSheetId="52">FS_NumberOfFinanceStructures</definedName>
    <definedName name="fspread1" localSheetId="52">#REF!</definedName>
    <definedName name="ftgygy" localSheetId="52" hidden="1">{#N/A,#N/A,FALSE,"LP Exp";#N/A,#N/A,FALSE,"Salary";#N/A,#N/A,FALSE,"Admin Exp";#N/A,#N/A,FALSE,"QTS Bud";#N/A,#N/A,FALSE,"Marketing"}</definedName>
    <definedName name="fuck" localSheetId="52" hidden="1">{"Financials",#N/A,FALSE,"Financials";"AVP",#N/A,FALSE,"AVP";"DCF",#N/A,FALSE,"DCF";"CSC",#N/A,FALSE,"CSC";"Deal_Comp",#N/A,FALSE,"DealComp"}</definedName>
    <definedName name="fuckface" localSheetId="52" hidden="1">{#N/A,#N/A,FALSE,"Assumptions";#N/A,#N/A,FALSE,"Impact Assumptions";#N/A,#N/A,FALSE,"10-Yr - detail";#N/A,#N/A,FALSE,"1,5,10 yr comp";#N/A,#N/A,FALSE,"Lse-Exp.";#N/A,#N/A,FALSE,"Rent Roll";#N/A,#N/A,FALSE,"Historical (2)";#N/A,#N/A,FALSE,"RET's";#N/A,#N/A,FALSE,"Lease Rollover"}</definedName>
    <definedName name="fuk" localSheetId="52" hidden="1">{"1999",#N/A,FALSE,"1999"}</definedName>
    <definedName name="FUNDED" localSheetId="52">#REF!</definedName>
    <definedName name="ｇ" localSheetId="52" hidden="1">{"'下期集計（10.27迄・速報値）'!$Q$16"}</definedName>
    <definedName name="g_2" localSheetId="52" hidden="1">{"mgmt forecast",#N/A,FALSE,"Mgmt Forecast";"dcf table",#N/A,FALSE,"Mgmt Forecast";"sensitivity",#N/A,FALSE,"Mgmt Forecast";"table inputs",#N/A,FALSE,"Mgmt Forecast";"calculations",#N/A,FALSE,"Mgmt Forecast"}</definedName>
    <definedName name="garage" localSheetId="52" hidden="1">{#N/A,#N/A,FALSE,"Garage Assumpt 1";#N/A,#N/A,FALSE,"Garage Op Proj";#N/A,#N/A,FALSE,"Hist I&amp;E";#N/A,#N/A,FALSE,"Garage Lease"}</definedName>
    <definedName name="gatewaybudget03" localSheetId="52"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gbjkh"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cjki" localSheetId="52" hidden="1">{#N/A,#N/A,TRUE,"Krycí list"}</definedName>
    <definedName name="gcjkii" localSheetId="52" hidden="1">{#N/A,#N/A,TRUE,"Krycí list"}</definedName>
    <definedName name="gd" localSheetId="52" hidden="1">{"'下期集計（10.27迄・速報値）'!$Q$16"}</definedName>
    <definedName name="gda" localSheetId="52" hidden="1">{"'下期集計（10.27迄・速報値）'!$Q$16"}</definedName>
    <definedName name="gdfgfgf" localSheetId="52" hidden="1">{"Tab1",#N/A,FALSE,"Cover";"Tab2",#N/A,FALSE,"Sect 3.18";"Tab3",#N/A,FALSE,"Section 3.22 (b) ";"Tab4",#N/A,FALSE,"Section 3.29 (i) (ii) (iii)";"Tab5",#N/A,FALSE,"Section 3.29 (ii)";"Tab6",#N/A,FALSE,"Section 4.04 vi";"Tab8",#N/A,FALSE,"3.29."}</definedName>
    <definedName name="gdfshdfaghdfzg" localSheetId="52" hidden="1">{#N/A,#N/A,FALSE,"Cashflow Analysis";#N/A,#N/A,FALSE,"Sensitivity Analysis";#N/A,#N/A,FALSE,"PV";#N/A,#N/A,FALSE,"Pro Forma"}</definedName>
    <definedName name="gdsa" localSheetId="52" hidden="1">{"'下期集計（10.27迄・速報値）'!$Q$16"}</definedName>
    <definedName name="gdxgxdz" localSheetId="52" hidden="1">{"View1",#N/A,FALSE,"Golf";"View2",#N/A,FALSE,"Golf";"View3",#N/A,FALSE,"Golf";"View4",#N/A,FALSE,"Golf";"View5",#N/A,FALSE,"Golf";"View6",#N/A,FALSE,"Golf";"View7",#N/A,FALSE,"Golf";"View8",#N/A,FALSE,"Golf";"View9",#N/A,FALSE,"Golf";"View10",#N/A,FALSE,"Golf";"View11",#N/A,FALSE,"Golf";"View12",#N/A,FALSE,"Golf"}</definedName>
    <definedName name="ged"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egeg" localSheetId="52" hidden="1">{#N/A,#N/A,FALSE,"Cashflow Analysis";#N/A,#N/A,FALSE,"Sensitivity Analysis";#N/A,#N/A,FALSE,"PV";#N/A,#N/A,FALSE,"Pro Forma"}</definedName>
    <definedName name="gegeg.2" localSheetId="52" hidden="1">{#N/A,#N/A,FALSE,"Cashflow Analysis";#N/A,#N/A,FALSE,"Sensitivity Analysis";#N/A,#N/A,FALSE,"PV";#N/A,#N/A,FALSE,"Pro Forma"}</definedName>
    <definedName name="GEN_REQ" localSheetId="52">#REF!</definedName>
    <definedName name="gfd" localSheetId="52" hidden="1">{#N/A,#N/A,FALSE,"Cashflow Analysis";#N/A,#N/A,FALSE,"Sensitivity Analysis";#N/A,#N/A,FALSE,"PV";#N/A,#N/A,FALSE,"Pro Forma"}</definedName>
    <definedName name="gfderes"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fgh" localSheetId="52" hidden="1">{"Assumptions",#N/A,FALSE,"Assumptions"}</definedName>
    <definedName name="gfh" localSheetId="52" hidden="1">{"CSheet",#N/A,FALSE,"C";"SmCap",#N/A,FALSE,"VAL1";"GulfCoast",#N/A,FALSE,"VAL1";"nav",#N/A,FALSE,"NAV";"Summary",#N/A,FALSE,"NAV"}</definedName>
    <definedName name="gfhs" localSheetId="52" hidden="1">{"summary1",#N/A,TRUE,"Comps";"summary2",#N/A,TRUE,"Comps";"summary3",#N/A,TRUE,"Comps"}</definedName>
    <definedName name="gfjfju" localSheetId="52" hidden="1">{"Downside",#N/A,FALSE,"Downside"}</definedName>
    <definedName name="gg" localSheetId="52" hidden="1">{#N/A,#N/A,FALSE,"Cashflow Analysis";#N/A,#N/A,FALSE,"Sensitivity Analysis";#N/A,#N/A,FALSE,"PV";#N/A,#N/A,FALSE,"Pro Forma"}</definedName>
    <definedName name="gg.2" localSheetId="52" hidden="1">{#N/A,#N/A,FALSE,"Cashflow Analysis";#N/A,#N/A,FALSE,"Sensitivity Analysis";#N/A,#N/A,FALSE,"PV";#N/A,#N/A,FALSE,"Pro Forma"}</definedName>
    <definedName name="ggg" localSheetId="52" hidden="1">{#N/A,#N/A,FALSE,"PropertyInfo"}</definedName>
    <definedName name="gggg" localSheetId="52" hidden="1">{"ODB",#N/A,FALSE,"Hold Scenario"}</definedName>
    <definedName name="gggg2" localSheetId="52" hidden="1">{"View1",#N/A,FALSE,"Sheet1";"View2",#N/A,FALSE,"Sheet1"}</definedName>
    <definedName name="gggggggggg" localSheetId="52"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h" localSheetId="52" hidden="1">{"FCB_ALL",#N/A,FALSE,"FCB";"GREY_ALL",#N/A,FALSE,"GREY"}</definedName>
    <definedName name="ghh" localSheetId="52" hidden="1">{"cred comp",#N/A,FALSE,"Comparable Credit Analysis";"IS",#N/A,FALSE,"IS";"Sensitivity",#N/A,FALSE,"Sensitivity";"BS",#N/A,FALSE,"BS";"Bond Summary",#N/A,FALSE,"B Summary";"AD",#N/A,FALSE,"Accretion";"NAV",#N/A,FALSE,"NAV";"SU",#N/A,FALSE,"S&amp;U";"acq. study",#N/A,FALSE,"Acq. Study";"F Charges",#N/A,FALSE,"Fixed Charges"}</definedName>
    <definedName name="ghj" localSheetId="52" hidden="1">{"CSheet",#N/A,FALSE,"C";"SmCap",#N/A,FALSE,"VAL1";"GulfCoast",#N/A,FALSE,"VAL1";"nav",#N/A,FALSE,"NAV";"Summary",#N/A,FALSE,"NAV"}</definedName>
    <definedName name="ghjghjr" localSheetId="52" hidden="1">{"Bid",#N/A,FALSE,"Estimate";"Breakdowm",#N/A,FALSE,"Estimate"}</definedName>
    <definedName name="ghu" localSheetId="5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jio" localSheetId="52" hidden="1">{"cred comp",#N/A,FALSE,"Comparable Credit Analysis";"IS",#N/A,FALSE,"IS";"Sensitivity",#N/A,FALSE,"Sensitivity";"BS",#N/A,FALSE,"BS";"Bond Summary",#N/A,FALSE,"B Summary";"AD",#N/A,FALSE,"Accretion";"NAV",#N/A,FALSE,"NAV";"SU",#N/A,FALSE,"S&amp;U";"acq. study",#N/A,FALSE,"Acq. Study";"F Charges",#N/A,FALSE,"Fixed Charges"}</definedName>
    <definedName name="GKUY" localSheetId="5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atax" localSheetId="52" hidden="1">{"contributions",#N/A,FALSE,"METHODS";"methods",#N/A,FALSE,"METHODS";"venator group",#N/A,FALSE,"METHODS"}</definedName>
    <definedName name="gmail" localSheetId="52"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GP_Only?" localSheetId="52">#REF!</definedName>
    <definedName name="GPI" localSheetId="52">#REF!</definedName>
    <definedName name="gr" localSheetId="52" hidden="1">{"three",#N/A,FALSE,"Capital";"four",#N/A,FALSE,"Capital"}</definedName>
    <definedName name="gr_2" localSheetId="52" hidden="1">{"three",#N/A,FALSE,"Capital";"four",#N/A,FALSE,"Capital"}</definedName>
    <definedName name="graph." localSheetId="52" hidden="1">{#N/A,#N/A,FALSE,"Yield Graph"}</definedName>
    <definedName name="graph2." localSheetId="52" hidden="1">{#N/A,#N/A,FALSE,"Yield Graph";#N/A,#N/A,FALSE,"Rent Roll";#N/A,#N/A,FALSE,"OE Yr1";#N/A,#N/A,FALSE,"Repl.Cst.+Ins."}</definedName>
    <definedName name="graph3." localSheetId="52" hidden="1">{#N/A,#N/A,FALSE,"Yield Graph"}</definedName>
    <definedName name="grfaser"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RI" localSheetId="52">#REF!</definedName>
    <definedName name="gross"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round_Lease" localSheetId="52">{#N/A,#N/A,FALSE,"Title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grsaea" localSheetId="52"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grtr" localSheetId="52" hidden="1">{"graph",#N/A,FALSE,"WWJU";"graph",#N/A,FALSE,"WWSEM";"graph",#N/A,FALSE,"GOMJU";"graph",#N/A,FALSE,"GOMSEM";"graph",#N/A,FALSE,"NSJU";"graph",#N/A,FALSE,"NSSEM";"graph",#N/A,FALSE,"WAJU";"graph",#N/A,FALSE,"STOCKPRI";"graph",#N/A,FALSE,"CFTEV";"graph",#N/A,FALSE,"NAV-RCV";"graph",#N/A,FALSE,"CRUDEWW"}</definedName>
    <definedName name="GURAL" localSheetId="52"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URAL2" localSheetId="52"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gvk" localSheetId="52" hidden="1">{"Assumptions",#N/A,FALSE,"Assumptions"}</definedName>
    <definedName name="gyhui" localSheetId="52" hidden="1">{"CSheet",#N/A,FALSE,"C";"SmCap",#N/A,FALSE,"VAL1";"GulfCoast",#N/A,FALSE,"VAL1";"nav",#N/A,FALSE,"NAV";"Summary",#N/A,FALSE,"NAV"}</definedName>
    <definedName name="gyjh" localSheetId="52" hidden="1">{#N/A,#N/A,FALSE,"Cashflow Analysis";#N/A,#N/A,FALSE,"Sensitivity Analysis";#N/A,#N/A,FALSE,"PV";#N/A,#N/A,FALSE,"Pro Forma"}</definedName>
    <definedName name="ｈ" localSheetId="52" hidden="1">{"'下期集計（10.27迄・速報値）'!$Q$16"}</definedName>
    <definedName name="h_2" localSheetId="52" hidden="1">{"ed1",#N/A,TRUE,"E-D";"ed2",#N/A,TRUE,"E-D"}</definedName>
    <definedName name="Ｈ16・１" localSheetId="52" hidden="1">{"'コメント'!$A$1:$C$37"}</definedName>
    <definedName name="H16･1速報" localSheetId="52" hidden="1">{"'コメント'!$A$1:$C$37"}</definedName>
    <definedName name="hallo" localSheetId="52" hidden="1">{#N/A,#N/A,FALSE,"Occ and Rate";#N/A,#N/A,FALSE,"PF Input";#N/A,#N/A,FALSE,"Capital Input";#N/A,#N/A,FALSE,"Proforma Five Yr";#N/A,#N/A,FALSE,"Calculations";#N/A,#N/A,FALSE,"Transaction Summary-DTW"}</definedName>
    <definedName name="HD" localSheetId="52" hidden="1">{TRUE,TRUE,-1.25,-15.5,604.5,369,FALSE,FALSE,TRUE,TRUE,0,1,83,1,38,4,5,4,TRUE,TRUE,3,TRUE,1,TRUE,75,"Swvu.inputs._.raw._.data.","ACwvu.inputs._.raw._.data.",#N/A,FALSE,FALSE,0.5,0.5,0.5,0.5,2,"&amp;F","&amp;A&amp;RPage &amp;P",FALSE,FALSE,FALSE,FALSE,1,60,#N/A,#N/A,"=R1C61:R53C89","=C1:C5",#N/A,#N/A,FALSE,FALSE,FALSE,1,600,600,FALSE,FALSE,TRUE,TRUE,TRUE}</definedName>
    <definedName name="hed"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ello" localSheetId="52">#N/A</definedName>
    <definedName name="Hello5" localSheetId="52">#N/A</definedName>
    <definedName name="help" localSheetId="52" hidden="1">{#N/A,#N/A,FALSE,"ZLDebtMaturity";#N/A,#N/A,FALSE,"FCDebtMaturity";#N/A,#N/A,FALSE,"ZM3DebtMaturity";#N/A,#N/A,FALSE,"ZM2DebtMaturity";#N/A,#N/A,FALSE,"zm1DebtMaturity";#N/A,#N/A,FALSE,"ConsZM123DebtMaturity"}</definedName>
    <definedName name="hfgh" localSheetId="52" hidden="1">{"sheet a",#N/A,FALSE,"A";"sheet b 1",#N/A,FALSE,"B";"sheet b 2",#N/A,FALSE,"B"}</definedName>
    <definedName name="HFH" localSheetId="52" hidden="1">{"print annual inc. statement",#N/A,FALSE,"Summary";"print annual stats",#N/A,FALSE,"Summary";"print quarterly inc. statement",#N/A,FALSE,"Summary";"print quarterly stats",#N/A,FALSE,"Summary"}</definedName>
    <definedName name="hgfgh" localSheetId="52" hidden="1">{"Zone1",#N/A,FALSE,"Parameters";"Zone2",#N/A,FALSE,"Parameters"}</definedName>
    <definedName name="hggffg"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ghg" localSheetId="5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hh" localSheetId="52">{#N/A,#N/A,FALSE,"Summary"}</definedName>
    <definedName name="hhh" localSheetId="52" hidden="1">{#N/A,#N/A,FALSE,"Summary"}</definedName>
    <definedName name="hhhh" localSheetId="52" hidden="1">{#N/A,#N/A,FALSE,"OpEx (PP)";#N/A,#N/A,FALSE,"Lease Comps (O)-BT";#N/A,#N/A,FALSE,"OpEx (CC)";#N/A,#N/A,FALSE,"Value (PP-Base)";#N/A,#N/A,FALSE,"Value (CC-Base)";#N/A,#N/A,FALSE,"Sales Comps (R)";#N/A,#N/A,FALSE,"Sales Comps (O)"}</definedName>
    <definedName name="hhhhhh" localSheetId="52"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hhhhhhhhhhhh" localSheetId="52" hidden="1">{#N/A,#N/A,FALSE,"CCC ACC Budget";#N/A,#N/A,FALSE,"Variance";#N/A,#N/A,FALSE,"CCC Rent Detail";#N/A,#N/A,FALSE,"COMMON AREA";#N/A,#N/A,FALSE,"CCC Electric Inclusion";#N/A,#N/A,FALSE,"CCC Opex Detail";#N/A,#N/A,FALSE,"CCC RE Tax Detail";#N/A,#N/A,FALSE,"CCC Chilled Wtr Inclusion";#N/A,#N/A,FALSE,"CCC OTHVAC ";#N/A,#N/A,FALSE,"CCC INPUT"}</definedName>
    <definedName name="High" localSheetId="52" hidden="1">{#N/A,#N/A,FALSE,"Banco de Dados"}</definedName>
    <definedName name="Hist_Inputs" localSheetId="52">#REF!,#REF!,#REF!,#REF!,#REF!,#REF!,#REF!,#REF!,#REF!,#REF!,#REF!,#REF!,#REF!,#REF!,#REF!,#REF!,#REF!,#REF!,#REF!,#REF!,#REF!,#REF!,#REF!</definedName>
    <definedName name="hj" localSheetId="52" hidden="1">{#N/A,#N/A,FALSE,"TocSE";#N/A,#N/A,FALSE,"GENINFORE";#N/A,#N/A,FALSE,"CAPITAL";#N/A,#N/A,FALSE,"finsum";#N/A,#N/A,FALSE,"source";#N/A,#N/A,FALSE,"cashre";#N/A,#N/A,FALSE,"tax";#N/A,#N/A,FALSE,"benefits";#N/A,#N/A,FALSE,"OPRES";#N/A,#N/A,FALSE,"loan2";#N/A,#N/A,FALSE,"loan3";#N/A,#N/A,FALSE,"ALLDEBT";#N/A,#N/A,FALSE,"loan4";#N/A,#N/A,FALSE,"deprec";#N/A,#N/A,FALSE,"deprepres";#N/A,#N/A,FALSE,"funded";#N/A,#N/A,FALSE,"repres";#N/A,#N/A,FALSE,"SALE";#N/A,#N/A,FALSE,"TAXCREDITS";#N/A,#N/A,FALSE,"capacctre";#N/A,#N/A,FALSE,"miingainre";#N/A,#N/A,FALSE,"cahsirrst";#N/A,#N/A,FALSE,"IRR";#N/A,#N/A,FALSE,"geninfoMT";#N/A,#N/A,FALSE,"data3";#N/A,#N/A,FALSE,"sourcemt";#N/A,#N/A,FALSE,"cashmt";#N/A,#N/A,FALSE,"taxmt";#N/A,#N/A,FALSE,"benefitshist";#N/A,#N/A,FALSE,"opresmt";#N/A,#N/A,FALSE,"fundedmt";#N/A,#N/A,FALSE,"capacctmt";#N/A,#N/A,FALSE,"taxcredamort";"HIRR1",#N/A,FALSE,"irrhtc";#N/A,#N/A,FALSE,"putmt"}</definedName>
    <definedName name="hjf" localSheetId="5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j" localSheetId="52" hidden="1">{"PROFORMA",#N/A,FALSE,"A";"BIGGER 1",#N/A,FALSE,"B";"BIGGER 2",#N/A,FALSE,"B";"BIGGER 3",#N/A,FALSE,"B";"SMALL CF 1",#N/A,FALSE,"C"}</definedName>
    <definedName name="hjkl" localSheetId="52" hidden="1">{"Zone1",#N/A,FALSE,"Parameters";"Zone2",#N/A,FALSE,"Parameters"}</definedName>
    <definedName name="hlhldh" localSheetId="52" hidden="1">{"Annual Cash Flows",#N/A,FALSE,"Annual Summary"}</definedName>
    <definedName name="HMLkUp" localSheetId="52" hidden="1">#REF!</definedName>
    <definedName name="hmnxghj" localSheetId="52" hidden="1">{"CF",#N/A,FALSE,"Cash Flow";"RET",#N/A,FALSE,"Returns";"NPV",#N/A,FALSE,"Values";"ASMPT",#N/A,FALSE,"Assumptions"}</definedName>
    <definedName name="hmnxghj_2" localSheetId="52" hidden="1">{"CF",#N/A,FALSE,"Cash Flow";"RET",#N/A,FALSE,"Returns";"NPV",#N/A,FALSE,"Values";"ASMPT",#N/A,FALSE,"Assumptions"}</definedName>
    <definedName name="HMSeek" localSheetId="52" hidden="1">#REF!</definedName>
    <definedName name="hn._I006" localSheetId="52" hidden="1">#REF!</definedName>
    <definedName name="hn.ConvertZero1" localSheetId="52" hidden="1">#REF!,#REF!,#REF!,#REF!,#REF!,#REF!,#REF!,#REF!,#REF!,#REF!</definedName>
    <definedName name="hod" localSheetId="52" hidden="1">{#N/A,#N/A,FALSE,"TS";#N/A,#N/A,FALSE,"Combo";#N/A,#N/A,FALSE,"FAIR";#N/A,#N/A,FALSE,"RBC";#N/A,#N/A,FALSE,"xxxx";#N/A,#N/A,FALSE,"A_D";#N/A,#N/A,FALSE,"WACC";#N/A,#N/A,FALSE,"DCF";#N/A,#N/A,FALSE,"LBO";#N/A,#N/A,FALSE,"AcqMults";#N/A,#N/A,FALSE,"CompMults"}</definedName>
    <definedName name="HoldLength" localSheetId="52">#REF!</definedName>
    <definedName name="Homevalue" localSheetId="52">#REF!</definedName>
    <definedName name="hon" localSheetId="52" hidden="1">{"Full Gross to Net",#N/A,TRUE,"GtoN";"R_I Accepted from Group Coys",#N/A,TRUE,"GtoN";"R_I Ceded to Group Coys",#N/A,TRUE,"GtoN";"Closing Loss Reserves and Gross Claims Incurred",#N/A,TRUE,"GtoN"}</definedName>
    <definedName name="houy" localSheetId="52" hidden="1">{#N/A,#N/A,FALSE,"AD_Purchase";#N/A,#N/A,FALSE,"Credit";#N/A,#N/A,FALSE,"PF Acquisition";#N/A,#N/A,FALSE,"PF Offering"}</definedName>
    <definedName name="HTM_Control" localSheetId="52" hidden="1">{"'下期集計（10.27迄・速報値）'!$Q$16"}</definedName>
    <definedName name="ＨＴＭＬ" localSheetId="52" hidden="1">{"'コメント'!$A$1:$C$37"}</definedName>
    <definedName name="HTML_Control" localSheetId="52" hidden="1">{"'April 24'!$J$11"}</definedName>
    <definedName name="HTML_Control2" localSheetId="52" hidden="1">{"'Cash Requirements 5F '!$A$1:$AC$48"}</definedName>
    <definedName name="HTML_Ctrl" localSheetId="52" hidden="1">{"'Expirations'!$A$1:$L$65"}</definedName>
    <definedName name="htmlnew" localSheetId="52" hidden="1">{"'Assump'!$F$6:$J$6"}</definedName>
    <definedName name="hu" localSheetId="52" hidden="1">{"Total",#N/A,FALSE,"Six Fields";"PDP",#N/A,FALSE,"Six Fields";"PNP",#N/A,FALSE,"Six Fields";"PUD",#N/A,FALSE,"Six Fields";"Prob",#N/A,FALSE,"Six Fields"}</definedName>
    <definedName name="huh" localSheetId="52" hidden="1">{#N/A,#N/A,FALSE,"Assumptions";#N/A,#N/A,FALSE,"Impact Assumptions";#N/A,#N/A,FALSE,"10-Yr - detail";#N/A,#N/A,FALSE,"1,5,10 yr comp";#N/A,#N/A,FALSE,"Lse-Exp.";#N/A,#N/A,FALSE,"Rent Roll";#N/A,#N/A,FALSE,"Historical (2)";#N/A,#N/A,FALSE,"RET's";#N/A,#N/A,FALSE,"Lease Rollover"}</definedName>
    <definedName name="hui" localSheetId="52" hidden="1">{"Sum1",#N/A,FALSE,"Reserve Report";"Sum2",#N/A,FALSE,"Reserve Report";"Sum3",#N/A,FALSE,"Reserve Report";"Sum4",#N/A,FALSE,"Reserve Report"}</definedName>
    <definedName name="hyh" localSheetId="52"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I.RATE" localSheetId="52">#REF!</definedName>
    <definedName name="ID" localSheetId="52">#REF!</definedName>
    <definedName name="ien" localSheetId="52" hidden="1">{"P_L Account",#N/A,FALSE,"Prime";"Assets",#N/A,FALSE,"Prime";"Liabilities",#N/A,FALSE,"Prime";"Capital and Reserves",#N/A,FALSE,"Prime";"Rec. of S_Holders Funds",#N/A,FALSE,"Prime";"Rec. of Pre and Post Tax Result",#N/A,FALSE,"Prime"}</definedName>
    <definedName name="ignore" localSheetId="52" hidden="1">{#N/A,#N/A,FALSE,"WATCHDSC";#N/A,#N/A,FALSE,"2LOSSMOD";#N/A,#N/A,FALSE,"2LOSS";#N/A,#N/A,FALSE,"DSC";#N/A,#N/A,FALSE,"OPERAT";#N/A,#N/A,FALSE,"ADJUST";#N/A,#N/A,FALSE,"LEASE EXPIRE"}</definedName>
    <definedName name="IHMConsultant" localSheetId="52" hidden="1">#REF!</definedName>
    <definedName name="IHMFirstProjected" localSheetId="52" hidden="1">#REF!</definedName>
    <definedName name="IHMLastHistoric" localSheetId="52" hidden="1">#REF!</definedName>
    <definedName name="IHMLocation" localSheetId="52" hidden="1">#REF!</definedName>
    <definedName name="IHMModelVersion" localSheetId="52" hidden="1">#REF!</definedName>
    <definedName name="IHMNumRooms" localSheetId="52" hidden="1">#REF!</definedName>
    <definedName name="IHMPrintPO1" localSheetId="52" hidden="1">#REF!</definedName>
    <definedName name="IHMPrintPO2" localSheetId="52" hidden="1">#REF!</definedName>
    <definedName name="IHMPrintPO3" localSheetId="52" hidden="1">#REF!</definedName>
    <definedName name="IHMPrintPR1" localSheetId="52" hidden="1">#REF!</definedName>
    <definedName name="IHMProjectCity" localSheetId="52" hidden="1">#REF!</definedName>
    <definedName name="IHMProjectName" localSheetId="52" hidden="1">#REF!</definedName>
    <definedName name="IHMProjectState" localSheetId="52" hidden="1">#REF!</definedName>
    <definedName name="IHMPropertyLocation" localSheetId="52" hidden="1">#REF!</definedName>
    <definedName name="IHMReviewer" localSheetId="52" hidden="1">#REF!</definedName>
    <definedName name="III" localSheetId="52"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 localSheetId="52"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i" localSheetId="52"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iiiiiii" localSheetId="52" hidden="1">{#N/A,#N/A,FALSE}</definedName>
    <definedName name="ijhliglh" localSheetId="52" hidden="1">{"Assump",#N/A,TRUE,"Proforma";"first",#N/A,TRUE,"Proforma";"second",#N/A,TRUE,"Proforma";"lease1",#N/A,TRUE,"Proforma";"lease2",#N/A,TRUE,"Proforma"}</definedName>
    <definedName name="ik" localSheetId="52" hidden="1">{#N/A,#N/A,FALSE,"Chart 2 by Prop Type"}</definedName>
    <definedName name="ilghd" localSheetId="52" hidden="1">{"Investor",#N/A,FALSE,"Model";"Property",#N/A,FALSE,"Model";"Incentive Taxes",#N/A,FALSE,"Model"}</definedName>
    <definedName name="immediate" localSheetId="52" hidden="1">{"sheet a",#N/A,FALSE,"A";"2 9 casflow",#N/A,FALSE,"B"}</definedName>
    <definedName name="Improvements_Basis" localSheetId="52">#REF!</definedName>
    <definedName name="In_place_NOI" localSheetId="52">#REF!</definedName>
    <definedName name="Include_Capex_In_Loan" localSheetId="52">#REF!</definedName>
    <definedName name="income" localSheetId="5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Inflation" localSheetId="52">#REF!</definedName>
    <definedName name="info" localSheetId="52" hidden="1">{"data",#N/A,FALSE,"INPUT"}</definedName>
    <definedName name="interestrate" localSheetId="52">#REF!</definedName>
    <definedName name="io" localSheetId="5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iouu" localSheetId="52" hidden="1">{"Total",#N/A,FALSE,"Total Proved + Probable";"PDP",#N/A,FALSE,"Total Proved + Probable";"PNP",#N/A,FALSE,"Total Proved + Probable";"PUD",#N/A,FALSE,"Total Proved + Probable";"Prob",#N/A,FALSE,"Total Proved + Probable"}</definedName>
    <definedName name="IsEdit" localSheetId="52">#REF!</definedName>
    <definedName name="iser" localSheetId="52" hidden="1">{"Rent_ChangesTotal",#N/A,FALSE,"Sheet1"}</definedName>
    <definedName name="ISS" localSheetId="52" hidden="1">{"Helena Campos - Personal View",#N/A,FALSE,"YTD"}</definedName>
    <definedName name="j" localSheetId="52" hidden="1">{"new",#N/A,FALSE,"D";"PROFORMA",#N/A,FALSE,"A";"partial 1",#N/A,FALSE,"B";"partial 2",#N/A,FALSE,"B";"partial 3",#N/A,FALSE,"B";"SMALL CF 1",#N/A,FALSE,"C"}</definedName>
    <definedName name="j5r6yju" localSheetId="52" hidden="1">{"Investor",#N/A,FALSE,"Model";"Property",#N/A,FALSE,"Model";"Incentive Taxes",#N/A,FALSE,"Model"}</definedName>
    <definedName name="jackass" localSheetId="52"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S" localSheetId="52" hidden="1">{"Assumptions",#N/A,TRUE,"Returns";"Tables",#N/A,TRUE,"Returns"}</definedName>
    <definedName name="jb" localSheetId="52" hidden="1">{"summary1",#N/A,TRUE,"Comps";"summary2",#N/A,TRUE,"Comps";"summary3",#N/A,TRUE,"Comps"}</definedName>
    <definedName name="jc" localSheetId="5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jdstryj" localSheetId="52" hidden="1">{"Investor",#N/A,FALSE,"Model";"Property",#N/A,FALSE,"Model";"Incentive Taxes",#N/A,FALSE,"Model"}</definedName>
    <definedName name="jdtyjs" localSheetId="52" hidden="1">{"Investor",#N/A,FALSE,"Model";"Property",#N/A,FALSE,"Model";"Incentive Taxes",#N/A,FALSE,"Model"}</definedName>
    <definedName name="ji" localSheetId="52" hidden="1">{"'Highlights'!$A$1:$M$123"}</definedName>
    <definedName name="jjlj" localSheetId="52" hidden="1">{"scheduleB",#N/A,FALSE,"CTT_CLO"}</definedName>
    <definedName name="jk" localSheetId="5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djfdkjfd" localSheetId="52"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jkl" localSheetId="52" hidden="1">{"ReportTop",#N/A,FALSE,"report top"}</definedName>
    <definedName name="jklkj" localSheetId="52" hidden="1">{"Sum1",#N/A,FALSE,"Reserve Report";"Sum2",#N/A,FALSE,"Reserve Report";"Sum3",#N/A,FALSE,"Reserve Report";"Sum4",#N/A,FALSE,"Reserve Report"}</definedName>
    <definedName name="jlkj" localSheetId="52" hidden="1">{#N/A,#N/A,TRUE,"XL Cash Flow";#N/A,#N/A,TRUE,"Prop Valuation";#N/A,#N/A,TRUE,"Equity";#N/A,#N/A,TRUE,"Modeling assumptions";#N/A,#N/A,TRUE,"NER Model";#N/A,#N/A,TRUE,"Lease Exp";#N/A,#N/A,TRUE,"Inc &amp; Exp";#N/A,#N/A,TRUE,"Formatted - roll";#N/A,#N/A,TRUE,"Debt Model";#N/A,#N/A,TRUE,"Debt-Moody";#N/A,#N/A,TRUE,"Debt"}</definedName>
    <definedName name="joann"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jorge" localSheetId="52" hidden="1">{"% s/venta",#N/A,FALSE,"Edo Res";"% s/venta 2",#N/A,FALSE,"Edo Res"}</definedName>
    <definedName name="jpeg" localSheetId="52" hidden="1">{"'Assump'!$F$6:$J$6"}</definedName>
    <definedName name="jrtyhdf" localSheetId="52" hidden="1">{"Investor",#N/A,FALSE,"Model";"Property",#N/A,FALSE,"Model";"Incentive Taxes",#N/A,FALSE,"Model"}</definedName>
    <definedName name="Js" localSheetId="52"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sfda" localSheetId="52" hidden="1">{"incomemth",#N/A,TRUE,"forecast00";"incomepercentmth",#N/A,TRUE,"forecast00";"balancemth",#N/A,TRUE,"forecast00";"cashmth",#N/A,TRUE,"forecast00";"covenantmth",#N/A,TRUE,"forecast00"}</definedName>
    <definedName name="jsrj" localSheetId="52" hidden="1">{"Investor",#N/A,FALSE,"Model";"Property",#N/A,FALSE,"Model";"Incentive Taxes",#N/A,FALSE,"Model"}</definedName>
    <definedName name="jtyt" localSheetId="52" hidden="1">{"Investor",#N/A,FALSE,"Model";"Property",#N/A,FALSE,"Model";"Incentive Taxes",#N/A,FALSE,"Model"}</definedName>
    <definedName name="June_2" localSheetId="52" hidden="1">{"three",#N/A,FALSE,"Capital";"four",#N/A,FALSE,"Capital"}</definedName>
    <definedName name="k" localSheetId="52" hidden="1">{#N/A,#N/A,FALSE,"Assumptions";#N/A,#N/A,FALSE,"Consol CF";#N/A,#N/A,FALSE,"matx B4 DS";#N/A,#N/A,FALSE,"Hacienda CF";#N/A,#N/A,FALSE,"matx B4 DS Hac";#N/A,#N/A,FALSE,"Chabot CF";#N/A,#N/A,FALSE,"matx B4 DS Chabot";#N/A,#N/A,FALSE,"Diablo CF";#N/A,#N/A,FALSE,"matx B4 DS Diablo"}</definedName>
    <definedName name="kayla"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BL" localSheetId="52">#REF!</definedName>
    <definedName name="KGKHJ" localSheetId="5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iju" localSheetId="52" hidden="1">{#N/A,#N/A,FALSE,"Chart 2 by Prop Type"}</definedName>
    <definedName name="kill" localSheetId="52"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kill2" localSheetId="52"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kill3" localSheetId="52"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kill4" localSheetId="52"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kiu" localSheetId="52" hidden="1">{#N/A,#N/A,FALSE,"Chart 2 by Prop Type"}</definedName>
    <definedName name="kj" localSheetId="52" hidden="1">{#N/A,#N/A,TRUE,"Krycí list"}</definedName>
    <definedName name="kjj" localSheetId="52" hidden="1">binary</definedName>
    <definedName name="kjjjjkjhk" localSheetId="52" hidden="1">{"sheet a",#N/A,FALSE,"A";"sheet b 1",#N/A,FALSE,"B";"sheet b 2",#N/A,FALSE,"B"}</definedName>
    <definedName name="kjkk" localSheetId="52" hidden="1">{"Sum1",#N/A,FALSE,"Reserve Report";"Sum2",#N/A,FALSE,"Reserve Report";"Sum3",#N/A,FALSE,"Reserve Report";"Sum4",#N/A,FALSE,"Reserve Report"}</definedName>
    <definedName name="kjljl" localSheetId="52" hidden="1">{"sheet a",#N/A,FALSE,"A";"2 9 casflow",#N/A,FALSE,"B"}</definedName>
    <definedName name="kkfg"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jhgd"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jjj" localSheetId="52" hidden="1">{#N/A,#N/A,FALSE,"Common Area Accrual";#N/A,#N/A,FALSE,"Unit One LaSalle";#N/A,#N/A,FALSE,"Unit One CW";#N/A,#N/A,FALSE,"Unit One LaSallle + C &amp; W";#N/A,#N/A,FALSE,"Consolidated Accrual"}</definedName>
    <definedName name="kkk" localSheetId="52" hidden="1">{#N/A,#N/A,FALSE,"B_Spread"}</definedName>
    <definedName name="kkkkkkkkkk" localSheetId="52" hidden="1">{#N/A,#N/A,FALSE,"Cash Flow";#N/A,#N/A,FALSE,"scenario 1"}</definedName>
    <definedName name="kli" localSheetId="52" hidden="1">{"Total",#N/A,FALSE,"Total Proved";"PDP",#N/A,FALSE,"Total Proved";"PNP",#N/A,FALSE,"Total Proved";"PUD",#N/A,FALSE,"Total Proved"}</definedName>
    <definedName name="Kljl7" localSheetId="52" hidden="1">{"page1",#N/A,FALSE,"Model";"page2",#N/A,FALSE,"Model";"page3",#N/A,FALSE,"Model";"page4",#N/A,FALSE,"Model";"page5",#N/A,FALSE,"Model";"page6",#N/A,FALSE,"Model"}</definedName>
    <definedName name="klmno" localSheetId="52" hidden="1">{#N/A,#N/A,FALSE,"Chart 2 by Prop Type"}</definedName>
    <definedName name="km" localSheetId="52" hidden="1">{#N/A,#N/A,FALSE,"P&amp;L";#N/A,#N/A,FALSE,"Var_Fixed_cost"}</definedName>
    <definedName name="ktyk" localSheetId="52" hidden="1">{"Investor",#N/A,FALSE,"Model";"Property",#N/A,FALSE,"Model";"Incentive Taxes",#N/A,FALSE,"Model"}</definedName>
    <definedName name="l" localSheetId="52" hidden="1">{#N/A,#N/A,FALSE,"Matrix";#N/A,#N/A,FALSE,"Cash Flow";#N/A,#N/A,FALSE,"10 Year Cost Analysis"}</definedName>
    <definedName name="laj" localSheetId="52" hidden="1">{"Outflow 1",#N/A,FALSE,"Outflows-Inflows";"Outflow 2",#N/A,FALSE,"Outflows-Inflows";"Inflow 1",#N/A,FALSE,"Outflows-Inflows";"Inflow 2",#N/A,FALSE,"Outflows-Inflows"}</definedName>
    <definedName name="lam" localSheetId="52" hidden="1">{"2001",#N/A,FALSE,"2001"}</definedName>
    <definedName name="Last_Row" localSheetId="52">IF(Values_Entered,Header_Row+'Sales &amp; Percentage Rent'!Number_of_Payments,Header_Row)</definedName>
    <definedName name="lastmo" localSheetId="52">#REF!</definedName>
    <definedName name="leasetermmt2"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asetermmt2a"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n" localSheetId="52" hidden="1">{"Full Gross to Net",#N/A,TRUE,"GtoN";"R_I Accepted from Group Coys",#N/A,TRUE,"GtoN";"R_I Ceded to Group Coys",#N/A,TRUE,"GtoN";"Closing Loss Reserves and Gross Claims Incurred",#N/A,TRUE,"GtoN"}</definedName>
    <definedName name="LevDelArea" localSheetId="52">#REF!,#REF!,#REF!,#REF!,#REF!</definedName>
    <definedName name="LevYield" localSheetId="52">'Sales &amp; Percentage Rent'!#REF!</definedName>
    <definedName name="lfyu" localSheetId="52" hidden="1">{"Investor",#N/A,FALSE,"Model";"Property",#N/A,FALSE,"Model";"Incentive Taxes",#N/A,FALSE,"Model"}</definedName>
    <definedName name="lisa" localSheetId="52" hidden="1">{"Main",#N/A,FALSE,"Wacker";"Main2",#N/A,FALSE,"Wacker";"Value",#N/A,FALSE,"Wacker";"Sensitivity",#N/A,FALSE,"Wacker";"Paine",#N/A,FALSE,"Wacker";"Quaker",#N/A,FALSE,"Wacker";"Wacker",#N/A,FALSE,"Wacker";"1900",#N/A,FALSE,"Wacker";"1901",#N/A,FALSE,"Wacker"}</definedName>
    <definedName name="lisa2" localSheetId="52" hidden="1">{"View1",#N/A,FALSE,"Sheet1";"View2",#N/A,FALSE,"Sheet1"}</definedName>
    <definedName name="lisa3" localSheetId="52" hidden="1">{"View1",#N/A,FALSE,"Sheet1";"View2",#N/A,FALSE,"Sheet1"}</definedName>
    <definedName name="ljl" localSheetId="52" hidden="1">{#N/A,#N/A,FALSE,"Expense Detail ";#N/A,#N/A,FALSE,"Worksheet";#N/A,#N/A,FALSE,"Audit";#N/A,#N/A,FALSE,"Exclusions";#N/A,#N/A,FALSE,"Variance";#N/A,#N/A,FALSE,"Reconciliation"}</definedName>
    <definedName name="lllll" localSheetId="52" hidden="1">{"sheet a",#N/A,FALSE,"A";"sheet b 1",#N/A,FALSE,"B";"sheet b 2",#N/A,FALSE,"B"}</definedName>
    <definedName name="llllllll"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llllllllllllllllllllllllllllll" localSheetId="52" hidden="1">{#N/A,#N/A,FALSE,"LP Exp";#N/A,#N/A,FALSE,"Salary";#N/A,#N/A,FALSE,"Admin Exp";#N/A,#N/A,FALSE,"QTS Bud";#N/A,#N/A,FALSE,"Marketing"}</definedName>
    <definedName name="lmo" localSheetId="52" hidden="1">{"P_L Account",#N/A,FALSE,"Prime";"Assets",#N/A,FALSE,"Prime";"Liabilities",#N/A,FALSE,"Prime";"Capital and Reserves",#N/A,FALSE,"Prime";"Rec. of S_Holders Funds",#N/A,FALSE,"Prime";"Rec. of Pre and Post Tax Result",#N/A,FALSE,"Prime"}</definedName>
    <definedName name="Loan_Fee_Rate" localSheetId="52">#REF!</definedName>
    <definedName name="Loan_IO_Approval" localSheetId="52">#REF!</definedName>
    <definedName name="Loan_IO_AtMaturity" localSheetId="52">#REF!</definedName>
    <definedName name="Loan_Term_Mtg_1" localSheetId="52">#REF!</definedName>
    <definedName name="Loan_Term_Mtg_2" localSheetId="52">#REF!</definedName>
    <definedName name="Loan2" localSheetId="52">#REF!</definedName>
    <definedName name="Loan2_refi" localSheetId="52">#REF!</definedName>
    <definedName name="loan3b"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an8"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anIsGood" localSheetId="52">(#REF!*#REF!*#REF!*#REF!)&gt;0</definedName>
    <definedName name="LoanPeriod" localSheetId="52">#REF!</definedName>
    <definedName name="LOCAL_MYSQL_DATE_FORMAT" localSheetId="5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 localSheetId="52">#REF!</definedName>
    <definedName name="lockard" localSheetId="52" hidden="1">{#N/A,#N/A,FALSE,"Exec Sum 10Yr";#N/A,#N/A,FALSE,"Assumptions";#N/A,#N/A,FALSE,"Operating Stmts";#N/A,#N/A,FALSE,"Year One Pro Forma";#N/A,#N/A,FALSE,"Rent Roll Summary";#N/A,#N/A,FALSE,"Market Rent Detail";#N/A,#N/A,FALSE,"Effective Rental Income Detail";#N/A,#N/A,FALSE,"Cash Flow Projections";#N/A,#N/A,FALSE,"Net Residual Value"}</definedName>
    <definedName name="Losses" localSheetId="52" hidden="1">{"TAB 1",#N/A,FALSE,"1";"tab 2",#N/A,FALSE,"2";"TAB 3",#N/A,FALSE,"3";"tab 4",#N/A,FALSE,"4";"tab 5",#N/A,FALSE,"5";"tab 6",#N/A,FALSE,"6";"tab 7",#N/A,FALSE,"7";"TAB 8",#N/A,FALSE,"8"}</definedName>
    <definedName name="m" localSheetId="52" hidden="1">{#N/A,#N/A,FALSE,"matx B4 DS";#N/A,#N/A,FALSE,"matx B4 DS Hac";#N/A,#N/A,FALSE,"matx B4 DS Chabot";#N/A,#N/A,FALSE,"matx B4 DS Diablo"}</definedName>
    <definedName name="ma"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Maintenance" localSheetId="52">#REF!</definedName>
    <definedName name="man" localSheetId="52" hidden="1">{#N/A,#N/A,FALSE,"CASH FLOW"}</definedName>
    <definedName name="market1" localSheetId="52" hidden="1">{"Zone1",#N/A,FALSE,"Parameters";"Zone2",#N/A,FALSE,"Parameters"}</definedName>
    <definedName name="mas"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matrices" localSheetId="52" hidden="1">{#N/A,#N/A,FALSE,"Assumptions";#N/A,#N/A,FALSE,"Consol CF";#N/A,#N/A,FALSE,"matx B4 DS";#N/A,#N/A,FALSE,"Hacienda CF";#N/A,#N/A,FALSE,"matx B4 DS Hac";#N/A,#N/A,FALSE,"Chabot CF";#N/A,#N/A,FALSE,"matx B4 DS Chabot";#N/A,#N/A,FALSE,"Diablo CF";#N/A,#N/A,FALSE,"matx B4 DS Diablo"}</definedName>
    <definedName name="matricies" localSheetId="52" hidden="1">{#N/A,#N/A,FALSE,"matx B4 DS";#N/A,#N/A,FALSE,"matx B4 DS Hac";#N/A,#N/A,FALSE,"matx B4 DS Chabot";#N/A,#N/A,FALSE,"matx B4 DS Diablo"}</definedName>
    <definedName name="matrix" localSheetId="52"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CUwork1" localSheetId="52" hidden="1">{#N/A,#N/A,TRUE,"Summary";#N/A,#N/A,TRUE,"Program Scheme";#N/A,#N/A,TRUE,"Assumptions";#N/A,#N/A,TRUE,"Development Budget &amp; Timing";#N/A,#N/A,TRUE,"Cash Flow";#N/A,#N/A,TRUE,"Cash Flow to Debt &amp; Equity"}</definedName>
    <definedName name="MEMO___3" localSheetId="52" hidden="1">{#N/A,#N/A,FALSE,"PRELIMINARY REVIEW";#N/A,#N/A,FALSE,"SOURCES AND USES OF FUNDS";#N/A,#N/A,FALSE,"COST ITEMS";#N/A,#N/A,FALSE,"DRAW SCHEDULE";#N/A,#N/A,FALSE,"STABILIZED OPERATING PROFORMA";#N/A,#N/A,FALSE,"LEASE UP OPERATING PROFORMA";#N/A,#N/A,FALSE,"INPUT SHEET"}</definedName>
    <definedName name="MEMO__1" localSheetId="52" hidden="1">{#N/A,#N/A,FALSE,"Cons PL-Accrual"}</definedName>
    <definedName name="memo26" localSheetId="52" hidden="1">{#N/A,#N/A,FALSE,"Assumptions";"Section 1",#N/A,FALSE,"SYNDICATION MODEL";"Section 2",#N/A,FALSE,"SYNDICATION MODEL";#N/A,#N/A,FALSE,"Input Sheet";#N/A,#N/A,FALSE,"SYNDICATION ROE"}</definedName>
    <definedName name="men" localSheetId="52" hidden="1">{"Error Report",#N/A,FALSE,"Report"}</definedName>
    <definedName name="meow" localSheetId="52" hidden="1">{#N/A,#N/A,FALSE,"Pricing Matrix";#N/A,#N/A,FALSE,"Assumptions";#N/A,#N/A,FALSE,"Year One Pro Forma";#N/A,#N/A,FALSE,"Operating Stmts";#N/A,#N/A,FALSE,"Cash Flow Projections";#N/A,#N/A,FALSE,"Rent Roll Summary";#N/A,#N/A,FALSE,"Market Rent Detail";#N/A,#N/A,FALSE,"Effective Rental Income Detail"}</definedName>
    <definedName name="MGDV_IRR" localSheetId="52" hidden="1">{"Zone1",#N/A,FALSE,"Parameters";"Zone2",#N/A,FALSE,"Parameters"}</definedName>
    <definedName name="MGHM" localSheetId="5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5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chael" localSheetId="52" hidden="1">{"GENERAL INPUT",#N/A,FALSE,"GENERAL INPUT";"PROFORMA DRAW SCHEDULE",#N/A,FALSE,"WORKSHEET";"BUDGET ALL",#N/A,FALSE,"BUDGET";"OPERATING ALL",#N/A,FALSE,"OPERATING";"DRAW ESTIMATES",#N/A,FALSE,"DRAWS";"SOURCES &amp; USES",#N/A,FALSE,"SOURCES &amp; USES"}</definedName>
    <definedName name="midpointvalue" localSheetId="52" hidden="1">{#N/A,#N/A,FALSE,"Cashflow Analysis";#N/A,#N/A,FALSE,"Sensitivity Analysis";#N/A,#N/A,FALSE,"PV";#N/A,#N/A,FALSE,"Pro Forma"}</definedName>
    <definedName name="MKK" localSheetId="52" hidden="1">{"'下期集計（10.27迄・速報値）'!$Q$16"}</definedName>
    <definedName name="MLNK0395e204bfec4fcfabfbe5f4d14080d8" localSheetId="52" hidden="1">#REF!</definedName>
    <definedName name="MLNK06d45d9c13b24da3bbf55d25d2e78619" localSheetId="52" hidden="1">#REF!</definedName>
    <definedName name="MLNK09098ee3a4e445b29532e1686625cb4f" localSheetId="52" hidden="1">#REF!</definedName>
    <definedName name="mm" localSheetId="52"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mm" localSheetId="52" hidden="1">{#N/A,#N/A,FALSE,"P&amp;L";#N/A,#N/A,FALSE,"Var_Fixed_cost"}</definedName>
    <definedName name="mmmmm" localSheetId="52" hidden="1">{#N/A,#N/A,FALSE,"Cover";#N/A,#N/A,FALSE,"LUMI";#N/A,#N/A,FALSE,"COMD";#N/A,#N/A,FALSE,"Valuation";#N/A,#N/A,FALSE,"Assumptions";#N/A,#N/A,FALSE,"Pooling";#N/A,#N/A,FALSE,"BalanceSheet"}</definedName>
    <definedName name="mnoif" localSheetId="52">1+((YEAR(EIFdate)-YEAR([0]!ProjectStartDate))*12)+MONTH(EIFdate)-MONTH([0]!ProjectStartDate)</definedName>
    <definedName name="mnoIFdate" localSheetId="52">DATE(YEAR([0]!ProjectStartDate),MONTH([0]!ProjectStartDate)+'Sales &amp; Percentage Rent'!mnoif,DAY([0]!ProjectStartDate))</definedName>
    <definedName name="Mock_up" localSheetId="52">#REF!</definedName>
    <definedName name="monday" localSheetId="52" hidden="1">{"Main",#N/A,FALSE,"Wacker";"Main2",#N/A,FALSE,"Wacker";"Value",#N/A,FALSE,"Wacker";"Sensitivity",#N/A,FALSE,"Wacker";"Paine",#N/A,FALSE,"Wacker";"Quaker",#N/A,FALSE,"Wacker";"Wacker",#N/A,FALSE,"Wacker";"1900",#N/A,FALSE,"Wacker";"1901",#N/A,FALSE,"Wacker"}</definedName>
    <definedName name="mondayjvcopy" localSheetId="52" hidden="1">{"View1",#N/A,FALSE,"Sheet1";"View2",#N/A,FALSE,"Sheet1"}</definedName>
    <definedName name="mondaypark" localSheetId="52" hidden="1">{"View1",#N/A,FALSE,"Sheet1";"View2",#N/A,FALSE,"Sheet1"}</definedName>
    <definedName name="mondaytest" localSheetId="52" hidden="1">{"Main",#N/A,FALSE,"Wacker";"Main2",#N/A,FALSE,"Wacker";"Value",#N/A,FALSE,"Wacker";"Sensitivity",#N/A,FALSE,"Wacker";"Paine",#N/A,FALSE,"Wacker";"Quaker",#N/A,FALSE,"Wacker";"Wacker",#N/A,FALSE,"Wacker";"1900",#N/A,FALSE,"Wacker";"1901",#N/A,FALSE,"Wacker"}</definedName>
    <definedName name="monthlyoccupied" localSheetId="52">#REF!</definedName>
    <definedName name="months_per_period" localSheetId="52">INDEX({1,0.5,0.5,0.25,0.5,0.25},MATCH(#REF!,'Sales &amp; Percentage Rent'!frequency,0))</definedName>
    <definedName name="MRG" localSheetId="52" hidden="1">{"INCOME",#N/A,FALSE,"ProNet";"VALUE",#N/A,FALSE,"ProNet"}</definedName>
    <definedName name="ms"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mtii"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1" localSheetId="52" hidden="1">{"SIMPLIFD_P1",#N/A,FALSE,"SIMPLIFD"}</definedName>
    <definedName name="name2" localSheetId="52" hidden="1">{#N/A,#N/A,FALSE,"Assumptions";#N/A,#N/A,FALSE,"Promote Assumptions";#N/A,#N/A,FALSE,"Residual Analysis";#N/A,#N/A,FALSE,"ROC";#N/A,#N/A,FALSE,"Project Costs";#N/A,#N/A,FALSE,"Annual CF";#N/A,#N/A,FALSE,"Stab Proforma"}</definedName>
    <definedName name="name3"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4"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5"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6"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7"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veeds" localSheetId="52" hidden="1">{"CSheet",#N/A,FALSE,"C";"SmCap",#N/A,FALSE,"VAL1";"GulfCoast",#N/A,FALSE,"VAL1";"nav",#N/A,FALSE,"NAV";"Summary",#N/A,FALSE,"NAV"}</definedName>
    <definedName name="nbmvcmnb" localSheetId="52" hidden="1">{#N/A,#N/A,TRUE,"10 Yr Hold";#N/A,#N/A,TRUE,"7 Yr Hold";#N/A,#N/A,TRUE,"5 Yr Hold";#N/A,#N/A,TRUE,"3 Yr Hold"}</definedName>
    <definedName name="nbvn" localSheetId="52" hidden="1">{#N/A,#N/A,TRUE,"CostSumm";#N/A,#N/A,TRUE,"Land";#N/A,#N/A,TRUE,"Construction";#N/A,#N/A,TRUE,"A&amp;E";#N/A,#N/A,TRUE,"Indirect";#N/A,#N/A,TRUE,"Marketing";#N/A,#N/A,TRUE,"Finance";#N/A,#N/A,TRUE,"Gen and Admin"}</definedName>
    <definedName name="netloan" localSheetId="52">#REF!</definedName>
    <definedName name="NetWorth_123118" localSheetId="52">#REF!</definedName>
    <definedName name="new" localSheetId="52" hidden="1">{#N/A,#N/A,FALSE,"CF Consolidated 2";#N/A,#N/A,FALSE,"Retail Assump";#N/A,#N/A,FALSE,"CF Retail";#N/A,#N/A,FALSE,"Garage Assumpt 1";#N/A,#N/A,FALSE,"Garage Op Proj";#N/A,#N/A,FALSE,"Hist I&amp;E";#N/A,#N/A,FALSE,"Rent Roll";#N/A,#N/A,FALSE,"RE Taxes";#N/A,#N/A,FALSE,"CAM - BH";#N/A,#N/A,FALSE,"Comm.Condo CAM"}</definedName>
    <definedName name="new_2" localSheetId="52" hidden="1">{"CF",#N/A,FALSE,"Cash Flow";"RET",#N/A,FALSE,"Returns";"NPV",#N/A,FALSE,"Values";"ASMPT",#N/A,FALSE,"Assumptions"}</definedName>
    <definedName name="New_pctg_LC" localSheetId="52">#REF!</definedName>
    <definedName name="newbel" localSheetId="52" hidden="1">{"IS",#N/A,FALSE,"IS";"RPTIS",#N/A,FALSE,"RPTIS";"STATS",#N/A,FALSE,"STATS";"CELL",#N/A,FALSE,"CELL";"BS",#N/A,FALSE,"BS"}</definedName>
    <definedName name="newhtml" localSheetId="52" hidden="1">{"'Assump'!$F$6:$J$6"}</definedName>
    <definedName name="newname" localSheetId="52" hidden="1">{#N/A,#N/A,FALSE,"ope";#N/A,#N/A,FALSE,"ret";#N/A,#N/A,FALSE,"expenses";#N/A,#N/A,FALSE,"BankExpenses";#N/A,#N/A,FALSE,"TennExpenses";#N/A,#N/A,FALSE,"Occupancy"}</definedName>
    <definedName name="newname2"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nhjythh" localSheetId="52" hidden="1">{"DCF","UPSIDE CASE",FALSE,"Sheet1";"DCF","BASE CASE",FALSE,"Sheet1";"DCF","DOWNSIDE CASE",FALSE,"Sheet1"}</definedName>
    <definedName name="nn_2" localSheetId="52"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nnnn" localSheetId="52" hidden="1">{#N/A,#N/A,FALSE,"A";#N/A,#N/A,FALSE,"C"}</definedName>
    <definedName name="nnnnnnn" localSheetId="52"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No_FSCF_Periods" localSheetId="52">ROUNDUP(FS_TotalProjectLength/cfvc,0)</definedName>
    <definedName name="NO_OF_UNITS" localSheetId="52">#REF!</definedName>
    <definedName name="NOI" localSheetId="52" hidden="1">{"Commish",#N/A,FALSE,"LAWTC"}</definedName>
    <definedName name="noijnio" localSheetId="52"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NOIWF" localSheetId="52" hidden="1">{"Commish",#N/A,FALSE,"LAWTC"}</definedName>
    <definedName name="Now" localSheetId="52" hidden="1">{"Assumptions",#N/A,TRUE,"Returns";"Tables",#N/A,TRUE,"Returns"}</definedName>
    <definedName name="nowe" localSheetId="52" hidden="1">{#N/A,#N/A,TRUE,"Krycí list"}</definedName>
    <definedName name="nper" localSheetId="52">term*'Sales &amp; Percentage Rent'!periods_per_year</definedName>
    <definedName name="nswhew"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umber" localSheetId="52">#REF!</definedName>
    <definedName name="Number_of_Payments" localSheetId="52">MATCH(0.01,'Sales &amp; Percentage Rent'!End_Bal,-1)+1</definedName>
    <definedName name="o" localSheetId="52" hidden="1">{TRUE,TRUE,-1.25,-15.5,604.5,369,FALSE,FALSE,TRUE,TRUE,0,1,83,1,38,4,5,4,TRUE,TRUE,3,TRUE,1,TRUE,75,"Swvu.inputs._.raw._.data.","ACwvu.inputs._.raw._.data.",#N/A,FALSE,FALSE,0.5,0.5,0.5,0.5,2,"&amp;F","&amp;A&amp;RPage &amp;P",FALSE,FALSE,FALSE,FALSE,1,60,#N/A,#N/A,"=R1C61:R53C89","=C1:C5",#N/A,#N/A,FALSE,FALSE,FALSE,1,600,600,FALSE,FALSE,TRUE,TRUE,TRUE}</definedName>
    <definedName name="Objekt2" localSheetId="52" hidden="1">{"PRICING",#N/A,FALSE,"MODEL_ST";"ASSUMPTIONS",#N/A,FALSE,"MODEL_ST";"RENTS",#N/A,FALSE,"MODEL_ST";"RESIDUAL",#N/A,FALSE,"MODEL_ST";"DISCOUNT RATES",#N/A,FALSE,"MODEL_ST"}</definedName>
    <definedName name="OccStatus_2021" localSheetId="52">#REF!</definedName>
    <definedName name="oen" localSheetId="52" hidden="1">{"Ops_S.Holders Assets and Income",#N/A,FALSE,"ops_shf"}</definedName>
    <definedName name="office1" localSheetId="52" hidden="1">{#N/A,#N/A,FALSE,"Cashflow Analysis";#N/A,#N/A,FALSE,"Sensitivity Analysis";#N/A,#N/A,FALSE,"PV";#N/A,#N/A,FALSE,"Pro Forma"}</definedName>
    <definedName name="ogmkcjr" localSheetId="52" hidden="1">{#N/A,#N/A,FALSE,"Chart 2 by Prop Type"}</definedName>
    <definedName name="oipp" localSheetId="52" hidden="1">{#N/A,#N/A,FALSE,"Chart 2 by Prop Type"}</definedName>
    <definedName name="OK" localSheetId="52" hidden="1">{#N/A,#N/A,FALSE,"Cover";#N/A,#N/A,FALSE,"LUMI";#N/A,#N/A,FALSE,"COMD";#N/A,#N/A,FALSE,"Valuation";#N/A,#N/A,FALSE,"Assumptions";#N/A,#N/A,FALSE,"Pooling";#N/A,#N/A,FALSE,"BalanceSheet"}</definedName>
    <definedName name="okp" localSheetId="52" hidden="1">{#N/A,#N/A,FALSE,"Chart 2 by Prop Type"}</definedName>
    <definedName name="ol" localSheetId="52" hidden="1">{#N/A,#N/A,FALSE,"Chart 2 by Prop Type"}</definedName>
    <definedName name="oldfile2" localSheetId="52" hidden="1">{#N/A,#N/A,FALSE,"Summary";#N/A,#N/A,FALSE,"Buckets";#N/A,#N/A,FALSE,"Northstar";#N/A,#N/A,FALSE,"Comp"}</definedName>
    <definedName name="oldhtl" localSheetId="52" hidden="1">{"'Assump'!$F$6:$J$6"}</definedName>
    <definedName name="oldkill" localSheetId="52"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oldkill2" localSheetId="52"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oldkill3" localSheetId="52"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ONE" localSheetId="52">#REF!</definedName>
    <definedName name="oooo"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oooooo"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pEx_1" localSheetId="52">#REF!</definedName>
    <definedName name="OpEx_1_Det" localSheetId="52">#REF!</definedName>
    <definedName name="OpEx_10_Det" localSheetId="52">#REF!</definedName>
    <definedName name="OpEx_2" localSheetId="52">#REF!</definedName>
    <definedName name="OpEx_2_Det" localSheetId="52">#REF!</definedName>
    <definedName name="OpEx_20_Det" localSheetId="52">#REF!</definedName>
    <definedName name="OpEx_3" localSheetId="52">#REF!</definedName>
    <definedName name="OpEx_3_Det" localSheetId="52">#REF!</definedName>
    <definedName name="OpEx_30_Det" localSheetId="52">#REF!</definedName>
    <definedName name="OpEx_4" localSheetId="52">#REF!</definedName>
    <definedName name="OpEx_4_Det" localSheetId="52">#REF!</definedName>
    <definedName name="OpEx_40_Det" localSheetId="52">#REF!</definedName>
    <definedName name="OpEx_5" localSheetId="52">#REF!</definedName>
    <definedName name="OpEx_5_Det" localSheetId="52">#REF!</definedName>
    <definedName name="OpEx_50_Det" localSheetId="52">#REF!</definedName>
    <definedName name="OpEx_6" localSheetId="52">#REF!</definedName>
    <definedName name="OpEx_6_Det" localSheetId="52">#REF!</definedName>
    <definedName name="OpEx_60_Det" localSheetId="52">#REF!</definedName>
    <definedName name="OpEx_7" localSheetId="52">#REF!</definedName>
    <definedName name="OpEx_7_Det" localSheetId="52">#REF!</definedName>
    <definedName name="OpEx_70_Det" localSheetId="52">#REF!</definedName>
    <definedName name="OpEx_Ins" localSheetId="52">#REF!</definedName>
    <definedName name="OpEx_Ins_Det" localSheetId="52">#REF!</definedName>
    <definedName name="OpEx_Ins0_Det" localSheetId="52">#REF!</definedName>
    <definedName name="OpEx_Tax" localSheetId="52">#REF!</definedName>
    <definedName name="OpEx_Tax_Det" localSheetId="52">#REF!</definedName>
    <definedName name="OpEx_Tax0_Det" localSheetId="52">#REF!</definedName>
    <definedName name="OpEx_Underwriting_Type" localSheetId="52">#REF!</definedName>
    <definedName name="opexpgrwth" localSheetId="52">#REF!</definedName>
    <definedName name="OPEXTABLE" localSheetId="52">#REF!</definedName>
    <definedName name="Otherinvoices" localSheetId="52" hidden="1">{"contributions",#N/A,FALSE,"METHODS";"methods",#N/A,FALSE,"METHODS";"venator group",#N/A,FALSE,"METHODS"}</definedName>
    <definedName name="othername" localSheetId="52" hidden="1">{#N/A,#N/A,FALSE,"ExecSum";#N/A,#N/A,FALSE,"Budget";#N/A,#N/A,FALSE,"Summary1";#N/A,#N/A,FALSE,"CashFlow"}</definedName>
    <definedName name="output" localSheetId="52" hidden="1">{#N/A,#N/A,FALSE,"Matrix";#N/A,#N/A,FALSE,"Cash Flow";#N/A,#N/A,FALSE,"10 Year Cost Analysis"}</definedName>
    <definedName name="overhead" localSheetId="52">#REF!</definedName>
    <definedName name="Overview" localSheetId="52" hidden="1">{#N/A,#N/A,TRUE,"Summary I";#N/A,#N/A,TRUE,"Summary II";#N/A,#N/A,TRUE,"Summary III";#N/A,#N/A,TRUE,"Sources &amp; Uses";#N/A,#N/A,TRUE,"Income";#N/A,#N/A,TRUE,"Expenses";#N/A,#N/A,TRUE,"Spreadsheet";#N/A,#N/A,TRUE,"CashColl";#N/A,#N/A,TRUE,"Reserves";#N/A,#N/A,TRUE,"Immediate Repairs";#N/A,#N/A,TRUE,"Loan Options ";#N/A,#N/A,TRUE,"Exit Strategy";#N/A,#N/A,TRUE,"Waivers &amp; Conditions";#N/A,#N/A,TRUE,"Signature Page"}</definedName>
    <definedName name="p" localSheetId="52" hidden="1">{"summary1",#N/A,TRUE,"Comps";"summary2",#N/A,TRUE,"Comps";"summary3",#N/A,TRUE,"Comps"}</definedName>
    <definedName name="Package" localSheetId="52" hidden="1">{#N/A,#N/A,FALSE,"Cover Page";#N/A,#N/A,FALSE,"Table of Contents";#N/A,#N/A,FALSE,"Executive Summary";#N/A,#N/A,FALSE,"Investment-Acquisition Costs";#N/A,#N/A,FALSE,"Financing Assumptions";#N/A,#N/A,FALSE,"Rent Roll";#N/A,#N/A,FALSE,"Taxes and Assessments"}</definedName>
    <definedName name="palisades" localSheetId="52" hidden="1">{#N/A,#N/A,FALSE,"WATCHDSC";#N/A,#N/A,FALSE,"2LOSSMOD";#N/A,#N/A,FALSE,"2LOSS";#N/A,#N/A,FALSE,"DSC";#N/A,#N/A,FALSE,"OPERAT";#N/A,#N/A,FALSE,"ADJUST";#N/A,#N/A,FALSE,"LEASE EXPIRE"}</definedName>
    <definedName name="parkavecopy" localSheetId="52" hidden="1">{"View1",#N/A,FALSE,"Sheet1";"View2",#N/A,FALSE,"Sheet1"}</definedName>
    <definedName name="parkcopy" localSheetId="52" hidden="1">{"Main",#N/A,FALSE,"Wacker";"Main2",#N/A,FALSE,"Wacker";"Value",#N/A,FALSE,"Wacker";"Sensitivity",#N/A,FALSE,"Wacker";"Paine",#N/A,FALSE,"Wacker";"Quaker",#N/A,FALSE,"Wacker";"Wacker",#N/A,FALSE,"Wacker";"1900",#N/A,FALSE,"Wacker";"1901",#N/A,FALSE,"Wacker"}</definedName>
    <definedName name="parkjvcopy" localSheetId="52" hidden="1">{"Main",#N/A,FALSE,"Wacker";"Main2",#N/A,FALSE,"Wacker";"Value",#N/A,FALSE,"Wacker";"Sensitivity",#N/A,FALSE,"Wacker";"Paine",#N/A,FALSE,"Wacker";"Quaker",#N/A,FALSE,"Wacker";"Wacker",#N/A,FALSE,"Wacker";"1900",#N/A,FALSE,"Wacker";"1901",#N/A,FALSE,"Wacker"}</definedName>
    <definedName name="parktest" localSheetId="52" hidden="1">{"View1",#N/A,FALSE,"Sheet1";"View2",#N/A,FALSE,"Sheet1"}</definedName>
    <definedName name="parktestave" localSheetId="52" hidden="1">{"Main",#N/A,FALSE,"Wacker";"Main2",#N/A,FALSE,"Wacker";"Value",#N/A,FALSE,"Wacker";"Sensitivity",#N/A,FALSE,"Wacker";"Paine",#N/A,FALSE,"Wacker";"Quaker",#N/A,FALSE,"Wacker";"Wacker",#N/A,FALSE,"Wacker";"1900",#N/A,FALSE,"Wacker";"1901",#N/A,FALSE,"Wacker"}</definedName>
    <definedName name="ParticipationPmtOps" localSheetId="52">#REF!</definedName>
    <definedName name="Pay_Date" localSheetId="52">#REF!</definedName>
    <definedName name="payment" localSheetId="52">#REF!</definedName>
    <definedName name="Payment_Date" localSheetId="52">DATE(YEAR(Loan_Start),MONTH(Loan_Start)+Payment_Number,DAY(Loan_Start))</definedName>
    <definedName name="pen" localSheetId="52" hidden="1">{"Logo",#N/A,FALSE,"Logo";"Exchange",#N/A,FALSE,"Logo";#N/A,#N/A,FALSE,"overview"}</definedName>
    <definedName name="perbolag" localSheetId="52" hidden="1">{#N/A,#N/A,FALSE,"intag";#N/A,#N/A,FALSE,"budg";#N/A,#N/A,FALSE,"samtl"}</definedName>
    <definedName name="perbolagneu" localSheetId="52" hidden="1">{#N/A,#N/A,FALSE,"intag";#N/A,#N/A,FALSE,"budg";#N/A,#N/A,FALSE,"samtl"}</definedName>
    <definedName name="PercentComplete" localSheetId="52">PercentCompleteBeyond*PeriodInPlan</definedName>
    <definedName name="percenthard" localSheetId="52">#REF!</definedName>
    <definedName name="periods_per_year" localSheetId="52">INDEX({12,24,26,52,26,52},MATCH(#REF!,'Sales &amp; Percentage Rent'!frequency,0))</definedName>
    <definedName name="PHmatrix" localSheetId="52">OFFSET(anchorMatrix2,0,0,50,FS_NumberOfFinanceStructurePhases)</definedName>
    <definedName name="Pie" localSheetId="52" hidden="1">{"Financials",#N/A,FALSE,"Financials";"AVP",#N/A,FALSE,"AVP";"DCF",#N/A,FALSE,"DCF";"CSC",#N/A,FALSE,"CSC";"Deal_Comp",#N/A,FALSE,"DealComp"}</definedName>
    <definedName name="pijm" localSheetId="52" hidden="1">{"lot inventory",#N/A,FALSE,"Lot List"}</definedName>
    <definedName name="PJAM3Yr" localSheetId="52" hidden="1">{"INCOME",#N/A,FALSE,"ProNet";"VALUE",#N/A,FALSE,"ProNet"}</definedName>
    <definedName name="pjexist" localSheetId="52">#REF!</definedName>
    <definedName name="pjexistname" localSheetId="52">#REF!</definedName>
    <definedName name="pjlag" localSheetId="52">#REF!</definedName>
    <definedName name="pky" localSheetId="52" hidden="1">{#N/A,#N/A,FALSE,"A";#N/A,#N/A,FALSE,"B";#N/A,#N/A,FALSE,"C";#N/A,#N/A,FALSE,"D";#N/A,#N/A,FALSE,"E";#N/A,#N/A,FALSE,"F";#N/A,#N/A,FALSE,"G";#N/A,#N/A,FALSE,"H";#N/A,#N/A,FALSE,"I";#N/A,#N/A,FALSE,"J";#N/A,#N/A,FALSE,"K";#N/A,#N/A,FALSE,"L";#N/A,#N/A,FALSE,"M";#N/A,#N/A,FALSE,"N";#N/A,#N/A,FALSE,"O";#N/A,#N/A,FALSE,"P";#N/A,#N/A,FALSE,"Q";#N/A,#N/A,FALSE,"R"}</definedName>
    <definedName name="Plan" localSheetId="52">PeriodInPlan*(#REF!&gt;0)</definedName>
    <definedName name="platform" localSheetId="52">#REF!</definedName>
    <definedName name="please" localSheetId="52" hidden="1">{"Assumptions",#N/A,TRUE,"Returns";"Tables",#N/A,TRUE,"Returns"}</definedName>
    <definedName name="pm" localSheetId="52" hidden="1">{#N/A,#N/A,FALSE,"Assumptions";#N/A,#N/A,FALSE,"Impact Assumptions";#N/A,#N/A,FALSE,"10-Yr - detail";#N/A,#N/A,FALSE,"1,5,10 yr comp";#N/A,#N/A,FALSE,"Lse-Exp.";#N/A,#N/A,FALSE,"Rent Roll";#N/A,#N/A,FALSE,"Historical (2)";#N/A,#N/A,FALSE,"RET's";#N/A,#N/A,FALSE,"Lease Rollover"}</definedName>
    <definedName name="PO"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pppp" localSheetId="52"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ppy" localSheetId="52">'Sales &amp; Percentage Rent'!periods_per_year</definedName>
    <definedName name="Pref" localSheetId="52">#REF!</definedName>
    <definedName name="Pref_Developer" localSheetId="52">#REF!</definedName>
    <definedName name="Pref_Eq_Upfront_Fee" localSheetId="52">#REF!</definedName>
    <definedName name="Principal" localSheetId="52">#REF!</definedName>
    <definedName name="Print" localSheetId="52" hidden="1">{#N/A,#N/A,TRUE,"Cover";#N/A,#N/A,TRUE,"Stack";#N/A,#N/A,TRUE,"Cost S";#N/A,#N/A,TRUE,"Financing";#N/A,#N/A,TRUE," CF";#N/A,#N/A,TRUE,"CF Mnthly";#N/A,#N/A,TRUE,"CF assum";#N/A,#N/A,TRUE,"Unit Sales";#N/A,#N/A,TRUE,"REV";#N/A,#N/A,TRUE,"Bdgt Backup"}</definedName>
    <definedName name="Print_Area_1" localSheetId="52">'Sales &amp; Percentage Rent'!#REF!,'Sales &amp; Percentage Rent'!#REF!</definedName>
    <definedName name="PRINT_AREA_MI" localSheetId="52">#REF!</definedName>
    <definedName name="Print_Area_Reset" localSheetId="52">OFFSET(Full_Print,0,0,'Sales &amp; Percentage Rent'!Last_Row)</definedName>
    <definedName name="Print_Base" localSheetId="52">#REF!</definedName>
    <definedName name="Print_Existing" localSheetId="52">#REF!</definedName>
    <definedName name="Print_Lag" localSheetId="52">#REF!</definedName>
    <definedName name="Print_Titles_MI" localSheetId="52">#REF!,#REF!</definedName>
    <definedName name="Print3" localSheetId="52">#REF!</definedName>
    <definedName name="Private" localSheetId="52" hidden="1">{"Page 1",#N/A,FALSE,"92264 Page 1";"Page 2",#N/A,FALSE,"92264 Page 2";"Page 3",#N/A,FALSE,"92264 Page 3";"Page 4",#N/A,FALSE,"92264 Page 4";"Page 5",#N/A,FALSE,"92264 Page 5";"Page 6",#N/A,FALSE,"92264 Page 6";"Page 7",#N/A,FALSE,"92264 Page 7";"Page 8",#N/A,FALSE,"92264 Page 8"}</definedName>
    <definedName name="prntall" localSheetId="52" hidden="1">{#N/A,#N/A,FALSE,"Land";#N/A,#N/A,FALSE,"Cost Analysis";"Summary",#N/A,FALSE,"Equipment"}</definedName>
    <definedName name="prntall_2" localSheetId="52" hidden="1">{#N/A,#N/A,FALSE,"Land";#N/A,#N/A,FALSE,"Cost Analysis";"Summary",#N/A,FALSE,"Equipment"}</definedName>
    <definedName name="ProactPivotData" localSheetId="52">#REF!</definedName>
    <definedName name="problem" localSheetId="52" hidden="1">{"View1",#N/A,FALSE,"Sheet1";"View2",#N/A,FALSE,"Sheet1"}</definedName>
    <definedName name="Projeto"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promote" localSheetId="52" hidden="1">{"Investor",#N/A,FALSE,"Model";"Property",#N/A,FALSE,"Model";"Incentive Taxes",#N/A,FALSE,"Model"}</definedName>
    <definedName name="Prop_Mgmt_Fee" localSheetId="52">#REF!</definedName>
    <definedName name="Prop_Num" localSheetId="52">#REF!</definedName>
    <definedName name="Pru" localSheetId="52">{#N/A,#N/A,FALSE,"Input"}</definedName>
    <definedName name="puntocentral"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q" localSheetId="52" hidden="1">{"mgmt forecast",#N/A,FALSE,"Mgmt Forecast";"dcf table",#N/A,FALSE,"Mgmt Forecast";"sensitivity",#N/A,FALSE,"Mgmt Forecast";"table inputs",#N/A,FALSE,"Mgmt Forecast";"calculations",#N/A,FALSE,"Mgmt Forecast"}</definedName>
    <definedName name="q_2" localSheetId="52" hidden="1">{"BB1",#N/A,TRUE,"B-B (R)";"BB2",#N/A,TRUE,"B-B (R)"}</definedName>
    <definedName name="qa" localSheetId="52" hidden="1">{#N/A,#N/A,FALSE,"Chart 2 by Prop Type"}</definedName>
    <definedName name="qq" localSheetId="52">{"ed1",#N/A,TRUE,"E-D";"ed2",#N/A,TRUE,"E-D"}</definedName>
    <definedName name="qq_2" localSheetId="52" hidden="1">{"ed1",#N/A,TRUE,"E-D";"ed2",#N/A,TRUE,"E-D"}</definedName>
    <definedName name="qqqq" localSheetId="52" hidden="1">{#N/A,#N/A,FALSE,"Chart 2 by Prop Type"}</definedName>
    <definedName name="qqqqqqqq" localSheetId="52" hidden="1">{#N/A,#N/A,FALSE,"CASH FLOW"}</definedName>
    <definedName name="qre" localSheetId="52" hidden="1">{TRUE,TRUE,-1.25,-15.5,604.5,369,FALSE,FALSE,TRUE,TRUE,0,1,83,1,38,4,5,4,TRUE,TRUE,3,TRUE,1,TRUE,75,"Swvu.inputs._.raw._.data.","ACwvu.inputs._.raw._.data.",#N/A,FALSE,FALSE,0.5,0.5,0.5,0.5,2,"&amp;F","&amp;A&amp;RPage &amp;P",FALSE,FALSE,FALSE,FALSE,1,60,#N/A,#N/A,"=R1C61:R53C89","=C1:C5",#N/A,#N/A,FALSE,FALSE,FALSE,1,600,600,FALSE,FALSE,TRUE,TRUE,TRUE}</definedName>
    <definedName name="qrqrqwr" localSheetId="5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qtwtqwte" localSheetId="52" hidden="1">{"top",#N/A,TRUE,"Detail";"next",#N/A,TRUE,"Detail";"then",#N/A,TRUE,"Detail";"and",#N/A,TRUE,"Detail";"inaddition",#N/A,TRUE,"Detail";"finally",#N/A,TRUE,"Detail"}</definedName>
    <definedName name="qtx" localSheetId="52" hidden="1">{"contributions",#N/A,FALSE,"METHODS";"methods",#N/A,FALSE,"METHODS";"venator group",#N/A,FALSE,"METHODS"}</definedName>
    <definedName name="quarterly" localSheetId="52" hidden="1">{"CF",#N/A,FALSE,"Cash Flow";"RET",#N/A,FALSE,"Returns";"NPV",#N/A,FALSE,"Values";"ASMPT",#N/A,FALSE,"Assumptions"}</definedName>
    <definedName name="question" localSheetId="52" hidden="1">{"CF",#N/A,FALSE,"Cash Flow";"RET",#N/A,FALSE,"Returns";"NPV",#N/A,FALSE,"Values";"ASMPT",#N/A,FALSE,"Assumptions"}</definedName>
    <definedName name="question_2" localSheetId="52" hidden="1">{"CF",#N/A,FALSE,"Cash Flow";"RET",#N/A,FALSE,"Returns";"NPV",#N/A,FALSE,"Values";"ASMPT",#N/A,FALSE,"Assumptions"}</definedName>
    <definedName name="qw" localSheetId="52" hidden="1">{"Total",#N/A,FALSE,"Total Proved + Probable";"PDP",#N/A,FALSE,"Total Proved + Probable";"PNP",#N/A,FALSE,"Total Proved + Probable";"PUD",#N/A,FALSE,"Total Proved + Probable";"Prob",#N/A,FALSE,"Total Proved + Probable"}</definedName>
    <definedName name="qwe" localSheetId="52" hidden="1">{"new",#N/A,FALSE,"D";"PROFORMA",#N/A,FALSE,"A";"partial 1",#N/A,FALSE,"B";"partial 2",#N/A,FALSE,"B";"partial 3",#N/A,FALSE,"B";"SMALL CF 1",#N/A,FALSE,"C"}</definedName>
    <definedName name="qwer" localSheetId="52"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t" localSheetId="5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s" localSheetId="52" hidden="1">{#N/A,#N/A,FALSE,"Chart 2 by Prop Type"}</definedName>
    <definedName name="R.SMBC" localSheetId="52"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Radnor" localSheetId="52" hidden="1">binary</definedName>
    <definedName name="RAE"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ejnah"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nalysis" localSheetId="52" hidden="1">{"Acquisition and Develop Assumptions",#N/A,FALSE,"Rossmore"}</definedName>
    <definedName name="Range_CFAF" localSheetId="52">OFFSET(#REF!,0,0,1,Analysis_Period)</definedName>
    <definedName name="Range_Months" localSheetId="52">OFFSET(#REF!,0,0,1,Analysis_Period)</definedName>
    <definedName name="Range_NOI" localSheetId="52">OFFSET(#REF!,0,0,1,Analysis_Period)</definedName>
    <definedName name="ＲＡＲＯＡ" localSheetId="52" hidden="1">{"'下期集計（10.27迄・速報値）'!$Q$16"}</definedName>
    <definedName name="Rating" localSheetId="52" hidden="1">{"Assumptions",#N/A,FALSE,"input page";"1998",#N/A,FALSE,"1998";"1999",#N/A,FALSE,"1999";"2000",#N/A,FALSE,"2000";"2001",#N/A,FALSE,"2001"}</definedName>
    <definedName name="RCIII" localSheetId="52" hidden="1">{"ba1",#N/A,TRUE,"B-A";"ba2",#N/A,TRUE,"B-A"}</definedName>
    <definedName name="RCIII_2" localSheetId="52" hidden="1">{"ba1",#N/A,TRUE,"B-A";"ba2",#N/A,TRUE,"B-A"}</definedName>
    <definedName name="REFI?" localSheetId="52">#REF!</definedName>
    <definedName name="refi_amort" localSheetId="52">#REF!</definedName>
    <definedName name="Refi_Debt_Yield" localSheetId="52">#REF!</definedName>
    <definedName name="rem" localSheetId="52" hidden="1">{"Assumptions",#N/A,FALSE,"input page";"1998",#N/A,FALSE,"1998";"1999",#N/A,FALSE,"1999";"2000",#N/A,FALSE,"2000";"2001",#N/A,FALSE,"2001"}</definedName>
    <definedName name="ren" localSheetId="52" hidden="1">{"rec. of 310",#N/A,FALSE,"Resanal"}</definedName>
    <definedName name="rena" localSheetId="52"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enewalMatrix" localSheetId="52">#REF!</definedName>
    <definedName name="RenewalTerms" localSheetId="52">#REF!</definedName>
    <definedName name="Reno_Premium" localSheetId="52">#REF!</definedName>
    <definedName name="Rent" localSheetId="52">{#N/A,#N/A,TRUE,"XL Cash Flow";#N/A,#N/A,TRUE,"Prop Valuation";#N/A,#N/A,TRUE,"Equity";#N/A,#N/A,TRUE,"Modeling assumptions";#N/A,#N/A,TRUE,"NER Model";#N/A,#N/A,TRUE,"Lease Exp";#N/A,#N/A,TRUE,"Inc &amp; Exp";#N/A,#N/A,TRUE,"Formatted - roll";#N/A,#N/A,TRUE,"Debt Model";#N/A,#N/A,TRUE,"Debt-Moody";#N/A,#N/A,TRUE,"Debt"}</definedName>
    <definedName name="Rent_Increase" localSheetId="52">#REF!</definedName>
    <definedName name="Rent_Inflation" localSheetId="52">#REF!</definedName>
    <definedName name="Rent0" localSheetId="52" hidden="1">{#N/A,#N/A,TRUE,"XL Cash Flow";#N/A,#N/A,TRUE,"Prop Valuation";#N/A,#N/A,TRUE,"Equity";#N/A,#N/A,TRUE,"Modeling assumptions";#N/A,#N/A,TRUE,"NER Model";#N/A,#N/A,TRUE,"Lease Exp";#N/A,#N/A,TRUE,"Inc &amp; Exp";#N/A,#N/A,TRUE,"Formatted - roll";#N/A,#N/A,TRUE,"Debt Model";#N/A,#N/A,TRUE,"Debt-Moody";#N/A,#N/A,TRUE,"Debt"}</definedName>
    <definedName name="Rent0_2" localSheetId="52" hidden="1">{#N/A,#N/A,TRUE,"XL Cash Flow";#N/A,#N/A,TRUE,"Prop Valuation";#N/A,#N/A,TRUE,"Equity";#N/A,#N/A,TRUE,"Modeling assumptions";#N/A,#N/A,TRUE,"NER Model";#N/A,#N/A,TRUE,"Lease Exp";#N/A,#N/A,TRUE,"Inc &amp; Exp";#N/A,#N/A,TRUE,"Formatted - roll";#N/A,#N/A,TRUE,"Debt Model";#N/A,#N/A,TRUE,"Debt-Moody";#N/A,#N/A,TRUE,"Debt"}</definedName>
    <definedName name="Rent0a" localSheetId="52" hidden="1">{#N/A,#N/A,TRUE,"XL Cash Flow";#N/A,#N/A,TRUE,"Prop Valuation";#N/A,#N/A,TRUE,"Equity";#N/A,#N/A,TRUE,"Modeling assumptions";#N/A,#N/A,TRUE,"NER Model";#N/A,#N/A,TRUE,"Lease Exp";#N/A,#N/A,TRUE,"Inc &amp; Exp";#N/A,#N/A,TRUE,"Formatted - roll";#N/A,#N/A,TRUE,"Debt Model";#N/A,#N/A,TRUE,"Debt-Moody";#N/A,#N/A,TRUE,"Debt"}</definedName>
    <definedName name="Rent0a_2" localSheetId="52" hidden="1">{#N/A,#N/A,TRUE,"XL Cash Flow";#N/A,#N/A,TRUE,"Prop Valuation";#N/A,#N/A,TRUE,"Equity";#N/A,#N/A,TRUE,"Modeling assumptions";#N/A,#N/A,TRUE,"NER Model";#N/A,#N/A,TRUE,"Lease Exp";#N/A,#N/A,TRUE,"Inc &amp; Exp";#N/A,#N/A,TRUE,"Formatted - roll";#N/A,#N/A,TRUE,"Debt Model";#N/A,#N/A,TRUE,"Debt-Moody";#N/A,#N/A,TRUE,"Debt"}</definedName>
    <definedName name="rent2" localSheetId="52" hidden="1">{#N/A,#N/A,TRUE,"XL Cash Flow";#N/A,#N/A,TRUE,"Prop Valuation";#N/A,#N/A,TRUE,"Equity";#N/A,#N/A,TRUE,"Modeling assumptions";#N/A,#N/A,TRUE,"NER Model";#N/A,#N/A,TRUE,"Lease Exp";#N/A,#N/A,TRUE,"Inc &amp; Exp";#N/A,#N/A,TRUE,"Formatted - roll";#N/A,#N/A,TRUE,"Debt Model";#N/A,#N/A,TRUE,"Debt-Moody";#N/A,#N/A,TRUE,"Debt"}</definedName>
    <definedName name="rent2_2" localSheetId="52" hidden="1">{#N/A,#N/A,TRUE,"XL Cash Flow";#N/A,#N/A,TRUE,"Prop Valuation";#N/A,#N/A,TRUE,"Equity";#N/A,#N/A,TRUE,"Modeling assumptions";#N/A,#N/A,TRUE,"NER Model";#N/A,#N/A,TRUE,"Lease Exp";#N/A,#N/A,TRUE,"Inc &amp; Exp";#N/A,#N/A,TRUE,"Formatted - roll";#N/A,#N/A,TRUE,"Debt Model";#N/A,#N/A,TRUE,"Debt-Moody";#N/A,#N/A,TRUE,"Debt"}</definedName>
    <definedName name="rental" localSheetId="52" hidden="1">{"Expense Schedules",#N/A,FALSE,"Expense Schedules"}</definedName>
    <definedName name="REO" localSheetId="52" hidden="1">{#N/A,#N/A,TRUE,"Summary I";#N/A,#N/A,TRUE,"Summary II";#N/A,#N/A,TRUE,"Summary III";#N/A,#N/A,TRUE,"Sources &amp; Uses";#N/A,#N/A,TRUE,"Income";#N/A,#N/A,TRUE,"Pricing";#N/A,#N/A,TRUE,"Spreadsheet";#N/A,#N/A,TRUE,"Expenses";#N/A,#N/A,TRUE,"CashColl";#N/A,#N/A,TRUE,"Reserves";#N/A,#N/A,TRUE,"Immediate Repairs";#N/A,#N/A,TRUE,"Loan Options ";#N/A,#N/A,TRUE,"Exit Strategy";#N/A,#N/A,TRUE,"Waivers &amp; Conditions";#N/A,#N/A,TRUE,"Borr";#N/A,#N/A,TRUE,"KeyI";#N/A,#N/A,TRUE,"REOI";#N/A,#N/A,TRUE,"KeyII";#N/A,#N/A,TRUE,"REOII";#N/A,#N/A,TRUE,"Notes";#N/A,#N/A,TRUE,"Data";#N/A,#N/A,TRUE,"Signature Page"}</definedName>
    <definedName name="REOS" localSheetId="52" hidden="1">{#N/A,#N/A,FALSE,"Income";#N/A,#N/A,FALSE,"Expenses";#N/A,#N/A,FALSE,"Loan Options";#N/A,#N/A,FALSE,"Sources &amp; Uses";#N/A,#N/A,FALSE,"Spreadsheet";#N/A,#N/A,FALSE,"Exec. Summ";#N/A,#N/A,FALSE,"Bond ";#N/A,#N/A,FALSE,"Worksheet"}</definedName>
    <definedName name="Repairs" localSheetId="52">#REF!</definedName>
    <definedName name="ReplacementCost" localSheetId="52">#REF!</definedName>
    <definedName name="report" localSheetId="52">{#N/A,#N/A,FALSE,"Summary";#N/A,#N/A,FALSE,"Assumptions";#N/A,#N/A,FALSE,"Cash Flow";#N/A,#N/A,FALSE,"Residual Calculation";#N/A,#N/A,FALSE,"Pricing Matrix";#N/A,#N/A,FALSE,"Pricing Matrix II";#N/A,#N/A,FALSE,"Expiration Schedule"}</definedName>
    <definedName name="report1" localSheetId="52" hidden="1">{#N/A,#N/A,FALSE,"Summary";#N/A,#N/A,FALSE,"Assumptions";#N/A,#N/A,FALSE,"Cash Flow";#N/A,#N/A,FALSE,"Residual Calculation";#N/A,#N/A,FALSE,"Pricing Matrix";#N/A,#N/A,FALSE,"Pricing Matrix II";#N/A,#N/A,FALSE,"Expiration Schedule"}</definedName>
    <definedName name="report5" localSheetId="52" hidden="1">{#N/A,#N/A,FALSE,"Summary";#N/A,#N/A,FALSE,"Assumptions";#N/A,#N/A,FALSE,"Cash Flow";#N/A,#N/A,FALSE,"Residual Calculation";#N/A,#N/A,FALSE,"Pricing Matrix";#N/A,#N/A,FALSE,"Pricing Matrix II";#N/A,#N/A,FALSE,"Expiration Schedule"}</definedName>
    <definedName name="res" localSheetId="52" hidden="1">{#N/A,#N/A,TRUE,"toc";#N/A,#N/A,TRUE,"benefits";#N/A,#N/A,TRUE,"TAXCREDITS";#N/A,#N/A,TRUE,"sourcedetail";#N/A,#N/A,TRUE,"finsum";#N/A,#N/A,TRUE,"cash";#N/A,#N/A,TRUE,"tax";#N/A,#N/A,TRUE,"loan2";#N/A,#N/A,TRUE,"loan3";#N/A,#N/A,TRUE,"deprec";#N/A,#N/A,TRUE,"funded";#N/A,#N/A,TRUE,"SALE";#N/A,#N/A,TRUE,"benefits long";#N/A,#N/A,TRUE,"IRR"}</definedName>
    <definedName name="Residu" localSheetId="52" hidden="1">{#N/A,#N/A,TRUE,"Summary";"AnnualRentRoll",#N/A,TRUE,"RentRoll";#N/A,#N/A,TRUE,"ExitStratigy";#N/A,#N/A,TRUE,"OperatingAssumptions"}</definedName>
    <definedName name="resort" localSheetId="52" hidden="1">{"Output-3Column",#N/A,FALSE,"Output"}</definedName>
    <definedName name="RET" localSheetId="52">#REF!</definedName>
    <definedName name="RetailY1NOI" localSheetId="52">#REF!</definedName>
    <definedName name="RETaxRcvrAnchor" localSheetId="52">#REF!</definedName>
    <definedName name="return" localSheetId="52" hidden="1">{"Cash Flows",#N/A,FALSE,"Cash Flows";"Return Analysis",#N/A,FALSE,"Cash Flows";"Cash Flow Assumptions",#N/A,FALSE,"Cash Flows";"Joint Venture Analysis",#N/A,FALSE,"Cash Flows";"Debt Calculations",#N/A,FALSE,"Cash Flows"}</definedName>
    <definedName name="rf" localSheetId="52"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gawe"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gdhgsrt" localSheetId="52" hidden="1">{"Assump",#N/A,TRUE,"Proforma";"first",#N/A,TRUE,"Proforma";"second",#N/A,TRUE,"Proforma";"lease1",#N/A,TRUE,"Proforma";"lease2",#N/A,TRUE,"Proforma"}</definedName>
    <definedName name="rgeqw" localSheetId="52"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gerg" localSheetId="52" hidden="1">{"Investor",#N/A,FALSE,"Model";"Property",#N/A,FALSE,"Model";"Incentive Taxes",#N/A,FALSE,"Model"}</definedName>
    <definedName name="rgr" localSheetId="52" hidden="1">{"ReportTop",#N/A,FALSE,"report top"}</definedName>
    <definedName name="rgtse"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ich"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rj" localSheetId="52" hidden="1">{"'Expirations'!$A$1:$L$65"}</definedName>
    <definedName name="rntl" localSheetId="52" hidden="1">{#N/A,#N/A,FALSE,"1Summary";#N/A,#N/A,FALSE,"2Assumptions";#N/A,#N/A,FALSE,"3Cash Flow";#N/A,#N/A,FALSE,"4Residual";#N/A,#N/A,FALSE,"5Residual (Year 20)";#N/A,#N/A,FALSE,"6Pricing Matrix";#N/A,#N/A,FALSE,"7Vacancy Matrix";#N/A,#N/A,FALSE,"AHold-Disposition Matrix";#N/A,#N/A,FALSE,"BOther Disposition Matrix"}</definedName>
    <definedName name="Rock2" localSheetId="52" hidden="1">{"LBO Summary",#N/A,FALSE,"Summary";"Income Statement",#N/A,FALSE,"Model";"Cash Flow",#N/A,FALSE,"Model";"Balance Sheet",#N/A,FALSE,"Model";"Working Capital",#N/A,FALSE,"Model";"Pro Forma Balance Sheets",#N/A,FALSE,"PFBS";"Debt Balances",#N/A,FALSE,"Model";"Fee Schedules",#N/A,FALSE,"Model"}</definedName>
    <definedName name="Rockwell" localSheetId="52" hidden="1">{"LBO Summary",#N/A,FALSE,"Summary"}</definedName>
    <definedName name="rozp" localSheetId="52" hidden="1">{#N/A,#N/A,TRUE,"Krycí list"}</definedName>
    <definedName name="rozpp" localSheetId="52" hidden="1">{#N/A,#N/A,TRUE,"Krycí list"}</definedName>
    <definedName name="rp" localSheetId="52" hidden="1">{"summary1",#N/A,TRUE,"Comps";"summary2",#N/A,TRUE,"Comps";"summary3",#N/A,TRUE,"Comps"}</definedName>
    <definedName name="RPA" localSheetId="52" hidden="1">{#N/A,#N/A,FALSE,"Cashflow Analysis";#N/A,#N/A,FALSE,"Sensitivity Analysis";#N/A,#N/A,FALSE,"PV";#N/A,#N/A,FALSE,"Pro Forma"}</definedName>
    <definedName name="RPA.2" localSheetId="52" hidden="1">{#N/A,#N/A,FALSE,"Cashflow Analysis";#N/A,#N/A,FALSE,"Sensitivity Analysis";#N/A,#N/A,FALSE,"PV";#N/A,#N/A,FALSE,"Pro Forma"}</definedName>
    <definedName name="RR_Inputs" localSheetId="52">#REF!</definedName>
    <definedName name="rrLast" localSheetId="52">ROW()-ROW(rrFirstRow)-1</definedName>
    <definedName name="rrr" localSheetId="52" hidden="1">{#N/A,#N/A,FALSE,"ExecutiveSummary";#N/A,#N/A,FALSE,"CostDetail";#N/A,#N/A,FALSE,"IncomeDetail"}</definedName>
    <definedName name="rrrrrrrrrrr" localSheetId="52" hidden="1">{#N/A,#N/A,FALSE,"P&amp;L";#N/A,#N/A,FALSE,"Var_Fixed_cost"}</definedName>
    <definedName name="rrtotal" localSheetId="52">#REF!</definedName>
    <definedName name="RSF" localSheetId="52">#REF!</definedName>
    <definedName name="rt" localSheetId="52" hidden="1">{"inputs raw data",#N/A,TRUE,"INPUT"}</definedName>
    <definedName name="rther" localSheetId="52" hidden="1">{"Investor",#N/A,FALSE,"Model";"Property",#N/A,FALSE,"Model";"Incentive Taxes",#N/A,FALSE,"Model"}</definedName>
    <definedName name="rtrt" localSheetId="52" hidden="1">{"sheet a",#N/A,FALSE,"A";"sheet b 1",#N/A,FALSE,"B";"sheet b 2",#N/A,FALSE,"B"}</definedName>
    <definedName name="rtyr" localSheetId="52" hidden="1">{"sheet a",#N/A,FALSE,"A";"sheet b 1",#N/A,FALSE,"B";"sheet b 2",#N/A,FALSE,"B"}</definedName>
    <definedName name="rwe" localSheetId="52" hidden="1">{"Grant",#N/A,FALSE,"Grant";"GP Developer",#N/A,FALSE,"GP &amp; Dev Loans";"Operating Analysis",#N/A,FALSE,"Operations";"Tax Credit",#N/A,FALSE,"Tax Credits";"Tax Credit Analysis",#N/A,FALSE,"TC Analysis"}</definedName>
    <definedName name="Rwvu.annual._.hotel." localSheetId="52" hidden="1">#REF!</definedName>
    <definedName name="Rwvu.bottom._.line." localSheetId="52" hidden="1">#REF!</definedName>
    <definedName name="Rwvu.CAM._.RECOVERY." localSheetId="52">#REF!</definedName>
    <definedName name="Rwvu.CAM._.TABLE." localSheetId="52" hidden="1">#REF!,#REF!,#REF!</definedName>
    <definedName name="Rwvu.combo." localSheetId="52" hidden="1">#REF!</definedName>
    <definedName name="sa" localSheetId="52" hidden="1">{"cap_structure",#N/A,FALSE,"Graph-Mkt Cap";"price",#N/A,FALSE,"Graph-Price";"ebit",#N/A,FALSE,"Graph-EBITDA";"ebitda",#N/A,FALSE,"Graph-EBITDA"}</definedName>
    <definedName name="saa" localSheetId="52">{"rtn",#N/A,FALSE,"RTN";"tables",#N/A,FALSE,"RTN";"cf",#N/A,FALSE,"CF";"stats",#N/A,FALSE,"Stats";"prop",#N/A,FALSE,"Prop"}</definedName>
    <definedName name="sab" localSheetId="52" hidden="1">{#N/A,#N/A,FALSE,"Banco de Dados"}</definedName>
    <definedName name="sadd" localSheetId="52" hidden="1">{"DCF","UPSIDE CASE",FALSE,"Sheet1";"DCF","BASE CASE",FALSE,"Sheet1";"DCF","DOWNSIDE CASE",FALSE,"Sheet1"}</definedName>
    <definedName name="sadd1" localSheetId="52" hidden="1">{"MonthlyRentRoll",#N/A,FALSE,"RentRoll"}</definedName>
    <definedName name="sadd2" localSheetId="52" hidden="1">{"MonthlyRentRoll",#N/A,FALSE,"RentRoll"}</definedName>
    <definedName name="sadd22" localSheetId="52" hidden="1">{"MonthlyRentRoll",#N/A,FALSE,"RentRoll"}</definedName>
    <definedName name="saddd" localSheetId="52" hidden="1">{"AnnualRentRoll",#N/A,FALSE,"RentRoll"}</definedName>
    <definedName name="saddd2" localSheetId="52" hidden="1">{"AnnualRentRoll",#N/A,FALSE,"RentRoll"}</definedName>
    <definedName name="sadddd2" localSheetId="52" hidden="1">{"AnnualRentRoll",#N/A,FALSE,"RentRoll"}</definedName>
    <definedName name="saddddd" localSheetId="52" hidden="1">{"AnnualRentRoll",#N/A,FALSE,"RentRoll"}</definedName>
    <definedName name="saddddddd2" localSheetId="52" hidden="1">{#N/A,#N/A,FALSE,"ExitStratigy"}</definedName>
    <definedName name="sadddddddd" localSheetId="52" hidden="1">{#N/A,#N/A,FALSE,"ExitStratigy"}</definedName>
    <definedName name="saddddddddd2" localSheetId="52" hidden="1">{#N/A,#N/A,FALSE,"LoanAssumptions"}</definedName>
    <definedName name="sadddddddddd" localSheetId="52" hidden="1">{#N/A,#N/A,FALSE,"LoanAssumptions"}</definedName>
    <definedName name="saddddddddddd2" localSheetId="52" hidden="1">{#N/A,#N/A,FALSE,"OperatingAssumptions"}</definedName>
    <definedName name="saddddddddddddd" localSheetId="52" hidden="1">{#N/A,#N/A,FALSE,"OperatingAssumptions"}</definedName>
    <definedName name="sadfs" localSheetId="52" hidden="1">{"Const_Monthly",#N/A,FALSE,"Construction";"Construction_Summary",#N/A,FALSE,"Construction";"Cash_Flow",#N/A,FALSE,"Cash Flow";"Summary",#N/A,FALSE,"Summary";"Finsumm",#N/A,FALSE,"Summary Analysis";"Loanrecap",#N/A,FALSE,"Construction"}</definedName>
    <definedName name="sadsadsa" localSheetId="52" hidden="1">{"'Assump'!$F$6:$J$6"}</definedName>
    <definedName name="saery" localSheetId="52" hidden="1">{"Investor",#N/A,FALSE,"Model";"Property",#N/A,FALSE,"Model";"Incentive Taxes",#N/A,FALSE,"Model"}</definedName>
    <definedName name="sagf" localSheetId="52" hidden="1">{TRUE,TRUE,-1.25,-15.5,604.5,369,FALSE,FALSE,TRUE,TRUE,0,1,83,1,38,4,5,4,TRUE,TRUE,3,TRUE,1,TRUE,75,"Swvu.inputs._.raw._.data.","ACwvu.inputs._.raw._.data.",#N/A,FALSE,FALSE,0.5,0.5,0.5,0.5,2,"&amp;F","&amp;A&amp;RPage &amp;P",FALSE,FALSE,FALSE,FALSE,1,60,#N/A,#N/A,"=R1C61:R53C89","=C1:C5",#N/A,#N/A,FALSE,FALSE,FALSE,1,600,600,FALSE,FALSE,TRUE,TRUE,TRUE}</definedName>
    <definedName name="saggio" localSheetId="52" hidden="1">{#N/A,#N/A,FALSE,"Trans Summary";#N/A,#N/A,FALSE,"Proforma Five Yr";#N/A,#N/A,FALSE,"Occ and Rate"}</definedName>
    <definedName name="saggio1" localSheetId="52" hidden="1">{#N/A,#N/A,FALSE,"Proforma Five Yr";#N/A,#N/A,FALSE,"Occ and Rate";#N/A,#N/A,FALSE,"PF Input";#N/A,#N/A,FALSE,"Ops Summary";#N/A,#N/A,FALSE,"Hotcomps"}</definedName>
    <definedName name="sal.wrn.operations._.review" localSheetId="52" hidden="1">{#N/A,#N/A,FALSE,"Proforma Five Yr";#N/A,#N/A,FALSE,"Occ and Rate";#N/A,#N/A,FALSE,"PF Input";#N/A,#N/A,FALSE,"Hotcomps"}</definedName>
    <definedName name="sala" localSheetId="52" hidden="1">{"Zone1",#N/A,FALSE,"Parameters";"Zone2",#N/A,FALSE,"Parameters"}</definedName>
    <definedName name="sala1" localSheetId="52" hidden="1">{"Zone1",#N/A,FALSE,"Parameters";"Zone2",#N/A,FALSE,"Parameters"}</definedName>
    <definedName name="salaa" localSheetId="52" hidden="1">{"Zone1",#N/A,FALSE,"Parameters";"Zone2",#N/A,FALSE,"Parameters"}</definedName>
    <definedName name="salabc" localSheetId="52" hidden="1">{"Zone1",#N/A,FALSE,"Parameters";"Zone2",#N/A,FALSE,"Parameters"}</definedName>
    <definedName name="SalariesOffset" localSheetId="52">INDEX(#REF!,MATCH(INDEX(#REF!,ROW()-1),#REF!,0),COLUMN()-8)</definedName>
    <definedName name="salasdf" localSheetId="52" hidden="1">{"Zone1",#N/A,FALSE,"Parameters";"Zone2",#N/A,FALSE,"Parameters"}</definedName>
    <definedName name="salcpimayo1" localSheetId="52" hidden="1">{"Zone1",#N/A,FALSE,"Parameters";"Zone2",#N/A,FALSE,"Parameters"}</definedName>
    <definedName name="Saleprice" localSheetId="52">#REF!</definedName>
    <definedName name="Sales_Commission" localSheetId="52">#REF!</definedName>
    <definedName name="Sales_Proceeds" localSheetId="52">#REF!</definedName>
    <definedName name="salhallo" localSheetId="52" hidden="1">{#N/A,#N/A,FALSE,"Occ and Rate";#N/A,#N/A,FALSE,"PF Input";#N/A,#N/A,FALSE,"Capital Input";#N/A,#N/A,FALSE,"Proforma Five Yr";#N/A,#N/A,FALSE,"Calculations";#N/A,#N/A,FALSE,"Transaction Summary-DTW"}</definedName>
    <definedName name="salhgfgh" localSheetId="52" hidden="1">{"Zone1",#N/A,FALSE,"Parameters";"Zone2",#N/A,FALSE,"Parameters"}</definedName>
    <definedName name="salhjkl" localSheetId="52" hidden="1">{"Zone1",#N/A,FALSE,"Parameters";"Zone2",#N/A,FALSE,"Parameters"}</definedName>
    <definedName name="salmarket1" localSheetId="52" hidden="1">{"Zone1",#N/A,FALSE,"Parameters";"Zone2",#N/A,FALSE,"Parameters"}</definedName>
    <definedName name="salmgdv_irr" localSheetId="52" hidden="1">{"Zone1",#N/A,FALSE,"Parameters";"Zone2",#N/A,FALSE,"Parameters"}</definedName>
    <definedName name="salnewname" localSheetId="52" hidden="1">{"Zone1",#N/A,FALSE,"Parameters";"Zone2",#N/A,FALSE,"Parameters"}</definedName>
    <definedName name="salsrn.phase._.i." localSheetId="52" hidden="1">{#N/A,#N/A,FALSE,"Transaction Summary-DTW";#N/A,#N/A,FALSE,"Proforma Five Yr";#N/A,#N/A,FALSE,"Occ and Rate"}</definedName>
    <definedName name="salwrn.complet._.review." localSheetId="52" hidden="1">{#N/A,#N/A,FALSE,"Occ and Rate";#N/A,#N/A,FALSE,"PF Input";#N/A,#N/A,FALSE,"Capital Input";#N/A,#N/A,FALSE,"Proforma Five Yr";#N/A,#N/A,FALSE,"Calculations";#N/A,#N/A,FALSE,"Transaction Summary-DTW"}</definedName>
    <definedName name="salwrn.investment._.review" localSheetId="52" hidden="1">{#N/A,#N/A,FALSE,"Proforma Five Yr";#N/A,#N/A,FALSE,"Capital Input";#N/A,#N/A,FALSE,"Calculations";#N/A,#N/A,FALSE,"Transaction Summary-DTW"}</definedName>
    <definedName name="salwrn.printout." localSheetId="52" hidden="1">{"Zone1",#N/A,FALSE,"Parameters";"Zone2",#N/A,FALSE,"Parameters"}</definedName>
    <definedName name="salwrn.proforma._review." localSheetId="52" hidden="1">{#N/A,#N/A,FALSE,"Occ and Rate";#N/A,#N/A,FALSE,"PF Input";#N/A,#N/A,FALSE,"Proforma Five Yr";#N/A,#N/A,FALSE,"Hotcomps"}</definedName>
    <definedName name="sam" localSheetId="52" hidden="1">{"Full Gross to Net",#N/A,TRUE,"GtoN";"R_I Accepted from Group Coys",#N/A,TRUE,"GtoN";"R_I Ceded to Group Coys",#N/A,TRUE,"GtoN";"Closing Loss Reserves and Gross Claims Incurred",#N/A,TRUE,"GtoN"}</definedName>
    <definedName name="sandy" localSheetId="52">#REF!</definedName>
    <definedName name="Sara" localSheetId="52" hidden="1">{"cashcons",#N/A,FALSE,"CASHCONS";"cash7000",#N/A,FALSE,"CASH7000";"cash9000",#N/A,FALSE,"CASH9000";"assu7000",#N/A,FALSE,"ASSU7000";"assu9000",#N/A,FALSE,"ASSU9000";"rentroll",#N/A,FALSE,"RENTROLL";"expr7000",#N/A,FALSE,"EXPR7000";"expr9000",#N/A,FALSE,"EXPR9000"}</definedName>
    <definedName name="Sara_2" localSheetId="52" hidden="1">{#N/A,#N/A,TRUE,"10 Yr Hold";#N/A,#N/A,TRUE,"7 Yr Hold";#N/A,#N/A,TRUE,"5 Yr Hold";#N/A,#N/A,TRUE,"3 Yr Hold"}</definedName>
    <definedName name="sas" localSheetId="52">{"Outflow 1",#N/A,FALSE,"Outflows-Inflows";"Outflow 2",#N/A,FALSE,"Outflows-Inflows";"Inflow 1",#N/A,FALSE,"Outflows-Inflows";"Inflow 2",#N/A,FALSE,"Outflows-Inflows"}</definedName>
    <definedName name="scen_value1" localSheetId="52" hidden="1">{"0,0525";"0";"0";"20";"0";"0,025";"7"}</definedName>
    <definedName name="Scheduled_Interest_Rate" localSheetId="52">#REF!</definedName>
    <definedName name="ScheduledNumberOfPayments" localSheetId="52">#REF!</definedName>
    <definedName name="ScheduledPayment" localSheetId="52">#REF!</definedName>
    <definedName name="sdas" localSheetId="52" hidden="1">{"Total",#N/A,FALSE,"Six Fields";"PDP",#N/A,FALSE,"Six Fields";"PNP",#N/A,FALSE,"Six Fields";"PUD",#N/A,FALSE,"Six Fields";"Prob",#N/A,FALSE,"Six Fields"}</definedName>
    <definedName name="sdbfwajelk" localSheetId="52"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sdcds" localSheetId="52" hidden="1">{"'Assump'!$F$6:$J$6"}</definedName>
    <definedName name="sdddd" localSheetId="52">IF([0]!Values_Entered,[0]!Header_Row+'Sales &amp; Percentage Rent'!Number_of_Payments,[0]!Header_Row)</definedName>
    <definedName name="sdf" localSheetId="52" hidden="1">{#N/A,#N/A,FALSE,"A";#N/A,#N/A,FALSE,"B";#N/A,#N/A,FALSE,"C";#N/A,#N/A,FALSE,"D";#N/A,#N/A,FALSE,"E";#N/A,#N/A,FALSE,"F";#N/A,#N/A,FALSE,"G";#N/A,#N/A,FALSE,"H";#N/A,#N/A,FALSE,"I";#N/A,#N/A,FALSE,"J";#N/A,#N/A,FALSE,"K";#N/A,#N/A,FALSE,"L";#N/A,#N/A,FALSE,"M";#N/A,#N/A,FALSE,"N";#N/A,#N/A,FALSE,"O";#N/A,#N/A,FALSE,"P";#N/A,#N/A,FALSE,"Q";#N/A,#N/A,FALSE,"R"}</definedName>
    <definedName name="sdfass" localSheetId="52">{"Outflow 1",#N/A,FALSE,"Outflows-Inflows";"Outflow 2",#N/A,FALSE,"Outflows-Inflows";"Inflow 1",#N/A,FALSE,"Outflows-Inflows";"Inflow 2",#N/A,FALSE,"Outflows-Inflows"}</definedName>
    <definedName name="sdfd" localSheetId="52" hidden="1">{"Summary",#N/A,FALSE,"Summary"}</definedName>
    <definedName name="sdfdsaf" localSheetId="52" hidden="1">{"incomemth",#N/A,TRUE,"forecast01";"incpercentmth",#N/A,TRUE,"forecast01";"balancemth",#N/A,TRUE,"forecast01";"cashmth",#N/A,TRUE,"forecast01";"cov2mth",#N/A,TRUE,"forecast01";"prbexp",#N/A,TRUE,"forecast01";"prbcap",#N/A,TRUE,"forecast01";"coalconsultants",#N/A,TRUE,"forecast01";"prbsum",#N/A,TRUE,"forecast01"}</definedName>
    <definedName name="sdff" localSheetId="52" hidden="1">{#N/A,#N/A,TRUE,"Krycí list"}</definedName>
    <definedName name="sdfg" localSheetId="52" hidden="1">{"Summaryall",#N/A,FALSE,"Model";"5 Year Argus Office/Retail Properties",#N/A,FALSE,"Office-Retail Argus 2002-2006";"Joint Ventures",#N/A,FALSE,"Joint Ventures";"Hotelall",#N/A,FALSE,"Hotel";"RDVall",#N/A,FALSE,"LDV";"Otherall",#N/A,FALSE,"Other";"Dispoall",#N/A,FALSE,"Dispositions"}</definedName>
    <definedName name="sdfg_2" localSheetId="52" hidden="1">{"Summaryall",#N/A,FALSE,"Model";"5 Year Argus Office/Retail Properties",#N/A,FALSE,"Office-Retail Argus 2002-2006";"Joint Ventures",#N/A,FALSE,"Joint Ventures";"Hotelall",#N/A,FALSE,"Hotel";"RDVall",#N/A,FALSE,"LDV";"Otherall",#N/A,FALSE,"Other";"Dispoall",#N/A,FALSE,"Dispositions"}</definedName>
    <definedName name="sdfga" localSheetId="5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h2wh" localSheetId="52"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sdflkj" localSheetId="52" hidden="1">{"incomemth",#N/A,TRUE,"forecast01";"incpercentmth",#N/A,TRUE,"forecast01";"balancemth",#N/A,TRUE,"forecast01";"cashmth",#N/A,TRUE,"forecast01";"cov2mth",#N/A,TRUE,"forecast01";"prbexp",#N/A,TRUE,"forecast01";"prbcap",#N/A,TRUE,"forecast01";"coalconsultants",#N/A,TRUE,"forecast01";"prbsum",#N/A,TRUE,"forecast01"}</definedName>
    <definedName name="SDFSDF" localSheetId="52" hidden="1">{"Page One",#N/A,FALSE,"Model";"Page 2",#N/A,FALSE,"Model";"Page 3",#N/A,FALSE,"Model"}</definedName>
    <definedName name="sdgdfg" localSheetId="52" hidden="1">{"new",#N/A,FALSE,"D";"PROFORMA",#N/A,FALSE,"A";"partial 1",#N/A,FALSE,"B";"partial 2",#N/A,FALSE,"B";"partial 3",#N/A,FALSE,"B";"SMALL CF 1",#N/A,FALSE,"C"}</definedName>
    <definedName name="sdgfr" localSheetId="52" hidden="1">{"sheet a",#N/A,FALSE,"A";"sheet b 1",#N/A,FALSE,"B";"sheet b 2",#N/A,FALSE,"B"}</definedName>
    <definedName name="sdgg" localSheetId="52" hidden="1">{"P_L Account",#N/A,FALSE,"Prime";"Assets",#N/A,FALSE,"Prime";"Liabilities",#N/A,FALSE,"Prime";"Capital and Reserves",#N/A,FALSE,"Prime";"Rec. of S_Holders Funds",#N/A,FALSE,"Prime";"Rec. of Pre and Post Tax Result",#N/A,FALSE,"Prime"}</definedName>
    <definedName name="sdsd" localSheetId="52" hidden="1">{#N/A,#N/A,FALSE,"Cashflow Analysis";#N/A,#N/A,FALSE,"Sensitivity Analysis";#N/A,#N/A,FALSE,"PV";#N/A,#N/A,FALSE,"Pro Forma"}</definedName>
    <definedName name="Sectionretail"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Seg_LBO_Summ" localSheetId="52" hidden="1">{"LBO Summary",#N/A,FALSE,"Summary"}</definedName>
    <definedName name="Semiprivate" localSheetId="52" hidden="1">{"Page 1",#N/A,FALSE,"92264 Page 1";"Page 2",#N/A,FALSE,"92264 Page 2";"Page 3",#N/A,FALSE,"92264 Page 3";"Page 4",#N/A,FALSE,"92264 Page 4";"Page 5",#N/A,FALSE,"92264 Page 5";"Page 6",#N/A,FALSE,"92264 Page 6";"Page 7",#N/A,FALSE,"92264 Page 7";"Page 8",#N/A,FALSE,"92264 Page 8"}</definedName>
    <definedName name="senior_amort" localSheetId="52">#REF!</definedName>
    <definedName name="senior_amt" localSheetId="52">#REF!</definedName>
    <definedName name="Sensitivity" localSheetId="52" hidden="1">{"mgmt forecast",#N/A,FALSE,"Mgmt Forecast";"dcf table",#N/A,FALSE,"Mgmt Forecast";"sensitivity",#N/A,FALSE,"Mgmt Forecast";"table inputs",#N/A,FALSE,"Mgmt Forecast";"calculations",#N/A,FALSE,"Mgmt Forecast"}</definedName>
    <definedName name="Sensitivity_2" localSheetId="52" hidden="1">{"mgmt forecast",#N/A,FALSE,"Mgmt Forecast";"dcf table",#N/A,FALSE,"Mgmt Forecast";"sensitivity",#N/A,FALSE,"Mgmt Forecast";"table inputs",#N/A,FALSE,"Mgmt Forecast";"calculations",#N/A,FALSE,"Mgmt Forecast"}</definedName>
    <definedName name="sese" localSheetId="52" hidden="1">{"mgmt forecast",#N/A,FALSE,"Mgmt Forecast";"dcf table",#N/A,FALSE,"Mgmt Forecast";"sensitivity",#N/A,FALSE,"Mgmt Forecast";"table inputs",#N/A,FALSE,"Mgmt Forecast";"calculations",#N/A,FALSE,"Mgmt Forecast"}</definedName>
    <definedName name="sfbzdfvbz" localSheetId="5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sfds" localSheetId="52" hidden="1">{#N/A,#N/A,FALSE,"Cash Flow"}</definedName>
    <definedName name="SFDsum" localSheetId="52" hidden="1">{#N/A,#N/A,FALSE,"Static Proforma";#N/A,#N/A,FALSE,"Bldg Dev DCF";#N/A,#N/A,FALSE,"Land Sales DCF"}</definedName>
    <definedName name="sfg." localSheetId="52" hidden="1">{"Construction_Short",#N/A,FALSE,"Construction"}</definedName>
    <definedName name="sfgasd" localSheetId="52" hidden="1">{0,0,0,0;0,0,0,0;0,0,0,0;0,0,0,0;0,0,0,0;0,0,0,0;0,0,2,0;2,3,3,0;FALSE,FALSE,FALSE,FALSE;TRUE,FALSE,TRUE,TRUE;FALSE,FALSE,TRUE,TRUE;FALSE,0,2.78134444564786E-308,4.45015196281921E-308;7.78776275135711E-308,1.33504516457612E-307,2.22507555776164E-307,3.56012157274209E-307}</definedName>
    <definedName name="sfghsfgh" localSheetId="52" hidden="1">{"CF",#N/A,FALSE,"Cash Flow";"RET",#N/A,FALSE,"Returns";"NPV",#N/A,FALSE,"Values";"ASMPT",#N/A,FALSE,"Assumptions"}</definedName>
    <definedName name="sfghsfgh_2" localSheetId="52" hidden="1">{"CF",#N/A,FALSE,"Cash Flow";"RET",#N/A,FALSE,"Returns";"NPV",#N/A,FALSE,"Values";"ASMPT",#N/A,FALSE,"Assumptions"}</definedName>
    <definedName name="sgs" localSheetId="52" hidden="1">{#N/A,#N/A,FALSE,"Chart 2 by Prop Type"}</definedName>
    <definedName name="sheet2" localSheetId="52" hidden="1">{"CF",#N/A,FALSE,"Cash Flow";"RET",#N/A,FALSE,"Returns";"NPV",#N/A,FALSE,"Values";"ASMPT",#N/A,FALSE,"Assumptions"}</definedName>
    <definedName name="shit" localSheetId="52" hidden="1">{#N/A,"Base",FALSE,"Dividend";#N/A,"Conservative",FALSE,"Dividend";#N/A,"Downside",FALSE,"Dividend"}</definedName>
    <definedName name="shoot" localSheetId="52" hidden="1">{#N/A,#N/A,FALSE,"Expense Comparison"}</definedName>
    <definedName name="ShortMonthLookup" localSheetId="52">#REF!</definedName>
    <definedName name="shucks" localSheetId="52" hidden="1">{"Full Sheet",#N/A,FALSE,"Expense Comparison"}</definedName>
    <definedName name="shuckss" localSheetId="52" hidden="1">{"Full Sheet",#N/A,FALSE,"Expense Comparison"}</definedName>
    <definedName name="shucksssss" localSheetId="52" hidden="1">{#N/A,#N/A,FALSE,"Expense Comparison"}</definedName>
    <definedName name="siteprep" localSheetId="52">#REF!</definedName>
    <definedName name="Size_of_Property" localSheetId="52">#REF!</definedName>
    <definedName name="slkdhvoislsfjpsojflmnfsofjhsofbs" localSheetId="52" hidden="1">{#N/A,#N/A,FALSE,"Chart 2 by Prop Type"}</definedName>
    <definedName name="SMBC" localSheetId="52" hidden="1">{"Ops_S.Holders Assets and Income",#N/A,FALSE,"ops_shf"}</definedName>
    <definedName name="SMBCR" localSheetId="52" hidden="1">{"P_L Account",#N/A,FALSE,"Prime";"Assets",#N/A,FALSE,"Prime";"Liabilities",#N/A,FALSE,"Prime";"Capital and Reserves",#N/A,FALSE,"Prime";"Rec. of S_Holders Funds",#N/A,FALSE,"Prime";"Rec. of Pre and Post Tax Result",#N/A,FALSE,"Prime"}</definedName>
    <definedName name="sofj" localSheetId="52" hidden="1">{#N/A,#N/A,FALSE,"Chart 2 by Prop Type"}</definedName>
    <definedName name="solver_adj" localSheetId="52" hidden="1">#REF!</definedName>
    <definedName name="solver_rhs10" localSheetId="52" hidden="1">binary</definedName>
    <definedName name="solver_rhs11" localSheetId="52" hidden="1">binary</definedName>
    <definedName name="solver_rhs12" localSheetId="52" hidden="1">binary</definedName>
    <definedName name="solver_rhs13" localSheetId="52" hidden="1">binary</definedName>
    <definedName name="solver_rhs14" localSheetId="52" hidden="1">binary</definedName>
    <definedName name="solver_rhs15" localSheetId="52" hidden="1">binary</definedName>
    <definedName name="solver_rhs16" localSheetId="52" hidden="1">binary</definedName>
    <definedName name="solver_rhs17" localSheetId="52" hidden="1">binary</definedName>
    <definedName name="solver_rhs18" localSheetId="52" hidden="1">binary</definedName>
    <definedName name="solver_rhs19" localSheetId="52" hidden="1">binary</definedName>
    <definedName name="solver_rhs2" localSheetId="52" hidden="1">binary</definedName>
    <definedName name="solver_rhs20" localSheetId="52" hidden="1">binary</definedName>
    <definedName name="solver_rhs21" localSheetId="52" hidden="1">binary</definedName>
    <definedName name="solver_rhs22" localSheetId="52" hidden="1">binary</definedName>
    <definedName name="solver_rhs24" localSheetId="52" hidden="1">binary</definedName>
    <definedName name="solver_rhs25" localSheetId="52" hidden="1">binary</definedName>
    <definedName name="solver_rhs26" localSheetId="52" hidden="1">binary</definedName>
    <definedName name="solver_rhs27" localSheetId="52" hidden="1">binary</definedName>
    <definedName name="solver_rhs28" localSheetId="52" hidden="1">binary</definedName>
    <definedName name="solver_rhs29" localSheetId="52" hidden="1">binary</definedName>
    <definedName name="solver_rhs3" localSheetId="52" hidden="1">binary</definedName>
    <definedName name="solver_rhs30" localSheetId="52" hidden="1">binary</definedName>
    <definedName name="solver_rhs31" localSheetId="52" hidden="1">binary</definedName>
    <definedName name="solver_rhs32" localSheetId="52" hidden="1">binary</definedName>
    <definedName name="solver_rhs33" localSheetId="52" hidden="1">binary</definedName>
    <definedName name="solver_rhs34" localSheetId="52" hidden="1">binary</definedName>
    <definedName name="solver_rhs35" localSheetId="52" hidden="1">binary</definedName>
    <definedName name="solver_rhs36" localSheetId="52" hidden="1">binary</definedName>
    <definedName name="solver_rhs37" localSheetId="52" hidden="1">binary</definedName>
    <definedName name="solver_rhs38" localSheetId="52" hidden="1">binary</definedName>
    <definedName name="solver_rhs39" localSheetId="52" hidden="1">binary</definedName>
    <definedName name="solver_rhs4" localSheetId="52" hidden="1">binary</definedName>
    <definedName name="solver_rhs40" localSheetId="52" hidden="1">binary</definedName>
    <definedName name="solver_rhs41" localSheetId="52" hidden="1">binary</definedName>
    <definedName name="solver_rhs42" localSheetId="52" hidden="1">binary</definedName>
    <definedName name="solver_rhs43" localSheetId="52" hidden="1">binary</definedName>
    <definedName name="solver_rhs44" localSheetId="52" hidden="1">binary</definedName>
    <definedName name="solver_rhs46" localSheetId="52" hidden="1">binary</definedName>
    <definedName name="solver_rhs47" localSheetId="52" hidden="1">binary</definedName>
    <definedName name="solver_rhs48" localSheetId="52" hidden="1">binary</definedName>
    <definedName name="solver_rhs49" localSheetId="52" hidden="1">binary</definedName>
    <definedName name="solver_rhs5" localSheetId="52" hidden="1">binary</definedName>
    <definedName name="solver_rhs50" localSheetId="52" hidden="1">binary</definedName>
    <definedName name="solver_rhs51" localSheetId="52" hidden="1">binary</definedName>
    <definedName name="solver_rhs52" localSheetId="52" hidden="1">binary</definedName>
    <definedName name="solver_rhs53" localSheetId="52" hidden="1">binary</definedName>
    <definedName name="solver_rhs54" localSheetId="52" hidden="1">binary</definedName>
    <definedName name="solver_rhs55" localSheetId="52" hidden="1">binary</definedName>
    <definedName name="solver_rhs56" localSheetId="52" hidden="1">binary</definedName>
    <definedName name="solver_rhs57" localSheetId="52" hidden="1">binary</definedName>
    <definedName name="solver_rhs58" localSheetId="52" hidden="1">binary</definedName>
    <definedName name="solver_rhs59" localSheetId="52" hidden="1">binary</definedName>
    <definedName name="solver_rhs6" localSheetId="52" hidden="1">binary</definedName>
    <definedName name="solver_rhs60" localSheetId="52" hidden="1">binary</definedName>
    <definedName name="solver_rhs61" localSheetId="52" hidden="1">binary</definedName>
    <definedName name="solver_rhs62" localSheetId="52" hidden="1">binary</definedName>
    <definedName name="solver_rhs63" localSheetId="52" hidden="1">binary</definedName>
    <definedName name="solver_rhs64" localSheetId="52" hidden="1">binary</definedName>
    <definedName name="solver_rhs65" localSheetId="52" hidden="1">binary</definedName>
    <definedName name="solver_rhs66" localSheetId="52" hidden="1">binary</definedName>
    <definedName name="solver_rhs68" localSheetId="52" hidden="1">binary</definedName>
    <definedName name="solver_rhs69" localSheetId="52" hidden="1">binary</definedName>
    <definedName name="solver_rhs7" localSheetId="52" hidden="1">binary</definedName>
    <definedName name="solver_rhs70" localSheetId="52" hidden="1">binary</definedName>
    <definedName name="solver_rhs71" localSheetId="52" hidden="1">binary</definedName>
    <definedName name="solver_rhs72" localSheetId="52" hidden="1">binary</definedName>
    <definedName name="solver_rhs73" localSheetId="52" hidden="1">binary</definedName>
    <definedName name="solver_rhs74" localSheetId="52" hidden="1">binary</definedName>
    <definedName name="solver_rhs75" localSheetId="52" hidden="1">binary</definedName>
    <definedName name="solver_rhs76" localSheetId="52" hidden="1">binary</definedName>
    <definedName name="solver_rhs77" localSheetId="52" hidden="1">binary</definedName>
    <definedName name="solver_rhs78" localSheetId="52" hidden="1">binary</definedName>
    <definedName name="solver_rhs79" localSheetId="52" hidden="1">binary</definedName>
    <definedName name="solver_rhs8" localSheetId="52" hidden="1">binary</definedName>
    <definedName name="solver_rhs80" localSheetId="52" hidden="1">binary</definedName>
    <definedName name="solver_rhs81" localSheetId="52" hidden="1">binary</definedName>
    <definedName name="solver_rhs82" localSheetId="52" hidden="1">binary</definedName>
    <definedName name="solver_rhs83" localSheetId="52" hidden="1">binary</definedName>
    <definedName name="solver_rhs84" localSheetId="52" hidden="1">binary</definedName>
    <definedName name="solver_rhs85" localSheetId="52" hidden="1">binary</definedName>
    <definedName name="solver_rhs86" localSheetId="52" hidden="1">binary</definedName>
    <definedName name="solver_rhs87" localSheetId="52" hidden="1">binary</definedName>
    <definedName name="solver_rhs88" localSheetId="52" hidden="1">binary</definedName>
    <definedName name="solver_rhs9" localSheetId="52" hidden="1">binary</definedName>
    <definedName name="sourcesd" localSheetId="52" hidden="1">{"Joint Venture Analysis",#N/A,FALSE,"Rossmore"}</definedName>
    <definedName name="spk_cols" localSheetId="52">OFFSET(SPK_cols1,0,1,1,spk_nwc)</definedName>
    <definedName name="SPM" localSheetId="52" hidden="1">{#N/A,#N/A,FALSE,"Cashflow Analysis";#N/A,#N/A,FALSE,"Sensitivity Analysis";#N/A,#N/A,FALSE,"PV";#N/A,#N/A,FALSE,"Pro Forma"}</definedName>
    <definedName name="SPM.2" localSheetId="52" hidden="1">{#N/A,#N/A,FALSE,"Cashflow Analysis";#N/A,#N/A,FALSE,"Sensitivity Analysis";#N/A,#N/A,FALSE,"PV";#N/A,#N/A,FALSE,"Pro Forma"}</definedName>
    <definedName name="srghs" localSheetId="52" hidden="1">{"CF",#N/A,FALSE,"Cash Flow";"RET",#N/A,FALSE,"Returns";"NPV",#N/A,FALSE,"Values";"ASMPT",#N/A,FALSE,"Assumptions"}</definedName>
    <definedName name="srghs_2" localSheetId="52" hidden="1">{"CF",#N/A,FALSE,"Cash Flow";"RET",#N/A,FALSE,"Returns";"NPV",#N/A,FALSE,"Values";"ASMPT",#N/A,FALSE,"Assumptions"}</definedName>
    <definedName name="SS_2" localSheetId="52" hidden="1">{#N/A,#N/A,FALSE,"Summary Schedule Heller Ltd";#N/A,#N/A,FALSE,"Qtrly  heller Page 1";#N/A,#N/A,FALSE,"Qtrly heller Page 3"}</definedName>
    <definedName name="ss_revenue" localSheetId="52" hidden="1">{#N/A,#N/A,FALSE,"Sheet1"}</definedName>
    <definedName name="SSO" localSheetId="52" hidden="1">{#N/A,#N/A,FALSE,"CF Consolidated 2";#N/A,#N/A,FALSE,"Retail Assump";#N/A,#N/A,FALSE,"CF Retail";#N/A,#N/A,FALSE,"Garage Assumpt 1";#N/A,#N/A,FALSE,"Garage Op Proj";#N/A,#N/A,FALSE,"Hist I&amp;E";#N/A,#N/A,FALSE,"Rent Roll";#N/A,#N/A,FALSE,"RE Taxes";#N/A,#N/A,FALSE,"CAM - BH";#N/A,#N/A,FALSE,"Comm.Condo CAM"}</definedName>
    <definedName name="ssss" localSheetId="52" hidden="1">binary</definedName>
    <definedName name="SSSSSVS" localSheetId="52" hidden="1">{"print annual inc. statement",#N/A,FALSE,"Summary";"print annual stats",#N/A,FALSE,"Summary";"print quarterly inc. statement",#N/A,FALSE,"Summary";"print quarterly stats",#N/A,FALSE,"Summary"}</definedName>
    <definedName name="Stabilization_Month" localSheetId="52">#REF!</definedName>
    <definedName name="stabilized" localSheetId="52">#REF!</definedName>
    <definedName name="stare" localSheetId="52" hidden="1">{#N/A,#N/A,TRUE,"A-site";#N/A,#N/A,TRUE,"B-Buildings";#N/A,#N/A,TRUE,"c-out-of-fence";#N/A,#N/A,TRUE,"d-proj.infr.";#N/A,#N/A,TRUE,"e- land"}</definedName>
    <definedName name="Statements" localSheetId="52" hidden="1">{"CF",#N/A,FALSE,"Cash Flow";"RET",#N/A,FALSE,"Returns";"NPV",#N/A,FALSE,"Values";"ASMPT",#N/A,FALSE,"Assumptions"}</definedName>
    <definedName name="Statements_2" localSheetId="52" hidden="1">{"CF",#N/A,FALSE,"Cash Flow";"RET",#N/A,FALSE,"Returns";"NPV",#N/A,FALSE,"Values";"ASMPT",#N/A,FALSE,"Assumptions"}</definedName>
    <definedName name="storage_1314" localSheetId="52">#REF!</definedName>
    <definedName name="Student_Deferred_Mo" localSheetId="52">IF(#REF!&gt;0,#REF!,1)</definedName>
    <definedName name="stupid" localSheetId="52" hidden="1">{"cap_structure",#N/A,FALSE,"Graph-Mkt Cap";"price",#N/A,FALSE,"Graph-Price";"ebit",#N/A,FALSE,"Graph-EBITDA";"ebitda",#N/A,FALSE,"Graph-EBITDA"}</definedName>
    <definedName name="SUMMARY_BOOK" localSheetId="52" hidden="1">{"page1",#N/A,FALSE,"GIRLBO";"page2",#N/A,FALSE,"GIRLBO";"page3",#N/A,FALSE,"GIRLBO";"page4",#N/A,FALSE,"GIRLBO";"page5",#N/A,FALSE,"GIRLBO"}</definedName>
    <definedName name="summary1" localSheetId="52" hidden="1">{#N/A,#N/A,FALSE,"SUMMARY"}</definedName>
    <definedName name="summaryy" localSheetId="52" hidden="1">{#N/A,#N/A,TRUE,"Krycí list"}</definedName>
    <definedName name="Swvu.annual._.hotel." localSheetId="52" hidden="1">#REF!</definedName>
    <definedName name="Swvu.bottom._.line." localSheetId="52" hidden="1">#REF!</definedName>
    <definedName name="Swvu.CAM._.RATES." localSheetId="52">#REF!</definedName>
    <definedName name="Swvu.combo." localSheetId="52" hidden="1">#REF!</definedName>
    <definedName name="Swvu.TAX._.RATES." localSheetId="52">#REF!</definedName>
    <definedName name="Swvu.TAX._.RECOVERIES." localSheetId="52" hidden="1">#REF!</definedName>
    <definedName name="Swvu.TAX._.RECOVERY." localSheetId="52">#REF!</definedName>
    <definedName name="sx" localSheetId="52" hidden="1">{#N/A,#N/A,FALSE,"Chart 2 by Prop Type"}</definedName>
    <definedName name="sxdfrtxdft" localSheetId="52" hidden="1">{#N/A,#N/A,FALSE,"CCC ACC Budget";#N/A,#N/A,FALSE,"Variance";#N/A,#N/A,FALSE,"CCC Rent Detail";#N/A,#N/A,FALSE,"COMMON AREA";#N/A,#N/A,FALSE,"CCC Electric Inclusion";#N/A,#N/A,FALSE,"CCC Opex Detail";#N/A,#N/A,FALSE,"CCC RE Tax Detail";#N/A,#N/A,FALSE,"CCC Chilled Wtr Inclusion";#N/A,#N/A,FALSE,"CCC OTHVAC ";#N/A,#N/A,FALSE,"CCC INPUT"}</definedName>
    <definedName name="T12CashChangeMonth" localSheetId="52">#REF!</definedName>
    <definedName name="ta" localSheetId="52"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bles" localSheetId="52" hidden="1">#REF!</definedName>
    <definedName name="targetdsc" localSheetId="52">#REF!</definedName>
    <definedName name="Tax"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tbDataBeg1" localSheetId="52">#REF!</definedName>
    <definedName name="tdc" localSheetId="52" hidden="1">{"'April 24'!$J$11"}</definedName>
    <definedName name="tdyjdtyj" localSheetId="52" hidden="1">{"Investor",#N/A,FALSE,"Model";"Property",#N/A,FALSE,"Model";"Incentive Taxes",#N/A,FALSE,"Model"}</definedName>
    <definedName name="ted"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emp" localSheetId="52" hidden="1">{"Print CRXLAND Assumptions",#N/A,FALSE,"CRXLAND Openings";"Print CRXLAND Openings",#N/A,FALSE,"CRXLAND Openings"}</definedName>
    <definedName name="temp1" localSheetId="52" hidden="1">{#N/A,#N/A,TRUE,"Dev Summ";#N/A,#N/A,TRUE,"General";#N/A,#N/A,TRUE,"Rates";#N/A,#N/A,TRUE,"Cost Summ"}</definedName>
    <definedName name="temp2" localSheetId="52" hidden="1">{"Print CRXLAND Assumptions",#N/A,FALSE,"CRXLAND Openings";"Print CRXLAND Openings",#N/A,FALSE,"CRXLAND Openings"}</definedName>
    <definedName name="temp3" localSheetId="52" hidden="1">{#N/A,#N/A,TRUE,"Dev Summ";"P1-3Quarterly",#N/A,TRUE,"CF Summ";"P1-Quarterly",#N/A,TRUE,"CF Summ";"P2-Quarterly",#N/A,TRUE,"CF Summ";"P3-Quarterly",#N/A,TRUE,"CF Summ";#N/A,#N/A,TRUE,"Proj. Cost Summ";#N/A,#N/A,TRUE,"P1 Cost Summ";#N/A,#N/A,TRUE,"P2 Cost Summ";#N/A,#N/A,TRUE,"P3 Cost Summ";#N/A,#N/A,TRUE,"General";#N/A,#N/A,TRUE,"Rates";#N/A,#N/A,TRUE,"Abs_Sale"}</definedName>
    <definedName name="temp4" localSheetId="52" hidden="1">{"P1",#N/A,FALSE,"Proforma";"P2",#N/A,FALSE,"Proforma";"P3",#N/A,FALSE,"Proforma"}</definedName>
    <definedName name="temp5" localSheetId="52" hidden="1">{#N/A,#N/A,FALSE,"FOR_SUM";#N/A,#N/A,FALSE,"FA";#N/A,#N/A,FALSE,"PTRANS_TAX"}</definedName>
    <definedName name="temp6" localSheetId="52" hidden="1">{"P1-3Quarterly",#N/A,TRUE,"CF Summ";"P1-Quarterly",#N/A,TRUE,"CF Summ";"P2-Quarterly",#N/A,TRUE,"CF Summ";"P3-Quarterly",#N/A,TRUE,"CF Summ"}</definedName>
    <definedName name="temp7" localSheetId="52" hidden="1">{#N/A,#N/A,TRUE,"Dev Summ";#N/A,#N/A,TRUE,"General";#N/A,#N/A,TRUE,"Rates";#N/A,#N/A,TRUE,"Abs_Sale";#N/A,#N/A,TRUE,"P1 Cost Summ";#N/A,#N/A,TRUE,"P2 Cost Summ";#N/A,#N/A,TRUE,"P3 Cost Summ"}</definedName>
    <definedName name="tempor" localSheetId="52"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ST" localSheetId="52" hidden="1">{"cashcons",#N/A,FALSE,"CASHCONS";"cash7000",#N/A,FALSE,"CASH7000";"cash9000",#N/A,FALSE,"CASH9000";"assu7000",#N/A,FALSE,"ASSU7000";"assu9000",#N/A,FALSE,"ASSU9000";"rentroll",#N/A,FALSE,"RENTROLL";"expr7000",#N/A,FALSE,"EXPR7000";"expr9000",#N/A,FALSE,"EXPR9000"}</definedName>
    <definedName name="test1" localSheetId="52" hidden="1">#REF!</definedName>
    <definedName name="test100" localSheetId="52" hidden="1">{"View1",#N/A,FALSE,"Sheet1";"View2",#N/A,FALSE,"Sheet1"}</definedName>
    <definedName name="Test2" localSheetId="52" hidden="1">{"INCOME",#N/A,FALSE,"ProNet";"VALUE",#N/A,FALSE,"ProNet"}</definedName>
    <definedName name="Test3" localSheetId="52" hidden="1">{"INCOME",#N/A,FALSE,"ProNet";"VALUE",#N/A,FALSE,"ProNet"}</definedName>
    <definedName name="test3_2" localSheetId="52" hidden="1">{FALSE,FALSE,1.75,1,600,351,FALSE,FALSE,TRUE,TRUE,0,30,#N/A,41,#N/A,9.57777777777778,18.9166666666667,1,FALSE,FALSE,1,TRUE,1,FALSE,100,"Swvu.As._.Is._.Value.","ACwvu.As._.Is._.Value.",1,FALSE,FALSE,1,1,1,1,1,"","",FALSE,FALSE,FALSE,FALSE,1,#N/A,1,1,FALSE,FALSE,FALSE,FALSE,FALSE,FALSE}</definedName>
    <definedName name="test4" localSheetId="52" hidden="1">{"CHART",#N/A,FALSE,"Arch Communications"}</definedName>
    <definedName name="test5" localSheetId="52" hidden="1">{#N/A,#N/A,TRUE,"Dev Summ";"P1-3Quarterly",#N/A,TRUE,"CF Summ";"P1-Quarterly",#N/A,TRUE,"CF Summ";"P2-Quarterly",#N/A,TRUE,"CF Summ";"P3-Quarterly",#N/A,TRUE,"CF Summ";#N/A,#N/A,TRUE,"Proj. Cost Summ";#N/A,#N/A,TRUE,"P1 Cost Summ";#N/A,#N/A,TRUE,"P2 Cost Summ";#N/A,#N/A,TRUE,"P3 Cost Summ";#N/A,#N/A,TRUE,"General";#N/A,#N/A,TRUE,"Rates";#N/A,#N/A,TRUE,"Abs_Sale"}</definedName>
    <definedName name="test6" localSheetId="52" hidden="1">{"P1",#N/A,FALSE,"Proforma";"P2",#N/A,FALSE,"Proforma";"P3",#N/A,FALSE,"Proforma"}</definedName>
    <definedName name="test7" localSheetId="52" hidden="1">{#N/A,#N/A,FALSE,"FOR_SUM";#N/A,#N/A,FALSE,"FA";#N/A,#N/A,FALSE,"PTRANS_TAX"}</definedName>
    <definedName name="test8" localSheetId="52" hidden="1">{"P1-3Quarterly",#N/A,TRUE,"CF Summ";"P1-Quarterly",#N/A,TRUE,"CF Summ";"P2-Quarterly",#N/A,TRUE,"CF Summ";"P3-Quarterly",#N/A,TRUE,"CF Summ"}</definedName>
    <definedName name="test9" localSheetId="52" hidden="1">{#N/A,#N/A,TRUE,"Dev Summ";#N/A,#N/A,TRUE,"General";#N/A,#N/A,TRUE,"Rates";#N/A,#N/A,TRUE,"Abs_Sale";#N/A,#N/A,TRUE,"P1 Cost Summ";#N/A,#N/A,TRUE,"P2 Cost Summ";#N/A,#N/A,TRUE,"P3 Cost Summ"}</definedName>
    <definedName name="testcopy3" localSheetId="52" hidden="1">{"Main",#N/A,FALSE,"Wacker";"Main2",#N/A,FALSE,"Wacker";"Value",#N/A,FALSE,"Wacker";"Sensitivity",#N/A,FALSE,"Wacker";"Paine",#N/A,FALSE,"Wacker";"Quaker",#N/A,FALSE,"Wacker";"Wacker",#N/A,FALSE,"Wacker";"1900",#N/A,FALSE,"Wacker";"1901",#N/A,FALSE,"Wacker"}</definedName>
    <definedName name="TESTE" localSheetId="52" hidden="1">{"Print One Page",#N/A,FALSE,"SumReport"}</definedName>
    <definedName name="testing2" localSheetId="52" hidden="1">{"View1",#N/A,FALSE,"Sheet1";"View2",#N/A,FALSE,"Sheet1"}</definedName>
    <definedName name="testparkave" localSheetId="52" hidden="1">{"Main",#N/A,FALSE,"Wacker";"Main2",#N/A,FALSE,"Wacker";"Value",#N/A,FALSE,"Wacker";"Sensitivity",#N/A,FALSE,"Wacker";"Paine",#N/A,FALSE,"Wacker";"Quaker",#N/A,FALSE,"Wacker";"Wacker",#N/A,FALSE,"Wacker";"1900",#N/A,FALSE,"Wacker";"1901",#N/A,FALSE,"Wacker"}</definedName>
    <definedName name="TitleFormat" localSheetId="52">#REF!,#REF!,#REF!,#REF!,#REF!,#REF!,#REF!,#REF!,#REF!,#REF!,#REF!</definedName>
    <definedName name="titleins" localSheetId="52">#REF!</definedName>
    <definedName name="TLA.004" localSheetId="52" hidden="1">#REF!</definedName>
    <definedName name="Tnt_Imprv" localSheetId="52">#REF!</definedName>
    <definedName name="Toggle_Annual_Report" localSheetId="52">#REF!</definedName>
    <definedName name="Toggle_Refi_Sell" localSheetId="52">#REF!</definedName>
    <definedName name="TotAggVaCredLoss" localSheetId="52">#REF!</definedName>
    <definedName name="Total_Payment" localSheetId="52">Scheduled_Payment+Extra_Payment</definedName>
    <definedName name="total_sf" localSheetId="52">#REF!</definedName>
    <definedName name="Total_Sqft" localSheetId="52">#REF!</definedName>
    <definedName name="totalcash"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otalEarlyPayments" localSheetId="52">SUM(#REF!)</definedName>
    <definedName name="TotalRec" localSheetId="52">#REF!</definedName>
    <definedName name="TotalRenoToDo" localSheetId="52">#REF!</definedName>
    <definedName name="TotalRent" localSheetId="52">#REF!</definedName>
    <definedName name="TotalRevenue" localSheetId="52">'Sales &amp; Percentage Rent'!#REF!</definedName>
    <definedName name="TotalSalesPrice" localSheetId="52" hidden="1">#REF!</definedName>
    <definedName name="totcostXpercent" localSheetId="52">IF([0]!totcost&lt;101,0,ROUNDUP(IF(MPFee&gt;0,MPFee,1%*[0]!totcost),-2))</definedName>
    <definedName name="TotSFinTILCCalc" localSheetId="52">#REF!</definedName>
    <definedName name="tr"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rial" localSheetId="52" hidden="1">{"Outflow 1",#N/A,FALSE,"Outflows-Inflows";"Outflow 2",#N/A,FALSE,"Outflows-Inflows";"Inflow 1",#N/A,FALSE,"Outflows-Inflows";"Inflow 2",#N/A,FALSE,"Outflows-Inflows"}</definedName>
    <definedName name="trtyr" localSheetId="52" hidden="1">{"graph",#N/A,FALSE,"WWJU";"graph",#N/A,FALSE,"WWSEM";"graph",#N/A,FALSE,"GOMJU";"graph",#N/A,FALSE,"GOMSEM";"graph",#N/A,FALSE,"NSJU";"graph",#N/A,FALSE,"NSSEM";"graph",#N/A,FALSE,"WAJU";"graph",#N/A,FALSE,"STOCKPRI";"graph",#N/A,FALSE,"CFTEV";"graph",#N/A,FALSE,"NAV-RCV";"graph",#N/A,FALSE,"CRUDEWW"}</definedName>
    <definedName name="ttt" localSheetId="52" hidden="1">{#N/A,#N/A,FALSE,"VARSTRIP"}</definedName>
    <definedName name="tttt" localSheetId="52" hidden="1">{"data",#N/A,FALSE,"INPUT"}</definedName>
    <definedName name="ttttt" localSheetId="52" hidden="1">{FALSE,FALSE,1.75,1,600,351,FALSE,FALSE,TRUE,TRUE,0,30,#N/A,41,#N/A,9.57777777777778,18.9166666666667,1,FALSE,FALSE,1,TRUE,1,FALSE,100,"Swvu.As._.Is._.Value.","ACwvu.As._.Is._.Value.",1,FALSE,FALSE,1,1,1,1,1,"","",FALSE,FALSE,FALSE,FALSE,1,#N/A,1,1,FALSE,FALSE,FALSE,FALSE,FALSE,FALSE}</definedName>
    <definedName name="ttttt_2" localSheetId="52" hidden="1">{FALSE,FALSE,1.75,1,600,351,FALSE,FALSE,TRUE,TRUE,0,30,#N/A,41,#N/A,9.57777777777778,18.9166666666667,1,FALSE,FALSE,1,TRUE,1,FALSE,100,"Swvu.As._.Is._.Value.","ACwvu.As._.Is._.Value.",1,FALSE,FALSE,1,1,1,1,1,"","",FALSE,FALSE,FALSE,FALSE,1,#N/A,1,1,FALSE,FALSE,FALSE,FALSE,FALSE,FALSE}</definedName>
    <definedName name="ttttttt" localSheetId="52" hidden="1">{FALSE,FALSE,1.75,1,600,351,FALSE,FALSE,TRUE,TRUE,0,30,#N/A,41,#N/A,9.57777777777778,18.9166666666667,1,FALSE,FALSE,1,TRUE,1,FALSE,100,"Swvu.As._.Is._.Value.","ACwvu.As._.Is._.Value.",1,FALSE,FALSE,1,1,1,1,1,"","",FALSE,FALSE,FALSE,FALSE,1,#N/A,1,1,FALSE,FALSE,FALSE,FALSE,FALSE,FALSE}</definedName>
    <definedName name="ttttttt_2" localSheetId="52" hidden="1">{FALSE,FALSE,1.75,1,600,351,FALSE,FALSE,TRUE,TRUE,0,30,#N/A,41,#N/A,9.57777777777778,18.9166666666667,1,FALSE,FALSE,1,TRUE,1,FALSE,100,"Swvu.As._.Is._.Value.","ACwvu.As._.Is._.Value.",1,FALSE,FALSE,1,1,1,1,1,"","",FALSE,FALSE,FALSE,FALSE,1,#N/A,1,1,FALSE,FALSE,FALSE,FALSE,FALSE,FALSE}</definedName>
    <definedName name="TTTTTTTT" localSheetId="52" hidden="1">{FALSE,FALSE,1.75,1,600,351,FALSE,FALSE,TRUE,TRUE,0,30,#N/A,41,#N/A,9.57777777777778,18.9166666666667,1,FALSE,FALSE,1,TRUE,1,FALSE,100,"Swvu.As._.Is._.Value.","ACwvu.As._.Is._.Value.",1,FALSE,FALSE,1,1,1,1,1,"","",FALSE,FALSE,FALSE,FALSE,1,#N/A,1,1,FALSE,FALSE,FALSE,FALSE,FALSE,FALSE}</definedName>
    <definedName name="TTTTTTTT_2" localSheetId="52" hidden="1">{FALSE,FALSE,1.75,1,600,351,FALSE,FALSE,TRUE,TRUE,0,30,#N/A,41,#N/A,9.57777777777778,18.9166666666667,1,FALSE,FALSE,1,TRUE,1,FALSE,100,"Swvu.As._.Is._.Value.","ACwvu.As._.Is._.Value.",1,FALSE,FALSE,1,1,1,1,1,"","",FALSE,FALSE,FALSE,FALSE,1,#N/A,1,1,FALSE,FALSE,FALSE,FALSE,FALSE,FALSE}</definedName>
    <definedName name="tttttttttttttt" localSheetId="52" hidden="1">{FALSE,FALSE,1.75,1,600,351,FALSE,FALSE,TRUE,TRUE,0,30,#N/A,41,#N/A,9.57777777777778,18.9166666666667,1,FALSE,FALSE,1,TRUE,1,FALSE,100,"Swvu.As._.Is._.Value.","ACwvu.As._.Is._.Value.",1,FALSE,FALSE,1,1,1,1,1,"","",FALSE,FALSE,FALSE,FALSE,1,#N/A,1,1,FALSE,FALSE,FALSE,FALSE,FALSE,FALSE}</definedName>
    <definedName name="ttttttttttttttt_2" localSheetId="52" hidden="1">{FALSE,FALSE,1.75,1,600,351,FALSE,FALSE,TRUE,TRUE,0,30,#N/A,41,#N/A,9.57777777777778,18.9166666666667,1,FALSE,FALSE,1,TRUE,1,FALSE,100,"Swvu.As._.Is._.Value.","ACwvu.As._.Is._.Value.",1,FALSE,FALSE,1,1,1,1,1,"","",FALSE,FALSE,FALSE,FALSE,1,#N/A,1,1,FALSE,FALSE,FALSE,FALSE,FALSE,FALSE}</definedName>
    <definedName name="TW_Haxis1" localSheetId="52">OFFSET(TW_TPL,0,0,1,FS_TotalProjectLength)</definedName>
    <definedName name="TW_Haxis2" localSheetId="52">OFFSET(TW_TRL,0,0,1,netCfvc)</definedName>
    <definedName name="twn" localSheetId="52"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tyjsrty" localSheetId="52" hidden="1">{"Investor",#N/A,FALSE,"Model";"Property",#N/A,FALSE,"Model";"Incentive Taxes",#N/A,FALSE,"Model"}</definedName>
    <definedName name="tykjthk" localSheetId="52" hidden="1">{"Investor",#N/A,FALSE,"Model";"Property",#N/A,FALSE,"Model";"Incentive Taxes",#N/A,FALSE,"Model"}</definedName>
    <definedName name="tyler" localSheetId="5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5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rt" localSheetId="52" hidden="1">{"Lot Prices",#N/A,FALSE,"LOTS-PRICING";"lot1",#N/A,FALSE,"Lots";"lot2",#N/A,FALSE,"Lots";"Lot3",#N/A,FALSE,"Lots";"lot4",#N/A,FALSE,"Lots";"lot5",#N/A,FALSE,"Lots";"lot6",#N/A,FALSE,"Lots";"lot7",#N/A,FALSE,"Lots";"lot8",#N/A,FALSE,"Lots";"lot9",#N/A,FALSE,"Lots";"lot10",#N/A,FALSE,"Lots";"lot11",#N/A,FALSE,"Lots";"lot12",#N/A,FALSE,"Lots"}</definedName>
    <definedName name="u" localSheetId="52" hidden="1">{"CSheet",#N/A,FALSE,"C";"SmCap",#N/A,FALSE,"VAL1";"GulfCoast",#N/A,FALSE,"VAL1";"nav",#N/A,FALSE,"NAV";"Summary",#N/A,FALSE,"NAV"}</definedName>
    <definedName name="uen" localSheetId="52" hidden="1">{#N/A,#N/A,TRUE,"base case";#N/A,#N/A,TRUE,"valuation";#N/A,#N/A,TRUE,"sources and uses";#N/A,#N/A,TRUE,"recapitalization";#N/A,#N/A,TRUE,"flowchart";#N/A,#N/A,TRUE,"summary";#N/A,#N/A,TRUE,"sensitivities";#N/A,#N/A,TRUE,"pro forma";#N/A,#N/A,TRUE,"PAC shares"}</definedName>
    <definedName name="ui" localSheetId="52" hidden="1">{"Total",#N/A,FALSE,"Total Proved";"PDP",#N/A,FALSE,"Total Proved";"PNP",#N/A,FALSE,"Total Proved";"PUD",#N/A,FALSE,"Total Proved"}</definedName>
    <definedName name="uioiuo" localSheetId="52" hidden="1">{#N/A,#N/A,FALSE,"Highridge Return Analysis";#N/A,#N/A,FALSE,"Sale @ end of year 3 (4yr Plan)";#N/A,#N/A,FALSE,"Highridge Assumption Page"}</definedName>
    <definedName name="uiyui" localSheetId="52" hidden="1">{"sheet a",#N/A,FALSE,"A";"2 9 casflow",#N/A,FALSE,"B"}</definedName>
    <definedName name="uj" localSheetId="52" hidden="1">{#N/A,#N/A,FALSE,"Chart 2 by Prop Type"}</definedName>
    <definedName name="Units_SF" localSheetId="52">#REF!</definedName>
    <definedName name="Units_SF_M2" localSheetId="52">#REF!</definedName>
    <definedName name="Useful_Life" localSheetId="52">#REF!</definedName>
    <definedName name="Useful_Life_Personal" localSheetId="52">#REF!</definedName>
    <definedName name="Useful_Life_Real" localSheetId="52">#REF!</definedName>
    <definedName name="Utilities" localSheetId="52">#REF!</definedName>
    <definedName name="uuuu" localSheetId="52"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UW_Other_Income" localSheetId="52">#REF!</definedName>
    <definedName name="uw4u" localSheetId="52" hidden="1">{"Investor",#N/A,FALSE,"Model";"Property",#N/A,FALSE,"Model";"Incentive Taxes",#N/A,FALSE,"Model"}</definedName>
    <definedName name="uyfkf" localSheetId="5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5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 localSheetId="52" hidden="1">{"IS",#N/A,FALSE,"IS";"RPTIS",#N/A,FALSE,"RPTIS";"STATS",#N/A,FALSE,"STATS";"CELL",#N/A,FALSE,"CELL";"BS",#N/A,FALSE,"BS"}</definedName>
    <definedName name="val_cyeps" localSheetId="52">#REF!</definedName>
    <definedName name="Value.2" localSheetId="52" hidden="1">{#N/A,#N/A,FALSE,"Cashflow Analysis";#N/A,#N/A,FALSE,"Sensitivity Analysis";#N/A,#N/A,FALSE,"PV";#N/A,#N/A,FALSE,"Pro Forma"}</definedName>
    <definedName name="value1" localSheetId="52" hidden="1">{#N/A,#N/A,FALSE,"Cashflow Analysis";#N/A,#N/A,FALSE,"Sensitivity Analysis";#N/A,#N/A,FALSE,"PV";#N/A,#N/A,FALSE,"Pro Forma"}</definedName>
    <definedName name="value1.2" localSheetId="52" hidden="1">{#N/A,#N/A,FALSE,"Cashflow Analysis";#N/A,#N/A,FALSE,"Sensitivity Analysis";#N/A,#N/A,FALSE,"PV";#N/A,#N/A,FALSE,"Pro Forma"}</definedName>
    <definedName name="var96_96" localSheetId="52" hidden="1">{#N/A,#N/A,FALSE,"B_Spread"}</definedName>
    <definedName name="VerChkDS" localSheetId="52"> IF(MID('Sales &amp; Percentage Rent'!Version,1,8)&lt;&gt; "5.00.001", "Error: template requires Argus Developer v5.000.001.+",  "Argus Developer Version " &amp; 'Sales &amp; Percentage Rent'!Version)</definedName>
    <definedName name="VerChkFS" localSheetId="52"> IF(MID(FS_Version,1,8)&lt;&gt; "5.00.001", "Error: template requires Argus Developer v5.000.001.+",  "Argus Developer Version " &amp; FS_Version)</definedName>
    <definedName name="Version" localSheetId="52">#REF!</definedName>
    <definedName name="vghjkvgh" localSheetId="52" hidden="1">{#N/A,#N/A,FALSE,"Expense Detail ";#N/A,#N/A,FALSE,"Worksheet";#N/A,#N/A,FALSE,"Audit";#N/A,#N/A,FALSE,"Exclusions";#N/A,#N/A,FALSE,"Variance";#N/A,#N/A,FALSE,"Reconciliation"}</definedName>
    <definedName name="vghvgh" localSheetId="52"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vhjh" localSheetId="52" hidden="1">{#N/A,#N/A,FALSE,"CCC ACC Budget";#N/A,#N/A,FALSE,"Variance";#N/A,#N/A,FALSE,"CCC Rent Detail";#N/A,#N/A,FALSE,"COMMON AREA";#N/A,#N/A,FALSE,"CCC Electric Inclusion";#N/A,#N/A,FALSE,"CCC Opex Detail";#N/A,#N/A,FALSE,"CCC RE Tax Detail";#N/A,#N/A,FALSE,"CCC Chilled Wtr Inclusion";#N/A,#N/A,FALSE,"CCC OTHVAC ";#N/A,#N/A,FALSE,"CCC INPUT"}</definedName>
    <definedName name="viasat" localSheetId="52" hidden="1">{"Main",#N/A,FALSE,"Wacker";"Main2",#N/A,FALSE,"Wacker";"Value",#N/A,FALSE,"Wacker";"Sensitivity",#N/A,FALSE,"Wacker";"Paine",#N/A,FALSE,"Wacker";"Quaker",#N/A,FALSE,"Wacker";"Wacker",#N/A,FALSE,"Wacker";"1900",#N/A,FALSE,"Wacker";"1901",#N/A,FALSE,"Wacker"}</definedName>
    <definedName name="VIGRIN.Operations._.Review" localSheetId="52" hidden="1">{#N/A,#N/A,FALSE,"Proforma Five Yr";#N/A,#N/A,FALSE,"Occ and Rate";#N/A,#N/A,FALSE,"PF Input";#N/A,#N/A,FALSE,"Hotcomps"}</definedName>
    <definedName name="VIRG.Complete._.Review" localSheetId="52" hidden="1">{#N/A,#N/A,FALSE,"Occ and Rate";#N/A,#N/A,FALSE,"PF Input";#N/A,#N/A,FALSE,"Capital Input";#N/A,#N/A,FALSE,"Proforma Five Yr";#N/A,#N/A,FALSE,"Calculations";#N/A,#N/A,FALSE,"Transaction Summary-DTW"}</definedName>
    <definedName name="VIRGIN.Investment._.Review" localSheetId="52" hidden="1">{#N/A,#N/A,FALSE,"Proforma Five Yr";#N/A,#N/A,FALSE,"Capital Input";#N/A,#N/A,FALSE,"Calculations";#N/A,#N/A,FALSE,"Transaction Summary-DTW"}</definedName>
    <definedName name="VIRGIN.Phase._.I." localSheetId="52" hidden="1">{#N/A,#N/A,FALSE,"Transaction Summary-DTW";#N/A,#N/A,FALSE,"Proforma Five Yr";#N/A,#N/A,FALSE,"Occ and Rate"}</definedName>
    <definedName name="VIRGIN.Proforma._.Review." localSheetId="52" hidden="1">{#N/A,#N/A,FALSE,"Occ and Rate";#N/A,#N/A,FALSE,"PF Input";#N/A,#N/A,FALSE,"Proforma Five Yr";#N/A,#N/A,FALSE,"Hotcomps"}</definedName>
    <definedName name="vj" localSheetId="52" hidden="1">{#N/A,#N/A,FALSE,"Assumptions";#N/A,#N/A,FALSE,"10-Yr - detail";#N/A,#N/A,FALSE,"Rent Roll";#N/A,#N/A,FALSE,"Historical (2)";#N/A,#N/A,FALSE,"RET's";#N/A,#N/A,FALSE,"Lse-Exp.";#N/A,#N/A,FALSE,"Lease Rollover";#N/A,#N/A,FALSE,"Service Contracts"}</definedName>
    <definedName name="vmgfvmh" localSheetId="52" hidden="1">{#N/A,#N/A,TRUE,"toc";#N/A,#N/A,TRUE,"benefits";#N/A,#N/A,TRUE,"TAXCREDITS";#N/A,#N/A,TRUE,"sourcedetail";#N/A,#N/A,TRUE,"finsum";#N/A,#N/A,TRUE,"cash";#N/A,#N/A,TRUE,"tax";#N/A,#N/A,TRUE,"loan2";#N/A,#N/A,TRUE,"loan3";#N/A,#N/A,TRUE,"deprec";#N/A,#N/A,TRUE,"funded";#N/A,#N/A,TRUE,"SALE";#N/A,#N/A,TRUE,"benefits long";#N/A,#N/A,TRUE,"IRR"}</definedName>
    <definedName name="vv" localSheetId="52" hidden="1">{"mgmt forecast",#N/A,FALSE,"Mgmt Forecast";"dcf table",#N/A,FALSE,"Mgmt Forecast";"sensitivity",#N/A,FALSE,"Mgmt Forecast";"table inputs",#N/A,FALSE,"Mgmt Forecast";"calculations",#N/A,FALSE,"Mgmt Forecast"}</definedName>
    <definedName name="vv_2" localSheetId="52" hidden="1">{"mgmt forecast",#N/A,FALSE,"Mgmt Forecast";"dcf table",#N/A,FALSE,"Mgmt Forecast";"sensitivity",#N/A,FALSE,"Mgmt Forecast";"table inputs",#N/A,FALSE,"Mgmt Forecast";"calculations",#N/A,FALSE,"Mgmt Forecast"}</definedName>
    <definedName name="vvv" localSheetId="52" hidden="1">{"1998",#N/A,FALSE,"1998"}</definedName>
    <definedName name="vvvv" localSheetId="52" hidden="1">{#N/A,#N/A,FALSE,"Cashflow Analysis";#N/A,#N/A,FALSE,"Sensitivity Analysis";#N/A,#N/A,FALSE,"PV";#N/A,#N/A,FALSE,"Pro Forma"}</definedName>
    <definedName name="VVVV.2" localSheetId="52" hidden="1">{#N/A,#N/A,FALSE,"Cashflow Analysis";#N/A,#N/A,FALSE,"Sensitivity Analysis";#N/A,#N/A,FALSE,"PV";#N/A,#N/A,FALSE,"Pro Forma"}</definedName>
    <definedName name="vvvvv" localSheetId="52" hidden="1">{#N/A,#N/A,FALSE}</definedName>
    <definedName name="vvvvvv" localSheetId="52" hidden="1">{#N/A,#N/A,FALSE}</definedName>
    <definedName name="vz" localSheetId="52" hidden="1">{"mgmt forecast",#N/A,FALSE,"Mgmt Forecast";"dcf table",#N/A,FALSE,"Mgmt Forecast";"sensitivity",#N/A,FALSE,"Mgmt Forecast";"table inputs",#N/A,FALSE,"Mgmt Forecast";"calculations",#N/A,FALSE,"Mgmt Forecast"}</definedName>
    <definedName name="vz_2" localSheetId="52" hidden="1">{"mgmt forecast",#N/A,FALSE,"Mgmt Forecast";"dcf table",#N/A,FALSE,"Mgmt Forecast";"sensitivity",#N/A,FALSE,"Mgmt Forecast";"table inputs",#N/A,FALSE,"Mgmt Forecast";"calculations",#N/A,FALSE,"Mgmt Forecast"}</definedName>
    <definedName name="vzx" localSheetId="52" hidden="1">{"mgmt forecast",#N/A,FALSE,"Mgmt Forecast";"dcf table",#N/A,FALSE,"Mgmt Forecast";"sensitivity",#N/A,FALSE,"Mgmt Forecast";"table inputs",#N/A,FALSE,"Mgmt Forecast";"calculations",#N/A,FALSE,"Mgmt Forecast"}</definedName>
    <definedName name="vzx_2" localSheetId="52" hidden="1">{"mgmt forecast",#N/A,FALSE,"Mgmt Forecast";"dcf table",#N/A,FALSE,"Mgmt Forecast";"sensitivity",#N/A,FALSE,"Mgmt Forecast";"table inputs",#N/A,FALSE,"Mgmt Forecast";"calculations",#N/A,FALSE,"Mgmt Forecast"}</definedName>
    <definedName name="w" localSheetId="52" hidden="1">{"cap_structure",#N/A,FALSE,"Graph-Mkt Cap";"price",#N/A,FALSE,"Graph-Price";"ebit",#N/A,FALSE,"Graph-EBITDA";"ebitda",#N/A,FALSE,"Graph-EBITDA"}</definedName>
    <definedName name="wafe" localSheetId="52" hidden="1">{"summary1",#N/A,TRUE,"Comps";"summary2",#N/A,TRUE,"Comps";"summary3",#N/A,TRUE,"Comps"}</definedName>
    <definedName name="Ward2273" localSheetId="52" hidden="1">{"Page 1",#N/A,FALSE,"92264 Page 1";"Page 2",#N/A,FALSE,"92264 Page 2";"Page 3",#N/A,FALSE,"92264 Page 3";"Page 4",#N/A,FALSE,"92264 Page 4";"Page 5",#N/A,FALSE,"92264 Page 5";"Page 6",#N/A,FALSE,"92264 Page 6";"Page 7",#N/A,FALSE,"92264 Page 7";"Page 8",#N/A,FALSE,"92264 Page 8"}</definedName>
    <definedName name="was" localSheetId="52" hidden="1">{#N/A,#N/A,FALSE,"Chart 2 by Prop Type"}</definedName>
    <definedName name="Water" localSheetId="52"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com" localSheetId="52" hidden="1">{"IS",#N/A,FALSE,"IS";"RPTIS",#N/A,FALSE,"RPTIS";"STATS",#N/A,FALSE,"STATS";"BS",#N/A,FALSE,"BS"}</definedName>
    <definedName name="WEA" localSheetId="5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dwqe" localSheetId="52" hidden="1">{"Schedule_1B",#N/A,FALSE,"I-B"}</definedName>
    <definedName name="wefaf" localSheetId="5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gj56" localSheetId="52" hidden="1">{"scen1",#N/A,FALSE,"Scenarios";"scen2",#N/A,FALSE,"Scenarios"}</definedName>
    <definedName name="wen" localSheetId="52" hidden="1">{"Assumptions",#N/A,FALSE,"input page"}</definedName>
    <definedName name="WEQQE" localSheetId="52" hidden="1">{"summary1",#N/A,TRUE,"Comps";"summary2",#N/A,TRUE,"Comps";"summary3",#N/A,TRUE,"Comps"}</definedName>
    <definedName name="wer" localSheetId="52" hidden="1">{"Total",#N/A,FALSE,"Six Fields";"PDP",#N/A,FALSE,"Six Fields";"PNP",#N/A,FALSE,"Six Fields";"PUD",#N/A,FALSE,"Six Fields";"Prob",#N/A,FALSE,"Six Fields"}</definedName>
    <definedName name="wert" localSheetId="52" hidden="1">{#N/A,#N/A,FALSE}</definedName>
    <definedName name="werte" localSheetId="52" hidden="1">{#N/A,#N/A,FALSE}</definedName>
    <definedName name="wertwert" localSheetId="52" hidden="1">{0,0,0,0;0,0,0,0;0,0,0,0;0,0,0,0;0,0,0,0}</definedName>
    <definedName name="werw" localSheetId="52" hidden="1">{#N/A,#N/A,TRUE,"COVER";#N/A,#N/A,TRUE,"PROFORMA";#N/A,#N/A,TRUE,"Construction CF";#N/A,#N/A,TRUE,"CASHFLOW"}</definedName>
    <definedName name="wet" localSheetId="52" hidden="1">{"CSheet",#N/A,FALSE,"C";"SmCap",#N/A,FALSE,"VAL1";"GulfCoast",#N/A,FALSE,"VAL1";"nav",#N/A,FALSE,"NAV";"Summary",#N/A,FALSE,"NAV"}</definedName>
    <definedName name="wetadf" localSheetId="52" hidden="1">{"Assump",#N/A,TRUE,"Proforma";"first",#N/A,TRUE,"Proforma";"second",#N/A,TRUE,"Proforma";"lease1",#N/A,TRUE,"Proforma";"lease2",#N/A,TRUE,"Proforma"}</definedName>
    <definedName name="wetrwergfwer" localSheetId="52" hidden="1">{"cap_structure",#N/A,FALSE,"Graph-Mkt Cap";"price",#N/A,FALSE,"Graph-Price";"ebit",#N/A,FALSE,"Graph-EBITDA";"ebitda",#N/A,FALSE,"Graph-EBITDA"}</definedName>
    <definedName name="wgbargbawb" localSheetId="52" hidden="1">{"Cover",#N/A,FALSE,"Cover";"Summary",#N/A,FALSE,"Summarpage"}</definedName>
    <definedName name="what_2" localSheetId="52" hidden="1">{#N/A,#N/A,TRUE,"XL Cash Flow";#N/A,#N/A,TRUE,"Prop Valuation";#N/A,#N/A,TRUE,"Equity";#N/A,#N/A,TRUE,"Modeling assumptions";#N/A,#N/A,TRUE,"NER Model";#N/A,#N/A,TRUE,"Lease Exp";#N/A,#N/A,TRUE,"Inc &amp; Exp";#N/A,#N/A,TRUE,"Formatted - roll";#N/A,#N/A,TRUE,"Debt Model";#N/A,#N/A,TRUE,"Debt-Moody";#N/A,#N/A,TRUE,"Debt"}</definedName>
    <definedName name="what_asdf2" localSheetId="52" hidden="1">{#N/A,#N/A,FALSE,"OperatingAssumptions"}</definedName>
    <definedName name="what2" localSheetId="52" hidden="1">{#N/A,#N/A,TRUE,"XL Cash Flow";#N/A,#N/A,TRUE,"Prop Valuation";#N/A,#N/A,TRUE,"Equity";#N/A,#N/A,TRUE,"Modeling assumptions";#N/A,#N/A,TRUE,"NER Model";#N/A,#N/A,TRUE,"Lease Exp";#N/A,#N/A,TRUE,"Inc &amp; Exp";#N/A,#N/A,TRUE,"Formatted - roll";#N/A,#N/A,TRUE,"Debt Model";#N/A,#N/A,TRUE,"Debt-Moody";#N/A,#N/A,TRUE,"Debt"}</definedName>
    <definedName name="what2_2" localSheetId="52" hidden="1">{#N/A,#N/A,TRUE,"XL Cash Flow";#N/A,#N/A,TRUE,"Prop Valuation";#N/A,#N/A,TRUE,"Equity";#N/A,#N/A,TRUE,"Modeling assumptions";#N/A,#N/A,TRUE,"NER Model";#N/A,#N/A,TRUE,"Lease Exp";#N/A,#N/A,TRUE,"Inc &amp; Exp";#N/A,#N/A,TRUE,"Formatted - roll";#N/A,#N/A,TRUE,"Debt Model";#N/A,#N/A,TRUE,"Debt-Moody";#N/A,#N/A,TRUE,"Debt"}</definedName>
    <definedName name="whatt" localSheetId="52" hidden="1">{#N/A,#N/A,FALSE,"Expense Comparison"}</definedName>
    <definedName name="whattt" localSheetId="52" hidden="1">{#N/A,#N/A,FALSE,"Expense Comparison"}</definedName>
    <definedName name="whatttt" localSheetId="52" hidden="1">{"Full Sheet",#N/A,FALSE,"Expense Comparison"}</definedName>
    <definedName name="whattttt" localSheetId="52" hidden="1">{#N/A,#N/A,FALSE,"Expense Comparison"}</definedName>
    <definedName name="whatttttt" localSheetId="52" hidden="1">{"Full Sheet",#N/A,FALSE,"Expense Comparison"}</definedName>
    <definedName name="whatwhat" localSheetId="52" hidden="1">{"Page1",#N/A,FALSE,"7979";"Page2",#N/A,FALSE,"7979";"Page3",#N/A,FALSE,"7979"}</definedName>
    <definedName name="worksheet_bms_rs" localSheetId="52">#REF!,#REF!,#REF!,#REF!,#REF!,#REF!,#REF!,#REF!</definedName>
    <definedName name="worksheet_bms_us" localSheetId="52">#REF!,#REF!,#REF!,#REF!,#REF!,#REF!,#REF!,#REF!</definedName>
    <definedName name="worksheet_rms_rs" localSheetId="52">#REF!,#REF!,#REF!,#REF!,#REF!,#REF!,#REF!,#REF!</definedName>
    <definedName name="wq" localSheetId="52">#REF!</definedName>
    <definedName name="WQE" localSheetId="5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localSheetId="5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Annual._.Detail.2" localSheetId="52" hidden="1">{"annualsum",#N/A,FALSE,"Cost Summary";"annual1",#N/A,FALSE,"Phase_1";"annual2",#N/A,FALSE,"Phase_2";"annual3",#N/A,FALSE,"Phase_3";"annual4",#N/A,FALSE,"Phase_4"}</definedName>
    <definedName name="wr_2" localSheetId="52" hidden="1">{"Output-3Column",#N/A,FALSE,"Output"}</definedName>
    <definedName name="wrd.2._.pagers.3" localSheetId="52" hidden="1">{"Cover",#N/A,FALSE,"Cover";"Summary",#N/A,FALSE,"Summarpage"}</definedName>
    <definedName name="wrn" localSheetId="52" hidden="1">{#N/A,#N/A,TRUE,"Krycí list"}</definedName>
    <definedName name="wrn.10" localSheetId="52" hidden="1">{#N/A,#N/A,FALSE,"CASH FLOW"}</definedName>
    <definedName name="wrn.10._.ST.._.JAMES._.AVENUE._.PRO._.FORMA." localSheetId="52" hidden="1">{#N/A,#N/A,TRUE,"Assumptions- Con. Budget";#N/A,#N/A,TRUE,"OP. PRO FORMA ASSUMPTIONS";#N/A,#N/A,TRUE,"SF AND RENTS";#N/A,#N/A,TRUE,"OPERATING PRO FORMA"}</definedName>
    <definedName name="wrn.10._.ST._.JAMES._.AVENUE._.PRO._.FORMA." localSheetId="52" hidden="1">{"TIAA10_23_95",#N/A,TRUE,"Assumptions- Con. Budget";"TIAA10_23_95",#N/A,TRUE,"OP. PRO FORMA ASSUMPTIONS";"TIAA10_23_95",#N/A,TRUE,"SF AND RENTS";"TIAA10_23_95",#N/A,TRUE,"OPERATING PRO FORMA"}</definedName>
    <definedName name="wrn.10._.Year._.Analysis." localSheetId="52" hidden="1">{"Data Input",#N/A,TRUE,"Data Input";"10-Yr Cash Flow",#N/A,TRUE,"Cash Flow";"10-Yr Value",#N/A,TRUE,"Value "}</definedName>
    <definedName name="wrn.120W45." localSheetId="52" hidden="1">{#N/A,#N/A,FALSE,"1";#N/A,#N/A,FALSE,"1x";#N/A,#N/A,FALSE,"2";#N/A,#N/A,FALSE,"2x";#N/A,#N/A,FALSE,"3";#N/A,#N/A,FALSE,"3x"}</definedName>
    <definedName name="wrn.15._.Year._.Analysis." localSheetId="52" hidden="1">{"Data Input",#N/A,TRUE,"Data Input";"15-Yr Cash Flow",#N/A,TRUE,"Cash Flow";"15-Yr Value",#N/A,TRUE,"Value "}</definedName>
    <definedName name="wrn.1996._.BUDGET.1" localSheetId="52" hidden="1">{"SUMMARY",#N/A,TRUE,"SUMMARY";"compare",#N/A,TRUE,"Vs. Bus Plan";"ratios",#N/A,TRUE,"Ratios";"REVENUE",#N/A,TRUE,"Revenue";"expenses",#N/A,TRUE,"1996 budget";"payroll",#N/A,TRUE,"Payroll"}</definedName>
    <definedName name="wrn.1996._.TO._.2004." localSheetId="52">#REF!</definedName>
    <definedName name="wrn.1997." localSheetId="52"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1998." localSheetId="52" hidden="1">{"1998",#N/A,FALSE,"1998"}</definedName>
    <definedName name="wrn.1998._.Budget." localSheetId="52" hidden="1">{#N/A,#N/A,FALSE,"A";#N/A,#N/A,FALSE,"B";#N/A,#N/A,FALSE,"C";#N/A,#N/A,FALSE,"D";#N/A,#N/A,FALSE,"E";#N/A,#N/A,FALSE,"F";#N/A,#N/A,FALSE,"G";#N/A,#N/A,FALSE,"H";#N/A,#N/A,FALSE,"I";#N/A,#N/A,FALSE,"J";#N/A,#N/A,FALSE,"K";#N/A,#N/A,FALSE,"L";#N/A,#N/A,FALSE,"M";#N/A,#N/A,FALSE,"N";#N/A,#N/A,FALSE,"O";#N/A,#N/A,FALSE,"P";#N/A,#N/A,FALSE,"Q";#N/A,#N/A,FALSE,"R"}</definedName>
    <definedName name="wrn.1998._.Budget.1" localSheetId="52" hidden="1">{#N/A,#N/A,FALSE,"A";#N/A,#N/A,FALSE,"B";#N/A,#N/A,FALSE,"C";#N/A,#N/A,FALSE,"D";#N/A,#N/A,FALSE,"E";#N/A,#N/A,FALSE,"F";#N/A,#N/A,FALSE,"G";#N/A,#N/A,FALSE,"H";#N/A,#N/A,FALSE,"I";#N/A,#N/A,FALSE,"J";#N/A,#N/A,FALSE,"K";#N/A,#N/A,FALSE,"L";#N/A,#N/A,FALSE,"M";#N/A,#N/A,FALSE,"N";#N/A,#N/A,FALSE,"O";#N/A,#N/A,FALSE,"P";#N/A,#N/A,FALSE,"Q";#N/A,#N/A,FALSE,"R"}</definedName>
    <definedName name="wrn.19982" localSheetId="52" hidden="1">{#N/A,#N/A,FALSE,"A";#N/A,#N/A,FALSE,"B";#N/A,#N/A,FALSE,"C";#N/A,#N/A,FALSE,"D";#N/A,#N/A,FALSE,"E";#N/A,#N/A,FALSE,"F";#N/A,#N/A,FALSE,"G";#N/A,#N/A,FALSE,"H";#N/A,#N/A,FALSE,"I";#N/A,#N/A,FALSE,"J";#N/A,#N/A,FALSE,"K";#N/A,#N/A,FALSE,"L";#N/A,#N/A,FALSE,"M";#N/A,#N/A,FALSE,"N";#N/A,#N/A,FALSE,"O";#N/A,#N/A,FALSE,"P";#N/A,#N/A,FALSE,"Q";#N/A,#N/A,FALSE,"R"}</definedName>
    <definedName name="wrn.1999." localSheetId="52" hidden="1">{"1999",#N/A,FALSE,"1999"}</definedName>
    <definedName name="wrn.2" localSheetId="5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_.pagers." localSheetId="52" hidden="1">{"Cover",#N/A,FALSE,"Cover";"Summary",#N/A,FALSE,"Summarpage"}</definedName>
    <definedName name="wrn.2._.pagers.2" localSheetId="52" hidden="1">{"Cover",#N/A,FALSE,"Cover";"Summary",#N/A,FALSE,"Summarpage"}</definedName>
    <definedName name="wrn.2000." localSheetId="52" hidden="1">{"2000",#N/A,FALSE,"2000"}</definedName>
    <definedName name="wrn.2001." localSheetId="52" hidden="1">{"2001",#N/A,FALSE,"2001"}</definedName>
    <definedName name="wrn.2001._.Budget._.by._.Qtr." localSheetId="52" hidden="1">{"Qtr2001",#N/A,FALSE,"Model";"Office/Retail 2001 by Qtr",#N/A,FALSE,"Formatted Office-Retail Page";"Other Income 2001 by Qtr",#N/A,FALSE,"Other";"Resort/Hotel 2001 by Qtr",#N/A,FALSE,"Hotel";"LDV 2001 by Qtr",#N/A,FALSE,"LDV";"Disp 2001 by Qtr",#N/A,FALSE,"Dispositions"}</definedName>
    <definedName name="wrn.2001._.Budget._.by._.Year." localSheetId="52"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2" localSheetId="52"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Qtr.0" localSheetId="52" hidden="1">{"Qtr2001",#N/A,FALSE,"Model";"Office/Retail 2001 by Qtr",#N/A,FALSE,"Formatted Office-Retail Page";"Other Income 2001 by Qtr",#N/A,FALSE,"Other";"Resort/Hotel 2001 by Qtr",#N/A,FALSE,"Hotel";"LDV 2001 by Qtr",#N/A,FALSE,"LDV";"Disp 2001 by Qtr",#N/A,FALSE,"Dispositions"}</definedName>
    <definedName name="wrn.2001._.Budget._by._.Qtr.2" localSheetId="52" hidden="1">{"Qtr2001",#N/A,FALSE,"Model";"Office/Retail 2001 by Qtr",#N/A,FALSE,"Formatted Office-Retail Page";"Other Income 2001 by Qtr",#N/A,FALSE,"Other";"Resort/Hotel 2001 by Qtr",#N/A,FALSE,"Hotel";"LDV 2001 by Qtr",#N/A,FALSE,"LDV";"Disp 2001 by Qtr",#N/A,FALSE,"Dispositions"}</definedName>
    <definedName name="wrn.2001._.by._.Month." localSheetId="52" hidden="1">{"2001 by Month",#N/A,FALSE,"Model";"Resort/Hotel 2001 by Month",#N/A,FALSE,"Hotel";"LDV 2001 By Month",#N/A,FALSE,"LDV";"Other Income By Month",#N/A,FALSE,"Other";"Office/Retail 2001 by Month",#N/A,FALSE,"Formatted Office-Retail Page";"Dispo 2001 by Month",#N/A,FALSE,"Dispositions"}</definedName>
    <definedName name="wrn.2001._.by._.Month.2" localSheetId="52" hidden="1">{"2001 by Month",#N/A,FALSE,"Model";"Resort/Hotel 2001 by Month",#N/A,FALSE,"Hotel";"LDV 2001 By Month",#N/A,FALSE,"LDV";"Other Income By Month",#N/A,FALSE,"Other";"Office/Retail 2001 by Month",#N/A,FALSE,"Formatted Office-Retail Page";"Dispo 2001 by Month",#N/A,FALSE,"Dispositions"}</definedName>
    <definedName name="wrn.2001._Budget._.by._.Year0" localSheetId="52"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0_2" localSheetId="52"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y._.Month.0" localSheetId="52" hidden="1">{"2001 by Month",#N/A,FALSE,"Model";"Resort/Hotel 2001 by Month",#N/A,FALSE,"Hotel";"LDV 2001 By Month",#N/A,FALSE,"LDV";"Other Income By Month",#N/A,FALSE,"Other";"Office/Retail 2001 by Month",#N/A,FALSE,"Formatted Office-Retail Page";"Dispo 2001 by Month",#N/A,FALSE,"Dispositions"}</definedName>
    <definedName name="wrn.2001._by._.Month.0_2" localSheetId="52" hidden="1">{"2001 by Month",#N/A,FALSE,"Model";"Resort/Hotel 2001 by Month",#N/A,FALSE,"Hotel";"LDV 2001 By Month",#N/A,FALSE,"LDV";"Other Income By Month",#N/A,FALSE,"Other";"Office/Retail 2001 by Month",#N/A,FALSE,"Formatted Office-Retail Page";"Dispo 2001 by Month",#N/A,FALSE,"Dispositions"}</definedName>
    <definedName name="wrn.2002Budget." localSheetId="52" hidden="1">{"2002Budget",#N/A,FALSE,"PAYROLL"}</definedName>
    <definedName name="wrn.21" localSheetId="52" hidden="1">{#N/A,#N/A,FALSE,"CASH FLOW"}</definedName>
    <definedName name="wrn.275PricingBook." localSheetId="52" hidden="1">{#N/A,#N/A,FALSE,"Assumptions";#N/A,#N/A,FALSE,"Impact Assumptions";#N/A,#N/A,FALSE,"10-Yr - detail";#N/A,#N/A,FALSE,"1,5,10 yr comp";#N/A,#N/A,FALSE,"Lse-Exp.";#N/A,#N/A,FALSE,"Rent Roll";#N/A,#N/A,FALSE,"Historical (2)";#N/A,#N/A,FALSE,"RET's";#N/A,#N/A,FALSE,"Lease Rollover"}</definedName>
    <definedName name="wrn.275Schedulles." localSheetId="52" hidden="1">{#N/A,#N/A,FALSE,"Assumptions";#N/A,#N/A,FALSE,"10-Yr - detail";#N/A,#N/A,FALSE,"Rent Roll";#N/A,#N/A,FALSE,"Historical (2)";#N/A,#N/A,FALSE,"RET's";#N/A,#N/A,FALSE,"Lse-Exp.";#N/A,#N/A,FALSE,"Lease Rollover";#N/A,#N/A,FALSE,"Service Contracts"}</definedName>
    <definedName name="wrn.2nd._.Year." localSheetId="52" hidden="1">{#N/A,#N/A,TRUE,"CF Yr2";#N/A,#N/A,TRUE,"Rent Roll";#N/A,#N/A,TRUE,"Rent Yr2";#N/A,#N/A,TRUE,"Occ Yr2";#N/A,#N/A,TRUE,"TI+Com Yr2";#N/A,#N/A,TRUE,"OER Yr2";#N/A,#N/A,TRUE,"OE Yr2"}</definedName>
    <definedName name="wrn.3._.Year._.Summary." localSheetId="52" hidden="1">{#N/A,#N/A,FALSE,"3-Year Summary"}</definedName>
    <definedName name="wrn.310._.rec.." localSheetId="52" hidden="1">{"rec. of 310",#N/A,FALSE,"Resanal"}</definedName>
    <definedName name="wrn.36._.Month._.Financial._.Recap." localSheetId="52" hidden="1">{#N/A,#N/A,FALSE,"Recap"}</definedName>
    <definedName name="wrn.36._.Month._.Pro._.Forma." localSheetId="52" hidden="1">{#N/A,#N/A,FALSE,"36MoProForma";#N/A,#N/A,FALSE,"Recap"}</definedName>
    <definedName name="wrn.3cases." localSheetId="52" hidden="1">{#N/A,"Base",FALSE,"Dividend";#N/A,"Conservative",FALSE,"Dividend";#N/A,"Downside",FALSE,"Dividend"}</definedName>
    <definedName name="wrn.3rd._.Year." localSheetId="52" hidden="1">{#N/A,#N/A,FALSE,"CF Yr3";#N/A,#N/A,FALSE,"Rent Roll";#N/A,#N/A,FALSE,"Rent Yr3";#N/A,#N/A,FALSE,"Occ Yr3";#N/A,#N/A,FALSE,"TI+Com Yr3";#N/A,#N/A,FALSE,"OER Yr3";#N/A,#N/A,FALSE,"OE Yr3"}</definedName>
    <definedName name="wrn.3yr.CF." localSheetId="52">#REF!</definedName>
    <definedName name="wrn.42._.Portfolio." localSheetId="52" hidden="1">{#N/A,#N/A,FALSE,"Consolidate Portfolio";#N/A,#N/A,FALSE,"Ashley";#N/A,#N/A,FALSE,"Atrium";#N/A,#N/A,FALSE,"Biscayne";#N/A,#N/A,FALSE,"Boulder";#N/A,#N/A,FALSE,"Braden";#N/A,#N/A,FALSE,"Cambridge";#N/A,#N/A,FALSE,"Carnegie";#N/A,#N/A,FALSE,"Charleston";#N/A,#N/A,FALSE,"Chasewood";#N/A,#N/A,FALSE,"ClubNorthHills";#N/A,#N/A,FALSE,"Cornerstone";#N/A,#N/A,FALSE,"Courtyard";#N/A,#N/A,FALSE,"Culpeper ";#N/A,#N/A,FALSE,"DoverFarms";#N/A,#N/A,FALSE,"GreenwayChase";#N/A,#N/A,FALSE,"Island Club 1";#N/A,#N/A,FALSE,"Island Club 2";#N/A,#N/A,FALSE,"IslesGateway";#N/A,#N/A,FALSE,"Kensington";#N/A,#N/A,FALSE,"LakeFront";#N/A,#N/A,FALSE,"LakeMayport";#N/A,#N/A,FALSE,"MadisonPark";#N/A,#N/A,FALSE,"MadisonRidge";#N/A,#N/A,FALSE,"Magnolia";#N/A,#N/A,FALSE,"Oaks";#N/A,#N/A,FALSE,"Paces River 1";#N/A,#N/A,FALSE,"Paces River 2";#N/A,#N/A,FALSE,"PacesRun";#N/A,#N/A,FALSE,"Paddock ";#N/A,#N/A,FALSE,"Park";#N/A,#N/A,FALSE,"PointeWest";#N/A,#N/A,FALSE,"Royal";#N/A,#N/A,FALSE,"Summer";#N/A,#N/A,FALSE,"Sunbrook";#N/A,#N/A,FALSE,"Sundance";#N/A,#N/A,FALSE,"Sutton";#N/A,#N/A,FALSE,"TownPlace";#N/A,#N/A,FALSE,"Valle";#N/A,#N/A,FALSE,"WatPark";#N/A,#N/A,FALSE,"WatPlace";#N/A,#N/A,FALSE,"WatCastleton";#N/A,#N/A,FALSE,"Wellington"}</definedName>
    <definedName name="wrn.617" localSheetId="52" hidden="1">{#N/A,#N/A,FALSE,"Income Stmt";#N/A,#N/A,FALSE,"Income Summary"}</definedName>
    <definedName name="wrn.7._.Page._.Proforma." localSheetId="52" hidden="1">{#N/A,#N/A,FALSE,"Deal Summary";#N/A,#N/A,FALSE,"Unit Mix";#N/A,#N/A,FALSE,"Historical OS";#N/A,#N/A,FALSE,"Sources &amp; Uses";#N/A,#N/A,FALSE,"Proj of Cash Flow";#N/A,#N/A,FALSE,"Allocation";#N/A,#N/A,FALSE,"Debt Financing"}</definedName>
    <definedName name="wrn.8" localSheetId="52" hidden="1">{#N/A,#N/A,FALSE,"CASH FLOW"}</definedName>
    <definedName name="wrn.98ESC." localSheetId="52" hidden="1">{#N/A,#N/A,FALSE,"ope";#N/A,#N/A,FALSE,"ret";#N/A,#N/A,FALSE,"expenses";#N/A,#N/A,FALSE,"BankExpenses";#N/A,#N/A,FALSE,"TennExpenses";#N/A,#N/A,FALSE,"Occupancy"}</definedName>
    <definedName name="wrn.A_VALUATION." localSheetId="52" hidden="1">{#N/A,#N/A,FALSE,"A_D";#N/A,#N/A,FALSE,"WACC";#N/A,#N/A,FALSE,"DCF";#N/A,#N/A,FALSE,"A";#N/A,#N/A,FALSE,"LBO";#N/A,#N/A,FALSE,"C";#N/A,#N/A,FALSE,"impd";#N/A,#N/A,FALSE,"comps"}</definedName>
    <definedName name="wrn.A1." localSheetId="52" hidden="1">{#N/A,#N/A,FALSE,"CASH FLOW"}</definedName>
    <definedName name="wrn.a11" localSheetId="52" hidden="1">{#N/A,#N/A,FALSE,"CASH FLOW"}</definedName>
    <definedName name="wrn.a13" localSheetId="52" hidden="1">{#N/A,#N/A,FALSE,"CASH FLOW"}</definedName>
    <definedName name="wrn.a2" localSheetId="52" hidden="1">{#N/A,#N/A,FALSE,"CASH FLOW"}</definedName>
    <definedName name="wrn.A2." localSheetId="52" hidden="1">{#N/A,#N/A,FALSE,"CASH FLOW"}</definedName>
    <definedName name="wrn.A3." localSheetId="52" hidden="1">{#N/A,#N/A,FALSE,"CASH FLOW"}</definedName>
    <definedName name="wrn.A4." localSheetId="52" hidden="1">{#N/A,#N/A,FALSE,"CASH FLOW"}</definedName>
    <definedName name="wrn.A5." localSheetId="52" hidden="1">{#N/A,#N/A,FALSE,"CASH FLOW"}</definedName>
    <definedName name="wrn.A6." localSheetId="52" hidden="1">{#N/A,#N/A,FALSE,"CASH FLOW"}</definedName>
    <definedName name="wrn.A7." localSheetId="52" hidden="1">{#N/A,#N/A,FALSE,"CASH FLOW"}</definedName>
    <definedName name="wrn.A8." localSheetId="52" hidden="1">{#N/A,#N/A,FALSE,"CASH FLOW"}</definedName>
    <definedName name="wrn.a9" localSheetId="52" hidden="1">{#N/A,#N/A,FALSE,"CASH FLOW"}</definedName>
    <definedName name="wrn.A9." localSheetId="52" hidden="1">{#N/A,#N/A,FALSE,"CASH FLOW"}</definedName>
    <definedName name="wrn.access." localSheetId="52" hidden="1">{"Access",#N/A,FALSE,"Access"}</definedName>
    <definedName name="wrn.Accr_Dil." localSheetId="52" hidden="1">{#N/A,#N/A,FALSE,"Debt Accr";#N/A,#N/A,FALSE,"Stock Accr";#N/A,#N/A,FALSE,"Debt Stock Accr"}</definedName>
    <definedName name="wrn.Accretion." localSheetId="52" hidden="1">{"Accretion",#N/A,FALSE,"Assum"}</definedName>
    <definedName name="wrn.Acq._.Model." localSheetId="52">{"RTN",#N/A,FALSE,"RTN";"Inc Stmt",#N/A,FALSE,"Inc Stmt";"Stats",#N/A,FALSE,"Stats";"Rnds",#N/A,FALSE,"Rnds";"Capx",#N/A,FALSE,"CapX";"Dues",#N/A,FALSE,"Dues";"Hist",#N/A,FALSE,"Hist";"Rev1",#N/A,FALSE,"Rev";"Rev2",#N/A,FALSE,"Rev";"Exp",#N/A,FALSE,"Exp";"Rounds",#N/A,FALSE,"Rounds";"Cap Imp",#N/A,FALSE,"Cap Imp"}</definedName>
    <definedName name="wrn.Acquisition." localSheetId="52" hidden="1">{#N/A,#N/A,TRUE,"Title Page";#N/A,#N/A,TRUE,"Executive Summary";#N/A,#N/A,TRUE,"Vacant Space";#N/A,#N/A,TRUE,"Cash Flow";#N/A,#N/A,TRUE,"Residual (Year 10)";#N/A,#N/A,TRUE,"Pricing Matrix";#N/A,#N/A,TRUE,"Vacancy Detail";#N/A,#N/A,TRUE,"Value Matrix";#N/A,#N/A,TRUE,"GI Detail";#N/A,#N/A,TRUE,"Exp Detail"}</definedName>
    <definedName name="wrn.Acquisition._.Model." localSheetId="52">{"Return",#N/A,FALSE,"RTN";"Inc Stmt",#N/A,FALSE,"Inc Stmt";"Stats",#N/A,FALSE,"Stats";"Rnds",#N/A,FALSE,"Rnds";"Dues",#N/A,FALSE,"Dues";"Capx",#N/A,FALSE,"CapX";"History",#N/A,FALSE,"Hist";"Rev",#N/A,FALSE,"Rev";"Expenses",#N/A,FALSE,"Exp";"Rounds",#N/A,FALSE,"Rounds";"Capex",#N/A,FALSE,"Capex"}</definedName>
    <definedName name="wrn.Acquisitions." localSheetId="52" hidden="1">{"One",#N/A,FALSE,"Acquisitions";"Two",#N/A,FALSE,"Acquisitions"}</definedName>
    <definedName name="wrn.Acquistion._.Status." localSheetId="52" hidden="1">{#N/A,#N/A,FALSE,"zm III";#N/A,#N/A,FALSE,"deal flow";#N/A,#N/A,FALSE,"Pending deals"}</definedName>
    <definedName name="wrn.AD._.Tool." localSheetId="52" hidden="1">{"AD Tool",#N/A,FALSE,"Spreadsheet"}</definedName>
    <definedName name="wrn.AFI._.QUARTERLY._.REPORT." localSheetId="52" hidden="1">{#N/A,#N/A,TRUE,"TITLE";#N/A,#N/A,TRUE,"SCH 1";#N/A,#N/A,TRUE,"SCH 2";#N/A,#N/A,TRUE,"SCH 3";#N/A,#N/A,TRUE,"SCH3(A)"}</definedName>
    <definedName name="wrn.ALL." localSheetId="52"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Budget._.Detail_Forecast." localSheetId="52" hidden="1">{"All Budget Detail-Forecast",#N/A,FALSE,"Forecast"}</definedName>
    <definedName name="wrn.All._.Budget._.Detail_Reit." localSheetId="52" hidden="1">{"All Budget Detail-Reit",#N/A,FALSE,"Forecast"}</definedName>
    <definedName name="wrn.All._.but._.Individual._.Accounts." localSheetId="52" hidden="1">{"Instructions",#N/A,FALSE,"Instructions";"RECAP1",#N/A,FALSE,"RECAP";"RECAP2",#N/A,FALSE,"RECAP";"Summary",#N/A,FALSE,"SUMMARY";"DETAIL1",#N/A,FALSE,"DETAIL";"DETAIL2",#N/A,FALSE,"DETAIL";"COA CONV",#N/A,FALSE,"DETAIL";"OCCADJ1",#N/A,FALSE,"OCC ADJ";"OCCADJ2",#N/A,FALSE,"OCC ADJ";"OCCADJ3",#N/A,FALSE,"OCC ADJ";"SQFT1",#N/A,FALSE,"TENANT";"SQFT2",#N/A,FALSE,"TENANT";"BASERENT",#N/A,FALSE,"TENANT";"ESCAL",#N/A,FALSE,"TENANT";"ADVALTAX",#N/A,FALSE,"TENANT";"INSRECOV",#N/A,FALSE,"TENANT";"PRIORYR",#N/A,FALSE,"TENANT"}</definedName>
    <definedName name="wrn.All._.Consolidations." localSheetId="52" hidden="1">{#N/A,#N/A,FALSE,"Emmes Services";#N/A,#N/A,FALSE,"Emmes Capital";#N/A,#N/A,FALSE,"Emmes &amp; Co"}</definedName>
    <definedName name="wrn.all._.gulp._.sheets." localSheetId="5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5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s." localSheetId="52">{#N/A,#N/A,FALSE,"Primary";#N/A,#N/A,FALSE,"Secondary";#N/A,#N/A,FALSE,"Latent";#N/A,#N/A,FALSE,"Demand Inputs";#N/A,#N/A,FALSE,"Supply Addn";#N/A,#N/A,FALSE,"Mkt Pen"}</definedName>
    <definedName name="wrn.All._.Main._.Reports." localSheetId="52" hidden="1">{"Summary",#N/A,FALSE,"Sheet1";"Budget",#N/A,FALSE,"Sheet1";"Notes 2",#N/A,FALSE,"Sheet1";"Payroll Assumption Summary",#N/A,FALSE,"Sheet1";"Payroll_Assumption1",#N/A,FALSE,"Sheet1";"Rent_Assumptions",#N/A,FALSE,"Sheet1"}</definedName>
    <definedName name="wrn.All._.Non._.Recov._.Op._.Exp_Forecast." localSheetId="52" hidden="1">{"All Non-Recov. Op. Exp-Forecast",#N/A,FALSE,"Forecast"}</definedName>
    <definedName name="wrn.All._.Non._.Recov._.Op._.Exp_Reit." localSheetId="52" hidden="1">{"All Non-Recov. Op. Exp-Reit",#N/A,FALSE,"Forecast"}</definedName>
    <definedName name="wrn.ALL._.PAGES." localSheetId="52" hidden="1">{"cashcons",#N/A,FALSE,"CASHCONS";"cash7000",#N/A,FALSE,"CASH7000";"cash9000",#N/A,FALSE,"CASH9000";"assu7000",#N/A,FALSE,"ASSU7000";"assu9000",#N/A,FALSE,"ASSU9000";"rentroll",#N/A,FALSE,"RENTROLL";"expr7000",#N/A,FALSE,"EXPR7000";"expr9000",#N/A,FALSE,"EXPR9000"}</definedName>
    <definedName name="wrn.All._.Payroll._.Reports." localSheetId="52" hidden="1">{"Payroll Assumption Summary",#N/A,FALSE,"Sheet1";"Payroll_Assumption1",#N/A,FALSE,"Sheet1";"Payroll_Assumption2",#N/A,FALSE,"Sheet1"}</definedName>
    <definedName name="wrn.all._.periods." localSheetId="52"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 localSheetId="52"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_2" localSheetId="52"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2" localSheetId="52"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ro._.Forma." localSheetId="52" hidden="1">{#N/A,#N/A,FALSE,"DSCR Sum";#N/A,#N/A,FALSE,"Max  Allocation";#N/A,#N/A,FALSE,"Lake Davis";#N/A,#N/A,FALSE,"Lake Jennie I";#N/A,#N/A,FALSE,"Lake Jennie II";#N/A,#N/A,FALSE,"Gov Man";#N/A,#N/A,FALSE,"Mellonville";#N/A,#N/A,FALSE,"Total"}</definedName>
    <definedName name="wrn.All._.Rent._.Reports." localSheetId="52" hidden="1">{"Rent_Assumptions",#N/A,FALSE,"Sheet1";"Rent_ChangesPerUnit",#N/A,FALSE,"Sheet1";"Rent_ChangesTotal",#N/A,FALSE,"Sheet1";"Rent_Totals",#N/A,FALSE,"Sheet1"}</definedName>
    <definedName name="wrn.All._.Rental._.Income_Forecast." localSheetId="52" hidden="1">{"All Rental Income-Reforecast",#N/A,FALSE,"Forecast"}</definedName>
    <definedName name="wrn.All._.Rental._.Income_Reit." localSheetId="52" hidden="1">{"All Rental Income-Reit",#N/A,FALSE,"Forecast"}</definedName>
    <definedName name="wrn.All._.Reports." localSheetId="52"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_.EXCEPT._.PSF._.TABLES." localSheetId="52" hidden="1">{"ASSUMPTIONS",#N/A,FALSE,"Assumptions";"NPV",#N/A,FALSE,"npv";"CASH-ANNUAL",#N/A,FALSE,"Cash Financial";"CASH-PSF",#N/A,FALSE,"Cash Financial";"GAAP-ANNUAL",#N/A,FALSE,"Gaap Financial ";"GAAP-PSF",#N/A,FALSE,"Gaap Financial "}</definedName>
    <definedName name="wrn.All._.Schedules." localSheetId="52">{#N/A,#N/A,FALSE,"CF Consolidated 2";#N/A,#N/A,FALSE,"Retail Assump";#N/A,#N/A,FALSE,"CF Retail";#N/A,#N/A,FALSE,"Garage Assumpt 1";#N/A,#N/A,FALSE,"Garage Op Proj";#N/A,#N/A,FALSE,"Hist I&amp;E";#N/A,#N/A,FALSE,"Rent Roll";#N/A,#N/A,FALSE,"RE Taxes";#N/A,#N/A,FALSE,"CAM - BH";#N/A,#N/A,FALSE,"Comm.Condo CAM"}</definedName>
    <definedName name="wrn.All._.Sections." localSheetId="52"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heets." localSheetId="52" hidden="1">{#N/A,#N/A,FALSE,"6405";#N/A,#N/A,FALSE,"6406";#N/A,#N/A,FALSE,"6409";#N/A,#N/A,FALSE,"6425";#N/A,#N/A,FALSE,"6426";#N/A,#N/A,FALSE,"6427";#N/A,#N/A,FALSE,"6440";#N/A,#N/A,FALSE,"6441";#N/A,#N/A,FALSE,"6442";#N/A,#N/A,FALSE,"6443"}</definedName>
    <definedName name="wrn.All._.Stock_10_12_14." localSheetId="5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ummary." localSheetId="52" hidden="1">{"Summary",#N/A,FALSE,"Sheet1"}</definedName>
    <definedName name="wrn.All._1" localSheetId="52" hidden="1">{#N/A,#N/A,FALSE,"Summary";#N/A,#N/A,FALSE,"Gen. Wash.";#N/A,#N/A,FALSE,"Iris Court";#N/A,#N/A,FALSE,"Castle Court";#N/A,#N/A,FALSE,"Edge Hills";#N/A,#N/A,FALSE,"Talbot Woods";#N/A,#N/A,FALSE,"Edge Terrace";#N/A,#N/A,FALSE,"Edge Village";#N/A,#N/A,FALSE,"Westgate";#N/A,#N/A,FALSE,"Century Hills";#N/A,#N/A,FALSE,"Parkview";#N/A,#N/A,FALSE,"Park Bethesda";#N/A,#N/A,FALSE,"Fairfax";#N/A,#N/A,FALSE,"North Park";#N/A,#N/A,FALSE,"Huntington";#N/A,#N/A,FALSE,"Bennington"}</definedName>
    <definedName name="wrn.All.0" localSheetId="52" hidden="1">{#N/A,#N/A,TRUE,"hist_5yr";#N/A,#N/A,TRUE,"Summary";#N/A,#N/A,TRUE,"Detail";#N/A,#N/A,TRUE,"Prop Issues";#N/A,#N/A,TRUE,"Acq";#N/A,#N/A,TRUE,"Other Dept"}</definedName>
    <definedName name="wrn.All.0_2" localSheetId="52" hidden="1">{#N/A,#N/A,TRUE,"hist_5yr";#N/A,#N/A,TRUE,"Summary";#N/A,#N/A,TRUE,"Detail";#N/A,#N/A,TRUE,"Prop Issues";#N/A,#N/A,TRUE,"Acq";#N/A,#N/A,TRUE,"Other Dept"}</definedName>
    <definedName name="wrn.all.2" localSheetId="52"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irr" localSheetId="52"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sched" localSheetId="52" hidden="1">{#N/A,#N/A,FALSE,"CF Consolidated 2";#N/A,#N/A,FALSE,"Retail Assump";#N/A,#N/A,FALSE,"CF Retail";#N/A,#N/A,FALSE,"Garage Assumpt 1";#N/A,#N/A,FALSE,"Garage Op Proj";#N/A,#N/A,FALSE,"Hist I&amp;E";#N/A,#N/A,FALSE,"Rent Roll";#N/A,#N/A,FALSE,"RE Taxes";#N/A,#N/A,FALSE,"CAM - BH";#N/A,#N/A,FALSE,"Comm.Condo CAM"}</definedName>
    <definedName name="wrn.All_Models." localSheetId="52" hidden="1">{#N/A,#N/A,FALSE,"Summary";#N/A,#N/A,FALSE,"Projections";#N/A,#N/A,FALSE,"Mkt Mults";#N/A,#N/A,FALSE,"DCF";#N/A,#N/A,FALSE,"Accr Dil";#N/A,#N/A,FALSE,"PIC LBO";#N/A,#N/A,FALSE,"MULT10_4";#N/A,#N/A,FALSE,"CBI LBO"}</definedName>
    <definedName name="wrn.ALLbutPREMIUM." localSheetId="52"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52" hidden="1">{#N/A,#N/A,FALSE,"AD_Purchase";#N/A,#N/A,FALSE,"Credit";#N/A,#N/A,FALSE,"PF Acquisition";#N/A,#N/A,FALSE,"PF Offering"}</definedName>
    <definedName name="wrn.allper." localSheetId="52"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_2" localSheetId="52"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 localSheetId="52"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_2" localSheetId="52"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iods." localSheetId="52" hidden="1">{"Summaryall",#N/A,FALSE,"Model";"5Officeall",#N/A,FALSE,"Office-Retail Argus 2002-2006";"Officelegal",#N/A,FALSE,"Formatted Office-Retail Page";"Joint Ventures",#N/A,FALSE,"Joint Ventures";"Hotelall",#N/A,FALSE,"Hotel";"RDVall",#N/A,FALSE,"LDV";"Otherall",#N/A,FALSE,"Other";"Dispoall",#N/A,FALSE,"Dispositions"}</definedName>
    <definedName name="wrn.Allperiods._.wihtout._.Office._.Detail.2" localSheetId="52"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 localSheetId="52"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0" localSheetId="52"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s.0_2" localSheetId="52" hidden="1">{"Summaryall",#N/A,FALSE,"Model";"5 Year Argus Office/Retail Properties",#N/A,FALSE,"Office-Retail Argus 2002-2006";"Joint Ventures",#N/A,FALSE,"Joint Ventures";"Hotelall",#N/A,FALSE,"Hotel";"RDVall",#N/A,FALSE,"LDV";"Otherall",#N/A,FALSE,"Other";"Dispoall",#N/A,FALSE,"Dispositions"}</definedName>
    <definedName name="wrn.Allperiods._2" localSheetId="52" hidden="1">{"Summaryall",#N/A,FALSE,"Model";"5Officeall",#N/A,FALSE,"Office-Retail Argus 2002-2006";"Officelegal",#N/A,FALSE,"Formatted Office-Retail Page";"Joint Ventures",#N/A,FALSE,"Joint Ventures";"Hotelall",#N/A,FALSE,"Hotel";"RDVall",#N/A,FALSE,"LDV";"Otherall",#N/A,FALSE,"Other";"Dispoall",#N/A,FALSE,"Dispositions"}</definedName>
    <definedName name="wrn.Allperiods.0" localSheetId="52" hidden="1">{"Summaryall",#N/A,FALSE,"Model";"5Officeall",#N/A,FALSE,"Office-Retail Argus 2002-2006";"Officelegal",#N/A,FALSE,"Formatted Office-Retail Page";"Joint Ventures",#N/A,FALSE,"Joint Ventures";"Hotelall",#N/A,FALSE,"Hotel";"RDVall",#N/A,FALSE,"LDV";"Otherall",#N/A,FALSE,"Other";"Dispoall",#N/A,FALSE,"Dispositions"}</definedName>
    <definedName name="wrn.AllProperties." localSheetId="52" hidden="1">{#N/A,#N/A,FALSE,"0Consolidated";#N/A,#N/A,FALSE,"1Airport A and B ";#N/A,#N/A,FALSE,"2CityWest ";#N/A,#N/A,FALSE,"3Normandale Tech A and B";#N/A,#N/A,FALSE,"4Plymouth Corporate";#N/A,#N/A,FALSE,"5Freeway1";#N/A,#N/A,FALSE,"6Freeway2";#N/A,#N/A,FALSE,"7Freeway3";#N/A,#N/A,FALSE,"8Freeway4";#N/A,#N/A,FALSE,"9Parking Lots"}</definedName>
    <definedName name="wrn.Ambassador." localSheetId="52" hidden="1">{#N/A,#N/A,TRUE,"Summary Acquisition Ambassador";#N/A,#N/A,TRUE,"Prime Crest Apartments";#N/A,#N/A,TRUE,"Royal Crest Apartments"}</definedName>
    <definedName name="wrn.Annual." localSheetId="52" hidden="1">{"Summary Info",#N/A,TRUE,"Summary-Annual";"Sources &amp; Uses",#N/A,TRUE,"Summary-Annual";"Development Program",#N/A,TRUE,"Summary-Annual";"Total Annual CF",#N/A,TRUE,"Summary-Annual";"Total Detailed CF",#N/A,TRUE,"Summary";"Entitlement Costs",#N/A,TRUE,"Ent &amp; Infr";"Infrastructure Costs",#N/A,TRUE,"Ent &amp; Infr";"Infrastructure Costs 2",#N/A,TRUE,"Ent &amp; Infr";"Infrastructure Costs 3",#N/A,TRUE,"Ent &amp; Infr";"Infrastructure Costs 4",#N/A,TRUE,"Ent &amp; Infr";"Res Summary",#N/A,TRUE,"Residential";"Res CF Annual",#N/A,TRUE,"Residential";"Res Detailed Annual",#N/A,TRUE,"Residential";"Res Detailed Annual3",#N/A,TRUE,"Residential";"Res Annual Detailed4",#N/A,TRUE,"Residential-Annual";"Rental Summary",#N/A,TRUE,"Residential";"Rental CF Annual",#N/A,TRUE,"Residential";"Rental Detailed Annual2",#N/A,TRUE,"Residential";"Retail Summary",#N/A,TRUE,"Residential";"Retail Budget",#N/A,TRUE,"Retail";"Retail CF Annual",#N/A,TRUE,"Retail";"Retail Detailed Annual",#N/A,TRUE,"Retail";"Retail Detailed Annual2",#N/A,TRUE,"Retail";"Hotel Annual",#N/A,TRUE,"Hotel";"CFD Annual",#N/A,TRUE,"CFD-Annual";"TIF1",#N/A,TRUE,"TIF - Annual";"TIF2",#N/A,TRUE,"TIF - Annual"}</definedName>
    <definedName name="wrn.Annual._.Detail." localSheetId="52" hidden="1">{"annualsum",#N/A,FALSE,"Cost Summary";"annual1",#N/A,FALSE,"Phase_1";"annual2",#N/A,FALSE,"Phase_2";"annual3",#N/A,FALSE,"Phase_3";"annual4",#N/A,FALSE,"Phase_4"}</definedName>
    <definedName name="wrn.Annual._.Golf." localSheetId="52" hidden="1">{"a_dev",#N/A,FALSE,"Golf Development";"a_memstats",#N/A,FALSE,"Golf Development";"a_opstats",#N/A,FALSE,"Golf Development";"a_rev",#N/A,FALSE,"Golf Development";"a_return",#N/A,FALSE,"Golf Development"}</definedName>
    <definedName name="wrn.Annual._.Golf.2" localSheetId="52" hidden="1">{"a_dev",#N/A,FALSE,"Golf Development";"a_memstats",#N/A,FALSE,"Golf Development";"a_opstats",#N/A,FALSE,"Golf Development";"a_rev",#N/A,FALSE,"Golf Development";"a_return",#N/A,FALSE,"Golf Development"}</definedName>
    <definedName name="wrn.Annual._.Hotel." localSheetId="52" hidden="1">{"annual hotel",#N/A,FALSE,"Hotel Development"}</definedName>
    <definedName name="wrn.Annual._.Hotel.2" localSheetId="52" hidden="1">{"annual hotel",#N/A,FALSE,"Hotel Development"}</definedName>
    <definedName name="wrn.Annual._.Land._.Sales." localSheetId="52" hidden="1">{"annual",#N/A,FALSE,"Land Sales"}</definedName>
    <definedName name="wrn.Annual._.Land._.Sales_2" localSheetId="52" hidden="1">{"annual",#N/A,FALSE,"Land Sales"}</definedName>
    <definedName name="wrn.Annual._.Report." localSheetId="52" hidden="1">{"annual",#N/A,FALSE,"Pro Forma";#N/A,#N/A,FALSE,"Golf Operations"}</definedName>
    <definedName name="wrn.Annual._.Report._.no._.releases." localSheetId="52" hidden="1">{"a_sales",#N/A,FALSE,"Summary";"a_debt",#N/A,FALSE,"Summary";"a_cash",#N/A,FALSE,"Summary";"a_accrual",#N/A,FALSE,"Summary"}</definedName>
    <definedName name="wrn.Annual._.Report._.no._.releases2" localSheetId="52" hidden="1">{"a_sales",#N/A,FALSE,"Summary";"a_debt",#N/A,FALSE,"Summary";"a_cash",#N/A,FALSE,"Summary";"a_accrual",#N/A,FALSE,"Summary"}</definedName>
    <definedName name="wrn.Annual._.Report._.with._.releases." localSheetId="52" hidden="1">{"a_sales",#N/A,FALSE,"Summary";"a_debt",#N/A,FALSE,"Summary";"a_releases",#N/A,FALSE,"Summary";"a_cash",#N/A,FALSE,"Summary";"a_accrual",#N/A,FALSE,"Summary"}</definedName>
    <definedName name="wrn.Annual._.Report._.with._.releases.2" localSheetId="52" hidden="1">{"a_sales",#N/A,FALSE,"Summary";"a_debt",#N/A,FALSE,"Summary";"a_releases",#N/A,FALSE,"Summary";"a_cash",#N/A,FALSE,"Summary";"a_accrual",#N/A,FALSE,"Summary"}</definedName>
    <definedName name="wrn.Annual._.Report._2" localSheetId="52" hidden="1">{"annual",#N/A,FALSE,"Pro Forma";#N/A,#N/A,FALSE,"Golf Operations"}</definedName>
    <definedName name="wrn.annual._2" localSheetId="52" hidden="1">{"annual",#N/A,FALSE,"Pro Forma"}</definedName>
    <definedName name="wrn.AnnualRentRoll" localSheetId="52" hidden="1">{"AnnualRentRoll",#N/A,FALSE,"RentRoll"}</definedName>
    <definedName name="wrn.AnnualRentRoll." localSheetId="52" hidden="1">{"AnnualRentRoll",#N/A,FALSE,"RentRoll"}</definedName>
    <definedName name="wrn.annualrentroll2" localSheetId="52" hidden="1">{"AnnualRentRoll",#N/A,FALSE,"RentRoll"}</definedName>
    <definedName name="wrn.Appendix." localSheetId="52" hidden="1">{"IS Salary new",#N/A,TRUE,"Salaries";"IS Salary old",#N/A,TRUE,"Old Allocations";"Allocation Summary",#N/A,TRUE,"Allocation Summary";"Network Allocations 1",#N/A,TRUE,"Network Allocations";"Network Allocations 2",#N/A,TRUE,"Network Allocations";"Computer Upgrades 1",#N/A,TRUE,"Computer Upgrades";"Computer Upgrades 2",#N/A,TRUE,"Computer Upgrades";"Computers new and repl 1",#N/A,TRUE,"Computers (New and Repl)";"Computers new and repl 2",#N/A,TRUE,"Computers (New and Repl)"}</definedName>
    <definedName name="wrn.Appendix._.A." localSheetId="52" hidden="1">{#N/A,#N/A,FALSE,"Proj Des";#N/A,#N/A,FALSE,"TABLE_A_2";#N/A,#N/A,FALSE,"TABLE_A_3";#N/A,#N/A,FALSE,"REV_1";#N/A,#N/A,FALSE,"EXP_1";#N/A,#N/A,FALSE,"PROP_TAX";#N/A,#N/A,FALSE,"Sales_Tax";#N/A,#N/A,FALSE,"Road_maint";#N/A,#N/A,FALSE,"Fire";#N/A,#N/A,FALSE,"Park_maint"}</definedName>
    <definedName name="wrn.Arcform1." localSheetId="52" hidden="1">{"One",#N/A,FALSE,"Property";"Rent Analysis",#N/A,FALSE,"Rent &amp; Income";"Market",#N/A,FALSE,"Market";"Environmental",#N/A,FALSE,"Environmental"}</definedName>
    <definedName name="wrn.Arcform2." localSheetId="52" hidden="1">{"Development Team",#N/A,FALSE,"Team";"Environmental",#N/A,FALSE,"Environmental";"Permanent",#N/A,FALSE,"Perm Mtg";"Soft",#N/A,FALSE,"Soft Mtg"}</definedName>
    <definedName name="wrn.Arcform3." localSheetId="52" hidden="1">{"Grant",#N/A,FALSE,"Grant";"GP Developer",#N/A,FALSE,"GP &amp; Dev Loans";"Operating Analysis",#N/A,FALSE,"Operations";"Tax Credit",#N/A,FALSE,"Tax Credits";"Tax Credit Analysis",#N/A,FALSE,"TC Analysis"}</definedName>
    <definedName name="wrn.Arcform4." localSheetId="52" hidden="1">{"Construction Analysis",#N/A,FALSE,"Constr Analysis";"Construction Financing",#N/A,FALSE,"Constr Finan";"Guarantees and Reserves",#N/A,FALSE,"Guar &amp; Reserves"}</definedName>
    <definedName name="wrn.Asia." localSheetId="5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et._.Manager._.Package." localSheetId="52" hidden="1">{#N/A,#N/A,FALSE,"Assumptions";#N/A,#N/A,FALSE,"DCF 5 YR";#N/A,#N/A,FALSE," DCF 10 YR";#N/A,#N/A,FALSE,"Cashflows";"Asset Review 2",#N/A,FALSE,"Asset Review";"Asset Review 1",#N/A,FALSE,"Asset Review"}</definedName>
    <definedName name="wrn.Assumption._.Recap._.Sheet." localSheetId="52" hidden="1">{#N/A,#N/A,FALSE,"AssumpRecap"}</definedName>
    <definedName name="wrn.Assumptions." localSheetId="52" hidden="1">{"Assumptions",#N/A,FALSE,"Assum"}</definedName>
    <definedName name="wrn.Atrium." localSheetId="52" hidden="1">{"Atrium-Investor",#N/A,FALSE,"Atrium";"Atrium-Property",#N/A,FALSE,"Atrium"}</definedName>
    <definedName name="wrn.Auto._.Comp." localSheetId="52" hidden="1">{#N/A,#N/A,FALSE,"Sheet1"}</definedName>
    <definedName name="wrn.autoproj." localSheetId="52" hidden="1">{#N/A,#N/A,FALSE,"Project Properties";#N/A,#N/A,FALSE,"Eng %";#N/A,#N/A,FALSE,"ENGFORM";#N/A,#N/A,FALSE,"staffing";#N/A,#N/A,FALSE,"spending"}</definedName>
    <definedName name="wrn.B._.Spread._.Worksheet._.Summary." localSheetId="52" hidden="1">{#N/A,#N/A,FALSE,"B_Spread"}</definedName>
    <definedName name="wrn.B._.Spread._.Worksheets._.Detail." localSheetId="52" hidden="1">{#N/A,#N/A,FALSE,"B_Spread"}</definedName>
    <definedName name="wrn.BA." localSheetId="52" hidden="1">{"ba1",#N/A,TRUE,"B-A";"ba2",#N/A,TRUE,"B-A"}</definedName>
    <definedName name="wrn.BA.2" localSheetId="52" hidden="1">{"ba1",#N/A,TRUE,"B-A";"ba2",#N/A,TRUE,"B-A"}</definedName>
    <definedName name="wrn.balance._.sheet." localSheetId="52" hidden="1">{"bs",#N/A,FALSE,"SCF"}</definedName>
    <definedName name="wrn.Balance_Sheet." localSheetId="52" hidden="1">{"One",#N/A,FALSE,"Balance Sheet"}</definedName>
    <definedName name="wrn.Balcor." localSheetId="52"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bankrep." localSheetId="52" hidden="1">{#N/A,#N/A,FALSE,"ExecSum";#N/A,#N/A,FALSE,"Summary";#N/A,#N/A,FALSE,"Budget";#N/A,#N/A,FALSE,"CashFlow"}</definedName>
    <definedName name="wrn.Base._.Case._.Print." localSheetId="52" hidden="1">{#N/A,#N/A,FALSE,"Assumptions";#N/A,#N/A,FALSE,"Ground Rent";#N/A,#N/A,FALSE,"SQFT SUMMARY";#N/A,#N/A,FALSE,"PROJECT COSTS";#N/A,#N/A,FALSE,"Financing";#N/A,#N/A,FALSE,"RE Tax Analysis";#N/A,#N/A,FALSE,"Oper Pro Forma";#N/A,#N/A,FALSE,"Sale and IRR";#N/A,#N/A,FALSE,"Int BackUP"}</definedName>
    <definedName name="wrn.BaseYearDemand." localSheetId="52">{"Base Year Demand",#N/A,FALSE,"Demand-Base Year"}</definedName>
    <definedName name="wrn.Basic." localSheetId="52" hidden="1">{#N/A,#N/A,FALSE,"Cover";#N/A,#N/A,FALSE,"Assumptions";#N/A,#N/A,FALSE,"Acquirer";#N/A,#N/A,FALSE,"Target";#N/A,#N/A,FALSE,"Income Statement";#N/A,#N/A,FALSE,"Summary Tables"}</definedName>
    <definedName name="wrn.Basic._.Forecast." localSheetId="52"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_.Report." localSheetId="52" hidden="1">{#N/A,#N/A,FALSE,"New Depr Sch-150% DB";#N/A,#N/A,FALSE,"Cash Flows RLP";#N/A,#N/A,FALSE,"IRR";#N/A,#N/A,FALSE,"Proforma IS";#N/A,#N/A,FALSE,"Assumptions"}</definedName>
    <definedName name="wrn.basics." localSheetId="52" hidden="1">{#N/A,#N/A,FALSE,"TSUM";#N/A,#N/A,FALSE,"shares";#N/A,#N/A,FALSE,"earnout";#N/A,#N/A,FALSE,"Heaty";#N/A,#N/A,FALSE,"self-tend";#N/A,#N/A,FALSE,"self-sum"}</definedName>
    <definedName name="wrn.BATON._.ROUGE._.1996._.CAP._.EX." localSheetId="52" hidden="1">{#N/A,#N/A,FALSE,"BATCAPX";#N/A,#N/A,FALSE,"GR&amp;CORR TOTALS";#N/A,#N/A,FALSE,"LUX  KING FF&amp;E";#N/A,#N/A,FALSE,"LUX KING GC";#N/A,#N/A,FALSE,"TYP DBL FF&amp;E ";#N/A,#N/A,FALSE,"TYP DBL GC ";#N/A,#N/A,FALSE,"PETITE W-SOFA FF&amp;E";#N/A,#N/A,FALSE,"PETITE W-SOFA GC";#N/A,#N/A,FALSE,"TYP KING FF&amp;E";#N/A,#N/A,FALSE,"TYP KING GC";#N/A,#N/A,FALSE,"EXEC KING FF&amp;E";#N/A,#N/A,FALSE,"EXEC KING GC";#N/A,#N/A,FALSE,"TOWNHS PARLOR FF&amp;E";#N/A,#N/A,FALSE,"TOWNHS PARLOR GC";#N/A,#N/A,FALSE,"LUX K PAR FF&amp;E ";#N/A,#N/A,FALSE,"LUX K PAR GC ";#N/A,#N/A,FALSE,"PRES SUITE FF&amp;E";#N/A,#N/A,FALSE,"PRES SUITE GC";#N/A,#N/A,FALSE,"CONC LOUNGE FF&amp;E";#N/A,#N/A,FALSE,"CONC LOUNGE GC";#N/A,#N/A,FALSE,"ADA GR  FF&amp;E ";#N/A,#N/A,FALSE,"ADA GR GC ";#N/A,#N/A,FALSE,"GUEST COR FF&amp;E ";#N/A,#N/A,FALSE,"GUEST  CORR GC";#N/A,#N/A,FALSE,"2ND FLR BANQ FF&amp;E L";#N/A,#N/A,FALSE,"2ND FLR BANQ GC L";#N/A,#N/A,FALSE,"2ND FLR BANQ FF&amp;E S";#N/A,#N/A,FALSE,"2ND FLR BANQ GC S"}</definedName>
    <definedName name="wrn.BCN._.REVISED." localSheetId="52" hidden="1">{#N/A,#N/A,FALSE,"Income Statement - Phase II";#N/A,#N/A,FALSE,"Balance Sheet Phase II";#N/A,#N/A,FALSE,"Transaction Costs";#N/A,#N/A,FALSE,"Debt &amp; Equity Detail";#N/A,#N/A,FALSE,"G&amp;A Reduction - 25%";#N/A,#N/A,FALSE,"G&amp;A Reduction - 50%";#N/A,#N/A,FALSE,"G&amp;A Reduction - 75%";#N/A,#N/A,FALSE,"GandA Reduction Detail"}</definedName>
    <definedName name="wrn.BCNPROJ." localSheetId="52" hidden="1">{#N/A,#N/A,FALSE,"Income Statement";#N/A,#N/A,FALSE,"Balance Sheet";#N/A,#N/A,FALSE,"Sheet5";#N/A,#N/A,FALSE,"Debt &amp; Equity Detail"}</definedName>
    <definedName name="wrn.BD_CONTABIL." localSheetId="52" hidden="1">{#N/A,#N/A,FALSE,"Banco de Dados"}</definedName>
    <definedName name="wrn.BD_HISTORICAL." localSheetId="52" hidden="1">{#N/A,#N/A,FALSE,"Banco de Dados"}</definedName>
    <definedName name="wrn.BEL." localSheetId="52" hidden="1">{"IS",#N/A,FALSE,"IS";"RPTIS",#N/A,FALSE,"RPTIS";"STATS",#N/A,FALSE,"STATS";"CELL",#N/A,FALSE,"CELL";"BS",#N/A,FALSE,"BS"}</definedName>
    <definedName name="wrn.Benchmark._.Budget." localSheetId="52" hidden="1">{#N/A,#N/A,TRUE,"Executive Summary100%";#N/A,#N/A,TRUE,"Executive SummaryFC% (2)";#N/A,#N/A,TRUE,"Assumptions";#N/A,#N/A,TRUE,"Benchmark Budget";#N/A,#N/A,TRUE,"Contingency Management";#N/A,#N/A,TRUE,"Bank Budget comparison";#N/A,#N/A,TRUE,"PartnershipBudget";#N/A,#N/A,TRUE,"Cash Flow";#N/A,#N/A,TRUE,"Carry";#N/A,#N/A,TRUE,"IRR 7-YR";#N/A,#N/A,TRUE,"Lease Up";#N/A,#N/A,TRUE,"Waterfall@4%";#N/A,#N/A,TRUE,"Waterfall@5%"}</definedName>
    <definedName name="wrn.BidCo." localSheetId="52" hidden="1">{#N/A,#N/A,FALSE,"BidCo Assumptions";#N/A,#N/A,FALSE,"Credit Stats";#N/A,#N/A,FALSE,"Bidco Summary";#N/A,#N/A,FALSE,"BIDCO Consolidated"}</definedName>
    <definedName name="wrn.BIGGER." localSheetId="52" hidden="1">{"PROFORMA",#N/A,FALSE,"A";"BIGGER 1",#N/A,FALSE,"B";"BIGGER 2",#N/A,FALSE,"B";"BIGGER 3",#N/A,FALSE,"B";"SMALL CF 1",#N/A,FALSE,"C"}</definedName>
    <definedName name="wrn.Binder." localSheetId="52" hidden="1">{"Summary",#N/A,FALSE,"Financial Summary";"Income",#N/A,FALSE,"Lease Terms";"Development",#N/A,FALSE,"Development Costs";"Expense",#N/A,FALSE,"Lease Terms";"CFlow",#N/A,FALSE,"5 Year Cash Flow"}</definedName>
    <definedName name="wrn.Birdie." localSheetId="52" hidden="1">{#N/A,#N/A,FALSE,"Trans Summary";#N/A,#N/A,FALSE,"Proforma Five Yr";#N/A,#N/A,FALSE,"Occ and Rate"}</definedName>
    <definedName name="wrn.BlackWhite." localSheetId="52">{#N/A,#N/A,FALSE,"NNN sum";#N/A,#N/A,FALSE,"10-yr Opt. A Sum";#N/A,#N/A,FALSE,"10-yr Opt A Other Costs";#N/A,#N/A,FALSE,"Purchase Sum";#N/A,#N/A,FALSE,"Purchase Other Costs"}</definedName>
    <definedName name="wrn.BlackWhite5" localSheetId="52" hidden="1">{#N/A,#N/A,FALSE,"NNN sum";#N/A,#N/A,FALSE,"10-yr Opt. A Sum";#N/A,#N/A,FALSE,"10-yr Opt A Other Costs";#N/A,#N/A,FALSE,"Purchase Sum";#N/A,#N/A,FALSE,"Purchase Other Costs"}</definedName>
    <definedName name="wrn.bleu4." localSheetId="52">{#N/A,#N/A,FALSE}</definedName>
    <definedName name="wrn.bleu4.2" localSheetId="52" hidden="1">{#N/A,#N/A,FALSE}</definedName>
    <definedName name="wrn.blu3" localSheetId="52" hidden="1">{#N/A,#N/A,FALSE}</definedName>
    <definedName name="wrn.blu4" localSheetId="52" hidden="1">{#N/A,#N/A,FALSE}</definedName>
    <definedName name="wrn.bluuuu" localSheetId="52" hidden="1">{#N/A,#N/A,FALSE}</definedName>
    <definedName name="wrn.Board._.Commitment._.Package." localSheetId="52" hidden="1">{"Project Summary",#N/A,FALSE,"Project Summary";"Rent Summary",#N/A,FALSE,"Rent Summary";"Operating Budget Detail",#N/A,FALSE,"Operations";"Operating Budget Summary",#N/A,FALSE,"Operations";"Sources and Uses",#N/A,FALSE,"Sources &amp; Uses";"Cash Flow",#N/A,FALSE,"Cash Flow"}</definedName>
    <definedName name="wrn.boardPackage." localSheetId="52"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b." localSheetId="52" hidden="1">{#N/A,#N/A,TRUE,"33_Cover";#N/A,#N/A,TRUE,"1_Exec_Summ";#N/A,#N/A,TRUE,"2_Assump_Genl";#N/A,#N/A,TRUE,"5_Cash_Flow";#N/A,#N/A,TRUE,"11_Exp_Dtl";#N/A,#N/A,TRUE,"10_Exp_Recov_Dtl";#N/A,#N/A,TRUE,"12_Residual";#N/A,#N/A,TRUE,"14_Pricing_Mtx";#N/A,#N/A,TRUE,"29_Residual_Mtx";#N/A,#N/A,TRUE,"18_Expirations"}</definedName>
    <definedName name="wrn.BofA." localSheetId="52" hidden="1">{"BofA-Investor",#N/A,FALSE,"BofA Tower";"BofA-Property",#N/A,FALSE,"BofA Tower"}</definedName>
    <definedName name="wrn.BofA_RE." localSheetId="52" hidden="1">{#N/A,#N/A,TRUE,"toc";#N/A,#N/A,TRUE,"data1";#N/A,#N/A,TRUE,"financing";#N/A,#N/A,TRUE,"source";#N/A,#N/A,TRUE,"flow";#N/A,#N/A,TRUE,"cash";#N/A,#N/A,TRUE,"-3%";#N/A,#N/A,TRUE,"tax";#N/A,#N/A,TRUE,"ben";#N/A,#N/A,TRUE,"Exit";#N/A,#N/A,TRUE,"Mezza";#N/A,#N/A,TRUE,"ln2";#N/A,#N/A,TRUE,"ln3";#N/A,#N/A,TRUE,"ln4";#N/A,#N/A,TRUE,"lnsum";#N/A,#N/A,TRUE,"rep";#N/A,#N/A,TRUE,"depr";#N/A,#N/A,TRUE,"funded";#N/A,#N/A,TRUE,"fedtc";#N/A,#N/A,TRUE,"statetc";#N/A,#N/A,TRUE,"mingain";#N/A,#N/A,TRUE,"Qirr (2)"}</definedName>
    <definedName name="wrn.Bonds." localSheetId="52" hidden="1">{#N/A,#N/A,FALSE,"Bonds - Consol";#N/A,#N/A,FALSE,"Bonds - Lakes";#N/A,#N/A,FALSE,"Bonds - Chabot";#N/A,#N/A,FALSE,"Bonds - Diablo"}</definedName>
    <definedName name="wrn.BOOK." localSheetId="52"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_.Reports." localSheetId="52" hidden="1">{"Current Month",#N/A,FALSE,"Current Compar.";"Year-To-Date",#N/A,FALSE,"Year Comparison";"Forecast",#N/A,FALSE,"Comparison NOI";"Actual Input",#N/A,FALSE,"Act...Ratios"}</definedName>
    <definedName name="wrn.book7" localSheetId="52" hidden="1">{"page1",#N/A,FALSE,"net investor returns";"page2",#N/A,FALSE,"net investor returns"}</definedName>
    <definedName name="wrn.Both._.Outputs." localSheetId="52">{"LTV Output",#N/A,FALSE,"Output";"DCR Output",#N/A,FALSE,"Output"}</definedName>
    <definedName name="wrn.BOV." localSheetId="52" hidden="1">{#N/A,#N/A,FALSE,"Pricing Matrix";#N/A,#N/A,FALSE,"Assumptions";#N/A,#N/A,FALSE,"Year One Pro Forma";#N/A,#N/A,FALSE,"Operating Stmts";#N/A,#N/A,FALSE,"Cash Flow Projections";#N/A,#N/A,FALSE,"Rent Roll Summary";#N/A,#N/A,FALSE,"Market Rent Detail";#N/A,#N/A,FALSE,"Effective Rental Income Detail"}</definedName>
    <definedName name="wrn.Bridge." localSheetId="52"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ookfield._.Notes." localSheetId="52" hidden="1">{#N/A,#N/A,FALSE,"Note 2";#N/A,#N/A,FALSE,"Note 3";#N/A,#N/A,FALSE,"Note 4";#N/A,#N/A,FALSE,"Note 5";#N/A,#N/A,FALSE,"Note 6";#N/A,#N/A,FALSE,"Note 10"}</definedName>
    <definedName name="wrn.bs.com." localSheetId="52" hidden="1">{#N/A,#N/A,FALSE,"Summary (A)";#N/A,#N/A,FALSE,"DCF (B-1)";#N/A,#N/A,FALSE,"WACC (B-2)";#N/A,#N/A,FALSE,"Web Comps (B-3)";#N/A,#N/A,FALSE,"Web Approach (C-1)";#N/A,#N/A,FALSE,"Recnt Trans (D)";#N/A,#N/A,FALSE,"Inc. Stmt Scen 1(E-1,E-2)";#N/A,#N/A,FALSE,"Fixed Assets (E-3)";#N/A,#N/A,FALSE,"Venture Cap (F)";#N/A,#N/A,FALSE,"Control (G)"}</definedName>
    <definedName name="wrn.Budget." localSheetId="52" hidden="1">{"Spread Dollars",#N/A,FALSE,"Budget";"Spread Ratios",#N/A,FALSE,"Budget";"Target Comparison",#N/A,FALSE,"Summary"}</definedName>
    <definedName name="wrn.Budget._.1997._.Analysis." localSheetId="52" hidden="1">{#N/A,#N/A,TRUE,"Budget 1997 Class A";#N/A,#N/A,TRUE,"Budgets 1997 Class B &amp; C"}</definedName>
    <definedName name="wrn.BUDGET._.PACKAGE." localSheetId="52" hidden="1">{"General Input",#N/A,FALSE,"General Info";"Miscellaneous Input",#N/A,FALSE,"General Info";"Tenant Info",#N/A,FALSE,"Revenue Input";"Base Rent",#N/A,FALSE,"Revenue Input";"RSF Projections",#N/A,FALSE,"Revenue Input";"OP Cost Escalations",#N/A,FALSE,"Revenue Input";"OP Cost Monthly",#N/A,FALSE,"Revenue Input";"RE Tax Escalation",#N/A,FALSE,"Revenue Input";"RE Tax Monthly",#N/A,FALSE,"Revenue Input";"Assumptions",#N/A,FALSE,"Leasing Assumptions";"Property Improvements",#N/A,FALSE,"Property Improvements";"Parking",#N/A,FALSE,"Parking";"ONE",#N/A,FALSE,"Expenses";"TWO",#N/A,FALSE,"Expenses";"FOUR",#N/A,FALSE,"Expenses";"THREE",#N/A,FALSE,"Expenses";"Five",#N/A,FALSE,"Expenses";"Six",#N/A,FALSE,"Expenses";"Seven",#N/A,FALSE,"Expenses";"Eight",#N/A,FALSE,"Expenses";"Nine",#N/A,FALSE,"Expenses";"Ten",#N/A,FALSE,"Expenses";"Eleven",#N/A,FALSE,"Expenses";"Twelve",#N/A,FALSE,"Expenses";"Thirteen",#N/A,FALSE,"Expenses";"Fourteen",#N/A,FALSE,"Expenses";"Fifteen",#N/A,FALSE,"Expenses";"Sixteen",#N/A,FALSE,"Expenses";"Seventeen",#N/A,FALSE,"Expenses";"Eighteen",#N/A,FALSE,"Expenses";"Nineteen",#N/A,FALSE,"Expenses";"Twenty",#N/A,FALSE,"Expenses";"Twenty one",#N/A,FALSE,"Expenses";"Twenty two",#N/A,FALSE,"Expenses";"Twenty three",#N/A,FALSE,"Expenses";"Twenty four",#N/A,FALSE,"Expenses";"Twenty five",#N/A,FALSE,"Expenses";"Twenty six",#N/A,FALSE,"Expenses";"Twenty seven",#N/A,FALSE,"Expenses";"Twenty eight",#N/A,FALSE,"Expenses";"Twenty nine",#N/A,FALSE,"Expenses";"Thirty",#N/A,FALSE,"Expenses";"Thirty one",#N/A,FALSE,"Expenses";"Thirty two",#N/A,FALSE,"Expenses";"Thirty three",#N/A,FALSE,"Expenses";"Thirty four",#N/A,FALSE,"Expenses";"Thirty five",#N/A,FALSE,"Expenses";"Thirty six",#N/A,FALSE,"Expenses";"Thirty seven",#N/A,FALSE,"Expenses";"Thirty eight",#N/A,FALSE,"Expenses";"Thirty nine",#N/A,FALSE,"Expenses";"forty",#N/A,FALSE,"Expenses";"Forty one",#N/A,FALSE,"Expenses";"Forty two",#N/A,FALSE,"Expenses";"Forty three",#N/A,FALSE,"Expenses";"Forty four",#N/A,FALSE,"Expenses";"Forty five",#N/A,FALSE,"Expenses";"PriorYr1",#N/A,FALSE,"Prior Year Amounts";"PriorYr2",#N/A,FALSE,"Prior Year Amounts";#N/A,#N/A,FALSE,"Capital Expenditures";"Commission Cost",#N/A,FALSE,"Capital Expenditures";"Tenant Improvements",#N/A,FALSE,"Capital Expenditures";#N/A,#N/A,FALSE,"Revenue Schedules";"Revenue Summary",#N/A,FALSE,"Revenue Schedules";#N/A,#N/A,FALSE,"Expense Schedules";"Expense Schedules",#N/A,FALSE,"Expense Schedules";"MonSum 1",#N/A,FALSE,"Summary Schedules";"MonSum 2",#N/A,FALSE,"Summary Schedules";"QtrSum1",#N/A,FALSE,"Summary Schedules";"QtrSum2",#N/A,FALSE,"Summary Schedules";"AnnualSum1",#N/A,FALSE,"Summary Schedules"}</definedName>
    <definedName name="wrn.bullshit1." localSheetId="52" hidden="1">{#N/A,#N/A,FALSE,"Sheet1";#N/A,#N/A,FALSE,"Summary";#N/A,#N/A,FALSE,"proj1";#N/A,#N/A,FALSE,"proj2"}</definedName>
    <definedName name="wrn.CAM._.Allocation." localSheetId="52" hidden="1">{"CAM_Summary",#N/A,FALSE,"CAM Allocation";"CAM1",#N/A,FALSE,"CAM Allocation";"CAM2",#N/A,FALSE,"CAM Allocation";"CAM3",#N/A,FALSE,"CAM Allocation"}</definedName>
    <definedName name="wrn.Capital._.Expenditures." localSheetId="52" hidden="1">{"Commission Cost",#N/A,FALSE,"Capital Expenditures";"Tenant Improvements",#N/A,FALSE,"Capital Expenditures"}</definedName>
    <definedName name="wrn.Capital_Increm.." localSheetId="52" hidden="1">{#N/A,#N/A,FALSE,"Capital-Incremental"}</definedName>
    <definedName name="wrn.Capital_Nonincre.." localSheetId="52" hidden="1">{#N/A,#N/A,FALSE,"Capital-Nonincremental"}</definedName>
    <definedName name="wrn.CAPREIT." localSheetId="52" hidden="1">{#N/A,#N/A,FALSE,"CAPREIT"}</definedName>
    <definedName name="wrn.CAPREIT._.II." localSheetId="52" hidden="1">{#N/A,#N/A,FALSE,"Consolidate II";#N/A,#N/A,FALSE,"Atrium";#N/A,#N/A,FALSE,"DoverFarms";#N/A,#N/A,FALSE,"GreenwayChase";#N/A,#N/A,FALSE,"Island Club 1";#N/A,#N/A,FALSE,"IslesGateway";#N/A,#N/A,FALSE,"MadisonPark";#N/A,#N/A,FALSE,"PacesRun";#N/A,#N/A,FALSE,"Park";#N/A,#N/A,FALSE,"Sunbrook";#N/A,#N/A,FALSE,"TownPlace";#N/A,#N/A,FALSE,"WatPark";#N/A,#N/A,FALSE,"WatPlace";#N/A,#N/A,FALSE,"WatCastleton"}</definedName>
    <definedName name="wrn.CAPREIT._.II._.and._.IV." localSheetId="52" hidden="1">{#N/A,#N/A,FALSE,"Consolidate II &amp; IV";#N/A,#N/A,FALSE,"Atrium";#N/A,#N/A,FALSE,"Chasewood";#N/A,#N/A,FALSE,"ClubNorthHills";#N/A,#N/A,FALSE,"DoverFarms";#N/A,#N/A,FALSE,"GreenwayChase";#N/A,#N/A,FALSE,"Island Club 1";#N/A,#N/A,FALSE,"IslesGateway";#N/A,#N/A,FALSE,"Kensington";#N/A,#N/A,FALSE,"LakeFront";#N/A,#N/A,FALSE,"MadisonPark";#N/A,#N/A,FALSE,"Oaks";#N/A,#N/A,FALSE,"PacesRun";#N/A,#N/A,FALSE,"Park";#N/A,#N/A,FALSE,"PointeWest";#N/A,#N/A,FALSE,"Sunbrook";#N/A,#N/A,FALSE,"Sundance";#N/A,#N/A,FALSE,"TownPlace";#N/A,#N/A,FALSE,"WatPark";#N/A,#N/A,FALSE,"WatPlace";#N/A,#N/A,FALSE,"WatCastleton";#N/A,#N/A,FALSE,"Wellington"}</definedName>
    <definedName name="wrn.CAPREIT._.IV." localSheetId="52" hidden="1">{#N/A,#N/A,FALSE,"Consolidate IV";#N/A,#N/A,FALSE,"Chasewood";#N/A,#N/A,FALSE,"ClubNorthHills";#N/A,#N/A,FALSE,"Kensington";#N/A,#N/A,FALSE,"LakeFront";#N/A,#N/A,FALSE,"Oaks";#N/A,#N/A,FALSE,"PointeWest";#N/A,#N/A,FALSE,"Sundance";#N/A,#N/A,FALSE,"Wellington"}</definedName>
    <definedName name="wrn.CAPREIT._.TERA." localSheetId="52" hidden="1">{#N/A,#N/A,FALSE,"Consolidate TERA";#N/A,#N/A,FALSE,"Boulder";#N/A,#N/A,FALSE,"Braden";#N/A,#N/A,FALSE,"Cambridge";#N/A,#N/A,FALSE,"Charleston";#N/A,#N/A,FALSE,"Cornerstone";#N/A,#N/A,FALSE,"Courtyard";#N/A,#N/A,FALSE,"LakeMayport";#N/A,#N/A,FALSE,"Paces River 1";#N/A,#N/A,FALSE,"Paces River 2";#N/A,#N/A,FALSE,"Paddock ";#N/A,#N/A,FALSE,"Summer";#N/A,#N/A,FALSE,"Sutton"}</definedName>
    <definedName name="wrn.CAPREIT._.V." localSheetId="52" hidden="1">{#N/A,#N/A,FALSE,"Consolidate V";#N/A,#N/A,FALSE,"Ashley";#N/A,#N/A,FALSE,"Biscayne";#N/A,#N/A,FALSE,"Carnegie";#N/A,#N/A,FALSE,"Culpeper ";#N/A,#N/A,FALSE,"Island Club 2";#N/A,#N/A,FALSE,"MadisonRidge";#N/A,#N/A,FALSE,"Magnolia";#N/A,#N/A,FALSE,"Royal";#N/A,#N/A,FALSE,"Valle"}</definedName>
    <definedName name="wrn.CAPREIT._2" localSheetId="52" hidden="1">{#N/A,#N/A,FALSE,"CAPREIT"}</definedName>
    <definedName name="wrn.CAPREIT._3" localSheetId="52" hidden="1">{#N/A,#N/A,FALSE,"CAPREIT"}</definedName>
    <definedName name="wrn.CAPREIT._4" localSheetId="52" hidden="1">{#N/A,#N/A,FALSE,"CAPREIT"}</definedName>
    <definedName name="wrn.CAPREIT._5" localSheetId="52" hidden="1">{#N/A,#N/A,FALSE,"CAPREIT"}</definedName>
    <definedName name="wrn.CAPREIT2" localSheetId="52" hidden="1">{#N/A,#N/A,FALSE,"CAPREIT"}</definedName>
    <definedName name="wrn.CAPREIT2_2" localSheetId="52" hidden="1">{#N/A,#N/A,FALSE,"CAPREIT"}</definedName>
    <definedName name="wrn.CAPREIT2_3" localSheetId="52" hidden="1">{#N/A,#N/A,FALSE,"CAPREIT"}</definedName>
    <definedName name="wrn.CAPREIT2_4" localSheetId="52" hidden="1">{#N/A,#N/A,FALSE,"CAPREIT"}</definedName>
    <definedName name="wrn.CAPREIT2_5" localSheetId="52" hidden="1">{#N/A,#N/A,FALSE,"CAPREIT"}</definedName>
    <definedName name="wrn.Capx." localSheetId="52">{"Capx/exp",#N/A,FALSE,"CapX"}</definedName>
    <definedName name="wrn.cash" localSheetId="52" hidden="1">{#N/A,#N/A,FALSE,"Matrix";#N/A,#N/A,FALSE,"Cash Flow";#N/A,#N/A,FALSE,"10 Year Cost Analysis"}</definedName>
    <definedName name="wrn.Cash." localSheetId="52" hidden="1">{"Cash_detail",#N/A,FALSE,"Cash";"Cash_summary",#N/A,FALSE,"Cash";"Cash_adjustments",#N/A,FALSE,"Cash";"Cash_reconciliation",#N/A,FALSE,"Cash";"Cash_Variance",#N/A,FALSE,"Cash"}</definedName>
    <definedName name="wrn.Cash._.and._.Accrual." localSheetId="52" hidden="1">{"a_cash",#N/A,FALSE,"Summary";"a_accrual",#N/A,FALSE,"Summary"}</definedName>
    <definedName name="wrn.Cash._.and._.Accrual.2" localSheetId="52" hidden="1">{"a_cash",#N/A,FALSE,"Summary";"a_accrual",#N/A,FALSE,"Summary"}</definedName>
    <definedName name="wrn.Cash._.Flow._.Analysis." localSheetId="52">{"CF",#N/A,FALSE,"Cash Flow";"RET",#N/A,FALSE,"Returns";"NPV",#N/A,FALSE,"Values";"ASMPT",#N/A,FALSE,"Assumptions"}</definedName>
    <definedName name="wrn.Cash._.Flow._.Analysis.2" localSheetId="52" hidden="1">{"CF",#N/A,FALSE,"Cash Flow";"RET",#N/A,FALSE,"Returns";"NPV",#N/A,FALSE,"Values";"ASMPT",#N/A,FALSE,"Assumptions"}</definedName>
    <definedName name="wrn.Cash._.Flow._.Analysis7" localSheetId="52" hidden="1">{"CF",#N/A,FALSE,"Cash Flow";"RET",#N/A,FALSE,"Returns";"NPV",#N/A,FALSE,"Values";"ASMPT",#N/A,FALSE,"Assumptions"}</definedName>
    <definedName name="wrn.Cash._.Flow._.and._.Matrix." localSheetId="52">{#N/A,#N/A,FALSE,"Matrix";#N/A,#N/A,FALSE,"Cash Flow";#N/A,#N/A,FALSE,"10 Year Cost Analysis"}</definedName>
    <definedName name="wrn.CASH._.FLOWS._.ONLY." localSheetId="52">{#N/A,#N/A,FALSE,"Assumptions";#N/A,#N/A,FALSE,"Consol CF";#N/A,#N/A,FALSE,"Hacienda CF";#N/A,#N/A,FALSE,"Chabot CF";#N/A,#N/A,FALSE,"Diablo CF"}</definedName>
    <definedName name="wrn.Cash_Flow." localSheetId="52" hidden="1">{#N/A,#N/A,FALSE,"Cash Flow"}</definedName>
    <definedName name="wrn.CD." localSheetId="52" hidden="1">{"CD1",#N/A,TRUE,"C-D (R)";"CD2",#N/A,TRUE,"C-D (R)"}</definedName>
    <definedName name="wrn.CD.2" localSheetId="52" hidden="1">{"CD1",#N/A,TRUE,"C-D (R)";"CD2",#N/A,TRUE,"C-D (R)"}</definedName>
    <definedName name="wrn.CDA." localSheetId="52" hidden="1">{#N/A,#N/A,TRUE,"Comments";#N/A,#N/A,TRUE,"toc";#N/A,#N/A,TRUE,"data1";#N/A,#N/A,TRUE,"financing";#N/A,#N/A,TRUE,"source";#N/A,#N/A,TRUE,"cash";#N/A,#N/A,TRUE,"tax";#N/A,#N/A,TRUE,"ln3";#N/A,#N/A,TRUE,"ln2 (2)";#N/A,#N/A,TRUE,"mht";#N/A,#N/A,TRUE,"cda2";#N/A,#N/A,TRUE,"mtdata1";#N/A,#N/A,TRUE,"mtsource";#N/A,#N/A,TRUE,"mtop";#N/A,#N/A,TRUE,"noi";#N/A,#N/A,TRUE,"base";#N/A,#N/A,TRUE,"mtcash";#N/A,#N/A,TRUE,"mttax";#N/A,#N/A,TRUE,"ti"}</definedName>
    <definedName name="wrn.CF._.Print." localSheetId="52"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HART." localSheetId="52" hidden="1">{"CHART",#N/A,FALSE,"Arch Communications"}</definedName>
    <definedName name="wrn.CHART2._.detail." localSheetId="52" hidden="1">{#N/A,#N/A,FALSE,"Chart 2 by Prop Type"}</definedName>
    <definedName name="wrn.check." localSheetId="52"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52"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s." localSheetId="52" hidden="1">{"Checks",#N/A,FALSE,"Checks"}</definedName>
    <definedName name="wrn.Clarie_Bridge." localSheetId="52" hidden="1">{"One",#N/A,FALSE,"Claire Bridge";"Two",#N/A,FALSE,"Claire Bridge";"Three",#N/A,FALSE,"Claire Bridge";"Four",#N/A,FALSE,"Claire Bridge";"Five",#N/A,FALSE,"Claire Bridge"}</definedName>
    <definedName name="wrn.Cleveland." localSheetId="52" hidden="1">{#N/A,#N/A,FALSE,"Exec. Summary";#N/A,#N/A,FALSE,"Budget";#N/A,#N/A,FALSE,"Assumptions";#N/A,#N/A,FALSE,"Cash Flow";#N/A,#N/A,FALSE,"Apt. Lease-up";#N/A,#N/A,FALSE,"Carry"}</definedName>
    <definedName name="wrn.client." localSheetId="52" hidden="1">{"multiple",#N/A,FALSE,"client";"margins",#N/A,FALSE,"client";"data",#N/A,FALSE,"client"}</definedName>
    <definedName name="wrn.Client3." localSheetId="52" hidden="1">{"data",#N/A,FALSE,"client (3)";"margins",#N/A,FALSE,"client (3)";"multiple",#N/A,FALSE,"client (3)"}</definedName>
    <definedName name="wrn.client4." localSheetId="52" hidden="1">{"multiple",#N/A,FALSE,"client (4)";"margins",#N/A,FALSE,"client (4)";"data",#N/A,FALSE,"client (4)"}</definedName>
    <definedName name="wrn.clientcopy." localSheetId="5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osing._.BW." localSheetId="52" hidden="1">{#N/A,#N/A,FALSE,"Closing Bentley Wynde";#N/A,#N/A,FALSE,"Closing Bantley Wynde (1)"}</definedName>
    <definedName name="wrn.COM." localSheetId="52" hidden="1">{"COM",#N/A,FALSE,"800 10th"}</definedName>
    <definedName name="wrn.combined." localSheetId="52" hidden="1">{#N/A,#N/A,FALSE,"Page 2";#N/A,#N/A,FALSE,"Page 1A";#N/A,#N/A,FALSE,"Page 1B";#N/A,#N/A,FALSE,"ExecSum";#N/A,#N/A,FALSE,"Budget";#N/A,#N/A,FALSE,"Lease Summary";#N/A,#N/A,FALSE,"Summary1";#N/A,#N/A,FALSE,"CashFlow";#N/A,#N/A,FALSE,"Page 3";#N/A,#N/A,FALSE,"Page 4";#N/A,#N/A,FALSE,"Carry"}</definedName>
    <definedName name="wrn.COMLAWTC." localSheetId="52" hidden="1">{"Commish",#N/A,FALSE,"LAWTC"}</definedName>
    <definedName name="wrn.Committee._.Package." localSheetId="52" hidden="1">{#N/A,#N/A,FALSE,"Signature Page";#N/A,#N/A,FALSE,"Summary I";#N/A,#N/A,FALSE,"Summary II";#N/A,#N/A,FALSE,"Borr";#N/A,#N/A,FALSE,"KeyI";#N/A,#N/A,FALSE,"REOI";#N/A,#N/A,FALSE,"Income";#N/A,#N/A,FALSE,"Expenses";#N/A,#N/A,FALSE,"Summary III";#N/A,#N/A,FALSE,"Spreadsheet";#N/A,#N/A,FALSE,"Exit Strategy";#N/A,#N/A,FALSE,"CashColl";#N/A,#N/A,FALSE,"Sources &amp; Uses"}</definedName>
    <definedName name="wrn.Comp." localSheetId="52" hidden="1">{"Comp",#N/A,FALSE,"Spreadsheet"}</definedName>
    <definedName name="wrn.Compare._.Hawaiki." localSheetId="52" hidden="1">{"Divsum Compare Hawaiki",#N/A,FALSE,"Divsum"}</definedName>
    <definedName name="wrn.COMPCO." localSheetId="52" hidden="1">{"Page1",#N/A,FALSE,"CompCo";"Page2",#N/A,FALSE,"CompCo"}</definedName>
    <definedName name="wrn.Competition._1" localSheetId="52" hidden="1">{#N/A,#N/A,FALSE,"CompSummary";#N/A,#N/A,FALSE,"Comp1";#N/A,#N/A,FALSE,"Comp2";#N/A,#N/A,FALSE,"Comp3";#N/A,#N/A,FALSE,"Comp4";#N/A,#N/A,FALSE,"Comp5";#N/A,#N/A,FALSE,"Our Prop";#N/A,#N/A,FALSE,"Projection Sheet"}</definedName>
    <definedName name="wrn.Complete." localSheetId="5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localSheetId="52" hidden="1">{#N/A,#N/A,TRUE,"Budget";#N/A,#N/A,TRUE,"Revenue &amp; COGS"}</definedName>
    <definedName name="wrn.Complete._.Budget.1" localSheetId="52" hidden="1">{#N/A,#N/A,TRUE,"Budget";#N/A,#N/A,TRUE,"Revenue &amp; COGS"}</definedName>
    <definedName name="wrn.Complete._.Package." localSheetId="52" hidden="1">{"Summary Including DHC",#N/A,TRUE,"SUMMARY";"Financial Assumptions",#N/A,TRUE,"Financial Assumptions";"Sources &amp; Uses",#N/A,TRUE,"Financial Assumptions";"History &amp; Projection",#N/A,TRUE,"History - Proforma"}</definedName>
    <definedName name="wrn.Complete._.Report." localSheetId="52" hidden="1">{#N/A,#N/A,FALSE,"Assumptions";#N/A,#N/A,FALSE,"Proforma IS";#N/A,#N/A,FALSE,"Cash Flows RLP";#N/A,#N/A,FALSE,"IRR";#N/A,#N/A,FALSE,"New Depr Sch-150% DB";#N/A,#N/A,FALSE,"Comments"}</definedName>
    <definedName name="wrn.Complete._.Review." localSheetId="52">{#N/A,#N/A,FALSE,"Occ and Rate";#N/A,#N/A,FALSE,"PF Input";#N/A,#N/A,FALSE,"Capital Input";#N/A,#N/A,FALSE,"Proforma Five Yr";#N/A,#N/A,FALSE,"Calculations";#N/A,#N/A,FALSE,"Transaction Summary-DTW"}</definedName>
    <definedName name="wrn.Complete.2" localSheetId="5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52" hidden="1">{"Cover",#N/A,FALSE,"Cover";"Summary",#N/A,FALSE,"Summarpage";"_x0006__x0006__x001A__x001A__x0006__x0006__x0010__x0010__x001B__x001B__x001A__x001A__x0007__x0007__x001A__x001A__x0008__x0008__x001A__x001A_	",#N/A,FALSE,"_x0007__x0007__x001A__x001A__x0008__x0008__x001A__x001A_		_x001A__x001A_
_x001A__x001A__x000B__x000B__x001A__x001A__x000C__x000C__x001A__x001A__x000D__x000D_";"
_x001A__x001A__x000B__x000B__x001A__x001A__x000C__x000C__x001A__x001A__x000D__x000D__x001A__x001A__x000E__x000E__x001A__x001A__x000F__x000F__x001A__x001A__x0010__x0010_",#N/A,FALSE,"_x001A__x001A__x000D__x000D__x001A__x001A__x000E__x000E__x001A__x001A__x000F__x000F_";"_x000F__x000F__x001A__x001A__x0010__x0010__x001A__x001A__x0011__x0011__x001A__x001A__x0012__x0012__x001A__x001A__x0013__x0013__x001A__x001A__x0014__x0014__x001A__x001A__x0015__x0015_",#N/A,FALSE,"_x001A__x001A__x0012__x0012__x001A__x001A__x0013__x0013__x001A__x001A__x0014__x0014__x001A__x001A__x0015__x0015__x001A_";"_x0014__x0014__x001A__x001A__x0015__x0015__x001A__x001A__x0016__x0016__x001A__x001A__x0017__x0017__x001A__x001A__x0018__x0018__x001A__x001A__x0019__x0019__x001A__x001A__x0006__x0006_",#N/A,FALSE,"_x001A__x001A__x0018__x0018__x001A__x001A__x0019__x0019__x001A__x001A__x0006__x0006__x0015__x0015__x0006__x0006__x001A__x001A__x0006__x0006__x0010__x0010__x001B_";"_x001A__x001A__x0006__x0006__x0015__x0015__x0006__x0006__x001A__x001A__x0006__x0006__x0010__x0010__x001B__x001B__x001A__x001A__x0007__x0007__x001A__x001A__x0008__x0008__x001A_",#N/A,FALSE,"_x0006__x0006__x0010__x0010__x001B__x001B__x001A__x001A__x0007__x0007__x001A__x001A__x0008__x0008__x001A__x001A_		_x001A__x001A_
_x001A__x001A__x000B__x000B_";"_x001A__x001A__x0008__x0008__x001A__x001A_	",#N/A,FALSE,"_x000C__x000C__x001A__x001A__x000D__x000D__x001A__x001A__x000E__x000E__x001A__x001A__x000F__x000F__x001A__x001A__x0010__x0010__x001A__x001A__x0011__x0011__x001A__x001A__x0012__x0012_";"_x001A__x001A__x000E__x000E__x001A__x001A__x000F__x000F__x001A__x001A__x0010__x0010__x001A_",#N/A,FALSE,"_x001A__x001A__x0012__x0012__x001A__x001A__x0013__x0013__x001A__x001A__x0014__x0014__x001A__x001A__x0015__x0015__x001A_";"_x0013__x0013__x001A__x001A__x0014__x0014__x001A__x001A__x0015__x0015__x001A__x001A__x0016__x0016__x001A__x001A__x0017__x0017__x001A__x001A__x0018__x0018__x001A__x001A__x0019__x0019_",#N/A,FALSE,"_x0017__x0017__x001A__x001A__x0018__x0018__x001A__x001A__x0019__x0019__x001A__x001A__x0006__x0006_Wood Earning";"Wood E",#N/A,FALSE,"Wood Products";"Pulp Production",#N/A,FALSE,"Pulp";"Pulp Earnings",#N/A,FALSE,"Pulp"}</definedName>
    <definedName name="wrn.condensed." localSheetId="52" hidden="1">{#N/A,#N/A,FALSE,"Unconsolidated Debt"}</definedName>
    <definedName name="wrn.condensed.0" localSheetId="52" hidden="1">{#N/A,#N/A,FALSE,"Unconsolidated Debt"}</definedName>
    <definedName name="wrn.condensed.2" localSheetId="52" hidden="1">{#N/A,#N/A,FALSE,"Unconsolidated Debt"}</definedName>
    <definedName name="wrn.Const_Monthly." localSheetId="52" hidden="1">{"Const_Monthly",#N/A,FALSE,"Construction"}</definedName>
    <definedName name="wrn.Construction._.Draws." localSheetId="52" hidden="1">{"Construction Draws",#N/A,FALSE,"Hard Cost Breakdown";"Hard Cost Disbursement Summary",#N/A,FALSE,"Hard Cost Breakdown"}</definedName>
    <definedName name="wrn.Construction._.Sources._.and._.Uses." localSheetId="52" hidden="1">{"Sources and Uses - Construction",#N/A,FALSE,"Construction S &amp; U"}</definedName>
    <definedName name="wrn.Construction_Summary." localSheetId="52" hidden="1">{#N/A,#N/A,FALSE,"Construction"}</definedName>
    <definedName name="wrn.contribution." localSheetId="52" hidden="1">{#N/A,#N/A,FALSE,"Contribution Analysis"}</definedName>
    <definedName name="wrn.contribution.1" localSheetId="52" hidden="1">{#N/A,#N/A,FALSE,"Contribution Analysis"}</definedName>
    <definedName name="wrn.Control_A." localSheetId="52" hidden="1">{#N/A,#N/A,FALSE,"Notes";#N/A,#N/A,FALSE,"CFD Summary";#N/A,#N/A,FALSE,"Loan Value";#N/A,#N/A,FALSE,"CashFlowSummary";#N/A,#N/A,FALSE,"InvestorSummary";#N/A,#N/A,FALSE,"RevenueAssumptions";#N/A,#N/A,FALSE,"MasterCostAssmp";#N/A,#N/A,FALSE,"InTractCstAssmp";#N/A,#N/A,FALSE,"LotTakedowns"}</definedName>
    <definedName name="wrn.Core." localSheetId="52" hidden="1">{#N/A,#N/A,FALSE,"Summary";#N/A,#N/A,FALSE,"Summary (2)";#N/A,#N/A,FALSE,"100 Wall (ll)";#N/A,#N/A,FALSE,"100 Wall (pj)";#N/A,#N/A,FALSE,"88 Pine (ll)";#N/A,#N/A,FALSE,"88 Pine (pj)";#N/A,#N/A,FALSE,"1 WTC (ll)";#N/A,#N/A,FALSE,"1 WTC (pj)"}</definedName>
    <definedName name="wrn.CORNELL._.ANALYSIS." localSheetId="52" hidden="1">{#N/A,#N/A,FALSE,"CORNELL SCENARIO COMPARISON";#N/A,#N/A,FALSE,"SUMMARY";#N/A,#N/A,FALSE,"Returns";#N/A,#N/A,FALSE,"Cash Flow";#N/A,#N/A,FALSE,"Pro-Forma";#N/A,#N/A,FALSE,"Rent Roll"}</definedName>
    <definedName name="wrn.Corporate." localSheetId="52" hidden="1">{"Corporate",#N/A,FALSE,"Corporate Profile"}</definedName>
    <definedName name="wrn.Cost._.Schedules." localSheetId="52" hidden="1">{#N/A,#N/A,TRUE,"CNST SCHD";#N/A,#N/A,TRUE,"TI SCHD";#N/A,#N/A,TRUE,"COM SCHD";#N/A,#N/A,TRUE,"LU INT-FFO SCHD"}</definedName>
    <definedName name="wrn.cotop." localSheetId="52" hidden="1">{"ReportTop",#N/A,FALSE,"report top"}</definedName>
    <definedName name="wrn.cotop2." localSheetId="52" hidden="1">{"ReportTop",#N/A,FALSE,"report top"}</definedName>
    <definedName name="wrn.Country._.consolidation." localSheetId="52" hidden="1">{#N/A,"Belgium",TRUE,"Country conso graphs";#N/A,"Netherlands",TRUE,"Country conso graphs";#N/A,"Germany",TRUE,"Country conso graphs";#N/A,"France",TRUE,"Country conso graphs";#N/A,"Sweden",TRUE,"Country conso graphs";#N/A,"Denmark",TRUE,"Country conso graphs";#N/A,"UK",TRUE,"Country conso graphs";#N/A,"Italy",TRUE,"Country conso graphs"}</definedName>
    <definedName name="wrn.Cover." localSheetId="52" hidden="1">{"coverall",#N/A,FALSE,"Definitions";"cover1",#N/A,FALSE,"Definitions";"cover2",#N/A,FALSE,"Definitions";"cover3",#N/A,FALSE,"Definitions";"cover4",#N/A,FALSE,"Definitions";"cover5",#N/A,FALSE,"Definitions";"blank",#N/A,FALSE,"Definitions"}</definedName>
    <definedName name="wrn.CP2._.Project._.Listing." localSheetId="52" hidden="1">{#N/A,#N/A,FALSE,"CP-2 form"}</definedName>
    <definedName name="wrn.Crossings." localSheetId="52" hidden="1">{"One",#N/A,FALSE,"Crossings";"Two",#N/A,FALSE,"Crossings";"Three",#N/A,FALSE,"Crossings";"Fous",#N/A,FALSE,"Crossings";"Five",#N/A,FALSE,"Crossings"}</definedName>
    <definedName name="wrn.crossroads." localSheetId="52" hidden="1">{#N/A,#N/A,FALSE,"RENT ROLL";#N/A,#N/A,FALSE,"CAM";#N/A,#N/A,FALSE,"TAXES";#N/A,#N/A,FALSE,"INSURANCE";#N/A,#N/A,FALSE,"HVAC";#N/A,#N/A,FALSE,"MARKETING"}</definedName>
    <definedName name="wrn.csc." localSheetId="52" hidden="1">{"orixcsc",#N/A,FALSE,"ORIX CSC";"orixcsc2",#N/A,FALSE,"ORIX CSC"}</definedName>
    <definedName name="wrn.csc.1" localSheetId="52" hidden="1">{"orixcsc",#N/A,FALSE,"ORIX CSC";"orixcsc2",#N/A,FALSE,"ORIX CSC"}</definedName>
    <definedName name="wrn.csc.1_2" localSheetId="52" hidden="1">{"orixcsc",#N/A,FALSE,"ORIX CSC";"orixcsc2",#N/A,FALSE,"ORIX CSC"}</definedName>
    <definedName name="wrn.csc.3" localSheetId="52" hidden="1">{#N/A,#N/A,FALSE,"ORIX CSC"}</definedName>
    <definedName name="wrn.csc.3_2" localSheetId="52" hidden="1">{#N/A,#N/A,FALSE,"ORIX CSC"}</definedName>
    <definedName name="wrn.csc2." localSheetId="52" hidden="1">{#N/A,#N/A,FALSE,"ORIX CSC"}</definedName>
    <definedName name="wrn.csc2.2" localSheetId="52" hidden="1">{#N/A,#N/A,FALSE,"ORIX CSC"}</definedName>
    <definedName name="wrn.cssa." localSheetId="52" hidden="1">{#N/A,#N/A,FALSE,"WATCHDSC";#N/A,#N/A,FALSE,"2LOSSMOD";#N/A,#N/A,FALSE,"2LOSS";#N/A,#N/A,FALSE,"DSC";#N/A,#N/A,FALSE,"OPERAT";#N/A,#N/A,FALSE,"ADJUST";#N/A,#N/A,FALSE,"LEASE EXPIRE"}</definedName>
    <definedName name="wrn.CSSF._.ex._.USGAAP." localSheetId="52"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wrn.Ctrl._.A._.Annually." localSheetId="52"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Quarterly." localSheetId="52"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M." localSheetId="52" hidden="1">{#N/A,#N/A,FALSE,"Project Summary";#N/A,#N/A,FALSE,"Notes";#N/A,#N/A,FALSE,"BaseAssumptions";#N/A,#N/A,FALSE,"CFD Summary";#N/A,#N/A,FALSE,"RevenueAssumptions";#N/A,#N/A,FALSE,"MasterCostAssmp";#N/A,#N/A,FALSE,"InTractCstAssmp";#N/A,#N/A,FALSE,"LotTakedowns";#N/A,#N/A,FALSE,"CashFlowSummary";#N/A,#N/A,FALSE,"FlowSummary";#N/A,#N/A,FALSE,"Consolidated Loan";#N/A,#N/A,FALSE,"SourcesAndUses";#N/A,#N/A,FALSE,"CashDistribute";#N/A,#N/A,FALSE,"InvestorSummary";#N/A,#N/A,FALSE,"Finance Summary";#N/A,#N/A,FALSE,"SourceAndUse";#N/A,#N/A,FALSE,"Valuation"}</definedName>
    <definedName name="wrn.Ctrl._.M._.Annually." localSheetId="52"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Quarterly." localSheetId="52"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urrency._.Analysis." localSheetId="52" hidden="1">{"Analysis of Assets_Liabilities",#N/A,FALSE,"ccy_anal";"Analysis of Investments",#N/A,FALSE,"ccy_anal"}</definedName>
    <definedName name="wrn.daily." localSheetId="52" hidden="1">{#N/A,#N/A,FALSE,"Major v. River";#N/A,#N/A,FALSE,"Large Operators";#N/A,#N/A,FALSE,"Smaller Operators";#N/A,#N/A,FALSE,"Equip. Supply";#N/A,#N/A,FALSE,"EBITDA"}</definedName>
    <definedName name="wrn.DARREN." localSheetId="52" hidden="1">{#N/A,#N/A,FALSE,"Track";"Summary",#N/A,FALSE,"Summary";#N/A,#N/A,FALSE,"Sources &amp; Uses";#N/A,#N/A,FALSE,"Annual CFs";"Budget",#N/A,FALSE,"Renovation PF";"Renovation PF",#N/A,FALSE,"Renovation PF";"Hotel Model",#N/A,FALSE,"Renovation PF";"Hotel Financials",#N/A,FALSE,"Renovation PF";"Occupancy #",#N/A,FALSE,"Renovation PF";#N/A,#N/A,FALSE,"Restaurants";#N/A,#N/A,FALSE,"Lounges";#N/A,#N/A,FALSE,"Clubs";#N/A,#N/A,FALSE,"Shows";#N/A,#N/A,FALSE,"Outdoor";#N/A,#N/A,FALSE,"Banquet";#N/A,#N/A,FALSE,"Retail";#N/A,#N/A,FALSE,"Casino"}</definedName>
    <definedName name="wrn.data." localSheetId="52">{"data",#N/A,FALSE,"INPUT"}</definedName>
    <definedName name="wrn.data1" localSheetId="52" hidden="1">{"data",#N/A,FALSE,"INPUT"}</definedName>
    <definedName name="wrn.data5" localSheetId="52" hidden="1">{"data",#N/A,FALSE,"INPUT"}</definedName>
    <definedName name="wrn.DATABASE." localSheetId="52" hidden="1">{"DBINPUT1",#N/A,FALSE,"Database";"DBINPUT2",#N/A,FALSE,"Database"}</definedName>
    <definedName name="wrn.Days._.in._.AR." localSheetId="52" hidden="1">{"Normal",#N/A,TRUE,"Days";"Sold",#N/A,TRUE,"Days"}</definedName>
    <definedName name="wrn.dcf." localSheetId="52" hidden="1">{"mgmt forecast",#N/A,FALSE,"Mgmt Forecast";"dcf table",#N/A,FALSE,"Mgmt Forecast";"sensitivity",#N/A,FALSE,"Mgmt Forecast";"table inputs",#N/A,FALSE,"Mgmt Forecast";"calculations",#N/A,FALSE,"Mgmt Forecast"}</definedName>
    <definedName name="wrn.DCF._.Valuation." localSheetId="52" hidden="1">{"value box",#N/A,TRUE,"DPL Inc. Fin Statements";"unlevered free cash flows",#N/A,TRUE,"DPL Inc. Fin Statements"}</definedName>
    <definedName name="wrn.DCFEpervier." localSheetId="52"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R._.Output." localSheetId="52">{"DCR Output",#N/A,FALSE,"Output"}</definedName>
    <definedName name="wrn.Debt._.Maturity." localSheetId="52" hidden="1">{#N/A,#N/A,FALSE,"ZLDebtMaturity";#N/A,#N/A,FALSE,"FCDebtMaturity";#N/A,#N/A,FALSE,"ZM3DebtMaturity";#N/A,#N/A,FALSE,"ZM2DebtMaturity";#N/A,#N/A,FALSE,"zm1DebtMaturity";#N/A,#N/A,FALSE,"ConsZM123DebtMaturity"}</definedName>
    <definedName name="wrn.DEDUCT_INTEREST." localSheetId="52" hidden="1">{"DEDUCTIBLE INT RECAP",#N/A,FALSE,"Recap"}</definedName>
    <definedName name="wrn.Demand._.Calcs." localSheetId="52">{#N/A,#N/A,FALSE,"Demand Calcs"}</definedName>
    <definedName name="wrn.Demand._.Inputs." localSheetId="52">{#N/A,#N/A,FALSE,"Demand Inputs"}</definedName>
    <definedName name="wrn.Depreciation." localSheetId="52" hidden="1">{"One",#N/A,FALSE,"Depreciation"}</definedName>
    <definedName name="wrn.Detailed." localSheetId="52" hidden="1">{"Detailed",#N/A,FALSE,"Schedule4"}</definedName>
    <definedName name="wrn.Detailed._.Partnership._.Returns._.Leveraged." localSheetId="52" hidden="1">{"Return Analysis - Leveraged",#N/A,FALSE,"Return Analysis - Leveraged"}</definedName>
    <definedName name="wrn.Detailed._.Unit._.Mix._.Sheet." localSheetId="52" hidden="1">{#N/A,#N/A,FALSE,"Unit Mix"}</definedName>
    <definedName name="wrn.DETAILS." localSheetId="52" hidden="1">{"DETAIL1",#N/A,FALSE,"DETAIL";"DETAIL2",#N/A,FALSE,"DETAIL"}</definedName>
    <definedName name="wrn.devdeal." localSheetId="52" hidden="1">{"top",#N/A,TRUE,"Detail";"next",#N/A,TRUE,"Detail";"then",#N/A,TRUE,"Detail";"and",#N/A,TRUE,"Detail";"inaddition",#N/A,TRUE,"Detail";"finally",#N/A,TRUE,"Detail"}</definedName>
    <definedName name="wrn.Development._.Budget." localSheetId="52" hidden="1">{"Year 1",#N/A,FALSE,"Budget";"Year 2",#N/A,FALSE,"Budget";"Year 3",#N/A,FALSE,"Budget";"Year 4",#N/A,FALSE,"Budget"}</definedName>
    <definedName name="wrn.development._.budget._.detail." localSheetId="52" hidden="1">{"Detail Development Cost Summary",#N/A,FALSE,"Cost Sum"}</definedName>
    <definedName name="wrn.Diebold._.1." localSheetId="52" hidden="1">{#N/A,#N/A,FALSE,"Allo SEC";#N/A,#N/A,FALSE,"Consid";#N/A,#N/A,FALSE,"BalSht";#N/A,#N/A,FALSE,"Customer List";#N/A,#N/A,FALSE,"WFIP";#N/A,#N/A,FALSE,"WC";#N/A,#N/A,FALSE,"FA_Dep";#N/A,#N/A,FALSE,"SUMMARY";#N/A,#N/A,FALSE,"Hardware";#N/A,#N/A,FALSE,"WRM";#N/A,#N/A,FALSE,"NWS";#N/A,#N/A,FALSE,"Embed. SW";#N/A,#N/A,FALSE,"WRM-IPRD";#N/A,#N/A,FALSE,"WinForm-IPRD";#N/A,#N/A,FALSE,"Sheet1"}</definedName>
    <definedName name="wrn.Divsum._.All._.Sections." localSheetId="52" hidden="1">{"Divsum Complete Divsum",#N/A,FALSE,"Divsum"}</definedName>
    <definedName name="wrn.DRAFT2." localSheetId="52" hidden="1">{"SUMMARY1",#N/A,TRUE,"SUMMARY1";"TOTAL PJCT",#N/A,TRUE,"Feasability";"AMC INDRECT",#N/A,TRUE,"Feasability";"PROMANDE",#N/A,TRUE,"Feasability";#N/A,#N/A,TRUE,"DIRECT COST";"new roll 1",#N/A,TRUE,"NEW RENT ROLL";"LOST_RENT",#N/A,TRUE,"Lost rent-buyout";"detail estimate",#N/A,TRUE,"Detail estimate";"PROMEADE SUMMARY",#N/A,TRUE,"PROMENADE COST";"promenade cost",#N/A,TRUE,"PROMENADE COST"}</definedName>
    <definedName name="wrn.dtl.schedules" localSheetId="52" hidden="1">{"ACCOUNT DETAIL",#N/A,FALSE,"SCHEDULE E";"ACCOUNT DETAIL",#N/A,FALSE,"SCHEDULE G";"ACCOUNT DETAIL",#N/A,FALSE,"SCHEDULE H";"ACCOUNT DETAIL",#N/A,FALSE,"SCHEDULE I"}</definedName>
    <definedName name="wrn.Earnings._.Model." localSheetId="5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 localSheetId="52" hidden="1">{"eb1",#N/A,TRUE,"E-B (R)";"eb2",#N/A,TRUE,"E-B (R)"}</definedName>
    <definedName name="wrn.Ebit." localSheetId="52" hidden="1">{"Ebit_detail",#N/A,FALSE,"P&amp;L";"Ebit_division_direct",#N/A,FALSE,"P&amp;L";"Ebit_indirect_allocation",#N/A,FALSE,"P&amp;L";"Ebit_division_indirect",#N/A,FALSE,"P&amp;L";"Ebit_Variance",#N/A,FALSE,"P&amp;L"}</definedName>
    <definedName name="wrn.EC1." localSheetId="52" hidden="1">{"eca",#N/A,TRUE,"E-C1 (R)";"ecb",#N/A,TRUE,"E-C1 (R)"}</definedName>
    <definedName name="wrn.ED." localSheetId="52" hidden="1">{"ed1",#N/A,TRUE,"E-D";"ed2",#N/A,TRUE,"E-D"}</definedName>
    <definedName name="wrn.Edo._.Res._.Acumulado." localSheetId="52" hidden="1">{"Edo Res Acum 1 Corrientes",#N/A,FALSE,"Edo Res Acum ";"Edo Res Acum 2 Corrientes",#N/A,FALSE,"Edo Res Acum "}</definedName>
    <definedName name="wrn.El._.Toro._.Pro._.Forma._.Detail." localSheetId="52" hidden="1">{"P1",#N/A,FALSE,"Proforma";"P1CF",#N/A,FALSE,"Proforma";"P1EquityCF",#N/A,FALSE,"Proforma"}</definedName>
    <definedName name="wrn.El._.Toro._.summary._.Sheets." localSheetId="52" hidden="1">{#N/A,#N/A,TRUE,"Dev Summ";#N/A,#N/A,TRUE,"General";#N/A,#N/A,TRUE,"Rates";#N/A,#N/A,TRUE,"Cost Summ"}</definedName>
    <definedName name="wrn.Englese._.Report._.1st._.half." localSheetId="52"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wrn.Englese._.Report._.2nd._.half." localSheetId="52" hidden="1">{"EngSWsum",#N/A,FALSE,"Sewer Summary";"EngSWest",#N/A,FALSE,"Sewer Estimate";"Eng GRsum",#N/A,FALSE,"Garage Summary";"EngGRest",#N/A,FALSE,"Garage Estimate";"EngPLsum",#N/A,FALSE,"Pool Summary";"EngPLest",#N/A,FALSE,"Pool";"EngPHsum",#N/A,FALSE,"Pool House Summary";"EngPHest",#N/A,FALSE,"Pool House Estimate";"EngMAsum",#N/A,FALSE,"Marina Summary";"EngMAest",#N/A,FALSE,"Marina Estimate"}</definedName>
    <definedName name="wrn.Entire._.Package." localSheetId="52" hidden="1">{#N/A,#N/A,FALSE,"Smry1";#N/A,#N/A,FALSE,"Smry2";#N/A,#N/A,FALSE,"Finance Cash Flow";#N/A,#N/A,FALSE,"ProForma_Input";#N/A,#N/A,FALSE,"prop_input";#N/A,#N/A,FALSE,"regional_input";#N/A,#N/A,FALSE,"LT Cost of Capital_Input";#N/A,#N/A,FALSE,"Debt_Input";#N/A,#N/A,FALSE,"Yr 6 Rent";#N/A,#N/A,FALSE,"Accr_Dil Cmpd"}</definedName>
    <definedName name="wrn.Entry._.Grids." localSheetId="52" hidden="1">{#N/A,#N/A,FALSE,"Services JE Grid";#N/A,#N/A,FALSE,"Emmes JE Grid";#N/A,#N/A,FALSE,"Capital JE Grid "}</definedName>
    <definedName name="wrn.equity." localSheetId="52" hidden="1">{#N/A,#N/A,FALSE,"Cover";#N/A,#N/A,FALSE,"Equity Sum";#N/A,#N/A,FALSE,"Constr Phase";#N/A,#N/A,FALSE,"Graph";#N/A,#N/A,FALSE,"Proforma";#N/A,#N/A,FALSE,"SQFT";#N/A,#N/A,FALSE,"TDC";#N/A,#N/A,FALSE,"Loan";#N/A,#N/A,FALSE,"Start Costs";#N/A,#N/A,FALSE,"Oper Exp";#N/A,#N/A,FALSE,"Grid"}</definedName>
    <definedName name="wrn.Error._.Report." localSheetId="52" hidden="1">{"Error Report",#N/A,FALSE,"Report"}</definedName>
    <definedName name="wrn.Estado._.Resultados._.constantes." localSheetId="52" hidden="1">{"Edo Resultados 1 constantes",#N/A,FALSE,"Edo Res";"Edo Resultados 2 constantes",#N/A,FALSE,"Edo Res"}</definedName>
    <definedName name="wrn.Estado._.Resultados._.corrientes." localSheetId="52" hidden="1">{"Edo Resultados 1 corrientes",#N/A,FALSE,"Edo Res";"Edo Resultados 2 corrientes",#N/A,FALSE,"Edo Res"}</definedName>
    <definedName name="wrn.Estimate._.Backup." localSheetId="52" hidden="1">{"Estimate Backup",#N/A,FALSE,"Divsum"}</definedName>
    <definedName name="wrn.etran." localSheetId="52" hidden="1">{#N/A,#N/A,FALSE,"Allo SEC";#N/A,#N/A,FALSE,"Consid";#N/A,#N/A,FALSE,"BalSht";#N/A,#N/A,FALSE,"WC";#N/A,#N/A,FALSE,"FA_Dep";#N/A,#N/A,FALSE,"Cap Assets";#N/A,#N/A,FALSE,"Royalty Assets";#N/A,#N/A,FALSE,"RateMaster";#N/A,#N/A,FALSE,"FreightView";#N/A,#N/A,FALSE,"PriceNet";#N/A,#N/A,FALSE,"WFIP";#N/A,#N/A,FALSE,"Customer List";#N/A,#N/A,FALSE,"IPRD Sum";#N/A,#N/A,FALSE,"Revenue";#N/A,#N/A,FALSE,"Comps";#N/A,#N/A,FALSE,"IPRD1-PR";#N/A,#N/A,FALSE,"IPRD2-CR";#N/A,#N/A,FALSE,"IPRD3-TRS";#N/A,#N/A,FALSE,"IPRD4-SMS";#N/A,#N/A,FALSE,"WACC"}</definedName>
    <definedName name="wrn.Europe." localSheetId="5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5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ecMgt._.Reports." localSheetId="52" hidden="1">{#N/A,#N/A,FALSE,"PropInfo";#N/A,#N/A,FALSE,"Summary";#N/A,#N/A,FALSE,"Comparitive";#N/A,#N/A,FALSE,"RevSummary"}</definedName>
    <definedName name="wrn.Executive._.Summary._.Reports." localSheetId="52" hidden="1">{"Estimated Proforma (Prelim. Proforma)",#N/A,TRUE,"Prelim. Proforma";"Summary Cash Flow Grid",#N/A,TRUE,"Cash Flow Grid";"Final Proforma (Final Proforma)",#N/A,TRUE,"Final Proforma";"Cash Flow Graph (Cash Flow Graphic)",#N/A,TRUE,"Cash Flow Graphic"}</definedName>
    <definedName name="wrn.Exhibit._.D._.to._.Constr.._.Loan._.Agmt." localSheetId="52" hidden="1">{"Construction Sources &amp; Uses Ex. D",#N/A,FALSE,"Construction S &amp; U"}</definedName>
    <definedName name="wrn.Exhibits." localSheetId="52" hidden="1">{#N/A,#N/A,FALSE,"Historical";#N/A,#N/A,FALSE,"Adjusted";#N/A,#N/A,FALSE,"CAM Alloc.";#N/A,#N/A,FALSE,"Projected CAM"}</definedName>
    <definedName name="wrn.ExitAndSalesAssumptions." localSheetId="52" hidden="1">{#N/A,#N/A,FALSE,"ExitStratigy"}</definedName>
    <definedName name="wrn.Expense._.Input." localSheetId="52" hidden="1">{#N/A,#N/A,FALSE,"Expense Input"}</definedName>
    <definedName name="wrn.Expense._.Schedules." localSheetId="52" hidden="1">{"Expense Schedules",#N/A,FALSE,"Expense Schedules"}</definedName>
    <definedName name="wrn.External._.Report__detail._.hidden." localSheetId="52" hidden="1">{"CREELP external",#N/A,FALSE,"CREELP";#N/A,#N/A,FALSE,"Funding 1 &amp; 2";#N/A,#N/A,FALSE,"Funding 8"}</definedName>
    <definedName name="wrn.External._Report_detail._.hidden.0" localSheetId="52" hidden="1">{"CREELP external",#N/A,FALSE,"CREELP";#N/A,#N/A,FALSE,"Funding 1 &amp; 2";#N/A,#N/A,FALSE,"Funding 8"}</definedName>
    <definedName name="wrn.Fair._.Share._.Calcs." localSheetId="52">{#N/A,#N/A,FALSE,"Fair Share"}</definedName>
    <definedName name="wrn.Fairfield._.Business._.Center." localSheetId="52" hidden="1">{#N/A,#N/A,FALSE,"SUMMARY";#N/A,#N/A,FALSE,"Returns";#N/A,#N/A,FALSE,"Pro-Forma";#N/A,#N/A,FALSE,"Cash Flow";#N/A,#N/A,FALSE,"Rent Roll"}</definedName>
    <definedName name="wrn.FCB." localSheetId="52" hidden="1">{"FCB_ALL",#N/A,FALSE,"FCB"}</definedName>
    <definedName name="wrn.fcb2" localSheetId="52" hidden="1">{"FCB_ALL",#N/A,FALSE,"FCB"}</definedName>
    <definedName name="wrn.FCG._.Express." localSheetId="52"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_1" localSheetId="52"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Full." localSheetId="52"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_1" localSheetId="52"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Normal." localSheetId="52" hidden="1">{#N/A,#N/A,FALSE,"1Summary";#N/A,#N/A,FALSE,"9Pricing Matrix";#N/A,#N/A,FALSE,"Assumptions";#N/A,#N/A,FALSE,"3Cash Flow";#N/A,#N/A,FALSE,"5Residual";#N/A,#N/A,FALSE,"8Residual Sensitivity";#N/A,#N/A,FALSE,"10Vacancy Matrix";#N/A,#N/A,FALSE,"11Expiration Schedule";#N/A,#N/A,FALSE,"12Lease-up Schedule"}</definedName>
    <definedName name="wrn.FCG._1" localSheetId="52"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eb98." localSheetId="52" hidden="1">{"sheet a",#N/A,FALSE,"A";"2 9 casflow",#N/A,FALSE,"B"}</definedName>
    <definedName name="wrn.Ferro." localSheetId="52"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lecopy." localSheetId="5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localSheetId="52" hidden="1">{#N/A,#N/A,FALSE,"Assump2";#N/A,#N/A,FALSE,"Income2";#N/A,#N/A,FALSE,"Balance2";#N/A,#N/A,FALSE,"DCF Filter";#N/A,#N/A,FALSE,"Trans Assump2";#N/A,#N/A,FALSE,"Combined Income2";#N/A,#N/A,FALSE,"Combined Balance2"}</definedName>
    <definedName name="wrn.Final._.Output." localSheetId="52">{#N/A,#N/A,FALSE,"Final Output"}</definedName>
    <definedName name="wrn.Finance." localSheetId="52" hidden="1">{#N/A,#N/A,TRUE,"97 FINANCING";#N/A,#N/A,TRUE,"97 Indirect &amp; Operating Costs";#N/A,#N/A,TRUE,"97 Master Dev. Cost Wksht"}</definedName>
    <definedName name="wrn.Finance._.Meeting._.1." localSheetId="52" hidden="1">{"Index",#N/A,FALSE,"Index";"Assumptions_country",#N/A,FALSE,"Assump";"Ebit_division_direct",#N/A,FALSE,"P&amp;L";"Reserves",#N/A,FALSE,"Reserves"}</definedName>
    <definedName name="wrn.Finance._.Meeting._.2." localSheetId="52" hidden="1">{"Reconciliation",#N/A,FALSE,"Rec";"Ebit_detail",#N/A,FALSE,"P&amp;L";"Cash_summary",#N/A,FALSE,"Cash"}</definedName>
    <definedName name="wrn.Finance._.Package." localSheetId="52" hidden="1">{#N/A,#N/A,TRUE,"Dev Summ";"P1-2 Quarterly",#N/A,TRUE,"CF Summ";"P1-Quarterly",#N/A,TRUE,"CF Summ";"P2-Quarterly",#N/A,TRUE,"CF Summ";#N/A,#N/A,TRUE,"Proj. Cost Summ";#N/A,#N/A,TRUE,"P1 Cost Summ";#N/A,#N/A,TRUE,"P2 Cost Summ";#N/A,#N/A,TRUE,"General";#N/A,#N/A,TRUE,"Rates";#N/A,#N/A,TRUE,"Abs_Sale"}</definedName>
    <definedName name="wrn.FINANCE._.PACKAGE._.ALL._.PAGES." localSheetId="52" hidden="1">{#N/A,#N/A,FALSE,"Deal Structure";#N/A,#N/A,FALSE,"AssumpRecap";"Dev Cost Sum and Yield",#N/A,FALSE,"Cost Sum";"Equity, LTV and loan calc",#N/A,FALSE,"Cost Sum";#N/A,#N/A,FALSE,"SalesWaterfall";"Detail Development Cost Summary",#N/A,FALSE,"Cost Sum";#N/A,#N/A,FALSE,"Unit Mix";#N/A,#N/A,FALSE,"Oper Exp";"Recap",#N/A,FALSE,"Recap";#N/A,#N/A,FALSE,"36MoProForma"}</definedName>
    <definedName name="wrn.Financial._.Model._1" localSheetId="52" hidden="1">{#N/A,#N/A,TRUE,"Input Sheet Model";#N/A,#N/A,TRUE,"Project Proforma Detail";#N/A,#N/A,TRUE,"Signoff Summary";#N/A,#N/A,TRUE,"Assumptions";#N/A,#N/A,TRUE,"Constr. Int. Inc.";#N/A,#N/A,TRUE,"Cashflow Projection"}</definedName>
    <definedName name="wrn.Financial._.Package." localSheetId="52" hidden="1">{#N/A,#N/A,TRUE,"Dev Summ";"P1-3Quarterly",#N/A,TRUE,"CF Summ";"P1-Quarterly",#N/A,TRUE,"CF Summ";"P2-Quarterly",#N/A,TRUE,"CF Summ";"P3-Quarterly",#N/A,TRUE,"CF Summ";#N/A,#N/A,TRUE,"Proj. Cost Summ";#N/A,#N/A,TRUE,"P1 Cost Summ";#N/A,#N/A,TRUE,"P2 Cost Summ";#N/A,#N/A,TRUE,"P3 Cost Summ";#N/A,#N/A,TRUE,"General";#N/A,#N/A,TRUE,"Rates";#N/A,#N/A,TRUE,"Abs_Sale"}</definedName>
    <definedName name="wrn.Financial._.Reports." localSheetId="52" hidden="1">{#N/A,#N/A,FALSE,"Overview";#N/A,#N/A,FALSE,"santafe";#N/A,#N/A,FALSE,"noble";#N/A,#N/A,FALSE,"Combined Results";#N/A,#N/A,FALSE,"Earnings"}</definedName>
    <definedName name="wrn.Financial._.Statements." localSheetId="52" hidden="1">{#N/A,#N/A,FALSE,"BS";#N/A,#N/A,FALSE,"IS";#N/A,#N/A,FALSE,"CF";#N/A,#N/A,FALSE,"EXP";#N/A,#N/A,FALSE,"FURN";#N/A,#N/A,FALSE,"MANNOI"}</definedName>
    <definedName name="wrn.Financials." localSheetId="52" hidden="1">{#N/A,#N/A,TRUE,"Income Statement";#N/A,#N/A,TRUE,"Balance Sheet";#N/A,#N/A,TRUE,"Cash Flow"}</definedName>
    <definedName name="wrn.Financing." localSheetId="52" hidden="1">{"One",#N/A,FALSE,"Financing";"Two",#N/A,FALSE,"Financing";"Three",#N/A,FALSE,"Financing";"Four",#N/A,FALSE,"Financing"}</definedName>
    <definedName name="wrn.Financing_Assumptions." localSheetId="52" hidden="1">{"One",#N/A,FALSE,"Financing Assumptions";"Two",#N/A,FALSE,"Financing Assumptions";"Three",#N/A,FALSE,"Financing Assumptions";"Four",#N/A,FALSE,"Financing Assumptions"}</definedName>
    <definedName name="wrn.Finsumm." localSheetId="52" hidden="1">{"Finsumm",#N/A,FALSE,"Summary Analysis"}</definedName>
    <definedName name="wrn.first2." localSheetId="52" hidden="1">{#N/A,#N/A,FALSE,"sum-don";#N/A,#N/A,FALSE,"inc-don"}</definedName>
    <definedName name="wrn.first3." localSheetId="52" hidden="1">{#N/A,#N/A,FALSE,"Summary";#N/A,#N/A,FALSE,"proj1";#N/A,#N/A,FALSE,"proj2"}</definedName>
    <definedName name="wrn.first4." localSheetId="52" hidden="1">{#N/A,#N/A,FALSE,"Summary";#N/A,#N/A,FALSE,"proj1";#N/A,#N/A,FALSE,"proj2";#N/A,#N/A,FALSE,"DCF"}</definedName>
    <definedName name="wrn.Fleet." localSheetId="52" hidden="1">{"FleetDetailsNE",#N/A,FALSE,"NEForecast"}</definedName>
    <definedName name="wrn.Fmgmtfee." localSheetId="52" hidden="1">{#N/A,#N/A,FALSE,"Fmgmtfee"}</definedName>
    <definedName name="wrn.Footnotes." localSheetId="52" hidden="1">{"Footnotes",#N/A,FALSE,"Foot_Notes"}</definedName>
    <definedName name="wrn.FORECAST._.ONLY." localSheetId="52"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MULAS." localSheetId="52" hidden="1">{"FORMULAS",#N/A,FALSE,"ESTIMATE"}</definedName>
    <definedName name="wrn.FOUR._.CASES." localSheetId="52" hidden="1">{"MODEL","ALL STOCK",FALSE,"CS First Boston Merger Model";"MODEL","ALL CASH",FALSE,"CS First Boston Merger Model";"MODEL","ALL CASH WITH EQUITY OFFERING",FALSE,"CS First Boston Merger Model";"MODEL","HALF CASH/HALF STOCK",FALSE,"CS First Boston Merger Model"}</definedName>
    <definedName name="wrn.Foxmeyer." localSheetId="52" hidden="1">{#N/A,#N/A,FALSE,"FOXMEYER SCENARIO COMPARISON";#N/A,#N/A,FALSE,"SUMMARY";#N/A,#N/A,FALSE,"Returns";#N/A,#N/A,FALSE,"Cash Flow";#N/A,#N/A,FALSE,"Pro-Forma";#N/A,#N/A,FALSE,"Rent Roll"}</definedName>
    <definedName name="wrn.Fredrik." localSheetId="52" hidden="1">{#N/A,#N/A,TRUE,"Title Page";#N/A,#N/A,TRUE,"Executive Summary";#N/A,#N/A,TRUE,"Assumptions";#N/A,#N/A,TRUE,"Narrative Assumptions";#N/A,#N/A,TRUE,"Vacant Space";#N/A,#N/A,TRUE,"2nd Generation";#N/A,#N/A,TRUE,"Cash Flow";#N/A,#N/A,TRUE,"Residual (Year 10)";#N/A,#N/A,TRUE,"Residual (Year 20)";#N/A,#N/A,TRUE,"Pricing Matrix";#N/A,#N/A,TRUE,"Expiration Schedule";#N/A,#N/A,TRUE,"Expiration Graph ";#N/A,#N/A,TRUE,"Vacancy Detail";#N/A,#N/A,TRUE,"Value Matrix";#N/A,#N/A,TRUE,"Value Matrix (2)";#N/A,#N/A,TRUE,"GI Detail";#N/A,#N/A,TRUE,"ALease-up Schedule";#N/A,#N/A,TRUE,"Exp Detail";#N/A,#N/A,TRUE,"Exp Analysis Fixed-Var";#N/A,#N/A,TRUE,"Capital Plan"}</definedName>
    <definedName name="wrn.Freq_Res." localSheetId="52" hidden="1">{#N/A,#N/A,TRUE,"FR_HC";#N/A,#N/A,TRUE,"FR_REST";#N/A,#N/A,TRUE,"FR_RETA";#N/A,#N/A,TRUE,"FR_TECSOF";#N/A,#N/A,TRUE,"FR_NETTEC";#N/A,#N/A,TRUE,"FR_CLISER"}</definedName>
    <definedName name="wrn.FS._.Notes." localSheetId="52" hidden="1">{#N/A,#N/A,FALSE,"Note 2";#N/A,#N/A,FALSE,"Note 3";#N/A,#N/A,FALSE,"Note 4";#N/A,#N/A,FALSE,"Note 5";#N/A,#N/A,FALSE,"Note 6";#N/A,#N/A,FALSE,"Note 10"}</definedName>
    <definedName name="wrn.FS_2005." localSheetId="52" hidden="1">{"BS-Yearly",#N/A,TRUE,"BS-Year";"BS-Monthly-2005",#N/A,TRUE,"BS"}</definedName>
    <definedName name="wrn.Full." localSheetId="52" hidden="1">{#N/A,#N/A,FALSE,"ExecutiveSummary";#N/A,#N/A,FALSE,"CostDetail";#N/A,#N/A,FALSE,"IncomeDetail";#N/A,#N/A,FALSE,"InterestCalculation"}</definedName>
    <definedName name="wrn.Full._.Model." localSheetId="52" hidden="1">{#N/A,#N/A,FALSE,"Cov";#N/A,#N/A,FALSE,"sum";#N/A,#N/A,FALSE,"baladj";#N/A,#N/A,FALSE,"bs";#N/A,#N/A,FALSE,"is";#N/A,#N/A,FALSE,"pis";#N/A,#N/A,FALSE,"pis";#N/A,#N/A,FALSE,"cf";#N/A,#N/A,FALSE,"balhist";#N/A,#N/A,FALSE,"wc";#N/A,#N/A,FALSE,"ltd";#N/A,#N/A,FALSE,"cover";#N/A,#N/A,FALSE,"fa";#N/A,#N/A,FALSE,"tax";#N/A,#N/A,FALSE,"irr";#N/A,#N/A,FALSE,"in";#N/A,#N/A,FALSE,"DCF Cov";#N/A,#N/A,FALSE,"dcf"}</definedName>
    <definedName name="wrn.Full._.package." localSheetId="52" hidden="1">{#N/A,#N/A,FALSE,"Emmes Summary";#N/A,#N/A,FALSE,"Services Summary";#N/A,#N/A,FALSE,"Emmes All";#N/A,#N/A,FALSE,"Master Services";#N/A,#N/A,FALSE,"Emmes &amp; Co";#N/A,#N/A,FALSE,"Emmes JE Grid";#N/A,#N/A,FALSE,"Emmes  Entries";#N/A,#N/A,FALSE,"Emmes Services";#N/A,#N/A,FALSE,"Services JE Grid";#N/A,#N/A,FALSE,"Services Entries";#N/A,#N/A,FALSE,"Emmes Capital";#N/A,#N/A,FALSE,"Capital JE Grid ";#N/A,#N/A,FALSE,"Capital  Entries"}</definedName>
    <definedName name="wrn.Full._.Report" localSheetId="52"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52"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un." localSheetId="52" hidden="1">{#N/A,#N/A,FALSE,"Summary";#N/A,#N/A,FALSE,"Remaining Obligation";#N/A,#N/A,FALSE,"Sublease Income";#N/A,#N/A,FALSE,"New Lease"}</definedName>
    <definedName name="wrn.full._.set." localSheetId="52" hidden="1">{"qtrs",#N/A,FALSE,"External Mnth-Qtr-Ytd (EBITDA)";"months",#N/A,FALSE,"External Mnth-Qtr-Ytd (EBITDA)";"qtrs",#N/A,FALSE,"External Mnth-Qtr-Ytd (EBIT)";"monthsl",#N/A,FALSE,"External Mnth-Qtr-Ytd (EBIT)";"qtrs",#N/A,FALSE,"Internal Mth-Qtr-Ytd";"months",#N/A,FALSE,"Internal Mth-Qtr-Ytd"}</definedName>
    <definedName name="wrn.Full._.Template." localSheetId="52"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Template." localSheetId="52"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_1" localSheetId="52"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Y97SBP." localSheetId="52" hidden="1">{#N/A,#N/A,FALSE,"FY97";#N/A,#N/A,FALSE,"FY98";#N/A,#N/A,FALSE,"FY99";#N/A,#N/A,FALSE,"FY00";#N/A,#N/A,FALSE,"FY01"}</definedName>
    <definedName name="wrn.Garage." localSheetId="52">{#N/A,#N/A,FALSE,"Garage Assumpt 1";#N/A,#N/A,FALSE,"Garage Op Proj";#N/A,#N/A,FALSE,"Hist I&amp;E";#N/A,#N/A,FALSE,"Garage Lease"}</definedName>
    <definedName name="wrn.Gen_Misc._.Input." localSheetId="52" hidden="1">{"General Input",#N/A,FALSE,"General Info";"Miscellaneous Input",#N/A,FALSE,"General Info"}</definedName>
    <definedName name="wrn.General." localSheetId="52" hidden="1">{"Balance",#N/A,FALSE,"General Assumptions";"Cost",#N/A,FALSE,"General Assumptions";"Working",#N/A,FALSE,"General Assumptions"}</definedName>
    <definedName name="wrn.General._.Information." localSheetId="52" hidden="1">{#N/A,#N/A,FALSE,"Input 2 - Sources of Funds"}</definedName>
    <definedName name="wrn.Go._.Support._.Documents." localSheetId="52" hidden="1">{#N/A,#N/A,FALSE,"Input Sheets";#N/A,#N/A,FALSE,"Presentation Page";#N/A,#N/A,FALSE,"Feasibility";#N/A,#N/A,FALSE,"Interest";#N/A,#N/A,FALSE,"Expenses";#N/A,#N/A,FALSE,"Op. Statement";#N/A,#N/A,FALSE,"Dev. Budget";#N/A,#N/A,FALSE,"Unit Mix";#N/A,#N/A,FALSE,"Assumptions"}</definedName>
    <definedName name="wrn.graph." localSheetId="52" hidden="1">{"graph",#N/A,FALSE,"RIGCOUNT";"graph",#N/A,FALSE,"ON_OFFSHORE";"graph",#N/A,FALSE,"crewcnt";"graph",#N/A,FALSE,"OILvGAS";"graph",#N/A,FALSE,"OFF_RIGCOUNT";"graph",#N/A,FALSE,"indep perf";"graph",#N/A,FALSE,"oil serv perf"}</definedName>
    <definedName name="wrn.Graphs." localSheetId="52" hidden="1">{#N/A,"Kungens Kurva",TRUE,"Graphs";#N/A,"Täby",TRUE,"Graphs";#N/A,"Jaokobsberg",TRUE,"Graphs";#N/A,"Rissne",TRUE,"Graphs";#N/A,"Uppsala",TRUE,"Graphs";#N/A,"Södermalm",TRUE,"Graphs";#N/A,"Handen",TRUE,"Graphs";#N/A,"Solna",TRUE,"Graphs";#N/A,"Mölndal",TRUE,"Graphs";#N/A,"Lundavägen",TRUE,"Graphs";#N/A,"Moraberg",TRUE,"Graphs";#N/A,"Upplands Väsby",TRUE,"Graphs";#N/A,"Minelund",TRUE,"Graphs";#N/A,"Ystavägen",TRUE,"Graphs";#N/A,"Sköndal",TRUE,"Graphs";#N/A,"Västra Frölunda",TRUE,"Graphs";#N/A,"Lund",TRUE,"Graphs";#N/A,"Högdalen",TRUE,"Graphs";#N/A,"Danderyd",TRUE,"Graphs";#N/A,"Helsingborg",TRUE,"Graphs";#N/A,"Årstaberg",TRUE,"Graphs";#N/A,"Total",TRUE,"Graphs"}</definedName>
    <definedName name="wrn.greg." localSheetId="52" hidden="1">{"three",#N/A,FALSE,"Capital";"four",#N/A,FALSE,"Capital"}</definedName>
    <definedName name="wrn.gros." localSheetId="52" hidden="1">{#N/A,#N/A,FALSE,"Sch01";#N/A,#N/A,FALSE,"Sch02";#N/A,#N/A,FALSE,"Sch04";#N/A,#N/A,FALSE,"Sch05";#N/A,#N/A,FALSE,"Sch05a";#N/A,#N/A,FALSE,"Sch06";#N/A,#N/A,FALSE,"Sch07";#N/A,#N/A,FALSE,"Sch08";#N/A,#N/A,FALSE,"Sch09";#N/A,#N/A,FALSE,"Sch10";#N/A,#N/A,FALSE,"Sch11";#N/A,#N/A,FALSE,"Sch12";#N/A,#N/A,FALSE,"Sch-C";#N/A,#N/A,FALSE,"Sch-E"}</definedName>
    <definedName name="wrn.Gross._.to._.Net._.Reconciliations." localSheetId="52" hidden="1">{"Full Gross to Net",#N/A,TRUE,"GtoN";"R_I Accepted from Group Coys",#N/A,TRUE,"GtoN";"R_I Ceded to Group Coys",#N/A,TRUE,"GtoN";"Closing Loss Reserves and Gross Claims Incurred",#N/A,TRUE,"GtoN"}</definedName>
    <definedName name="wrn.Gross._.up." localSheetId="52" hidden="1">{#N/A,#N/A,FALSE,"Gross-Up"}</definedName>
    <definedName name="wrn.GSA._.PRINT." localSheetId="52">{#N/A,#N/A,FALSE,"DEV COSTS";#N/A,#N/A,FALSE,"10-YR C. F."}</definedName>
    <definedName name="wrn.gsa._PRINT5" localSheetId="52" hidden="1">{#N/A,#N/A,FALSE,"DEV COSTS";#N/A,#N/A,FALSE,"10-YR C. F."}</definedName>
    <definedName name="wrn.Hanover._.Portfolio._.Info.." localSheetId="52" hidden="1">{"Hanover Investment",#N/A,FALSE,"Wells Info";"Sponsor Investment/Return",#N/A,FALSE,"Wells Info";"Capital Structure",#N/A,FALSE,"Wells Info";"Operations/Value",#N/A,FALSE,"Wells Info";"Hanover Returns",#N/A,FALSE,"Wells Info"}</definedName>
    <definedName name="wrn.HEAT." localSheetId="52" hidden="1">{#N/A,#N/A,FALSE,"Heat";#N/A,#N/A,FALSE,"DCF";#N/A,#N/A,FALSE,"LBO";#N/A,#N/A,FALSE,"A";#N/A,#N/A,FALSE,"C";#N/A,#N/A,FALSE,"impd";#N/A,#N/A,FALSE,"Accr-Dilu"}</definedName>
    <definedName name="wrn.Hightower." localSheetId="52" hidden="1">{"Hightower-Investor",#N/A,FALSE,"Hightower";"Hightower-Property",#N/A,FALSE,"Hightower"}</definedName>
    <definedName name="wrn.Hist._.InE." localSheetId="52" hidden="1">{#N/A,#N/A,FALSE,"Hist I&amp;E - Consol";#N/A,#N/A,FALSE,"Hist I&amp;E - Lakes";#N/A,#N/A,FALSE,"Hist I&amp;E - Chabot";#N/A,#N/A,FALSE,"Hist I&amp;E - Diablo"}</definedName>
    <definedName name="wrn.Hist._.InE2." localSheetId="52" hidden="1">{#N/A,#N/A,FALSE,"Hist I&amp;E - #2";#N/A,#N/A,FALSE,"Hist I&amp;E - #3";#N/A,#N/A,FALSE,"Hist I&amp;E - #4";#N/A,#N/A,FALSE,"Hist I&amp;E - #5";#N/A,#N/A,FALSE,"Hist I&amp;E - #6";#N/A,#N/A,FALSE,"Hist I&amp;E - #8";#N/A,#N/A,FALSE,"Hist I&amp;E - #9";#N/A,#N/A,FALSE,"Hist I&amp;E - #10"}</definedName>
    <definedName name="wrn.Historical." localSheetId="52" hidden="1">{#N/A,#N/A,FALSE,"INPUTS";#N/A,#N/A,FALSE,"INCOME STATEMENT";#N/A,#N/A,FALSE,"BALANCE";#N/A,#N/A,FALSE,"TRASLATION"}</definedName>
    <definedName name="wrn.History._.Proforma." localSheetId="52" hidden="1">{"History &amp; Projection",#N/A,FALSE,"History - Proforma"}</definedName>
    <definedName name="wrn.Hold._.Sell." localSheetId="52" hidden="1">{#N/A,#N/A,FALSE,"13Residual 2007";#N/A,#N/A,FALSE,"14Residual 2008";#N/A,#N/A,FALSE,"15Residual 2009";#N/A,#N/A,FALSE,"16Residual 2010";#N/A,#N/A,FALSE,"17Residual 2011";#N/A,#N/A,FALSE,"18Hold Disposition Matrix";#N/A,#N/A,FALSE,"19Other Disposition Matrix"}</definedName>
    <definedName name="wrn.Hold._.Sell._1" localSheetId="52" hidden="1">{#N/A,#N/A,FALSE,"13Residual 2007";#N/A,#N/A,FALSE,"14Residual 2008";#N/A,#N/A,FALSE,"15Residual 2009";#N/A,#N/A,FALSE,"16Residual 2010";#N/A,#N/A,FALSE,"17Residual 2011";#N/A,#N/A,FALSE,"18Hold Disposition Matrix";#N/A,#N/A,FALSE,"19Other Disposition Matrix"}</definedName>
    <definedName name="wrn.Hydraulic." localSheetId="5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52" hidden="1">{#N/A,#N/A,FALSE,"HuscoCombined-Summ";#N/A,#N/A,FALSE,"HuscoCombined-Income";#N/A,#N/A,FALSE,"HuscoCombined-Offering";#N/A,#N/A,FALSE,"Husco-Income";#N/A,#N/A,FALSE,"TargetEngineer";#N/A,#N/A,FALSE,"TargetAcqCalc";#N/A,#N/A,FALSE,"Husco-Acq"}</definedName>
    <definedName name="wrn.icem." localSheetId="52" hidden="1">{#N/A,#N/A,FALSE,"Exb 2";#N/A,#N/A,FALSE,"Exb 3(a)";#N/A,#N/A,FALSE,"WACC";#N/A,#N/A,FALSE,"Exh 4(a)";#N/A,#N/A,FALSE,"Exh 4(b)";#N/A,#N/A,FALSE,"Exb 5(a)";#N/A,#N/A,FALSE,"Exb 5(b)"}</definedName>
    <definedName name="wrn.IGT._.Model." localSheetId="52" hidden="1">{#N/A,#N/A,TRUE,"IGT";#N/A,#N/A,TRUE,"IGTSLOT"}</definedName>
    <definedName name="wrn.III." localSheetId="52" hidden="1">{"CASHFLOW",#N/A,FALSE,"Northpointe"}</definedName>
    <definedName name="wrn.IM._.UPDATE." localSheetId="52" hidden="1">{"Summary",#N/A,TRUE,"Summary";"Sources &amp; Uses",#N/A,TRUE,"Sources &amp; Uses";"Project Cash Flow",#N/A,TRUE,"Annual CFs";"Project Costs",#N/A,TRUE,"Annual CFs";"Net Cash Flow &amp; Net Sale Proceeds",#N/A,TRUE,"Annual CFs";"Budget",#N/A,TRUE,"Renovation PF";"Occupancy #",#N/A,TRUE,"Room Occupancy";"Hotel Financials",#N/A,TRUE,"Hotel Financials"}</definedName>
    <definedName name="wrn.Income._.Input." localSheetId="52" hidden="1">{#N/A,#N/A,FALSE,"Income Input"}</definedName>
    <definedName name="wrn.Income._.Statement." localSheetId="52" hidden="1">{"Helena Campos - Personal View",#N/A,FALSE,"YTD"}</definedName>
    <definedName name="wrn.Income._.Statements." localSheetId="52">{#N/A,#N/A,FALSE,"Consol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1" localSheetId="52"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 localSheetId="52" hidden="1">{"One",#N/A,FALSE,"Income Statement";"Two",#N/A,FALSE,"Income Statement";"Three",#N/A,FALSE,"Income Statement";"Four",#N/A,FALSE,"Income Statement"}</definedName>
    <definedName name="wrn.input._.and._.output." localSheetId="52" hidden="1">{"EBITDA",#N/A,TRUE,"P&amp;L Net of Disc Ops";"output net of disc ops",#N/A,TRUE,"Revenue";"input",#N/A,TRUE,"Revenue";"output",#N/A,TRUE,"DC";"Input",#N/A,TRUE,"DC";"MTN and MCN",#N/A,TRUE,"Margin";"output detail line items",#N/A,TRUE,"SGA";"personnel by year",#N/A,TRUE,"Payroll";#N/A,#N/A,TRUE,"CapEx"}</definedName>
    <definedName name="wrn.Input._.Assumption._.Sheets." localSheetId="52" hidden="1">{#N/A,#N/A,TRUE,"inp. genl.";#N/A,#N/A,TRUE,"inp. cnst. cost";#N/A,#N/A,TRUE,"inp. lease-up";#N/A,#N/A,TRUE,"inp. exp."}</definedName>
    <definedName name="wrn.INPUT._.INFO." localSheetId="52" hidden="1">{"Input",#N/A,FALSE,"INPUT"}</definedName>
    <definedName name="wrn.Input._.Information." localSheetId="52" hidden="1">{"Input Pages 1 and 2",#N/A,FALSE,"Input";"Input Pages 3 and 4",#N/A,FALSE,"Input"}</definedName>
    <definedName name="wrn.Input._.page." localSheetId="52" hidden="1">{"Input page",#N/A,FALSE,"Inputs"}</definedName>
    <definedName name="wrn.Input._.Pages._.and._.Pro._.Forma." localSheetId="52" hidden="1">{#N/A,#N/A,TRUE,"General Assumptions (Input)";#N/A,#N/A,TRUE,"Related Mgmt Exps (Input Page)";#N/A,#N/A,TRUE,"Development Cost (Input)";#N/A,#N/A,TRUE,"Summary";#N/A,#N/A,TRUE,"Income (Input Page)";#N/A,#N/A,TRUE,"Expenses";#N/A,#N/A,TRUE,"Dev. Cost &amp; Elig. Basis(Input)";#N/A,#N/A,TRUE,"Tax Credit";#N/A,#N/A,TRUE,"Sources and Uses";#N/A,#N/A,TRUE,"Rent Up Reserve";#N/A,#N/A,TRUE,"Cash Flow";#N/A,#N/A,TRUE,"Construction Cash Flow"}</definedName>
    <definedName name="wrn.Inputs." localSheetId="52">{"Inflation-BaseYear",#N/A,FALSE,"Inputs"}</definedName>
    <definedName name="wrn.internal." localSheetId="52" hidden="1">{#N/A,#N/A,FALSE,"Rent Roll";#N/A,#N/A,FALSE,"Sales History";#N/A,#N/A,FALSE,"Square Footage Calculations";#N/A,#N/A,FALSE,"Spec Pool";#N/A,#N/A,FALSE,"P &amp; L Detail";#N/A,#N/A,FALSE,"Expense Detail";#N/A,#N/A,FALSE,"Recovery Tables";#N/A,#N/A,FALSE,"Class. &amp; Rent";#N/A,#N/A,FALSE,"Expiration Detail";#N/A,#N/A,FALSE,"2nd Assump."}</definedName>
    <definedName name="wrn.INTERNAL._.COST." localSheetId="52" hidden="1">{"COST.PROFIT",#N/A,TRUE,"Cost.profit";"DDCOHEAD",#N/A,TRUE,"D,D&amp;C overhead"}</definedName>
    <definedName name="wrn.Internal._.Detail." localSheetId="52" hidden="1">{"IntDetail",#N/A,FALSE,"Reports";"IntSummary",#N/A,FALSE,"Reports"}</definedName>
    <definedName name="wrn.Internal._.Report__detail._.displayed." localSheetId="52" hidden="1">{"CREELP Internal",#N/A,FALSE,"CREELP";#N/A,#N/A,FALSE,"Funding 1 &amp; 2";#N/A,#N/A,FALSE,"Funding 8";#N/A,#N/A,FALSE,"Capitalization";#N/A,#N/A,FALSE,"Company EBITDA"}</definedName>
    <definedName name="wrn.Internal._.Report_detail._.displated.0" localSheetId="52" hidden="1">{"CREELP Internal",#N/A,FALSE,"CREELP";#N/A,#N/A,FALSE,"Funding 1 &amp; 2";#N/A,#N/A,FALSE,"Funding 8";#N/A,#N/A,FALSE,"Capitalization";#N/A,#N/A,FALSE,"Company EBITDA"}</definedName>
    <definedName name="wrn.Investment._.Review." localSheetId="52">{#N/A,#N/A,FALSE,"Proforma Five Yr";#N/A,#N/A,FALSE,"Capital Input";#N/A,#N/A,FALSE,"Calculations";#N/A,#N/A,FALSE,"Transaction Summary-DTW"}</definedName>
    <definedName name="wrn.IPO._.Valuation." localSheetId="52" hidden="1">{"assumptions",#N/A,FALSE,"Scenario 1";"valuation",#N/A,FALSE,"Scenario 1"}</definedName>
    <definedName name="wrn.ipovalue." localSheetId="52" hidden="1">{#N/A,#N/A,FALSE,"puboff";#N/A,#N/A,FALSE,"valuation";#N/A,#N/A,FALSE,"finanalsis";#N/A,#N/A,FALSE,"split";#N/A,#N/A,FALSE,"ownership"}</definedName>
    <definedName name="wrn.IRR." localSheetId="52" hidden="1">{"IRR Benefits",#N/A,FALSE,"IRR";"Tax Credits",#N/A,FALSE,"IRR"}</definedName>
    <definedName name="wrn.IRR._.CORP._.7." localSheetId="52" hidden="1">{"IRR",#N/A,FALSE,"Corp 7 IRR";"Input",#N/A,FALSE,"Corp 7 IRR"}</definedName>
    <definedName name="wrn.IRR_Calc." localSheetId="52" hidden="1">{#N/A,#N/A,FALSE,"objekt";#N/A,#N/A,FALSE,"huurders";#N/A,#N/A,FALSE,"cash flow"}</definedName>
    <definedName name="wrn.IS._.Q96." localSheetId="52" hidden="1">{"IS Q96",#N/A,FALSE,"Income Statement"}</definedName>
    <definedName name="wrn.IS._.Q97." localSheetId="52" hidden="1">{"IS Q97",#N/A,FALSE,"Income Statement"}</definedName>
    <definedName name="wrn.IS._.Years." localSheetId="52" hidden="1">{"IS Years",#N/A,FALSE,"Income Statement"}</definedName>
    <definedName name="wrn.ISCG._.model." localSheetId="52" hidden="1">{#N/A,#N/A,FALSE,"Second";#N/A,#N/A,FALSE,"ownership";#N/A,#N/A,FALSE,"Valuation";#N/A,#N/A,FALSE,"Eqiv";#N/A,#N/A,FALSE,"Mults";#N/A,#N/A,FALSE,"ISCG Graphics"}</definedName>
    <definedName name="wrn.Ist._.Year." localSheetId="52" hidden="1">{#N/A,#N/A,FALSE,"CF Yr1";#N/A,#N/A,FALSE,"Rent Roll";#N/A,#N/A,FALSE,"Rent Yr1";#N/A,#N/A,FALSE,"Occ Yr1";#N/A,#N/A,FALSE,"TI+Com Yr1";#N/A,#N/A,FALSE,"OER Yr1";#N/A,#N/A,FALSE,"OE Yr1"}</definedName>
    <definedName name="wrn.jan._.98." localSheetId="52" hidden="1">{"sheet a",#N/A,FALSE,"A";"sheet b 1",#N/A,FALSE,"B";"sheet b 2",#N/A,FALSE,"B"}</definedName>
    <definedName name="wrn.JEG." localSheetId="52" hidden="1">{#N/A,#N/A,FALSE,"Assumptions";#N/A,#N/A,FALSE,"I&amp;E";#N/A,#N/A,FALSE,"Tax Analysis";#N/A,#N/A,FALSE,"3Cash Flow";#N/A,#N/A,FALSE,"5Residual";#N/A,#N/A,FALSE,"9Pricing Matrix";#N/A,#N/A,FALSE,"10Vacancy Matrix";#N/A,#N/A,FALSE,"11Expiration Schedule";#N/A,#N/A,FALSE,"12Lease-up Schedule"}</definedName>
    <definedName name="wrn.JM." localSheetId="52" hidden="1">{#N/A,#N/A,FALSE,"ExecSum";#N/A,#N/A,FALSE,"Budget";#N/A,#N/A,FALSE,"Summary1";#N/A,#N/A,FALSE,"CashFlow";#N/A,#N/A,FALSE,"Year1 Cash Flow";#N/A,#N/A,FALSE,"Carry";#N/A,#N/A,FALSE,"Page 3"}</definedName>
    <definedName name="wrn.JODM._.Graphs." localSheetId="52" hidden="1">{"graph",#N/A,FALSE,"WWJU";"graph",#N/A,FALSE,"WWSEM";"graph",#N/A,FALSE,"GOMJU";"graph",#N/A,FALSE,"GOMSEM";"graph",#N/A,FALSE,"NSJU";"graph",#N/A,FALSE,"NSSEM";"graph",#N/A,FALSE,"WAJU";"graph",#N/A,FALSE,"STOCKPRI";"graph",#N/A,FALSE,"CFTEV";"graph",#N/A,FALSE,"NAV-RCV";"graph",#N/A,FALSE,"CRUDEWW"}</definedName>
    <definedName name="wrn.July._.5." localSheetId="52" hidden="1">{#N/A,#N/A,TRUE,"Summary";#N/A,#N/A,TRUE,"Timeline";#N/A,#N/A,TRUE,"Cost Summary (uninflated)";#N/A,#N/A,TRUE,"Assumptions";#N/A,#N/A,TRUE,"Residential";#N/A,#N/A,TRUE,"Retail";#N/A,#N/A,TRUE,"Hotel";#N/A,#N/A,TRUE,"Office";#N/A,#N/A,TRUE,"Dev Expense Detail";#N/A,#N/A,TRUE,"Webster Hotel Model";#N/A,#N/A,TRUE,"Tax Credits"}</definedName>
    <definedName name="wrn.JV." localSheetId="52" hidden="1">{"One",#N/A,FALSE,"JV"}</definedName>
    <definedName name="wrn.Kontrolní._.rozpočet." localSheetId="52" hidden="1">{#N/A,#N/A,TRUE,"Krycí list"}</definedName>
    <definedName name="wrn.Kontrolní._.rozpoeet." localSheetId="52" hidden="1">{#N/A,#N/A,TRUE,"Krycí list"}</definedName>
    <definedName name="wrn.kpI." localSheetId="52" hidden="1">{#N/A,#N/A,FALSE,"Top page";#N/A,#N/A,FALSE,"Weekly KPI";#N/A,#N/A,FALSE,"Customer Count Growth";#N/A,#N/A,FALSE,"Customer Spending Growth";#N/A,#N/A,FALSE,"Sales Growth";#N/A,#N/A,FALSE,"Customer Spending";#N/A,#N/A,FALSE,"Credit Card % to Sales"}</definedName>
    <definedName name="wrn.KR_Report." localSheetId="52" hidden="1">{"Venture Summary",#N/A,TRUE,"Summary";"Budget Summary",#N/A,TRUE,"Summary";"Annual CF Summary",#N/A,TRUE,"Summary";"Project Cash Flows",#N/A,TRUE,"Summary";"Hotel Inflated CFs",#N/A,TRUE,"Summary";"Hotel Uninflated CF",#N/A,TRUE,"Summary";"Hotel PF Assumptions",#N/A,TRUE,"Summary"}</definedName>
    <definedName name="wrn.LANDSCAPE." localSheetId="52" hidden="1">{"METHODS",#N/A,FALSE,"A"}</definedName>
    <definedName name="wrn.Latent._.Demand._.Inputs." localSheetId="52">{#N/A,#N/A,FALSE,"Latent"}</definedName>
    <definedName name="wrn.LBO." localSheetId="52" hidden="1">{#N/A,#N/A,FALSE,"Cov";#N/A,#N/A,FALSE,"sum";#N/A,#N/A,FALSE,"baladj";#N/A,#N/A,FALSE,"bs";#N/A,#N/A,FALSE,"is";#N/A,#N/A,FALSE,"pis";#N/A,#N/A,FALSE,"cf";#N/A,#N/A,FALSE,"balhist";#N/A,#N/A,FALSE,"wc";#N/A,#N/A,FALSE,"ltd";#N/A,#N/A,FALSE,"cover";#N/A,#N/A,FALSE,"fa";#N/A,#N/A,FALSE,"tax";#N/A,#N/A,FALSE,"irr";#N/A,#N/A,FALSE,"in"}</definedName>
    <definedName name="wrn.LBO._.Summary." localSheetId="52" hidden="1">{"LBO Summary",#N/A,FALSE,"Summary"}</definedName>
    <definedName name="wrn.Leases." localSheetId="52">#REF!</definedName>
    <definedName name="wrn.Leasing._.Assumptions." localSheetId="52" hidden="1">{"Assumptions",#N/A,FALSE,"Leasing Assumptions"}</definedName>
    <definedName name="wrn.Leasing._.Variance." localSheetId="52" hidden="1">{#N/A,#N/A,FALSE,"Leasing 6A"}</definedName>
    <definedName name="wrn.LeasingResults." localSheetId="52" hidden="1">{#N/A,#N/A,FALSE,"Retention";#N/A,#N/A,FALSE,"ZL Roll";#N/A,#N/A,FALSE,"FC Roll";#N/A,#N/A,FALSE,"zmlConsildated";#N/A,#N/A,FALSE,"ZM ROll SbyS";#N/A,#N/A,FALSE,"ZL";#N/A,#N/A,FALSE,"FCOccy";#N/A,#N/A,FALSE,"ZM123";#N/A,#N/A,FALSE,"portfolio"}</definedName>
    <definedName name="wrn.Legal._.Sized._.Internal." localSheetId="52" hidden="1">{"Legal Internal",#N/A,FALSE,"Cash Flow Proforma";#N/A,#N/A,FALSE,"Scenario Variable Cells";"Legal",#N/A,FALSE,"Proforma Assumptions";"Legal",#N/A,FALSE,"Rolling Option Sales";"Legal",#N/A,FALSE,"Bulk Pad and Finished Sales"}</definedName>
    <definedName name="wrn.Line._.Item._.Summary." localSheetId="52" hidden="1">{#N/A,#N/A,FALSE,"Line Item Summ."}</definedName>
    <definedName name="wrn.lnsum" localSheetId="52" hidden="1">{"Loan Summary",#N/A,FALSE,"Phase 1 loan &amp; data"}</definedName>
    <definedName name="wrn.LoanInformation." localSheetId="52" hidden="1">{#N/A,#N/A,FALSE,"LoanAssumptions"}</definedName>
    <definedName name="wrn.Loanrecap." localSheetId="52" hidden="1">{"Loanrecap",#N/A,FALSE,"Construction"}</definedName>
    <definedName name="wrn.Lodging." localSheetId="52" hidden="1">{#N/A,#N/A,FALSE,"EPS";#N/A,#N/A,FALSE,"EBITDA"}</definedName>
    <definedName name="wrn.Logo._.Exchange._.and._.Overview." localSheetId="52" hidden="1">{"Logo",#N/A,FALSE,"Logo";"Exchange",#N/A,FALSE,"Logo";#N/A,#N/A,FALSE,"overview"}</definedName>
    <definedName name="wrn.LOWY._.REPORT." localSheetId="52" hidden="1">{"TITLE",#N/A,TRUE,"TITLE SHEET";"cover_sheet",#N/A,TRUE,"COVER SHHET";"PROFOMA",#N/A,TRUE,"Feasability";"DRTSMRY",#N/A,TRUE,"DIRECT COST";"NEW_ROLL",#N/A,TRUE,"NEW RENT ROLL";"LOST_RENT",#N/A,TRUE,"Lost rent-buyout"}</definedName>
    <definedName name="wrn.lsp." localSheetId="52" hidden="1">{#N/A,#N/A,FALSE,"index";#N/A,#N/A,FALSE,"prudential";#N/A,#N/A,FALSE,"com.verif";#N/A,#N/A,FALSE,"COND.PREC";#N/A,#N/A,FALSE,"DRAWDOWN";#N/A,#N/A,FALSE,"SETTL.INSTR";#N/A,#N/A,FALSE,"LIST DOC.";#N/A,#N/A,FALSE,"COND.SUBS.";#N/A,#N/A,FALSE,"annualrev";#N/A,#N/A,FALSE,"financ.rev"}</definedName>
    <definedName name="wrn.lsp.2" localSheetId="52" hidden="1">{#N/A,#N/A,FALSE,"index";#N/A,#N/A,FALSE,"prudential";#N/A,#N/A,FALSE,"com.verif";#N/A,#N/A,FALSE,"COND.PREC";#N/A,#N/A,FALSE,"DRAWDOWN";#N/A,#N/A,FALSE,"SETTL.INSTR";#N/A,#N/A,FALSE,"LIST DOC.";#N/A,#N/A,FALSE,"COND.SUBS.";#N/A,#N/A,FALSE,"annualrev";#N/A,#N/A,FALSE,"financ.rev"}</definedName>
    <definedName name="wrn.Ltd._.Service._.Budget." localSheetId="52"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rd." localSheetId="52"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V._.Output." localSheetId="52">{"LTV Output",#N/A,FALSE,"Output"}</definedName>
    <definedName name="wrn.Main._.Fields." localSheetId="5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e." localSheetId="52" hidden="1">{"Assumptions",#N/A,TRUE,"Assumptions";"Income",#N/A,TRUE,"Income";"Balance",#N/A,TRUE,"Balance"}</definedName>
    <definedName name="wrn.Maine2." localSheetId="5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rket." localSheetId="52" hidden="1">{#N/A,#N/A,FALSE,"SUBMKT";#N/A,#N/A,FALSE,"MARKET";#N/A,#N/A,FALSE,"VACANCY";#N/A,#N/A,FALSE,"ABSORB";#N/A,#N/A,FALSE,"SUBLEASE";#N/A,#N/A,FALSE,"CONSTRCT"}</definedName>
    <definedName name="wrn.Market._.Values." localSheetId="52" hidden="1">{#N/A,#N/A,TRUE,"10 Yr Hold";#N/A,#N/A,TRUE,"7 Yr Hold";#N/A,#N/A,TRUE,"5 Yr Hold";#N/A,#N/A,TRUE,"3 Yr Hold"}</definedName>
    <definedName name="wrn.Marketing._1" localSheetId="52" hidden="1">{#N/A,#N/A,FALSE,"2Assumptions";#N/A,#N/A,FALSE,"3Cash Flow";#N/A,#N/A,FALSE,"I&amp;E";#N/A,#N/A,FALSE,"I&amp;E (2)";#N/A,#N/A,FALSE,"10Vacancy Matrix";#N/A,#N/A,FALSE,"11Expiration Schedule"}</definedName>
    <definedName name="wrn.Master." localSheetId="52" hidden="1">{#N/A,#N/A,FALSE,"Master Summary 1";#N/A,#N/A,FALSE,"245 Park-Rem. Obl.";#N/A,#N/A,FALSE,"245 Park-N, Lse";#N/A,#N/A,FALSE,"245 Park-N, Lse (2)";#N/A,#N/A,FALSE,"245 Park- SL";#N/A,#N/A,FALSE,"250 Park";#N/A,#N/A,FALSE,"1285 6th";#N/A,#N/A,FALSE,"101 Park";#N/A,#N/A,FALSE,"Sublease Commission"}</definedName>
    <definedName name="wrn.MATRICES._.and._.CFs." localSheetId="52">{#N/A,#N/A,FALSE,"Assumptions";#N/A,#N/A,FALSE,"Consol CF";#N/A,#N/A,FALSE,"matx B4 DS";#N/A,#N/A,FALSE,"Hacienda CF";#N/A,#N/A,FALSE,"matx B4 DS Hac";#N/A,#N/A,FALSE,"Chabot CF";#N/A,#N/A,FALSE,"matx B4 DS Chabot";#N/A,#N/A,FALSE,"Diablo CF";#N/A,#N/A,FALSE,"matx B4 DS Diablo"}</definedName>
    <definedName name="wrn.MATRICIES._.ONLY." localSheetId="52">{#N/A,#N/A,FALSE,"matx B4 DS";#N/A,#N/A,FALSE,"matx B4 DS Hac";#N/A,#N/A,FALSE,"matx B4 DS Chabot";#N/A,#N/A,FALSE,"matx B4 DS Diablo"}</definedName>
    <definedName name="wrn.merge." localSheetId="52" hidden="1">{#N/A,#N/A,FALSE,"IPO";#N/A,#N/A,FALSE,"DCF";#N/A,#N/A,FALSE,"LBO";#N/A,#N/A,FALSE,"MULT_VAL";#N/A,#N/A,FALSE,"Status Quo";#N/A,#N/A,FALSE,"Recap"}</definedName>
    <definedName name="wrn.MERGER._.PLANS." localSheetId="52" hidden="1">{"Assumptions1",#N/A,FALSE,"Assumptions";"MergerPlans1","20yearamort",FALSE,"MergerPlans";"MergerPlans1","40yearamort",FALSE,"MergerPlans";"MergerPlans2",#N/A,FALSE,"MergerPlans";"inputs",#N/A,FALSE,"MergerPlans"}</definedName>
    <definedName name="wrn.Method._.GLA._.Input._.Sheets." localSheetId="52" hidden="1">{"GLA INPUT",#N/A,FALSE,"CAM METHODS";"METHODS",#N/A,FALSE,"CAM METHODS"}</definedName>
    <definedName name="wrn.minrenn" localSheetId="52" hidden="1">{"MINRENT2",#N/A,FALSE,"SCHEDULE B"}</definedName>
    <definedName name="wrn.minrent.2" localSheetId="52" hidden="1">{"MINRENT2",#N/A,FALSE,"SCHEDULE B"}</definedName>
    <definedName name="wrn.mirBellagio." localSheetId="52" hidden="1">{#N/A,#N/A,FALSE,"MIR";#N/A,#N/A,FALSE,"NYNY"}</definedName>
    <definedName name="wrn.mkting" localSheetId="52" hidden="1">{#N/A,#N/A,FALSE,"MARKETING I";#N/A,#N/A,FALSE,"MARKETING II";#N/A,#N/A,FALSE,"MARKETING III"}</definedName>
    <definedName name="wrn.model." localSheetId="52" hidden="1">{"years",#N/A,FALSE,"UDR_INC";"9899qtrs",#N/A,FALSE,"UDR_INC";"9798qtrs",#N/A,FALSE,"UDR_INC"}</definedName>
    <definedName name="wrn.model2." localSheetId="52" hidden="1">{"Investor",#N/A,FALSE,"Model";"Property",#N/A,FALSE,"Model";"Incentive Taxes",#N/A,FALSE,"Model"}</definedName>
    <definedName name="wrn.MODEL5" localSheetId="52" hidden="1">{"IS",#N/A,FALSE,"Income Statement";"ISR",#N/A,FALSE,"Income Statement Ratios";"BS",#N/A,FALSE,"Balance Sheet";"BSR",#N/A,FALSE,"Balance Sheet Ratios";"CF",#N/A,FALSE,"Cash Flow";"SALES",#N/A,FALSE,"Sales Analysis";"RR",#N/A,FALSE,"Recent Results"}</definedName>
    <definedName name="wrn.ModelReview." localSheetId="52"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0" localSheetId="52"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nthly." localSheetId="52" hidden="1">{#N/A,#N/A,FALSE,"Running Total";#N/A,#N/A,FALSE,"Oct 96";#N/A,#N/A,FALSE,"Nov 96";#N/A,#N/A,FALSE,"Dec 96";#N/A,#N/A,FALSE,"Jan 97";#N/A,#N/A,FALSE,"Feb 97";#N/A,#N/A,FALSE,"Mar 97";#N/A,#N/A,FALSE,"Apr 97";#N/A,#N/A,FALSE,"May 97";#N/A,#N/A,FALSE,"June 97";#N/A,#N/A,FALSE,"July 97"}</definedName>
    <definedName name="wrn.Monthly._.Detail._.Reports." localSheetId="52" hidden="1">{"Detail Project Cash Flow",#N/A,TRUE,"Cash Flow Grid";"Financing Calculation",#N/A,TRUE,"Cash Flow Grid"}</definedName>
    <definedName name="wrn.monthly._.financial." localSheetId="52" hidden="1">{#N/A,#N/A,FALSE,"SUMMARY 4a";#N/A,#N/A,FALSE,"GBA 4b";#N/A,#N/A,FALSE,"TENANT 4c";#N/A,#N/A,FALSE,"BUDGET DETAIL";#N/A,#N/A,FALSE,"PRO FORMA"}</definedName>
    <definedName name="wrn.MonthlyRentRoll." localSheetId="52" hidden="1">{"MonthlyRentRoll",#N/A,FALSE,"RentRoll"}</definedName>
    <definedName name="wrn.Months._.98._.to._.01." localSheetId="52" hidden="1">{"98",#N/A,FALSE,"Month";"99",#N/A,FALSE,"Month";"00",#N/A,FALSE,"Month";"01",#N/A,FALSE,"Month"}</definedName>
    <definedName name="wrn.MT." localSheetId="52" hidden="1">{#N/A,#N/A,TRUE,"tocMT";#N/A,#N/A,TRUE,"mtdata1";#N/A,#N/A,TRUE,"noi";#N/A,#N/A,TRUE,"Income";#N/A,#N/A,TRUE,"Expense";#N/A,#N/A,TRUE,"Interim";#N/A,#N/A,TRUE,"base";#N/A,#N/A,TRUE,"mtcash";#N/A,#N/A,TRUE,"mttax"}</definedName>
    <definedName name="wrn.nema." localSheetId="52" hidden="1">{#N/A,#N/A,FALSE,"Distbn Ntwrk";#N/A,#N/A,FALSE,"Workforce";#N/A,#N/A,FALSE,"cur-prod1";#N/A,#N/A,FALSE,"in-proc"}</definedName>
    <definedName name="wrn.Netbacks." localSheetId="52" hidden="1">{"Netbacks",#N/A,FALSE,"Netbacks"}</definedName>
    <definedName name="wrn.New_Business." localSheetId="52" hidden="1">{"One",#N/A,FALSE,"New Business"}</definedName>
    <definedName name="wrn.newest." localSheetId="52" hidden="1">{#N/A,#N/A,TRUE,"TS";#N/A,#N/A,TRUE,"Combo";#N/A,#N/A,TRUE,"FAIR";#N/A,#N/A,TRUE,"RBC";#N/A,#N/A,TRUE,"xxxx"}</definedName>
    <definedName name="wrn.newoutput" localSheetId="52" hidden="1">{"DCF","UPSIDE CASE",FALSE,"Sheet1";"DCF","BASE CASE",FALSE,"Sheet1";"DCF","DOWNSIDE CASE",FALSE,"Sheet1"}</definedName>
    <definedName name="wrn.NOI._.Input." localSheetId="52">{#N/A,#N/A,FALSE,"Input"}</definedName>
    <definedName name="wrn.NOI_Summary." localSheetId="52">{#N/A,#N/A,FALSE,"NOI"}</definedName>
    <definedName name="wrn.Northborough._.Station." localSheetId="52" hidden="1">{#N/A,#N/A,FALSE,"Total Acquisition and Rehab ";#N/A,#N/A,FALSE,"Summary of Hard Costs"}</definedName>
    <definedName name="wrn.Northstar." localSheetId="52" hidden="1">{#N/A,#N/A,FALSE,"Services Summary";#N/A,#N/A,FALSE,"Emmes Summary";#N/A,#N/A,FALSE,"Northstar"}</definedName>
    <definedName name="wrn.Notes._.2." localSheetId="52" hidden="1">{"Notes 2",#N/A,FALSE,"Sheet1"}</definedName>
    <definedName name="wrn.nyt._.times._.full." localSheetId="52" hidden="1">{#N/A,#N/A,FALSE,"ExecSum";#N/A,#N/A,FALSE,"Budget";#N/A,#N/A,FALSE,"Summary1";#N/A,#N/A,FALSE,"CashFlow";#N/A,#N/A,FALSE,"Year1 Cash Flow";#N/A,#N/A,FALSE,"RE Taxes";#N/A,#N/A,FALSE,"OE Schedule";#N/A,#N/A,FALSE,"Leasing Comm";#N/A,#N/A,FALSE,"Input";#N/A,#N/A,FALSE,"Carry";#N/A,#N/A,FALSE,"Page 1A";#N/A,#N/A,FALSE,"Page 1B";#N/A,#N/A,FALSE,"Page 2";#N/A,#N/A,FALSE,"Page 3";#N/A,#N/A,FALSE,"Page 4";#N/A,#N/A,FALSE,"Summary2";#N/A,#N/A,FALSE,"Lease Summary";#N/A,#N/A,FALSE,"GrossRent";#N/A,#N/A,FALSE,"GrossRent";#N/A,#N/A,FALSE,"FCESummary";#N/A,#N/A,FALSE,"CreditLoss";#N/A,#N/A,FALSE,"Recoveries";#N/A,#N/A,FALSE,"Loan Balance"}</definedName>
    <definedName name="wrn.OCCADJS." localSheetId="52" hidden="1">{"OCCADJ1",#N/A,FALSE,"OCC ADJ";"OCCADJ2",#N/A,FALSE,"OCC ADJ";"OCCADJ3",#N/A,FALSE,"OCC ADJ"}</definedName>
    <definedName name="wrn.Occupancy._.Calcs." localSheetId="52">{#N/A,#N/A,FALSE,"Occ. Calcs"}</definedName>
    <definedName name="wrn.ODB." localSheetId="52" hidden="1">{"ODB",#N/A,FALSE,"Hold Scenario"}</definedName>
    <definedName name="wrn.office." localSheetId="52"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ne._.page._.Summary." localSheetId="52" hidden="1">{"Print One Page",#N/A,FALSE,"SumReport"}</definedName>
    <definedName name="wrn.One._.Partner." localSheetId="52" hidden="1">{#N/A,#N/A,FALSE,"graph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ntario." localSheetId="52" hidden="1">{"page1",#N/A,FALSE,"sheet 1";"Page2",#N/A,FALSE,"sheet 1";"page3",#N/A,FALSE,"sheet 1";"page4",#N/A,FALSE,"sheet 1"}</definedName>
    <definedName name="wrn.open." localSheetId="52" hidden="1">{#N/A,#N/A,FALSE,"Unconsolidated Debt"}</definedName>
    <definedName name="wrn.open.0" localSheetId="52" hidden="1">{#N/A,#N/A,FALSE,"Unconsolidated Debt"}</definedName>
    <definedName name="wrn.Operating._.Budget." localSheetId="52" hidden="1">{"Operating Budget Detail",#N/A,FALSE,"Operations"}</definedName>
    <definedName name="wrn.Operating._.Expenses._.Sheets." localSheetId="52" hidden="1">{#N/A,#N/A,FALSE,"Oper Exp"}</definedName>
    <definedName name="wrn.OperatingAssumtions." localSheetId="52" hidden="1">{#N/A,#N/A,FALSE,"OperatingAssumptions"}</definedName>
    <definedName name="wrn.Operations._.Review." localSheetId="52">{#N/A,#N/A,FALSE,"Proforma Five Yr";#N/A,#N/A,FALSE,"Occ and Rate";#N/A,#N/A,FALSE,"PF Input";#N/A,#N/A,FALSE,"Hotcomps"}</definedName>
    <definedName name="wrn.Operations1" localSheetId="52" hidden="1">{#N/A,#N/A,FALSE,"Proforma Five Yr";#N/A,#N/A,FALSE,"Occ and Rate";#N/A,#N/A,FALSE,"PF Input";#N/A,#N/A,FALSE,"Hotcomps"}</definedName>
    <definedName name="wrn.Ops._.Charlie._.Packet." localSheetId="52" hidden="1">{#N/A,#N/A,FALSE,"Proforma Five Yr";#N/A,#N/A,FALSE,"Occ and Rate";#N/A,#N/A,FALSE,"PF Input";#N/A,#N/A,FALSE,"Ops Summary";#N/A,#N/A,FALSE,"Hotcomps"}</definedName>
    <definedName name="wrn.Ops_S.Holders._.Assets_Income." localSheetId="52" hidden="1">{"Ops_S.Holders Assets and Income",#N/A,FALSE,"ops_shf"}</definedName>
    <definedName name="wrn.Output." localSheetId="52" hidden="1">{#N/A,#N/A,FALSE,"Assumptions";#N/A,#N/A,FALSE,"IS";#N/A,#N/A,FALSE,"BS";#N/A,#N/A,FALSE,"CF"}</definedName>
    <definedName name="wrn.Output3Column." localSheetId="52">{"Output-3Column",#N/A,FALSE,"Output"}</definedName>
    <definedName name="wrn.OutputAll." localSheetId="52">{"Output-All",#N/A,FALSE,"Output"}</definedName>
    <definedName name="wrn.OutputBaseYear." localSheetId="52">{"Output-BaseYear",#N/A,FALSE,"Output"}</definedName>
    <definedName name="wrn.OutputMin." localSheetId="52">{"Output-Min",#N/A,FALSE,"Output"}</definedName>
    <definedName name="wrn.OutputPercent." localSheetId="52">{"Output%",#N/A,FALSE,"Output"}</definedName>
    <definedName name="wrn.Overview._.Reports." localSheetId="52" hidden="1">{#N/A,#N/A,FALSE,"DCF Values";#N/A,#N/A,FALSE,"Overview";#N/A,#N/A,FALSE,"Earnings";#N/A,#N/A,FALSE,"StockMarketValues";#N/A,#N/A,FALSE,"Asset Values";#N/A,#N/A,FALSE,"Accretion EPS";#N/A,#N/A,FALSE,"Accretion CFPS";#N/A,#N/A,FALSE,"santafe";#N/A,#N/A,FALSE,"noble";#N/A,#N/A,FALSE,"Combined Results"}</definedName>
    <definedName name="wrn.P_L._.and._.Bal.._.Sheet." localSheetId="52" hidden="1">{"P_L Account",#N/A,FALSE,"Prime";"Assets",#N/A,FALSE,"Prime";"Liabilities",#N/A,FALSE,"Prime";"Capital and Reserves",#N/A,FALSE,"Prime";"Rec. of S_Holders Funds",#N/A,FALSE,"Prime";"Rec. of Pre and Post Tax Result",#N/A,FALSE,"Prime"}</definedName>
    <definedName name="wrn.p3" localSheetId="5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ckage." localSheetId="52">{#N/A,#N/A,FALSE,"Title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wrn.Package._1" localSheetId="52"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er._.1." localSheetId="5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rking." localSheetId="52" hidden="1">{"Parking",#N/A,FALSE,"Parking"}</definedName>
    <definedName name="wrn.Partial." localSheetId="52">{#N/A,#N/A,FALSE,"Assumptions";#N/A,#N/A,FALSE,"Year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_1" localSheetId="52"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vilion." localSheetId="52" hidden="1">{"Pavilion-Investor",#N/A,FALSE,"Pavilion";"Pavilion-Property",#N/A,FALSE,"Pavilion"}</definedName>
    <definedName name="wrn.Payroll._.Assumption._.1." localSheetId="52" hidden="1">{"Payroll_Assumption1",#N/A,FALSE,"Sheet1"}</definedName>
    <definedName name="wrn.Payroll._.Assumptions." localSheetId="52" hidden="1">{"Payroll_Assuptions",#N/A,FALSE,"Sheet1"}</definedName>
    <definedName name="wrn.Payroll._.Assumptions._.Summary." localSheetId="52" hidden="1">{"Payroll Assumption Summary",#N/A,FALSE,"Sheet1"}</definedName>
    <definedName name="wrn.Payroll._.Assumptions2." localSheetId="52" hidden="1">{"Payroll_Assumption2",#N/A,FALSE,"Sheet1"}</definedName>
    <definedName name="wrn.Penetration." localSheetId="52">{#N/A,#N/A,FALSE,"Mkt Pen"}</definedName>
    <definedName name="wrn.Per._.Unit." localSheetId="52" hidden="1">{#N/A,#N/A,FALSE,"Budget 1997 Class A (2)";#N/A,#N/A,FALSE,"Budgets 1997 Class B &amp; C (2)"}</definedName>
    <definedName name="wrn.Perm._.Sources._.and._.Uses." localSheetId="52" hidden="1">{"Sources and Uses with Eligible Basis",#N/A,FALSE,"Sources &amp; Uses";"Disbursement Schedule",#N/A,FALSE,"Sources &amp; Uses"}</definedName>
    <definedName name="wrn.PHA._.Proformas." localSheetId="52" hidden="1">{"Proforma - 10y PHA All","all PHA",FALSE,"PHA Proformas";"Proforma - 10yr PHA op sub","op sub",FALSE,"PHA Proformas";"Proforma - 10yr cap only","cap only",FALSE,"PHA Proformas"}</definedName>
    <definedName name="wrn.Phase._.I." localSheetId="52">{#N/A,#N/A,FALSE,"Transaction Summary-DTW";#N/A,#N/A,FALSE,"Proforma Five Yr";#N/A,#N/A,FALSE,"Occ and Rate"}</definedName>
    <definedName name="wrn.PHASED._.DEVELOPMENT._.DETAIL." localSheetId="52" hidden="1">{"P1",#N/A,FALSE,"Proforma";"P2",#N/A,FALSE,"Proforma";"P3",#N/A,FALSE,"Proforma"}</definedName>
    <definedName name="wrn.Phil." localSheetId="52" hidden="1">{#N/A,#N/A,FALSE,"Summary";#N/A,#N/A,FALSE,"41 Mad (Our)";#N/A,#N/A,FALSE,"41 Mad (Comp)";#N/A,#N/A,FALSE,"41 Mad (Rudin's)";#N/A,#N/A,FALSE,"41 Mad (7,354)"}</definedName>
    <definedName name="wrn.pl." localSheetId="52" hidden="1">{#N/A,#N/A,FALSE,"Cons PL-Accrual"}</definedName>
    <definedName name="wrn.Plan." localSheetId="52" hidden="1">{#N/A,#N/A,FALSE,"Highridge Return Analysis";#N/A,#N/A,FALSE,"Sale @ end of year 3 (4yr Plan)";#N/A,#N/A,FALSE,"Highridge Assumption Page"}</definedName>
    <definedName name="wrn.PLX." localSheetId="52" hidden="1">{"cred comp",#N/A,FALSE,"Comparable Credit Analysis";"IS",#N/A,FALSE,"IS";"Sensitivity",#N/A,FALSE,"Sensitivity";"BS",#N/A,FALSE,"BS";"Bond Summary",#N/A,FALSE,"B Summary";"AD",#N/A,FALSE,"Accretion";"NAV",#N/A,FALSE,"NAV";"SU",#N/A,FALSE,"S&amp;U";"acq. study",#N/A,FALSE,"Acq. Study";"F Charges",#N/A,FALSE,"Fixed Charges"}</definedName>
    <definedName name="wrn.Porcentaje._.venta." localSheetId="52" hidden="1">{"% s/venta",#N/A,FALSE,"Edo Res";"% s/venta 2",#N/A,FALSE,"Edo Res"}</definedName>
    <definedName name="wrn.Porcentajes._.Ps._.const." localSheetId="52" hidden="1">{"% s/venta Ps constantes 1",#N/A,FALSE,"Edo Res";"% s/venta Ps constantes 2",#N/A,FALSE,"Edo Res"}</definedName>
    <definedName name="wrn.PorfolioFinancialSummary." localSheetId="52" hidden="1">{#N/A,#N/A,FALSE,"ZellLurieFinSummary";#N/A,#N/A,FALSE,"FirstCapFinSummary";#N/A,#N/A,FALSE,"ZM I-III Consol FinSummary"}</definedName>
    <definedName name="wrn.PORTRAIT." localSheetId="52" hidden="1">{"CAM EXPENSES",#N/A,FALSE,"MANKATO";"GLA",#N/A,FALSE,"MANKATO";"MAJORS CONTRIB",#N/A,FALSE,"MANKATO";"PRIOR YEAR",#N/A,FALSE,"MANKATO";"SIMULTANEOUS",#N/A,FALSE,"MANKATO"}</definedName>
    <definedName name="wrn.PR_TRIAL_BALANCE." localSheetId="52"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3sty." localSheetId="52" hidden="1">{#N/A,#N/A,FALSE,"intag";#N/A,#N/A,FALSE,"budg";#N/A,#N/A,FALSE,"samtl"}</definedName>
    <definedName name="wrn.pr3sty.neu" localSheetId="52" hidden="1">{#N/A,#N/A,FALSE,"intag";#N/A,#N/A,FALSE,"budg";#N/A,#N/A,FALSE,"samtl"}</definedName>
    <definedName name="wrn.PRBFinancials." localSheetId="52" hidden="1">{"incomemth",#N/A,TRUE,"forecast01";"incpercentmth",#N/A,TRUE,"forecast01";"balancemth",#N/A,TRUE,"forecast01";"cashmth",#N/A,TRUE,"forecast01";"cov2mth",#N/A,TRUE,"forecast01";"prbexp",#N/A,TRUE,"forecast01";"prbcap",#N/A,TRUE,"forecast01";"coalconsultants",#N/A,TRUE,"forecast01";"prbsum",#N/A,TRUE,"forecast01"}</definedName>
    <definedName name="wrn.prcntrent" localSheetId="52" hidden="1">{"PERCENTAGE RENT",#N/A,TRUE,"SCHEDULE B"}</definedName>
    <definedName name="wrn.prelist." localSheetId="52" hidden="1">{#N/A,#N/A,FALSE,"rent roll";#N/A,#N/A,FALSE,"I&amp;E";#N/A,#N/A,FALSE,"96noleaseup";#N/A,#N/A,FALSE,"96noleaseup matrix";#N/A,#N/A,FALSE,"leaseup96";#N/A,#N/A,FALSE,"leaseup96 matrix";#N/A,#N/A,FALSE,"Leaseup and Exp."}</definedName>
    <definedName name="wrn.prelist._1" localSheetId="52" hidden="1">{#N/A,#N/A,FALSE,"rent roll";#N/A,#N/A,FALSE,"I&amp;E";#N/A,#N/A,FALSE,"96noleaseup";#N/A,#N/A,FALSE,"96noleaseup matrix";#N/A,#N/A,FALSE,"leaseup96";#N/A,#N/A,FALSE,"leaseup96 matrix";#N/A,#N/A,FALSE,"Leaseup and Exp."}</definedName>
    <definedName name="wrn.Prepaid_Recov.." localSheetId="52" hidden="1">{#N/A,#N/A,FALSE,"Prepaid Recoverable"}</definedName>
    <definedName name="wrn.pres." localSheetId="52" hidden="1">{#N/A,#N/A,FALSE,"Major v. River";#N/A,#N/A,FALSE,"Industry";#N/A,#N/A,FALSE,"Large Operators";#N/A,#N/A,FALSE,"Smaller Operators";#N/A,#N/A,FALSE,"Equip. Supply";#N/A,#N/A,FALSE,"EBITDA";#N/A,#N/A,FALSE,"States";#N/A,#N/A,FALSE,"LV Detail"}</definedName>
    <definedName name="wrn.PRES_OUT." localSheetId="52" hidden="1">{"page1",#N/A,FALSE,"PRESENTATION";"page2",#N/A,FALSE,"PRESENTATION";#N/A,#N/A,FALSE,"Valuation Summary"}</definedName>
    <definedName name="wrn.pres97." localSheetId="52"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entation." localSheetId="52">{#N/A,#N/A,TRUE,"Summary";"AnnualRentRoll",#N/A,TRUE,"RentRoll";#N/A,#N/A,TRUE,"ExitStratigy";#N/A,#N/A,TRUE,"OperatingAssumptions"}</definedName>
    <definedName name="wrn.Presentation2" localSheetId="52"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wrn.Pricing._.Strategy." localSheetId="52"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1" localSheetId="52"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mary._.Competition." localSheetId="52">{#N/A,#N/A,FALSE,"Primary"}</definedName>
    <definedName name="wrn.PRINT." localSheetId="52" hidden="1">{"Pro Forma",#N/A,FALSE,"Prof";"Projected",#N/A,FALSE,"Project";"Statistics",#N/A,FALSE,"Stats";"Rent",#N/A,FALSE,"Rent";"Incentive Fee Calc",#N/A,FALSE,"Incent";"Historical Data",#N/A,FALSE,"Hist";"Value",#N/A,FALSE,"Value";"Stats B",#N/A,FALSE,"Stats B"}</definedName>
    <definedName name="wrn.Print._.4." localSheetId="52">{"Outflow 1",#N/A,FALSE,"Outflows-Inflows";"Outflow 2",#N/A,FALSE,"Outflows-Inflows";"Inflow 1",#N/A,FALSE,"Outflows-Inflows";"Inflow 2",#N/A,FALSE,"Outflows-Inflows"}</definedName>
    <definedName name="wrn.Print._.6." localSheetId="52">{"print 1.6",#N/A,FALSE,"Sheet1";"print 2.6",#N/A,FALSE,"Sheet1";"print 3.6",#N/A,FALSE,"Sheet1";"print 4.6",#N/A,FALSE,"Sheet1";"print 5.6",#N/A,FALSE,"Sheet1";"print 6.6",#N/A,FALSE,"Sheet1"}</definedName>
    <definedName name="wrn.Print._.Accounts." localSheetId="52" hidden="1">{#N/A,#N/A,FALSE,"Balance sheet";#N/A,#N/A,FALSE,"FAD";#N/A,#N/A,FALSE,"Cashflow";#N/A,#N/A,FALSE,"NAV";#N/A,#N/A,FALSE,"Notes 1-5";#N/A,#N/A,FALSE,"Notes 6-"}</definedName>
    <definedName name="wrn.Print._.Acq._.and._.Develop._.Assumptions." localSheetId="52" hidden="1">{"Acquisition and Develop Assumptions",#N/A,FALSE,"Rossmore"}</definedName>
    <definedName name="wrn.Print._.All." localSheetId="52" hidden="1">{#N/A,#N/A,TRUE,"Equity Output";#N/A,#N/A,TRUE,"IPO";#N/A,#N/A,TRUE,"Allocation IPO";#N/A,#N/A,TRUE,"Allocation FD";#N/A,#N/A,TRUE,"BS";#N/A,#N/A,TRUE,"IS";#N/A,#N/A,TRUE,"CF";"CF Summary",#N/A,TRUE,"CF Summary";#N/A,#N/A,TRUE,"Debt Decision";#N/A,#N/A,TRUE,"Debt";#N/A,#N/A,TRUE,"New Debt Amort. (Fixed)";#N/A,#N/A,TRUE,"New Debt Amort. (Floating)";#N/A,#N/A,TRUE,"Acq";#N/A,#N/A,TRUE,"Insider Equity"}</definedName>
    <definedName name="wrn.Print._.All._.Improved._.Sales." localSheetId="52" hidden="1">{#N/A,#N/A,FALSE,"Sale 1";#N/A,#N/A,FALSE,"Sale 2";#N/A,#N/A,FALSE,"Sale 3";#N/A,#N/A,FALSE,"Sale 4";#N/A,#N/A,FALSE,"Sale 5";#N/A,#N/A,FALSE,"Sale 6";#N/A,#N/A,FALSE,"Sale 7";#N/A,#N/A,FALSE,"Sale 8";#N/A,#N/A,FALSE,"Sale 9";#N/A,#N/A,FALSE,"Sale 10";#N/A,#N/A,FALSE,"Sale 11";#N/A,#N/A,FALSE,"Sale 12"}</definedName>
    <definedName name="wrn.Print._.All._.Pages." localSheetId="52" hidden="1">{"LBO Summary",#N/A,FALSE,"Summary";"Income Statement",#N/A,FALSE,"Model";"Cash Flow",#N/A,FALSE,"Model";"Balance Sheet",#N/A,FALSE,"Model";"Working Capital",#N/A,FALSE,"Model";"Pro Forma Balance Sheets",#N/A,FALSE,"PFBS";"Debt Balances",#N/A,FALSE,"Model";"Fee Schedules",#N/A,FALSE,"Model"}</definedName>
    <definedName name="wrn.Print._.All._.Report._.Pages." localSheetId="52"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Reports." localSheetId="52" hidden="1">{"Cash Flows",#N/A,FALSE,"Cash Flows";"Return Analysis",#N/A,FALSE,"Cash Flows";"Cash Flow Assumptions",#N/A,FALSE,"Cash Flows";"Joint Venture Analysis",#N/A,FALSE,"Cash Flows";"Debt Calculations",#N/A,FALSE,"Cash Flows"}</definedName>
    <definedName name="wrn.Print._.All._1" localSheetId="52" hidden="1">{#N/A,#N/A,FALSE,"I&amp;E";#N/A,#N/A,FALSE,"rent roll";#N/A,#N/A,FALSE,"96noleaseup";#N/A,#N/A,FALSE,"96noleaseup matrix";#N/A,#N/A,FALSE,"leaseup 96";#N/A,#N/A,FALSE,"leaseup 96 matrix";#N/A,#N/A,FALSE,"Leaseup and Exp."}</definedName>
    <definedName name="wrn.Print._.Annual." localSheetId="52" hidden="1">{"Summary Info",#N/A,TRUE,"Summary";"Sources &amp; Uses",#N/A,TRUE,"Summary";"Development Program",#N/A,TRUE,"Summary";"Timeline",#N/A,TRUE,"Timeline";"Total Annual CF",#N/A,TRUE,"Summary-Annual";"Total Detailed Annual",#N/A,TRUE,"Summary-Annual";"Acq Costs",#N/A,TRUE,"Ent &amp; Infr";"Entitlement Costs",#N/A,TRUE,"Ent &amp; Infr";"Infrastructure Costs",#N/A,TRUE,"Ent &amp; Infr";"Infrastructure Costs 2",#N/A,TRUE,"Ent &amp; Infr";"Infrastructure Costs 3",#N/A,TRUE,"Ent &amp; Infr";"Infrastructure Costs 4",#N/A,TRUE,"Ent &amp; Infr";"DevBudget",#N/A,TRUE,"DevBudget";"Res Summary",#N/A,TRUE,"Residential";"Res DevBudget",#N/A,TRUE,"Residential";"Res CF Annual",#N/A,TRUE,"Residential-Annual";"Res Detailed Annual",#N/A,TRUE,"Residential-Annual";"Res Detailed Annual 2",#N/A,TRUE,"Residential-Annual";"Res D&amp;S Annual",#N/A,TRUE,"Residential-Annual";"Retail Summary",#N/A,TRUE,"Retail";"Retail Budget",#N/A,TRUE,"Retail";"Retail CF Annual",#N/A,TRUE,"Retail-Annual";"Retail Detailed Annual",#N/A,TRUE,"Retail-Annual";"Retail Detailed Annual 2",#N/A,TRUE,"Retail-Annual";"Retail D&amp;S Annual",#N/A,TRUE,"Retail-Annual";"Hotel Annual",#N/A,TRUE,"Hotel-Annual";"CFD Annual",#N/A,TRUE,"CFD-Annual";"Racetrack Summary",#N/A,TRUE,"Racetrack Summary";"Racetrack Summary 2",#N/A,TRUE,"Racetrack Summary"}</definedName>
    <definedName name="wrn.Print._.C.F.._.Assumptions." localSheetId="52" hidden="1">{"Cash Flow Assumptions",#N/A,FALSE,"Cash Flows"}</definedName>
    <definedName name="wrn.Print._.Cash._.Flows." localSheetId="52" hidden="1">{"Cash Flows",#N/A,FALSE,"Cash Flows"}</definedName>
    <definedName name="wrn.Print._.Cash._.Flows._.and._.Assumptions." localSheetId="52" hidden="1">{"Cash Flows and Assumptions",#N/A,FALSE,"Rossmore"}</definedName>
    <definedName name="wrn.Print._.Compare._.and._.Divsum." localSheetId="52" hidden="1">{"Divsum Compare Hawaiki",#N/A,TRUE,"Divsum";"Divsum Complete Divsum",#N/A,TRUE,"Divsum"}</definedName>
    <definedName name="wrn.Print._.Construction._.Costs." localSheetId="52" hidden="1">{"Construction Costs",#N/A,FALSE,"Cash Flows"}</definedName>
    <definedName name="wrn.Print._.CRXLAND._.Openings." localSheetId="52" hidden="1">{"Print CRXLAND Assumptions",#N/A,FALSE,"CRXLAND Openings";"Print CRXLAND Openings",#N/A,FALSE,"CRXLAND Openings"}</definedName>
    <definedName name="wrn.Print._.CSI._.and._.Estimate._.Backup." localSheetId="52" hidden="1">{"Divsum Compare Hawaiki",#N/A,FALSE,"Divsum";"Divsum Complete Divsum",#N/A,FALSE,"Divsum";"Estimate Backup",#N/A,FALSE,"Divsum"}</definedName>
    <definedName name="wrn.Print._.DDC." localSheetId="52" hidden="1">{"TopSum",#N/A,FALSE,"Summary";"Core",#N/A,FALSE,"Core";"Development",#N/A,FALSE,"Development";"Design",#N/A,FALSE,"Design";"Tenant_Coord",#N/A,FALSE,"Tenant Coordination";"Construct",#N/A,FALSE,"Construction";"Site",#N/A,FALSE,"Site"}</definedName>
    <definedName name="wrn.Print._.Debt._.Calculations." localSheetId="52" hidden="1">{"Debt Calculations",#N/A,FALSE,"Cash Flows"}</definedName>
    <definedName name="wrn.Print._.Everythin." localSheetId="52" hidden="1">{#N/A,#N/A,FALSE,"PRELIMINARY REVIEW";#N/A,#N/A,FALSE,"SOURCES AND USES OF FUNDS";#N/A,#N/A,FALSE,"COST ITEMS";#N/A,#N/A,FALSE,"DRAW SCHEDULE";#N/A,#N/A,FALSE,"STABILIZED OPERATING PROFORMA";#N/A,#N/A,FALSE,"LEASE UP OPERATING PROFORMA";#N/A,#N/A,FALSE,"INPUT SHEET"}</definedName>
    <definedName name="wrn.Print._.Everything." localSheetId="52"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Full." localSheetId="52" hidden="1">{"Combined Prices",#N/A,FALSE,"Tab 1-Price Performance";"Combined Summary",#N/A,FALSE,"Tab 2-Valuation Summary";"Combined FCF",#N/A,FALSE,"Tab 3-FCF";"Combined Sensitivity",#N/A,FALSE,"Tab 4-Earnings Sensitivity";"Combined Credit",#N/A,FALSE,"Tab 5-Credit";"Print NAV",#N/A,FALSE,"Tab 6-Lodging NAV Analysis"}</definedName>
    <definedName name="wrn.Print._.Gaming._.Only." localSheetId="52" hidden="1">{"Gaming Prices",#N/A,FALSE,"Tab 1-Price Performance";"Gaming Summary",#N/A,FALSE,"Tab 2-Valuation Summary";"Gaming FCF",#N/A,FALSE,"Tab 3-FCF";"Gaming Sensitivity",#N/A,FALSE,"Tab 4-Earnings Sensitivity";"Gaming Credit",#N/A,FALSE,"Tab 5-Credit"}</definedName>
    <definedName name="wrn.print._.graphs." localSheetId="52" hidden="1">{"cap_structure",#N/A,FALSE,"Graph-Mkt Cap";"price",#N/A,FALSE,"Graph-Price";"ebit",#N/A,FALSE,"Graph-EBITDA";"ebitda",#N/A,FALSE,"Graph-EBITDA"}</definedName>
    <definedName name="wrn.Print._.Inc.._.Statement._.and._.Stats.." localSheetId="52" hidden="1">{"print annual inc. statement",#N/A,FALSE,"Summary";"print annual stats",#N/A,FALSE,"Summary";"print quarterly inc. statement",#N/A,FALSE,"Summary";"print quarterly stats",#N/A,FALSE,"Summary"}</definedName>
    <definedName name="wrn.Print._.Inv._.Rec." localSheetId="52" hidden="1">{"Cash Flows",#N/A,FALSE,"Hillside";"Return Analysis",#N/A,FALSE,"Hillside";#N/A,#N/A,FALSE,"Hillside"}</definedName>
    <definedName name="wrn.Print._.Joint._.Venture._.Analysis." localSheetId="52" hidden="1">{"Joint Venture Analysis",#N/A,FALSE,"Cash Flows"}</definedName>
    <definedName name="wrn.Print._.Lodging._.Only." localSheetId="52" hidden="1">{"Lodging Prices",#N/A,FALSE,"Tab 1-Price Performance";"Lodging Summary",#N/A,FALSE,"Tab 2-Valuation Summary";"Lodging FCF",#N/A,FALSE,"Tab 3-FCF";"Lodging Sensitivity",#N/A,FALSE,"Tab 4-Earnings Sensitivity";"Lodging Credit",#N/A,FALSE,"Tab 5-Credit";"Print NAV",#N/A,FALSE,"Tab 6-Lodging NAV Analysis"}</definedName>
    <definedName name="wrn.Print._.Ltd._.Ptr._.Heller." localSheetId="52" hidden="1">{#N/A,#N/A,FALSE,"Summary Schedule Heller Ltd";#N/A,#N/A,FALSE,"Qtrly  heller Page 1";#N/A,#N/A,FALSE,"Qtrly heller Page 3"}</definedName>
    <definedName name="wrn.Print._.Monthly._.Sales._.Analysis." localSheetId="52" hidden="1">{"Monthly Sales Analysis",#N/A,FALSE,"Condo Sales"}</definedName>
    <definedName name="wrn.Print._.Package." localSheetId="52" hidden="1">{#N/A,#N/A,FALSE,"rent roll";#N/A,#N/A,FALSE,"I&amp;E";#N/A,#N/A,FALSE,"Sales";#N/A,#N/A,FALSE,"% rent";#N/A,#N/A,FALSE,"no leasup 96";#N/A,#N/A,FALSE,"96 Cap Matrix No Leaseup";#N/A,#N/A,FALSE,"Proforma (2)";#N/A,#N/A,FALSE,"Proforma Matrix (2)";#N/A,#N/A,FALSE,"Offering Summary";#N/A,#N/A,FALSE,"RE TAX"}</definedName>
    <definedName name="wrn.Print._.Package._1" localSheetId="52" hidden="1">{#N/A,#N/A,FALSE,"rent roll";#N/A,#N/A,FALSE,"I&amp;E";#N/A,#N/A,FALSE,"Sales";#N/A,#N/A,FALSE,"% rent";#N/A,#N/A,FALSE,"no leasup 96";#N/A,#N/A,FALSE,"96 Cap Matrix No Leaseup";#N/A,#N/A,FALSE,"Proforma (2)";#N/A,#N/A,FALSE,"Proforma Matrix (2)";#N/A,#N/A,FALSE,"Offering Summary";#N/A,#N/A,FALSE,"RE TAX"}</definedName>
    <definedName name="wrn.print._.raw._.data._.entry." localSheetId="52" hidden="1">{"inputs raw data",#N/A,TRUE,"INPUT"}</definedName>
    <definedName name="wrn.Print._.Rent._.Comps." localSheetId="52" hidden="1">{#N/A,#N/A,FALSE,"Rent 1";#N/A,#N/A,FALSE,"Rent 2";#N/A,#N/A,FALSE,"Rent 3";#N/A,#N/A,FALSE,"Rent 4";#N/A,#N/A,FALSE,"Rent 5";#N/A,#N/A,FALSE,"Rent 6";#N/A,#N/A,FALSE,"Rent 7";#N/A,#N/A,FALSE,"Rent 8"}</definedName>
    <definedName name="wrn.Print._.Report." localSheetId="52" hidden="1">{"annual",#N/A,FALSE,"Sheet2";"quarters",#N/A,FALSE,"Sheet2"}</definedName>
    <definedName name="wrn.Print._.Report._.Package." localSheetId="52" hidden="1">{"Cash Flows",#N/A,FALSE,"Rossmore";"Return Analysis",#N/A,FALSE,"Rossmore"}</definedName>
    <definedName name="wrn.Print._.Return._.Analysis." localSheetId="52" hidden="1">{"Return Analysis",#N/A,FALSE,"Cash Flows"}</definedName>
    <definedName name="wrn.Print._.Sales._.Assumptions." localSheetId="52" hidden="1">{"Sales Assumptions",#N/A,FALSE,"Condo Sales"}</definedName>
    <definedName name="wrn.Print._.SPHI._.Openings." localSheetId="52" hidden="1">{"Print SPHI Assumptions",#N/A,FALSE,"SPHI Openings";"Print SPHI Openings",#N/A,FALSE,"SPHI Openings"}</definedName>
    <definedName name="wrn.print._.standalone." localSheetId="52" hidden="1">{"standalone1",#N/A,FALSE,"DCFBase";"standalone2",#N/A,FALSE,"DCFBase"}</definedName>
    <definedName name="wrn.Print._.STAY._.Openings." localSheetId="52" hidden="1">{"print STAY opening assumptions",#N/A,FALSE,"STAY Openings";"print STAY openings",#N/A,FALSE,"STAY Openings"}</definedName>
    <definedName name="wrn.Print._.sum." localSheetId="52" hidden="1">{#N/A,#N/A,FALSE,"Summary Schedule";#N/A,#N/A,FALSE,"Use of Proceeds";#N/A,#N/A,FALSE,"Yield Cal";#N/A,#N/A,FALSE,"Qtrly Distributions";#N/A,#N/A,FALSE,"RATE";#N/A,#N/A,FALSE,"OPERATIONS";#N/A,#N/A,FALSE,"Draw";#N/A,#N/A,FALSE,"COMPARISON SCHEDULE";#N/A,#N/A,FALSE,"Dev. Budget";#N/A,#N/A,FALSE,"Investor10";#N/A,#N/A,FALSE,"10 year a";#N/A,#N/A,FALSE,"Assum."}</definedName>
    <definedName name="wrn.Print._.Summary." localSheetId="52" hidden="1">{"Consolidated Unlevered",#N/A,FALSE,"Consolidated";"Consolidated Levered",#N/A,FALSE,"Consolidated"}</definedName>
    <definedName name="wrn.print._.summary._.sheets." localSheetId="52" hidden="1">{"summary1",#N/A,TRUE,"Comps";"summary2",#N/A,TRUE,"Comps";"summary3",#N/A,TRUE,"Comps"}</definedName>
    <definedName name="wrn.Print._.Three._.Page._.Model." localSheetId="52" hidden="1">{"Page One",#N/A,FALSE,"Model";"Page 2",#N/A,FALSE,"Model";"Page 3",#N/A,FALSE,"Model"}</definedName>
    <definedName name="wrn.Print._.Unit._.Rent._.Analysis." localSheetId="52" hidden="1">{"Unit Rent Analysis",#N/A,FALSE,"1837 N La Brea"}</definedName>
    <definedName name="wrn.Print._.Workbook." localSheetId="52" hidden="1">{#N/A,#N/A,FALSE,"Exec. Summ";#N/A,#N/A,FALSE,"Income";#N/A,#N/A,FALSE,"Expenses";#N/A,#N/A,FALSE,"Loan Options";#N/A,#N/A,FALSE,"Sources &amp; Uses";#N/A,#N/A,FALSE,"Spreadsheet"}</definedName>
    <definedName name="wrn.Print.B" localSheetId="52" hidden="1">{"View1",#N/A,FALSE,"Sheet1";"View2",#N/A,FALSE,"Sheet1"}</definedName>
    <definedName name="wrn.print_all." localSheetId="52" hidden="1">{#N/A,#N/A,FALSE,"property";#N/A,#N/A,FALSE,"tenants";#N/A,#N/A,FALSE,"capital";#N/A,#N/A,FALSE,"summary"}</definedName>
    <definedName name="wrn.Print_Buyer." localSheetId="52" hidden="1">{#N/A,"DR",FALSE,"increm pf";#N/A,"MAMSI",FALSE,"increm pf";#N/A,"MAXI",FALSE,"increm pf";#N/A,"PCAM",FALSE,"increm pf";#N/A,"PHSV",FALSE,"increm pf";#N/A,"SIE",FALSE,"increm pf"}</definedName>
    <definedName name="wrn.Print_Heller." localSheetId="52" hidden="1">{#N/A,#N/A,TRUE,"Summary Schedule Heller";#N/A,#N/A,TRUE,"Qtrly  heller Page 1";#N/A,#N/A,TRUE,"Qtrly heller Page 2";#N/A,#N/A,TRUE,"Qtrly heller Page 2A";#N/A,#N/A,TRUE,"Qtrly heller Page 3";#N/A,#N/A,TRUE,"Qtrly heller Page 3A";#N/A,#N/A,TRUE,"Summary Schedule Heller Ltd";#N/A,#N/A,TRUE,"Qtrly  heller 4 yr"}</definedName>
    <definedName name="wrn.Print_Index." localSheetId="52" hidden="1">{"Index",#N/A,FALSE,"Index"}</definedName>
    <definedName name="wrn.Print_Target." localSheetId="5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1." localSheetId="52" hidden="1">{"Page1",#N/A,TRUE,"Sheet1";"Page2",#N/A,TRUE,"Sheet1";"Page3",#N/A,TRUE,"Sheet1"}</definedName>
    <definedName name="wrn.print2" localSheetId="52" hidden="1">{"View1",#N/A,FALSE,"Sheet1";"View2",#N/A,FALSE,"Sheet1"}</definedName>
    <definedName name="wrn.print2." localSheetId="52" hidden="1">{"Assump",#N/A,TRUE,"Proforma";"first",#N/A,TRUE,"Proforma";"second",#N/A,TRUE,"Proforma";"lease1",#N/A,TRUE,"Proforma";"lease2",#N/A,TRUE,"Proforma"}</definedName>
    <definedName name="wrn.print5" localSheetId="52" hidden="1">{"Assump",#N/A,TRUE,"Proforma";"first",#N/A,TRUE,"Proforma";"second",#N/A,TRUE,"Proforma";"lease1",#N/A,TRUE,"Proforma";"lease2",#N/A,TRUE,"Proforma"}</definedName>
    <definedName name="wrn.print7" localSheetId="52" hidden="1">{"page1",#N/A,FALSE,"Model";"page2",#N/A,FALSE,"Model";"page3",#N/A,FALSE,"Model";"page4",#N/A,FALSE,"Model";"page5",#N/A,FALSE,"Model";"page6",#N/A,FALSE,"Model"}</definedName>
    <definedName name="wrn.PrintAll._1" localSheetId="52" hidden="1">{#N/A,#N/A,FALSE,"Broker Sheet";#N/A,#N/A,FALSE,"Exec.Summary";#N/A,#N/A,FALSE,"Argus Cash Flow";#N/A,#N/A,FALSE,"SPF";#N/A,#N/A,FALSE,"RentRoll"}</definedName>
    <definedName name="wrn.printb2" localSheetId="52" hidden="1">{"View1",#N/A,FALSE,"Sheet1";"View2",#N/A,FALSE,"Sheet1"}</definedName>
    <definedName name="wrn.Printfinancialsmth." localSheetId="52" hidden="1">{"incomemth",#N/A,TRUE,"forecast00";"incomepercentmth",#N/A,TRUE,"forecast00";"balancemth",#N/A,TRUE,"forecast00";"cashmth",#N/A,TRUE,"forecast00";"covenantmth",#N/A,TRUE,"forecast00"}</definedName>
    <definedName name="wrn.Printing._.the._.Model." localSheetId="52"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ing._.the._.Model7" localSheetId="52"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out." localSheetId="52" hidden="1">{"Zone1",#N/A,FALSE,"Parameters";"Zone2",#N/A,FALSE,"Parameters"}</definedName>
    <definedName name="wrn.Prints._.All." localSheetId="52" hidden="1">{"Main",#N/A,FALSE,"Wacker";"Main2",#N/A,FALSE,"Wacker";"Value",#N/A,FALSE,"Wacker";"Sensitivity",#N/A,FALSE,"Wacker";"Paine",#N/A,FALSE,"Wacker";"Quaker",#N/A,FALSE,"Wacker";"Wacker",#N/A,FALSE,"Wacker";"1900",#N/A,FALSE,"Wacker";"1901",#N/A,FALSE,"Wacker"}</definedName>
    <definedName name="wrn.Prints._All.B" localSheetId="52" hidden="1">{"Main",#N/A,FALSE,"Wacker";"Main2",#N/A,FALSE,"Wacker";"Value",#N/A,FALSE,"Wacker";"Sensitivity",#N/A,FALSE,"Wacker";"Paine",#N/A,FALSE,"Wacker";"Quaker",#N/A,FALSE,"Wacker";"Wacker",#N/A,FALSE,"Wacker";"1900",#N/A,FALSE,"Wacker";"1901",#N/A,FALSE,"Wacker"}</definedName>
    <definedName name="wrn.Prior._.Year._.Amounts." localSheetId="52" hidden="1">{"PriorYr1",#N/A,FALSE,"Prior Year Amounts";"PriorYr2",#N/A,FALSE,"Prior Year Amounts"}</definedName>
    <definedName name="wrn.PRO." localSheetId="52" hidden="1">{#N/A,#N/A,FALSE,"COVER";#N/A,#N/A,FALSE,"Construction CF";#N/A,#N/A,FALSE,"PROFORMA";#N/A,#N/A,FALSE,"CASHFLOW"}</definedName>
    <definedName name="wrn.Pro._.Forma." localSheetId="52" hidden="1">{#N/A,#N/A,FALSE,"ACQ";#N/A,#N/A,FALSE,"ASSUMP";#N/A,#N/A,FALSE,"CASH FLOW";#N/A,#N/A,FALSE,"SALE";#N/A,#N/A,FALSE,"TIS";#N/A,#N/A,FALSE,"RENT ROLL"}</definedName>
    <definedName name="wrn.Product_Assumptions." localSheetId="52" hidden="1">{"One",#N/A,FALSE,"Product Assumptions";"Two",#N/A,FALSE,"Product Assumptions";"Three",#N/A,FALSE,"Product Assumptions";"Four",#N/A,FALSE,"Product Assumptions";"Five",#N/A,FALSE,"Product Assumptions";"Six",#N/A,FALSE,"Product Assumptions"}</definedName>
    <definedName name="wrn.Proforma." localSheetId="52" hidden="1">{"Proforma - Dollars",#N/A,FALSE,"Proforma"}</definedName>
    <definedName name="wrn.Proforma._.2." localSheetId="52" hidden="1">{#N/A,#N/A,TRUE,"Cash Flow Proforma";#N/A,#N/A,TRUE,"Scenario Variable Cells";#N/A,#N/A,TRUE,"Proforma Assumptions";#N/A,#N/A,TRUE,"Bulk Pad and Finished Sales";#N/A,#N/A,TRUE,"Rolling Option Sales"}</definedName>
    <definedName name="wrn.Proforma._.Review." localSheetId="52">{#N/A,#N/A,FALSE,"Occ and Rate";#N/A,#N/A,FALSE,"PF Input";#N/A,#N/A,FALSE,"Proforma Five Yr";#N/A,#N/A,FALSE,"Hotcomps"}</definedName>
    <definedName name="wrn.Proforma._.Year._.1." localSheetId="52" hidden="1">{"Plan Information",#N/A,FALSE,"Plans"}</definedName>
    <definedName name="wrn.Proforma._1" localSheetId="52" hidden="1">{#N/A,#N/A,TRUE,"Summary";#N/A,#N/A,TRUE,"InPlace";#N/A,#N/A,TRUE,"Stable";#N/A,#N/A,TRUE,"RentRoll";#N/A,#N/A,TRUE,"I&amp;E";#N/A,#N/A,TRUE,"Expense Detail";#N/A,#N/A,TRUE,"CAM Recov(InPlace)";#N/A,#N/A,TRUE,"CAM Recov(Stable)";#N/A,#N/A,TRUE,"Tax Recov";#N/A,#N/A,TRUE,"Expiration";#N/A,#N/A,TRUE,"Sales";#N/A,#N/A,TRUE,"Tax"}</definedName>
    <definedName name="wrn.Project." localSheetId="52" hidden="1">{#N/A,#N/A,TRUE,"A-site";#N/A,#N/A,TRUE,"B-Buildings";#N/A,#N/A,TRUE,"c-out-of-fence";#N/A,#N/A,TRUE,"d-proj.infr.";#N/A,#N/A,TRUE,"e- land"}</definedName>
    <definedName name="wrn.Project._.Cost._.Estimate." localSheetId="52" hidden="1">{#N/A,#N/A,FALSE,"cost";#N/A,#N/A,FALSE,"draw sched.";#N/A,#N/A,FALSE,"spread";#N/A,#N/A,FALSE,"Assumptions"}</definedName>
    <definedName name="wrn.Project._.Summaries." localSheetId="52" hidden="1">{#N/A,#N/A,FALSE,"NWC PS";#N/A,#N/A,FALSE,"NWC Overview";#N/A,#N/A,FALSE,"HCA PS";#N/A,#N/A,FALSE,"HCA Overview";#N/A,#N/A,FALSE,"Aegon PS";#N/A,#N/A,FALSE,"Aegon Overview";#N/A,#N/A,FALSE,"ODC PS";#N/A,#N/A,FALSE,"ODC Overview";#N/A,#N/A,FALSE,"USBP PS";#N/A,#N/A,FALSE,"USBP Overview";#N/A,#N/A,FALSE,"29 Wacker PS";#N/A,#N/A,FALSE,"29 Overview";#N/A,#N/A,FALSE,"303 Wacker PS";#N/A,#N/A,FALSE,"303 Overview";#N/A,#N/A,FALSE,"Chancellory PS";#N/A,#N/A,FALSE,"Chancellory Overview";#N/A,#N/A,FALSE,"EWT PS";#N/A,#N/A,FALSE,"EWT Overview";#N/A,#N/A,FALSE,"NCC PS";#N/A,#N/A,FALSE,"NCC Overview";#N/A,#N/A,FALSE,"Centennial PS";#N/A,#N/A,FALSE,"Centennial Overview";#N/A,#N/A,FALSE,"225 PS";#N/A,#N/A,FALSE,"225 Overview";#N/A,#N/A,FALSE,"TFNP PS";#N/A,#N/A,FALSE,"TFNP Overview"}</definedName>
    <definedName name="wrn.projection." localSheetId="52"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jection.new" localSheetId="52"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jections." localSheetId="52" hidden="1">{#N/A,#N/A,FALSE,"Release Price";#N/A,#N/A,FALSE,"Cash flow for 50 Unit";#N/A,#N/A,FALSE,"Cash Flow for 3 Models"}</definedName>
    <definedName name="wrn.Projects._.1." localSheetId="52" hidden="1">{"Project_details",#N/A,FALSE,"Projects";"Project_checks",#N/A,FALSE,"Projects";"Project_completion",#N/A,FALSE,"Projects"}</definedName>
    <definedName name="wrn.Projects._.2." localSheetId="52" hidden="1">{"Project_profit",#N/A,FALSE,"Projects";"Project_reserves",#N/A,FALSE,"Project Reserves"}</definedName>
    <definedName name="wrn.Property._.Improvements." localSheetId="52" hidden="1">{"Property Improvements",#N/A,FALSE,"Property Improvements"}</definedName>
    <definedName name="wrn.Property._.Tax." localSheetId="52" hidden="1">{#N/A,#N/A,FALSE,"FOR_SUM";#N/A,#N/A,FALSE,"FA";#N/A,#N/A,FALSE,"PTRANS_TAX"}</definedName>
    <definedName name="wrn.PropertyInformation." localSheetId="52" hidden="1">{#N/A,#N/A,FALSE,"PropertyInfo"}</definedName>
    <definedName name="wrn.Proposal." localSheetId="52" hidden="1">{"Bid",#N/A,FALSE,"Estimate";"Breakdowm",#N/A,FALSE,"Estimate"}</definedName>
    <definedName name="wrn.Prototypes." localSheetId="52" hidden="1">{"One",#N/A,FALSE,"Prototypes";"Two",#N/A,FALSE,"Prototypes";"Three",#N/A,FALSE,"Prototypes";"Four",#N/A,FALSE,"Prototypes";"Five",#N/A,FALSE,"Prototypes"}</definedName>
    <definedName name="wrn.Proyeccion._.5._.años." localSheetId="52" hidden="1">{"EDO RES 1",#N/A,FALSE,"Edo Res";"EDO RES 2",#N/A,FALSE,"Edo Res";"% SOBRE VENTAS 1",#N/A,FALSE,"Edo Res";"% SOBRE VENTAS 2",#N/A,FALSE,"Edo Res";"EDO RES 1 USD",#N/A,FALSE,"Edo Res";"EDO RES USD 2",#N/A,FALSE,"Edo Res";"FLUJO MN",#N/A,FALSE,"Flujo";"FLUJO USD",#N/A,FALSE,"Flujo";"BALANCE MN",#N/A,FALSE,"Balance";"BALANCE USD",#N/A,FALSE,"Balance"}</definedName>
    <definedName name="wrn.Pulp." localSheetId="52" hidden="1">{"Pulp Production",#N/A,FALSE,"Pulp";"Pulp Earnings",#N/A,FALSE,"Pulp"}</definedName>
    <definedName name="wrn.Pulp.2" localSheetId="52" hidden="1">{"Pulp Production",#N/A,FALSE,"Pulp";"Pulp Earnings",#N/A,FALSE,"Pulp"}</definedName>
    <definedName name="wrn.Pulp.3" localSheetId="52" hidden="1">{"Pulp Production",#N/A,FALSE,"Pulp";"Pulp Earnings",#N/A,FALSE,"Pulp"}</definedName>
    <definedName name="wrn.Pump." localSheetId="52" hidden="1">{#N/A,#N/A,FALSE,"Assump";#N/A,#N/A,FALSE,"Income";#N/A,#N/A,FALSE,"Balance";#N/A,#N/A,FALSE,"DCF Pump";#N/A,#N/A,FALSE,"Trans Assump";#N/A,#N/A,FALSE,"Combined Income";#N/A,#N/A,FALSE,"Combined Balance"}</definedName>
    <definedName name="wrn.quarterly." localSheetId="52" hidden="1">{"quarterly",#N/A,FALSE,"Pro Forma"}</definedName>
    <definedName name="wrn.Quarterly._.Summaries." localSheetId="52" hidden="1">{"P1-3Quarterly",#N/A,TRUE,"CF Summ";"P1-Quarterly",#N/A,TRUE,"CF Summ";"P2-Quarterly",#N/A,TRUE,"CF Summ";"P3-Quarterly",#N/A,TRUE,"CF Summ"}</definedName>
    <definedName name="wrn.QUICK." localSheetId="52"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_.Print." localSheetId="52" hidden="1">{"Pro Forma",#N/A,FALSE,"Prof";"Statistics",#N/A,FALSE,"Stats";"Incentive Fee Calc",#N/A,FALSE,"Incent"}</definedName>
    <definedName name="wrn.Quick._.View." localSheetId="52" hidden="1">{"Pro Forma",#N/A,FALSE,"Prof";"Statistics",#N/A,FALSE,"Stats";"Incentive Fee Calc",#N/A,FALSE,"Incent"}</definedName>
    <definedName name="wrn.Rapport." localSheetId="52" hidden="1">{#N/A,#N/A,FALSE,"SHEET1";#N/A,#N/A,FALSE,"SHEET2";#N/A,#N/A,FALSE,"SHEET3";#N/A,#N/A,FALSE,"SHEET4"}</definedName>
    <definedName name="wrn.rate." localSheetId="52" hidden="1">{"RATES",#N/A,FALSE,"RECOVERY RATES";"CONTRIBUTIONS",#N/A,FALSE,"RECOVERY RATES";"GLA CATEGORY SUMMARY",#N/A,FALSE,"RECOVERY RATES"}</definedName>
    <definedName name="wrn.recap_at_sale." localSheetId="52" hidden="1">{"Recap at sale",#N/A,FALSE,"Recap"}</definedName>
    <definedName name="wrn.RECAPS." localSheetId="52" hidden="1">{"RECAP1",#N/A,FALSE,"RECAP";"RECAP2",#N/A,FALSE,"RECAP"}</definedName>
    <definedName name="wrn.REDiff." localSheetId="52" hidden="1">{#N/A,#N/A,TRUE,"toc";#N/A,#N/A,TRUE,"geninfo2";#N/A,#N/A,TRUE,"financing";#N/A,#N/A,TRUE,"source";#N/A,#N/A,TRUE,"cashd";#N/A,#N/A,TRUE,"-3%d";#N/A,#N/A,TRUE,"taxd";#N/A,#N/A,TRUE,"bend";#N/A,#N/A,TRUE,"Mezzad";#N/A,#N/A,TRUE,"ln2";#N/A,#N/A,TRUE,"ln3";#N/A,#N/A,TRUE,"ln4";#N/A,#N/A,TRUE,"lnsumd";#N/A,#N/A,TRUE,"rep";#N/A,#N/A,TRUE,"depr";#N/A,#N/A,TRUE,"funded";#N/A,#N/A,TRUE,"fedtc";#N/A,#N/A,TRUE,"statetc";#N/A,#N/A,TRUE,"saled";#N/A,#N/A,TRUE,"Qirrd";#N/A,#N/A,TRUE,"mingaind";#N/A,#N/A,TRUE,"bstestd"}</definedName>
    <definedName name="wrn.Rehab." localSheetId="52" hidden="1">{#N/A,#N/A,TRUE,"Total Acquisition and Rehab ";#N/A,#N/A,TRUE,"Summary of Hard Costs";#N/A,#N/A,TRUE,"Summary-Interior Scope of Work";#N/A,#N/A,TRUE,"Cementious Decks";#N/A,#N/A,TRUE,"Finish Trim";#N/A,#N/A,TRUE,"Balcony Waterproofing";#N/A,#N/A,TRUE,"Doors and Hardware";#N/A,#N/A,TRUE,"Drywall";#N/A,#N/A,TRUE,"Tile";#N/A,#N/A,TRUE,"Flooring";#N/A,#N/A,TRUE,"Painting";#N/A,#N/A,TRUE,"Identifying, Shelving &amp; Mirrors";#N/A,#N/A,TRUE,"Appliances";#N/A,#N/A,TRUE,"Cabinets and Countertops";#N/A,#N/A,TRUE,"Window Treatments";#N/A,#N/A,TRUE,"Plumbing";#N/A,#N/A,TRUE,"HVAC";#N/A,#N/A,TRUE,"Electrical"}</definedName>
    <definedName name="wrn.Rehab._.Projects." localSheetId="52" hidden="1">{#N/A,#N/A,FALSE,"Bankside Village Apartments";#N/A,#N/A,FALSE,"Stoneridge Apartments"}</definedName>
    <definedName name="wrn.Releases._.Cash._.Accrual." localSheetId="52" hidden="1">{"a_releases",#N/A,FALSE,"Summary";"a_cash",#N/A,FALSE,"Summary";"a_accrual",#N/A,FALSE,"Summary"}</definedName>
    <definedName name="wrn.Relevant." localSheetId="52" hidden="1">{#N/A,#N/A,FALSE,"Title Page";#N/A,#N/A,FALSE,"Conclusions";#N/A,#N/A,FALSE,"Assum.";#N/A,#N/A,FALSE,"Sun  DCF-WC-Dep";#N/A,#N/A,FALSE,"MarketValue";#N/A,#N/A,FALSE,"BalSheet";#N/A,#N/A,FALSE,"WACC";#N/A,#N/A,FALSE,"PC+ Info.";#N/A,#N/A,FALSE,"PC+Info_2"}</definedName>
    <definedName name="wrn.Relevant1." localSheetId="52" hidden="1">{#N/A,#N/A,FALSE,"Title Page";#N/A,#N/A,FALSE,"Conclusions";#N/A,#N/A,FALSE,"Assum.";#N/A,#N/A,FALSE,"Sun  DCF-WC-Dep";#N/A,#N/A,FALSE,"MarketValue";#N/A,#N/A,FALSE,"BalSheet";#N/A,#N/A,FALSE,"WACC";#N/A,#N/A,FALSE,"PC+ Info.";#N/A,#N/A,FALSE,"PC+Info_2"}</definedName>
    <definedName name="wrn.RELEVANTSHEETS." localSheetId="52" hidden="1">{#N/A,#N/A,FALSE,"AD_Purch";#N/A,#N/A,FALSE,"Projections";#N/A,#N/A,FALSE,"DCF";#N/A,#N/A,FALSE,"Mkt Val"}</definedName>
    <definedName name="wrn.Remaining._.Obligation." localSheetId="52" hidden="1">{#N/A,#N/A,FALSE,"Summary (Oblg)";#N/A,#N/A,FALSE,"41 Mad (27&amp;28)";#N/A,#N/A,FALSE,"41 Mad (29-1)";#N/A,#N/A,FALSE,"41 Mad (29-2A)";#N/A,#N/A,FALSE,"41 Mad (29-2B)";#N/A,#N/A,FALSE,"41 Mad (30)";#N/A,#N/A,FALSE,"41 Mad (42)"}</definedName>
    <definedName name="wrn.Renovation." localSheetId="52" hidden="1">{#N/A,#N/A,FALSE,"loan analysis";#N/A,#N/A,FALSE,"Draw Schedule";#N/A,#N/A,FALSE,"Cost";#N/A,#N/A,FALSE,"unit mix";#N/A,#N/A,FALSE,"proforma";#N/A,#N/A,FALSE,"Spread";#N/A,#N/A,FALSE,"Assumptions";#N/A,#N/A,FALSE,"Summary"}</definedName>
    <definedName name="wrn.Rent._.Assumptions." localSheetId="52" hidden="1">{"Rent_Assumptions",#N/A,FALSE,"Sheet1"}</definedName>
    <definedName name="wrn.Rent._.Calcs." localSheetId="52" hidden="1">{"Rent Calcs - all rents and two subsidies",#N/A,FALSE,"Rent Calcs";"Income Limits and Maximum Rents",#N/A,FALSE,"Rent Calcs"}</definedName>
    <definedName name="wrn.Rent._.Changes._.Per._.Unit." localSheetId="52" hidden="1">{"Rent_ChangesPerUnit",#N/A,FALSE,"Sheet1"}</definedName>
    <definedName name="wrn.Rent._.Changes._.Total." localSheetId="52" hidden="1">{"Rent_ChangesTotal",#N/A,FALSE,"Sheet1"}</definedName>
    <definedName name="wrn.Rent._.Summary." localSheetId="52" hidden="1">{"Rent Summary",#N/A,FALSE,"Rent Summary";"Regulated Units by Agency",#N/A,FALSE,"Rent Calcs";"Rent Calcs - all rents and two subsidies",#N/A,FALSE,"Rent Calcs";"Rent Calcs - CalHFA and TCAC",#N/A,FALSE,"Rent Calcs";"Rent Calcs - HUD Income Limits and Rents",#N/A,FALSE,"Rent Calcs"}</definedName>
    <definedName name="wrn.Rent._.Totals." localSheetId="52" hidden="1">{"Rent_Totals",#N/A,FALSE,"Sheet1"}</definedName>
    <definedName name="wrn.RentRoll." localSheetId="52" hidden="1">{"CurrentRentRoll",#N/A,FALSE,"Graph &amp; Rent Roll"}</definedName>
    <definedName name="wrn.Repayments." localSheetId="52" hidden="1">{"One",#N/A,FALSE,"Repayments";"Two",#N/A,FALSE,"Repayments"}</definedName>
    <definedName name="wrn.Report." localSheetId="52" hidden="1">{#N/A,#N/A,FALSE,"Loan Summary";#N/A,#N/A,FALSE,"NOI";"RR and Expir",#N/A,FALSE,"Rental";"Sales History",#N/A,FALSE,"Rental";#N/A,#N/A,FALSE,"Reserves"}</definedName>
    <definedName name="wrn.Report._.Detail." localSheetId="52"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FOR._.CCA." localSheetId="52" hidden="1">{"CCA",#N/A,FALSE,"INPUT";"Pricing","CCA",FALSE,"Pricing";"Rent","CCA",FALSE,"Rent,Exp";"Fund Flow",#N/A,FALSE,"Fund Flow"}</definedName>
    <definedName name="wrn.REPORT._.FOR._.FA." localSheetId="52" hidden="1">{"Report for FA","FA",FALSE,"Benefits"}</definedName>
    <definedName name="wrn.REPORT._.FOR._.LUS." localSheetId="52" hidden="1">{#N/A,#N/A,FALSE,"LeaseData";"Rent",#N/A,FALSE,"Rent,Exp"}</definedName>
    <definedName name="wrn.Report._.I." localSheetId="52" hidden="1">{#N/A,#N/A,FALSE,"Assumptions";#N/A,#N/A,FALSE,"Promote Assumptions";#N/A,#N/A,FALSE,"Residual Analysis";#N/A,#N/A,FALSE,"ROC";#N/A,#N/A,FALSE,"Project Costs";#N/A,#N/A,FALSE,"Annual CF";#N/A,#N/A,FALSE,"Stab Proforma"}</definedName>
    <definedName name="wrn.Report._1" localSheetId="52"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wrn.report.Irr" localSheetId="52" hidden="1">{#N/A,#N/A,FALSE,"Loan Summary";#N/A,#N/A,FALSE,"NOI";"RR and Expir",#N/A,FALSE,"Rental";"Sales History",#N/A,FALSE,"Rental";#N/A,#N/A,FALSE,"Reserves"}</definedName>
    <definedName name="wrn.Report1." localSheetId="52" hidden="1">{#N/A,#N/A,FALSE,"Summary";#N/A,#N/A,FALSE,"Assumptions";#N/A,#N/A,FALSE,"Cash Flow";#N/A,#N/A,FALSE,"Residual Calculation";#N/A,#N/A,FALSE,"Pricing Matrix";#N/A,#N/A,FALSE,"Pricing Matrix II";#N/A,#N/A,FALSE,"Expiration Schedule"}</definedName>
    <definedName name="wrn.REPORT2." localSheetId="52" hidden="1">{"VIEW1",#N/A,FALSE,"VESTA2";"VIEW2",#N/A,FALSE,"VESTA2";"VIEW3",#N/A,FALSE,"VESTA2";"VIEW4",#N/A,FALSE,"VESTA2"}</definedName>
    <definedName name="wrn.Report5" localSheetId="52" hidden="1">{#N/A,#N/A,FALSE,"Summary";#N/A,#N/A,FALSE,"Assumptions";#N/A,#N/A,FALSE,"Cash Flow";#N/A,#N/A,FALSE,"Residual Calculation";#N/A,#N/A,FALSE,"Pricing Matrix";#N/A,#N/A,FALSE,"Pricing Matrix II";#N/A,#N/A,FALSE,"Expiration Schedule"}</definedName>
    <definedName name="wrn.RESame." localSheetId="52" hidden="1">{#N/A,#N/A,TRUE,"toc";#N/A,#N/A,TRUE,"data1";#N/A,#N/A,TRUE,"financing";#N/A,#N/A,TRUE,"source";#N/A,#N/A,TRUE,"cash";#N/A,#N/A,TRUE,"-3%";#N/A,#N/A,TRUE,"tax";#N/A,#N/A,TRUE,"ben";#N/A,#N/A,TRUE,"Mezza";#N/A,#N/A,TRUE,"ln2";#N/A,#N/A,TRUE,"ln3";#N/A,#N/A,TRUE,"ln4";#N/A,#N/A,TRUE,"lnsum";#N/A,#N/A,TRUE,"rep";#N/A,#N/A,TRUE,"depr";#N/A,#N/A,TRUE,"funded";#N/A,#N/A,TRUE,"fedtc";#N/A,#N/A,TRUE,"statetc";#N/A,#N/A,TRUE,"mingain";#N/A,#N/A,TRUE,"Qirr";#N/A,#N/A,TRUE,"bstest"}</definedName>
    <definedName name="wrn.Research._.Dept." localSheetId="52" hidden="1">{"hc buildup",#N/A,FALSE,"Headcount Build-up";"7xx - ops summary - hc",#N/A,FALSE,"7xx_Research Summary";"7xx operations summary",#N/A,FALSE,"7xx_Research Summary";"720 custom research",#N/A,FALSE,"720_Custom Research";"730 syn research",#N/A,FALSE,"730_Syndicated Research"}</definedName>
    <definedName name="wrn.Reserves." localSheetId="52" hidden="1">{"Reserves",#N/A,FALSE,"Reserves";"Reserves_Variance",#N/A,FALSE,"Reserves"}</definedName>
    <definedName name="wrn.Residential._.Summary." localSheetId="52" hidden="1">{"Residential Summary",#N/A,TRUE,"Summary";"Residential Budget",#N/A,TRUE,"Summary";"Residential Cash Flow",#N/A,TRUE,"Summary";"Residential Project Costs",#N/A,TRUE,"Summary"}</definedName>
    <definedName name="wrn.Resultados_completo." localSheetId="52" hidden="1">{"Edo Resultados 1 corrientes",#N/A,FALSE,"Edo Res";"Edo Resultados 2 corrientes",#N/A,FALSE,"Edo Res";"Edo Resultados 1 constantes",#N/A,FALSE,"Edo Res";"Edo Resultados 2 constantes",#N/A,FALSE,"Edo Res";"% s/venta Ps constantes 1",#N/A,FALSE,"Edo Res";"% s/venta Ps constantes 2",#N/A,FALSE,"Edo Res"}</definedName>
    <definedName name="wrn.Retail._.Summary." localSheetId="52" hidden="1">{"Retail Summary",#N/A,TRUE,"Summary";"Retail Development Budget",#N/A,TRUE,"Summary";"Retail Cash Flow",#N/A,TRUE,"Summary";"Retail Development Costs and NOI",#N/A,TRUE,"Summary";"Retail Detailed Project Costs",#N/A,TRUE,"Summary"}</definedName>
    <definedName name="wrn.Revenue._.Cost._.Model." localSheetId="52" hidden="1">{"revenue buildup",#N/A,FALSE,"Revenue_Cost Model";"hc buildup",#N/A,FALSE,"Headcount Build-up";"1xx summary ops - HC",#N/A,FALSE,"1xx_Operations Summary";"1xx ops summary - expense",#N/A,FALSE,"1xx_Operations Summary";"110 admin ops",#N/A,FALSE,"110_Admin";"120 survey ops",#N/A,FALSE,"120_Survey Research";"130 resorce mgmt",#N/A,FALSE,"130_Resource Mgmt.";"140 panel member",#N/A,FALSE,"140_Panel Member"}</definedName>
    <definedName name="wrn.Revenue._.Reports." localSheetId="52" hidden="1">{"Tenant Info",#N/A,FALSE,"Revenue Input";"Base Rent",#N/A,FALSE,"Revenue Input";"RSF Projections",#N/A,FALSE,"Revenue Input";"OP Cost Escalations",#N/A,FALSE,"Revenue Input";"OP Cost Monthly",#N/A,FALSE,"Revenue Input";"RE Tax Escalation",#N/A,FALSE,"Revenue Input";"RE Tax Monthly",#N/A,FALSE,"Revenue Input"}</definedName>
    <definedName name="wrn.Revenue._.Schedules." localSheetId="52" hidden="1">{#N/A,#N/A,TRUE,"RENT SCHD";#N/A,#N/A,TRUE,"OER SCHD"}</definedName>
    <definedName name="wrn.Revenue._.Summary." localSheetId="52" hidden="1">{"Revenue Summary",#N/A,FALSE,"Revenue Schedules"}</definedName>
    <definedName name="wrn.Revised._.project._.estimate." localSheetId="52" hidden="1">{"Budget",#N/A,TRUE,"Budget";"direct_cost",#N/A,TRUE,"Construction";"Preliminaries",#N/A,TRUE,"Preliminaries";"cap_int",#N/A,TRUE,"Cap Int";"oncost_totals",#N/A,TRUE,"Project Staff";"FY_94",#N/A,TRUE,"Project Staff";"FY_95",#N/A,TRUE,"Project Staff";"FY_96",#N/A,TRUE,"Project Staff";"FY_97",#N/A,TRUE,"Project Staff";"T_A",#N/A,TRUE,"T &amp; A";"Site_vs_LA",#N/A,TRUE,"Site vs HO Staff"}</definedName>
    <definedName name="wrn.Revs." localSheetId="52" hidden="1">{"Base_rev",#N/A,FALSE,"Proj_IS_Base";"Projrev",#N/A,FALSE,"Proj_IS_wOTLC";"Delta",#N/A,FALSE,"Delta Rev_PV"}</definedName>
    <definedName name="wrn.Rmgmtfee." localSheetId="52" hidden="1">{#N/A,#N/A,FALSE,"Rmgmtfee"}</definedName>
    <definedName name="wrn.Rogers." localSheetId="52"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wrn.Rogers.1" localSheetId="52"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wrn.Roll._.Up._.Fields." localSheetId="52" hidden="1">{"Total",#N/A,FALSE,"Six Fields";"PDP",#N/A,FALSE,"Six Fields";"PNP",#N/A,FALSE,"Six Fields";"PUD",#N/A,FALSE,"Six Fields";"Prob",#N/A,FALSE,"Six Fields"}</definedName>
    <definedName name="wrn.Roll_Out." localSheetId="52" hidden="1">{"One",#N/A,FALSE,"Roll-out";"Two",#N/A,FALSE,"Roll-out";"Three",#N/A,FALSE,"Roll-out";"Four",#N/A,FALSE,"Roll-out";"Five",#N/A,FALSE,"Roll-out"}</definedName>
    <definedName name="wrn.rollup." localSheetId="52" hidden="1">{"page1",#N/A,FALSE,"rollup"}</definedName>
    <definedName name="wrn.Roof._.Report." localSheetId="52" hidden="1">{"Roofs Page 1",#N/A,FALSE,"Roof Outline";"Roofs Page 2",#N/A,FALSE,"Roof Outline"}</definedName>
    <definedName name="wrn.rprt." localSheetId="52" hidden="1">{#N/A,#N/A,FALSE,"A";#N/A,#N/A,FALSE,"B-1";#N/A,#N/A,FALSE,"WACC";#N/A,#N/A,FALSE,"C-1";#N/A,#N/A,FALSE,"C-2";#N/A,#N/A,FALSE,"D-1";#N/A,#N/A,FALSE,"D-2";#N/A,#N/A,FALSE,"D-3"}</definedName>
    <definedName name="wrn.rpt96." localSheetId="52" hidden="1">{"rmrev1",#N/A,FALSE,"Forecast96";"rmrev2",#N/A,FALSE,"Forecast96";"rmrev3",#N/A,FALSE,"Forecast96"}</definedName>
    <definedName name="wrn.RRDOMINION._.TOWER." localSheetId="52"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V._.SAR." localSheetId="52" hidden="1">{#N/A,#N/A,FALSE,"COVER";#N/A,#N/A,FALSE,"WEEKLY SUMMARY";"RiverView I",#N/A,FALSE,"EAST TOWER";#N/A,#N/A,FALSE,"WEST TOWER";"Parking",#N/A,FALSE,"EAST TOWER"}</definedName>
    <definedName name="wrn.Sale._.Computation._.Sheets." localSheetId="52" hidden="1">{#N/A,#N/A,FALSE,"SalesWaterfall"}</definedName>
    <definedName name="wrn.sales." localSheetId="52" hidden="1">{"sales",#N/A,FALSE,"Sales";"sales existing",#N/A,FALSE,"Sales";"sales rd1",#N/A,FALSE,"Sales";"sales rd2",#N/A,FALSE,"Sales"}</definedName>
    <definedName name="wrn.Sales._.and._.Debt." localSheetId="52" hidden="1">{"a_sales",#N/A,FALSE,"Summary";"a_debt",#N/A,FALSE,"Summary"}</definedName>
    <definedName name="wrn.Sales._.Information." localSheetId="52" hidden="1">{#N/A,#N/A,FALSE,"Cover Page";#N/A,#N/A,FALSE,"Table of Contents";#N/A,#N/A,FALSE,"Investment-Acquisition Costs";#N/A,#N/A,FALSE,"Financing Assumptions";#N/A,#N/A,FALSE,"Proforma Assumptions";#N/A,#N/A,FALSE,"Rent Roll";#N/A,#N/A,FALSE,"Taxes and Assessments"}</definedName>
    <definedName name="wrn.Sales._.Package._.MPS._.01." localSheetId="52" hidden="1">{#N/A,#N/A,FALSE,"Cover Page";#N/A,#N/A,FALSE,"Table of Contents";#N/A,#N/A,FALSE,"Executive Summary";#N/A,#N/A,FALSE,"Investment-Acquisition Costs";#N/A,#N/A,FALSE,"Financing Assumptions";#N/A,#N/A,FALSE,"Rent Roll";#N/A,#N/A,FALSE,"Taxes and Assessments"}</definedName>
    <definedName name="wrn.Savannah._.Place." localSheetId="52" hidden="1">{#N/A,#N/A,FALSE,"Investment Analysis ";#N/A,#N/A,FALSE,"Savannah Place"}</definedName>
    <definedName name="wrn.SBE._.Report." localSheetId="52" hidden="1">{#N/A,#N/A,FALSE,"Operating Projections";"Restaurants",#N/A,FALSE,"Operating Projections";"Lounges",#N/A,FALSE,"Operating Projections";#N/A,#N/A,FALSE,"Clubs";#N/A,#N/A,FALSE,"Shows";#N/A,#N/A,FALSE,"Outdoor";#N/A,#N/A,FALSE,"Banquet";#N/A,#N/A,FALSE,"Retail";#N/A,#N/A,FALSE,"Casino";#N/A,#N/A,FALSE,"Sources &amp; Uses";#N/A,#N/A,FALSE,"Budget Breakdown";"Annual CF",#N/A,FALSE,"Track"}</definedName>
    <definedName name="wrn.SBU._.STEERIN." localSheetId="52" hidden="1">{"TOTALS",#N/A,FALSE,"Consolidating Income Statement";"MONTHS",#N/A,FALSE,"Ag";"QTRS",#N/A,FALSE,"Ag";"MONTHS",#N/A,FALSE,"Turf";"QTRS",#N/A,FALSE,"Turf";"MONTHS",#N/A,FALSE,"Industrial";"QTRS",#N/A,FALSE,"Industrial";"MONTHS",#N/A,FALSE,"Parts";"QTRS",#N/A,FALSE,"Parts"}</definedName>
    <definedName name="wrn.Scenario._.Summary._.Comparisons." localSheetId="52" hidden="1">{#N/A,"Rolling Option",FALSE,"Scenario Variable Cells";"Legal Internal",#N/A,FALSE,"Cash Flow Proforma";#N/A,"Pad &amp; Roll",FALSE,"Scenario Variable Cells";"Legal Internal",#N/A,FALSE,"Cash Flow Proforma";#N/A,"SuperPads",FALSE,"Scenario Variable Cells";"Legal Internal",#N/A,FALSE,"Cash Flow Proforma";#N/A,"Finished",FALSE,"Scenario Variable Cells";"Legal Internal",#N/A,FALSE,"Cash Flow Proforma"}</definedName>
    <definedName name="wrn.schas2" localSheetId="52" hidden="1">{"ACCOUNTING COPY",#N/A,FALSE,"SCHEDULE A";"FINANCE COPY",#N/A,FALSE,"SCHEDULE A";"P.L. COPY",#N/A,FALSE,"SCHEDULE A"}</definedName>
    <definedName name="wrn.Schedule._.A." localSheetId="52" hidden="1">{"Schedule A",#N/A,FALSE,"Schedule A"}</definedName>
    <definedName name="wrn.Schedule._.B." localSheetId="52" hidden="1">{"Schedule B",#N/A,FALSE,"Schedule B"}</definedName>
    <definedName name="wrn.Schedule._.C." localSheetId="52" hidden="1">{"Schedule C",#N/A,FALSE,"Schedule C"}</definedName>
    <definedName name="wrn.Schedule._.D." localSheetId="52" hidden="1">{"Schedule D",#N/A,FALSE,"Schedule C-D"}</definedName>
    <definedName name="wrn.Schedule_1A." localSheetId="52" hidden="1">{"Schedule_IA",#N/A,FALSE,"I-A"}</definedName>
    <definedName name="wrn.Schedule_1B." localSheetId="52" hidden="1">{"Schedule_1B",#N/A,FALSE,"I-B"}</definedName>
    <definedName name="wrn.Schedule_1C." localSheetId="52" hidden="1">{"Schedule_1C",#N/A,FALSE,"I-C"}</definedName>
    <definedName name="wrn.Schedule_1D." localSheetId="52" hidden="1">{"Schedule_1D",#N/A,FALSE,"I-D"}</definedName>
    <definedName name="wrn.Schedule_I." localSheetId="52" hidden="1">{"Schedule_I",#N/A,FALSE,"I"}</definedName>
    <definedName name="wrn.schedules." localSheetId="52">{#N/A,#N/A,FALSE,"Lse-ex";#N/A,#N/A,FALSE,"Rollover";#N/A,#N/A,FALSE,"Hist Sales";#N/A,#N/A,FALSE,"97 Occup Cst";#N/A,#N/A,FALSE,"Breakpoint";#N/A,#N/A,FALSE,"Rentroll";#N/A,#N/A,FALSE,"Hst I&amp;E";#N/A,#N/A,FALSE,"Owners";#N/A,#N/A,FALSE,"PROPS96";#N/A,#N/A,FALSE,"Props on mkt";#N/A,#N/A,FALSE,"Portfolios on mkt"}</definedName>
    <definedName name="wrn.Scm." localSheetId="52" hidden="1">{"Scm",#N/A,FALSE,"SCM";"Scm_Variance",#N/A,FALSE,"SCM"}</definedName>
    <definedName name="wrn.sdi." localSheetId="52" hidden="1">{#N/A,#N/A,FALSE,"Customer Base";#N/A,#N/A,FALSE,"Workforce";#N/A,#N/A,FALSE,"cur prod";#N/A,#N/A,FALSE,"in-proc";#N/A,#N/A,FALSE,"Trademark"}</definedName>
    <definedName name="wrn.seafirst." localSheetId="52"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condary._.Competition." localSheetId="52">{#N/A,#N/A,FALSE,"Secondary"}</definedName>
    <definedName name="wrn.Section._.1." localSheetId="52" hidden="1">{"KL_View",#N/A,FALSE,"Sum_Forecast";"KL_View",#N/A,FALSE,"New Sum_Forecast"}</definedName>
    <definedName name="wrn.Sensitivities." localSheetId="52" hidden="1">{"Sensitivities",#N/A,FALSE,"Consolidated"}</definedName>
    <definedName name="wrn.Shared._.Costs." localSheetId="52" hidden="1">{"cash flow",#N/A,FALSE,"Shared Costs";"allocations",#N/A,FALSE,"Shared Costs"}</definedName>
    <definedName name="wrn.Short." localSheetId="52" hidden="1">{#N/A,#N/A,FALSE,"ExecutiveSummary";#N/A,#N/A,FALSE,"CostDetail";#N/A,#N/A,FALSE,"IncomeDetail"}</definedName>
    <definedName name="wrn.Short._.Print." localSheetId="52" hidden="1">{#N/A,#N/A,FALSE,"Cover";#N/A,#N/A,FALSE,"Stack";#N/A,#N/A,FALSE,"Cost S";#N/A,#N/A,FALSE," CF";#N/A,#N/A,FALSE,"Investor"}</definedName>
    <definedName name="wrn.Side._.by._.Side." localSheetId="52" hidden="1">{"Side 99",#N/A,FALSE,"S&amp;U Side by Side"}</definedName>
    <definedName name="wrn.Site._.Development._.Package." localSheetId="52" hidden="1">{#N/A,#N/A,TRUE,"Site Dev P1";#N/A,#N/A,TRUE,"SD P2";#N/A,#N/A,TRUE,"SD P3"}</definedName>
    <definedName name="wrn.SKSCS1." localSheetId="52" hidden="1">{#N/A,#N/A,FALSE,"Antony Financials";#N/A,#N/A,FALSE,"Cowboy Financials";#N/A,#N/A,FALSE,"Combined";#N/A,#N/A,FALSE,"Valuematrix";#N/A,#N/A,FALSE,"DCFAntony";#N/A,#N/A,FALSE,"DCFCowboy";#N/A,#N/A,FALSE,"DCFCombined"}</definedName>
    <definedName name="wrn.Sources._.and._.Uses." localSheetId="52" hidden="1">{"Sources and Uses",#N/A,FALSE,"Sources &amp; Uses";"Construction Sources &amp; Uses Ex. D",#N/A,FALSE,"Sources &amp; Uses"}</definedName>
    <definedName name="wrn.SouthTrust." localSheetId="52" hidden="1">{"SouthTrust-Investor",#N/A,FALSE,"SouthTrust";"SouthTrust-Property",#N/A,FALSE,"SouthTrust"}</definedName>
    <definedName name="wrn.Special._.Project." localSheetId="52" hidden="1">{#N/A,#N/A,TRUE,"Cedar Branch Apartments";#N/A,#N/A,TRUE,"Creekbend Apartments";#N/A,#N/A,TRUE,"Heatherwood Apartments";#N/A,#N/A,TRUE,"Rockport Apartments";#N/A,#N/A,TRUE,"Sale on 30-Sep-96";#N/A,#N/A,TRUE,"Sale on 30-Sep-97";#N/A,#N/A,TRUE,"Sale on 30-Sep-98"}</definedName>
    <definedName name="wrn.SPG._.Estimate." localSheetId="52" hidden="1">{#N/A,#N/A,FALSE,"Detail";#N/A,#N/A,FALSE,"Totals"}</definedName>
    <definedName name="wrn.Spread._.Sheet." localSheetId="52" hidden="1">{#N/A,#N/A,FALSE,"spread"}</definedName>
    <definedName name="wrn.Spreadsheet." localSheetId="52" hidden="1">{"Spreadsheet",#N/A,FALSE,"Spreadsheet"}</definedName>
    <definedName name="wrn.STAND_ALONE_BOTH." localSheetId="52" hidden="1">{"FCB_ALL",#N/A,FALSE,"FCB";"GREY_ALL",#N/A,FALSE,"GREY"}</definedName>
    <definedName name="wrn.STANDARD." localSheetId="52" hidden="1">{"GENERAL INPUT",#N/A,FALSE,"GENERAL INPUT";"PROFORMA DRAW SCHEDULE",#N/A,FALSE,"WORKSHEET";"BUDGET ALL",#N/A,FALSE,"BUDGET";"OPERATING ALL",#N/A,FALSE,"OPERATING";"DRAW ESTIMATES",#N/A,FALSE,"DRAWS";"SOURCES &amp; USES",#N/A,FALSE,"SOURCES &amp; USES"}</definedName>
    <definedName name="wrn.Standard._.Reports." localSheetId="52" hidden="1">{"Const_Monthly",#N/A,FALSE,"Construction";"Construction_Summary",#N/A,FALSE,"Construction";"Cash_Flow",#N/A,FALSE,"Cash Flow";"Summary",#N/A,FALSE,"Summary";"Finsumm",#N/A,FALSE,"Summary Analysis";"Loanrecap",#N/A,FALSE,"Construction"}</definedName>
    <definedName name="wrn.Statements." localSheetId="52" hidden="1">{"Co1statements",#N/A,FALSE,"Cmpy1";"Co2statement",#N/A,FALSE,"Cmpy2";"co1pm",#N/A,FALSE,"Co1PM";"co2PM",#N/A,FALSE,"Co2PM";"value",#N/A,FALSE,"value";"opco",#N/A,FALSE,"NewSparkle";"adjusts",#N/A,FALSE,"Adjustments"}</definedName>
    <definedName name="wrn.Sterling._.House." localSheetId="52" hidden="1">{"One",#N/A,FALSE,"SterlingHouse";"Two",#N/A,FALSE,"SterlingHouse";"Three",#N/A,FALSE,"SterlingHouse";"Four",#N/A,FALSE,"SterlingHouse";"Five",#N/A,FALSE,"SterlingHouse"}</definedName>
    <definedName name="wrn.Sterling_House." localSheetId="52" hidden="1">{"One",#N/A,FALSE,"SterlingHouse";"Two",#N/A,FALSE,"SterlingHouse";"Three",#N/A,FALSE,"SterlingHouse";"Four",#N/A,FALSE,"SterlingHouse";"Five",#N/A,FALSE,"SterlingHouse"}</definedName>
    <definedName name="wrn.Store._.cash._.flows." localSheetId="52" hidden="1">{#N/A,"1",FALSE,"Store Graphs";#N/A,"2",FALSE,"Store Graphs";#N/A,"3",FALSE,"Store Graphs";#N/A,"4",FALSE,"Store Graphs";#N/A,"5",FALSE,"Store Graphs";#N/A,"6",FALSE,"Store Graphs";#N/A,"7",FALSE,"Store Graphs";#N/A,"8",FALSE,"Store Graphs";#N/A,"9",FALSE,"Store Graphs";#N/A,"10",FALSE,"Store Graphs";#N/A,"11",FALSE,"Store Graphs";#N/A,"12",FALSE,"Store Graphs";#N/A,"13",FALSE,"Store Graphs";#N/A,"14",FALSE,"Store Graphs";#N/A,"15",FALSE,"Store Graphs";#N/A,"16",FALSE,"Store Graphs";#N/A,"17",FALSE,"Store Graphs";#N/A,"18",FALSE,"Store Graphs";#N/A,"23",FALSE,"Store Graphs";#N/A,"24",FALSE,"Store Graphs";#N/A,"25",FALSE,"Store Graphs";#N/A,"26",FALSE,"Store Graphs";#N/A,"27",FALSE,"Store Graphs";#N/A,"68",FALSE,"Store Graphs";#N/A,"69",FALSE,"Store Graphs";#N/A,"70",FALSE,"Store Graphs";#N/A,"71",FALSE,"Store Graphs";#N/A,"72",FALSE,"Store Graphs";#N/A,"73",FALSE,"Store Graphs";#N/A,"74",FALSE,"Store Graphs";#N/A,"75",FALSE,"Store Graphs";#N/A,"76",FALSE,"Store Graphs";#N/A,"77",FALSE,"Store Graphs";#N/A,"78",FALSE,"Store Graphs";#N/A,"79",FALSE,"Store Graphs";#N/A,"80",FALSE,"Store Graphs";#N/A,"81",FALSE,"Store Graphs";#N/A,"82",FALSE,"Store Graphs";#N/A,"83",FALSE,"Store Graphs";#N/A,"84",FALSE,"Store Graphs";#N/A,"85",FALSE,"Store Graphs";#N/A,"86",FALSE,"Store Graphs";#N/A,"87",FALSE,"Store Graphs";#N/A,"88",FALSE,"Store Graphs";#N/A,"89",FALSE,"Store Graphs";#N/A,"90",FALSE,"Store Graphs";#N/A,"91",FALSE,"Store Graphs";#N/A,"92",FALSE,"Store Graphs";#N/A,"93",FALSE,"Store Graphs";#N/A,"94",FALSE,"Store Graphs";#N/A,"95",FALSE,"Store Graphs";#N/A,"96",FALSE,"Store Graphs";#N/A,"162",FALSE,"Store Graphs";#N/A,"163",FALSE,"Store Graphs";#N/A,"164",FALSE,"Store Graphs";#N/A,"165",FALSE,"Store Graphs";#N/A,"166",FALSE,"Store Graphs";#N/A,"182",FALSE,"Store Graphs";#N/A,"183",FALSE,"Store Graphs";#N/A,"184",FALSE,"Store Graphs";#N/A,"185",FALSE,"Store Graphs";#N/A,"186",FALSE,"Store Graphs";#N/A,"187",FALSE,"Store Graphs";#N/A,"188",FALSE,"Store Graphs";#N/A,"189",FALSE,"Store Graphs";#N/A,"190",FALSE,"Store Graphs";#N/A,"191",FALSE,"Store Graphs";#N/A,"192",FALSE,"Store Graphs";#N/A,"193",FALSE,"Store Graphs";#N/A,"194",FALSE,"Store Graphs";#N/A,"195",FALSE,"Store Graphs";#N/A,"196",FALSE,"Store Graphs";#N/A,"197",FALSE,"Store Graphs";#N/A,"198",FALSE,"Store Graphs";#N/A,"199",FALSE,"Store Graphs";#N/A,"200",FALSE,"Store Graphs";#N/A,"201",FALSE,"Store Graphs";#N/A,"202",FALSE,"Store Graphs";#N/A,"203",FALSE,"Store Graphs";#N/A,"244",FALSE,"Store Graphs";#N/A,"245",FALSE,"Store Graphs";#N/A,"246",FALSE,"Store Graphs";#N/A,"247",FALSE,"Store Graphs";#N/A,"248",FALSE,"Store Graphs";#N/A,"249",FALSE,"Store Graphs";#N/A,"250",FALSE,"Store Graphs";#N/A,"251",FALSE,"Store Graphs";#N/A,"252",FALSE,"Store Graphs";#N/A,"253",FALSE,"Store Graphs";#N/A,"254",FALSE,"Store Graphs";#N/A,"255",FALSE,"Store Graphs";#N/A,"256",FALSE,"Store Graphs";#N/A,"257",FALSE,"Store Graphs";#N/A,"258",FALSE,"Store Graphs";#N/A,"259",FALSE,"Store Graphs";#N/A,"260",FALSE,"Store Graphs";#N/A,"261",FALSE,"Store Graphs";#N/A,"262",FALSE,"Store Graphs";#N/A,"263",FALSE,"Store Graphs";#N/A,"264",FALSE,"Store Graphs";#N/A,"265",FALSE,"Store Graphs";#N/A,"266",FALSE,"Store Graphs";#N/A,"267",FALSE,"Store Graphs";#N/A,"268",FALSE,"Store Graphs";#N/A,"269",FALSE,"Store Graphs";#N/A,"270",FALSE,"Store Graphs";#N/A,"271",FALSE,"Store Graphs";#N/A,"272",FALSE,"Store Graphs";#N/A,"273",FALSE,"Store Graphs";#N/A,"274",FALSE,"Store Graphs";#N/A,"275",FALSE,"Store Graphs";#N/A,"339",FALSE,"Store Graphs";#N/A,"340",FALSE,"Store Graphs";#N/A,"341",FALSE,"Store Graphs";#N/A,"342",FALSE,"Store Graphs";#N/A,"343",FALSE,"Store Graphs";#N/A,"344",FALSE,"Store Graphs";#N/A,"345",FALSE,"Store Graphs";#N/A,"346",FALSE,"Store Graphs";#N/A,"347",FALSE,"Store Graphs";#N/A,"348",FALSE,"Store Graphs";#N/A,"349",FALSE,"Store Graphs";#N/A,"350",FALSE,"Store Graphs";#N/A,"351",FALSE,"Store Graphs";#N/A,"352",FALSE,"Store Graphs";#N/A,"353",FALSE,"Store Graphs"}</definedName>
    <definedName name="wrn.Submittal._.Reconciliation._.Schedule." localSheetId="52" hidden="1">{"Submittable Reconciliation Schedule",#N/A,FALSE,"Reconciliation";"GSCP2 PCS 30 Day",#N/A,FALSE,"GSCP2 PCS 30 Day Activity List"}</definedName>
    <definedName name="wrn.Subsidy._.Costs._.to._.CalHFA." localSheetId="52" hidden="1">{"Subsidy",#N/A,FALSE,"Subisdy"}</definedName>
    <definedName name="wrn.Sugar." localSheetId="52" hidden="1">{"Sugar-Investor",#N/A,FALSE,"Sugar";"Sugar-Property",#N/A,FALSE,"Sugar"}</definedName>
    <definedName name="wrn.sum." localSheetId="52" hidden="1">{"Opsys",#N/A,FALSE,"NPV_OPsys";"NT",#N/A,FALSE,"NPV_NT";"DevP",#N/A,FALSE,"NPV_DevPdt";"Office",#N/A,FALSE,"NPV_Office"}</definedName>
    <definedName name="wrn.Summaries." localSheetId="52" hidden="1">{#N/A,#N/A,FALSE,"Summaries &amp; NOI Compare";#N/A,#N/A,FALSE,"Consolidate Portfolio";#N/A,#N/A,FALSE,"Consolidate TERA";#N/A,#N/A,FALSE,"Consolidate II";#N/A,#N/A,FALSE,"Consolidate IV";#N/A,#N/A,FALSE,"Consolidate II &amp; IV";#N/A,#N/A,FALSE,"Consolidate V";#N/A,#N/A,FALSE,"2001 PortSum";#N/A,#N/A,FALSE,"2001 Summary";#N/A,#N/A,FALSE,"2002 PortSum";#N/A,#N/A,FALSE,"2002 Summary";#N/A,#N/A,FALSE,"2003 PortSum";#N/A,#N/A,FALSE,"2003 Summary";#N/A,#N/A,FALSE,"2004 Budg PortSum";#N/A,#N/A,FALSE,"2004 Budg Summ";#N/A,#N/A,FALSE,"Econ Occupancy"}</definedName>
    <definedName name="wrn.SUMMARY." localSheetId="52">{#N/A,#N/A,FALSE,"Summary"}</definedName>
    <definedName name="wrn.Summary._.Excluding._.DHC." localSheetId="52" hidden="1">{"Summary Excluding DHC",#N/A,FALSE,"SUMMARY"}</definedName>
    <definedName name="wrn.Summary._.Including._.DHC." localSheetId="52" hidden="1">{"Summary Including DHC",#N/A,FALSE,"SUMMARY"}</definedName>
    <definedName name="wrn.Summary._.Pages." localSheetId="52" hidden="1">{"Summary",#N/A,TRUE,"Summary";"Venture Cash Flow",#N/A,TRUE,"Summary";"Venture Costs &amp; Income Summary",#N/A,TRUE,"Summary";"Timeline",#N/A,TRUE,"Summary";"Development Budget",#N/A,TRUE,"Summary"}</definedName>
    <definedName name="wrn.Summary._.Presentation." localSheetId="52" hidden="1">{#N/A,#N/A,FALSE,"Financial Statements";#N/A,#N/A,FALSE,"MM FA &amp; Multiples";#N/A,#N/A,FALSE,"Preliminary Valuation";#N/A,#N/A,FALSE,"WACC"}</definedName>
    <definedName name="wrn.Summary._.Proforma." localSheetId="52" hidden="1">{#N/A,#N/A,FALSE,"Invest Sum";#N/A,#N/A,FALSE,"Dev Costs";#N/A,#N/A,FALSE,"PnL 5 Year"}</definedName>
    <definedName name="wrn.Summary._.Schedule." localSheetId="52" hidden="1">{#N/A,#N/A,FALSE,"Smry1";#N/A,#N/A,FALSE,"Smry2";#N/A,#N/A,FALSE,"Finance Cash Flow"}</definedName>
    <definedName name="wrn.Summary._.Sheet._.Only." localSheetId="52" hidden="1">{#N/A,#N/A,FALSE,"SUMMARY"}</definedName>
    <definedName name="wrn.Summary._.w._.All._.Back._.Up." localSheetId="52" hidden="1">{#N/A,#N/A,TRUE,"SUMMARY";#N/A,#N/A,TRUE,"CNST SCHD";#N/A,#N/A,TRUE,"TI SCHD";#N/A,#N/A,TRUE,"COM SCHD";#N/A,#N/A,TRUE,"LU INT-FFO SCHD";#N/A,#N/A,TRUE,"OCCUP";#N/A,#N/A,TRUE,"RENT SCHD";#N/A,#N/A,TRUE,"OER SCHD"}</definedName>
    <definedName name="wrn.SummaryPgs." localSheetId="52" hidden="1">{#N/A,#N/A,FALSE,"CreditStat";#N/A,#N/A,FALSE,"SPbrkup";#N/A,#N/A,FALSE,"MerSPsyn";#N/A,#N/A,FALSE,"MerSPwKCsyn";#N/A,#N/A,FALSE,"MerSPwKCsyn (2)";#N/A,#N/A,FALSE,"CreditStat (2)"}</definedName>
    <definedName name="wrn.SumSchedules." localSheetId="52" hidden="1">{"MonSum 1",#N/A,FALSE,"Summary Schedules";"MonSum 2",#N/A,FALSE,"Summary Schedules";"QtrSum1",#N/A,FALSE,"Summary Schedules";"QtrSum2",#N/A,FALSE,"Summary Schedules";"AnnualSum1",#N/A,FALSE,"Summary Schedules";"annual2",#N/A,FALSE,"Summary Schedules"}</definedName>
    <definedName name="wrn.SUN1." localSheetId="52" hidden="1">{#N/A,#N/A,FALSE,"Assumptions";#N/A,#N/A,FALSE,"office";#N/A,#N/A,FALSE,"monthly"}</definedName>
    <definedName name="wrn.sun2" localSheetId="52" hidden="1">{#N/A,#N/A,FALSE,"Assumptions";#N/A,#N/A,FALSE,"office";#N/A,#N/A,FALSE,"monthly"}</definedName>
    <definedName name="wrn.SunModel." localSheetId="52" hidden="1">{#N/A,#N/A,FALSE,"summary";#N/A,#N/A,FALSE,"SIH";#N/A,#N/A,FALSE,"SIH Value";#N/A,#N/A,FALSE,"tax est.";#N/A,#N/A,FALSE,"Mohegan";#N/A,#N/A,FALSE,"Resorts";#N/A,#N/A,FALSE,"Win Per Day";#N/A,#N/A,FALSE,"CapStr"}</definedName>
    <definedName name="wrn.SUPP." localSheetId="52"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lementary._.Info." localSheetId="52" hidden="1">{"Audit and Pension Costs",#N/A,FALSE,"Supp";"Interest Paid and Loans",#N/A,FALSE,"Supp";"Details of Assoc. Coys.",#N/A,FALSE,"Supp"}</definedName>
    <definedName name="wrn.Supply._.Additions." localSheetId="52">{#N/A,#N/A,FALSE,"Supply Addn"}</definedName>
    <definedName name="wrn.Support._.Data." localSheetId="52"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wrn.surveillance." localSheetId="52" hidden="1">{#N/A,#N/A,FALSE,"DELQ";#N/A,#N/A,FALSE,"REO";#N/A,#N/A,FALSE,"WATCHDSC";#N/A,#N/A,FALSE,"2LOSSMOD";#N/A,#N/A,FALSE,"2LOSS";#N/A,#N/A,FALSE,"DSC";#N/A,#N/A,FALSE,"OPERAT";#N/A,#N/A,FALSE,"ADJUST";#N/A,#N/A,FALSE,"PAIDOFF";#N/A,#N/A,FALSE,"TENANT";#N/A,#N/A,FALSE,"LEASE EXPIRE"}</definedName>
    <definedName name="wrn.Syndication." localSheetId="52" hidden="1">{#N/A,#N/A,FALSE,"Assumptions";"Section 1",#N/A,FALSE,"SYNDICATION MODEL";"Section 2",#N/A,FALSE,"SYNDICATION MODEL";#N/A,#N/A,FALSE,"Input Sheet";#N/A,#N/A,FALSE,"SYNDICATION ROE"}</definedName>
    <definedName name="wrn.Target._.Comparison." localSheetId="52" hidden="1">{"Target Comparison",#N/A,FALSE,"Summary"}</definedName>
    <definedName name="wrn.tax." localSheetId="52" hidden="1">{"tax",#N/A,FALSE,"Tax";"tax_variance",#N/A,FALSE,"Tax"}</definedName>
    <definedName name="wrn.taxes." localSheetId="52">#REF!</definedName>
    <definedName name="wrn.Taxes._.Title._.Insurance." localSheetId="52">#REF!</definedName>
    <definedName name="wrn.TEFRA._.INFO." localSheetId="52" hidden="1">{"TEFRA INFO",#N/A,FALSE,"Input"}</definedName>
    <definedName name="wrn.Template." localSheetId="52">{#N/A,#N/A,FALSE,"1_Executive Summary";#N/A,#N/A,FALSE,"2_Assumptions";#N/A,#N/A,FALSE,"3_Footnotes";#N/A,#N/A,FALSE,"4_Cash Flow";#N/A,#N/A,FALSE,"5_Exp Detail";#N/A,#N/A,FALSE,"6_Residual - Marketing";#N/A,#N/A,FALSE,"7_Residual Matrix";#N/A,#N/A,FALSE,"8_Pricing Matrix";#N/A,#N/A,FALSE,"9_Value Matrix";#N/A,#N/A,FALSE,"10_Vacancy Detail";#N/A,#N/A,FALSE,"12_Expiration Schedule";#N/A,#N/A,FALSE,"13_Exp Analysis Fixed-Var";#N/A,#N/A,FALSE,"14_Existing vs Mkt"}</definedName>
    <definedName name="wrn.Template._1" localSheetId="52"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NSCH." localSheetId="52" hidden="1">{"SQFT1",#N/A,FALSE,"TENANT";"SQFT2",#N/A,FALSE,"TENANT";"BASERENT",#N/A,FALSE,"TENANT";"ESCAL",#N/A,FALSE,"TENANT";"ADVALTAX",#N/A,FALSE,"TENANT";"INSRECOV",#N/A,FALSE,"TENANT";"PRIORYR",#N/A,FALSE,"TENANT"}</definedName>
    <definedName name="wrn.Test2." localSheetId="52" hidden="1">{"CoverSheet 97",#N/A,TRUE,"97CoverPage";"CY 1997",#N/A,TRUE,"97TableOfContents";"CY 1997",#N/A,TRUE,"97CashFlowBeforeFinancing"}</definedName>
    <definedName name="wrn.TheWholeEnchilada." localSheetId="52" hidden="1">{"CSheet",#N/A,FALSE,"C";"SmCap",#N/A,FALSE,"VAL1";"GulfCoast",#N/A,FALSE,"VAL1";"nav",#N/A,FALSE,"NAV";"Summary",#N/A,FALSE,"NAV"}</definedName>
    <definedName name="wrn.THR._.Budget." localSheetId="52" hidden="1">{"7-Year Pro Forma",#N/A,FALSE,"Prof";"Statistics",#N/A,FALSE,"Stats"}</definedName>
    <definedName name="wrn.TICKSHEETS." localSheetId="52" hidden="1">{#N/A,#N/A,FALSE,"Unit &amp; Plot Summary";#N/A,#N/A,FALSE,"House - RG4";#N/A,#N/A,FALSE,"D";#N/A,#N/A,FALSE,"House - S";#N/A,#N/A,FALSE,"House -W";#N/A,#N/A,FALSE,"House -LA";#N/A,#N/A,FALSE,"LAE";#N/A,#N/A,FALSE,"A";#N/A,#N/A,FALSE,"AE";#N/A,#N/A,FALSE,"AG2";#N/A,#N/A,FALSE,"AEU"}</definedName>
    <definedName name="wrn.tmtest." localSheetId="52" hidden="1">{#N/A,#N/A,FALSE,"Summary";#N/A,#N/A,FALSE,"Assumptions";#N/A,#N/A,FALSE,"Lease-up";#N/A,#N/A,FALSE,"DrawSchedule"}</definedName>
    <definedName name="wrn.TOCHTERMAN." localSheetId="52"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OL." localSheetId="5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_.REITS." localSheetId="52" hidden="1">{#N/A,#N/A,FALSE,"REIT ";#N/A,#N/A,FALSE,"Equity Office";#N/A,#N/A,FALSE,"Boston Properties";#N/A,#N/A,FALSE,"Crescent RE";#N/A,#N/A,FALSE,"HRPT";#N/A,#N/A,FALSE,"Vornado";#N/A,#N/A,FALSE,"Cornerstone"}</definedName>
    <definedName name="wrn.Top._.Ten._.Summary." localSheetId="52" hidden="1">{#N/A,#N/A,FALSE,"Summary"}</definedName>
    <definedName name="wrn.TOT." localSheetId="52" hidden="1">{#N/A,#N/A,FALSE,"P&amp;L";#N/A,#N/A,FALSE,"Var_Fixed_cost"}</definedName>
    <definedName name="wrn.TOT1." localSheetId="52" hidden="1">{#N/A,#N/A,FALSE,"P&amp;L";#N/A,#N/A,FALSE,"Var_Fixed_cost"}</definedName>
    <definedName name="wrn.Total." localSheetId="52">{#N/A,#N/A,FALSE,"Exec Sum";#N/A,#N/A,FALSE,"Rent Rate Comp";#N/A,#N/A,FALSE,"Rate, NPV Comp";#N/A,#N/A,FALSE,"Opt A NNN";#N/A,#N/A,FALSE,"15-yr Opt. A Sum";#N/A,#N/A,FALSE,"15-yr Opt A Other Costs";#N/A,#N/A,FALSE,"10-yr Opt. A Sum";#N/A,#N/A,FALSE,"10-yr Opt A Other Costs";#N/A,#N/A,FALSE,"NPV Calc"}</definedName>
    <definedName name="wrn.Total._.Model." localSheetId="52" hidden="1">{#N/A,#N/A,TRUE,"Comparison";#N/A,#N/A,TRUE,"toc";#N/A,#N/A,TRUE,"data1";#N/A,#N/A,TRUE,"financing";#N/A,#N/A,TRUE,"source";#N/A,#N/A,TRUE,"cash";#N/A,#N/A,TRUE,"tax";#N/A,#N/A,TRUE,"ln2";#N/A,#N/A,TRUE,"ln4";#N/A,#N/A,TRUE,"rep";#N/A,#N/A,TRUE,"opres";#N/A,#N/A,TRUE,"depr";#N/A,#N/A,TRUE,"funded";#N/A,#N/A,TRUE,"fedtc";#N/A,#N/A,TRUE,"statetc";#N/A,#N/A,TRUE,"mingain";#N/A,#N/A,TRUE,"mtdata1";#N/A,#N/A,TRUE,"base";#N/A,#N/A,TRUE,"mtsource";#N/A,#N/A,TRUE,"mtcash";#N/A,#N/A,TRUE,"mttax";#N/A,#N/A,TRUE,"mtben";#N/A,#N/A,TRUE,"sale";#N/A,#N/A,TRUE,"put";#N/A,#N/A,TRUE,"ResidualVal";#N/A,#N/A,TRUE,"tcamort";#N/A,#N/A,TRUE,"MT3%";#N/A,#N/A,TRUE,"Qirr";#N/A,#N/A,TRUE,"mingainMT";#N/A,#N/A,TRUE,"MTBalSheet";#N/A,#N/A,TRUE,"bstest"}</definedName>
    <definedName name="wrn.Total._.Presentation." localSheetId="52" hidden="1">{#N/A,#N/A,TRUE,"Financial Statements";#N/A,#N/A,TRUE,"Normalized Salaries";#N/A,#N/A,TRUE,"Valuation";#N/A,#N/A,TRUE,"Beta, Wd, We and Excess WC";#N/A,#N/A,TRUE,"WACC";#N/A,#N/A,TRUE,"MM FA &amp; Multiples"}</definedName>
    <definedName name="wrn.Total._.Proved." localSheetId="52" hidden="1">{"Total",#N/A,FALSE,"Total Proved";"PDP",#N/A,FALSE,"Total Proved";"PNP",#N/A,FALSE,"Total Proved";"PUD",#N/A,FALSE,"Total Proved"}</definedName>
    <definedName name="wrn.Total._.Proved._.plus._.Probable." localSheetId="52" hidden="1">{"Total",#N/A,FALSE,"Total Proved + Probable";"PDP",#N/A,FALSE,"Total Proved + Probable";"PNP",#N/A,FALSE,"Total Proved + Probable";"PUD",#N/A,FALSE,"Total Proved + Probable";"Prob",#N/A,FALSE,"Total Proved + Probable"}</definedName>
    <definedName name="wrn.TOTAL._.SHEETS." localSheetId="52">{#N/A,#N/A,FALSE,"DEV COSTS";#N/A,#N/A,FALSE,"10-YR C. F."}</definedName>
    <definedName name="wrn.TOTAL._.SHEETS5" localSheetId="52" hidden="1">{#N/A,#N/A,FALSE,"DEV COSTS";#N/A,#N/A,FALSE,"10-YR C. F."}</definedName>
    <definedName name="wrn.Total5" localSheetId="52" hidden="1">{#N/A,#N/A,FALSE,"Exec Sum";#N/A,#N/A,FALSE,"Rent Rate Comp";#N/A,#N/A,FALSE,"Rate, NPV Comp";#N/A,#N/A,FALSE,"Opt A NNN";#N/A,#N/A,FALSE,"15-yr Opt. A Sum";#N/A,#N/A,FALSE,"15-yr Opt A Other Costs";#N/A,#N/A,FALSE,"10-yr Opt. A Sum";#N/A,#N/A,FALSE,"10-yr Opt A Other Costs";#N/A,#N/A,FALSE,"NPV Calc"}</definedName>
    <definedName name="wrn.TownPoint." localSheetId="52" hidden="1">{"Townpoint-Investor",#N/A,FALSE,"TownPoint";"Townpoint-Property",#N/A,FALSE,"TownPoint"}</definedName>
    <definedName name="wrn.TransPrcd_123." localSheetId="52" hidden="1">{#N/A,#N/A,TRUE,"TransPrcd 1";#N/A,#N/A,TRUE,"TransPrcd 2";#N/A,#N/A,TRUE,"TransPrcd 3"}</definedName>
    <definedName name="wrn.Tweety." localSheetId="52" hidden="1">{#N/A,#N/A,FALSE,"A&amp;E";#N/A,#N/A,FALSE,"HighTop";#N/A,#N/A,FALSE,"JG";#N/A,#N/A,FALSE,"RI";#N/A,#N/A,FALSE,"woHT";#N/A,#N/A,FALSE,"woHT&amp;JG"}</definedName>
    <definedName name="wrn.Tycon._.Model." localSheetId="52">{"rtn",#N/A,FALSE,"RTN";"tables",#N/A,FALSE,"RTN";"cf",#N/A,FALSE,"CF";"stats",#N/A,FALSE,"Stats";"prop",#N/A,FALSE,"Prop"}</definedName>
    <definedName name="wrn.Underwriting._.Report." localSheetId="52" hidden="1">{#N/A,#N/A,TRUE,"Summary I";#N/A,#N/A,TRUE,"Signature Page";#N/A,#N/A,TRUE,"Summary II";#N/A,#N/A,TRUE,"Summary III";#N/A,#N/A,TRUE,"Income";#N/A,#N/A,TRUE,"Expenses";#N/A,#N/A,TRUE,"Spreadsheet";#N/A,#N/A,TRUE,"Screening ";#N/A,#N/A,TRUE,"Comments";#N/A,#N/A,TRUE,"Exit Strategy";#N/A,#N/A,TRUE,"CashColl";#N/A,#N/A,TRUE,"Reserves";#N/A,#N/A,TRUE,"Pricing";#N/A,#N/A,TRUE,"Sources &amp; Uses";#N/A,#N/A,TRUE,"Loan Options ";#N/A,#N/A,TRUE,"RE TAX Phase-In";#N/A,#N/A,TRUE,"Commercial leases";#N/A,#N/A,TRUE,"Immediate Repairs";#N/A,#N/A,TRUE,"Borr";#N/A,#N/A,TRUE,"KeyI";#N/A,#N/A,TRUE,"REOI";#N/A,#N/A,TRUE,"KeyII";#N/A,#N/A,TRUE,"REOII";#N/A,#N/A,TRUE,"Data";#N/A,#N/A,TRUE,"Waivers &amp; Conditions"}</definedName>
    <definedName name="wrn.Underwriting._.View." localSheetId="52" hidden="1">{"Project Summary",#N/A,FALSE,"Project Summary";"Rent Summary",#N/A,FALSE,"Rent Summary";"Regulated Units by Agency",#N/A,FALSE,"Rent Calcs";"Rent Calcs - all rents and two subsidies",#N/A,FALSE,"Rent Calcs";"Rent Calcs - CalHFA and TCAC",#N/A,FALSE,"Rent Calcs";"Sources and Uses with Eligible Basis",#N/A,FALSE,"Sources &amp; Uses";"Construction Sources &amp; Uses Ex. D",#N/A,FALSE,"Construction S &amp; U";"Operating Budget Detail",#N/A,FALSE,"Operations";"Cash Flow",#N/A,FALSE,"Cash Flow";"Input Pages 1 and 2",#N/A,FALSE,"Input";"Input Pages 3 and 4",#N/A,FALSE,"Input";"Bridge Loan",#N/A,FALSE,"Bridge Loan"}</definedName>
    <definedName name="wrn.Unit._.Information." localSheetId="52" hidden="1">{#N/A,#N/A,FALSE,"Unit Info";#N/A,#N/A,FALSE,"Unit Info"}</definedName>
    <definedName name="wrn.UPLIFTS." localSheetId="52" hidden="1">{#N/A,#N/A,FALSE,"Sheet1"}</definedName>
    <definedName name="wrn.USGrant." localSheetId="52" hidden="1">{#N/A,#N/A,TRUE,"TOC";#N/A,#N/A,TRUE,"Data1";#N/A,#N/A,TRUE,"Data4";#N/A,#N/A,TRUE,"Source";#N/A,#N/A,TRUE,"Cash";#N/A,#N/A,TRUE,"Tax";#N/A,#N/A,TRUE,"Sale";#N/A,#N/A,TRUE,"Ben";#N/A,#N/A,TRUE,"Ln2";#N/A,#N/A,TRUE,"Ln4";#N/A,#N/A,TRUE,"LnSum";#N/A,#N/A,TRUE,"Dep";#N/A,#N/A,TRUE,"Funded";#N/A,#N/A,TRUE,"MinGn";#N/A,#N/A,TRUE,"TaxCredit";#N/A,#N/A,TRUE,"Data3";#N/A,#N/A,TRUE,"Residual"}</definedName>
    <definedName name="wrn.USSC_Reports." localSheetId="52"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_1" localSheetId="52"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W." localSheetId="52" hidden="1">{"IS",#N/A,FALSE,"IS";"RPTIS",#N/A,FALSE,"RPTIS";"STATS",#N/A,FALSE,"STATS";"BS",#N/A,FALSE,"BS"}</definedName>
    <definedName name="wrn.Valuation._.Worksheets." localSheetId="52"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e." localSheetId="52" hidden="1">{#N/A,#N/A,FALSE,"Cashflow Analysis";#N/A,#N/A,FALSE,"Sensitivity Analysis";#N/A,#N/A,FALSE,"PV";#N/A,#N/A,FALSE,"Pro Forma"}</definedName>
    <definedName name="wrn.Value.2" localSheetId="52" hidden="1">{#N/A,#N/A,FALSE,"Cashflow Analysis";#N/A,#N/A,FALSE,"Sensitivity Analysis";#N/A,#N/A,FALSE,"PV";#N/A,#N/A,FALSE,"Pro Forma"}</definedName>
    <definedName name="wrn.Variance._.1." localSheetId="52" hidden="1">{"Ebit_Variance",#N/A,FALSE,"P&amp;L";"Cash_Variance",#N/A,FALSE,"Cash"}</definedName>
    <definedName name="wrn.Variance._.2." localSheetId="52" hidden="1">{"Reserves_Variance",#N/A,FALSE,"Reserves";"Scm_Variance",#N/A,FALSE,"SCM";"tax_variance",#N/A,FALSE,"Tax"}</definedName>
    <definedName name="wrn.Variance._.Worksheet." localSheetId="52" hidden="1">{#N/A,#N/A,FALSE,"VARSTRIP"}</definedName>
    <definedName name="wrn.ventana." localSheetId="52" hidden="1">{#N/A,#N/A,FALSE,"Cash Flow";#N/A,#N/A,FALSE,"scenario 1"}</definedName>
    <definedName name="wrn.villages." localSheetId="52"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Wacc." localSheetId="52" hidden="1">{"Area1",#N/A,FALSE,"OREWACC";"Area2",#N/A,FALSE,"OREWACC"}</definedName>
    <definedName name="wrn.WAGE._.RATES." localSheetId="52" hidden="1">{#N/A,#N/A,FALSE,"WAGE FORM - UNION";#N/A,#N/A,FALSE,"EST. WAGE RATES - UNION";#N/A,#N/A,FALSE,"WAGE RATE DETAILS - UNION"}</definedName>
    <definedName name="wrn.WCC." localSheetId="52" hidden="1">{#N/A,#N/A,FALSE,"9Pricing Matrix";#N/A,#N/A,FALSE,"3Cash Flow";#N/A,#N/A,FALSE,"5Residual";#N/A,#N/A,FALSE,"8Residual Sensitivity";#N/A,#N/A,FALSE,"10Vacancy Matrix";#N/A,#N/A,FALSE,"11Expiration Schedule";#N/A,#N/A,FALSE,"12Lease-up Schedule";#N/A,#N/A,FALSE,"I&amp;E";#N/A,#N/A,FALSE,"Tax_Analysis"}</definedName>
    <definedName name="wrn.weekly." localSheetId="52" hidden="1">{#N/A,#N/A,FALSE,"Large Operators";#N/A,#N/A,FALSE,"Smaller Operators";#N/A,#N/A,FALSE,"Equip. Supply";#N/A,#N/A,FALSE,"EBITDA";#N/A,#N/A,FALSE,"perform"}</definedName>
    <definedName name="wrn.WHAT._.IF._.9596." localSheetId="52" hidden="1">{#N/A,#N/A,TRUE,"INPUTS";#N/A,#N/A,TRUE,"INCOME STATEMENT";#N/A,#N/A,TRUE,"BALANCE";#N/A,#N/A,TRUE,"COST OF SALES";#N/A,#N/A,TRUE,"CASH FLOW";#N/A,#N/A,TRUE,"TRASLATION"}</definedName>
    <definedName name="wrn.What._.If._.FY99." localSheetId="52" hidden="1">{#N/A,#N/A,FALSE,"INPUTS";#N/A,#N/A,FALSE,"INCOME STATEMENT";#N/A,#N/A,FALSE,"BALANCE";#N/A,#N/A,FALSE,"TRASLATION";#N/A,#N/A,FALSE,"CASH FLOW";#N/A,#N/A,FALSE,"COST OF SALES"}</definedName>
    <definedName name="wrn.wicor." localSheetId="52" hidden="1">{#N/A,#N/A,FALSE,"FACTSHEETS";#N/A,#N/A,FALSE,"pump";#N/A,#N/A,FALSE,"filter"}</definedName>
    <definedName name="wrn.Woksheets._.and._.entries." localSheetId="52" hidden="1">{#N/A,#N/A,FALSE,"Emmes Capital";#N/A,#N/A,FALSE,"Capital  Entries";#N/A,#N/A,FALSE,"Emmes Services";#N/A,#N/A,FALSE,"Services Entries";#N/A,#N/A,FALSE,"Emmes &amp; Co";#N/A,#N/A,FALSE,"Emmes  Entries";#N/A,#N/A,FALSE,"Proof"}</definedName>
    <definedName name="wrn.work._.rev._.sal._.uss." localSheetId="52" hidden="1">{"work rev sal uss",#N/A,TRUE,"WORKSHEET REV &amp; SAL"}</definedName>
    <definedName name="wrn.Work._.sal._.RS." localSheetId="52" hidden="1">{"WORK REV SAL R$",#N/A,TRUE,"WORKSHEET REV &amp; SAL"}</definedName>
    <definedName name="wrn.Working._.Papers._.1." localSheetId="52" hidden="1">{"Assumptions_other",#N/A,FALSE,"Assump";"Ebit_division_indirect",#N/A,FALSE,"P&amp;L";"Ebit_indirect_allocation",#N/A,FALSE,"P&amp;L"}</definedName>
    <definedName name="wrn.Working._.Papers._.2." localSheetId="52" hidden="1">{"Cash_detail",#N/A,FALSE,"Cash";"Cash_reconciliation",#N/A,FALSE,"Cash";"Scm",#N/A,FALSE,"SCM";"Tax",#N/A,FALSE,"Tax"}</definedName>
    <definedName name="wrn.Worksheet." localSheetId="52" hidden="1">{"Worksheet",#N/A,FALSE,"Worksheet"}</definedName>
    <definedName name="wrn.Wovenhearts." localSheetId="52" hidden="1">{"One",#N/A,FALSE,"Wovenhearts";"Two",#N/A,FALSE,"Wovenhearts";"Three",#N/A,FALSE,"Wovenhearts";"Four",#N/A,FALSE,"Wovenhearts";"Five",#N/A,FALSE,"Wovenhearts"}</definedName>
    <definedName name="wrn.Wynwood." localSheetId="52" hidden="1">{"One",#N/A,FALSE,"Wynwood";"Two",#N/A,FALSE,"Wynwood";"Three",#N/A,FALSE,"Wynwood";"Four",#N/A,FALSE,"Wynwood";"Five",#N/A,FALSE,"Wynwood"}</definedName>
    <definedName name="wrn.XL._.DTR." localSheetId="52" hidden="1">{#N/A,#N/A,TRUE,"XL Cash Flow";#N/A,#N/A,TRUE,"Prop Valuation";#N/A,#N/A,TRUE,"Equity";#N/A,#N/A,TRUE,"Modeling assumptions";#N/A,#N/A,TRUE,"NER Model";#N/A,#N/A,TRUE,"Lease Exp";#N/A,#N/A,TRUE,"Inc &amp; Exp";#N/A,#N/A,TRUE,"Formatted - roll";#N/A,#N/A,TRUE,"Debt Model";#N/A,#N/A,TRUE,"Debt-Moody";#N/A,#N/A,TRUE,"Debt"}</definedName>
    <definedName name="wrn.XL.DTR.0" localSheetId="52" hidden="1">{#N/A,#N/A,TRUE,"XL Cash Flow";#N/A,#N/A,TRUE,"Prop Valuation";#N/A,#N/A,TRUE,"Equity";#N/A,#N/A,TRUE,"Modeling assumptions";#N/A,#N/A,TRUE,"NER Model";#N/A,#N/A,TRUE,"Lease Exp";#N/A,#N/A,TRUE,"Inc &amp; Exp";#N/A,#N/A,TRUE,"Formatted - roll";#N/A,#N/A,TRUE,"Debt Model";#N/A,#N/A,TRUE,"Debt-Moody";#N/A,#N/A,TRUE,"Debt"}</definedName>
    <definedName name="wrn.Yearly." localSheetId="52" hidden="1">{"One",#N/A,FALSE,"Yearly"}</definedName>
    <definedName name="wrn.yeild._.graph.1" localSheetId="52" hidden="1">{#N/A,#N/A,FALSE,"Yield Graph"}</definedName>
    <definedName name="wrn.Yield._.Graph." localSheetId="52" hidden="1">{#N/A,#N/A,FALSE,"Yield Graph"}</definedName>
    <definedName name="wrn.Yield._.Graph._.plus._.Input." localSheetId="52" hidden="1">{#N/A,#N/A,FALSE,"Yield Graph";#N/A,#N/A,FALSE,"Rent Roll";#N/A,#N/A,FALSE,"OE Yr1";#N/A,#N/A,FALSE,"Repl.Cst.+Ins."}</definedName>
    <definedName name="wrn.Zaxon._.Report._.1st._.half." localSheetId="52" hidden="1">{"CoverSheet",#N/A,FALSE,"Cover Sheet";"AreaSum",#N/A,FALSE,"Master Area Summary";"Exclusions",#N/A,FALSE,"Exclusions";"ZaxEXsum",#N/A,FALSE,"Executive Summary";"Zax A sum",#N/A,FALSE,"Bldg A Summary";"ZaxAest",#N/A,FALSE,"BLDG.A";"zaxCsum",#N/A,FALSE,"Bldg C Summary";"ZaxCest",#N/A,FALSE,"BLDG.C";"ZaxSTsum",#N/A,FALSE,"Site Summary";"zaxsite",#N/A,FALSE,"Site work"}</definedName>
    <definedName name="wrn.Zaxon._.Report._.2._.half." localSheetId="52" hidden="1">{"ZaxSWsum",#N/A,FALSE,"Sewer Summary";"ZaxSWest",#N/A,FALSE,"Sewer Estimate";"ZaxGRsum",#N/A,FALSE,"Garage Summary";"ZaxGRest",#N/A,FALSE,"Garage Estimate";"ZaxPLsum",#N/A,FALSE,"Pool Summary";"ZaxPLest",#N/A,FALSE,"Pool";"ZaxPHsum",#N/A,FALSE,"Pool House Summary";"ZaxMAsum",#N/A,FALSE,"Marina Summary";"ZaxMAest",#N/A,FALSE,"Marina Estimate"}</definedName>
    <definedName name="wrn.ZML123._.Financial._.Summaries." localSheetId="52" hidden="1">{#N/A,#N/A,FALSE,"ZM3 FinSummary";#N/A,#N/A,FALSE,"ZM2 FinSummary";#N/A,#N/A,FALSE,"ZM1 FinSummary"}</definedName>
    <definedName name="wrn_2" localSheetId="52" hidden="1">{"Inflation-BaseYear",#N/A,FALSE,"Inputs"}</definedName>
    <definedName name="wrn1.supp." localSheetId="52"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2001._.Budget._.by._.Qtr.0_2" localSheetId="52" hidden="1">{"Qtr2001",#N/A,FALSE,"Model";"Office/Retail 2001 by Qtr",#N/A,FALSE,"Formatted Office-Retail Page";"Other Income 2001 by Qtr",#N/A,FALSE,"Other";"Resort/Hotel 2001 by Qtr",#N/A,FALSE,"Hotel";"LDV 2001 by Qtr",#N/A,FALSE,"LDV";"Disp 2001 by Qtr",#N/A,FALSE,"Dispositions"}</definedName>
    <definedName name="wrna7" localSheetId="52" hidden="1">{#N/A,#N/A,FALSE,"CASH FLOW"}</definedName>
    <definedName name="wrncond2" localSheetId="52" hidden="1">{#N/A,#N/A,FALSE,"Unconsolidated Debt"}</definedName>
    <definedName name="wrncontirb2" localSheetId="52" hidden="1">{#N/A,#N/A,FALSE,"Contribution Analysis"}</definedName>
    <definedName name="wrncontrib1_2" localSheetId="52" hidden="1">{#N/A,#N/A,FALSE,"Contribution Analysis"}</definedName>
    <definedName name="wrncsc_2" localSheetId="52" hidden="1">{"orixcsc",#N/A,FALSE,"ORIX CSC";"orixcsc2",#N/A,FALSE,"ORIX CSC"}</definedName>
    <definedName name="wrng" localSheetId="52" hidden="1">{"Output-BaseYear",#N/A,FALSE,"Output"}</definedName>
    <definedName name="wrnh" localSheetId="52" hidden="1">{"Output-All",#N/A,FALSE,"Output"}</definedName>
    <definedName name="wrnpkg" localSheetId="52" hidden="1">{#N/A,#N/A,FALSE,"Income Stmt";#N/A,#N/A,FALSE,"Income Summary"}</definedName>
    <definedName name="wrnpkgs" localSheetId="52" hidden="1">{#N/A,#N/A,FALSE,"Income Stmt";#N/A,#N/A,FALSE,"Income Summary"}</definedName>
    <definedName name="wrnprintall2" localSheetId="52" hidden="1">{"Main",#N/A,FALSE,"Wacker";"Main2",#N/A,FALSE,"Wacker";"Value",#N/A,FALSE,"Wacker";"Sensitivity",#N/A,FALSE,"Wacker";"Paine",#N/A,FALSE,"Wacker";"Quaker",#N/A,FALSE,"Wacker";"Wacker",#N/A,FALSE,"Wacker";"1900",#N/A,FALSE,"Wacker";"1901",#N/A,FALSE,"Wacker"}</definedName>
    <definedName name="wrnprintallb2" localSheetId="52" hidden="1">{"Main",#N/A,FALSE,"Wacker";"Main2",#N/A,FALSE,"Wacker";"Value",#N/A,FALSE,"Wacker";"Sensitivity",#N/A,FALSE,"Wacker";"Paine",#N/A,FALSE,"Wacker";"Quaker",#N/A,FALSE,"Wacker";"Wacker",#N/A,FALSE,"Wacker";"1900",#N/A,FALSE,"Wacker";"1901",#N/A,FALSE,"Wacker"}</definedName>
    <definedName name="ws" localSheetId="52" hidden="1">{#N/A,#N/A,FALSE,"Chart 2 by Prop Type"}</definedName>
    <definedName name="wt" localSheetId="5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allocations." localSheetId="52"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nnual." localSheetId="52"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_.hotel." localSheetId="52"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s._.Is._.Value." localSheetId="52" hidden="1">{FALSE,FALSE,1.75,1,600,351,FALSE,FALSE,TRUE,TRUE,0,30,#N/A,41,#N/A,9.57777777777778,18.9166666666667,1,FALSE,FALSE,1,TRUE,1,FALSE,100,"Swvu.As._.Is._.Value.","ACwvu.As._.Is._.Value.",1,FALSE,FALSE,1,1,1,1,1,"","",FALSE,FALSE,FALSE,FALSE,1,#N/A,1,1,FALSE,FALSE,FALSE,FALSE,FALSE,FALSE}</definedName>
    <definedName name="wvu.bottom._.line." localSheetId="52"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cash._.flow." localSheetId="52"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ombo." localSheetId="52"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Détails." localSheetId="52" hidden="1">{TRUE,TRUE,-1.25,-15.5,604.5,366.75,FALSE,TRUE,TRUE,TRUE,0,1,#N/A,1,#N/A,6.54838709677419,31.3076923076923,1,FALSE,FALSE,3,TRUE,1,FALSE,75,"Swvu.Détails.","ACwvu.Détails.",#N/A,FALSE,FALSE,0.15748031496063,0.15748031496063,0.748031496062992,0.511811023622047,2,"&amp;C&amp;""Arial,Gras""&amp;20DISNEY  -  PRODUCTION  BUDGET&amp;R&amp;""Arial,Gras""&amp;20SUMMARY","&amp;L&amp;F  -  &amp;A&amp;C&amp;""Arial,Gras""&amp;D&amp;""Arial,Normal""  -  &amp;T&amp;RPage
",TRUE,TRUE,FALSE,TRUE,1,#N/A,1,1,"=R1C1:R60C24","=R1:R5",#N/A,#N/A,FALSE,FALSE,FALSE,5,65532,65532,FALSE,FALSE,TRUE,TRUE,TRUE}</definedName>
    <definedName name="wvu.Escalation._.Table." localSheetId="52"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wvu.full." localSheetId="52"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inputs._.raw._.data." localSheetId="5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ffsite." localSheetId="52"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nsite." localSheetId="52"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quarterly." localSheetId="52"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Sommaire." localSheetId="52" hidden="1">{TRUE,TRUE,-1.25,-15.5,604.5,366.75,FALSE,TRUE,TRUE,TRUE,0,1,2,1,6,1,5,4,TRUE,TRUE,3,TRUE,1,TRUE,75,"Swvu.Sommaire.","ACwvu.Sommaire.",#N/A,FALSE,FALSE,0.15748031496063,0.15748031496063,0.748031496062992,0.511811023622047,2,"&amp;C&amp;""Arial,Gras""&amp;20DISNEY  -  PRODUCTION  BUDGET&amp;R&amp;""Arial,Gras""&amp;20SUMMARY","&amp;L&amp;F  -  &amp;A&amp;C&amp;""Arial,Gras""&amp;D&amp;""Arial,Normal""  -  &amp;T&amp;RPage
",TRUE,TRUE,FALSE,TRUE,1,#N/A,1,1,"=R1C1:R60C24","=R1:R5","Rwvu.Sommaire.",#N/A,FALSE,FALSE,FALSE,5,65532,65532,FALSE,FALSE,TRUE,TRUE,TRUE}</definedName>
    <definedName name="wvu.summary1." localSheetId="5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5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5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Rele" localSheetId="52" hidden="1">{#N/A,#N/A,FALSE,"Title Page";#N/A,#N/A,FALSE,"Conclusions";#N/A,#N/A,FALSE,"Assum.";#N/A,#N/A,FALSE,"Sun  DCF-WC-Dep";#N/A,#N/A,FALSE,"MarketValue";#N/A,#N/A,FALSE,"BalSheet";#N/A,#N/A,FALSE,"WACC";#N/A,#N/A,FALSE,"PC+ Info.";#N/A,#N/A,FALSE,"PC+Info_2"}</definedName>
    <definedName name="wwas" localSheetId="52" hidden="1">{#N/A,#N/A,FALSE,"Chart 2 by Prop Type"}</definedName>
    <definedName name="wwass" localSheetId="52" hidden="1">{#N/A,#N/A,FALSE,"Chart 2 by Prop Type"}</definedName>
    <definedName name="www" localSheetId="52" hidden="1">{"data",#N/A,FALSE,"INPUT"}</definedName>
    <definedName name="www.cc" localSheetId="52" hidden="1">{"qtrs",#N/A,FALSE,"External Mnth-Qtr-Ytd (EBITDA)";"months",#N/A,FALSE,"External Mnth-Qtr-Ytd (EBITDA)";"qtrs",#N/A,FALSE,"External Mnth-Qtr-Ytd (EBIT)";"monthsl",#N/A,FALSE,"External Mnth-Qtr-Ytd (EBIT)";"qtrs",#N/A,FALSE,"Internal Mth-Qtr-Ytd";"months",#N/A,FALSE,"Internal Mth-Qtr-Ytd"}</definedName>
    <definedName name="wwwe" localSheetId="52" hidden="1">{"land1",#N/A,FALSE,"Land";"land2",#N/A,FALSE,"Land";"land3",#N/A,FALSE,"Land"}</definedName>
    <definedName name="wwww" localSheetId="52"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wwww" localSheetId="52"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wwwwwwwww" localSheetId="52" hidden="1">{#N/A,#N/A,TRUE,"A-site";#N/A,#N/A,TRUE,"B-Buildings";#N/A,#N/A,TRUE,"c-out-of-fence";#N/A,#N/A,TRUE,"d-proj.infr.";#N/A,#N/A,TRUE,"e- land"}</definedName>
    <definedName name="x" localSheetId="52" hidden="1">{"mgmt forecast",#N/A,FALSE,"Mgmt Forecast";"dcf table",#N/A,FALSE,"Mgmt Forecast";"sensitivity",#N/A,FALSE,"Mgmt Forecast";"table inputs",#N/A,FALSE,"Mgmt Forecast";"calculations",#N/A,FALSE,"Mgmt Forecast"}</definedName>
    <definedName name="xcfghjnhfj" localSheetId="52" hidden="1">{"CF",#N/A,FALSE,"Cash Flow";"RET",#N/A,FALSE,"Returns";"NPV",#N/A,FALSE,"Values";"ASMPT",#N/A,FALSE,"Assumptions"}</definedName>
    <definedName name="xcvxv" localSheetId="52" hidden="1">{#N/A,#N/A,FALSE,"COVER";#N/A,#N/A,FALSE,"PROFORMA";#N/A,#N/A,FALSE,"Construction CF";#N/A,#N/A,FALSE,"CASHFLOW";#N/A,#N/A,FALSE,"Sale &amp; IRR Analysis";#N/A,#N/A,FALSE,"Amortization Table";#N/A,#N/A,FALSE,"Amortization FEMA";#N/A,#N/A,FALSE,"INCOME"}</definedName>
    <definedName name="xdrtuyxftgu" localSheetId="52"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xdxdy" localSheetId="52" hidden="1">{#N/A,#N/A,FALSE,"A";#N/A,#N/A,FALSE,"B"}</definedName>
    <definedName name="xfgjxcfgj" localSheetId="52" hidden="1">{#N/A,#N/A,FALSE,"LP Exp";#N/A,#N/A,FALSE,"Salary";#N/A,#N/A,FALSE,"Admin Exp";#N/A,#N/A,FALSE,"QTS Bud";#N/A,#N/A,FALSE,"Marketing"}</definedName>
    <definedName name="xfgnxfgn" localSheetId="52" hidden="1">{"CF",#N/A,FALSE,"Cash Flow";"RET",#N/A,FALSE,"Returns";"NPV",#N/A,FALSE,"Values";"ASMPT",#N/A,FALSE,"Assumptions"}</definedName>
    <definedName name="xfgujxcfgj" localSheetId="52" hidden="1">{#N/A,#N/A,FALSE,"Common Area Accrual";#N/A,#N/A,FALSE,"Unit One LaSalle";#N/A,#N/A,FALSE,"Unit One CW";#N/A,#N/A,FALSE,"Unit One LaSallle + C &amp; W";#N/A,#N/A,FALSE,"Consolidated Accrual"}</definedName>
    <definedName name="xfgxcfgj" localSheetId="52" hidden="1">{#N/A,#N/A,FALSE,"399 Park Var";#N/A,#N/A,FALSE,"PK NOTES"}</definedName>
    <definedName name="xftxft" localSheetId="52" hidden="1">{#N/A,#N/A,FALSE,"A";#N/A,#N/A,FALSE,"C"}</definedName>
    <definedName name="xlg" localSheetId="52" hidden="1">{"schedule1",#N/A,FALSE,"Sheet1";"schedule2",#N/A,FALSE,"Sheet1";"schedule3",#N/A,FALSE,"Sheet1";"schedule4",#N/A,FALSE,"Sheet1";"schedule5",#N/A,FALSE,"Sheet1";"schedule6",#N/A,FALSE,"Sheet1"}</definedName>
    <definedName name="xlg1" localSheetId="52" hidden="1">{"Year 1",#N/A,FALSE,"Budget";"Year 2",#N/A,FALSE,"Budget";"Year 3",#N/A,FALSE,"Budget";"Year 4",#N/A,FALSE,"Budget"}</definedName>
    <definedName name="XLSIMDATA" localSheetId="52" hidden="1">{"Data","Sheet1!$E$3:$E$555","Box to Budget","True","False","False"}</definedName>
    <definedName name="XLSIMSIM" localSheetId="52" hidden="1">{"Sim",5,"ROA","'FF Timeline'!$C$2545","Total Revolver Draw","'Financing'!$D$19","Revolver Not Paid Down","'Financing'!$B$30","TR_PC","'FF Slate'!$AG$101","TR_TC","'FF Slate'!$AG$104","2","3","2,000","1"}</definedName>
    <definedName name="xrttd" localSheetId="52" hidden="1">{"Total",#N/A,FALSE,"Total Proved + Probable";"PDP",#N/A,FALSE,"Total Proved + Probable";"PNP",#N/A,FALSE,"Total Proved + Probable";"PUD",#N/A,FALSE,"Total Proved + Probable";"Prob",#N/A,FALSE,"Total Proved + Probable"}</definedName>
    <definedName name="xryjxtjnx" localSheetId="52" hidden="1">{"Investor",#N/A,FALSE,"Model";"Property",#N/A,FALSE,"Model";"Incentive Taxes",#N/A,FALSE,"Model"}</definedName>
    <definedName name="xxd" localSheetId="52" hidden="1">{#N/A,#N/A,FALSE,"Cashflow Analysis";#N/A,#N/A,FALSE,"Sensitivity Analysis";#N/A,#N/A,FALSE,"PV";#N/A,#N/A,FALSE,"Pro Forma"}</definedName>
    <definedName name="xxd.2" localSheetId="52" hidden="1">{#N/A,#N/A,FALSE,"Cashflow Analysis";#N/A,#N/A,FALSE,"Sensitivity Analysis";#N/A,#N/A,FALSE,"PV";#N/A,#N/A,FALSE,"Pro Forma"}</definedName>
    <definedName name="xxx.detail" localSheetId="52" hidden="1">{"detail305",#N/A,FALSE,"BI-305"}</definedName>
    <definedName name="xxx.directory" localSheetId="52" hidden="1">{"summary",#N/A,FALSE,"PCR DIRECTORY"}</definedName>
    <definedName name="xxx3" localSheetId="52" hidden="1">{"AnnualRentRoll",#N/A,FALSE,"RentRoll"}</definedName>
    <definedName name="xxx4" localSheetId="52" hidden="1">{#N/A,#N/A,FALSE,"ExitStratigy"}</definedName>
    <definedName name="xxxx" localSheetId="52" hidden="1">{"mgmt forecast",#N/A,FALSE,"Mgmt Forecast";"dcf table",#N/A,FALSE,"Mgmt Forecast";"sensitivity",#N/A,FALSE,"Mgmt Forecast";"table inputs",#N/A,FALSE,"Mgmt Forecast";"calculations",#N/A,FALSE,"Mgmt Forecast"}</definedName>
    <definedName name="xyz.0" localSheetId="52" hidden="1">{#N/A,#N/A,TRUE,"XL Cash Flow";#N/A,#N/A,TRUE,"Prop Valuation";#N/A,#N/A,TRUE,"Equity";#N/A,#N/A,TRUE,"Modeling assumptions";#N/A,#N/A,TRUE,"NER Model";#N/A,#N/A,TRUE,"Lease Exp";#N/A,#N/A,TRUE,"Inc &amp; Exp";#N/A,#N/A,TRUE,"Formatted - roll";#N/A,#N/A,TRUE,"Debt Model";#N/A,#N/A,TRUE,"Debt-Moody";#N/A,#N/A,TRUE,"Debt"}</definedName>
    <definedName name="xzf" localSheetId="52" hidden="1">{"incomemth",#N/A,TRUE,"forecast01";"incpercentmth",#N/A,TRUE,"forecast01";"balancemth",#N/A,TRUE,"forecast01";"cashmth",#N/A,TRUE,"forecast01";"cov2mth",#N/A,TRUE,"forecast01";"prbexp",#N/A,TRUE,"forecast01";"prbcap",#N/A,TRUE,"forecast01";"coalconsultants",#N/A,TRUE,"forecast01";"prbsum",#N/A,TRUE,"forecast01"}</definedName>
    <definedName name="y" localSheetId="5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a" localSheetId="52" hidden="1">{#N/A,#N/A,FALSE,"CASH FLOW"}</definedName>
    <definedName name="YearOneNOI" localSheetId="52">#REF!</definedName>
    <definedName name="YEARS" localSheetId="52">#REF!</definedName>
    <definedName name="YearStat" localSheetId="52">#REF!</definedName>
    <definedName name="yed" localSheetId="52"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YGJ" localSheetId="52" hidden="1">{TRUE,TRUE,-1.25,-15.5,604.5,369,FALSE,FALSE,TRUE,TRUE,0,1,83,1,38,4,5,4,TRUE,TRUE,3,TRUE,1,TRUE,75,"Swvu.inputs._.raw._.data.","ACwvu.inputs._.raw._.data.",#N/A,FALSE,FALSE,0.5,0.5,0.5,0.5,2,"&amp;F","&amp;A&amp;RPage &amp;P",FALSE,FALSE,FALSE,FALSE,1,60,#N/A,#N/A,"=R1C61:R53C89","=C1:C5",#N/A,#N/A,FALSE,FALSE,FALSE,1,600,600,FALSE,FALSE,TRUE,TRUE,TRUE}</definedName>
    <definedName name="yhjhj" localSheetId="52" hidden="1">{"cred comp",#N/A,FALSE,"Comparable Credit Analysis";"IS",#N/A,FALSE,"IS";"Sensitivity",#N/A,FALSE,"Sensitivity";"BS",#N/A,FALSE,"BS";"Bond Summary",#N/A,FALSE,"B Summary";"AD",#N/A,FALSE,"Accretion";"NAV",#N/A,FALSE,"NAV";"SU",#N/A,FALSE,"S&amp;U";"acq. study",#N/A,FALSE,"Acq. Study";"F Charges",#N/A,FALSE,"Fixed Charges"}</definedName>
    <definedName name="yield_graph" localSheetId="52" hidden="1">{#N/A,#N/A,FALSE,"Yield Graph"}</definedName>
    <definedName name="you" localSheetId="52" hidden="1">{"'Assump'!$F$6:$J$6"}</definedName>
    <definedName name="YTDActuals" localSheetId="52">#REF!</definedName>
    <definedName name="ytre" localSheetId="52" hidden="1">{"CAM EXPENSES",#N/A,FALSE,"MANKATO";"GLA",#N/A,FALSE,"MANKATO";"MAJORS CONTRIB",#N/A,FALSE,"MANKATO";"PRIOR YEAR",#N/A,FALSE,"MANKATO";"SIMULTANEOUS",#N/A,FALSE,"MANKATO"}</definedName>
    <definedName name="yui" localSheetId="52" hidden="1">{"Total",#N/A,FALSE,"Six Fields";"PDP",#N/A,FALSE,"Six Fields";"PNP",#N/A,FALSE,"Six Fields";"PUD",#N/A,FALSE,"Six Fields";"Prob",#N/A,FALSE,"Six Fields"}</definedName>
    <definedName name="yuiy" localSheetId="52" hidden="1">{#N/A,#N/A,FALSE,"COVER";#N/A,#N/A,FALSE,"Construction CF";#N/A,#N/A,FALSE,"PROFORMA";#N/A,#N/A,FALSE,"CASHFLOW"}</definedName>
    <definedName name="yyy.detail" localSheetId="52" hidden="1">{"detail305",#N/A,FALSE,"BI-305"}</definedName>
    <definedName name="yyyyy" localSheetId="52" hidden="1">{"a_releases",#N/A,FALSE,"Summary";"a_cash",#N/A,FALSE,"Summary";"a_accrual",#N/A,FALSE,"Summary"}</definedName>
    <definedName name="ｚ" localSheetId="52" hidden="1">{"'下期集計（10.27迄・速報値）'!$Q$16"}</definedName>
    <definedName name="zcvz" localSheetId="52" hidden="1">{#N/A,#N/A,FALSE,"Banco de Dados"}</definedName>
    <definedName name="zdfgxzdfg" localSheetId="52" hidden="1">{"ReportTop",#N/A,FALSE,"report top"}</definedName>
    <definedName name="zxc" localSheetId="52" hidden="1">{"mgmt forecast",#N/A,FALSE,"Mgmt Forecast";"dcf table",#N/A,FALSE,"Mgmt Forecast";"sensitivity",#N/A,FALSE,"Mgmt Forecast";"table inputs",#N/A,FALSE,"Mgmt Forecast";"calculations",#N/A,FALSE,"Mgmt Forecast"}</definedName>
    <definedName name="zxcxc" localSheetId="52" hidden="1">{#N/A,#N/A,TRUE,"CashFlowSummary";#N/A,#N/A,TRUE,"FinanceCashFlow";#N/A,#N/A,TRUE,"LandCashFlow";#N/A,#N/A,TRUE,"ConstCashFlow";#N/A,#N/A,TRUE,"A&amp;ECashFlow";#N/A,#N/A,TRUE,"IndirectCashFlow";#N/A,#N/A,TRUE,"MarketingCashFlow";#N/A,#N/A,TRUE,"LeaseUp";#N/A,#N/A,TRUE,"G&amp;ACashFlow"}</definedName>
    <definedName name="zzz" localSheetId="52" hidden="1">{"Outflow 1",#N/A,FALSE,"Outflows-Inflows";"Outflow 2",#N/A,FALSE,"Outflows-Inflows";"Inflow 1",#N/A,FALSE,"Outflows-Inflows";"Inflow 2",#N/A,FALSE,"Outflows-Inflows"}</definedName>
    <definedName name="zzz.com" localSheetId="52" hidden="1">{#N/A,#N/A,FALSE,"Title Page";#N/A,#N/A,FALSE,"Conclusions";#N/A,#N/A,FALSE,"Assum.";#N/A,#N/A,FALSE,"Sun  DCF-WC-Dep";#N/A,#N/A,FALSE,"MarketValue";#N/A,#N/A,FALSE,"BalSheet";#N/A,#N/A,FALSE,"WACC";#N/A,#N/A,FALSE,"PC+ Info.";#N/A,#N/A,FALSE,"PC+Info_2"}</definedName>
    <definedName name="zzzz" localSheetId="52" hidden="1">{"AnnualRentRoll",#N/A,FALSE,"RentRoll"}</definedName>
    <definedName name="zzzzzz" localSheetId="52" hidden="1">{"AnnualRentRoll",#N/A,FALSE,"RentRoll"}</definedName>
    <definedName name="あ" localSheetId="52" hidden="1">{"'下期集計（10.27迄・速報値）'!$Q$16"}</definedName>
    <definedName name="あああ" localSheetId="52" hidden="1">{"'下期集計（10.27迄・速報値）'!$Q$16"}</definedName>
    <definedName name="なんで" localSheetId="52" hidden="1">{"'下期集計（10.27迄・速報値）'!$Q$16"}</definedName>
    <definedName name="なんなの" localSheetId="52" hidden="1">{"'下期集計（10.27迄・速報値）'!$Q$16"}</definedName>
    <definedName name="年間収支買掛" localSheetId="52" hidden="1">{"'下期集計（10.27迄・速報値）'!$Q$16"}</definedName>
    <definedName name="年間資金収支あ" localSheetId="52" hidden="1">{"'下期集計（10.27迄・速報値）'!$Q$16"}</definedName>
    <definedName name="日繰06" localSheetId="52" hidden="1">{"'下期集計（10.27迄・速報値）'!$Q$16"}</definedName>
    <definedName name="要処理資産②" localSheetId="52" hidden="1">{"'下期集計（10.27迄・速報値）'!$Q$16"}</definedName>
    <definedName name="資金" localSheetId="52" hidden="1">{"'下期集計（10.27迄・速報値）'!$Q$16"}</definedName>
    <definedName name="金利体系" localSheetId="52" hidden="1">{"'下期集計（10.27迄・速報値）'!$Q$16"}</definedName>
    <definedName name="関連" localSheetId="52" hidden="1">{"'下期集計（10.27迄・速報値）'!$Q$16"}</definedName>
    <definedName name="_xlnm.Print_Area" localSheetId="52">'Sales &amp; Percentage Rent'!$B$2:$R$23</definedName>
    <definedName name="\" localSheetId="53" hidden="1">{#N/A,#N/A,FALSE,"A";#N/A,#N/A,FALSE,"C"}</definedName>
    <definedName name="____________________________________________________________mg3" localSheetId="53" hidden="1">{"Main",#N/A,FALSE,"Wacker";"Main2",#N/A,FALSE,"Wacker";"Value",#N/A,FALSE,"Wacker";"Sensitivity",#N/A,FALSE,"Wacker";"Paine",#N/A,FALSE,"Wacker";"Quaker",#N/A,FALSE,"Wacker";"Wacker",#N/A,FALSE,"Wacker";"1900",#N/A,FALSE,"Wacker";"1901",#N/A,FALSE,"Wacker"}</definedName>
    <definedName name="________________TX3" localSheetId="53" hidden="1">{#N/A,#N/A,FALSE,"Aging Summary";#N/A,#N/A,FALSE,"Ratio Analysis";#N/A,#N/A,FALSE,"Test 120 Day Accts";#N/A,#N/A,FALSE,"Tickmarks"}</definedName>
    <definedName name="_______________TX2" localSheetId="53" hidden="1">{#N/A,#N/A,FALSE,"Aging Summary";#N/A,#N/A,FALSE,"Ratio Analysis";#N/A,#N/A,FALSE,"Test 120 Day Accts";#N/A,#N/A,FALSE,"Tickmarks"}</definedName>
    <definedName name="____________OK2" localSheetId="53" hidden="1">{#N/A,#N/A,FALSE,"Cover";#N/A,#N/A,FALSE,"LUMI";#N/A,#N/A,FALSE,"COMD";#N/A,#N/A,FALSE,"Valuation";#N/A,#N/A,FALSE,"Assumptions";#N/A,#N/A,FALSE,"Pooling";#N/A,#N/A,FALSE,"BalanceSheet"}</definedName>
    <definedName name="___________k" localSheetId="53" hidden="1">{#N/A,#N/A,TRUE,"A-site";#N/A,#N/A,TRUE,"B-Buildings";#N/A,#N/A,TRUE,"c-out-of-fence";#N/A,#N/A,TRUE,"d-proj.infr.";#N/A,#N/A,TRUE,"e- land"}</definedName>
    <definedName name="___________OK2" localSheetId="53" hidden="1">{#N/A,#N/A,FALSE,"Cover";#N/A,#N/A,FALSE,"LUMI";#N/A,#N/A,FALSE,"COMD";#N/A,#N/A,FALSE,"Valuation";#N/A,#N/A,FALSE,"Assumptions";#N/A,#N/A,FALSE,"Pooling";#N/A,#N/A,FALSE,"BalanceSheet"}</definedName>
    <definedName name="___________w" localSheetId="53" hidden="1">{#N/A,#N/A,TRUE,"A-site";#N/A,#N/A,TRUE,"B-Buildings";#N/A,#N/A,TRUE,"c-out-of-fence";#N/A,#N/A,TRUE,"d-proj.infr.";#N/A,#N/A,TRUE,"e- land"}</definedName>
    <definedName name="__________OK2" localSheetId="53" hidden="1">{#N/A,#N/A,FALSE,"Cover";#N/A,#N/A,FALSE,"LUMI";#N/A,#N/A,FALSE,"COMD";#N/A,#N/A,FALSE,"Valuation";#N/A,#N/A,FALSE,"Assumptions";#N/A,#N/A,FALSE,"Pooling";#N/A,#N/A,FALSE,"BalanceSheet"}</definedName>
    <definedName name="_________OK2" localSheetId="53" hidden="1">{#N/A,#N/A,FALSE,"Cover";#N/A,#N/A,FALSE,"LUMI";#N/A,#N/A,FALSE,"COMD";#N/A,#N/A,FALSE,"Valuation";#N/A,#N/A,FALSE,"Assumptions";#N/A,#N/A,FALSE,"Pooling";#N/A,#N/A,FALSE,"BalanceSheet"}</definedName>
    <definedName name="________OK2" localSheetId="53" hidden="1">{#N/A,#N/A,FALSE,"Cover";#N/A,#N/A,FALSE,"LUMI";#N/A,#N/A,FALSE,"COMD";#N/A,#N/A,FALSE,"Valuation";#N/A,#N/A,FALSE,"Assumptions";#N/A,#N/A,FALSE,"Pooling";#N/A,#N/A,FALSE,"BalanceSheet"}</definedName>
    <definedName name="_______a1" localSheetId="53" hidden="1">{"Assump",#N/A,TRUE,"Proforma";"first",#N/A,TRUE,"Proforma";"second",#N/A,TRUE,"Proforma";"lease1",#N/A,TRUE,"Proforma";"lease2",#N/A,TRUE,"Proforma"}</definedName>
    <definedName name="_______OK2" localSheetId="53" hidden="1">{#N/A,#N/A,FALSE,"Cover";#N/A,#N/A,FALSE,"LUMI";#N/A,#N/A,FALSE,"COMD";#N/A,#N/A,FALSE,"Valuation";#N/A,#N/A,FALSE,"Assumptions";#N/A,#N/A,FALSE,"Pooling";#N/A,#N/A,FALSE,"BalanceSheet"}</definedName>
    <definedName name="______a1" localSheetId="53" hidden="1">{"Assump",#N/A,TRUE,"Proforma";"first",#N/A,TRUE,"Proforma";"second",#N/A,TRUE,"Proforma";"lease1",#N/A,TRUE,"Proforma";"lease2",#N/A,TRUE,"Proforma"}</definedName>
    <definedName name="______OK2" localSheetId="53" hidden="1">{#N/A,#N/A,FALSE,"Cover";#N/A,#N/A,FALSE,"LUMI";#N/A,#N/A,FALSE,"COMD";#N/A,#N/A,FALSE,"Valuation";#N/A,#N/A,FALSE,"Assumptions";#N/A,#N/A,FALSE,"Pooling";#N/A,#N/A,FALSE,"BalanceSheet"}</definedName>
    <definedName name="______wrn1" localSheetId="53" hidden="1">{"schedule1",#N/A,FALSE,"Sheet1";"schedule2",#N/A,FALSE,"Sheet1";"schedule3",#N/A,FALSE,"Sheet1";"schedule4",#N/A,FALSE,"Sheet1";"schedule5",#N/A,FALSE,"Sheet1";"schedule6",#N/A,FALSE,"Sheet1"}</definedName>
    <definedName name="_____a1" localSheetId="53" hidden="1">{"Assump",#N/A,TRUE,"Proforma";"first",#N/A,TRUE,"Proforma";"second",#N/A,TRUE,"Proforma";"lease1",#N/A,TRUE,"Proforma";"lease2",#N/A,TRUE,"Proforma"}</definedName>
    <definedName name="_____al1" localSheetId="53" hidden="1">{"sheet a",#N/A,FALSE,"A";"sheet b 1",#N/A,FALSE,"B";"sheet b 2",#N/A,FALSE,"B"}</definedName>
    <definedName name="_____OK2" localSheetId="53" hidden="1">{#N/A,#N/A,FALSE,"Cover";#N/A,#N/A,FALSE,"LUMI";#N/A,#N/A,FALSE,"COMD";#N/A,#N/A,FALSE,"Valuation";#N/A,#N/A,FALSE,"Assumptions";#N/A,#N/A,FALSE,"Pooling";#N/A,#N/A,FALSE,"BalanceSheet"}</definedName>
    <definedName name="_____wrn1" localSheetId="53" hidden="1">{"schedule1",#N/A,FALSE,"Sheet1";"schedule2",#N/A,FALSE,"Sheet1";"schedule3",#N/A,FALSE,"Sheet1";"schedule4",#N/A,FALSE,"Sheet1";"schedule5",#N/A,FALSE,"Sheet1";"schedule6",#N/A,FALSE,"Sheet1"}</definedName>
    <definedName name="____a1" localSheetId="53" hidden="1">{"Assump",#N/A,TRUE,"Proforma";"first",#N/A,TRUE,"Proforma";"second",#N/A,TRUE,"Proforma";"lease1",#N/A,TRUE,"Proforma";"lease2",#N/A,TRUE,"Proforma"}</definedName>
    <definedName name="____al1" localSheetId="53" hidden="1">{"sheet a",#N/A,FALSE,"A";"sheet b 1",#N/A,FALSE,"B";"sheet b 2",#N/A,FALSE,"B"}</definedName>
    <definedName name="____OK2" localSheetId="53" hidden="1">{#N/A,#N/A,FALSE,"Cover";#N/A,#N/A,FALSE,"LUMI";#N/A,#N/A,FALSE,"COMD";#N/A,#N/A,FALSE,"Valuation";#N/A,#N/A,FALSE,"Assumptions";#N/A,#N/A,FALSE,"Pooling";#N/A,#N/A,FALSE,"BalanceSheet"}</definedName>
    <definedName name="____wrn1" localSheetId="53" hidden="1">{"schedule1",#N/A,FALSE,"Sheet1";"schedule2",#N/A,FALSE,"Sheet1";"schedule3",#N/A,FALSE,"Sheet1";"schedule4",#N/A,FALSE,"Sheet1";"schedule5",#N/A,FALSE,"Sheet1";"schedule6",#N/A,FALSE,"Sheet1"}</definedName>
    <definedName name="___a1" localSheetId="53" hidden="1">{"Assump",#N/A,TRUE,"Proforma";"first",#N/A,TRUE,"Proforma";"second",#N/A,TRUE,"Proforma";"lease1",#N/A,TRUE,"Proforma";"lease2",#N/A,TRUE,"Proforma"}</definedName>
    <definedName name="___al1" localSheetId="53" hidden="1">{"sheet a",#N/A,FALSE,"A";"sheet b 1",#N/A,FALSE,"B";"sheet b 2",#N/A,FALSE,"B"}</definedName>
    <definedName name="___OK2" localSheetId="53" hidden="1">{#N/A,#N/A,FALSE,"Cover";#N/A,#N/A,FALSE,"LUMI";#N/A,#N/A,FALSE,"COMD";#N/A,#N/A,FALSE,"Valuation";#N/A,#N/A,FALSE,"Assumptions";#N/A,#N/A,FALSE,"Pooling";#N/A,#N/A,FALSE,"BalanceSheet"}</definedName>
    <definedName name="___wrn1" localSheetId="53" hidden="1">{"schedule1",#N/A,FALSE,"Sheet1";"schedule2",#N/A,FALSE,"Sheet1";"schedule3",#N/A,FALSE,"Sheet1";"schedule4",#N/A,FALSE,"Sheet1";"schedule5",#N/A,FALSE,"Sheet1";"schedule6",#N/A,FALSE,"Sheet1"}</definedName>
    <definedName name="___wrn4" localSheetId="53" hidden="1">{"data",#N/A,FALSE,"INPUT"}</definedName>
    <definedName name="__123Graph_A" localSheetId="53" hidden="1">#REF!</definedName>
    <definedName name="__123Graph_AGRAPH1" localSheetId="53" hidden="1">#REF!</definedName>
    <definedName name="__123Graph_B" localSheetId="53" hidden="1">#REF!</definedName>
    <definedName name="__123Graph_D" localSheetId="53" hidden="1">#REF!</definedName>
    <definedName name="__123Graph_E" localSheetId="53" hidden="1">#REF!</definedName>
    <definedName name="__123Graph_F" localSheetId="53" hidden="1">#REF!</definedName>
    <definedName name="__123Graph_LBL_A" localSheetId="53" hidden="1">#REF!</definedName>
    <definedName name="__123Graph_LBL_AMETPLX" localSheetId="53" hidden="1">#REF!</definedName>
    <definedName name="__123Graph_LBL_ANDALLAS" localSheetId="53" hidden="1">#REF!</definedName>
    <definedName name="__123Graph_LBL_B" localSheetId="53" hidden="1">#REF!</definedName>
    <definedName name="__123Graph_LBL_BMETPLX" localSheetId="53" hidden="1">#REF!</definedName>
    <definedName name="__123Graph_X" localSheetId="53" hidden="1">#REF!</definedName>
    <definedName name="__123Graph_XGRAPH1" localSheetId="53" hidden="1">#REF!</definedName>
    <definedName name="__a1" localSheetId="53" hidden="1">{"Assump",#N/A,TRUE,"Proforma";"first",#N/A,TRUE,"Proforma";"second",#N/A,TRUE,"Proforma";"lease1",#N/A,TRUE,"Proforma";"lease2",#N/A,TRUE,"Proforma"}</definedName>
    <definedName name="__al1" localSheetId="53" hidden="1">{"sheet a",#N/A,FALSE,"A";"sheet b 1",#N/A,FALSE,"B";"sheet b 2",#N/A,FALSE,"B"}</definedName>
    <definedName name="__FDS_USED_FOR_REUSING_RANGE_IDS_RECYCLE" localSheetId="53" hidden="1">{33,33,33,33,33}</definedName>
    <definedName name="__k" localSheetId="53" hidden="1">{#N/A,#N/A,TRUE,"A-site";#N/A,#N/A,TRUE,"B-Buildings";#N/A,#N/A,TRUE,"c-out-of-fence";#N/A,#N/A,TRUE,"d-proj.infr.";#N/A,#N/A,TRUE,"e- land"}</definedName>
    <definedName name="__OK2" localSheetId="53" hidden="1">{#N/A,#N/A,FALSE,"Cover";#N/A,#N/A,FALSE,"LUMI";#N/A,#N/A,FALSE,"COMD";#N/A,#N/A,FALSE,"Valuation";#N/A,#N/A,FALSE,"Assumptions";#N/A,#N/A,FALSE,"Pooling";#N/A,#N/A,FALSE,"BalanceSheet"}</definedName>
    <definedName name="__w" localSheetId="53" hidden="1">{#N/A,#N/A,TRUE,"A-site";#N/A,#N/A,TRUE,"B-Buildings";#N/A,#N/A,TRUE,"c-out-of-fence";#N/A,#N/A,TRUE,"d-proj.infr.";#N/A,#N/A,TRUE,"e- land"}</definedName>
    <definedName name="__wrn1" localSheetId="53" hidden="1">{"schedule1",#N/A,FALSE,"Sheet1";"schedule2",#N/A,FALSE,"Sheet1";"schedule3",#N/A,FALSE,"Sheet1";"schedule4",#N/A,FALSE,"Sheet1";"schedule5",#N/A,FALSE,"Sheet1";"schedule6",#N/A,FALSE,"Sheet1"}</definedName>
    <definedName name="__wrn4" localSheetId="53" hidden="1">{"data",#N/A,FALSE,"INPUT"}</definedName>
    <definedName name="_1__123Graph_ACHART_4A" localSheetId="53" hidden="1">#REF!</definedName>
    <definedName name="_1__FDSAUDITLINK__" localSheetId="53" hidden="1">{"fdsup://directions/FAT Viewer?action=UPDATE&amp;creator=factset&amp;DYN_ARGS=TRUE&amp;DOC_NAME=FAT:FQL_AUDITING_CLIENT_TEMPLATE.FAT&amp;display_string=Audit&amp;VAR:KEY=JIVIHKDEZQ&amp;VAR:QUERY=UkdGX0VOVFJQUl9WQUwoQU5OLDQxMDQ0LCwsLFVTRCwsTk9BVURJVCk=&amp;WINDOW=FIRST_POPUP&amp;HEIGHT=45","0&amp;WIDTH=450&amp;START_MAXIMIZED=FALSE&amp;VAR:CALENDAR=US&amp;VAR:SYMBOL=707624&amp;VAR:INDEX=0"}</definedName>
    <definedName name="_1_0_0__123Grap" localSheetId="53" hidden="1">#REF!</definedName>
    <definedName name="_1_0_S" localSheetId="53" hidden="1">#REF!</definedName>
    <definedName name="_10__FDSAUDITLINK__" localSheetId="53" hidden="1">{"fdsup://directions/FAT Viewer?action=UPDATE&amp;creator=factset&amp;DYN_ARGS=TRUE&amp;DOC_NAME=FAT:FQL_AUDITING_CLIENT_TEMPLATE.FAT&amp;display_string=Audit&amp;VAR:KEY=QVOTMVOFAN&amp;VAR:QUERY=RkZfRU5UUlBSX1ZBTF9EQUlMWSg0MDI0MiwsLCwnVVNEJywnRElMJyk=&amp;WINDOW=FIRST_POPUP&amp;HEIGHT=45","0&amp;WIDTH=450&amp;START_MAXIMIZED=FALSE&amp;VAR:CALENDAR=US&amp;VAR:SYMBOL=B1H508&amp;VAR:INDEX=0"}</definedName>
    <definedName name="_100__FDSAUDITLINK__" localSheetId="53" hidden="1">{"fdsup://directions/FAT Viewer?action=UPDATE&amp;creator=factset&amp;DYN_ARGS=TRUE&amp;DOC_NAME=FAT:FQL_AUDITING_CLIENT_TEMPLATE.FAT&amp;display_string=Audit&amp;VAR:KEY=MFMZMXUPCP&amp;VAR:QUERY=RkZfRUJJVERBX0lCKCdDQUwnLDIwMDksLCwsJ1VTRCcp&amp;WINDOW=FIRST_POPUP&amp;HEIGHT=450&amp;WIDTH=450&amp;","START_MAXIMIZED=FALSE&amp;VAR:CALENDAR=US&amp;VAR:SYMBOL=332770&amp;VAR:INDEX=0"}</definedName>
    <definedName name="_101__FDSAUDITLINK__" localSheetId="53" hidden="1">{"fdsup://directions/FAT Viewer?action=UPDATE&amp;creator=factset&amp;DYN_ARGS=TRUE&amp;DOC_NAME=FAT:FQL_AUDITING_CLIENT_TEMPLATE.FAT&amp;display_string=Audit&amp;VAR:KEY=CXEHCRWFAB&amp;VAR:QUERY=RkZfRU5UUlBSX1ZBTF9EQUlMWSg0MDI0MiwsLCwnVVNEJywnRElMJyk=&amp;WINDOW=FIRST_POPUP&amp;HEIGHT=45","0&amp;WIDTH=450&amp;START_MAXIMIZED=FALSE&amp;VAR:CALENDAR=US&amp;VAR:SYMBOL=332770&amp;VAR:INDEX=0"}</definedName>
    <definedName name="_102__FDSAUDITLINK__" localSheetId="53" hidden="1">{"fdsup://directions/FAT Viewer?action=UPDATE&amp;creator=factset&amp;DYN_ARGS=TRUE&amp;DOC_NAME=FAT:FQL_AUDITING_CLIENT_TEMPLATE.FAT&amp;display_string=Audit&amp;VAR:KEY=SVGBOBYLCP&amp;VAR:QUERY=RkZfRUJJVERBX0lCKCdDQUwnLDIwMDksLCwsJ1VTRCcp&amp;WINDOW=FIRST_POPUP&amp;HEIGHT=450&amp;WIDTH=450&amp;","START_MAXIMIZED=FALSE&amp;VAR:CALENDAR=US&amp;VAR:SYMBOL=70454910&amp;VAR:INDEX=0"}</definedName>
    <definedName name="_11__123Graph_XGROWTH_9" localSheetId="53" hidden="1">#REF!</definedName>
    <definedName name="_11__FDSAUDITLINK__" localSheetId="53" hidden="1">{"fdsup://directions/FAT Viewer?action=UPDATE&amp;creator=factset&amp;DYN_ARGS=TRUE&amp;DOC_NAME=FAT:FQL_AUDITING_CLIENT_TEMPLATE.FAT&amp;display_string=Audit&amp;VAR:KEY=OXKBUPEVWZ&amp;VAR:QUERY=RkZfRUJJVERBX0lCKCdDQUwnLDIwMDksLCwsJ1VTRCcp&amp;WINDOW=FIRST_POPUP&amp;HEIGHT=450&amp;WIDTH=450&amp;","START_MAXIMIZED=FALSE&amp;VAR:CALENDAR=US&amp;VAR:SYMBOL=B0ZSH5&amp;VAR:INDEX=0"}</definedName>
    <definedName name="_12__FDSAUDITLINK__" localSheetId="53" hidden="1">{"fdsup://directions/FAT Viewer?action=UPDATE&amp;creator=factset&amp;DYN_ARGS=TRUE&amp;DOC_NAME=FAT:FQL_AUDITING_CLIENT_TEMPLATE.FAT&amp;display_string=Audit&amp;VAR:KEY=EHMBMXQHMZ&amp;VAR:QUERY=RkZfRUJJVERBX0lCKCdDQUwnLDIwMDksLCwsJ1VTRCcp&amp;WINDOW=FIRST_POPUP&amp;HEIGHT=450&amp;WIDTH=450&amp;","START_MAXIMIZED=FALSE&amp;VAR:CALENDAR=US&amp;VAR:SYMBOL=B1H508&amp;VAR:INDEX=0"}</definedName>
    <definedName name="_13__FDSAUDITLINK__" localSheetId="53" hidden="1">{"fdsup://directions/FAT Viewer?action=UPDATE&amp;creator=factset&amp;DYN_ARGS=TRUE&amp;DOC_NAME=FAT:FQL_AUDITING_CLIENT_TEMPLATE.FAT&amp;display_string=Audit&amp;VAR:KEY=ONSFQDEZIB&amp;VAR:QUERY=RkZfRUJJVERBX0lCKCdDQUwnLDIwMDksLCwsJ1VTRCcp&amp;WINDOW=FIRST_POPUP&amp;HEIGHT=450&amp;WIDTH=450&amp;","START_MAXIMIZED=FALSE&amp;VAR:CALENDAR=US&amp;VAR:SYMBOL=B1VRCG&amp;VAR:INDEX=0"}</definedName>
    <definedName name="_14__FDSAUDITLINK__" localSheetId="53" hidden="1">{"fdsup://directions/FAT Viewer?action=UPDATE&amp;creator=factset&amp;DYN_ARGS=TRUE&amp;DOC_NAME=FAT:FQL_AUDITING_CLIENT_TEMPLATE.FAT&amp;display_string=Audit&amp;VAR:KEY=KVODGPMXKV&amp;VAR:QUERY=RkZfRU5UUlBSX1ZBTF9EQUlMWSg0MDI0MiwsLCwnVVNEJywnRElMJyk=&amp;WINDOW=FIRST_POPUP&amp;HEIGHT=45","0&amp;WIDTH=450&amp;START_MAXIMIZED=FALSE&amp;VAR:CALENDAR=US&amp;VAR:SYMBOL=B1VRCG&amp;VAR:INDEX=0"}</definedName>
    <definedName name="_15__123Graph_LBL_ACHART_3" localSheetId="53" hidden="1">#REF!</definedName>
    <definedName name="_15__FDSAUDITLINK__" localSheetId="53" hidden="1">{"fdsup://directions/FAT Viewer?action=UPDATE&amp;creator=factset&amp;DYN_ARGS=TRUE&amp;DOC_NAME=FAT:FQL_AUDITING_CLIENT_TEMPLATE.FAT&amp;display_string=Audit&amp;VAR:KEY=QJARQRUDEH&amp;VAR:QUERY=RkZfRUJJVERBX0lCKCdDQUwnLDIwMDksLCwsJ1VTRCcp&amp;WINDOW=FIRST_POPUP&amp;HEIGHT=450&amp;WIDTH=450&amp;","START_MAXIMIZED=FALSE&amp;VAR:CALENDAR=US&amp;VAR:SYMBOL=600030&amp;VAR:INDEX=0"}</definedName>
    <definedName name="_159_0_Table1_" localSheetId="53" hidden="1">#REF!</definedName>
    <definedName name="_16__FDSAUDITLINK__" localSheetId="53" hidden="1">{"fdsup://directions/FAT Viewer?action=UPDATE&amp;creator=factset&amp;DYN_ARGS=TRUE&amp;DOC_NAME=FAT:FQL_AUDITING_CLIENT_TEMPLATE.FAT&amp;display_string=Audit&amp;VAR:KEY=SHKZGPYRAD&amp;VAR:QUERY=RkZfRU5UUlBSX1ZBTF9EQUlMWSg0MDI0MiwsLCwnVVNEJywnRElMJyk=&amp;WINDOW=FIRST_POPUP&amp;HEIGHT=45","0&amp;WIDTH=450&amp;START_MAXIMIZED=FALSE&amp;VAR:CALENDAR=US&amp;VAR:SYMBOL=600030&amp;VAR:INDEX=0"}</definedName>
    <definedName name="_163_0_Table2_" localSheetId="53" hidden="1">#REF!</definedName>
    <definedName name="_169_0_Table1_" localSheetId="53" hidden="1">#REF!</definedName>
    <definedName name="_17__FDSAUDITLINK__" localSheetId="53" hidden="1">{"fdsup://directions/FAT Viewer?action=UPDATE&amp;creator=factset&amp;DYN_ARGS=TRUE&amp;DOC_NAME=FAT:FQL_AUDITING_CLIENT_TEMPLATE.FAT&amp;display_string=Audit&amp;VAR:KEY=WDEJKFYBMT&amp;VAR:QUERY=RkZfRUJJVERBX0lCKCdDQUwnLDIwMDksLCwsJ1VTRCcp&amp;WINDOW=FIRST_POPUP&amp;HEIGHT=450&amp;WIDTH=450&amp;","START_MAXIMIZED=FALSE&amp;VAR:CALENDAR=US&amp;VAR:SYMBOL=610989&amp;VAR:INDEX=0"}</definedName>
    <definedName name="_175_0_Table2_" localSheetId="53" hidden="1">#REF!</definedName>
    <definedName name="_178_0_Table1_" localSheetId="53" hidden="1">#REF!</definedName>
    <definedName name="_18__123Graph_LBL_BCHART_3" localSheetId="53" hidden="1">#REF!</definedName>
    <definedName name="_18__FDSAUDITLINK__" localSheetId="53" hidden="1">{"fdsup://directions/FAT Viewer?action=UPDATE&amp;creator=factset&amp;DYN_ARGS=TRUE&amp;DOC_NAME=FAT:FQL_AUDITING_CLIENT_TEMPLATE.FAT&amp;display_string=Audit&amp;VAR:KEY=SJEHMVUTUJ&amp;VAR:QUERY=RkZfRU5UUlBSX1ZBTF9EQUlMWSg0MDI0MiwsLCwnVVNEJywnRElMJyk=&amp;WINDOW=FIRST_POPUP&amp;HEIGHT=45","0&amp;WIDTH=450&amp;START_MAXIMIZED=FALSE&amp;VAR:CALENDAR=US&amp;VAR:SYMBOL=610989&amp;VAR:INDEX=0"}</definedName>
    <definedName name="_19__FDSAUDITLINK__" localSheetId="53" hidden="1">{"fdsup://directions/FAT Viewer?action=UPDATE&amp;creator=factset&amp;DYN_ARGS=TRUE&amp;DOC_NAME=FAT:FQL_AUDITING_CLIENT_TEMPLATE.FAT&amp;display_string=Audit&amp;VAR:KEY=UJSFKRAFAX&amp;VAR:QUERY=RkZfRUJJVERBX0lCKCdDQUwnLDIwMDksLCwsJ1VTRCcp&amp;WINDOW=FIRST_POPUP&amp;HEIGHT=450&amp;WIDTH=450&amp;","START_MAXIMIZED=FALSE&amp;VAR:CALENDAR=US&amp;VAR:SYMBOL=672529&amp;VAR:INDEX=0"}</definedName>
    <definedName name="_2__123Graph_ACHART_4A" localSheetId="53" hidden="1">#REF!</definedName>
    <definedName name="_2__123Graph_XCHART_4A" localSheetId="53" hidden="1">#REF!</definedName>
    <definedName name="_2__FDSAUDITLINK__" localSheetId="53" hidden="1">{"fdsup://directions/FAT Viewer?action=UPDATE&amp;creator=factset&amp;DYN_ARGS=TRUE&amp;DOC_NAME=FAT:FQL_AUDITING_CLIENT_TEMPLATE.FAT&amp;display_string=Audit&amp;VAR:KEY=SVWDARGLYV&amp;VAR:QUERY=UkdGX0VOVFJQUl9WQUwoQU5OLDQxMDQ0LCwsLCwsTk9BVURJVCk=&amp;WINDOW=FIRST_POPUP&amp;HEIGHT=450&amp;WI","DTH=450&amp;START_MAXIMIZED=FALSE&amp;VAR:CALENDAR=US&amp;VAR:SYMBOL=707624&amp;VAR:INDEX=0"}</definedName>
    <definedName name="_2_0_S" localSheetId="53" hidden="1">#REF!</definedName>
    <definedName name="_2_1234Graph" localSheetId="53" hidden="1">#REF!</definedName>
    <definedName name="_20__FDSAUDITLINK__" localSheetId="53" hidden="1">{"fdsup://directions/FAT Viewer?action=UPDATE&amp;creator=factset&amp;DYN_ARGS=TRUE&amp;DOC_NAME=FAT:FQL_AUDITING_CLIENT_TEMPLATE.FAT&amp;display_string=Audit&amp;VAR:KEY=UZSZCXIVQZ&amp;VAR:QUERY=RkZfRU5UUlBSX1ZBTF9EQUlMWSg0MDI0MiwsLCwnVVNEJywnRElMJyk=&amp;WINDOW=FIRST_POPUP&amp;HEIGHT=45","0&amp;WIDTH=450&amp;START_MAXIMIZED=FALSE&amp;VAR:CALENDAR=US&amp;VAR:SYMBOL=672529&amp;VAR:INDEX=0"}</definedName>
    <definedName name="_21__FDSAUDITLINK__" localSheetId="53" hidden="1">{"fdsup://directions/FAT Viewer?action=UPDATE&amp;creator=factset&amp;DYN_ARGS=TRUE&amp;DOC_NAME=FAT:FQL_AUDITING_CLIENT_TEMPLATE.FAT&amp;display_string=Audit&amp;VAR:KEY=MXYZWTSLEL&amp;VAR:QUERY=RkZfRUJJVERBX0lCKCdDQUwnLDIwMDksLCwsJ1VTRCcp&amp;WINDOW=FIRST_POPUP&amp;HEIGHT=450&amp;WIDTH=450&amp;","START_MAXIMIZED=FALSE&amp;VAR:CALENDAR=US&amp;VAR:SYMBOL=642539&amp;VAR:INDEX=0"}</definedName>
    <definedName name="_22__FDSAUDITLINK__" localSheetId="53" hidden="1">{"fdsup://directions/FAT Viewer?action=UPDATE&amp;creator=factset&amp;DYN_ARGS=TRUE&amp;DOC_NAME=FAT:FQL_AUDITING_CLIENT_TEMPLATE.FAT&amp;display_string=Audit&amp;VAR:KEY=MXSHIJCBUD&amp;VAR:QUERY=RkZfRU5UUlBSX1ZBTF9EQUlMWSg0MDI0MiwsLCwnVVNEJywnRElMJyk=&amp;WINDOW=FIRST_POPUP&amp;HEIGHT=45","0&amp;WIDTH=450&amp;START_MAXIMIZED=FALSE&amp;VAR:CALENDAR=US&amp;VAR:SYMBOL=642539&amp;VAR:INDEX=0"}</definedName>
    <definedName name="_23__FDSAUDITLINK__" localSheetId="53" hidden="1">{"fdsup://directions/FAT Viewer?action=UPDATE&amp;creator=factset&amp;DYN_ARGS=TRUE&amp;DOC_NAME=FAT:FQL_AUDITING_CLIENT_TEMPLATE.FAT&amp;display_string=Audit&amp;VAR:KEY=CXYHEJMREF&amp;VAR:QUERY=RkZfRUJJVERBX0lCKCdDQUwnLDIwMDksLCwsJ1VTRCcp&amp;WINDOW=FIRST_POPUP&amp;HEIGHT=450&amp;WIDTH=450&amp;","START_MAXIMIZED=FALSE&amp;VAR:CALENDAR=US&amp;VAR:SYMBOL=B1JNK8&amp;VAR:INDEX=0"}</definedName>
    <definedName name="_24__FDSAUDITLINK__" localSheetId="53" hidden="1">{"fdsup://directions/FAT Viewer?action=UPDATE&amp;creator=factset&amp;DYN_ARGS=TRUE&amp;DOC_NAME=FAT:FQL_AUDITING_CLIENT_TEMPLATE.FAT&amp;display_string=Audit&amp;VAR:KEY=EHIVMZAFGB&amp;VAR:QUERY=RkZfRU5UUlBSX1ZBTF9EQUlMWSg0MDI0MiwsLCwnVVNEJywnRElMJyk=&amp;WINDOW=FIRST_POPUP&amp;HEIGHT=45","0&amp;WIDTH=450&amp;START_MAXIMIZED=FALSE&amp;VAR:CALENDAR=US&amp;VAR:SYMBOL=B1JNK8&amp;VAR:INDEX=0"}</definedName>
    <definedName name="_25__FDSAUDITLINK__" localSheetId="53" hidden="1">{"fdsup://directions/FAT Viewer?action=UPDATE&amp;creator=factset&amp;DYN_ARGS=TRUE&amp;DOC_NAME=FAT:FQL_AUDITING_CLIENT_TEMPLATE.FAT&amp;display_string=Audit&amp;VAR:KEY=OVIVMZOVCP&amp;VAR:QUERY=RkZfRUJJVERBX0lCKCdDQUwnLDIwMDksLCwsJ1VTRCcp&amp;WINDOW=FIRST_POPUP&amp;HEIGHT=450&amp;WIDTH=450&amp;","START_MAXIMIZED=FALSE&amp;VAR:CALENDAR=US&amp;VAR:SYMBOL=B09N7M&amp;VAR:INDEX=0"}</definedName>
    <definedName name="_26__FDSAUDITLINK__" localSheetId="53" hidden="1">{"fdsup://directions/FAT Viewer?action=UPDATE&amp;creator=factset&amp;DYN_ARGS=TRUE&amp;DOC_NAME=FAT:FQL_AUDITING_CLIENT_TEMPLATE.FAT&amp;display_string=Audit&amp;VAR:KEY=MLSVYZWRCH&amp;VAR:QUERY=RkZfRU5UUlBSX1ZBTF9EQUlMWSg0MDI0MiwsLCwnVVNEJywnRElMJyk=&amp;WINDOW=FIRST_POPUP&amp;HEIGHT=45","0&amp;WIDTH=450&amp;START_MAXIMIZED=FALSE&amp;VAR:CALENDAR=US&amp;VAR:SYMBOL=B09N7M&amp;VAR:INDEX=0"}</definedName>
    <definedName name="_27__FDSAUDITLINK__" localSheetId="53" hidden="1">{"fdsup://Directions/FactSet Auditing Viewer?action=AUDIT_VALUE&amp;DB=129&amp;ID1=604348&amp;VALUEID=03426&amp;SDATE=2008&amp;PERIODTYPE=ANN_STD&amp;window=popup_no_bar&amp;width=385&amp;height=120&amp;START_MAXIMIZED=FALSE&amp;creator=factset&amp;display_string=Audit"}</definedName>
    <definedName name="_28__FDSAUDITLINK__" localSheetId="53" hidden="1">{"fdsup://directions/FAT Viewer?action=UPDATE&amp;creator=factset&amp;DYN_ARGS=TRUE&amp;DOC_NAME=FAT:FQL_AUDITING_CLIENT_TEMPLATE.FAT&amp;display_string=Audit&amp;VAR:KEY=ALIZMZKVMP&amp;VAR:QUERY=RkZfRU5UUlBSX1ZBTF9EQUlMWSg0MDI0MiwsLCwnVVNEJywnRElMJyk=&amp;WINDOW=FIRST_POPUP&amp;HEIGHT=45","0&amp;WIDTH=450&amp;START_MAXIMIZED=FALSE&amp;VAR:CALENDAR=US&amp;VAR:SYMBOL=70454910&amp;VAR:INDEX=0"}</definedName>
    <definedName name="_29__FDSAUDITLINK__" localSheetId="53" hidden="1">{"fdsup://directions/FAT Viewer?action=UPDATE&amp;creator=factset&amp;DYN_ARGS=TRUE&amp;DOC_NAME=FAT:FQL_AUDITING_CLIENT_TEMPLATE.FAT&amp;display_string=Audit&amp;VAR:KEY=KVIZONYBQL&amp;VAR:QUERY=RkZfRUJJVERBX0lCKCdDQUwnLDIwMDksLCwsJ1VTRCcp&amp;WINDOW=FIRST_POPUP&amp;HEIGHT=450&amp;WIDTH=450&amp;","START_MAXIMIZED=FALSE&amp;VAR:CALENDAR=US&amp;VAR:SYMBOL=01381710&amp;VAR:INDEX=0"}</definedName>
    <definedName name="_3__FDSAUDITLINK__" localSheetId="53" hidden="1">{"fdsup://directions/FAT Viewer?action=UPDATE&amp;creator=factset&amp;DYN_ARGS=TRUE&amp;DOC_NAME=FAT:FQL_AUDITING_CLIENT_TEMPLATE.FAT&amp;display_string=Audit&amp;VAR:KEY=YFOVQTWLIJ&amp;VAR:QUERY=RkZfRU5UUlBSX1ZBTF9EQUlMWSg0MDI0MiwsLCwnVVNEJywnRElMJyk=&amp;WINDOW=FIRST_POPUP&amp;HEIGHT=45","0&amp;WIDTH=450&amp;START_MAXIMIZED=FALSE&amp;VAR:CALENDAR=US&amp;VAR:SYMBOL=678305&amp;VAR:INDEX=0"}</definedName>
    <definedName name="_3_0_0_F" localSheetId="53" hidden="1">#REF!</definedName>
    <definedName name="_30__FDSAUDITLINK__" localSheetId="53" hidden="1">{"fdsup://directions/FAT Viewer?action=UPDATE&amp;creator=factset&amp;DYN_ARGS=TRUE&amp;DOC_NAME=FAT:FQL_AUDITING_CLIENT_TEMPLATE.FAT&amp;display_string=Audit&amp;VAR:KEY=WDIPMPONKN&amp;VAR:QUERY=RkZfRU5UUlBSX1ZBTF9EQUlMWSg0MDI0MiwsLCwnVVNEJywnRElMJyk=&amp;WINDOW=FIRST_POPUP&amp;HEIGHT=45","0&amp;WIDTH=450&amp;START_MAXIMIZED=FALSE&amp;VAR:CALENDAR=US&amp;VAR:SYMBOL=01381710&amp;VAR:INDEX=0"}</definedName>
    <definedName name="_31__FDSAUDITLINK__" localSheetId="53" hidden="1">{"fdsup://directions/FAT Viewer?action=UPDATE&amp;creator=factset&amp;DYN_ARGS=TRUE&amp;DOC_NAME=FAT:FQL_AUDITING_CLIENT_TEMPLATE.FAT&amp;display_string=Audit&amp;VAR:KEY=SFSDQLCZQV&amp;VAR:QUERY=RkZfRUJJVERBX0lCKCdDQUwnLDIwMDksLCwsJ1VTRCcp&amp;WINDOW=FIRST_POPUP&amp;HEIGHT=450&amp;WIDTH=450&amp;","START_MAXIMIZED=FALSE&amp;VAR:CALENDAR=US&amp;VAR:SYMBOL=B1G426&amp;VAR:INDEX=0"}</definedName>
    <definedName name="_32__FDSAUDITLINK__" localSheetId="53" hidden="1">{"fdsup://directions/FAT Viewer?action=UPDATE&amp;creator=factset&amp;DYN_ARGS=TRUE&amp;DOC_NAME=FAT:FQL_AUDITING_CLIENT_TEMPLATE.FAT&amp;display_string=Audit&amp;VAR:KEY=MZYVMTAFUT&amp;VAR:QUERY=RkZfRU5UUlBSX1ZBTF9EQUlMWSg0MDI0MiwsLCwnVVNEJywnRElMJyk=&amp;WINDOW=FIRST_POPUP&amp;HEIGHT=45","0&amp;WIDTH=450&amp;START_MAXIMIZED=FALSE&amp;VAR:CALENDAR=US&amp;VAR:SYMBOL=B1G426&amp;VAR:INDEX=0"}</definedName>
    <definedName name="_33__FDSAUDITLINK__" localSheetId="53" hidden="1">{"fdsup://directions/FAT Viewer?action=UPDATE&amp;creator=factset&amp;DYN_ARGS=TRUE&amp;DOC_NAME=FAT:FQL_AUDITING_CLIENT_TEMPLATE.FAT&amp;display_string=Audit&amp;VAR:KEY=CLMPGRAFIV&amp;VAR:QUERY=RkZfRUJJVERBX0lCKCdDQUwnLDIwMDksLCwsJ1VTRCcp&amp;WINDOW=FIRST_POPUP&amp;HEIGHT=450&amp;WIDTH=450&amp;","START_MAXIMIZED=FALSE&amp;VAR:CALENDAR=US&amp;VAR:SYMBOL=B29BCK&amp;VAR:INDEX=0"}</definedName>
    <definedName name="_34__FDSAUDITLINK__" localSheetId="53" hidden="1">{"fdsup://directions/FAT Viewer?action=UPDATE&amp;creator=factset&amp;DYN_ARGS=TRUE&amp;DOC_NAME=FAT:FQL_AUDITING_CLIENT_TEMPLATE.FAT&amp;display_string=Audit&amp;VAR:KEY=ONCXUBIDAL&amp;VAR:QUERY=RkZfRU5UUlBSX1ZBTF9EQUlMWSg0MDI0MiwsLCwnVVNEJywnRElMJyk=&amp;WINDOW=FIRST_POPUP&amp;HEIGHT=45","0&amp;WIDTH=450&amp;START_MAXIMIZED=FALSE&amp;VAR:CALENDAR=US&amp;VAR:SYMBOL=B29BCK&amp;VAR:INDEX=0"}</definedName>
    <definedName name="_35__FDSAUDITLINK__" localSheetId="53" hidden="1">{"fdsup://directions/FAT Viewer?action=UPDATE&amp;creator=factset&amp;DYN_ARGS=TRUE&amp;DOC_NAME=FAT:FQL_AUDITING_CLIENT_TEMPLATE.FAT&amp;display_string=Audit&amp;VAR:KEY=CPINQXQDOF&amp;VAR:QUERY=RkZfRUJJVERBX0lCKCdDQUwnLDIwMDksLCwsJ1VTRCcp&amp;WINDOW=FIRST_POPUP&amp;HEIGHT=450&amp;WIDTH=450&amp;","START_MAXIMIZED=FALSE&amp;VAR:CALENDAR=US&amp;VAR:SYMBOL=B019KX&amp;VAR:INDEX=0"}</definedName>
    <definedName name="_36__FDSAUDITLINK__" localSheetId="53" hidden="1">{"fdsup://directions/FAT Viewer?action=UPDATE&amp;creator=factset&amp;DYN_ARGS=TRUE&amp;DOC_NAME=FAT:FQL_AUDITING_CLIENT_TEMPLATE.FAT&amp;display_string=Audit&amp;VAR:KEY=GBWNGBUNCZ&amp;VAR:QUERY=RkZfRUJJVERBX0lCKCdDQUwnLDIwMDksLCwsJ1VTRCcp&amp;WINDOW=FIRST_POPUP&amp;HEIGHT=450&amp;WIDTH=450&amp;","START_MAXIMIZED=FALSE&amp;VAR:CALENDAR=US&amp;VAR:SYMBOL=84265V10&amp;VAR:INDEX=0"}</definedName>
    <definedName name="_37__FDSAUDITLINK__" localSheetId="53" hidden="1">{"fdsup://directions/FAT Viewer?action=UPDATE&amp;creator=factset&amp;DYN_ARGS=TRUE&amp;DOC_NAME=FAT:FQL_AUDITING_CLIENT_TEMPLATE.FAT&amp;display_string=Audit&amp;VAR:KEY=QTEFEBGPSL&amp;VAR:QUERY=RkZfRUJJVERBX0lCKCdDQUwnLDIwMDksLCwsJ1VTRCcp&amp;WINDOW=FIRST_POPUP&amp;HEIGHT=450&amp;WIDTH=450&amp;","START_MAXIMIZED=FALSE&amp;VAR:CALENDAR=US&amp;VAR:SYMBOL=35671D85&amp;VAR:INDEX=0"}</definedName>
    <definedName name="_38__FDSAUDITLINK__" localSheetId="53" hidden="1">{"fdsup://directions/FAT Viewer?action=UPDATE&amp;creator=factset&amp;DYN_ARGS=TRUE&amp;DOC_NAME=FAT:FQL_AUDITING_CLIENT_TEMPLATE.FAT&amp;display_string=Audit&amp;VAR:KEY=SDCXMZYZYB&amp;VAR:QUERY=RkZfRUJJVERBX0lCKCdDQUwnLDIwMDksLCwsJ1VTRCcp&amp;WINDOW=FIRST_POPUP&amp;HEIGHT=450&amp;WIDTH=450&amp;","START_MAXIMIZED=FALSE&amp;VAR:CALENDAR=US&amp;VAR:SYMBOL=604348&amp;VAR:INDEX=0"}</definedName>
    <definedName name="_39__FDSAUDITLINK__" localSheetId="53" hidden="1">{"fdsup://Directions/FactSet Auditing Viewer?action=AUDIT_VALUE&amp;DB=129&amp;ID1=604348&amp;VALUEID=02001&amp;SDATE=2008&amp;PERIODTYPE=ANN_STD&amp;window=popup_no_bar&amp;width=385&amp;height=120&amp;START_MAXIMIZED=FALSE&amp;creator=factset&amp;display_string=Audit"}</definedName>
    <definedName name="_4__123Graph_XCHART_4A" localSheetId="53" hidden="1">#REF!</definedName>
    <definedName name="_4__FDSAUDITLINK__" localSheetId="53" hidden="1">{"fdsup://directions/FAT Viewer?action=UPDATE&amp;creator=factset&amp;DYN_ARGS=TRUE&amp;DOC_NAME=FAT:FQL_AUDITING_CLIENT_TEMPLATE.FAT&amp;display_string=Audit&amp;VAR:KEY=YDSHWDYLUB&amp;VAR:QUERY=RkZfRUJJVERBX0lCKCdDQUwnLDIwMDksLCwsJ1VTRCcp&amp;WINDOW=FIRST_POPUP&amp;HEIGHT=450&amp;WIDTH=450&amp;","START_MAXIMIZED=FALSE&amp;VAR:CALENDAR=US&amp;VAR:SYMBOL=650432&amp;VAR:INDEX=0"}</definedName>
    <definedName name="_4_0_0_F" localSheetId="53" hidden="1">#REF!</definedName>
    <definedName name="_4_0_0_S" localSheetId="53" hidden="1">#REF!</definedName>
    <definedName name="_40__FDSAUDITLINK__" localSheetId="53" hidden="1">{"fdsup://directions/FAT Viewer?action=UPDATE&amp;creator=factset&amp;DYN_ARGS=TRUE&amp;DOC_NAME=FAT:FQL_AUDITING_CLIENT_TEMPLATE.FAT&amp;display_string=Audit&amp;VAR:KEY=IBUXKJGJCN&amp;VAR:QUERY=RkZfRU5UUlBSX1ZBTF9EQUlMWSg0MDI0MiwsLCwnVVNEJywnRElMJyk=&amp;WINDOW=FIRST_POPUP&amp;HEIGHT=45","0&amp;WIDTH=450&amp;START_MAXIMIZED=FALSE&amp;VAR:CALENDAR=US&amp;VAR:SYMBOL=604348&amp;VAR:INDEX=0"}</definedName>
    <definedName name="_41__FDSAUDITLINK__" localSheetId="53" hidden="1">{"fdsup://directions/FAT Viewer?action=UPDATE&amp;creator=factset&amp;DYN_ARGS=TRUE&amp;DOC_NAME=FAT:FQL_AUDITING_CLIENT_TEMPLATE.FAT&amp;display_string=Audit&amp;VAR:KEY=ORCHORYFWP&amp;VAR:QUERY=RkZfRUJJVERBX0lCKCdDQUwnLDIwMDksLCwsJ1VTRCcp&amp;WINDOW=FIRST_POPUP&amp;HEIGHT=450&amp;WIDTH=450&amp;","START_MAXIMIZED=FALSE&amp;VAR:CALENDAR=US&amp;VAR:SYMBOL=613944&amp;VAR:INDEX=0"}</definedName>
    <definedName name="_42__FDSAUDITLINK__" localSheetId="53" hidden="1">{"fdsup://directions/FAT Viewer?action=UPDATE&amp;creator=factset&amp;DYN_ARGS=TRUE&amp;DOC_NAME=FAT:FQL_AUDITING_CLIENT_TEMPLATE.FAT&amp;display_string=Audit&amp;VAR:KEY=MPCJKXEHKN&amp;VAR:QUERY=RkZfRU5UUlBSX1ZBTF9EQUlMWSg0MDI0MiwsLCwnVVNEJywnRElMJyk=&amp;WINDOW=FIRST_POPUP&amp;HEIGHT=45","0&amp;WIDTH=450&amp;START_MAXIMIZED=FALSE&amp;VAR:CALENDAR=US&amp;VAR:SYMBOL=613944&amp;VAR:INDEX=0"}</definedName>
    <definedName name="_43__FDSAUDITLINK__" localSheetId="53" hidden="1">{"fdsup://directions/FAT Viewer?action=UPDATE&amp;creator=factset&amp;DYN_ARGS=TRUE&amp;DOC_NAME=FAT:FQL_AUDITING_CLIENT_TEMPLATE.FAT&amp;display_string=Audit&amp;VAR:KEY=MZMPOVYPOT&amp;VAR:QUERY=RkZfRUJJVERBX0lCKCdDQUwnLDIwMDksLCwsJ1VTRCcp&amp;WINDOW=FIRST_POPUP&amp;HEIGHT=450&amp;WIDTH=450&amp;","START_MAXIMIZED=FALSE&amp;VAR:CALENDAR=US&amp;VAR:SYMBOL=B0GWF4&amp;VAR:INDEX=0"}</definedName>
    <definedName name="_44__FDSAUDITLINK__" localSheetId="53" hidden="1">{"fdsup://directions/FAT Viewer?action=UPDATE&amp;creator=factset&amp;DYN_ARGS=TRUE&amp;DOC_NAME=FAT:FQL_AUDITING_CLIENT_TEMPLATE.FAT&amp;display_string=Audit&amp;VAR:KEY=OTIPUXQVWX&amp;VAR:QUERY=RkZfRU5UUlBSX1ZBTF9EQUlMWSg0MDI0MiwsLCwnVVNEJywnRElMJyk=&amp;WINDOW=FIRST_POPUP&amp;HEIGHT=45","0&amp;WIDTH=450&amp;START_MAXIMIZED=FALSE&amp;VAR:CALENDAR=US&amp;VAR:SYMBOL=B0GWF4&amp;VAR:INDEX=0"}</definedName>
    <definedName name="_45__FDSAUDITLINK__" localSheetId="53" hidden="1">{"fdsup://directions/FAT Viewer?action=UPDATE&amp;creator=factset&amp;DYN_ARGS=TRUE&amp;DOC_NAME=FAT:FQL_AUDITING_CLIENT_TEMPLATE.FAT&amp;display_string=Audit&amp;VAR:KEY=OFSDYBCHEJ&amp;VAR:QUERY=RkZfRUJJVERBX0lCKCdDQUwnLDIwMDksLCwsJ1VTRCcp&amp;WINDOW=FIRST_POPUP&amp;HEIGHT=450&amp;WIDTH=450&amp;","START_MAXIMIZED=FALSE&amp;VAR:CALENDAR=US&amp;VAR:SYMBOL=B11HK3&amp;VAR:INDEX=0"}</definedName>
    <definedName name="_46__FDSAUDITLINK__" localSheetId="53" hidden="1">{"fdsup://directions/FAT Viewer?action=UPDATE&amp;creator=factset&amp;DYN_ARGS=TRUE&amp;DOC_NAME=FAT:FQL_AUDITING_CLIENT_TEMPLATE.FAT&amp;display_string=Audit&amp;VAR:KEY=MDELEFOVAR&amp;VAR:QUERY=RkZfRU5UUlBSX1ZBTF9EQUlMWSg0MDI0MiwsLCwnVVNEJywnRElMJyk=&amp;WINDOW=FIRST_POPUP&amp;HEIGHT=45","0&amp;WIDTH=450&amp;START_MAXIMIZED=FALSE&amp;VAR:CALENDAR=US&amp;VAR:SYMBOL=B11HK3&amp;VAR:INDEX=0"}</definedName>
    <definedName name="_47__FDSAUDITLINK__" localSheetId="53" hidden="1">{"fdsup://directions/FAT Viewer?action=UPDATE&amp;creator=factset&amp;DYN_ARGS=TRUE&amp;DOC_NAME=FAT:FQL_AUDITING_CLIENT_TEMPLATE.FAT&amp;display_string=Audit&amp;VAR:KEY=UXMFINCVAN&amp;VAR:QUERY=RkZfRUJJVERBX0lCKCdDQUwnLDIwMDksLCwsJ1VTRCcp&amp;WINDOW=FIRST_POPUP&amp;HEIGHT=450&amp;WIDTH=450&amp;","START_MAXIMIZED=FALSE&amp;VAR:CALENDAR=US&amp;VAR:SYMBOL=20854P10&amp;VAR:INDEX=0"}</definedName>
    <definedName name="_48__FDSAUDITLINK__" localSheetId="53" hidden="1">{"fdsup://directions/FAT Viewer?action=UPDATE&amp;creator=factset&amp;DYN_ARGS=TRUE&amp;DOC_NAME=FAT:FQL_AUDITING_CLIENT_TEMPLATE.FAT&amp;display_string=Audit&amp;VAR:KEY=YZUDINQFMN&amp;VAR:QUERY=RkZfRU5UUlBSX1ZBTF9EQUlMWSg0MDI0MiwsLCwnVVNEJywnRElMJyk=&amp;WINDOW=FIRST_POPUP&amp;HEIGHT=45","0&amp;WIDTH=450&amp;START_MAXIMIZED=FALSE&amp;VAR:CALENDAR=US&amp;VAR:SYMBOL=20854P10&amp;VAR:INDEX=0"}</definedName>
    <definedName name="_49__FDSAUDITLINK__" localSheetId="53" hidden="1">{"fdsup://directions/FAT Viewer?action=UPDATE&amp;creator=factset&amp;DYN_ARGS=TRUE&amp;DOC_NAME=FAT:FQL_AUDITING_CLIENT_TEMPLATE.FAT&amp;display_string=Audit&amp;VAR:KEY=MFMZMXUPCP&amp;VAR:QUERY=RkZfRUJJVERBX0lCKCdDQUwnLDIwMDksLCwsJ1VTRCcp&amp;WINDOW=FIRST_POPUP&amp;HEIGHT=450&amp;WIDTH=450&amp;","START_MAXIMIZED=FALSE&amp;VAR:CALENDAR=US&amp;VAR:SYMBOL=332770&amp;VAR:INDEX=0"}</definedName>
    <definedName name="_5__FDSAUDITLINK__" localSheetId="53" hidden="1">{"fdsup://directions/FAT Viewer?action=UPDATE&amp;creator=factset&amp;DYN_ARGS=TRUE&amp;DOC_NAME=FAT:FQL_AUDITING_CLIENT_TEMPLATE.FAT&amp;display_string=Audit&amp;VAR:KEY=WVMRQVONSP&amp;VAR:QUERY=RkZfRU5UUlBSX1ZBTF9EQUlMWSg0MDI0MiwsLCwnVVNEJywnRElMJyk=&amp;WINDOW=FIRST_POPUP&amp;HEIGHT=45","0&amp;WIDTH=450&amp;START_MAXIMIZED=FALSE&amp;VAR:CALENDAR=US&amp;VAR:SYMBOL=650432&amp;VAR:INDEX=0"}</definedName>
    <definedName name="_5_0_0_S" localSheetId="53" hidden="1">#REF!</definedName>
    <definedName name="_50__FDSAUDITLINK__" localSheetId="53" hidden="1">{"fdsup://directions/FAT Viewer?action=UPDATE&amp;creator=factset&amp;DYN_ARGS=TRUE&amp;DOC_NAME=FAT:FQL_AUDITING_CLIENT_TEMPLATE.FAT&amp;display_string=Audit&amp;VAR:KEY=CXEHCRWFAB&amp;VAR:QUERY=RkZfRU5UUlBSX1ZBTF9EQUlMWSg0MDI0MiwsLCwnVVNEJywnRElMJyk=&amp;WINDOW=FIRST_POPUP&amp;HEIGHT=45","0&amp;WIDTH=450&amp;START_MAXIMIZED=FALSE&amp;VAR:CALENDAR=US&amp;VAR:SYMBOL=332770&amp;VAR:INDEX=0"}</definedName>
    <definedName name="_51__FDSAUDITLINK__" localSheetId="53" hidden="1">{"fdsup://directions/FAT Viewer?action=UPDATE&amp;creator=factset&amp;DYN_ARGS=TRUE&amp;DOC_NAME=FAT:FQL_AUDITING_CLIENT_TEMPLATE.FAT&amp;display_string=Audit&amp;VAR:KEY=SVGBOBYLCP&amp;VAR:QUERY=RkZfRUJJVERBX0lCKCdDQUwnLDIwMDksLCwsJ1VTRCcp&amp;WINDOW=FIRST_POPUP&amp;HEIGHT=450&amp;WIDTH=450&amp;","START_MAXIMIZED=FALSE&amp;VAR:CALENDAR=US&amp;VAR:SYMBOL=70454910&amp;VAR:INDEX=0"}</definedName>
    <definedName name="_52__FDSAUDITLINK__" localSheetId="53" hidden="1">{"fdsup://directions/FAT Viewer?action=UPDATE&amp;creator=factset&amp;DYN_ARGS=TRUE&amp;DOC_NAME=FAT:FQL_AUDITING_CLIENT_TEMPLATE.FAT&amp;display_string=Audit&amp;VAR:KEY=ETCDEBGVWV&amp;VAR:QUERY=RkZfRU5UUlBSX1ZBTF9EQUlMWSg0MDI0MiwsLCwnVVNEJywnRElMJyk=&amp;WINDOW=FIRST_POPUP&amp;HEIGHT=45","0&amp;WIDTH=450&amp;START_MAXIMIZED=FALSE&amp;VAR:CALENDAR=US&amp;VAR:SYMBOL=B0ZSH5&amp;VAR:INDEX=0"}</definedName>
    <definedName name="_53__FDSAUDITLINK__" localSheetId="53" hidden="1">{"fdsup://directions/FAT Viewer?action=UPDATE&amp;creator=factset&amp;DYN_ARGS=TRUE&amp;DOC_NAME=FAT:FQL_AUDITING_CLIENT_TEMPLATE.FAT&amp;display_string=Audit&amp;VAR:KEY=CTADCFEBYL&amp;VAR:QUERY=RkZfRUJJVERBX0lCKCdDQUwnLDIwMDksLCwsJ1VTRCcp&amp;WINDOW=FIRST_POPUP&amp;HEIGHT=450&amp;WIDTH=450&amp;","START_MAXIMIZED=FALSE&amp;VAR:CALENDAR=US&amp;VAR:SYMBOL=678305&amp;VAR:INDEX=0"}</definedName>
    <definedName name="_54__FDSAUDITLINK__" localSheetId="53" hidden="1">{"fdsup://directions/FAT Viewer?action=UPDATE&amp;creator=factset&amp;DYN_ARGS=TRUE&amp;DOC_NAME=FAT:FQL_AUDITING_CLIENT_TEMPLATE.FAT&amp;display_string=Audit&amp;VAR:KEY=YFOVQTWLIJ&amp;VAR:QUERY=RkZfRU5UUlBSX1ZBTF9EQUlMWSg0MDI0MiwsLCwnVVNEJywnRElMJyk=&amp;WINDOW=FIRST_POPUP&amp;HEIGHT=45","0&amp;WIDTH=450&amp;START_MAXIMIZED=FALSE&amp;VAR:CALENDAR=US&amp;VAR:SYMBOL=678305&amp;VAR:INDEX=0"}</definedName>
    <definedName name="_55__FDSAUDITLINK__" localSheetId="53" hidden="1">{"fdsup://directions/FAT Viewer?action=UPDATE&amp;creator=factset&amp;DYN_ARGS=TRUE&amp;DOC_NAME=FAT:FQL_AUDITING_CLIENT_TEMPLATE.FAT&amp;display_string=Audit&amp;VAR:KEY=YDSHWDYLUB&amp;VAR:QUERY=RkZfRUJJVERBX0lCKCdDQUwnLDIwMDksLCwsJ1VTRCcp&amp;WINDOW=FIRST_POPUP&amp;HEIGHT=450&amp;WIDTH=450&amp;","START_MAXIMIZED=FALSE&amp;VAR:CALENDAR=US&amp;VAR:SYMBOL=650432&amp;VAR:INDEX=0"}</definedName>
    <definedName name="_56__FDSAUDITLINK__" localSheetId="53" hidden="1">{"fdsup://directions/FAT Viewer?action=UPDATE&amp;creator=factset&amp;DYN_ARGS=TRUE&amp;DOC_NAME=FAT:FQL_AUDITING_CLIENT_TEMPLATE.FAT&amp;display_string=Audit&amp;VAR:KEY=WVMRQVONSP&amp;VAR:QUERY=RkZfRU5UUlBSX1ZBTF9EQUlMWSg0MDI0MiwsLCwnVVNEJywnRElMJyk=&amp;WINDOW=FIRST_POPUP&amp;HEIGHT=45","0&amp;WIDTH=450&amp;START_MAXIMIZED=FALSE&amp;VAR:CALENDAR=US&amp;VAR:SYMBOL=650432&amp;VAR:INDEX=0"}</definedName>
    <definedName name="_57__FDSAUDITLINK__" localSheetId="53" hidden="1">{"fdsup://directions/FAT Viewer?action=UPDATE&amp;creator=factset&amp;DYN_ARGS=TRUE&amp;DOC_NAME=FAT:FQL_AUDITING_CLIENT_TEMPLATE.FAT&amp;display_string=Audit&amp;VAR:KEY=IDMNGFAXQB&amp;VAR:QUERY=RkZfRUJJVERBX0lCKCdDQUwnLDIwMDksLCwsJ1VTRCcp&amp;WINDOW=FIRST_POPUP&amp;HEIGHT=450&amp;WIDTH=450&amp;","START_MAXIMIZED=FALSE&amp;VAR:CALENDAR=US&amp;VAR:SYMBOL=610579&amp;VAR:INDEX=0"}</definedName>
    <definedName name="_58__FDSAUDITLINK__" localSheetId="53" hidden="1">{"fdsup://directions/FAT Viewer?action=UPDATE&amp;creator=factset&amp;DYN_ARGS=TRUE&amp;DOC_NAME=FAT:FQL_AUDITING_CLIENT_TEMPLATE.FAT&amp;display_string=Audit&amp;VAR:KEY=CXATOXCJOV&amp;VAR:QUERY=RkZfRU5UUlBSX1ZBTF9EQUlMWSg0MDI0MiwsLCwnVVNEJywnRElMJyk=&amp;WINDOW=FIRST_POPUP&amp;HEIGHT=45","0&amp;WIDTH=450&amp;START_MAXIMIZED=FALSE&amp;VAR:CALENDAR=US&amp;VAR:SYMBOL=610579&amp;VAR:INDEX=0"}</definedName>
    <definedName name="_59__FDSAUDITLINK__" localSheetId="53" hidden="1">{"fdsup://directions/FAT Viewer?action=UPDATE&amp;creator=factset&amp;DYN_ARGS=TRUE&amp;DOC_NAME=FAT:FQL_AUDITING_CLIENT_TEMPLATE.FAT&amp;display_string=Audit&amp;VAR:KEY=EZUHWRCBOF&amp;VAR:QUERY=RkZfRUJJVERBX0lCKCdDQUwnLDIwMDksLCwsJ1VTRCcp&amp;WINDOW=FIRST_POPUP&amp;HEIGHT=450&amp;WIDTH=450&amp;","START_MAXIMIZED=FALSE&amp;VAR:CALENDAR=US&amp;VAR:SYMBOL=620337&amp;VAR:INDEX=0"}</definedName>
    <definedName name="_6__FDSAUDITLINK__" localSheetId="53" hidden="1">{"fdsup://directions/FAT Viewer?action=UPDATE&amp;creator=factset&amp;DYN_ARGS=TRUE&amp;DOC_NAME=FAT:FQL_AUDITING_CLIENT_TEMPLATE.FAT&amp;display_string=Audit&amp;VAR:KEY=IDMNGFAXQB&amp;VAR:QUERY=RkZfRUJJVERBX0lCKCdDQUwnLDIwMDksLCwsJ1VTRCcp&amp;WINDOW=FIRST_POPUP&amp;HEIGHT=450&amp;WIDTH=450&amp;","START_MAXIMIZED=FALSE&amp;VAR:CALENDAR=US&amp;VAR:SYMBOL=610579&amp;VAR:INDEX=0"}</definedName>
    <definedName name="_6_0_0_S" localSheetId="53" hidden="1">#REF!</definedName>
    <definedName name="_60__FDSAUDITLINK__" localSheetId="53" hidden="1">{"fdsup://directions/FAT Viewer?action=UPDATE&amp;creator=factset&amp;DYN_ARGS=TRUE&amp;DOC_NAME=FAT:FQL_AUDITING_CLIENT_TEMPLATE.FAT&amp;display_string=Audit&amp;VAR:KEY=EDQJQJKLIF&amp;VAR:QUERY=RkZfRU5UUlBSX1ZBTF9EQUlMWSg0MDI0MiwsLCwnVVNEJywnRElMJyk=&amp;WINDOW=FIRST_POPUP&amp;HEIGHT=45","0&amp;WIDTH=450&amp;START_MAXIMIZED=FALSE&amp;VAR:CALENDAR=US&amp;VAR:SYMBOL=620337&amp;VAR:INDEX=0"}</definedName>
    <definedName name="_61__FDSAUDITLINK__" localSheetId="53" hidden="1">{"fdsup://directions/FAT Viewer?action=UPDATE&amp;creator=factset&amp;DYN_ARGS=TRUE&amp;DOC_NAME=FAT:FQL_AUDITING_CLIENT_TEMPLATE.FAT&amp;display_string=Audit&amp;VAR:KEY=QVOTMVOFAN&amp;VAR:QUERY=RkZfRU5UUlBSX1ZBTF9EQUlMWSg0MDI0MiwsLCwnVVNEJywnRElMJyk=&amp;WINDOW=FIRST_POPUP&amp;HEIGHT=45","0&amp;WIDTH=450&amp;START_MAXIMIZED=FALSE&amp;VAR:CALENDAR=US&amp;VAR:SYMBOL=B1H508&amp;VAR:INDEX=0"}</definedName>
    <definedName name="_62__FDSAUDITLINK__" localSheetId="53" hidden="1">{"fdsup://directions/FAT Viewer?action=UPDATE&amp;creator=factset&amp;DYN_ARGS=TRUE&amp;DOC_NAME=FAT:FQL_AUDITING_CLIENT_TEMPLATE.FAT&amp;display_string=Audit&amp;VAR:KEY=OXKBUPEVWZ&amp;VAR:QUERY=RkZfRUJJVERBX0lCKCdDQUwnLDIwMDksLCwsJ1VTRCcp&amp;WINDOW=FIRST_POPUP&amp;HEIGHT=450&amp;WIDTH=450&amp;","START_MAXIMIZED=FALSE&amp;VAR:CALENDAR=US&amp;VAR:SYMBOL=B0ZSH5&amp;VAR:INDEX=0"}</definedName>
    <definedName name="_63__FDSAUDITLINK__" localSheetId="53" hidden="1">{"fdsup://directions/FAT Viewer?action=UPDATE&amp;creator=factset&amp;DYN_ARGS=TRUE&amp;DOC_NAME=FAT:FQL_AUDITING_CLIENT_TEMPLATE.FAT&amp;display_string=Audit&amp;VAR:KEY=EHMBMXQHMZ&amp;VAR:QUERY=RkZfRUJJVERBX0lCKCdDQUwnLDIwMDksLCwsJ1VTRCcp&amp;WINDOW=FIRST_POPUP&amp;HEIGHT=450&amp;WIDTH=450&amp;","START_MAXIMIZED=FALSE&amp;VAR:CALENDAR=US&amp;VAR:SYMBOL=B1H508&amp;VAR:INDEX=0"}</definedName>
    <definedName name="_64__FDSAUDITLINK__" localSheetId="53" hidden="1">{"fdsup://directions/FAT Viewer?action=UPDATE&amp;creator=factset&amp;DYN_ARGS=TRUE&amp;DOC_NAME=FAT:FQL_AUDITING_CLIENT_TEMPLATE.FAT&amp;display_string=Audit&amp;VAR:KEY=ONSFQDEZIB&amp;VAR:QUERY=RkZfRUJJVERBX0lCKCdDQUwnLDIwMDksLCwsJ1VTRCcp&amp;WINDOW=FIRST_POPUP&amp;HEIGHT=450&amp;WIDTH=450&amp;","START_MAXIMIZED=FALSE&amp;VAR:CALENDAR=US&amp;VAR:SYMBOL=B1VRCG&amp;VAR:INDEX=0"}</definedName>
    <definedName name="_65__FDSAUDITLINK__" localSheetId="53" hidden="1">{"fdsup://directions/FAT Viewer?action=UPDATE&amp;creator=factset&amp;DYN_ARGS=TRUE&amp;DOC_NAME=FAT:FQL_AUDITING_CLIENT_TEMPLATE.FAT&amp;display_string=Audit&amp;VAR:KEY=KVODGPMXKV&amp;VAR:QUERY=RkZfRU5UUlBSX1ZBTF9EQUlMWSg0MDI0MiwsLCwnVVNEJywnRElMJyk=&amp;WINDOW=FIRST_POPUP&amp;HEIGHT=45","0&amp;WIDTH=450&amp;START_MAXIMIZED=FALSE&amp;VAR:CALENDAR=US&amp;VAR:SYMBOL=B1VRCG&amp;VAR:INDEX=0"}</definedName>
    <definedName name="_66__FDSAUDITLINK__" localSheetId="53" hidden="1">{"fdsup://directions/FAT Viewer?action=UPDATE&amp;creator=factset&amp;DYN_ARGS=TRUE&amp;DOC_NAME=FAT:FQL_AUDITING_CLIENT_TEMPLATE.FAT&amp;display_string=Audit&amp;VAR:KEY=QJARQRUDEH&amp;VAR:QUERY=RkZfRUJJVERBX0lCKCdDQUwnLDIwMDksLCwsJ1VTRCcp&amp;WINDOW=FIRST_POPUP&amp;HEIGHT=450&amp;WIDTH=450&amp;","START_MAXIMIZED=FALSE&amp;VAR:CALENDAR=US&amp;VAR:SYMBOL=600030&amp;VAR:INDEX=0"}</definedName>
    <definedName name="_67__FDSAUDITLINK__" localSheetId="53" hidden="1">{"fdsup://directions/FAT Viewer?action=UPDATE&amp;creator=factset&amp;DYN_ARGS=TRUE&amp;DOC_NAME=FAT:FQL_AUDITING_CLIENT_TEMPLATE.FAT&amp;display_string=Audit&amp;VAR:KEY=SHKZGPYRAD&amp;VAR:QUERY=RkZfRU5UUlBSX1ZBTF9EQUlMWSg0MDI0MiwsLCwnVVNEJywnRElMJyk=&amp;WINDOW=FIRST_POPUP&amp;HEIGHT=45","0&amp;WIDTH=450&amp;START_MAXIMIZED=FALSE&amp;VAR:CALENDAR=US&amp;VAR:SYMBOL=600030&amp;VAR:INDEX=0"}</definedName>
    <definedName name="_68__FDSAUDITLINK__" localSheetId="53" hidden="1">{"fdsup://directions/FAT Viewer?action=UPDATE&amp;creator=factset&amp;DYN_ARGS=TRUE&amp;DOC_NAME=FAT:FQL_AUDITING_CLIENT_TEMPLATE.FAT&amp;display_string=Audit&amp;VAR:KEY=WDEJKFYBMT&amp;VAR:QUERY=RkZfRUJJVERBX0lCKCdDQUwnLDIwMDksLCwsJ1VTRCcp&amp;WINDOW=FIRST_POPUP&amp;HEIGHT=450&amp;WIDTH=450&amp;","START_MAXIMIZED=FALSE&amp;VAR:CALENDAR=US&amp;VAR:SYMBOL=610989&amp;VAR:INDEX=0"}</definedName>
    <definedName name="_69__FDSAUDITLINK__" localSheetId="53" hidden="1">{"fdsup://directions/FAT Viewer?action=UPDATE&amp;creator=factset&amp;DYN_ARGS=TRUE&amp;DOC_NAME=FAT:FQL_AUDITING_CLIENT_TEMPLATE.FAT&amp;display_string=Audit&amp;VAR:KEY=SJEHMVUTUJ&amp;VAR:QUERY=RkZfRU5UUlBSX1ZBTF9EQUlMWSg0MDI0MiwsLCwnVVNEJywnRElMJyk=&amp;WINDOW=FIRST_POPUP&amp;HEIGHT=45","0&amp;WIDTH=450&amp;START_MAXIMIZED=FALSE&amp;VAR:CALENDAR=US&amp;VAR:SYMBOL=610989&amp;VAR:INDEX=0"}</definedName>
    <definedName name="_7__FDSAUDITLINK__" localSheetId="53" hidden="1">{"fdsup://directions/FAT Viewer?action=UPDATE&amp;creator=factset&amp;DYN_ARGS=TRUE&amp;DOC_NAME=FAT:FQL_AUDITING_CLIENT_TEMPLATE.FAT&amp;display_string=Audit&amp;VAR:KEY=CXATOXCJOV&amp;VAR:QUERY=RkZfRU5UUlBSX1ZBTF9EQUlMWSg0MDI0MiwsLCwnVVNEJywnRElMJyk=&amp;WINDOW=FIRST_POPUP&amp;HEIGHT=45","0&amp;WIDTH=450&amp;START_MAXIMIZED=FALSE&amp;VAR:CALENDAR=US&amp;VAR:SYMBOL=610579&amp;VAR:INDEX=0"}</definedName>
    <definedName name="_70__FDSAUDITLINK__" localSheetId="53" hidden="1">{"fdsup://directions/FAT Viewer?action=UPDATE&amp;creator=factset&amp;DYN_ARGS=TRUE&amp;DOC_NAME=FAT:FQL_AUDITING_CLIENT_TEMPLATE.FAT&amp;display_string=Audit&amp;VAR:KEY=UJSFKRAFAX&amp;VAR:QUERY=RkZfRUJJVERBX0lCKCdDQUwnLDIwMDksLCwsJ1VTRCcp&amp;WINDOW=FIRST_POPUP&amp;HEIGHT=450&amp;WIDTH=450&amp;","START_MAXIMIZED=FALSE&amp;VAR:CALENDAR=US&amp;VAR:SYMBOL=672529&amp;VAR:INDEX=0"}</definedName>
    <definedName name="_71__FDSAUDITLINK__" localSheetId="53" hidden="1">{"fdsup://directions/FAT Viewer?action=UPDATE&amp;creator=factset&amp;DYN_ARGS=TRUE&amp;DOC_NAME=FAT:FQL_AUDITING_CLIENT_TEMPLATE.FAT&amp;display_string=Audit&amp;VAR:KEY=UZSZCXIVQZ&amp;VAR:QUERY=RkZfRU5UUlBSX1ZBTF9EQUlMWSg0MDI0MiwsLCwnVVNEJywnRElMJyk=&amp;WINDOW=FIRST_POPUP&amp;HEIGHT=45","0&amp;WIDTH=450&amp;START_MAXIMIZED=FALSE&amp;VAR:CALENDAR=US&amp;VAR:SYMBOL=672529&amp;VAR:INDEX=0"}</definedName>
    <definedName name="_72__FDSAUDITLINK__" localSheetId="53" hidden="1">{"fdsup://directions/FAT Viewer?action=UPDATE&amp;creator=factset&amp;DYN_ARGS=TRUE&amp;DOC_NAME=FAT:FQL_AUDITING_CLIENT_TEMPLATE.FAT&amp;display_string=Audit&amp;VAR:KEY=MXYZWTSLEL&amp;VAR:QUERY=RkZfRUJJVERBX0lCKCdDQUwnLDIwMDksLCwsJ1VTRCcp&amp;WINDOW=FIRST_POPUP&amp;HEIGHT=450&amp;WIDTH=450&amp;","START_MAXIMIZED=FALSE&amp;VAR:CALENDAR=US&amp;VAR:SYMBOL=642539&amp;VAR:INDEX=0"}</definedName>
    <definedName name="_73__FDSAUDITLINK__" localSheetId="53" hidden="1">{"fdsup://directions/FAT Viewer?action=UPDATE&amp;creator=factset&amp;DYN_ARGS=TRUE&amp;DOC_NAME=FAT:FQL_AUDITING_CLIENT_TEMPLATE.FAT&amp;display_string=Audit&amp;VAR:KEY=MXSHIJCBUD&amp;VAR:QUERY=RkZfRU5UUlBSX1ZBTF9EQUlMWSg0MDI0MiwsLCwnVVNEJywnRElMJyk=&amp;WINDOW=FIRST_POPUP&amp;HEIGHT=45","0&amp;WIDTH=450&amp;START_MAXIMIZED=FALSE&amp;VAR:CALENDAR=US&amp;VAR:SYMBOL=642539&amp;VAR:INDEX=0"}</definedName>
    <definedName name="_74__FDSAUDITLINK__" localSheetId="53" hidden="1">{"fdsup://directions/FAT Viewer?action=UPDATE&amp;creator=factset&amp;DYN_ARGS=TRUE&amp;DOC_NAME=FAT:FQL_AUDITING_CLIENT_TEMPLATE.FAT&amp;display_string=Audit&amp;VAR:KEY=CXYHEJMREF&amp;VAR:QUERY=RkZfRUJJVERBX0lCKCdDQUwnLDIwMDksLCwsJ1VTRCcp&amp;WINDOW=FIRST_POPUP&amp;HEIGHT=450&amp;WIDTH=450&amp;","START_MAXIMIZED=FALSE&amp;VAR:CALENDAR=US&amp;VAR:SYMBOL=B1JNK8&amp;VAR:INDEX=0"}</definedName>
    <definedName name="_75__FDSAUDITLINK__" localSheetId="53" hidden="1">{"fdsup://directions/FAT Viewer?action=UPDATE&amp;creator=factset&amp;DYN_ARGS=TRUE&amp;DOC_NAME=FAT:FQL_AUDITING_CLIENT_TEMPLATE.FAT&amp;display_string=Audit&amp;VAR:KEY=EHIVMZAFGB&amp;VAR:QUERY=RkZfRU5UUlBSX1ZBTF9EQUlMWSg0MDI0MiwsLCwnVVNEJywnRElMJyk=&amp;WINDOW=FIRST_POPUP&amp;HEIGHT=45","0&amp;WIDTH=450&amp;START_MAXIMIZED=FALSE&amp;VAR:CALENDAR=US&amp;VAR:SYMBOL=B1JNK8&amp;VAR:INDEX=0"}</definedName>
    <definedName name="_76__FDSAUDITLINK__" localSheetId="53" hidden="1">{"fdsup://directions/FAT Viewer?action=UPDATE&amp;creator=factset&amp;DYN_ARGS=TRUE&amp;DOC_NAME=FAT:FQL_AUDITING_CLIENT_TEMPLATE.FAT&amp;display_string=Audit&amp;VAR:KEY=OVIVMZOVCP&amp;VAR:QUERY=RkZfRUJJVERBX0lCKCdDQUwnLDIwMDksLCwsJ1VTRCcp&amp;WINDOW=FIRST_POPUP&amp;HEIGHT=450&amp;WIDTH=450&amp;","START_MAXIMIZED=FALSE&amp;VAR:CALENDAR=US&amp;VAR:SYMBOL=B09N7M&amp;VAR:INDEX=0"}</definedName>
    <definedName name="_77__FDSAUDITLINK__" localSheetId="53" hidden="1">{"fdsup://directions/FAT Viewer?action=UPDATE&amp;creator=factset&amp;DYN_ARGS=TRUE&amp;DOC_NAME=FAT:FQL_AUDITING_CLIENT_TEMPLATE.FAT&amp;display_string=Audit&amp;VAR:KEY=MLSVYZWRCH&amp;VAR:QUERY=RkZfRU5UUlBSX1ZBTF9EQUlMWSg0MDI0MiwsLCwnVVNEJywnRElMJyk=&amp;WINDOW=FIRST_POPUP&amp;HEIGHT=45","0&amp;WIDTH=450&amp;START_MAXIMIZED=FALSE&amp;VAR:CALENDAR=US&amp;VAR:SYMBOL=B09N7M&amp;VAR:INDEX=0"}</definedName>
    <definedName name="_78__FDSAUDITLINK__" localSheetId="53" hidden="1">{"fdsup://Directions/FactSet Auditing Viewer?action=AUDIT_VALUE&amp;DB=129&amp;ID1=604348&amp;VALUEID=03426&amp;SDATE=2008&amp;PERIODTYPE=ANN_STD&amp;window=popup_no_bar&amp;width=385&amp;height=120&amp;START_MAXIMIZED=FALSE&amp;creator=factset&amp;display_string=Audit"}</definedName>
    <definedName name="_79__FDSAUDITLINK__" localSheetId="53" hidden="1">{"fdsup://directions/FAT Viewer?action=UPDATE&amp;creator=factset&amp;DYN_ARGS=TRUE&amp;DOC_NAME=FAT:FQL_AUDITING_CLIENT_TEMPLATE.FAT&amp;display_string=Audit&amp;VAR:KEY=ALIZMZKVMP&amp;VAR:QUERY=RkZfRU5UUlBSX1ZBTF9EQUlMWSg0MDI0MiwsLCwnVVNEJywnRElMJyk=&amp;WINDOW=FIRST_POPUP&amp;HEIGHT=45","0&amp;WIDTH=450&amp;START_MAXIMIZED=FALSE&amp;VAR:CALENDAR=US&amp;VAR:SYMBOL=70454910&amp;VAR:INDEX=0"}</definedName>
    <definedName name="_8__FDSAUDITLINK__" localSheetId="53" hidden="1">{"fdsup://directions/FAT Viewer?action=UPDATE&amp;creator=factset&amp;DYN_ARGS=TRUE&amp;DOC_NAME=FAT:FQL_AUDITING_CLIENT_TEMPLATE.FAT&amp;display_string=Audit&amp;VAR:KEY=EZUHWRCBOF&amp;VAR:QUERY=RkZfRUJJVERBX0lCKCdDQUwnLDIwMDksLCwsJ1VTRCcp&amp;WINDOW=FIRST_POPUP&amp;HEIGHT=450&amp;WIDTH=450&amp;","START_MAXIMIZED=FALSE&amp;VAR:CALENDAR=US&amp;VAR:SYMBOL=620337&amp;VAR:INDEX=0"}</definedName>
    <definedName name="_80__FDSAUDITLINK__" localSheetId="53" hidden="1">{"fdsup://directions/FAT Viewer?action=UPDATE&amp;creator=factset&amp;DYN_ARGS=TRUE&amp;DOC_NAME=FAT:FQL_AUDITING_CLIENT_TEMPLATE.FAT&amp;display_string=Audit&amp;VAR:KEY=KVIZONYBQL&amp;VAR:QUERY=RkZfRUJJVERBX0lCKCdDQUwnLDIwMDksLCwsJ1VTRCcp&amp;WINDOW=FIRST_POPUP&amp;HEIGHT=450&amp;WIDTH=450&amp;","START_MAXIMIZED=FALSE&amp;VAR:CALENDAR=US&amp;VAR:SYMBOL=01381710&amp;VAR:INDEX=0"}</definedName>
    <definedName name="_81__FDSAUDITLINK__" localSheetId="53" hidden="1">{"fdsup://directions/FAT Viewer?action=UPDATE&amp;creator=factset&amp;DYN_ARGS=TRUE&amp;DOC_NAME=FAT:FQL_AUDITING_CLIENT_TEMPLATE.FAT&amp;display_string=Audit&amp;VAR:KEY=WDIPMPONKN&amp;VAR:QUERY=RkZfRU5UUlBSX1ZBTF9EQUlMWSg0MDI0MiwsLCwnVVNEJywnRElMJyk=&amp;WINDOW=FIRST_POPUP&amp;HEIGHT=45","0&amp;WIDTH=450&amp;START_MAXIMIZED=FALSE&amp;VAR:CALENDAR=US&amp;VAR:SYMBOL=01381710&amp;VAR:INDEX=0"}</definedName>
    <definedName name="_82__FDSAUDITLINK__" localSheetId="53" hidden="1">{"fdsup://directions/FAT Viewer?action=UPDATE&amp;creator=factset&amp;DYN_ARGS=TRUE&amp;DOC_NAME=FAT:FQL_AUDITING_CLIENT_TEMPLATE.FAT&amp;display_string=Audit&amp;VAR:KEY=SFSDQLCZQV&amp;VAR:QUERY=RkZfRUJJVERBX0lCKCdDQUwnLDIwMDksLCwsJ1VTRCcp&amp;WINDOW=FIRST_POPUP&amp;HEIGHT=450&amp;WIDTH=450&amp;","START_MAXIMIZED=FALSE&amp;VAR:CALENDAR=US&amp;VAR:SYMBOL=B1G426&amp;VAR:INDEX=0"}</definedName>
    <definedName name="_83__FDSAUDITLINK__" localSheetId="53" hidden="1">{"fdsup://directions/FAT Viewer?action=UPDATE&amp;creator=factset&amp;DYN_ARGS=TRUE&amp;DOC_NAME=FAT:FQL_AUDITING_CLIENT_TEMPLATE.FAT&amp;display_string=Audit&amp;VAR:KEY=MZYVMTAFUT&amp;VAR:QUERY=RkZfRU5UUlBSX1ZBTF9EQUlMWSg0MDI0MiwsLCwnVVNEJywnRElMJyk=&amp;WINDOW=FIRST_POPUP&amp;HEIGHT=45","0&amp;WIDTH=450&amp;START_MAXIMIZED=FALSE&amp;VAR:CALENDAR=US&amp;VAR:SYMBOL=B1G426&amp;VAR:INDEX=0"}</definedName>
    <definedName name="_84__FDSAUDITLINK__" localSheetId="53" hidden="1">{"fdsup://directions/FAT Viewer?action=UPDATE&amp;creator=factset&amp;DYN_ARGS=TRUE&amp;DOC_NAME=FAT:FQL_AUDITING_CLIENT_TEMPLATE.FAT&amp;display_string=Audit&amp;VAR:KEY=CLMPGRAFIV&amp;VAR:QUERY=RkZfRUJJVERBX0lCKCdDQUwnLDIwMDksLCwsJ1VTRCcp&amp;WINDOW=FIRST_POPUP&amp;HEIGHT=450&amp;WIDTH=450&amp;","START_MAXIMIZED=FALSE&amp;VAR:CALENDAR=US&amp;VAR:SYMBOL=B29BCK&amp;VAR:INDEX=0"}</definedName>
    <definedName name="_85__FDSAUDITLINK__" localSheetId="53" hidden="1">{"fdsup://directions/FAT Viewer?action=UPDATE&amp;creator=factset&amp;DYN_ARGS=TRUE&amp;DOC_NAME=FAT:FQL_AUDITING_CLIENT_TEMPLATE.FAT&amp;display_string=Audit&amp;VAR:KEY=ONCXUBIDAL&amp;VAR:QUERY=RkZfRU5UUlBSX1ZBTF9EQUlMWSg0MDI0MiwsLCwnVVNEJywnRElMJyk=&amp;WINDOW=FIRST_POPUP&amp;HEIGHT=45","0&amp;WIDTH=450&amp;START_MAXIMIZED=FALSE&amp;VAR:CALENDAR=US&amp;VAR:SYMBOL=B29BCK&amp;VAR:INDEX=0"}</definedName>
    <definedName name="_86__FDSAUDITLINK__" localSheetId="53" hidden="1">{"fdsup://directions/FAT Viewer?action=UPDATE&amp;creator=factset&amp;DYN_ARGS=TRUE&amp;DOC_NAME=FAT:FQL_AUDITING_CLIENT_TEMPLATE.FAT&amp;display_string=Audit&amp;VAR:KEY=CPINQXQDOF&amp;VAR:QUERY=RkZfRUJJVERBX0lCKCdDQUwnLDIwMDksLCwsJ1VTRCcp&amp;WINDOW=FIRST_POPUP&amp;HEIGHT=450&amp;WIDTH=450&amp;","START_MAXIMIZED=FALSE&amp;VAR:CALENDAR=US&amp;VAR:SYMBOL=B019KX&amp;VAR:INDEX=0"}</definedName>
    <definedName name="_87__FDSAUDITLINK__" localSheetId="53" hidden="1">{"fdsup://directions/FAT Viewer?action=UPDATE&amp;creator=factset&amp;DYN_ARGS=TRUE&amp;DOC_NAME=FAT:FQL_AUDITING_CLIENT_TEMPLATE.FAT&amp;display_string=Audit&amp;VAR:KEY=GBWNGBUNCZ&amp;VAR:QUERY=RkZfRUJJVERBX0lCKCdDQUwnLDIwMDksLCwsJ1VTRCcp&amp;WINDOW=FIRST_POPUP&amp;HEIGHT=450&amp;WIDTH=450&amp;","START_MAXIMIZED=FALSE&amp;VAR:CALENDAR=US&amp;VAR:SYMBOL=84265V10&amp;VAR:INDEX=0"}</definedName>
    <definedName name="_88__FDSAUDITLINK__" localSheetId="53" hidden="1">{"fdsup://directions/FAT Viewer?action=UPDATE&amp;creator=factset&amp;DYN_ARGS=TRUE&amp;DOC_NAME=FAT:FQL_AUDITING_CLIENT_TEMPLATE.FAT&amp;display_string=Audit&amp;VAR:KEY=QTEFEBGPSL&amp;VAR:QUERY=RkZfRUJJVERBX0lCKCdDQUwnLDIwMDksLCwsJ1VTRCcp&amp;WINDOW=FIRST_POPUP&amp;HEIGHT=450&amp;WIDTH=450&amp;","START_MAXIMIZED=FALSE&amp;VAR:CALENDAR=US&amp;VAR:SYMBOL=35671D85&amp;VAR:INDEX=0"}</definedName>
    <definedName name="_89__FDSAUDITLINK__" localSheetId="53" hidden="1">{"fdsup://directions/FAT Viewer?action=UPDATE&amp;creator=factset&amp;DYN_ARGS=TRUE&amp;DOC_NAME=FAT:FQL_AUDITING_CLIENT_TEMPLATE.FAT&amp;display_string=Audit&amp;VAR:KEY=SDCXMZYZYB&amp;VAR:QUERY=RkZfRUJJVERBX0lCKCdDQUwnLDIwMDksLCwsJ1VTRCcp&amp;WINDOW=FIRST_POPUP&amp;HEIGHT=450&amp;WIDTH=450&amp;","START_MAXIMIZED=FALSE&amp;VAR:CALENDAR=US&amp;VAR:SYMBOL=604348&amp;VAR:INDEX=0"}</definedName>
    <definedName name="_9__FDSAUDITLINK__" localSheetId="53" hidden="1">{"fdsup://directions/FAT Viewer?action=UPDATE&amp;creator=factset&amp;DYN_ARGS=TRUE&amp;DOC_NAME=FAT:FQL_AUDITING_CLIENT_TEMPLATE.FAT&amp;display_string=Audit&amp;VAR:KEY=EDQJQJKLIF&amp;VAR:QUERY=RkZfRU5UUlBSX1ZBTF9EQUlMWSg0MDI0MiwsLCwnVVNEJywnRElMJyk=&amp;WINDOW=FIRST_POPUP&amp;HEIGHT=45","0&amp;WIDTH=450&amp;START_MAXIMIZED=FALSE&amp;VAR:CALENDAR=US&amp;VAR:SYMBOL=620337&amp;VAR:INDEX=0"}</definedName>
    <definedName name="_90__FDSAUDITLINK__" localSheetId="53" hidden="1">{"fdsup://Directions/FactSet Auditing Viewer?action=AUDIT_VALUE&amp;DB=129&amp;ID1=604348&amp;VALUEID=02001&amp;SDATE=2008&amp;PERIODTYPE=ANN_STD&amp;window=popup_no_bar&amp;width=385&amp;height=120&amp;START_MAXIMIZED=FALSE&amp;creator=factset&amp;display_string=Audit"}</definedName>
    <definedName name="_91__FDSAUDITLINK__" localSheetId="53" hidden="1">{"fdsup://directions/FAT Viewer?action=UPDATE&amp;creator=factset&amp;DYN_ARGS=TRUE&amp;DOC_NAME=FAT:FQL_AUDITING_CLIENT_TEMPLATE.FAT&amp;display_string=Audit&amp;VAR:KEY=IBUXKJGJCN&amp;VAR:QUERY=RkZfRU5UUlBSX1ZBTF9EQUlMWSg0MDI0MiwsLCwnVVNEJywnRElMJyk=&amp;WINDOW=FIRST_POPUP&amp;HEIGHT=45","0&amp;WIDTH=450&amp;START_MAXIMIZED=FALSE&amp;VAR:CALENDAR=US&amp;VAR:SYMBOL=604348&amp;VAR:INDEX=0"}</definedName>
    <definedName name="_92__FDSAUDITLINK__" localSheetId="53" hidden="1">{"fdsup://directions/FAT Viewer?action=UPDATE&amp;creator=factset&amp;DYN_ARGS=TRUE&amp;DOC_NAME=FAT:FQL_AUDITING_CLIENT_TEMPLATE.FAT&amp;display_string=Audit&amp;VAR:KEY=ORCHORYFWP&amp;VAR:QUERY=RkZfRUJJVERBX0lCKCdDQUwnLDIwMDksLCwsJ1VTRCcp&amp;WINDOW=FIRST_POPUP&amp;HEIGHT=450&amp;WIDTH=450&amp;","START_MAXIMIZED=FALSE&amp;VAR:CALENDAR=US&amp;VAR:SYMBOL=613944&amp;VAR:INDEX=0"}</definedName>
    <definedName name="_93__FDSAUDITLINK__" localSheetId="53" hidden="1">{"fdsup://directions/FAT Viewer?action=UPDATE&amp;creator=factset&amp;DYN_ARGS=TRUE&amp;DOC_NAME=FAT:FQL_AUDITING_CLIENT_TEMPLATE.FAT&amp;display_string=Audit&amp;VAR:KEY=MPCJKXEHKN&amp;VAR:QUERY=RkZfRU5UUlBSX1ZBTF9EQUlMWSg0MDI0MiwsLCwnVVNEJywnRElMJyk=&amp;WINDOW=FIRST_POPUP&amp;HEIGHT=45","0&amp;WIDTH=450&amp;START_MAXIMIZED=FALSE&amp;VAR:CALENDAR=US&amp;VAR:SYMBOL=613944&amp;VAR:INDEX=0"}</definedName>
    <definedName name="_94__FDSAUDITLINK__" localSheetId="53" hidden="1">{"fdsup://directions/FAT Viewer?action=UPDATE&amp;creator=factset&amp;DYN_ARGS=TRUE&amp;DOC_NAME=FAT:FQL_AUDITING_CLIENT_TEMPLATE.FAT&amp;display_string=Audit&amp;VAR:KEY=MZMPOVYPOT&amp;VAR:QUERY=RkZfRUJJVERBX0lCKCdDQUwnLDIwMDksLCwsJ1VTRCcp&amp;WINDOW=FIRST_POPUP&amp;HEIGHT=450&amp;WIDTH=450&amp;","START_MAXIMIZED=FALSE&amp;VAR:CALENDAR=US&amp;VAR:SYMBOL=B0GWF4&amp;VAR:INDEX=0"}</definedName>
    <definedName name="_95__FDSAUDITLINK__" localSheetId="53" hidden="1">{"fdsup://directions/FAT Viewer?action=UPDATE&amp;creator=factset&amp;DYN_ARGS=TRUE&amp;DOC_NAME=FAT:FQL_AUDITING_CLIENT_TEMPLATE.FAT&amp;display_string=Audit&amp;VAR:KEY=OTIPUXQVWX&amp;VAR:QUERY=RkZfRU5UUlBSX1ZBTF9EQUlMWSg0MDI0MiwsLCwnVVNEJywnRElMJyk=&amp;WINDOW=FIRST_POPUP&amp;HEIGHT=45","0&amp;WIDTH=450&amp;START_MAXIMIZED=FALSE&amp;VAR:CALENDAR=US&amp;VAR:SYMBOL=B0GWF4&amp;VAR:INDEX=0"}</definedName>
    <definedName name="_96__FDSAUDITLINK__" localSheetId="53" hidden="1">{"fdsup://directions/FAT Viewer?action=UPDATE&amp;creator=factset&amp;DYN_ARGS=TRUE&amp;DOC_NAME=FAT:FQL_AUDITING_CLIENT_TEMPLATE.FAT&amp;display_string=Audit&amp;VAR:KEY=OFSDYBCHEJ&amp;VAR:QUERY=RkZfRUJJVERBX0lCKCdDQUwnLDIwMDksLCwsJ1VTRCcp&amp;WINDOW=FIRST_POPUP&amp;HEIGHT=450&amp;WIDTH=450&amp;","START_MAXIMIZED=FALSE&amp;VAR:CALENDAR=US&amp;VAR:SYMBOL=B11HK3&amp;VAR:INDEX=0"}</definedName>
    <definedName name="_97__FDSAUDITLINK__" localSheetId="53" hidden="1">{"fdsup://directions/FAT Viewer?action=UPDATE&amp;creator=factset&amp;DYN_ARGS=TRUE&amp;DOC_NAME=FAT:FQL_AUDITING_CLIENT_TEMPLATE.FAT&amp;display_string=Audit&amp;VAR:KEY=MDELEFOVAR&amp;VAR:QUERY=RkZfRU5UUlBSX1ZBTF9EQUlMWSg0MDI0MiwsLCwnVVNEJywnRElMJyk=&amp;WINDOW=FIRST_POPUP&amp;HEIGHT=45","0&amp;WIDTH=450&amp;START_MAXIMIZED=FALSE&amp;VAR:CALENDAR=US&amp;VAR:SYMBOL=B11HK3&amp;VAR:INDEX=0"}</definedName>
    <definedName name="_98__FDSAUDITLINK__" localSheetId="53" hidden="1">{"fdsup://directions/FAT Viewer?action=UPDATE&amp;creator=factset&amp;DYN_ARGS=TRUE&amp;DOC_NAME=FAT:FQL_AUDITING_CLIENT_TEMPLATE.FAT&amp;display_string=Audit&amp;VAR:KEY=UXMFINCVAN&amp;VAR:QUERY=RkZfRUJJVERBX0lCKCdDQUwnLDIwMDksLCwsJ1VTRCcp&amp;WINDOW=FIRST_POPUP&amp;HEIGHT=450&amp;WIDTH=450&amp;","START_MAXIMIZED=FALSE&amp;VAR:CALENDAR=US&amp;VAR:SYMBOL=20854P10&amp;VAR:INDEX=0"}</definedName>
    <definedName name="_99__FDSAUDITLINK__" localSheetId="53" hidden="1">{"fdsup://directions/FAT Viewer?action=UPDATE&amp;creator=factset&amp;DYN_ARGS=TRUE&amp;DOC_NAME=FAT:FQL_AUDITING_CLIENT_TEMPLATE.FAT&amp;display_string=Audit&amp;VAR:KEY=YZUDINQFMN&amp;VAR:QUERY=RkZfRU5UUlBSX1ZBTF9EQUlMWSg0MDI0MiwsLCwnVVNEJywnRElMJyk=&amp;WINDOW=FIRST_POPUP&amp;HEIGHT=45","0&amp;WIDTH=450&amp;START_MAXIMIZED=FALSE&amp;VAR:CALENDAR=US&amp;VAR:SYMBOL=20854P10&amp;VAR:INDEX=0"}</definedName>
    <definedName name="_a1" localSheetId="53" hidden="1">{"Assump",#N/A,TRUE,"Proforma";"first",#N/A,TRUE,"Proforma";"second",#N/A,TRUE,"Proforma";"lease1",#N/A,TRUE,"Proforma";"lease2",#N/A,TRUE,"Proforma"}</definedName>
    <definedName name="_a2" localSheetId="53" hidden="1">{"sheet a",#N/A,FALSE,"A";"2 9 casflow",#N/A,FALSE,"B"}</definedName>
    <definedName name="_al1" localSheetId="53" hidden="1">{"sheet a",#N/A,FALSE,"A";"sheet b 1",#N/A,FALSE,"B";"sheet b 2",#N/A,FALSE,"B"}</definedName>
    <definedName name="_AVB2" localSheetId="53" hidden="1">{"page1",#N/A,FALSE,"PROFORMA";"page2",#N/A,FALSE,"PROFORMA";"page3",#N/A,FALSE,"PROFORMA";"page4",#N/A,FALSE,"PROFORMA";"page5",#N/A,FALSE,"PROFORMA";"page6",#N/A,FALSE,"PROFORMA";"page7",#N/A,FALSE,"PROFORMA";"page8",#N/A,FALSE,"PROFORMA"}</definedName>
    <definedName name="_DCFMonths" localSheetId="53">'P&amp;Ls_Consolidated_OLD'!_DCFFirstMonth:[0]!_DCFLastMonth</definedName>
    <definedName name="_del1" localSheetId="53" hidden="1">{"Page1",#N/A,FALSE,"7979";"Page2",#N/A,FALSE,"7979";"Page3",#N/A,FALSE,"7979"}</definedName>
    <definedName name="_df1" localSheetId="53" hidden="1">{#N/A,#N/A,FALSE,"Calc";#N/A,#N/A,FALSE,"Sensitivity";#N/A,#N/A,FALSE,"LT Earn.Dil.";#N/A,#N/A,FALSE,"Dil. AVP"}</definedName>
    <definedName name="_df2" localSheetId="53" hidden="1">{#N/A,#N/A,FALSE,"Calc";#N/A,#N/A,FALSE,"Sensitivity";#N/A,#N/A,FALSE,"LT Earn.Dil.";#N/A,#N/A,FALSE,"Dil. AVP"}</definedName>
    <definedName name="_dff1" localSheetId="53" hidden="1">{"incomemth",#N/A,TRUE,"forecast01";"incpercentmth",#N/A,TRUE,"forecast01";"balancemth",#N/A,TRUE,"forecast01";"cashmth",#N/A,TRUE,"forecast01";"cov2mth",#N/A,TRUE,"forecast01";"prbexp",#N/A,TRUE,"forecast01";"prbcap",#N/A,TRUE,"forecast01";"coalconsultants",#N/A,TRUE,"forecast01";"prbsum",#N/A,TRUE,"forecast01"}</definedName>
    <definedName name="_e4" localSheetId="53" hidden="1">{"new",#N/A,FALSE,"D";"PROFORMA",#N/A,FALSE,"A";"partial 1",#N/A,FALSE,"B";"partial 2",#N/A,FALSE,"B";"partial 3",#N/A,FALSE,"B";"SMALL CF 1",#N/A,FALSE,"C"}</definedName>
    <definedName name="_e4567" localSheetId="53" hidden="1">{"Status",#N/A,FALSE,"Consol";"StatusDetail",#N/A,FALSE,"Consol"}</definedName>
    <definedName name="_fdf1" localSheetId="53" hidden="1">{"incomemth",#N/A,TRUE,"forecast00";"incomepercentmth",#N/A,TRUE,"forecast00";"balancemth",#N/A,TRUE,"forecast00";"cashmth",#N/A,TRUE,"forecast00";"covenantmth",#N/A,TRUE,"forecast00"}</definedName>
    <definedName name="_fdg1" localSheetId="53" hidden="1">{"incomemth",#N/A,TRUE,"forecast00";"incomepercentmth",#N/A,TRUE,"forecast00";"balancemth",#N/A,TRUE,"forecast00";"cashmth",#N/A,TRUE,"forecast00";"covenantmth",#N/A,TRUE,"forecast00"}</definedName>
    <definedName name="_fds1" localSheetId="53" hidden="1">{"incomemth",#N/A,TRUE,"forecast01";"incpercentmth",#N/A,TRUE,"forecast01";"balancemth",#N/A,TRUE,"forecast01";"cashmth",#N/A,TRUE,"forecast01";"cov2mth",#N/A,TRUE,"forecast01";"prbexp",#N/A,TRUE,"forecast01";"prbcap",#N/A,TRUE,"forecast01";"coalconsultants",#N/A,TRUE,"forecast01";"prbsum",#N/A,TRUE,"forecast01"}</definedName>
    <definedName name="_gf1" localSheetId="53" hidden="1">{"incomemth",#N/A,TRUE,"forecast00";"incomepercentmth",#N/A,TRUE,"forecast00";"balancemth",#N/A,TRUE,"forecast00";"cashmth",#N/A,TRUE,"forecast00";"covenantmth",#N/A,TRUE,"forecast00"}</definedName>
    <definedName name="_gfd2" localSheetId="53" hidden="1">{#N/A,#N/A,FALSE,"Cashflow Analysis";#N/A,#N/A,FALSE,"Sensitivity Analysis";#N/A,#N/A,FALSE,"PV";#N/A,#N/A,FALSE,"Pro Forma"}</definedName>
    <definedName name="_hd1" localSheetId="53" hidden="1">{#N/A,#N/A,FALSE,"Calc";#N/A,#N/A,FALSE,"Sensitivity";#N/A,#N/A,FALSE,"LT Earn.Dil.";#N/A,#N/A,FALSE,"Dil. AVP"}</definedName>
    <definedName name="_hd2" localSheetId="53" hidden="1">{#N/A,#N/A,FALSE,"Calc";#N/A,#N/A,FALSE,"Sensitivity";#N/A,#N/A,FALSE,"LT Earn.Dil.";#N/A,#N/A,FALSE,"Dil. AVP"}</definedName>
    <definedName name="_jc1" localSheetId="53" hidden="1">{"'Cash Requirements 5F '!$A$1:$AC$48"}</definedName>
    <definedName name="_jc2" localSheetId="5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_jc3" localSheetId="5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jc4" localSheetId="5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k" localSheetId="53" hidden="1">{#N/A,#N/A,FALSE,"Project Properties";#N/A,#N/A,FALSE,"Eng %";#N/A,#N/A,FALSE,"ENGFORM";#N/A,#N/A,FALSE,"staffing";#N/A,#N/A,FALSE,"spending"}</definedName>
    <definedName name="_Key3" localSheetId="53" hidden="1">#REF!</definedName>
    <definedName name="_key4" localSheetId="53" hidden="1">#REF!</definedName>
    <definedName name="_mg3" localSheetId="53" hidden="1">{"Main",#N/A,FALSE,"Wacker";"Main2",#N/A,FALSE,"Wacker";"Value",#N/A,FALSE,"Wacker";"Sensitivity",#N/A,FALSE,"Wacker";"Paine",#N/A,FALSE,"Wacker";"Quaker",#N/A,FALSE,"Wacker";"Wacker",#N/A,FALSE,"Wacker";"1900",#N/A,FALSE,"Wacker";"1901",#N/A,FALSE,"Wacker"}</definedName>
    <definedName name="_MRG2" localSheetId="53" hidden="1">{"INCOME",#N/A,FALSE,"ProNet";"VALUE",#N/A,FALSE,"ProNet"}</definedName>
    <definedName name="_OK2" localSheetId="53" hidden="1">{#N/A,#N/A,FALSE,"Cover";#N/A,#N/A,FALSE,"LUMI";#N/A,#N/A,FALSE,"COMD";#N/A,#N/A,FALSE,"Valuation";#N/A,#N/A,FALSE,"Assumptions";#N/A,#N/A,FALSE,"Pooling";#N/A,#N/A,FALSE,"BalanceSheet"}</definedName>
    <definedName name="_Order1" localSheetId="53" hidden="1">255</definedName>
    <definedName name="_Ppm2" localSheetId="53" hidden="1">{"data",#N/A,FALSE,"INPUT"}</definedName>
    <definedName name="_TMAutoChart1Names" localSheetId="53" hidden="1">{"YTD","Chart 1","YTD Chart 1"}</definedName>
    <definedName name="_TMAutoChart1Refs" localSheetId="53" hidden="1">{"","","'YTD'!$AB$20","","","","","","","","","","","","","","","","",""}</definedName>
    <definedName name="_TMAutoChart2Names" localSheetId="53" hidden="1">{"Mth","Chart 1","Mth Chart 1"}</definedName>
    <definedName name="_TMAutoChart2Refs" localSheetId="53" hidden="1">{"","","'Mth'!$AB$20","","","","","","","","","","","","","","","","",""}</definedName>
    <definedName name="_TMAutoChart3Names" localSheetId="53" hidden="1">{"YTD","Chart 2","Mth Chart 2"}</definedName>
    <definedName name="_TMAutoChart3Refs" localSheetId="53" hidden="1">{"","","'YTD'!$AB$20","","","","","","","","","","","","","","","","",""}</definedName>
    <definedName name="_TMAutoChart4Names" localSheetId="53" hidden="1">{"Mth","Chart 1","Mth Chart 1"}</definedName>
    <definedName name="_TMAutoChart4Refs" localSheetId="53" hidden="1">{"","","'Mth'!$AB$20","","","","","","","","","","","","","","","","",""}</definedName>
    <definedName name="_TMAutoChart5Names" localSheetId="53" hidden="1">{"Mth","Chart 1","Mth Chart 1"}</definedName>
    <definedName name="_TMAutoChart5Refs" localSheetId="53" hidden="1">{"","","'Mth'!$AB$20","","","","","","","","","","","","","","","","",""}</definedName>
    <definedName name="_TMAutoChart6Names" localSheetId="53" hidden="1">{"YTD","Chart 2","YTD Chart 2"}</definedName>
    <definedName name="_TMAutoChart6Refs" localSheetId="53" hidden="1">{"","","'YTD'!$AB$20","","","","","","","","","","","","","","","","",""}</definedName>
    <definedName name="_v2" localSheetId="53" hidden="1">{"Budget by Month",#N/A,FALSE,"VA Departments Roll-up";"Budget by Month",#N/A,FALSE,"220";"Budget by Month",#N/A,FALSE,"300";"Budget by Month",#N/A,FALSE,"302";"Budget by Month",#N/A,FALSE,"305";"Budget by Month",#N/A,FALSE,"310"}</definedName>
    <definedName name="_w" localSheetId="53" hidden="1">{#N/A,#N/A,FALSE,"Project Properties";#N/A,#N/A,FALSE,"Eng %";#N/A,#N/A,FALSE,"ENGFORM";#N/A,#N/A,FALSE,"staffing";#N/A,#N/A,FALSE,"spending"}</definedName>
    <definedName name="_wrn2" localSheetId="5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3" localSheetId="5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wrn4" localSheetId="53" hidden="1">{"data",#N/A,FALSE,"INPUT"}</definedName>
    <definedName name="_x1" localSheetId="53" hidden="1">{#N/A,#N/A,FALSE,"WATCHDSC";#N/A,#N/A,FALSE,"2LOSSMOD";#N/A,#N/A,FALSE,"2LOSS";#N/A,#N/A,FALSE,"DSC";#N/A,#N/A,FALSE,"OPERAT";#N/A,#N/A,FALSE,"ADJUST";#N/A,#N/A,FALSE,"LEASE EXPIRE"}</definedName>
    <definedName name="_x2" localSheetId="53" hidden="1">{#N/A,#N/A,FALSE,"WATCHDSC";#N/A,#N/A,FALSE,"2LOSSMOD";#N/A,#N/A,FALSE,"2LOSS";#N/A,#N/A,FALSE,"DSC";#N/A,#N/A,FALSE,"OPERAT";#N/A,#N/A,FALSE,"ADJUST";#N/A,#N/A,FALSE,"LEASE EXPIRE"}</definedName>
    <definedName name="_x3" localSheetId="53" hidden="1">{#N/A,#N/A,FALSE,"WATCHDSC";#N/A,#N/A,FALSE,"2LOSSMOD";#N/A,#N/A,FALSE,"2LOSS";#N/A,#N/A,FALSE,"DSC";#N/A,#N/A,FALSE,"OPERAT";#N/A,#N/A,FALSE,"ADJUST";#N/A,#N/A,FALSE,"LEASE EXPIRE"}</definedName>
    <definedName name="a" localSheetId="53" hidden="1">{"'Assump'!$F$6:$J$6"}</definedName>
    <definedName name="a1a1" localSheetId="53" hidden="1">{"Assump",#N/A,TRUE,"Proforma";"first",#N/A,TRUE,"Proforma";"second",#N/A,TRUE,"Proforma";"lease1",#N/A,TRUE,"Proforma";"lease2",#N/A,TRUE,"Proforma"}</definedName>
    <definedName name="aa" localSheetId="53" hidden="1">{"AnnualRentRoll",#N/A,FALSE,"RentRoll"}</definedName>
    <definedName name="aa.2" localSheetId="53" hidden="1">{#N/A,#N/A,FALSE,"Cashflow Analysis";#N/A,#N/A,FALSE,"Sensitivity Analysis";#N/A,#N/A,FALSE,"PV";#N/A,#N/A,FALSE,"Pro Forma"}</definedName>
    <definedName name="aaa" localSheetId="53" hidden="1">{"AnnualRentRoll",#N/A,FALSE,"RentRoll"}</definedName>
    <definedName name="aaaaa" localSheetId="53" hidden="1">{"Assump",#N/A,TRUE,"Proforma";"first",#N/A,TRUE,"Proforma";"second",#N/A,TRUE,"Proforma";"lease1",#N/A,TRUE,"Proforma";"lease2",#N/A,TRUE,"Proforma"}</definedName>
    <definedName name="aaaaaaa" localSheetId="53" hidden="1">{"Outflow 1",#N/A,FALSE,"Outflows-Inflows";"Outflow 2",#N/A,FALSE,"Outflows-Inflows";"Inflow 1",#N/A,FALSE,"Outflows-Inflows";"Inflow 2",#N/A,FALSE,"Outflows-Inflows"}</definedName>
    <definedName name="aaaab" localSheetId="53" hidden="1">{#N/A,#N/A,FALSE,"Project Properties";#N/A,#N/A,FALSE,"Eng %";#N/A,#N/A,FALSE,"ENGFORM";#N/A,#N/A,FALSE,"staffing";#N/A,#N/A,FALSE,"spending"}</definedName>
    <definedName name="aaaattt" localSheetId="53" hidden="1">{#N/A,#N/A,TRUE,"Cover &amp; Contents";#N/A,#N/A,TRUE,"Net Assets &amp; Ops &amp; #Units";#N/A,#N/A,TRUE,"NAV per unit";#N/A,#N/A,TRUE,"Cashflow &amp; RE";#N/A,#N/A,TRUE,"Notes 1-2";#N/A,#N/A,TRUE,"Notes 3-8";#N/A,#N/A,TRUE,"Notes 9-10";#N/A,#N/A,TRUE,"Notes 11-17";#N/A,#N/A,TRUE,"Notes 18-19";#N/A,#N/A,TRUE,"Notes 20-";#N/A,#N/A,TRUE,"Cos 1";#N/A,#N/A,TRUE,"Cos 2";#N/A,#N/A,TRUE,"App I";#N/A,#N/A,TRUE,"App II"}</definedName>
    <definedName name="aab" localSheetId="53" hidden="1">{#N/A,#N/A,TRUE,"A-site";#N/A,#N/A,TRUE,"B-Buildings";#N/A,#N/A,TRUE,"c-out-of-fence";#N/A,#N/A,TRUE,"d-proj.infr.";#N/A,#N/A,TRUE,"e- land"}</definedName>
    <definedName name="aasdfa" localSheetId="53" hidden="1">{"rtn",#N/A,FALSE,"RTN";"tables",#N/A,FALSE,"RTN";"cf",#N/A,FALSE,"CF";"stats",#N/A,FALSE,"Stats";"prop",#N/A,FALSE,"Prop"}</definedName>
    <definedName name="abcd" localSheetId="53" hidden="1">{"Zone1",#N/A,FALSE,"Parameters";"Zone2",#N/A,FALSE,"Parameters"}</definedName>
    <definedName name="adfa" localSheetId="53" hidden="1">{"cap_structure",#N/A,FALSE,"Graph-Mkt Cap";"price",#N/A,FALSE,"Graph-Price";"ebit",#N/A,FALSE,"Graph-EBITDA";"ebitda",#N/A,FALSE,"Graph-EBITDA"}</definedName>
    <definedName name="ADFWAE" localSheetId="53" hidden="1">{"summary1",#N/A,TRUE,"Comps";"summary2",#N/A,TRUE,"Comps";"summary3",#N/A,TRUE,"Comps"}</definedName>
    <definedName name="adgad" localSheetId="5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lak" localSheetId="5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ds" localSheetId="53" hidden="1">{"inputs raw data",#N/A,TRUE,"INPUT"}</definedName>
    <definedName name="adsf" localSheetId="53" hidden="1">{"sheet a",#N/A,FALSE,"A";"2 9 casflow",#N/A,FALSE,"B"}</definedName>
    <definedName name="ADSFA" localSheetId="53" hidden="1">{"inputs raw data",#N/A,TRUE,"INPUT"}</definedName>
    <definedName name="ae" localSheetId="53" hidden="1">{#N/A,#N/A,TRUE,"10 Yr Hold";#N/A,#N/A,TRUE,"7 Yr Hold";#N/A,#N/A,TRUE,"5 Yr Hold";#N/A,#N/A,TRUE,"3 Yr Hold"}</definedName>
    <definedName name="AEWEW" localSheetId="53" hidden="1">{"inputs raw data",#N/A,TRUE,"INPUT"}</definedName>
    <definedName name="afe" localSheetId="53" hidden="1">{#N/A,#N/A,FALSE,"A";#N/A,#N/A,FALSE,"B";#N/A,#N/A,FALSE,"C";#N/A,#N/A,FALSE,"D";#N/A,#N/A,FALSE,"E";#N/A,#N/A,FALSE,"F";#N/A,#N/A,FALSE,"G";#N/A,#N/A,FALSE,"H";#N/A,#N/A,FALSE,"I";#N/A,#N/A,FALSE,"J";#N/A,#N/A,FALSE,"K";#N/A,#N/A,FALSE,"L";#N/A,#N/A,FALSE,"M";#N/A,#N/A,FALSE,"N";#N/A,#N/A,FALSE,"O";#N/A,#N/A,FALSE,"P";#N/A,#N/A,FALSE,"Q";#N/A,#N/A,FALSE,"R"}</definedName>
    <definedName name="afirpt" localSheetId="53" hidden="1">{#N/A,#N/A,TRUE,"TITLE";#N/A,#N/A,TRUE,"SCH 1";#N/A,#N/A,TRUE,"SCH 2";#N/A,#N/A,TRUE,"SCH 3";#N/A,#N/A,TRUE,"SCH3(A)"}</definedName>
    <definedName name="aftreport" localSheetId="53" hidden="1">{#N/A,#N/A,TRUE,"TITLE";#N/A,#N/A,TRUE,"SCH 1";#N/A,#N/A,TRUE,"SCH 2";#N/A,#N/A,TRUE,"SCH 3";#N/A,#N/A,TRUE,"SCH3(A)"}</definedName>
    <definedName name="agf" localSheetId="53" hidden="1">{#N/A,#N/A,FALSE,"ExecSum";#N/A,#N/A,FALSE,"total summary";#N/A,#N/A,FALSE,"Budget";#N/A,#N/A,FALSE,"CashFlow"}</definedName>
    <definedName name="akdlk" localSheetId="5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l" localSheetId="53" hidden="1">{"sheet a",#N/A,FALSE,"A";"2 9 casflow",#N/A,FALSE,"B"}</definedName>
    <definedName name="all" localSheetId="53" hidden="1">{#N/A,#N/A,FALSE,"CF Consolidated 2";#N/A,#N/A,FALSE,"Retail Assump";#N/A,#N/A,FALSE,"CF Retail";#N/A,#N/A,FALSE,"Garage Assumpt 1";#N/A,#N/A,FALSE,"Garage Op Proj";#N/A,#N/A,FALSE,"Hist I&amp;E";#N/A,#N/A,FALSE,"Rent Roll";#N/A,#N/A,FALSE,"RE Taxes";#N/A,#N/A,FALSE,"CAM - BH";#N/A,#N/A,FALSE,"Comm.Condo CAM"}</definedName>
    <definedName name="alternate_matrix" localSheetId="5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n" localSheetId="53" hidden="1">{"eca",#N/A,TRUE,"E-C1 (R)";"ecb",#N/A,TRUE,"E-C1 (R)"}</definedName>
    <definedName name="andrew" localSheetId="53" hidden="1">{"eca",#N/A,TRUE,"E-C1 (R)";"ecb",#N/A,TRUE,"E-C1 (R)"}</definedName>
    <definedName name="Aok" localSheetId="53" hidden="1">{"Outflow 1",#N/A,FALSE,"Outflows-Inflows";"Outflow 2",#N/A,FALSE,"Outflows-Inflows";"Inflow 1",#N/A,FALSE,"Outflows-Inflows";"Inflow 2",#N/A,FALSE,"Outflows-Inflows"}</definedName>
    <definedName name="arew" localSheetId="53" hidden="1">{"cap_structure",#N/A,FALSE,"Graph-Mkt Cap";"price",#N/A,FALSE,"Graph-Price";"ebit",#N/A,FALSE,"Graph-EBITDA";"ebitda",#N/A,FALSE,"Graph-EBITDA"}</definedName>
    <definedName name="arg" localSheetId="53" hidden="1">{"inputs raw data",#N/A,TRUE,"INPUT"}</definedName>
    <definedName name="as" localSheetId="53" hidden="1">{"Outflow 1",#N/A,FALSE,"Outflows-Inflows";"Outflow 2",#N/A,FALSE,"Outflows-Inflows";"Inflow 1",#N/A,FALSE,"Outflows-Inflows";"Inflow 2",#N/A,FALSE,"Outflows-Inflows"}</definedName>
    <definedName name="asdfas" localSheetId="53" hidden="1">{"print 1.6",#N/A,FALSE,"Sheet1";"print 2.6",#N/A,FALSE,"Sheet1";"print 3.6",#N/A,FALSE,"Sheet1";"print 4.6",#N/A,FALSE,"Sheet1";"print 5.6",#N/A,FALSE,"Sheet1";"print 6.6",#N/A,FALSE,"Sheet1"}</definedName>
    <definedName name="asdfasaa" localSheetId="53" hidden="1">{"print 1.6",#N/A,FALSE,"Sheet1";"print 2.6",#N/A,FALSE,"Sheet1";"print 3.6",#N/A,FALSE,"Sheet1";"print 4.6",#N/A,FALSE,"Sheet1";"print 5.6",#N/A,FALSE,"Sheet1";"print 6.6",#N/A,FALSE,"Sheet1"}</definedName>
    <definedName name="asdfasdf" localSheetId="53" hidden="1">{"rtn",#N/A,FALSE,"RTN";"tables",#N/A,FALSE,"RTN";"cf",#N/A,FALSE,"CF";"stats",#N/A,FALSE,"Stats";"prop",#N/A,FALSE,"Prop"}</definedName>
    <definedName name="asdfasdfasdfa" localSheetId="53" hidden="1">binary</definedName>
    <definedName name="asdfasdfdddd" localSheetId="53" hidden="1">{"DCF","UPSIDE CASE",FALSE,"Sheet1";"DCF","BASE CASE",FALSE,"Sheet1";"DCF","DOWNSIDE CASE",FALSE,"Sheet1"}</definedName>
    <definedName name="asdfasfsa" localSheetId="53" hidden="1">binary</definedName>
    <definedName name="asdfg" localSheetId="53" hidden="1">{"rtn",#N/A,FALSE,"RTN";"tables",#N/A,FALSE,"RTN";"cf",#N/A,FALSE,"CF";"stats",#N/A,FALSE,"Stats";"prop",#N/A,FALSE,"Prop"}</definedName>
    <definedName name="asdfsd" localSheetId="53" hidden="1">binary</definedName>
    <definedName name="asf" localSheetId="53" hidden="1">{"sheet a",#N/A,FALSE,"A";"sheet b 1",#N/A,FALSE,"B";"sheet b 2",#N/A,FALSE,"B"}</definedName>
    <definedName name="asfget" localSheetId="53" hidden="1">{"Page1",#N/A,FALSE,"7979";"Page2",#N/A,FALSE,"7979";"Page3",#N/A,FALSE,"7979"}</definedName>
    <definedName name="asfsaf" localSheetId="53" hidden="1">binary</definedName>
    <definedName name="ashish" localSheetId="53" hidden="1">{"'Assump'!$F$6:$J$6"}</definedName>
    <definedName name="asss" localSheetId="53" hidden="1">{"rtn",#N/A,FALSE,"RTN";"tables",#N/A,FALSE,"RTN";"cf",#N/A,FALSE,"CF";"stats",#N/A,FALSE,"Stats";"prop",#N/A,FALSE,"Prop"}</definedName>
    <definedName name="Assumptions1" localSheetId="5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ssumptions1_1" localSheetId="5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ttach3" localSheetId="53" hidden="1">{"Grant",#N/A,FALSE,"Grant";"GP Developer",#N/A,FALSE,"GP &amp; Dev Loans";"Operating Analysis",#N/A,FALSE,"Operations";"Tax Credit",#N/A,FALSE,"Tax Credits";"Tax Credit Analysis",#N/A,FALSE,"TC Analysis"}</definedName>
    <definedName name="avl" localSheetId="53" hidden="1">{"Analysis of Assets_Liabilities",#N/A,FALSE,"ccy_anal";"Analysis of Investments",#N/A,FALSE,"ccy_anal"}</definedName>
    <definedName name="b" localSheetId="53" hidden="1">{#N/A,#N/A,FALSE,"ExitStratigy"}</definedName>
    <definedName name="bb" localSheetId="53" hidden="1">{#N/A,#N/A,FALSE,"ExitStratigy"}</definedName>
    <definedName name="bbb" localSheetId="53" hidden="1">{#N/A,#N/A,FALSE,"ExitStratigy"}</definedName>
    <definedName name="be" localSheetId="53" hidden="1">{#N/A,#N/A,FALSE,"Exec Sum 10Yr";#N/A,#N/A,FALSE,"Assumptions";#N/A,#N/A,FALSE,"Operating Stmts";#N/A,#N/A,FALSE,"Year One Pro Forma";#N/A,#N/A,FALSE,"Rent Roll Summary";#N/A,#N/A,FALSE,"Market Rent Detail";#N/A,#N/A,FALSE,"Effective Rental Income Detail";#N/A,#N/A,FALSE,"Cash Flow Projections";#N/A,#N/A,FALSE,"Net Residual Value"}</definedName>
    <definedName name="Bear" localSheetId="53" hidden="1">{#N/A,#N/A,FALSE,"TS";#N/A,#N/A,FALSE,"Combo";#N/A,#N/A,FALSE,"FAIR";#N/A,#N/A,FALSE,"RBC";#N/A,#N/A,FALSE,"xxxx";#N/A,#N/A,FALSE,"A_D";#N/A,#N/A,FALSE,"WACC";#N/A,#N/A,FALSE,"DCF";#N/A,#N/A,FALSE,"LBO";#N/A,#N/A,FALSE,"AcqMults";#N/A,#N/A,FALSE,"CompMults"}</definedName>
    <definedName name="ben" localSheetId="53" hidden="1">{"Analysis of Assets_Liabilities",#N/A,FALSE,"ccy_anal";"Analysis of Investments",#N/A,FALSE,"ccy_anal"}</definedName>
    <definedName name="bnmb" localSheetId="53" hidden="1">{#N/A,#N/A,FALSE,"Summary";#N/A,#N/A,FALSE,"Program Scheme";#N/A,#N/A,FALSE,"Assumptions";#N/A,#N/A,FALSE,"Development Budget";#N/A,#N/A,FALSE,"Timing";#N/A,#N/A,FALSE,"Development Costs &amp; Revenues";#N/A,#N/A,FALSE,"Cash Flow to Debt &amp; Equity";#N/A,#N/A,FALSE,"Cash Flow to Athena LP"}</definedName>
    <definedName name="bog" localSheetId="53" hidden="1">{"CF",#N/A,FALSE,"Cash Flow";"RET",#N/A,FALSE,"Returns";"NPV",#N/A,FALSE,"Values";"ASMPT",#N/A,FALSE,"Assumptions"}</definedName>
    <definedName name="bogu" localSheetId="53" hidden="1">{"CF",#N/A,FALSE,"Cash Flow";"RET",#N/A,FALSE,"Returns";"NPV",#N/A,FALSE,"Values";"ASMPT",#N/A,FALSE,"Assumptions"}</definedName>
    <definedName name="bogus" localSheetId="53" hidden="1">{"CF",#N/A,FALSE,"Cash Flow";"RET",#N/A,FALSE,"Returns";"NPV",#N/A,FALSE,"Values";"ASMPT",#N/A,FALSE,"Assumptions"}</definedName>
    <definedName name="bogus2" localSheetId="53" hidden="1">{"CF",#N/A,FALSE,"Cash Flow";"RET",#N/A,FALSE,"Returns";"NPV",#N/A,FALSE,"Values";"ASMPT",#N/A,FALSE,"Assumptions"}</definedName>
    <definedName name="BudgetSumm" localSheetId="53" hidden="1">{#N/A,#N/A,FALSE,"Cashflow Analysis";#N/A,#N/A,FALSE,"Sensitivity Analysis";#N/A,#N/A,FALSE,"PV";#N/A,#N/A,FALSE,"Pro Forma"}</definedName>
    <definedName name="BudgetSumm.2" localSheetId="53" hidden="1">{#N/A,#N/A,FALSE,"Cashflow Analysis";#N/A,#N/A,FALSE,"Sensitivity Analysis";#N/A,#N/A,FALSE,"PV";#N/A,#N/A,FALSE,"Pro Forma"}</definedName>
    <definedName name="but" localSheetId="53" hidden="1">{"2000",#N/A,FALSE,"2000"}</definedName>
    <definedName name="cal" localSheetId="53" hidden="1">{#N/A,#N/A,FALSE,"Project Properties";#N/A,#N/A,FALSE,"Eng %";#N/A,#N/A,FALSE,"ENGFORM";#N/A,#N/A,FALSE,"staffing";#N/A,#N/A,FALSE,"spending"}</definedName>
    <definedName name="calvin" localSheetId="53" hidden="1">{#N/A,#N/A,FALSE,"Project Properties";#N/A,#N/A,FALSE,"Eng %";#N/A,#N/A,FALSE,"ENGFORM";#N/A,#N/A,FALSE,"staffing";#N/A,#N/A,FALSE,"spending"}</definedName>
    <definedName name="cat" localSheetId="53" hidden="1">{#N/A,#N/A,FALSE,"Exec Sum 10Yr";#N/A,#N/A,FALSE,"Assumptions";#N/A,#N/A,FALSE,"Operating Stmts";#N/A,#N/A,FALSE,"Year One Pro Forma";#N/A,#N/A,FALSE,"Rent Roll Summary";#N/A,#N/A,FALSE,"Market Rent Detail";#N/A,#N/A,FALSE,"Effective Rental Income Detail";#N/A,#N/A,FALSE,"Cash Flow Projections";#N/A,#N/A,FALSE,"Net Residual Value"}</definedName>
    <definedName name="cbre" localSheetId="53" hidden="1">{#N/A,#N/A,FALSE,"Pricing Matrix";#N/A,#N/A,FALSE,"Assumptions";#N/A,#N/A,FALSE,"Year One Pro Forma";#N/A,#N/A,FALSE,"Operating Stmts";#N/A,#N/A,FALSE,"Cash Flow Projections";#N/A,#N/A,FALSE,"Rent Roll Summary";#N/A,#N/A,FALSE,"Market Rent Detail";#N/A,#N/A,FALSE,"Effective Rental Income Detail"}</definedName>
    <definedName name="cc" localSheetId="53" hidden="1">{#N/A,#N/A,FALSE,"LoanAssumptions"}</definedName>
    <definedName name="cc." localSheetId="53" hidden="1">{"CD1",#N/A,TRUE,"C-D (R)";"CD2",#N/A,TRUE,"C-D (R)"}</definedName>
    <definedName name="ccc" localSheetId="53" hidden="1">{#N/A,#N/A,FALSE,"LoanAssumptions"}</definedName>
    <definedName name="CCCCCCCCC" localSheetId="53" hidden="1">{FALSE,FALSE,1.75,1,600,351,FALSE,FALSE,TRUE,TRUE,0,30,#N/A,41,#N/A,9.57777777777778,18.9166666666667,1,FALSE,FALSE,1,TRUE,1,FALSE,100,"Swvu.As._.Is._.Value.","ACwvu.As._.Is._.Value.",1,FALSE,FALSE,1,1,1,1,1,"","",FALSE,FALSE,FALSE,FALSE,1,#N/A,1,1,FALSE,FALSE,FALSE,FALSE,FALSE,FALSE}</definedName>
    <definedName name="ccs" localSheetId="53" hidden="1">{#N/A,#N/A,FALSE,"Chart 2 by Prop Type"}</definedName>
    <definedName name="cd" localSheetId="53" hidden="1">{"annual",#N/A,FALSE,"Pro Forma";#N/A,#N/A,FALSE,"Golf Operations"}</definedName>
    <definedName name="cfgcfg" localSheetId="53" hidden="1">{#N/A,#N/A,FALSE,"CCC Variance";#N/A,#N/A,FALSE,"CCC Notes"}</definedName>
    <definedName name="cfgjcfgh" localSheetId="53" hidden="1">{#N/A,#N/A,FALSE,"Common Area Accrual";#N/A,#N/A,FALSE,"Unit One LaSalle";#N/A,#N/A,FALSE,"Unit One CW";#N/A,#N/A,FALSE,"Unit One LaSalle + C &amp; W";#N/A,#N/A,FALSE,"Consolidated Accrual"}</definedName>
    <definedName name="cflow" localSheetId="53" hidden="1">{"CF",#N/A,FALSE,"Cash Flow";"RET",#N/A,FALSE,"Returns";"NPV",#N/A,FALSE,"Values";"ASMPT",#N/A,FALSE,"Assumptions"}</definedName>
    <definedName name="cghj" localSheetId="53" hidden="1">{"ReportTop",#N/A,FALSE,"report top"}</definedName>
    <definedName name="check2" localSheetId="53" hidden="1">{#N/A,#N/A,FALSE,"Cashflow Analysis";#N/A,#N/A,FALSE,"Sensitivity Analysis";#N/A,#N/A,FALSE,"PV";#N/A,#N/A,FALSE,"Pro Forma"}</definedName>
    <definedName name="Choices_Wrapper" localSheetId="53">'Tax-Assessor Info'!Choices_Wrapper</definedName>
    <definedName name="Choices_Wrapper5" localSheetId="53">'Tax-Assessor Info'!Choices_Wrapper5</definedName>
    <definedName name="compound_periods" localSheetId="53">{"Semi-Annually";"Monthly"}</definedName>
    <definedName name="comps" localSheetId="53" hidden="1">{#N/A,#N/A,FALSE,"Cover";#N/A,#N/A,FALSE,"LUMI";#N/A,#N/A,FALSE,"COMD";#N/A,#N/A,FALSE,"Valuation";#N/A,#N/A,FALSE,"Assumptions";#N/A,#N/A,FALSE,"Pooling";#N/A,#N/A,FALSE,"BalanceSheet"}</definedName>
    <definedName name="Condo" localSheetId="53" hidden="1">#REF!</definedName>
    <definedName name="conflict_name" localSheetId="53" hidden="1">#REF!</definedName>
    <definedName name="conflict_name_2" localSheetId="53" hidden="1">#REF!</definedName>
    <definedName name="Copy" localSheetId="53" hidden="1">{"AnnualRentRoll",#N/A,FALSE,"RentRoll"}</definedName>
    <definedName name="copy2" localSheetId="53" hidden="1">{"new",#N/A,FALSE,"D";"PROFORMA",#N/A,FALSE,"A";"partial 1",#N/A,FALSE,"B";"partial 2",#N/A,FALSE,"B";"partial 3",#N/A,FALSE,"B";"SMALL CF 1",#N/A,FALSE,"C"}</definedName>
    <definedName name="CostDetail" localSheetId="53" hidden="1">{"CF",#N/A,FALSE,"Cash Flow";"RET",#N/A,FALSE,"Returns";"NPV",#N/A,FALSE,"Values";"ASMPT",#N/A,FALSE,"Assumptions"}</definedName>
    <definedName name="CostsDetail" localSheetId="53" hidden="1">{"CF",#N/A,FALSE,"Cash Flow";"RET",#N/A,FALSE,"Returns";"NPV",#N/A,FALSE,"Values";"ASMPT",#N/A,FALSE,"Assumptions"}</definedName>
    <definedName name="CPIMAyo1" localSheetId="53" hidden="1">{"Zone1",#N/A,FALSE,"Parameters";"Zone2",#N/A,FALSE,"Parameters"}</definedName>
    <definedName name="crap" localSheetId="53" hidden="1">{"CF",#N/A,FALSE,"Cash Flow";"RET",#N/A,FALSE,"Returns";"NPV",#N/A,FALSE,"Values";"ASMPT",#N/A,FALSE,"Assumptions"}</definedName>
    <definedName name="cxgxgfgfs" localSheetId="53" hidden="1">{#N/A,#N/A,FALSE,"Cashflow Analysis";#N/A,#N/A,FALSE,"Sensitivity Analysis";#N/A,#N/A,FALSE,"PV";#N/A,#N/A,FALSE,"Pro Forma"}</definedName>
    <definedName name="cxgxgfgfs.2" localSheetId="53" hidden="1">{#N/A,#N/A,FALSE,"Cashflow Analysis";#N/A,#N/A,FALSE,"Sensitivity Analysis";#N/A,#N/A,FALSE,"PV";#N/A,#N/A,FALSE,"Pro Forma"}</definedName>
    <definedName name="d" localSheetId="53" hidden="1">{#N/A,#N/A,FALSE,"LoanAssumptions"}</definedName>
    <definedName name="d_1" localSheetId="53"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DACF" localSheetId="53" hidden="1">{"mgmt forecast",#N/A,FALSE,"Mgmt Forecast";"dcf table",#N/A,FALSE,"Mgmt Forecast";"sensitivity",#N/A,FALSE,"Mgmt Forecast";"table inputs",#N/A,FALSE,"Mgmt Forecast";"calculations",#N/A,FALSE,"Mgmt Forecast"}</definedName>
    <definedName name="DAFAD" localSheetId="53" hidden="1">{"cap_structure",#N/A,FALSE,"Graph-Mkt Cap";"price",#N/A,FALSE,"Graph-Price";"ebit",#N/A,FALSE,"Graph-EBITDA";"ebitda",#N/A,FALSE,"Graph-EBITDA"}</definedName>
    <definedName name="dafdsaf" localSheetId="53" hidden="1">{"incomemth",#N/A,TRUE,"forecast00";"incomepercentmth",#N/A,TRUE,"forecast00";"balancemth",#N/A,TRUE,"forecast00";"cashmth",#N/A,TRUE,"forecast00";"covenantmth",#N/A,TRUE,"forecast00"}</definedName>
    <definedName name="dafsaf1" localSheetId="53" hidden="1">{"incomemth",#N/A,TRUE,"forecast00";"incomepercentmth",#N/A,TRUE,"forecast00";"balancemth",#N/A,TRUE,"forecast00";"cashmth",#N/A,TRUE,"forecast00";"covenantmth",#N/A,TRUE,"forecast00"}</definedName>
    <definedName name="dag" localSheetId="53" hidden="1">{"Total",#N/A,FALSE,"Six Fields";"PDP",#N/A,FALSE,"Six Fields";"PNP",#N/A,FALSE,"Six Fields";"PUD",#N/A,FALSE,"Six Fields";"Prob",#N/A,FALSE,"Six Fields"}</definedName>
    <definedName name="dat" localSheetId="53" hidden="1">{"data",#N/A,FALSE,"INPUT"}</definedName>
    <definedName name="data" localSheetId="53" hidden="1">{"data",#N/A,FALSE,"INPUT"}</definedName>
    <definedName name="data14" localSheetId="53" hidden="1">{"data",#N/A,FALSE,"INPUT"}</definedName>
    <definedName name="dataerror" localSheetId="53" hidden="1">{"data",#N/A,FALSE,"INPUT"}</definedName>
    <definedName name="dd" localSheetId="53" hidden="1">{"MonthlyRentRoll",#N/A,FALSE,"RentRoll"}</definedName>
    <definedName name="ddd" localSheetId="53" hidden="1">{"MonthlyRentRoll",#N/A,FALSE,"RentRoll"}</definedName>
    <definedName name="dddddd2" localSheetId="53" hidden="1">{#N/A,#N/A,FALSE,"CAPREIT"}</definedName>
    <definedName name="ddddddd" localSheetId="53" hidden="1">{#N/A,#N/A,FALSE,"CAPREIT"}</definedName>
    <definedName name="ddddddd2" localSheetId="53" hidden="1">{#N/A,#N/A,FALSE,"CAPREIT"}</definedName>
    <definedName name="ddddddddddd" localSheetId="53" hidden="1">{#N/A,#N/A,TRUE,"Krycí list"}</definedName>
    <definedName name="dddddddddddddddddd" localSheetId="53" hidden="1">{"Full Gross to Net",#N/A,TRUE,"GtoN";"R_I Accepted from Group Coys",#N/A,TRUE,"GtoN";"R_I Ceded to Group Coys",#N/A,TRUE,"GtoN";"Closing Loss Reserves and Gross Claims Incurred",#N/A,TRUE,"GtoN"}</definedName>
    <definedName name="dddddddddddddddddddddddddddd" localSheetId="53" hidden="1">{#N/A,#N/A,FALSE,"A";#N/A,#N/A,FALSE,"C"}</definedName>
    <definedName name="Debt_Calc1_Amort" localSheetId="53" hidden="1">#REF!</definedName>
    <definedName name="Debt_Calc1_CapExEnd" localSheetId="53" hidden="1">#REF!</definedName>
    <definedName name="Debt_Calc1_Draw" localSheetId="53" hidden="1">#REF!</definedName>
    <definedName name="Debt_Calc1_End" localSheetId="53" hidden="1">#REF!</definedName>
    <definedName name="Debt_Calc1_InitialBalance" localSheetId="53" hidden="1">#REF!</definedName>
    <definedName name="Debt_Calc1_IO" localSheetId="53" hidden="1">#REF!</definedName>
    <definedName name="Debt_Calc1_IsPrepaid" localSheetId="53" hidden="1">#REF!</definedName>
    <definedName name="Debt_Calc1_IsRefied" localSheetId="53" hidden="1">#REF!</definedName>
    <definedName name="Debt_Calc1_Maturity" localSheetId="53" hidden="1">#REF!</definedName>
    <definedName name="Debt_Calc1_Start" localSheetId="53" hidden="1">#REF!</definedName>
    <definedName name="Debt_Calc1_Term" localSheetId="53" hidden="1">#REF!</definedName>
    <definedName name="Debt_Calc1_Year" localSheetId="53" hidden="1">#REF!</definedName>
    <definedName name="Debt_Calc2_Amort" localSheetId="53" hidden="1">#REF!</definedName>
    <definedName name="Debt_Calc2_CapExEnd" localSheetId="53" hidden="1">#REF!</definedName>
    <definedName name="Debt_Calc2_Draw" localSheetId="53" hidden="1">#REF!</definedName>
    <definedName name="Debt_Calc2_End" localSheetId="53" hidden="1">#REF!</definedName>
    <definedName name="Debt_Calc2_InitialBalance" localSheetId="53" hidden="1">#REF!</definedName>
    <definedName name="Debt_Calc2_IO" localSheetId="53" hidden="1">#REF!</definedName>
    <definedName name="Debt_Calc2_IsPrepaid" localSheetId="53" hidden="1">#REF!</definedName>
    <definedName name="Debt_Calc2_IsRefied" localSheetId="53" hidden="1">#REF!</definedName>
    <definedName name="Debt_Calc2_Maturity" localSheetId="53" hidden="1">#REF!</definedName>
    <definedName name="Debt_Calc2_Start" localSheetId="53" hidden="1">#REF!</definedName>
    <definedName name="Debt_Calc2_Term" localSheetId="53" hidden="1">#REF!</definedName>
    <definedName name="Debt_Calc2_Year" localSheetId="53" hidden="1">#REF!</definedName>
    <definedName name="Debt_Calc3_Amort" localSheetId="53" hidden="1">#REF!</definedName>
    <definedName name="Debt_Calc3_CapExEnd" localSheetId="53" hidden="1">#REF!</definedName>
    <definedName name="Debt_Calc3_Draw" localSheetId="53" hidden="1">#REF!</definedName>
    <definedName name="Debt_Calc3_End" localSheetId="53" hidden="1">#REF!</definedName>
    <definedName name="Debt_Calc3_InitialBalance" localSheetId="53" hidden="1">#REF!</definedName>
    <definedName name="Debt_Calc3_IO" localSheetId="53" hidden="1">#REF!</definedName>
    <definedName name="Debt_Calc3_IsPrepaid" localSheetId="53" hidden="1">#REF!</definedName>
    <definedName name="Debt_Calc3_Maturity" localSheetId="53" hidden="1">#REF!</definedName>
    <definedName name="Debt_Calc3_Refi1" localSheetId="53" hidden="1">#REF!</definedName>
    <definedName name="Debt_Calc3_Refi2" localSheetId="53" hidden="1">#REF!</definedName>
    <definedName name="Debt_Calc3_Start" localSheetId="53" hidden="1">#REF!</definedName>
    <definedName name="Debt_Calc3_Term" localSheetId="53" hidden="1">#REF!</definedName>
    <definedName name="Debt_Calc3_Year" localSheetId="53" hidden="1">#REF!</definedName>
    <definedName name="Debt_CalcType2" localSheetId="53" hidden="1">#REF!</definedName>
    <definedName name="Debt_CalcType3" localSheetId="53" hidden="1">#REF!</definedName>
    <definedName name="Debt_CalcType4" localSheetId="53" hidden="1">#REF!</definedName>
    <definedName name="Debt_CalcType5" localSheetId="53" hidden="1">#REF!</definedName>
    <definedName name="Debt_FundType1" localSheetId="53" hidden="1">#REF!</definedName>
    <definedName name="Debt_FundType2" localSheetId="53" hidden="1">#REF!</definedName>
    <definedName name="Debt_FundType3" localSheetId="53" hidden="1">#REF!</definedName>
    <definedName name="Debt_Label1_Amort" localSheetId="53" hidden="1">#REF!</definedName>
    <definedName name="Debt_Label1_Amount" localSheetId="53" hidden="1">#REF!</definedName>
    <definedName name="Debt_Label1_InitialRate" localSheetId="53" hidden="1">#REF!</definedName>
    <definedName name="Debt_Label1_IO" localSheetId="53" hidden="1">#REF!</definedName>
    <definedName name="Debt_Label1_Maturity" localSheetId="53" hidden="1">#REF!</definedName>
    <definedName name="Debt_Label1_Percent" localSheetId="53" hidden="1">#REF!</definedName>
    <definedName name="Debt_Label1_Term" localSheetId="53" hidden="1">#REF!</definedName>
    <definedName name="Debt_Label1_Value" localSheetId="53" hidden="1">#REF!</definedName>
    <definedName name="Debt_Label2_Amort" localSheetId="53" hidden="1">#REF!</definedName>
    <definedName name="Debt_Label2_Amount" localSheetId="53" hidden="1">#REF!</definedName>
    <definedName name="Debt_Label2_InitialRate" localSheetId="53" hidden="1">#REF!</definedName>
    <definedName name="Debt_Label2_IO" localSheetId="53" hidden="1">#REF!</definedName>
    <definedName name="Debt_Label2_Maturity" localSheetId="53" hidden="1">#REF!</definedName>
    <definedName name="Debt_Label2_Percent" localSheetId="53" hidden="1">#REF!</definedName>
    <definedName name="Debt_Label2_Term" localSheetId="53" hidden="1">#REF!</definedName>
    <definedName name="Debt_Label2_Value" localSheetId="53" hidden="1">#REF!</definedName>
    <definedName name="Debt_Label3_Amort" localSheetId="53" hidden="1">#REF!</definedName>
    <definedName name="Debt_Label3_Amount" localSheetId="53" hidden="1">#REF!</definedName>
    <definedName name="Debt_Label3_InitialRate" localSheetId="53" hidden="1">#REF!</definedName>
    <definedName name="Debt_Label3_IO" localSheetId="53" hidden="1">#REF!</definedName>
    <definedName name="Debt_Label3_Maturity" localSheetId="53" hidden="1">#REF!</definedName>
    <definedName name="Debt_Label3_Percent" localSheetId="53" hidden="1">#REF!</definedName>
    <definedName name="Debt_Label3_Term" localSheetId="53" hidden="1">#REF!</definedName>
    <definedName name="Debt_Label3_Value" localSheetId="53" hidden="1">#REF!</definedName>
    <definedName name="Debt_LoanType1" localSheetId="53" hidden="1">#REF!</definedName>
    <definedName name="Debt_LoanType2" localSheetId="53" hidden="1">#REF!</definedName>
    <definedName name="Debt_LoanType4" localSheetId="53" hidden="1">#REF!</definedName>
    <definedName name="DEBT_PaymentType1" localSheetId="53" hidden="1">#REF!</definedName>
    <definedName name="DEBT_PaymentType5" localSheetId="53" hidden="1">#REF!</definedName>
    <definedName name="Debt_Show1_Amort" localSheetId="53" hidden="1">#REF!</definedName>
    <definedName name="Debt_Show1_AmortHC" localSheetId="53" hidden="1">#REF!</definedName>
    <definedName name="Debt_Show1_Amount" localSheetId="53" hidden="1">#REF!</definedName>
    <definedName name="Debt_Show1_CapEx" localSheetId="53" hidden="1">#REF!</definedName>
    <definedName name="Debt_Show1_FundDate" localSheetId="53" hidden="1">#REF!</definedName>
    <definedName name="Debt_Show1_FundMethod" localSheetId="53" hidden="1">#REF!</definedName>
    <definedName name="Debt_Show1_FundPercent" localSheetId="53" hidden="1">#REF!</definedName>
    <definedName name="Debt_Show1_FundPoints" localSheetId="53" hidden="1">#REF!</definedName>
    <definedName name="Debt_Show1_Loan" localSheetId="53" hidden="1">#REF!</definedName>
    <definedName name="Debt_Show1_Rate" localSheetId="53" hidden="1">#REF!</definedName>
    <definedName name="Debt_Show1_Spread" localSheetId="53" hidden="1">#REF!</definedName>
    <definedName name="Debt_Show2_Amort" localSheetId="53" hidden="1">#REF!</definedName>
    <definedName name="Debt_Show2_AmortHC" localSheetId="53" hidden="1">#REF!</definedName>
    <definedName name="Debt_Show2_Amount" localSheetId="53" hidden="1">#REF!</definedName>
    <definedName name="Debt_Show2_CapEx" localSheetId="53" hidden="1">#REF!</definedName>
    <definedName name="Debt_Show2_FundDate" localSheetId="53" hidden="1">#REF!</definedName>
    <definedName name="Debt_Show2_FundMethod" localSheetId="53" hidden="1">#REF!</definedName>
    <definedName name="Debt_Show2_FundPercent" localSheetId="53" hidden="1">#REF!</definedName>
    <definedName name="Debt_Show2_FundPoints" localSheetId="53" hidden="1">#REF!</definedName>
    <definedName name="Debt_Show2_Loan" localSheetId="53" hidden="1">#REF!</definedName>
    <definedName name="Debt_Show2_Rate" localSheetId="53" hidden="1">#REF!</definedName>
    <definedName name="Debt_Show2_Spread" localSheetId="53" hidden="1">#REF!</definedName>
    <definedName name="Debt_Show3_Amort" localSheetId="53" hidden="1">#REF!</definedName>
    <definedName name="Debt_Show3_AmortHC" localSheetId="53" hidden="1">#REF!</definedName>
    <definedName name="Debt_Show3_Amount" localSheetId="53" hidden="1">#REF!</definedName>
    <definedName name="Debt_Show3_CapEx" localSheetId="53" hidden="1">#REF!</definedName>
    <definedName name="Debt_Show3_FundDate" localSheetId="53" hidden="1">#REF!</definedName>
    <definedName name="Debt_Show3_FundMethod" localSheetId="53" hidden="1">#REF!</definedName>
    <definedName name="Debt_Show3_FundPercent" localSheetId="53" hidden="1">#REF!</definedName>
    <definedName name="Debt_Show3_FundPoints" localSheetId="53" hidden="1">#REF!</definedName>
    <definedName name="Debt_Show3_Loan" localSheetId="53" hidden="1">#REF!</definedName>
    <definedName name="Debt_Show3_Rate" localSheetId="53" hidden="1">#REF!</definedName>
    <definedName name="Debt_Show3_Refi" localSheetId="53" hidden="1">#REF!</definedName>
    <definedName name="Debt_Show3_Refi1" localSheetId="53" hidden="1">#REF!</definedName>
    <definedName name="Debt_Show3_Refi2" localSheetId="53" hidden="1">#REF!</definedName>
    <definedName name="Debt_Show3_Spread" localSheetId="53" hidden="1">#REF!</definedName>
    <definedName name="Debt_SubordinationType2" localSheetId="53" hidden="1">#REF!</definedName>
    <definedName name="Debt_SubordinationTypes" localSheetId="53" hidden="1">#REF!</definedName>
    <definedName name="Debt_Yes" localSheetId="53" hidden="1">#REF!</definedName>
    <definedName name="delta" localSheetId="53" hidden="1">{"ACCOUNTING COPY",#N/A,FALSE,"SCHEDULE A";"FINANCE COPY",#N/A,FALSE,"SCHEDULE A";"P.L. COPY",#N/A,FALSE,"SCHEDULE A"}</definedName>
    <definedName name="DetailedCosts" localSheetId="53" hidden="1">{"CF",#N/A,FALSE,"Cash Flow";"RET",#N/A,FALSE,"Returns";"NPV",#N/A,FALSE,"Values";"ASMPT",#N/A,FALSE,"Assumptions"}</definedName>
    <definedName name="dfasfdsa" localSheetId="53" hidden="1">{#N/A,#N/A,TRUE,"10 Yr Hold";#N/A,#N/A,TRUE,"7 Yr Hold";#N/A,#N/A,TRUE,"5 Yr Hold";#N/A,#N/A,TRUE,"3 Yr Hold"}</definedName>
    <definedName name="dfd" localSheetId="53" hidden="1">{"CSheet",#N/A,FALSE,"C";"SmCap",#N/A,FALSE,"VAL1";"GulfCoast",#N/A,FALSE,"VAL1";"nav",#N/A,FALSE,"NAV";"Summary",#N/A,FALSE,"NAV"}</definedName>
    <definedName name="dfdas" localSheetId="53" hidden="1">{"FCB_ALL",#N/A,FALSE,"FCB";"GREY_ALL",#N/A,FALSE,"GREY"}</definedName>
    <definedName name="dfdfd" localSheetId="53" hidden="1">{"FCB_ALL",#N/A,FALSE,"FCB";"GREY_ALL",#N/A,FALSE,"GREY"}</definedName>
    <definedName name="dfdfdfd" localSheetId="53" hidden="1">{"FCB_ALL",#N/A,FALSE,"FCB"}</definedName>
    <definedName name="dfere" localSheetId="53" hidden="1">{"ReportTop",#N/A,FALSE,"report top"}</definedName>
    <definedName name="dff" localSheetId="53" hidden="1">{"sheet a",#N/A,FALSE,"A";"2 9 casflow",#N/A,FALSE,"B"}</definedName>
    <definedName name="dfgd" localSheetId="53" hidden="1">{#N/A,#N/A,FALSE,"Cashflow Analysis";#N/A,#N/A,FALSE,"Sensitivity Analysis";#N/A,#N/A,FALSE,"PV";#N/A,#N/A,FALSE,"Pro Forma"}</definedName>
    <definedName name="dfgg" localSheetId="53" hidden="1">{"sheet a",#N/A,FALSE,"A";"sheet b 1",#N/A,FALSE,"B";"sheet b 2",#N/A,FALSE,"B"}</definedName>
    <definedName name="dfhdfh" localSheetId="53" hidden="1">{"Construction Costs",#N/A,FALSE,"Total Costs"}</definedName>
    <definedName name="dfhdh" localSheetId="53" hidden="1">{#N/A,#N/A,FALSE,"COVER SHEET";#N/A,#N/A,FALSE,"SECT 1 - SUMM";#N/A,#N/A,FALSE,"SECT 1 - LND PLAN";#N/A,#N/A,FALSE,"SECT 2 - COMBINED QTRLY PROJ CF";#N/A,#N/A,FALSE,"SECT 2 - KUKIO CF";#N/A,#N/A,FALSE,"SECT 2 - MANINI CF";#N/A,#N/A,FALSE,"SECT 5a - CLUB ASSUMPTIONS";#N/A,#N/A,FALSE,"SECT 5 - QTRLY CLUB OPS"}</definedName>
    <definedName name="dfsafd" localSheetId="5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5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5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1" localSheetId="5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h" localSheetId="53" hidden="1">{#N/A,#N/A,TRUE,"Krycí list"}</definedName>
    <definedName name="DHG" localSheetId="53" hidden="1">{"cap_structure",#N/A,FALSE,"Graph-Mkt Cap";"price",#N/A,FALSE,"Graph-Price";"ebit",#N/A,FALSE,"Graph-EBITDA";"ebitda",#N/A,FALSE,"Graph-EBITDA"}</definedName>
    <definedName name="dhh" localSheetId="53" hidden="1">{#N/A,#N/A,TRUE,"Krycí list"}</definedName>
    <definedName name="dhhh" localSheetId="53" hidden="1">{#N/A,#N/A,TRUE,"Krycí list"}</definedName>
    <definedName name="dis" localSheetId="53" hidden="1">{#N/A,#N/A,FALSE,"Cashflow Analysis";#N/A,#N/A,FALSE,"Sensitivity Analysis";#N/A,#N/A,FALSE,"PV";#N/A,#N/A,FALSE,"Pro Forma"}</definedName>
    <definedName name="dis.2" localSheetId="53" hidden="1">{#N/A,#N/A,FALSE,"Cashflow Analysis";#N/A,#N/A,FALSE,"Sensitivity Analysis";#N/A,#N/A,FALSE,"PV";#N/A,#N/A,FALSE,"Pro Forma"}</definedName>
    <definedName name="dog" localSheetId="53" hidden="1">{FALSE,FALSE,1.75,1,600,351,FALSE,FALSE,TRUE,TRUE,0,30,#N/A,41,#N/A,9.57777777777778,18.9166666666667,1,FALSE,FALSE,1,TRUE,1,FALSE,100,"Swvu.As._.Is._.Value.","ACwvu.As._.Is._.Value.",1,FALSE,FALSE,1,1,1,1,1,"","",FALSE,FALSE,FALSE,FALSE,1,#N/A,1,1,FALSE,FALSE,FALSE,FALSE,FALSE,FALSE}</definedName>
    <definedName name="DRes" localSheetId="53" hidden="1">{"'April 24'!$J$11"}</definedName>
    <definedName name="dsa" localSheetId="53" hidden="1">{#N/A,#N/A,FALSE,"Chart 2 by Prop Type"}</definedName>
    <definedName name="dsaf" localSheetId="53" hidden="1">{#N/A,#N/A,FALSE,"ExecSum";#N/A,#N/A,FALSE,"total summary";#N/A,#N/A,FALSE,"Budget";#N/A,#N/A,FALSE,"CashFlow"}</definedName>
    <definedName name="dsaf1" localSheetId="53" hidden="1">{"incomemth",#N/A,TRUE,"forecast01";"incpercentmth",#N/A,TRUE,"forecast01";"balancemth",#N/A,TRUE,"forecast01";"cashmth",#N/A,TRUE,"forecast01";"cov2mth",#N/A,TRUE,"forecast01";"prbexp",#N/A,TRUE,"forecast01";"prbcap",#N/A,TRUE,"forecast01";"coalconsultants",#N/A,TRUE,"forecast01";"prbsum",#N/A,TRUE,"forecast01"}</definedName>
    <definedName name="dsafd" localSheetId="5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fsd" localSheetId="53" hidden="1">{"Total",#N/A,FALSE,"Six Fields";"PDP",#N/A,FALSE,"Six Fields";"PNP",#N/A,FALSE,"Six Fields";"PUD",#N/A,FALSE,"Six Fields";"Prob",#N/A,FALSE,"Six Fields"}</definedName>
    <definedName name="dsgh" localSheetId="53" hidden="1">{#N/A,#N/A,TRUE,"Krycí list"}</definedName>
    <definedName name="dsghh" localSheetId="53" hidden="1">{#N/A,#N/A,TRUE,"Krycí list"}</definedName>
    <definedName name="DSS" localSheetId="53" hidden="1">{"print STAY opening assumptions",#N/A,FALSE,"STAY Openings";"print STAY openings",#N/A,FALSE,"STAY Openings"}</definedName>
    <definedName name="dsss" localSheetId="53" hidden="1">{"incomemth",#N/A,TRUE,"forecast01";"incpercentmth",#N/A,TRUE,"forecast01";"balancemth",#N/A,TRUE,"forecast01";"cashmth",#N/A,TRUE,"forecast01";"cov2mth",#N/A,TRUE,"forecast01";"prbexp",#N/A,TRUE,"forecast01";"prbcap",#N/A,TRUE,"forecast01";"coalconsultants",#N/A,TRUE,"forecast01";"prbsum",#N/A,TRUE,"forecast01"}</definedName>
    <definedName name="dsss1" localSheetId="53" hidden="1">{"incomemth",#N/A,TRUE,"forecast01";"incpercentmth",#N/A,TRUE,"forecast01";"balancemth",#N/A,TRUE,"forecast01";"cashmth",#N/A,TRUE,"forecast01";"cov2mth",#N/A,TRUE,"forecast01";"prbexp",#N/A,TRUE,"forecast01";"prbcap",#N/A,TRUE,"forecast01";"coalconsultants",#N/A,TRUE,"forecast01";"prbsum",#N/A,TRUE,"forecast01"}</definedName>
    <definedName name="e" localSheetId="53"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edd" localSheetId="53" hidden="1">{"rtn",#N/A,FALSE,"RTN";"tables",#N/A,FALSE,"RTN";"cf",#N/A,FALSE,"CF";"stats",#N/A,FALSE,"Stats";"prop",#N/A,FALSE,"Prop"}</definedName>
    <definedName name="ee" localSheetId="53" hidden="1">{#N/A,#N/A,FALSE,"OperatingAssumptions"}</definedName>
    <definedName name="eee" localSheetId="53" hidden="1">{#N/A,#N/A,FALSE,"OperatingAssumptions"}</definedName>
    <definedName name="eeee" localSheetId="53" hidden="1">{"Data Input",#N/A,TRUE,"Data Input";"10-Yr Cash Flow",#N/A,TRUE,"Cash Flow";"10-Yr Value",#N/A,TRUE,"Value "}</definedName>
    <definedName name="eeeee" localSheetId="53" hidden="1">{#N/A,#N/A,FALSE,"CAPREIT"}</definedName>
    <definedName name="eer" localSheetId="53" hidden="1">{"Construction_Short",#N/A,FALSE,"Construction"}</definedName>
    <definedName name="egfh" localSheetId="5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lf" localSheetId="53" hidden="1">{FALSE,FALSE,1.75,1,600,351,FALSE,FALSE,TRUE,TRUE,0,30,#N/A,41,#N/A,9.57777777777778,18.9166666666667,1,FALSE,FALSE,1,TRUE,1,FALSE,100,"Swvu.As._.Is._.Value.","ACwvu.As._.Is._.Value.",1,FALSE,FALSE,1,1,1,1,1,"","",FALSE,FALSE,FALSE,FALSE,1,#N/A,1,1,FALSE,FALSE,FALSE,FALSE,FALSE,FALSE}</definedName>
    <definedName name="ellen" localSheetId="53" hidden="1">{#N/A,#N/A,FALSE,"WATCHDSC";#N/A,#N/A,FALSE,"2LOSSMOD";#N/A,#N/A,FALSE,"2LOSS";#N/A,#N/A,FALSE,"DSC";#N/A,#N/A,FALSE,"OPERAT";#N/A,#N/A,FALSE,"ADJUST";#N/A,#N/A,FALSE,"LEASE EXPIRE"}</definedName>
    <definedName name="er" localSheetId="5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rasdf" localSheetId="53" hidden="1">{"Assump",#N/A,TRUE,"Proforma";"first",#N/A,TRUE,"Proforma";"second",#N/A,TRUE,"Proforma";"lease1",#N/A,TRUE,"Proforma";"lease2",#N/A,TRUE,"Proforma"}</definedName>
    <definedName name="ere" localSheetId="5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rer" localSheetId="53" hidden="1">{"Total",#N/A,FALSE,"Six Fields";"PDP",#N/A,FALSE,"Six Fields";"PNP",#N/A,FALSE,"Six Fields";"PUD",#N/A,FALSE,"Six Fields";"Prob",#N/A,FALSE,"Six Fields"}</definedName>
    <definedName name="eret" localSheetId="53" hidden="1">{"sheet a",#N/A,FALSE,"A";"2 9 casflow",#N/A,FALSE,"B"}</definedName>
    <definedName name="erg" localSheetId="53" hidden="1">{0,0,"",0;0,0,0,0;0,0,0,0;0,0,0,0;0,0,0,0}</definedName>
    <definedName name="erghr" localSheetId="53" hidden="1">{"graph",#N/A,FALSE,"WWJU";"graph",#N/A,FALSE,"WWSEM";"graph",#N/A,FALSE,"GOMJU";"graph",#N/A,FALSE,"GOMSEM";"graph",#N/A,FALSE,"NSJU";"graph",#N/A,FALSE,"NSSEM";"graph",#N/A,FALSE,"WAJU";"graph",#N/A,FALSE,"STOCKPRI";"graph",#N/A,FALSE,"CFTEV";"graph",#N/A,FALSE,"NAV-RCV";"graph",#N/A,FALSE,"CRUDEWW"}</definedName>
    <definedName name="ert5t6" localSheetId="53" hidden="1">{"Detail Project Cash Flow",#N/A,TRUE,"Cash Flow Grid";"Financing Calculation",#N/A,TRUE,"Cash Flow Grid"}</definedName>
    <definedName name="erw" localSheetId="53" hidden="1">{"Detail Project Cash Flow",#N/A,TRUE,"Cash Flow Grid";"Financing Calculation",#N/A,TRUE,"Cash Flow Grid"}</definedName>
    <definedName name="eryumds" localSheetId="53" hidden="1">{"qtrl1",#N/A,TRUE,"Annual Summary";"qtrl2",#N/A,TRUE,"Annual Summary";"qtrl3",#N/A,TRUE,"Annual Summary";"qtrl4",#N/A,TRUE,"QTLY Summary";"qtrl5",#N/A,TRUE,"QTLY Summary";"qtrl6",#N/A,TRUE,"QTLY Summary"}</definedName>
    <definedName name="etert" localSheetId="53" hidden="1">{"sheet a",#N/A,FALSE,"A";"sheet b 1",#N/A,FALSE,"B";"sheet b 2",#N/A,FALSE,"B"}</definedName>
    <definedName name="euyhj" localSheetId="53" hidden="1">{"Annual Cash Flows",#N/A,FALSE,"Annual Summary";"qtrl1",#N/A,FALSE,"QTLY Summary";"qtrl2",#N/A,FALSE,"QTLY Summary";"qtrl3",#N/A,FALSE,"QTLY Summary";"qtrl4",#N/A,FALSE,"QTLY Summary";"qtrl5",#N/A,FALSE,"QTLY Summary";"qtrl6",#N/A,FALSE,"QTLY Summary"}</definedName>
    <definedName name="exc" localSheetId="53" hidden="1">{"'Assump'!$F$6:$J$6"}</definedName>
    <definedName name="extra" localSheetId="53" hidden="1">{#N/A,#N/A,TRUE,"10 Yr Hold";#N/A,#N/A,TRUE,"7 Yr Hold";#N/A,#N/A,TRUE,"5 Yr Hold";#N/A,#N/A,TRUE,"3 Yr Hold"}</definedName>
    <definedName name="F" localSheetId="53" hidden="1">{#N/A,#N/A,FALSE,"Assumptions";#N/A,#N/A,FALSE,"Impact Assumptions";#N/A,#N/A,FALSE,"10-Yr - detail";#N/A,#N/A,FALSE,"1,5,10 yr comp";#N/A,#N/A,FALSE,"Lse-Exp.";#N/A,#N/A,FALSE,"Rent Roll";#N/A,#N/A,FALSE,"Historical (2)";#N/A,#N/A,FALSE,"RET's";#N/A,#N/A,FALSE,"Lease Rollover"}</definedName>
    <definedName name="fadsf" localSheetId="5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fdasfda" localSheetId="53" hidden="1">{#N/A,#N/A,TRUE,"10 Yr Hold";#N/A,#N/A,TRUE,"7 Yr Hold";#N/A,#N/A,TRUE,"5 Yr Hold";#N/A,#N/A,TRUE,"3 Yr Hold"}</definedName>
    <definedName name="fasdfas" localSheetId="53" hidden="1">{#N/A,#N/A,TRUE,"10 Yr Hold";#N/A,#N/A,TRUE,"7 Yr Hold";#N/A,#N/A,TRUE,"5 Yr Hold";#N/A,#N/A,TRUE,"3 Yr Hold"}</definedName>
    <definedName name="fasffSFffASFasfASFasf" localSheetId="53" hidden="1">{#N/A,#N/A,FALSE,"LP Exp";#N/A,#N/A,FALSE,"Salary";#N/A,#N/A,FALSE,"Admin Exp";#N/A,#N/A,FALSE,"QTS Bud";#N/A,#N/A,FALSE,"Marketing"}</definedName>
    <definedName name="fdasfasd" localSheetId="53" hidden="1">{"bs",#N/A,FALSE,"SCF"}</definedName>
    <definedName name="fdf" localSheetId="53" hidden="1">{"incomemth",#N/A,TRUE,"forecast00";"incomepercentmth",#N/A,TRUE,"forecast00";"balancemth",#N/A,TRUE,"forecast00";"cashmth",#N/A,TRUE,"forecast00";"covenantmth",#N/A,TRUE,"forecast00"}</definedName>
    <definedName name="fdfdfd" localSheetId="53" hidden="1">{#N/A,#N/A,FALSE,"CAPREIT"}</definedName>
    <definedName name="fdfdfdf" localSheetId="53" hidden="1">{#N/A,#N/A,FALSE,"CAPREIT"}</definedName>
    <definedName name="fdfghdf" localSheetId="53" hidden="1">{"inputs raw data",#N/A,TRUE,"INPUT"}</definedName>
    <definedName name="fdg" localSheetId="53" hidden="1">{"incomemth",#N/A,TRUE,"forecast00";"incomepercentmth",#N/A,TRUE,"forecast00";"balancemth",#N/A,TRUE,"forecast00";"cashmth",#N/A,TRUE,"forecast00";"covenantmth",#N/A,TRUE,"forecast00"}</definedName>
    <definedName name="fdgad" localSheetId="53" hidden="1">{"inputs raw data",#N/A,TRUE,"INPUT"}</definedName>
    <definedName name="fdsafdfsa" localSheetId="53" hidden="1">{#N/A,#N/A,TRUE,"10 Yr Hold";#N/A,#N/A,TRUE,"7 Yr Hold";#N/A,#N/A,TRUE,"5 Yr Hold";#N/A,#N/A,TRUE,"3 Yr Hold"}</definedName>
    <definedName name="fdsafdsagsadgsa" localSheetId="53" hidden="1">{#N/A,#N/A,TRUE,"10 Yr Hold";#N/A,#N/A,TRUE,"7 Yr Hold";#N/A,#N/A,TRUE,"5 Yr Hold";#N/A,#N/A,TRUE,"3 Yr Hold"}</definedName>
    <definedName name="fdsafsad" localSheetId="53" hidden="1">{#N/A,#N/A,TRUE,"10 Yr Hold";#N/A,#N/A,TRUE,"7 Yr Hold";#N/A,#N/A,TRUE,"5 Yr Hold";#N/A,#N/A,TRUE,"3 Yr Hold"}</definedName>
    <definedName name="fdsfsd" localSheetId="53" hidden="1">{"incomemth",#N/A,TRUE,"forecast01";"incpercentmth",#N/A,TRUE,"forecast01";"balancemth",#N/A,TRUE,"forecast01";"cashmth",#N/A,TRUE,"forecast01";"cov2mth",#N/A,TRUE,"forecast01";"prbexp",#N/A,TRUE,"forecast01";"prbcap",#N/A,TRUE,"forecast01";"coalconsultants",#N/A,TRUE,"forecast01";"prbsum",#N/A,TRUE,"forecast01"}</definedName>
    <definedName name="fdsg" localSheetId="53" hidden="1">{"incomemth",#N/A,TRUE,"forecast00";"incomepercentmth",#N/A,TRUE,"forecast00";"balancemth",#N/A,TRUE,"forecast00";"cashmth",#N/A,TRUE,"forecast00";"covenantmth",#N/A,TRUE,"forecast00"}</definedName>
    <definedName name="fdsg1" localSheetId="53" hidden="1">{"incomemth",#N/A,TRUE,"forecast00";"incomepercentmth",#N/A,TRUE,"forecast00";"balancemth",#N/A,TRUE,"forecast00";"cashmth",#N/A,TRUE,"forecast00";"covenantmth",#N/A,TRUE,"forecast00"}</definedName>
    <definedName name="fefsf" localSheetId="53" hidden="1">{"incomemth",#N/A,TRUE,"forecast01";"incpercentmth",#N/A,TRUE,"forecast01";"balancemth",#N/A,TRUE,"forecast01";"cashmth",#N/A,TRUE,"forecast01";"cov2mth",#N/A,TRUE,"forecast01";"prbexp",#N/A,TRUE,"forecast01";"prbcap",#N/A,TRUE,"forecast01";"coalconsultants",#N/A,TRUE,"forecast01";"prbsum",#N/A,TRUE,"forecast01"}</definedName>
    <definedName name="fefsf1" localSheetId="53" hidden="1">{"incomemth",#N/A,TRUE,"forecast01";"incpercentmth",#N/A,TRUE,"forecast01";"balancemth",#N/A,TRUE,"forecast01";"cashmth",#N/A,TRUE,"forecast01";"cov2mth",#N/A,TRUE,"forecast01";"prbexp",#N/A,TRUE,"forecast01";"prbcap",#N/A,TRUE,"forecast01";"coalconsultants",#N/A,TRUE,"forecast01";"prbsum",#N/A,TRUE,"forecast01"}</definedName>
    <definedName name="ff" localSheetId="53" hidden="1">{#N/A,#N/A,TRUE,"Summary";"AnnualRentRoll",#N/A,TRUE,"RentRoll";#N/A,#N/A,TRUE,"ExitStratigy";#N/A,#N/A,TRUE,"OperatingAssumptions"}</definedName>
    <definedName name="fferw" localSheetId="53"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f" localSheetId="53" hidden="1">{#N/A,#N/A,TRUE,"Summary";"AnnualRentRoll",#N/A,TRUE,"RentRoll";#N/A,#N/A,TRUE,"ExitStratigy";#N/A,#N/A,TRUE,"OperatingAssumptions"}</definedName>
    <definedName name="ffff" localSheetId="53" hidden="1">{"Data Input",#N/A,TRUE,"Data Input";"15-Yr Cash Flow",#N/A,TRUE,"Cash Flow";"15-Yr Value",#N/A,TRUE,"Value "}</definedName>
    <definedName name="ffffff" localSheetId="53" hidden="1">{#N/A,#N/A,FALSE,"Cashflow Analysis";#N/A,#N/A,FALSE,"Sensitivity Analysis";#N/A,#N/A,FALSE,"PV";#N/A,#N/A,FALSE,"Pro Forma"}</definedName>
    <definedName name="ffffff.2" localSheetId="53" hidden="1">{#N/A,#N/A,FALSE,"Cashflow Analysis";#N/A,#N/A,FALSE,"Sensitivity Analysis";#N/A,#N/A,FALSE,"PV";#N/A,#N/A,FALSE,"Pro Forma"}</definedName>
    <definedName name="fgbdzf" localSheetId="53" hidden="1">{#N/A,#N/A,FALSE,"Cashflow Analysis";#N/A,#N/A,FALSE,"Sensitivity Analysis";#N/A,#N/A,FALSE,"PV";#N/A,#N/A,FALSE,"Pro Forma"}</definedName>
    <definedName name="fgdfs" localSheetId="53" hidden="1">{"FORMULAS",#N/A,FALSE,"ESTIMATE"}</definedName>
    <definedName name="fgh" localSheetId="5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fghsgh" localSheetId="53" hidden="1">{"CF",#N/A,FALSE,"Cash Flow";"RET",#N/A,FALSE,"Returns";"NPV",#N/A,FALSE,"Values";"ASMPT",#N/A,FALSE,"Assumptions"}</definedName>
    <definedName name="fhg" localSheetId="5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53" hidden="1">{TRUE,TRUE,-1.25,-15.5,604.5,369,FALSE,FALSE,TRUE,TRUE,0,1,83,1,38,4,5,4,TRUE,TRUE,3,TRUE,1,TRUE,75,"Swvu.inputs._.raw._.data.","ACwvu.inputs._.raw._.data.",#N/A,FALSE,FALSE,0.5,0.5,0.5,0.5,2,"&amp;F","&amp;A&amp;RPage &amp;P",FALSE,FALSE,FALSE,FALSE,1,60,#N/A,#N/A,"=R1C61:R53C89","=C1:C5",#N/A,#N/A,FALSE,FALSE,FALSE,1,600,600,FALSE,FALSE,TRUE,TRUE,TRUE}</definedName>
    <definedName name="final" localSheetId="53" hidden="1">{"Main",#N/A,FALSE,"Wacker";"Main2",#N/A,FALSE,"Wacker";"Value",#N/A,FALSE,"Wacker";"Sensitivity",#N/A,FALSE,"Wacker";"Paine",#N/A,FALSE,"Wacker";"Quaker",#N/A,FALSE,"Wacker";"Wacker",#N/A,FALSE,"Wacker";"1900",#N/A,FALSE,"Wacker";"1901",#N/A,FALSE,"Wacker"}</definedName>
    <definedName name="fixed_assets" localSheetId="53" hidden="1">{"Detailed",#N/A,FALSE,"Schedule4"}</definedName>
    <definedName name="fjlk" localSheetId="53" hidden="1">{"incomemth",#N/A,TRUE,"forecast01";"incpercentmth",#N/A,TRUE,"forecast01";"balancemth",#N/A,TRUE,"forecast01";"cashmth",#N/A,TRUE,"forecast01";"cov2mth",#N/A,TRUE,"forecast01";"prbexp",#N/A,TRUE,"forecast01";"prbcap",#N/A,TRUE,"forecast01";"coalconsultants",#N/A,TRUE,"forecast01";"prbsum",#N/A,TRUE,"forecast01"}</definedName>
    <definedName name="fksajf" localSheetId="53" hidden="1">{#N/A,#N/A,FALSE,"SCHEDULE A";"MINIMUM RENT",#N/A,FALSE,"SCHEDULES B &amp; C";"PERCENTAGE RENT",#N/A,FALSE,"SCHEDULES B &amp; C"}</definedName>
    <definedName name="fm" localSheetId="53" hidden="1">{"summary1",#N/A,TRUE,"Comps";"summary2",#N/A,TRUE,"Comps";"summary3",#N/A,TRUE,"Comps"}</definedName>
    <definedName name="frequency" localSheetId="53">{"Monthly";"Semi-Monthly";"Bi-Weekly";"Weekly";"Acc Bi-Weekly";"Acc Weekly"}</definedName>
    <definedName name="fsdsfafd" localSheetId="53" hidden="1">{"CSheet",#N/A,FALSE,"C";"SmCap",#N/A,FALSE,"VAL1";"GulfCoast",#N/A,FALSE,"VAL1";"nav",#N/A,FALSE,"NAV";"Summary",#N/A,FALSE,"NAV"}</definedName>
    <definedName name="ftgygy" localSheetId="53" hidden="1">{#N/A,#N/A,FALSE,"LP Exp";#N/A,#N/A,FALSE,"Salary";#N/A,#N/A,FALSE,"Admin Exp";#N/A,#N/A,FALSE,"QTS Bud";#N/A,#N/A,FALSE,"Marketing"}</definedName>
    <definedName name="fuckface" localSheetId="53" hidden="1">{#N/A,#N/A,FALSE,"Assumptions";#N/A,#N/A,FALSE,"Impact Assumptions";#N/A,#N/A,FALSE,"10-Yr - detail";#N/A,#N/A,FALSE,"1,5,10 yr comp";#N/A,#N/A,FALSE,"Lse-Exp.";#N/A,#N/A,FALSE,"Rent Roll";#N/A,#N/A,FALSE,"Historical (2)";#N/A,#N/A,FALSE,"RET's";#N/A,#N/A,FALSE,"Lease Rollover"}</definedName>
    <definedName name="fuk" localSheetId="53" hidden="1">{"1999",#N/A,FALSE,"1999"}</definedName>
    <definedName name="g" localSheetId="5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garage" localSheetId="53" hidden="1">{#N/A,#N/A,FALSE,"Garage Assumpt 1";#N/A,#N/A,FALSE,"Garage Op Proj";#N/A,#N/A,FALSE,"Hist I&amp;E";#N/A,#N/A,FALSE,"Garage Lease"}</definedName>
    <definedName name="gcjki" localSheetId="53" hidden="1">{#N/A,#N/A,TRUE,"Krycí list"}</definedName>
    <definedName name="gcjkii" localSheetId="53" hidden="1">{#N/A,#N/A,TRUE,"Krycí list"}</definedName>
    <definedName name="gdxgxdz" localSheetId="53" hidden="1">{"View1",#N/A,FALSE,"Golf";"View2",#N/A,FALSE,"Golf";"View3",#N/A,FALSE,"Golf";"View4",#N/A,FALSE,"Golf";"View5",#N/A,FALSE,"Golf";"View6",#N/A,FALSE,"Golf";"View7",#N/A,FALSE,"Golf";"View8",#N/A,FALSE,"Golf";"View9",#N/A,FALSE,"Golf";"View10",#N/A,FALSE,"Golf";"View11",#N/A,FALSE,"Golf";"View12",#N/A,FALSE,"Golf"}</definedName>
    <definedName name="gegeg" localSheetId="53" hidden="1">{#N/A,#N/A,FALSE,"Cashflow Analysis";#N/A,#N/A,FALSE,"Sensitivity Analysis";#N/A,#N/A,FALSE,"PV";#N/A,#N/A,FALSE,"Pro Forma"}</definedName>
    <definedName name="gegeg.2" localSheetId="53" hidden="1">{#N/A,#N/A,FALSE,"Cashflow Analysis";#N/A,#N/A,FALSE,"Sensitivity Analysis";#N/A,#N/A,FALSE,"PV";#N/A,#N/A,FALSE,"Pro Forma"}</definedName>
    <definedName name="gfd" localSheetId="53" hidden="1">{#N/A,#N/A,FALSE,"Cashflow Analysis";#N/A,#N/A,FALSE,"Sensitivity Analysis";#N/A,#N/A,FALSE,"PV";#N/A,#N/A,FALSE,"Pro Forma"}</definedName>
    <definedName name="gfgh" localSheetId="53" hidden="1">{"Assumptions",#N/A,FALSE,"Assumptions"}</definedName>
    <definedName name="gfh" localSheetId="53" hidden="1">{"CSheet",#N/A,FALSE,"C";"SmCap",#N/A,FALSE,"VAL1";"GulfCoast",#N/A,FALSE,"VAL1";"nav",#N/A,FALSE,"NAV";"Summary",#N/A,FALSE,"NAV"}</definedName>
    <definedName name="gfhs" localSheetId="53" hidden="1">{"summary1",#N/A,TRUE,"Comps";"summary2",#N/A,TRUE,"Comps";"summary3",#N/A,TRUE,"Comps"}</definedName>
    <definedName name="gfjfju" localSheetId="53" hidden="1">{"Downside",#N/A,FALSE,"Downside"}</definedName>
    <definedName name="gg" localSheetId="53" hidden="1">{#N/A,#N/A,FALSE,"PropertyInfo"}</definedName>
    <definedName name="gg.2" localSheetId="53" hidden="1">{#N/A,#N/A,FALSE,"Cashflow Analysis";#N/A,#N/A,FALSE,"Sensitivity Analysis";#N/A,#N/A,FALSE,"PV";#N/A,#N/A,FALSE,"Pro Forma"}</definedName>
    <definedName name="ggg" localSheetId="53" hidden="1">{#N/A,#N/A,FALSE,"PropertyInfo"}</definedName>
    <definedName name="gggg" localSheetId="53" hidden="1">{"ODB",#N/A,FALSE,"Hold Scenario"}</definedName>
    <definedName name="gggggggggg" localSheetId="5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hh" localSheetId="53" hidden="1">{"cred comp",#N/A,FALSE,"Comparable Credit Analysis";"IS",#N/A,FALSE,"IS";"Sensitivity",#N/A,FALSE,"Sensitivity";"BS",#N/A,FALSE,"BS";"Bond Summary",#N/A,FALSE,"B Summary";"AD",#N/A,FALSE,"Accretion";"NAV",#N/A,FALSE,"NAV";"SU",#N/A,FALSE,"S&amp;U";"acq. study",#N/A,FALSE,"Acq. Study";"F Charges",#N/A,FALSE,"Fixed Charges"}</definedName>
    <definedName name="ghj" localSheetId="53" hidden="1">{"CSheet",#N/A,FALSE,"C";"SmCap",#N/A,FALSE,"VAL1";"GulfCoast",#N/A,FALSE,"VAL1";"nav",#N/A,FALSE,"NAV";"Summary",#N/A,FALSE,"NAV"}</definedName>
    <definedName name="ghjghjr" localSheetId="53" hidden="1">{"Bid",#N/A,FALSE,"Estimate";"Breakdowm",#N/A,FALSE,"Estimate"}</definedName>
    <definedName name="ghu" localSheetId="5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jio" localSheetId="53" hidden="1">{"cred comp",#N/A,FALSE,"Comparable Credit Analysis";"IS",#N/A,FALSE,"IS";"Sensitivity",#N/A,FALSE,"Sensitivity";"BS",#N/A,FALSE,"BS";"Bond Summary",#N/A,FALSE,"B Summary";"AD",#N/A,FALSE,"Accretion";"NAV",#N/A,FALSE,"NAV";"SU",#N/A,FALSE,"S&amp;U";"acq. study",#N/A,FALSE,"Acq. Study";"F Charges",#N/A,FALSE,"Fixed Charges"}</definedName>
    <definedName name="GKUY" localSheetId="5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mail" localSheetId="5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gr" localSheetId="53" hidden="1">{"three",#N/A,FALSE,"Capital";"four",#N/A,FALSE,"Capital"}</definedName>
    <definedName name="graph." localSheetId="53" hidden="1">{#N/A,#N/A,FALSE,"Yield Graph"}</definedName>
    <definedName name="graph2." localSheetId="53" hidden="1">{#N/A,#N/A,FALSE,"Yield Graph";#N/A,#N/A,FALSE,"Rent Roll";#N/A,#N/A,FALSE,"OE Yr1";#N/A,#N/A,FALSE,"Repl.Cst.+Ins."}</definedName>
    <definedName name="graph3." localSheetId="53" hidden="1">{#N/A,#N/A,FALSE,"Yield Graph"}</definedName>
    <definedName name="Ground_Lease" localSheetId="53" hidden="1">{#N/A,#N/A,FALSE,"Title Page";#N/A,#N/A,FALSE,"Index";#N/A,#N/A,FALSE,"Executive Summary";#N/A,#N/A,FALSE,"Building Areas";#N/A,#N/A,FALSE,"Construction Costs";#N/A,#N/A,FALSE,"Professional Fees";#N/A,#N/A,FALSE,"Marketing Fees";#N/A,#N/A,FALSE,"Finance";#N/A,#N/A,FALSE,"Rental Revenue";#N/A,#N/A,FALSE,"Lease Up Schedule";#N/A,#N/A,FALSE,"Profit";#N/A,#N/A,FALSE,"Cash Flow"}</definedName>
    <definedName name="grtr" localSheetId="53" hidden="1">{"graph",#N/A,FALSE,"WWJU";"graph",#N/A,FALSE,"WWSEM";"graph",#N/A,FALSE,"GOMJU";"graph",#N/A,FALSE,"GOMSEM";"graph",#N/A,FALSE,"NSJU";"graph",#N/A,FALSE,"NSSEM";"graph",#N/A,FALSE,"WAJU";"graph",#N/A,FALSE,"STOCKPRI";"graph",#N/A,FALSE,"CFTEV";"graph",#N/A,FALSE,"NAV-RCV";"graph",#N/A,FALSE,"CRUDEWW"}</definedName>
    <definedName name="gvk" localSheetId="53" hidden="1">{"Assumptions",#N/A,FALSE,"Assumptions"}</definedName>
    <definedName name="gyhui" localSheetId="53" hidden="1">{"CSheet",#N/A,FALSE,"C";"SmCap",#N/A,FALSE,"VAL1";"GulfCoast",#N/A,FALSE,"VAL1";"nav",#N/A,FALSE,"NAV";"Summary",#N/A,FALSE,"NAV"}</definedName>
    <definedName name="gyjh" localSheetId="53" hidden="1">{#N/A,#N/A,FALSE,"Cashflow Analysis";#N/A,#N/A,FALSE,"Sensitivity Analysis";#N/A,#N/A,FALSE,"PV";#N/A,#N/A,FALSE,"Pro Forma"}</definedName>
    <definedName name="h" localSheetId="53" hidden="1">{#N/A,#N/A,FALSE,"PropertyInfo"}</definedName>
    <definedName name="hallo" localSheetId="53" hidden="1">{#N/A,#N/A,FALSE,"Occ and Rate";#N/A,#N/A,FALSE,"PF Input";#N/A,#N/A,FALSE,"Capital Input";#N/A,#N/A,FALSE,"Proforma Five Yr";#N/A,#N/A,FALSE,"Calculations";#N/A,#N/A,FALSE,"Transaction Summary-DTW"}</definedName>
    <definedName name="HD" localSheetId="53" hidden="1">{TRUE,TRUE,-1.25,-15.5,604.5,369,FALSE,FALSE,TRUE,TRUE,0,1,83,1,38,4,5,4,TRUE,TRUE,3,TRUE,1,TRUE,75,"Swvu.inputs._.raw._.data.","ACwvu.inputs._.raw._.data.",#N/A,FALSE,FALSE,0.5,0.5,0.5,0.5,2,"&amp;F","&amp;A&amp;RPage &amp;P",FALSE,FALSE,FALSE,FALSE,1,60,#N/A,#N/A,"=R1C61:R53C89","=C1:C5",#N/A,#N/A,FALSE,FALSE,FALSE,1,600,600,FALSE,FALSE,TRUE,TRUE,TRUE}</definedName>
    <definedName name="Hello5" localSheetId="53">'Tax-Assessor Info'!Hello5</definedName>
    <definedName name="hfgh" localSheetId="53" hidden="1">{"sheet a",#N/A,FALSE,"A";"sheet b 1",#N/A,FALSE,"B";"sheet b 2",#N/A,FALSE,"B"}</definedName>
    <definedName name="HFH" localSheetId="53" hidden="1">{"print annual inc. statement",#N/A,FALSE,"Summary";"print annual stats",#N/A,FALSE,"Summary";"print quarterly inc. statement",#N/A,FALSE,"Summary";"print quarterly stats",#N/A,FALSE,"Summary"}</definedName>
    <definedName name="hgfgh" localSheetId="53" hidden="1">{"Zone1",#N/A,FALSE,"Parameters";"Zone2",#N/A,FALSE,"Parameters"}</definedName>
    <definedName name="hghg" localSheetId="5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hh" localSheetId="53" hidden="1">{#N/A,#N/A,FALSE,"Summary"}</definedName>
    <definedName name="hhh" localSheetId="53" hidden="1">{#N/A,#N/A,FALSE,"Summary"}</definedName>
    <definedName name="hhhh" localSheetId="53" hidden="1">{#N/A,#N/A,FALSE,"OpEx (PP)";#N/A,#N/A,FALSE,"Lease Comps (O)-BT";#N/A,#N/A,FALSE,"OpEx (CC)";#N/A,#N/A,FALSE,"Value (PP-Base)";#N/A,#N/A,FALSE,"Value (CC-Base)";#N/A,#N/A,FALSE,"Sales Comps (R)";#N/A,#N/A,FALSE,"Sales Comps (O)"}</definedName>
    <definedName name="hhhhhhhhhhhh" localSheetId="53" hidden="1">{#N/A,#N/A,FALSE,"CCC ACC Budget";#N/A,#N/A,FALSE,"Variance";#N/A,#N/A,FALSE,"CCC Rent Detail";#N/A,#N/A,FALSE,"COMMON AREA";#N/A,#N/A,FALSE,"CCC Electric Inclusion";#N/A,#N/A,FALSE,"CCC Opex Detail";#N/A,#N/A,FALSE,"CCC RE Tax Detail";#N/A,#N/A,FALSE,"CCC Chilled Wtr Inclusion";#N/A,#N/A,FALSE,"CCC OTHVAC ";#N/A,#N/A,FALSE,"CCC INPUT"}</definedName>
    <definedName name="hjf" localSheetId="5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j" localSheetId="53" hidden="1">{"PROFORMA",#N/A,FALSE,"A";"BIGGER 1",#N/A,FALSE,"B";"BIGGER 2",#N/A,FALSE,"B";"BIGGER 3",#N/A,FALSE,"B";"SMALL CF 1",#N/A,FALSE,"C"}</definedName>
    <definedName name="hjkl" localSheetId="53" hidden="1">{"Zone1",#N/A,FALSE,"Parameters";"Zone2",#N/A,FALSE,"Parameters"}</definedName>
    <definedName name="hlhldh" localSheetId="53" hidden="1">{"Annual Cash Flows",#N/A,FALSE,"Annual Summary"}</definedName>
    <definedName name="hmnxghj" localSheetId="53" hidden="1">{"CF",#N/A,FALSE,"Cash Flow";"RET",#N/A,FALSE,"Returns";"NPV",#N/A,FALSE,"Values";"ASMPT",#N/A,FALSE,"Assumptions"}</definedName>
    <definedName name="hod" localSheetId="53" hidden="1">{#N/A,#N/A,FALSE,"TS";#N/A,#N/A,FALSE,"Combo";#N/A,#N/A,FALSE,"FAIR";#N/A,#N/A,FALSE,"RBC";#N/A,#N/A,FALSE,"xxxx";#N/A,#N/A,FALSE,"A_D";#N/A,#N/A,FALSE,"WACC";#N/A,#N/A,FALSE,"DCF";#N/A,#N/A,FALSE,"LBO";#N/A,#N/A,FALSE,"AcqMults";#N/A,#N/A,FALSE,"CompMults"}</definedName>
    <definedName name="hon" localSheetId="53" hidden="1">{"Full Gross to Net",#N/A,TRUE,"GtoN";"R_I Accepted from Group Coys",#N/A,TRUE,"GtoN";"R_I Ceded to Group Coys",#N/A,TRUE,"GtoN";"Closing Loss Reserves and Gross Claims Incurred",#N/A,TRUE,"GtoN"}</definedName>
    <definedName name="houy" localSheetId="53" hidden="1">{#N/A,#N/A,FALSE,"AD_Purchase";#N/A,#N/A,FALSE,"Credit";#N/A,#N/A,FALSE,"PF Acquisition";#N/A,#N/A,FALSE,"PF Offering"}</definedName>
    <definedName name="html" localSheetId="53" hidden="1">{"'Assump'!$F$6:$J$6"}</definedName>
    <definedName name="HTML_Control" localSheetId="53" hidden="1">{"'Assump'!$F$6:$J$6"}</definedName>
    <definedName name="HTML_Header" localSheetId="53" hidden="1">"Rolling"</definedName>
    <definedName name="HTML_LastUpdate" localSheetId="53" hidden="1">"7/24/98"</definedName>
    <definedName name="HTML_Name" localSheetId="53" hidden="1">"Paulie Englishman"</definedName>
    <definedName name="HTML_PathFile" localSheetId="53" hidden="1">"C:\My Documents\MyHTML.htm"</definedName>
    <definedName name="HTML_Title" localSheetId="53" hidden="1">"Property Month End Template"</definedName>
    <definedName name="htmlnew" localSheetId="53" hidden="1">{"'Assump'!$F$6:$J$6"}</definedName>
    <definedName name="hu" localSheetId="53" hidden="1">{"Total",#N/A,FALSE,"Six Fields";"PDP",#N/A,FALSE,"Six Fields";"PNP",#N/A,FALSE,"Six Fields";"PUD",#N/A,FALSE,"Six Fields";"Prob",#N/A,FALSE,"Six Fields"}</definedName>
    <definedName name="huh" localSheetId="53" hidden="1">{#N/A,#N/A,FALSE,"Assumptions";#N/A,#N/A,FALSE,"Impact Assumptions";#N/A,#N/A,FALSE,"10-Yr - detail";#N/A,#N/A,FALSE,"1,5,10 yr comp";#N/A,#N/A,FALSE,"Lse-Exp.";#N/A,#N/A,FALSE,"Rent Roll";#N/A,#N/A,FALSE,"Historical (2)";#N/A,#N/A,FALSE,"RET's";#N/A,#N/A,FALSE,"Lease Rollover"}</definedName>
    <definedName name="hui" localSheetId="53" hidden="1">{"Sum1",#N/A,FALSE,"Reserve Report";"Sum2",#N/A,FALSE,"Reserve Report";"Sum3",#N/A,FALSE,"Reserve Report";"Sum4",#N/A,FALSE,"Reserve Report"}</definedName>
    <definedName name="ien" localSheetId="53" hidden="1">{"P_L Account",#N/A,FALSE,"Prime";"Assets",#N/A,FALSE,"Prime";"Liabilities",#N/A,FALSE,"Prime";"Capital and Reserves",#N/A,FALSE,"Prime";"Rec. of S_Holders Funds",#N/A,FALSE,"Prime";"Rec. of Pre and Post Tax Result",#N/A,FALSE,"Prime"}</definedName>
    <definedName name="ignore" localSheetId="53" hidden="1">{#N/A,#N/A,FALSE,"WATCHDSC";#N/A,#N/A,FALSE,"2LOSSMOD";#N/A,#N/A,FALSE,"2LOSS";#N/A,#N/A,FALSE,"DSC";#N/A,#N/A,FALSE,"OPERAT";#N/A,#N/A,FALSE,"ADJUST";#N/A,#N/A,FALSE,"LEASE EXPIRE"}</definedName>
    <definedName name="III" localSheetId="5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 localSheetId="5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mmediate" localSheetId="53" hidden="1">{"sheet a",#N/A,FALSE,"A";"2 9 casflow",#N/A,FALSE,"B"}</definedName>
    <definedName name="io" localSheetId="5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iouu" localSheetId="53" hidden="1">{"Total",#N/A,FALSE,"Total Proved + Probable";"PDP",#N/A,FALSE,"Total Proved + Probable";"PNP",#N/A,FALSE,"Total Proved + Probable";"PUD",#N/A,FALSE,"Total Proved + Probable";"Prob",#N/A,FALSE,"Total Proved + Probable"}</definedName>
    <definedName name="IQ_ACCOUNT_CHANGE" localSheetId="53" hidden="1">"c1449"</definedName>
    <definedName name="IQ_ACCOUNTS_PAY" localSheetId="53" hidden="1">"c1343"</definedName>
    <definedName name="IQ_ACCRUED_EXP" localSheetId="53" hidden="1">"c1341"</definedName>
    <definedName name="IQ_ACCUM_DEP" localSheetId="53" hidden="1">"c1340"</definedName>
    <definedName name="IQ_ACCUMULATED_PENSION_OBLIGATION" localSheetId="53" hidden="1">"c2244"</definedName>
    <definedName name="IQ_ADD_PAID_IN" localSheetId="53" hidden="1">"c1344"</definedName>
    <definedName name="IQ_ALLOW_CONST" localSheetId="53" hidden="1">"c1342"</definedName>
    <definedName name="IQ_AMORTIZATION" localSheetId="53" hidden="1">"c1591"</definedName>
    <definedName name="IQ_AVG_VOLUME" localSheetId="53" hidden="1">"c1346"</definedName>
    <definedName name="IQ_BETA" localSheetId="53" hidden="1">"c2133"</definedName>
    <definedName name="IQ_BV_OVER_SHARES" localSheetId="53" hidden="1">"c1349"</definedName>
    <definedName name="IQ_CAPITAL_LEASE" localSheetId="53" hidden="1">"c1350"</definedName>
    <definedName name="IQ_CASH" localSheetId="53" hidden="1">"c1458"</definedName>
    <definedName name="IQ_CASH_DUE_BANKS" localSheetId="53" hidden="1">"c1351"</definedName>
    <definedName name="IQ_CASH_ST" localSheetId="53" hidden="1">"c1355"</definedName>
    <definedName name="IQ_CHANGES_WORK_CAP" localSheetId="53" hidden="1">"c1357"</definedName>
    <definedName name="IQ_COMMON_STOCK" localSheetId="53" hidden="1">"c1358"</definedName>
    <definedName name="IQ_COST_REVENUE" localSheetId="53" hidden="1">"c1359"</definedName>
    <definedName name="IQ_DAYS_PAY_OUTST" localSheetId="53" hidden="1">"c1362"</definedName>
    <definedName name="IQ_DAYS_SALES_OUTST" localSheetId="53" hidden="1">"c1363"</definedName>
    <definedName name="IQ_DEF_ACQ_CST" localSheetId="53" hidden="1">"c1364"</definedName>
    <definedName name="IQ_DEF_INC_TAX" localSheetId="53" hidden="1">"c1365"</definedName>
    <definedName name="IQ_DEFERRED_INC_TAX" localSheetId="53" hidden="1">"c1447"</definedName>
    <definedName name="IQ_DEFERRED_TAXES" localSheetId="53" hidden="1">"c1356"</definedName>
    <definedName name="IQ_DEPRE_AMORT" localSheetId="53" hidden="1">"c1360"</definedName>
    <definedName name="IQ_DEPRE_DEPLE" localSheetId="53" hidden="1">"c1361"</definedName>
    <definedName name="IQ_DESCRIPTION_LONG" localSheetId="53" hidden="1">"c1520"</definedName>
    <definedName name="IQ_DISCONT_OPER" localSheetId="53" hidden="1">"c1367"</definedName>
    <definedName name="IQ_DIV_PAYMENT_DATE" localSheetId="53" hidden="1">"c2205"</definedName>
    <definedName name="IQ_DIV_RECORD_DATE" localSheetId="53" hidden="1">"c2204"</definedName>
    <definedName name="IQ_DIVID_SHARE" localSheetId="53" hidden="1">"c1366"</definedName>
    <definedName name="IQ_EBIT_OVER_IE" localSheetId="53" hidden="1">"c1369"</definedName>
    <definedName name="IQ_EBITDA_CAPEX_OVER_TOTAL_IE" localSheetId="53" hidden="1">"c1370"</definedName>
    <definedName name="IQ_EBITDA_OVER_TOTAL_IE" localSheetId="53" hidden="1">"c1371"</definedName>
    <definedName name="IQ_ENTERPRISE_VALUE" localSheetId="53" hidden="1">"c1348"</definedName>
    <definedName name="IQ_EQUITY_AFFIL" localSheetId="53" hidden="1">"c1451"</definedName>
    <definedName name="IQ_EQV_OVER_LTM_PRETAX_INC" localSheetId="53" hidden="1">"c1390"</definedName>
    <definedName name="IQ_EV_OVER_EMPLOYEE" localSheetId="53" hidden="1">"c1428"</definedName>
    <definedName name="IQ_EV_OVER_LTM_EBIT" localSheetId="53" hidden="1">"c1426"</definedName>
    <definedName name="IQ_EV_OVER_LTM_EBITDA" localSheetId="53" hidden="1">"c1427"</definedName>
    <definedName name="IQ_EV_OVER_LTM_REVENUE" localSheetId="53" hidden="1">"c1429"</definedName>
    <definedName name="IQ_EXERCISE_PRICE" localSheetId="53" hidden="1">"c1897"</definedName>
    <definedName name="IQ_EXTRA_ITEMS" localSheetId="53" hidden="1">"c1459"</definedName>
    <definedName name="IQ_FINANCING_CASH" localSheetId="53" hidden="1">"c1405"</definedName>
    <definedName name="IQ_FINANCING_CASH_SUPPL" localSheetId="53" hidden="1">"c1406"</definedName>
    <definedName name="IQ_FOREIGN_EXCHANGE" localSheetId="53" hidden="1">"c1376"</definedName>
    <definedName name="IQ_GAIN_SALE_ASSETS" localSheetId="53" hidden="1">"c1377"</definedName>
    <definedName name="IQ_GOODWILL_NET" localSheetId="53" hidden="1">"c1380"</definedName>
    <definedName name="IQ_GROSS_DIVID" localSheetId="53" hidden="1">"c1446"</definedName>
    <definedName name="IQ_GROSS_PROFIT" localSheetId="53" hidden="1">"c1378"</definedName>
    <definedName name="IQ_INC_AVAIL_EXCL" localSheetId="53" hidden="1">"c1395"</definedName>
    <definedName name="IQ_INC_AVAIL_INCL" localSheetId="53" hidden="1">"c1396"</definedName>
    <definedName name="IQ_INC_BEFORE_TAX" localSheetId="53" hidden="1">"c1375"</definedName>
    <definedName name="IQ_INTANGIBLES_NET" localSheetId="53" hidden="1">"c1407"</definedName>
    <definedName name="IQ_INTEREST_EXP_NON" localSheetId="53" hidden="1">"c1383"</definedName>
    <definedName name="IQ_INTEREST_INC" localSheetId="53" hidden="1">"c1393"</definedName>
    <definedName name="IQ_INTEREST_INC_NON" localSheetId="53" hidden="1">"c1384"</definedName>
    <definedName name="IQ_ISS_DEBT_NET" localSheetId="53" hidden="1">"c1391"</definedName>
    <definedName name="IQ_LOAN_LOSS" localSheetId="53" hidden="1">"c1386"</definedName>
    <definedName name="IQ_LONG_TERM_DEBT" localSheetId="53" hidden="1">"c1387"</definedName>
    <definedName name="IQ_LONG_TERM_DEBT_OVER_TOTAL_CAP" localSheetId="53" hidden="1">"c1388"</definedName>
    <definedName name="IQ_LONG_TERM_INV" localSheetId="53" hidden="1">"c1389"</definedName>
    <definedName name="IQ_LTM_REVENUE_OVER_EMPLOYEES" localSheetId="53" hidden="1">"c1437"</definedName>
    <definedName name="IQ_NAMES_REVISION_DATE_" localSheetId="53" hidden="1">40973.8018865741</definedName>
    <definedName name="IQ_NET_INC" localSheetId="53" hidden="1">"c1394"</definedName>
    <definedName name="IQ_NET_INC_BEFORE" localSheetId="53" hidden="1">"c1368"</definedName>
    <definedName name="IQ_NET_INC_CF" localSheetId="53" hidden="1">"c1397"</definedName>
    <definedName name="IQ_NET_INC_MARGIN" localSheetId="53" hidden="1">"c1398"</definedName>
    <definedName name="IQ_NET_INTEREST_INC" localSheetId="53" hidden="1">"c1392"</definedName>
    <definedName name="IQ_NON_CASH" localSheetId="53" hidden="1">"c1399"</definedName>
    <definedName name="IQ_NON_INTEREST_EXP" localSheetId="53" hidden="1">"c1400"</definedName>
    <definedName name="IQ_NON_INTEREST_INC" localSheetId="53" hidden="1">"c1401"</definedName>
    <definedName name="IQ_NOTES_PAY" localSheetId="53" hidden="1">"c1423"</definedName>
    <definedName name="IQ_OPER_INC_MARGIN" localSheetId="53" hidden="1">"c1448"</definedName>
    <definedName name="IQ_OTHER_CURRENT_ASSETS" localSheetId="53" hidden="1">"c1403"</definedName>
    <definedName name="IQ_OTHER_CURRENT_LIAB" localSheetId="53" hidden="1">"c1404"</definedName>
    <definedName name="IQ_OTHER_INVESTING" localSheetId="53" hidden="1">"c1408"</definedName>
    <definedName name="IQ_OTHER_LONG_TERM" localSheetId="53" hidden="1">"c1409"</definedName>
    <definedName name="IQ_OTHER_NET" localSheetId="53" hidden="1">"c1453"</definedName>
    <definedName name="IQ_OTHER_REVENUE" localSheetId="53" hidden="1">"c1410"</definedName>
    <definedName name="IQ_OUTSTANDING_BS_DATE" localSheetId="53" hidden="1">"c2128"</definedName>
    <definedName name="IQ_OUTSTANDING_FILING_DATE" localSheetId="53" hidden="1">"c2127"</definedName>
    <definedName name="IQ_PAY_ACCRUED" localSheetId="53" hidden="1">"c1457"</definedName>
    <definedName name="IQ_PERIODDATE" localSheetId="53" hidden="1">"c1414"</definedName>
    <definedName name="IQ_PREF_STOCK" localSheetId="53" hidden="1">"c1416"</definedName>
    <definedName name="IQ_PREF_TOT" localSheetId="53" hidden="1">"c1415"</definedName>
    <definedName name="IQ_PREPAID_EXPEN" localSheetId="53" hidden="1">"c1418"</definedName>
    <definedName name="IQ_PRICE_OVER_BVPS" localSheetId="53" hidden="1">"c1412"</definedName>
    <definedName name="IQ_PRICE_OVER_LTM_EPS" localSheetId="53" hidden="1">"c1413"</definedName>
    <definedName name="IQ_PRO_FORMA_NET_INC" localSheetId="53" hidden="1">"c1452"</definedName>
    <definedName name="IQ_PROPERTY_GROSS" localSheetId="53" hidden="1">"c1379"</definedName>
    <definedName name="IQ_PROPERTY_NET" localSheetId="53" hidden="1">"c1402"</definedName>
    <definedName name="IQ_REDEEM_PREF_STOCK" localSheetId="53" hidden="1">"c1417"</definedName>
    <definedName name="IQ_RESEARCH_DEV" localSheetId="53" hidden="1">"c1419"</definedName>
    <definedName name="IQ_RETAINED_EARN" localSheetId="53" hidden="1">"c1420"</definedName>
    <definedName name="IQ_RETURN_INVESTMENT" localSheetId="53" hidden="1">"c1421"</definedName>
    <definedName name="IQ_REVENUE" localSheetId="53" hidden="1">"c1422"</definedName>
    <definedName name="IQ_SHAREOUTSTANDING" localSheetId="53" hidden="1">"c1347"</definedName>
    <definedName name="IQ_SHORT_TERM_INVEST" localSheetId="53" hidden="1">"c1425"</definedName>
    <definedName name="IQ_TOTAL_CASH_DIVID" localSheetId="53" hidden="1">"c1455"</definedName>
    <definedName name="IQ_TOTAL_CASH_FINAN" localSheetId="53" hidden="1">"c1352"</definedName>
    <definedName name="IQ_TOTAL_CASH_INVEST" localSheetId="53" hidden="1">"c1353"</definedName>
    <definedName name="IQ_TOTAL_CASH_OPER" localSheetId="53" hidden="1">"c1354"</definedName>
    <definedName name="IQ_TOTAL_COMMON" localSheetId="53" hidden="1">"c1411"</definedName>
    <definedName name="IQ_TOTAL_CURRENT_ASSETS" localSheetId="53" hidden="1">"c1430"</definedName>
    <definedName name="IQ_TOTAL_CURRENT_LIAB" localSheetId="53" hidden="1">"c1431"</definedName>
    <definedName name="IQ_TOTAL_DEBT_OVER_EBITDA" localSheetId="53" hidden="1">"c1433"</definedName>
    <definedName name="IQ_TOTAL_DEBT_OVER_TOTAL_BV" localSheetId="53" hidden="1">"c1434"</definedName>
    <definedName name="IQ_TOTAL_DEBT_OVER_TOTAL_CAP" localSheetId="53" hidden="1">"c1432"</definedName>
    <definedName name="IQ_TOTAL_EMPLOYEE" localSheetId="53" hidden="1">"c2141"</definedName>
    <definedName name="IQ_TOTAL_INTEREST_EXP" localSheetId="53" hidden="1">"c1382"</definedName>
    <definedName name="IQ_TOTAL_INVENTORY" localSheetId="53" hidden="1">"c1385"</definedName>
    <definedName name="IQ_TOTAL_LIAB_SHAREHOLD" localSheetId="53" hidden="1">"c1435"</definedName>
    <definedName name="IQ_TOTAL_REVENUE" localSheetId="53" hidden="1">"c1436"</definedName>
    <definedName name="IQ_TOTAL_ST_BORROW" localSheetId="53" hidden="1">"c1424"</definedName>
    <definedName name="IQ_TRADE_AR" localSheetId="53" hidden="1">"c1345"</definedName>
    <definedName name="IQ_TREASURY_STOCK" localSheetId="53" hidden="1">"c1438"</definedName>
    <definedName name="IQ_XDIV_DATE" localSheetId="53" hidden="1">"c2203"</definedName>
    <definedName name="iser" localSheetId="53" hidden="1">{"Rent_ChangesTotal",#N/A,FALSE,"Sheet1"}</definedName>
    <definedName name="j" localSheetId="53" hidden="1">{"new",#N/A,FALSE,"D";"PROFORMA",#N/A,FALSE,"A";"partial 1",#N/A,FALSE,"B";"partial 2",#N/A,FALSE,"B";"partial 3",#N/A,FALSE,"B";"SMALL CF 1",#N/A,FALSE,"C"}</definedName>
    <definedName name="jb" localSheetId="53" hidden="1">{"summary1",#N/A,TRUE,"Comps";"summary2",#N/A,TRUE,"Comps";"summary3",#N/A,TRUE,"Comps"}</definedName>
    <definedName name="jc" localSheetId="5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jjlj" localSheetId="53" hidden="1">{"scheduleB",#N/A,FALSE,"CTT_CLO"}</definedName>
    <definedName name="jk" localSheetId="5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l" localSheetId="53" hidden="1">{"ReportTop",#N/A,FALSE,"report top"}</definedName>
    <definedName name="jklkj" localSheetId="53" hidden="1">{"Sum1",#N/A,FALSE,"Reserve Report";"Sum2",#N/A,FALSE,"Reserve Report";"Sum3",#N/A,FALSE,"Reserve Report";"Sum4",#N/A,FALSE,"Reserve Report"}</definedName>
    <definedName name="jpeg" localSheetId="53" hidden="1">{"'Assump'!$F$6:$J$6"}</definedName>
    <definedName name="jsfda" localSheetId="53" hidden="1">{"incomemth",#N/A,TRUE,"forecast00";"incomepercentmth",#N/A,TRUE,"forecast00";"balancemth",#N/A,TRUE,"forecast00";"cashmth",#N/A,TRUE,"forecast00";"covenantmth",#N/A,TRUE,"forecast00"}</definedName>
    <definedName name="k" localSheetId="53" hidden="1">{#N/A,#N/A,FALSE,"Assumptions";#N/A,#N/A,FALSE,"Consol CF";#N/A,#N/A,FALSE,"matx B4 DS";#N/A,#N/A,FALSE,"Hacienda CF";#N/A,#N/A,FALSE,"matx B4 DS Hac";#N/A,#N/A,FALSE,"Chabot CF";#N/A,#N/A,FALSE,"matx B4 DS Chabot";#N/A,#N/A,FALSE,"Diablo CF";#N/A,#N/A,FALSE,"matx B4 DS Diablo"}</definedName>
    <definedName name="KGKHJ" localSheetId="5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j" localSheetId="53" hidden="1">{#N/A,#N/A,TRUE,"Krycí list"}</definedName>
    <definedName name="kjj" localSheetId="53" hidden="1">{#N/A,#N/A,TRUE,"Krycí list"}</definedName>
    <definedName name="kjjjjkjhk" localSheetId="53" hidden="1">{"sheet a",#N/A,FALSE,"A";"sheet b 1",#N/A,FALSE,"B";"sheet b 2",#N/A,FALSE,"B"}</definedName>
    <definedName name="kjkk" localSheetId="53" hidden="1">{"Sum1",#N/A,FALSE,"Reserve Report";"Sum2",#N/A,FALSE,"Reserve Report";"Sum3",#N/A,FALSE,"Reserve Report";"Sum4",#N/A,FALSE,"Reserve Report"}</definedName>
    <definedName name="kkjjj" localSheetId="53" hidden="1">{#N/A,#N/A,FALSE,"Common Area Accrual";#N/A,#N/A,FALSE,"Unit One LaSalle";#N/A,#N/A,FALSE,"Unit One CW";#N/A,#N/A,FALSE,"Unit One LaSallle + C &amp; W";#N/A,#N/A,FALSE,"Consolidated Accrual"}</definedName>
    <definedName name="kkk" localSheetId="53" hidden="1">{#N/A,#N/A,FALSE,"B_Spread"}</definedName>
    <definedName name="kkkkkkkkkk" localSheetId="53" hidden="1">{#N/A,#N/A,FALSE,"Cash Flow";#N/A,#N/A,FALSE,"scenario 1"}</definedName>
    <definedName name="kli" localSheetId="53" hidden="1">{"Total",#N/A,FALSE,"Total Proved";"PDP",#N/A,FALSE,"Total Proved";"PNP",#N/A,FALSE,"Total Proved";"PUD",#N/A,FALSE,"Total Proved"}</definedName>
    <definedName name="l" localSheetId="53" hidden="1">{#N/A,#N/A,FALSE,"Matrix";#N/A,#N/A,FALSE,"Cash Flow";#N/A,#N/A,FALSE,"10 Year Cost Analysis"}</definedName>
    <definedName name="laj" localSheetId="53" hidden="1">{"Outflow 1",#N/A,FALSE,"Outflows-Inflows";"Outflow 2",#N/A,FALSE,"Outflows-Inflows";"Inflow 1",#N/A,FALSE,"Outflows-Inflows";"Inflow 2",#N/A,FALSE,"Outflows-Inflows"}</definedName>
    <definedName name="lam" localSheetId="53" hidden="1">{"2001",#N/A,FALSE,"2001"}</definedName>
    <definedName name="Last_Row" localSheetId="53">IF(Values_Entered,[0]!Header_Row+'Tax-Assessor Info'!Number_of_Payments,[0]!Header_Row)</definedName>
    <definedName name="len" localSheetId="53" hidden="1">{"Full Gross to Net",#N/A,TRUE,"GtoN";"R_I Accepted from Group Coys",#N/A,TRUE,"GtoN";"R_I Ceded to Group Coys",#N/A,TRUE,"GtoN";"Closing Loss Reserves and Gross Claims Incurred",#N/A,TRUE,"GtoN"}</definedName>
    <definedName name="ljl" localSheetId="53" hidden="1">{#N/A,#N/A,FALSE,"Expense Detail ";#N/A,#N/A,FALSE,"Worksheet";#N/A,#N/A,FALSE,"Audit";#N/A,#N/A,FALSE,"Exclusions";#N/A,#N/A,FALSE,"Variance";#N/A,#N/A,FALSE,"Reconciliation"}</definedName>
    <definedName name="lllll" localSheetId="53" hidden="1">{"sheet a",#N/A,FALSE,"A";"sheet b 1",#N/A,FALSE,"B";"sheet b 2",#N/A,FALSE,"B"}</definedName>
    <definedName name="llllllllllllllllllllllllllllll" localSheetId="53" hidden="1">{#N/A,#N/A,FALSE,"LP Exp";#N/A,#N/A,FALSE,"Salary";#N/A,#N/A,FALSE,"Admin Exp";#N/A,#N/A,FALSE,"QTS Bud";#N/A,#N/A,FALSE,"Marketing"}</definedName>
    <definedName name="lmo" localSheetId="53" hidden="1">{"P_L Account",#N/A,FALSE,"Prime";"Assets",#N/A,FALSE,"Prime";"Liabilities",#N/A,FALSE,"Prime";"Capital and Reserves",#N/A,FALSE,"Prime";"Rec. of S_Holders Funds",#N/A,FALSE,"Prime";"Rec. of Pre and Post Tax Result",#N/A,FALSE,"Prime"}</definedName>
    <definedName name="LOCAL_MYSQL_DATE_FORMAT" localSheetId="5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kard" localSheetId="53" hidden="1">{#N/A,#N/A,FALSE,"Exec Sum 10Yr";#N/A,#N/A,FALSE,"Assumptions";#N/A,#N/A,FALSE,"Operating Stmts";#N/A,#N/A,FALSE,"Year One Pro Forma";#N/A,#N/A,FALSE,"Rent Roll Summary";#N/A,#N/A,FALSE,"Market Rent Detail";#N/A,#N/A,FALSE,"Effective Rental Income Detail";#N/A,#N/A,FALSE,"Cash Flow Projections";#N/A,#N/A,FALSE,"Net Residual Value"}</definedName>
    <definedName name="m" localSheetId="53" hidden="1">{#N/A,#N/A,FALSE,"matx B4 DS";#N/A,#N/A,FALSE,"matx B4 DS Hac";#N/A,#N/A,FALSE,"matx B4 DS Chabot";#N/A,#N/A,FALSE,"matx B4 DS Diablo"}</definedName>
    <definedName name="market1" localSheetId="53" hidden="1">{"Zone1",#N/A,FALSE,"Parameters";"Zone2",#N/A,FALSE,"Parameters"}</definedName>
    <definedName name="matrices" localSheetId="53" hidden="1">{#N/A,#N/A,FALSE,"Assumptions";#N/A,#N/A,FALSE,"Consol CF";#N/A,#N/A,FALSE,"matx B4 DS";#N/A,#N/A,FALSE,"Hacienda CF";#N/A,#N/A,FALSE,"matx B4 DS Hac";#N/A,#N/A,FALSE,"Chabot CF";#N/A,#N/A,FALSE,"matx B4 DS Chabot";#N/A,#N/A,FALSE,"Diablo CF";#N/A,#N/A,FALSE,"matx B4 DS Diablo"}</definedName>
    <definedName name="matricies" localSheetId="53" hidden="1">{#N/A,#N/A,FALSE,"matx B4 DS";#N/A,#N/A,FALSE,"matx B4 DS Hac";#N/A,#N/A,FALSE,"matx B4 DS Chabot";#N/A,#N/A,FALSE,"matx B4 DS Diablo"}</definedName>
    <definedName name="matrix" localSheetId="5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CUwork1" localSheetId="53" hidden="1">{#N/A,#N/A,TRUE,"Summary";#N/A,#N/A,TRUE,"Program Scheme";#N/A,#N/A,TRUE,"Assumptions";#N/A,#N/A,TRUE,"Development Budget &amp; Timing";#N/A,#N/A,TRUE,"Cash Flow";#N/A,#N/A,TRUE,"Cash Flow to Debt &amp; Equity"}</definedName>
    <definedName name="MEMO___3" localSheetId="53" hidden="1">{#N/A,#N/A,FALSE,"PRELIMINARY REVIEW";#N/A,#N/A,FALSE,"SOURCES AND USES OF FUNDS";#N/A,#N/A,FALSE,"COST ITEMS";#N/A,#N/A,FALSE,"DRAW SCHEDULE";#N/A,#N/A,FALSE,"STABILIZED OPERATING PROFORMA";#N/A,#N/A,FALSE,"LEASE UP OPERATING PROFORMA";#N/A,#N/A,FALSE,"INPUT SHEET"}</definedName>
    <definedName name="MEMO__1" localSheetId="53" hidden="1">{#N/A,#N/A,FALSE,"Cons PL-Accrual"}</definedName>
    <definedName name="memo26" localSheetId="53" hidden="1">{#N/A,#N/A,FALSE,"Assumptions";"Section 1",#N/A,FALSE,"SYNDICATION MODEL";"Section 2",#N/A,FALSE,"SYNDICATION MODEL";#N/A,#N/A,FALSE,"Input Sheet";#N/A,#N/A,FALSE,"SYNDICATION ROE"}</definedName>
    <definedName name="men" localSheetId="53" hidden="1">{"Error Report",#N/A,FALSE,"Report"}</definedName>
    <definedName name="meow" localSheetId="53" hidden="1">{#N/A,#N/A,FALSE,"Pricing Matrix";#N/A,#N/A,FALSE,"Assumptions";#N/A,#N/A,FALSE,"Year One Pro Forma";#N/A,#N/A,FALSE,"Operating Stmts";#N/A,#N/A,FALSE,"Cash Flow Projections";#N/A,#N/A,FALSE,"Rent Roll Summary";#N/A,#N/A,FALSE,"Market Rent Detail";#N/A,#N/A,FALSE,"Effective Rental Income Detail"}</definedName>
    <definedName name="MGDV_IRR" localSheetId="53" hidden="1">{"Zone1",#N/A,FALSE,"Parameters";"Zone2",#N/A,FALSE,"Parameters"}</definedName>
    <definedName name="MGHM" localSheetId="5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5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chael" localSheetId="53" hidden="1">{"GENERAL INPUT",#N/A,FALSE,"GENERAL INPUT";"PROFORMA DRAW SCHEDULE",#N/A,FALSE,"WORKSHEET";"BUDGET ALL",#N/A,FALSE,"BUDGET";"OPERATING ALL",#N/A,FALSE,"OPERATING";"DRAW ESTIMATES",#N/A,FALSE,"DRAWS";"SOURCES &amp; USES",#N/A,FALSE,"SOURCES &amp; USES"}</definedName>
    <definedName name="midpointvalue" localSheetId="53" hidden="1">{#N/A,#N/A,FALSE,"Cashflow Analysis";#N/A,#N/A,FALSE,"Sensitivity Analysis";#N/A,#N/A,FALSE,"PV";#N/A,#N/A,FALSE,"Pro Forma"}</definedName>
    <definedName name="mm" localSheetId="53"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mmm" localSheetId="53" hidden="1">{#N/A,#N/A,FALSE,"Cover";#N/A,#N/A,FALSE,"LUMI";#N/A,#N/A,FALSE,"COMD";#N/A,#N/A,FALSE,"Valuation";#N/A,#N/A,FALSE,"Assumptions";#N/A,#N/A,FALSE,"Pooling";#N/A,#N/A,FALSE,"BalanceSheet"}</definedName>
    <definedName name="MRG" localSheetId="53" hidden="1">{"INCOME",#N/A,FALSE,"ProNet";"VALUE",#N/A,FALSE,"ProNet"}</definedName>
    <definedName name="name1" localSheetId="53" hidden="1">{"SIMPLIFD_P1",#N/A,FALSE,"SIMPLIFD"}</definedName>
    <definedName name="name2" localSheetId="53" hidden="1">{#N/A,#N/A,FALSE,"Assumptions";#N/A,#N/A,FALSE,"Promote Assumptions";#N/A,#N/A,FALSE,"Residual Analysis";#N/A,#N/A,FALSE,"ROC";#N/A,#N/A,FALSE,"Project Costs";#N/A,#N/A,FALSE,"Annual CF";#N/A,#N/A,FALSE,"Stab Proforma"}</definedName>
    <definedName name="Nane2" localSheetId="53" hidden="1">{"TEST1",#N/A,FALSE,"SIMPLIFD"}</definedName>
    <definedName name="naveeds" localSheetId="53" hidden="1">{"CSheet",#N/A,FALSE,"C";"SmCap",#N/A,FALSE,"VAL1";"GulfCoast",#N/A,FALSE,"VAL1";"nav",#N/A,FALSE,"NAV";"Summary",#N/A,FALSE,"NAV"}</definedName>
    <definedName name="nbmvcmnb" localSheetId="53" hidden="1">{#N/A,#N/A,TRUE,"10 Yr Hold";#N/A,#N/A,TRUE,"7 Yr Hold";#N/A,#N/A,TRUE,"5 Yr Hold";#N/A,#N/A,TRUE,"3 Yr Hold"}</definedName>
    <definedName name="nbvn" localSheetId="53" hidden="1">{#N/A,#N/A,TRUE,"CostSumm";#N/A,#N/A,TRUE,"Land";#N/A,#N/A,TRUE,"Construction";#N/A,#N/A,TRUE,"A&amp;E";#N/A,#N/A,TRUE,"Indirect";#N/A,#N/A,TRUE,"Marketing";#N/A,#N/A,TRUE,"Finance";#N/A,#N/A,TRUE,"Gen and Admin"}</definedName>
    <definedName name="new" localSheetId="53" hidden="1">{#N/A,#N/A,FALSE,"CF Consolidated 2";#N/A,#N/A,FALSE,"Retail Assump";#N/A,#N/A,FALSE,"CF Retail";#N/A,#N/A,FALSE,"Garage Assumpt 1";#N/A,#N/A,FALSE,"Garage Op Proj";#N/A,#N/A,FALSE,"Hist I&amp;E";#N/A,#N/A,FALSE,"Rent Roll";#N/A,#N/A,FALSE,"RE Taxes";#N/A,#N/A,FALSE,"CAM - BH";#N/A,#N/A,FALSE,"Comm.Condo CAM"}</definedName>
    <definedName name="newhtml" localSheetId="53" hidden="1">{"'Assump'!$F$6:$J$6"}</definedName>
    <definedName name="newname" localSheetId="53" hidden="1">{#N/A,#N/A,FALSE,"ope";#N/A,#N/A,FALSE,"ret";#N/A,#N/A,FALSE,"expenses";#N/A,#N/A,FALSE,"BankExpenses";#N/A,#N/A,FALSE,"TennExpenses";#N/A,#N/A,FALSE,"Occupancy"}</definedName>
    <definedName name="nhjythh" localSheetId="53" hidden="1">{"DCF","UPSIDE CASE",FALSE,"Sheet1";"DCF","BASE CASE",FALSE,"Sheet1";"DCF","DOWNSIDE CASE",FALSE,"Sheet1"}</definedName>
    <definedName name="nnnn" localSheetId="53" hidden="1">{#N/A,#N/A,FALSE,"A";#N/A,#N/A,FALSE,"C"}</definedName>
    <definedName name="nnnnnnn" localSheetId="5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noijnio" localSheetId="5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nowe" localSheetId="53" hidden="1">{#N/A,#N/A,TRUE,"Krycí list"}</definedName>
    <definedName name="nper" localSheetId="53">[0]!term*'Tax-Assessor Info'!periods_per_year</definedName>
    <definedName name="Number_of_Payments" localSheetId="53">MATCH(0.01,'Sales &amp; Percentage Rent'!End_Bal,-1)+1</definedName>
    <definedName name="o" localSheetId="53" hidden="1">{TRUE,TRUE,-1.25,-15.5,604.5,369,FALSE,FALSE,TRUE,TRUE,0,1,83,1,38,4,5,4,TRUE,TRUE,3,TRUE,1,TRUE,75,"Swvu.inputs._.raw._.data.","ACwvu.inputs._.raw._.data.",#N/A,FALSE,FALSE,0.5,0.5,0.5,0.5,2,"&amp;F","&amp;A&amp;RPage &amp;P",FALSE,FALSE,FALSE,FALSE,1,60,#N/A,#N/A,"=R1C61:R53C89","=C1:C5",#N/A,#N/A,FALSE,FALSE,FALSE,1,600,600,FALSE,FALSE,TRUE,TRUE,TRUE}</definedName>
    <definedName name="oen" localSheetId="53" hidden="1">{"Ops_S.Holders Assets and Income",#N/A,FALSE,"ops_shf"}</definedName>
    <definedName name="office1" localSheetId="53" hidden="1">{#N/A,#N/A,FALSE,"Cashflow Analysis";#N/A,#N/A,FALSE,"Sensitivity Analysis";#N/A,#N/A,FALSE,"PV";#N/A,#N/A,FALSE,"Pro Forma"}</definedName>
    <definedName name="OK" localSheetId="53" hidden="1">{#N/A,#N/A,FALSE,"Cover";#N/A,#N/A,FALSE,"LUMI";#N/A,#N/A,FALSE,"COMD";#N/A,#N/A,FALSE,"Valuation";#N/A,#N/A,FALSE,"Assumptions";#N/A,#N/A,FALSE,"Pooling";#N/A,#N/A,FALSE,"BalanceSheet"}</definedName>
    <definedName name="oldhtl" localSheetId="53" hidden="1">{"'Assump'!$F$6:$J$6"}</definedName>
    <definedName name="p" localSheetId="53" hidden="1">{#N/A,#N/A,FALSE,"Lse-ex";#N/A,#N/A,FALSE,"Rollover";#N/A,#N/A,FALSE,"Hist Sales";#N/A,#N/A,FALSE,"97 Occup Cst";#N/A,#N/A,FALSE,"Breakpoint";#N/A,#N/A,FALSE,"Rentroll";#N/A,#N/A,FALSE,"Hst I&amp;E";#N/A,#N/A,FALSE,"Owners";#N/A,#N/A,FALSE,"PROPS96";#N/A,#N/A,FALSE,"Props on mkt";#N/A,#N/A,FALSE,"Portfolios on mkt"}</definedName>
    <definedName name="Package" localSheetId="53" hidden="1">{#N/A,#N/A,FALSE,"Cover Page";#N/A,#N/A,FALSE,"Table of Contents";#N/A,#N/A,FALSE,"Executive Summary";#N/A,#N/A,FALSE,"Investment-Acquisition Costs";#N/A,#N/A,FALSE,"Financing Assumptions";#N/A,#N/A,FALSE,"Rent Roll";#N/A,#N/A,FALSE,"Taxes and Assessments"}</definedName>
    <definedName name="palisades" localSheetId="53" hidden="1">{#N/A,#N/A,FALSE,"WATCHDSC";#N/A,#N/A,FALSE,"2LOSSMOD";#N/A,#N/A,FALSE,"2LOSS";#N/A,#N/A,FALSE,"DSC";#N/A,#N/A,FALSE,"OPERAT";#N/A,#N/A,FALSE,"ADJUST";#N/A,#N/A,FALSE,"LEASE EXPIRE"}</definedName>
    <definedName name="Payment_Date" localSheetId="53">DATE(YEAR([0]!Loan_Start),MONTH([0]!Loan_Start)+Payment_Number,DAY([0]!Loan_Start))</definedName>
    <definedName name="pen" localSheetId="53" hidden="1">{"Logo",#N/A,FALSE,"Logo";"Exchange",#N/A,FALSE,"Logo";#N/A,#N/A,FALSE,"overview"}</definedName>
    <definedName name="perbolag" localSheetId="53" hidden="1">{#N/A,#N/A,FALSE,"intag";#N/A,#N/A,FALSE,"budg";#N/A,#N/A,FALSE,"samtl"}</definedName>
    <definedName name="perbolagneu" localSheetId="53" hidden="1">{#N/A,#N/A,FALSE,"intag";#N/A,#N/A,FALSE,"budg";#N/A,#N/A,FALSE,"samtl"}</definedName>
    <definedName name="PercentComplete" localSheetId="53">[0]!PercentCompleteBeyond*[0]!PeriodInPlan</definedName>
    <definedName name="pijm" localSheetId="53" hidden="1">{"lot inventory",#N/A,FALSE,"Lot List"}</definedName>
    <definedName name="PJAM3Yr" localSheetId="53" hidden="1">{"INCOME",#N/A,FALSE,"ProNet";"VALUE",#N/A,FALSE,"ProNet"}</definedName>
    <definedName name="pky" localSheetId="53" hidden="1">{#N/A,#N/A,FALSE,"A";#N/A,#N/A,FALSE,"B";#N/A,#N/A,FALSE,"C";#N/A,#N/A,FALSE,"D";#N/A,#N/A,FALSE,"E";#N/A,#N/A,FALSE,"F";#N/A,#N/A,FALSE,"G";#N/A,#N/A,FALSE,"H";#N/A,#N/A,FALSE,"I";#N/A,#N/A,FALSE,"J";#N/A,#N/A,FALSE,"K";#N/A,#N/A,FALSE,"L";#N/A,#N/A,FALSE,"M";#N/A,#N/A,FALSE,"N";#N/A,#N/A,FALSE,"O";#N/A,#N/A,FALSE,"P";#N/A,#N/A,FALSE,"Q";#N/A,#N/A,FALSE,"R"}</definedName>
    <definedName name="ppy" localSheetId="53">[0]!periods_per_year</definedName>
    <definedName name="Print_Area_Reset" localSheetId="53">OFFSET([0]!Full_Print,0,0,'Tax-Assessor Info'!Last_Row)</definedName>
    <definedName name="Private" localSheetId="53" hidden="1">{"Page 1",#N/A,FALSE,"92264 Page 1";"Page 2",#N/A,FALSE,"92264 Page 2";"Page 3",#N/A,FALSE,"92264 Page 3";"Page 4",#N/A,FALSE,"92264 Page 4";"Page 5",#N/A,FALSE,"92264 Page 5";"Page 6",#N/A,FALSE,"92264 Page 6";"Page 7",#N/A,FALSE,"92264 Page 7";"Page 8",#N/A,FALSE,"92264 Page 8"}</definedName>
    <definedName name="prntall" localSheetId="53" hidden="1">{#N/A,#N/A,FALSE,"Land";#N/A,#N/A,FALSE,"Cost Analysis";"Summary",#N/A,FALSE,"Equipment"}</definedName>
    <definedName name="proxy1" localSheetId="53" hidden="1">{"Full Sheet",#N/A,FALSE,"Expense Comparison"}</definedName>
    <definedName name="proxy2" localSheetId="53" hidden="1">{#N/A,#N/A,FALSE,"Expense Comparison"}</definedName>
    <definedName name="proxy3" localSheetId="53" hidden="1">{"Full Sheet",#N/A,FALSE,"Expense Comparison"}</definedName>
    <definedName name="proxy4" localSheetId="53" hidden="1">{#N/A,#N/A,FALSE,"Expense Comparison"}</definedName>
    <definedName name="Pru" localSheetId="53" hidden="1">{#N/A,#N/A,FALSE,"Input"}</definedName>
    <definedName name="q" localSheetId="53" hidden="1">{"BB1",#N/A,TRUE,"B-B (R)";"BB2",#N/A,TRUE,"B-B (R)"}</definedName>
    <definedName name="qq" localSheetId="53" hidden="1">{"SIMPLIFD_P1",#N/A,FALSE,"SIMPLIFD"}</definedName>
    <definedName name="qqq" localSheetId="53" hidden="1">{"TEST1",#N/A,FALSE,"SIMPLIFD"}</definedName>
    <definedName name="qqqq" localSheetId="53" hidden="1">{#N/A,#N/A,FALSE,"Chart 2 by Prop Type"}</definedName>
    <definedName name="qre" localSheetId="53" hidden="1">{TRUE,TRUE,-1.25,-15.5,604.5,369,FALSE,FALSE,TRUE,TRUE,0,1,83,1,38,4,5,4,TRUE,TRUE,3,TRUE,1,TRUE,75,"Swvu.inputs._.raw._.data.","ACwvu.inputs._.raw._.data.",#N/A,FALSE,FALSE,0.5,0.5,0.5,0.5,2,"&amp;F","&amp;A&amp;RPage &amp;P",FALSE,FALSE,FALSE,FALSE,1,60,#N/A,#N/A,"=R1C61:R53C89","=C1:C5",#N/A,#N/A,FALSE,FALSE,FALSE,1,600,600,FALSE,FALSE,TRUE,TRUE,TRUE}</definedName>
    <definedName name="quarterly" localSheetId="53" hidden="1">{"CF",#N/A,FALSE,"Cash Flow";"RET",#N/A,FALSE,"Returns";"NPV",#N/A,FALSE,"Values";"ASMPT",#N/A,FALSE,"Assumptions"}</definedName>
    <definedName name="question" localSheetId="53" hidden="1">{"CF",#N/A,FALSE,"Cash Flow";"RET",#N/A,FALSE,"Returns";"NPV",#N/A,FALSE,"Values";"ASMPT",#N/A,FALSE,"Assumptions"}</definedName>
    <definedName name="qw" localSheetId="53" hidden="1">{"Total",#N/A,FALSE,"Total Proved + Probable";"PDP",#N/A,FALSE,"Total Proved + Probable";"PNP",#N/A,FALSE,"Total Proved + Probable";"PUD",#N/A,FALSE,"Total Proved + Probable";"Prob",#N/A,FALSE,"Total Proved + Probable"}</definedName>
    <definedName name="qwe" localSheetId="53" hidden="1">{"new",#N/A,FALSE,"D";"PROFORMA",#N/A,FALSE,"A";"partial 1",#N/A,FALSE,"B";"partial 2",#N/A,FALSE,"B";"partial 3",#N/A,FALSE,"B";"SMALL CF 1",#N/A,FALSE,"C"}</definedName>
    <definedName name="qwer" localSheetId="53"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t" localSheetId="5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R.SMBC" localSheetId="53"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Radnor" localSheetId="53" hidden="1">binary</definedName>
    <definedName name="Rating" localSheetId="53" hidden="1">{"Assumptions",#N/A,FALSE,"input page";"1998",#N/A,FALSE,"1998";"1999",#N/A,FALSE,"1999";"2000",#N/A,FALSE,"2000";"2001",#N/A,FALSE,"2001"}</definedName>
    <definedName name="RCIII" localSheetId="53" hidden="1">{"ba1",#N/A,TRUE,"B-A";"ba2",#N/A,TRUE,"B-A"}</definedName>
    <definedName name="rem" localSheetId="53" hidden="1">{"Assumptions",#N/A,FALSE,"input page";"1998",#N/A,FALSE,"1998";"1999",#N/A,FALSE,"1999";"2000",#N/A,FALSE,"2000";"2001",#N/A,FALSE,"2001"}</definedName>
    <definedName name="ren" localSheetId="53" hidden="1">{"rec. of 310",#N/A,FALSE,"Resanal"}</definedName>
    <definedName name="report" localSheetId="53" hidden="1">{#N/A,#N/A,FALSE,"Summary";#N/A,#N/A,FALSE,"Assumptions";#N/A,#N/A,FALSE,"Cash Flow";#N/A,#N/A,FALSE,"Residual Calculation";#N/A,#N/A,FALSE,"Pricing Matrix";#N/A,#N/A,FALSE,"Pricing Matrix II";#N/A,#N/A,FALSE,"Expiration Schedule"}</definedName>
    <definedName name="report1" localSheetId="53" hidden="1">{#N/A,#N/A,FALSE,"Summary";#N/A,#N/A,FALSE,"Assumptions";#N/A,#N/A,FALSE,"Cash Flow";#N/A,#N/A,FALSE,"Residual Calculation";#N/A,#N/A,FALSE,"Pricing Matrix";#N/A,#N/A,FALSE,"Pricing Matrix II";#N/A,#N/A,FALSE,"Expiration Schedule"}</definedName>
    <definedName name="report5" localSheetId="53" hidden="1">{#N/A,#N/A,FALSE,"Summary";#N/A,#N/A,FALSE,"Assumptions";#N/A,#N/A,FALSE,"Cash Flow";#N/A,#N/A,FALSE,"Residual Calculation";#N/A,#N/A,FALSE,"Pricing Matrix";#N/A,#N/A,FALSE,"Pricing Matrix II";#N/A,#N/A,FALSE,"Expiration Schedule"}</definedName>
    <definedName name="resort" localSheetId="53" hidden="1">{"Output-3Column",#N/A,FALSE,"Output"}</definedName>
    <definedName name="rgr" localSheetId="53" hidden="1">{"ReportTop",#N/A,FALSE,"report top"}</definedName>
    <definedName name="Rock2" localSheetId="53" hidden="1">{"LBO Summary",#N/A,FALSE,"Summary";"Income Statement",#N/A,FALSE,"Model";"Cash Flow",#N/A,FALSE,"Model";"Balance Sheet",#N/A,FALSE,"Model";"Working Capital",#N/A,FALSE,"Model";"Pro Forma Balance Sheets",#N/A,FALSE,"PFBS";"Debt Balances",#N/A,FALSE,"Model";"Fee Schedules",#N/A,FALSE,"Model"}</definedName>
    <definedName name="Rockwell" localSheetId="53" hidden="1">{"LBO Summary",#N/A,FALSE,"Summary"}</definedName>
    <definedName name="rozp" localSheetId="53" hidden="1">{#N/A,#N/A,TRUE,"Krycí list"}</definedName>
    <definedName name="rozpp" localSheetId="53" hidden="1">{#N/A,#N/A,TRUE,"Krycí list"}</definedName>
    <definedName name="rp" localSheetId="53" hidden="1">{"summary1",#N/A,TRUE,"Comps";"summary2",#N/A,TRUE,"Comps";"summary3",#N/A,TRUE,"Comps"}</definedName>
    <definedName name="RPA" localSheetId="53" hidden="1">{#N/A,#N/A,FALSE,"Cashflow Analysis";#N/A,#N/A,FALSE,"Sensitivity Analysis";#N/A,#N/A,FALSE,"PV";#N/A,#N/A,FALSE,"Pro Forma"}</definedName>
    <definedName name="RPA.2" localSheetId="53" hidden="1">{#N/A,#N/A,FALSE,"Cashflow Analysis";#N/A,#N/A,FALSE,"Sensitivity Analysis";#N/A,#N/A,FALSE,"PV";#N/A,#N/A,FALSE,"Pro Forma"}</definedName>
    <definedName name="rrr" localSheetId="53" hidden="1">{#N/A,#N/A,FALSE,"ExecutiveSummary";#N/A,#N/A,FALSE,"CostDetail";#N/A,#N/A,FALSE,"IncomeDetail"}</definedName>
    <definedName name="rtyr" localSheetId="53" hidden="1">{"sheet a",#N/A,FALSE,"A";"sheet b 1",#N/A,FALSE,"B";"sheet b 2",#N/A,FALSE,"B"}</definedName>
    <definedName name="rwe" localSheetId="53" hidden="1">{"Grant",#N/A,FALSE,"Grant";"GP Developer",#N/A,FALSE,"GP &amp; Dev Loans";"Operating Analysis",#N/A,FALSE,"Operations";"Tax Credit",#N/A,FALSE,"Tax Credits";"Tax Credit Analysis",#N/A,FALSE,"TC Analysis"}</definedName>
    <definedName name="sa" localSheetId="53" hidden="1">{"cap_structure",#N/A,FALSE,"Graph-Mkt Cap";"price",#N/A,FALSE,"Graph-Price";"ebit",#N/A,FALSE,"Graph-EBITDA";"ebitda",#N/A,FALSE,"Graph-EBITDA"}</definedName>
    <definedName name="saa" localSheetId="53" hidden="1">{"rtn",#N/A,FALSE,"RTN";"tables",#N/A,FALSE,"RTN";"cf",#N/A,FALSE,"CF";"stats",#N/A,FALSE,"Stats";"prop",#N/A,FALSE,"Prop"}</definedName>
    <definedName name="sadd" localSheetId="53" hidden="1">{"DCF","UPSIDE CASE",FALSE,"Sheet1";"DCF","BASE CASE",FALSE,"Sheet1";"DCF","DOWNSIDE CASE",FALSE,"Sheet1"}</definedName>
    <definedName name="sadfs" localSheetId="53" hidden="1">{"Const_Monthly",#N/A,FALSE,"Construction";"Construction_Summary",#N/A,FALSE,"Construction";"Cash_Flow",#N/A,FALSE,"Cash Flow";"Summary",#N/A,FALSE,"Summary";"Finsumm",#N/A,FALSE,"Summary Analysis";"Loanrecap",#N/A,FALSE,"Construction"}</definedName>
    <definedName name="sadsadsa" localSheetId="53" hidden="1">{"'Assump'!$F$6:$J$6"}</definedName>
    <definedName name="sagf" localSheetId="53" hidden="1">{TRUE,TRUE,-1.25,-15.5,604.5,369,FALSE,FALSE,TRUE,TRUE,0,1,83,1,38,4,5,4,TRUE,TRUE,3,TRUE,1,TRUE,75,"Swvu.inputs._.raw._.data.","ACwvu.inputs._.raw._.data.",#N/A,FALSE,FALSE,0.5,0.5,0.5,0.5,2,"&amp;F","&amp;A&amp;RPage &amp;P",FALSE,FALSE,FALSE,FALSE,1,60,#N/A,#N/A,"=R1C61:R53C89","=C1:C5",#N/A,#N/A,FALSE,FALSE,FALSE,1,600,600,FALSE,FALSE,TRUE,TRUE,TRUE}</definedName>
    <definedName name="sam" localSheetId="53" hidden="1">{"Full Gross to Net",#N/A,TRUE,"GtoN";"R_I Accepted from Group Coys",#N/A,TRUE,"GtoN";"R_I Ceded to Group Coys",#N/A,TRUE,"GtoN";"Closing Loss Reserves and Gross Claims Incurred",#N/A,TRUE,"GtoN"}</definedName>
    <definedName name="Sara" localSheetId="53" hidden="1">{"cashcons",#N/A,FALSE,"CASHCONS";"cash7000",#N/A,FALSE,"CASH7000";"cash9000",#N/A,FALSE,"CASH9000";"assu7000",#N/A,FALSE,"ASSU7000";"assu9000",#N/A,FALSE,"ASSU9000";"rentroll",#N/A,FALSE,"RENTROLL";"expr7000",#N/A,FALSE,"EXPR7000";"expr9000",#N/A,FALSE,"EXPR9000"}</definedName>
    <definedName name="Sara_2" localSheetId="53" hidden="1">{#N/A,#N/A,TRUE,"10 Yr Hold";#N/A,#N/A,TRUE,"7 Yr Hold";#N/A,#N/A,TRUE,"5 Yr Hold";#N/A,#N/A,TRUE,"3 Yr Hold"}</definedName>
    <definedName name="sas" localSheetId="53" hidden="1">{"Outflow 1",#N/A,FALSE,"Outflows-Inflows";"Outflow 2",#N/A,FALSE,"Outflows-Inflows";"Inflow 1",#N/A,FALSE,"Outflows-Inflows";"Inflow 2",#N/A,FALSE,"Outflows-Inflows"}</definedName>
    <definedName name="scen_value1" localSheetId="53" hidden="1">{"0,0525";"0";"0";"20";"0";"0,025";"7"}</definedName>
    <definedName name="sdaf" localSheetId="53" hidden="1">#REF!</definedName>
    <definedName name="sdas" localSheetId="53" hidden="1">{"Total",#N/A,FALSE,"Six Fields";"PDP",#N/A,FALSE,"Six Fields";"PNP",#N/A,FALSE,"Six Fields";"PUD",#N/A,FALSE,"Six Fields";"Prob",#N/A,FALSE,"Six Fields"}</definedName>
    <definedName name="sdcds" localSheetId="53" hidden="1">{"'Assump'!$F$6:$J$6"}</definedName>
    <definedName name="sdf" localSheetId="53" hidden="1">{#N/A,#N/A,FALSE,"A";#N/A,#N/A,FALSE,"B";#N/A,#N/A,FALSE,"C";#N/A,#N/A,FALSE,"D";#N/A,#N/A,FALSE,"E";#N/A,#N/A,FALSE,"F";#N/A,#N/A,FALSE,"G";#N/A,#N/A,FALSE,"H";#N/A,#N/A,FALSE,"I";#N/A,#N/A,FALSE,"J";#N/A,#N/A,FALSE,"K";#N/A,#N/A,FALSE,"L";#N/A,#N/A,FALSE,"M";#N/A,#N/A,FALSE,"N";#N/A,#N/A,FALSE,"O";#N/A,#N/A,FALSE,"P";#N/A,#N/A,FALSE,"Q";#N/A,#N/A,FALSE,"R"}</definedName>
    <definedName name="sdfass" localSheetId="53" hidden="1">{"Outflow 1",#N/A,FALSE,"Outflows-Inflows";"Outflow 2",#N/A,FALSE,"Outflows-Inflows";"Inflow 1",#N/A,FALSE,"Outflows-Inflows";"Inflow 2",#N/A,FALSE,"Outflows-Inflows"}</definedName>
    <definedName name="sdfd" localSheetId="53" hidden="1">{"Summary",#N/A,FALSE,"Summary"}</definedName>
    <definedName name="sdfdsaf" localSheetId="53" hidden="1">{"incomemth",#N/A,TRUE,"forecast01";"incpercentmth",#N/A,TRUE,"forecast01";"balancemth",#N/A,TRUE,"forecast01";"cashmth",#N/A,TRUE,"forecast01";"cov2mth",#N/A,TRUE,"forecast01";"prbexp",#N/A,TRUE,"forecast01";"prbcap",#N/A,TRUE,"forecast01";"coalconsultants",#N/A,TRUE,"forecast01";"prbsum",#N/A,TRUE,"forecast01"}</definedName>
    <definedName name="sdff" localSheetId="53" hidden="1">{#N/A,#N/A,TRUE,"Krycí list"}</definedName>
    <definedName name="sdfga" localSheetId="5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h2wh" localSheetId="5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sdflkj" localSheetId="53" hidden="1">{"incomemth",#N/A,TRUE,"forecast01";"incpercentmth",#N/A,TRUE,"forecast01";"balancemth",#N/A,TRUE,"forecast01";"cashmth",#N/A,TRUE,"forecast01";"cov2mth",#N/A,TRUE,"forecast01";"prbexp",#N/A,TRUE,"forecast01";"prbcap",#N/A,TRUE,"forecast01";"coalconsultants",#N/A,TRUE,"forecast01";"prbsum",#N/A,TRUE,"forecast01"}</definedName>
    <definedName name="SDFSDF" localSheetId="53" hidden="1">{"Page One",#N/A,FALSE,"Model";"Page 2",#N/A,FALSE,"Model";"Page 3",#N/A,FALSE,"Model"}</definedName>
    <definedName name="sdgdfg" localSheetId="53" hidden="1">{"new",#N/A,FALSE,"D";"PROFORMA",#N/A,FALSE,"A";"partial 1",#N/A,FALSE,"B";"partial 2",#N/A,FALSE,"B";"partial 3",#N/A,FALSE,"B";"SMALL CF 1",#N/A,FALSE,"C"}</definedName>
    <definedName name="sdgfr" localSheetId="53" hidden="1">{"sheet a",#N/A,FALSE,"A";"sheet b 1",#N/A,FALSE,"B";"sheet b 2",#N/A,FALSE,"B"}</definedName>
    <definedName name="sdgg" localSheetId="53" hidden="1">{"P_L Account",#N/A,FALSE,"Prime";"Assets",#N/A,FALSE,"Prime";"Liabilities",#N/A,FALSE,"Prime";"Capital and Reserves",#N/A,FALSE,"Prime";"Rec. of S_Holders Funds",#N/A,FALSE,"Prime";"Rec. of Pre and Post Tax Result",#N/A,FALSE,"Prime"}</definedName>
    <definedName name="Seg_LBO_Summ" localSheetId="53" hidden="1">{"LBO Summary",#N/A,FALSE,"Summary"}</definedName>
    <definedName name="Semiprivate" localSheetId="53" hidden="1">{"Page 1",#N/A,FALSE,"92264 Page 1";"Page 2",#N/A,FALSE,"92264 Page 2";"Page 3",#N/A,FALSE,"92264 Page 3";"Page 4",#N/A,FALSE,"92264 Page 4";"Page 5",#N/A,FALSE,"92264 Page 5";"Page 6",#N/A,FALSE,"92264 Page 6";"Page 7",#N/A,FALSE,"92264 Page 7";"Page 8",#N/A,FALSE,"92264 Page 8"}</definedName>
    <definedName name="sencount" localSheetId="53" hidden="1">2</definedName>
    <definedName name="Sensitivity" localSheetId="53" hidden="1">{"mgmt forecast",#N/A,FALSE,"Mgmt Forecast";"dcf table",#N/A,FALSE,"Mgmt Forecast";"sensitivity",#N/A,FALSE,"Mgmt Forecast";"table inputs",#N/A,FALSE,"Mgmt Forecast";"calculations",#N/A,FALSE,"Mgmt Forecast"}</definedName>
    <definedName name="sese" localSheetId="53" hidden="1">{"mgmt forecast",#N/A,FALSE,"Mgmt Forecast";"dcf table",#N/A,FALSE,"Mgmt Forecast";"sensitivity",#N/A,FALSE,"Mgmt Forecast";"table inputs",#N/A,FALSE,"Mgmt Forecast";"calculations",#N/A,FALSE,"Mgmt Forecast"}</definedName>
    <definedName name="sfds" localSheetId="53" hidden="1">{#N/A,#N/A,FALSE,"Cash Flow"}</definedName>
    <definedName name="SFDsum" localSheetId="53" hidden="1">{#N/A,#N/A,FALSE,"Static Proforma";#N/A,#N/A,FALSE,"Bldg Dev DCF";#N/A,#N/A,FALSE,"Land Sales DCF"}</definedName>
    <definedName name="sfg." localSheetId="53" hidden="1">{"Construction_Short",#N/A,FALSE,"Construction"}</definedName>
    <definedName name="sfghsfgh" localSheetId="53" hidden="1">{"CF",#N/A,FALSE,"Cash Flow";"RET",#N/A,FALSE,"Returns";"NPV",#N/A,FALSE,"Values";"ASMPT",#N/A,FALSE,"Assumptions"}</definedName>
    <definedName name="sheet2" localSheetId="53" hidden="1">{"CF",#N/A,FALSE,"Cash Flow";"RET",#N/A,FALSE,"Returns";"NPV",#N/A,FALSE,"Values";"ASMPT",#N/A,FALSE,"Assumptions"}</definedName>
    <definedName name="shit" localSheetId="53" hidden="1">{"'Assump'!$F$6:$J$6"}</definedName>
    <definedName name="SMBC" localSheetId="53" hidden="1">{"Ops_S.Holders Assets and Income",#N/A,FALSE,"ops_shf"}</definedName>
    <definedName name="SMBCR" localSheetId="53" hidden="1">{"P_L Account",#N/A,FALSE,"Prime";"Assets",#N/A,FALSE,"Prime";"Liabilities",#N/A,FALSE,"Prime";"Capital and Reserves",#N/A,FALSE,"Prime";"Rec. of S_Holders Funds",#N/A,FALSE,"Prime";"Rec. of Pre and Post Tax Result",#N/A,FALSE,"Prime"}</definedName>
    <definedName name="solver_cvg" localSheetId="53" hidden="1">0.001</definedName>
    <definedName name="solver_lhs1" localSheetId="53" hidden="1">#REF!</definedName>
    <definedName name="solver_lhs10" localSheetId="53" hidden="1">#REF!</definedName>
    <definedName name="solver_lhs11" localSheetId="53" hidden="1">#REF!</definedName>
    <definedName name="solver_lhs12" localSheetId="53" hidden="1">#REF!</definedName>
    <definedName name="solver_lhs13" localSheetId="53" hidden="1">#REF!</definedName>
    <definedName name="solver_lin" localSheetId="53" hidden="1">0</definedName>
    <definedName name="solver_num" localSheetId="53" hidden="1">0</definedName>
    <definedName name="solver_rhs1" localSheetId="53" hidden="1">0.15</definedName>
    <definedName name="solver_rhs10" localSheetId="53" hidden="1">binary</definedName>
    <definedName name="solver_rhs11" localSheetId="53" hidden="1">binary</definedName>
    <definedName name="solver_rhs12" localSheetId="53" hidden="1">binary</definedName>
    <definedName name="solver_rhs13" localSheetId="53" hidden="1">binary</definedName>
    <definedName name="solver_rhs14" localSheetId="53" hidden="1">binary</definedName>
    <definedName name="solver_rhs15" localSheetId="53" hidden="1">binary</definedName>
    <definedName name="solver_rhs16" localSheetId="53" hidden="1">binary</definedName>
    <definedName name="solver_rhs17" localSheetId="53" hidden="1">binary</definedName>
    <definedName name="solver_rhs18" localSheetId="53" hidden="1">binary</definedName>
    <definedName name="solver_rhs19" localSheetId="53" hidden="1">binary</definedName>
    <definedName name="solver_rhs2" localSheetId="53" hidden="1">binary</definedName>
    <definedName name="solver_rhs20" localSheetId="53" hidden="1">binary</definedName>
    <definedName name="solver_rhs21" localSheetId="53" hidden="1">binary</definedName>
    <definedName name="solver_rhs22" localSheetId="53" hidden="1">binary</definedName>
    <definedName name="solver_rhs23" localSheetId="53" hidden="1">#REF!</definedName>
    <definedName name="solver_rhs24" localSheetId="53" hidden="1">binary</definedName>
    <definedName name="solver_rhs25" localSheetId="53" hidden="1">binary</definedName>
    <definedName name="solver_rhs26" localSheetId="53" hidden="1">binary</definedName>
    <definedName name="solver_rhs27" localSheetId="53" hidden="1">binary</definedName>
    <definedName name="solver_rhs28" localSheetId="53" hidden="1">binary</definedName>
    <definedName name="solver_rhs29" localSheetId="53" hidden="1">binary</definedName>
    <definedName name="solver_rhs3" localSheetId="53" hidden="1">binary</definedName>
    <definedName name="solver_rhs30" localSheetId="53" hidden="1">binary</definedName>
    <definedName name="solver_rhs31" localSheetId="53" hidden="1">binary</definedName>
    <definedName name="solver_rhs32" localSheetId="53" hidden="1">binary</definedName>
    <definedName name="solver_rhs33" localSheetId="53" hidden="1">binary</definedName>
    <definedName name="solver_rhs34" localSheetId="53" hidden="1">binary</definedName>
    <definedName name="solver_rhs35" localSheetId="53" hidden="1">binary</definedName>
    <definedName name="solver_rhs36" localSheetId="53" hidden="1">binary</definedName>
    <definedName name="solver_rhs37" localSheetId="53" hidden="1">binary</definedName>
    <definedName name="solver_rhs38" localSheetId="53" hidden="1">binary</definedName>
    <definedName name="solver_rhs39" localSheetId="53" hidden="1">binary</definedName>
    <definedName name="solver_rhs4" localSheetId="53" hidden="1">binary</definedName>
    <definedName name="solver_rhs40" localSheetId="53" hidden="1">binary</definedName>
    <definedName name="solver_rhs41" localSheetId="53" hidden="1">binary</definedName>
    <definedName name="solver_rhs42" localSheetId="53" hidden="1">binary</definedName>
    <definedName name="solver_rhs43" localSheetId="53" hidden="1">binary</definedName>
    <definedName name="solver_rhs44" localSheetId="53" hidden="1">binary</definedName>
    <definedName name="solver_rhs45" localSheetId="53" hidden="1">#REF!</definedName>
    <definedName name="solver_rhs46" localSheetId="53" hidden="1">binary</definedName>
    <definedName name="solver_rhs47" localSheetId="53" hidden="1">binary</definedName>
    <definedName name="solver_rhs48" localSheetId="53" hidden="1">binary</definedName>
    <definedName name="solver_rhs49" localSheetId="53" hidden="1">binary</definedName>
    <definedName name="solver_rhs5" localSheetId="53" hidden="1">binary</definedName>
    <definedName name="solver_rhs50" localSheetId="53" hidden="1">binary</definedName>
    <definedName name="solver_rhs51" localSheetId="53" hidden="1">binary</definedName>
    <definedName name="solver_rhs52" localSheetId="53" hidden="1">binary</definedName>
    <definedName name="solver_rhs53" localSheetId="53" hidden="1">binary</definedName>
    <definedName name="solver_rhs54" localSheetId="53" hidden="1">binary</definedName>
    <definedName name="solver_rhs55" localSheetId="53" hidden="1">binary</definedName>
    <definedName name="solver_rhs56" localSheetId="53" hidden="1">binary</definedName>
    <definedName name="solver_rhs57" localSheetId="53" hidden="1">binary</definedName>
    <definedName name="solver_rhs58" localSheetId="53" hidden="1">binary</definedName>
    <definedName name="solver_rhs59" localSheetId="53" hidden="1">binary</definedName>
    <definedName name="solver_rhs6" localSheetId="53" hidden="1">binary</definedName>
    <definedName name="solver_rhs60" localSheetId="53" hidden="1">binary</definedName>
    <definedName name="solver_rhs61" localSheetId="53" hidden="1">binary</definedName>
    <definedName name="solver_rhs62" localSheetId="53" hidden="1">binary</definedName>
    <definedName name="solver_rhs63" localSheetId="53" hidden="1">binary</definedName>
    <definedName name="solver_rhs64" localSheetId="53" hidden="1">binary</definedName>
    <definedName name="solver_rhs65" localSheetId="53" hidden="1">binary</definedName>
    <definedName name="solver_rhs66" localSheetId="53" hidden="1">binary</definedName>
    <definedName name="solver_rhs67" localSheetId="53" hidden="1">#REF!</definedName>
    <definedName name="solver_rhs68" localSheetId="53" hidden="1">binary</definedName>
    <definedName name="solver_rhs69" localSheetId="53" hidden="1">binary</definedName>
    <definedName name="solver_rhs7" localSheetId="53" hidden="1">binary</definedName>
    <definedName name="solver_rhs70" localSheetId="53" hidden="1">binary</definedName>
    <definedName name="solver_rhs71" localSheetId="53" hidden="1">binary</definedName>
    <definedName name="solver_rhs72" localSheetId="53" hidden="1">binary</definedName>
    <definedName name="solver_rhs73" localSheetId="53" hidden="1">binary</definedName>
    <definedName name="solver_rhs74" localSheetId="53" hidden="1">binary</definedName>
    <definedName name="solver_rhs75" localSheetId="53" hidden="1">binary</definedName>
    <definedName name="solver_rhs76" localSheetId="53" hidden="1">binary</definedName>
    <definedName name="solver_rhs77" localSheetId="53" hidden="1">binary</definedName>
    <definedName name="solver_rhs78" localSheetId="53" hidden="1">binary</definedName>
    <definedName name="solver_rhs79" localSheetId="53" hidden="1">binary</definedName>
    <definedName name="solver_rhs8" localSheetId="53" hidden="1">binary</definedName>
    <definedName name="solver_rhs80" localSheetId="53" hidden="1">binary</definedName>
    <definedName name="solver_rhs81" localSheetId="53" hidden="1">binary</definedName>
    <definedName name="solver_rhs82" localSheetId="53" hidden="1">binary</definedName>
    <definedName name="solver_rhs83" localSheetId="53" hidden="1">binary</definedName>
    <definedName name="solver_rhs84" localSheetId="53" hidden="1">binary</definedName>
    <definedName name="solver_rhs85" localSheetId="53" hidden="1">binary</definedName>
    <definedName name="solver_rhs86" localSheetId="53" hidden="1">binary</definedName>
    <definedName name="solver_rhs87" localSheetId="53" hidden="1">binary</definedName>
    <definedName name="solver_rhs88" localSheetId="53" hidden="1">binary</definedName>
    <definedName name="solver_rhs9" localSheetId="53" hidden="1">binary</definedName>
    <definedName name="solver_tmp" localSheetId="53" hidden="1">0.15</definedName>
    <definedName name="solver_typ" localSheetId="53" hidden="1">3</definedName>
    <definedName name="solver_val" localSheetId="53" hidden="1">0.6</definedName>
    <definedName name="SPM" localSheetId="53" hidden="1">{#N/A,#N/A,FALSE,"Cashflow Analysis";#N/A,#N/A,FALSE,"Sensitivity Analysis";#N/A,#N/A,FALSE,"PV";#N/A,#N/A,FALSE,"Pro Forma"}</definedName>
    <definedName name="SPM.2" localSheetId="53" hidden="1">{#N/A,#N/A,FALSE,"Cashflow Analysis";#N/A,#N/A,FALSE,"Sensitivity Analysis";#N/A,#N/A,FALSE,"PV";#N/A,#N/A,FALSE,"Pro Forma"}</definedName>
    <definedName name="srghs" localSheetId="53" hidden="1">{"CF",#N/A,FALSE,"Cash Flow";"RET",#N/A,FALSE,"Returns";"NPV",#N/A,FALSE,"Values";"ASMPT",#N/A,FALSE,"Assumptions"}</definedName>
    <definedName name="SSO" localSheetId="53" hidden="1">{#N/A,#N/A,FALSE,"CF Consolidated 2";#N/A,#N/A,FALSE,"Retail Assump";#N/A,#N/A,FALSE,"CF Retail";#N/A,#N/A,FALSE,"Garage Assumpt 1";#N/A,#N/A,FALSE,"Garage Op Proj";#N/A,#N/A,FALSE,"Hist I&amp;E";#N/A,#N/A,FALSE,"Rent Roll";#N/A,#N/A,FALSE,"RE Taxes";#N/A,#N/A,FALSE,"CAM - BH";#N/A,#N/A,FALSE,"Comm.Condo CAM"}</definedName>
    <definedName name="SSSSSVS" localSheetId="53" hidden="1">{"print annual inc. statement",#N/A,FALSE,"Summary";"print annual stats",#N/A,FALSE,"Summary";"print quarterly inc. statement",#N/A,FALSE,"Summary";"print quarterly stats",#N/A,FALSE,"Summary"}</definedName>
    <definedName name="stare" localSheetId="53" hidden="1">{#N/A,#N/A,TRUE,"A-site";#N/A,#N/A,TRUE,"B-Buildings";#N/A,#N/A,TRUE,"c-out-of-fence";#N/A,#N/A,TRUE,"d-proj.infr.";#N/A,#N/A,TRUE,"e- land"}</definedName>
    <definedName name="Statements" localSheetId="53" hidden="1">{"CF",#N/A,FALSE,"Cash Flow";"RET",#N/A,FALSE,"Returns";"NPV",#N/A,FALSE,"Values";"ASMPT",#N/A,FALSE,"Assumptions"}</definedName>
    <definedName name="SUMMARY_BOOK" localSheetId="53" hidden="1">{"page1",#N/A,FALSE,"GIRLBO";"page2",#N/A,FALSE,"GIRLBO";"page3",#N/A,FALSE,"GIRLBO";"page4",#N/A,FALSE,"GIRLBO";"page5",#N/A,FALSE,"GIRLBO"}</definedName>
    <definedName name="summaryy" localSheetId="53" hidden="1">{#N/A,#N/A,TRUE,"Krycí list"}</definedName>
    <definedName name="sxdfrtxdft" localSheetId="53" hidden="1">{#N/A,#N/A,FALSE,"CCC ACC Budget";#N/A,#N/A,FALSE,"Variance";#N/A,#N/A,FALSE,"CCC Rent Detail";#N/A,#N/A,FALSE,"COMMON AREA";#N/A,#N/A,FALSE,"CCC Electric Inclusion";#N/A,#N/A,FALSE,"CCC Opex Detail";#N/A,#N/A,FALSE,"CCC RE Tax Detail";#N/A,#N/A,FALSE,"CCC Chilled Wtr Inclusion";#N/A,#N/A,FALSE,"CCC OTHVAC ";#N/A,#N/A,FALSE,"CCC INPUT"}</definedName>
    <definedName name="tdc" localSheetId="53" hidden="1">{"'April 24'!$J$11"}</definedName>
    <definedName name="temp" localSheetId="53" hidden="1">{"Print CRXLAND Assumptions",#N/A,FALSE,"CRXLAND Openings";"Print CRXLAND Openings",#N/A,FALSE,"CRXLAND Openings"}</definedName>
    <definedName name="temp2" localSheetId="53" hidden="1">{"Print CRXLAND Assumptions",#N/A,FALSE,"CRXLAND Openings";"Print CRXLAND Openings",#N/A,FALSE,"CRXLAND Openings"}</definedName>
    <definedName name="tempor" localSheetId="53"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st2" localSheetId="53" hidden="1">{"INCOME",#N/A,FALSE,"ProNet";"VALUE",#N/A,FALSE,"ProNet"}</definedName>
    <definedName name="Test3" localSheetId="53" hidden="1">{"INCOME",#N/A,FALSE,"ProNet";"VALUE",#N/A,FALSE,"ProNet"}</definedName>
    <definedName name="test4" localSheetId="53" hidden="1">{"CHART",#N/A,FALSE,"Arch Communications"}</definedName>
    <definedName name="trial" localSheetId="53" hidden="1">{"Outflow 1",#N/A,FALSE,"Outflows-Inflows";"Outflow 2",#N/A,FALSE,"Outflows-Inflows";"Inflow 1",#N/A,FALSE,"Outflows-Inflows";"Inflow 2",#N/A,FALSE,"Outflows-Inflows"}</definedName>
    <definedName name="trtyr" localSheetId="53" hidden="1">{"graph",#N/A,FALSE,"WWJU";"graph",#N/A,FALSE,"WWSEM";"graph",#N/A,FALSE,"GOMJU";"graph",#N/A,FALSE,"GOMSEM";"graph",#N/A,FALSE,"NSJU";"graph",#N/A,FALSE,"NSSEM";"graph",#N/A,FALSE,"WAJU";"graph",#N/A,FALSE,"STOCKPRI";"graph",#N/A,FALSE,"CFTEV";"graph",#N/A,FALSE,"NAV-RCV";"graph",#N/A,FALSE,"CRUDEWW"}</definedName>
    <definedName name="tttt" localSheetId="53" hidden="1">{"data",#N/A,FALSE,"INPUT"}</definedName>
    <definedName name="ttttt" localSheetId="53" hidden="1">{FALSE,FALSE,1.75,1,600,351,FALSE,FALSE,TRUE,TRUE,0,30,#N/A,41,#N/A,9.57777777777778,18.9166666666667,1,FALSE,FALSE,1,TRUE,1,FALSE,100,"Swvu.As._.Is._.Value.","ACwvu.As._.Is._.Value.",1,FALSE,FALSE,1,1,1,1,1,"","",FALSE,FALSE,FALSE,FALSE,1,#N/A,1,1,FALSE,FALSE,FALSE,FALSE,FALSE,FALSE}</definedName>
    <definedName name="ttttttt" localSheetId="53" hidden="1">{FALSE,FALSE,1.75,1,600,351,FALSE,FALSE,TRUE,TRUE,0,30,#N/A,41,#N/A,9.57777777777778,18.9166666666667,1,FALSE,FALSE,1,TRUE,1,FALSE,100,"Swvu.As._.Is._.Value.","ACwvu.As._.Is._.Value.",1,FALSE,FALSE,1,1,1,1,1,"","",FALSE,FALSE,FALSE,FALSE,1,#N/A,1,1,FALSE,FALSE,FALSE,FALSE,FALSE,FALSE}</definedName>
    <definedName name="TTTTTTTT" localSheetId="53" hidden="1">{FALSE,FALSE,1.75,1,600,351,FALSE,FALSE,TRUE,TRUE,0,30,#N/A,41,#N/A,9.57777777777778,18.9166666666667,1,FALSE,FALSE,1,TRUE,1,FALSE,100,"Swvu.As._.Is._.Value.","ACwvu.As._.Is._.Value.",1,FALSE,FALSE,1,1,1,1,1,"","",FALSE,FALSE,FALSE,FALSE,1,#N/A,1,1,FALSE,FALSE,FALSE,FALSE,FALSE,FALSE}</definedName>
    <definedName name="tttttttttttttt" localSheetId="53" hidden="1">{FALSE,FALSE,1.75,1,600,351,FALSE,FALSE,TRUE,TRUE,0,30,#N/A,41,#N/A,9.57777777777778,18.9166666666667,1,FALSE,FALSE,1,TRUE,1,FALSE,100,"Swvu.As._.Is._.Value.","ACwvu.As._.Is._.Value.",1,FALSE,FALSE,1,1,1,1,1,"","",FALSE,FALSE,FALSE,FALSE,1,#N/A,1,1,FALSE,FALSE,FALSE,FALSE,FALSE,FALSE}</definedName>
    <definedName name="twn" localSheetId="53"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tyler" localSheetId="5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5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rt" localSheetId="53" hidden="1">{"Lot Prices",#N/A,FALSE,"LOTS-PRICING";"lot1",#N/A,FALSE,"Lots";"lot2",#N/A,FALSE,"Lots";"Lot3",#N/A,FALSE,"Lots";"lot4",#N/A,FALSE,"Lots";"lot5",#N/A,FALSE,"Lots";"lot6",#N/A,FALSE,"Lots";"lot7",#N/A,FALSE,"Lots";"lot8",#N/A,FALSE,"Lots";"lot9",#N/A,FALSE,"Lots";"lot10",#N/A,FALSE,"Lots";"lot11",#N/A,FALSE,"Lots";"lot12",#N/A,FALSE,"Lots"}</definedName>
    <definedName name="u" localSheetId="53" hidden="1">{"CSheet",#N/A,FALSE,"C";"SmCap",#N/A,FALSE,"VAL1";"GulfCoast",#N/A,FALSE,"VAL1";"nav",#N/A,FALSE,"NAV";"Summary",#N/A,FALSE,"NAV"}</definedName>
    <definedName name="uen" localSheetId="53" hidden="1">{#N/A,#N/A,TRUE,"base case";#N/A,#N/A,TRUE,"valuation";#N/A,#N/A,TRUE,"sources and uses";#N/A,#N/A,TRUE,"recapitalization";#N/A,#N/A,TRUE,"flowchart";#N/A,#N/A,TRUE,"summary";#N/A,#N/A,TRUE,"sensitivities";#N/A,#N/A,TRUE,"pro forma";#N/A,#N/A,TRUE,"PAC shares"}</definedName>
    <definedName name="ui" localSheetId="53" hidden="1">{"Total",#N/A,FALSE,"Total Proved";"PDP",#N/A,FALSE,"Total Proved";"PNP",#N/A,FALSE,"Total Proved";"PUD",#N/A,FALSE,"Total Proved"}</definedName>
    <definedName name="uioiuo" localSheetId="53" hidden="1">{#N/A,#N/A,FALSE,"Highridge Return Analysis";#N/A,#N/A,FALSE,"Sale @ end of year 3 (4yr Plan)";#N/A,#N/A,FALSE,"Highridge Assumption Page"}</definedName>
    <definedName name="uiyui" localSheetId="53" hidden="1">{"sheet a",#N/A,FALSE,"A";"2 9 casflow",#N/A,FALSE,"B"}</definedName>
    <definedName name="uyfkf" localSheetId="5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5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alue.2" localSheetId="53" hidden="1">{#N/A,#N/A,FALSE,"Cashflow Analysis";#N/A,#N/A,FALSE,"Sensitivity Analysis";#N/A,#N/A,FALSE,"PV";#N/A,#N/A,FALSE,"Pro Forma"}</definedName>
    <definedName name="value1" localSheetId="53" hidden="1">{#N/A,#N/A,FALSE,"Cashflow Analysis";#N/A,#N/A,FALSE,"Sensitivity Analysis";#N/A,#N/A,FALSE,"PV";#N/A,#N/A,FALSE,"Pro Forma"}</definedName>
    <definedName name="value1.2" localSheetId="53" hidden="1">{#N/A,#N/A,FALSE,"Cashflow Analysis";#N/A,#N/A,FALSE,"Sensitivity Analysis";#N/A,#N/A,FALSE,"PV";#N/A,#N/A,FALSE,"Pro Forma"}</definedName>
    <definedName name="var96_96" localSheetId="53" hidden="1">{#N/A,#N/A,FALSE,"B_Spread"}</definedName>
    <definedName name="vBroker_vs_v1" localSheetId="53" hidden="1">#REF!</definedName>
    <definedName name="vghjkvgh" localSheetId="53" hidden="1">{#N/A,#N/A,FALSE,"Expense Detail ";#N/A,#N/A,FALSE,"Worksheet";#N/A,#N/A,FALSE,"Audit";#N/A,#N/A,FALSE,"Exclusions";#N/A,#N/A,FALSE,"Variance";#N/A,#N/A,FALSE,"Reconciliation"}</definedName>
    <definedName name="vghvgh" localSheetId="53"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vhjh" localSheetId="53" hidden="1">{#N/A,#N/A,FALSE,"CCC ACC Budget";#N/A,#N/A,FALSE,"Variance";#N/A,#N/A,FALSE,"CCC Rent Detail";#N/A,#N/A,FALSE,"COMMON AREA";#N/A,#N/A,FALSE,"CCC Electric Inclusion";#N/A,#N/A,FALSE,"CCC Opex Detail";#N/A,#N/A,FALSE,"CCC RE Tax Detail";#N/A,#N/A,FALSE,"CCC Chilled Wtr Inclusion";#N/A,#N/A,FALSE,"CCC OTHVAC ";#N/A,#N/A,FALSE,"CCC INPUT"}</definedName>
    <definedName name="VIGRIN.Operations._.Review" localSheetId="53" hidden="1">{#N/A,#N/A,FALSE,"Proforma Five Yr";#N/A,#N/A,FALSE,"Occ and Rate";#N/A,#N/A,FALSE,"PF Input";#N/A,#N/A,FALSE,"Hotcomps"}</definedName>
    <definedName name="VIRG.Complete._.Review" localSheetId="53" hidden="1">{#N/A,#N/A,FALSE,"Occ and Rate";#N/A,#N/A,FALSE,"PF Input";#N/A,#N/A,FALSE,"Capital Input";#N/A,#N/A,FALSE,"Proforma Five Yr";#N/A,#N/A,FALSE,"Calculations";#N/A,#N/A,FALSE,"Transaction Summary-DTW"}</definedName>
    <definedName name="VIRGIN.Investment._.Review" localSheetId="53" hidden="1">{#N/A,#N/A,FALSE,"Proforma Five Yr";#N/A,#N/A,FALSE,"Capital Input";#N/A,#N/A,FALSE,"Calculations";#N/A,#N/A,FALSE,"Transaction Summary-DTW"}</definedName>
    <definedName name="VIRGIN.Phase._.I." localSheetId="53" hidden="1">{#N/A,#N/A,FALSE,"Transaction Summary-DTW";#N/A,#N/A,FALSE,"Proforma Five Yr";#N/A,#N/A,FALSE,"Occ and Rate"}</definedName>
    <definedName name="VIRGIN.Proforma._.Review." localSheetId="53" hidden="1">{#N/A,#N/A,FALSE,"Occ and Rate";#N/A,#N/A,FALSE,"PF Input";#N/A,#N/A,FALSE,"Proforma Five Yr";#N/A,#N/A,FALSE,"Hotcomps"}</definedName>
    <definedName name="vj" localSheetId="53" hidden="1">{#N/A,#N/A,FALSE,"Assumptions";#N/A,#N/A,FALSE,"10-Yr - detail";#N/A,#N/A,FALSE,"Rent Roll";#N/A,#N/A,FALSE,"Historical (2)";#N/A,#N/A,FALSE,"RET's";#N/A,#N/A,FALSE,"Lse-Exp.";#N/A,#N/A,FALSE,"Lease Rollover";#N/A,#N/A,FALSE,"Service Contracts"}</definedName>
    <definedName name="vvv" localSheetId="53" hidden="1">{"1998",#N/A,FALSE,"1998"}</definedName>
    <definedName name="vvvv" localSheetId="53" hidden="1">{#N/A,#N/A,FALSE,"Cashflow Analysis";#N/A,#N/A,FALSE,"Sensitivity Analysis";#N/A,#N/A,FALSE,"PV";#N/A,#N/A,FALSE,"Pro Forma"}</definedName>
    <definedName name="VVVV.2" localSheetId="53" hidden="1">{#N/A,#N/A,FALSE,"Cashflow Analysis";#N/A,#N/A,FALSE,"Sensitivity Analysis";#N/A,#N/A,FALSE,"PV";#N/A,#N/A,FALSE,"Pro Forma"}</definedName>
    <definedName name="vz" localSheetId="53" hidden="1">{"mgmt forecast",#N/A,FALSE,"Mgmt Forecast";"dcf table",#N/A,FALSE,"Mgmt Forecast";"sensitivity",#N/A,FALSE,"Mgmt Forecast";"table inputs",#N/A,FALSE,"Mgmt Forecast";"calculations",#N/A,FALSE,"Mgmt Forecast"}</definedName>
    <definedName name="vzx" localSheetId="53" hidden="1">{"mgmt forecast",#N/A,FALSE,"Mgmt Forecast";"dcf table",#N/A,FALSE,"Mgmt Forecast";"sensitivity",#N/A,FALSE,"Mgmt Forecast";"table inputs",#N/A,FALSE,"Mgmt Forecast";"calculations",#N/A,FALSE,"Mgmt Forecast"}</definedName>
    <definedName name="wafe" localSheetId="53" hidden="1">{"summary1",#N/A,TRUE,"Comps";"summary2",#N/A,TRUE,"Comps";"summary3",#N/A,TRUE,"Comps"}</definedName>
    <definedName name="Ward2273" localSheetId="53" hidden="1">{"Page 1",#N/A,FALSE,"92264 Page 1";"Page 2",#N/A,FALSE,"92264 Page 2";"Page 3",#N/A,FALSE,"92264 Page 3";"Page 4",#N/A,FALSE,"92264 Page 4";"Page 5",#N/A,FALSE,"92264 Page 5";"Page 6",#N/A,FALSE,"92264 Page 6";"Page 7",#N/A,FALSE,"92264 Page 7";"Page 8",#N/A,FALSE,"92264 Page 8"}</definedName>
    <definedName name="WEA" localSheetId="5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localSheetId="5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gj56" localSheetId="53" hidden="1">{"scen1",#N/A,FALSE,"Scenarios";"scen2",#N/A,FALSE,"Scenarios"}</definedName>
    <definedName name="wen" localSheetId="53" hidden="1">{"Assumptions",#N/A,FALSE,"input page"}</definedName>
    <definedName name="WEQQE" localSheetId="53" hidden="1">{"summary1",#N/A,TRUE,"Comps";"summary2",#N/A,TRUE,"Comps";"summary3",#N/A,TRUE,"Comps"}</definedName>
    <definedName name="wer" localSheetId="53" hidden="1">{"Total",#N/A,FALSE,"Six Fields";"PDP",#N/A,FALSE,"Six Fields";"PNP",#N/A,FALSE,"Six Fields";"PUD",#N/A,FALSE,"Six Fields";"Prob",#N/A,FALSE,"Six Fields"}</definedName>
    <definedName name="wertwert" localSheetId="53" hidden="1">{0,0,0,0;0,0,0,0;0,0,0,0;0,0,0,0;0,0,0,0}</definedName>
    <definedName name="werw" localSheetId="53" hidden="1">{#N/A,#N/A,TRUE,"COVER";#N/A,#N/A,TRUE,"PROFORMA";#N/A,#N/A,TRUE,"Construction CF";#N/A,#N/A,TRUE,"CASHFLOW"}</definedName>
    <definedName name="wet" localSheetId="53" hidden="1">{"CSheet",#N/A,FALSE,"C";"SmCap",#N/A,FALSE,"VAL1";"GulfCoast",#N/A,FALSE,"VAL1";"nav",#N/A,FALSE,"NAV";"Summary",#N/A,FALSE,"NAV"}</definedName>
    <definedName name="wetadf" localSheetId="53" hidden="1">{"Assump",#N/A,TRUE,"Proforma";"first",#N/A,TRUE,"Proforma";"second",#N/A,TRUE,"Proforma";"lease1",#N/A,TRUE,"Proforma";"lease2",#N/A,TRUE,"Proforma"}</definedName>
    <definedName name="whatwhat" localSheetId="53" hidden="1">{"Page1",#N/A,FALSE,"7979";"Page2",#N/A,FALSE,"7979";"Page3",#N/A,FALSE,"7979"}</definedName>
    <definedName name="WQE" localSheetId="5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localSheetId="5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d.2._.pagers.3" localSheetId="53" hidden="1">{"Cover",#N/A,FALSE,"Cover";"Summary",#N/A,FALSE,"Summarpage"}</definedName>
    <definedName name="wrn" localSheetId="53" hidden="1">{#N/A,#N/A,TRUE,"Krycí list"}</definedName>
    <definedName name="wrn.10._.Year._.Analysis." localSheetId="53" hidden="1">{"Data Input",#N/A,TRUE,"Data Input";"10-Yr Cash Flow",#N/A,TRUE,"Cash Flow";"10-Yr Value",#N/A,TRUE,"Value "}</definedName>
    <definedName name="wrn.15._.Year._.Analysis." localSheetId="53" hidden="1">{"Data Input",#N/A,TRUE,"Data Input";"15-Yr Cash Flow",#N/A,TRUE,"Cash Flow";"15-Yr Value",#N/A,TRUE,"Value "}</definedName>
    <definedName name="wrn.1997." localSheetId="53"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1998." localSheetId="53" hidden="1">{"1998",#N/A,FALSE,"1998"}</definedName>
    <definedName name="wrn.1998._.Budget." localSheetId="53" hidden="1">{#N/A,#N/A,FALSE,"A";#N/A,#N/A,FALSE,"B";#N/A,#N/A,FALSE,"C";#N/A,#N/A,FALSE,"D";#N/A,#N/A,FALSE,"E";#N/A,#N/A,FALSE,"F";#N/A,#N/A,FALSE,"G";#N/A,#N/A,FALSE,"H";#N/A,#N/A,FALSE,"I";#N/A,#N/A,FALSE,"J";#N/A,#N/A,FALSE,"K";#N/A,#N/A,FALSE,"L";#N/A,#N/A,FALSE,"M";#N/A,#N/A,FALSE,"N";#N/A,#N/A,FALSE,"O";#N/A,#N/A,FALSE,"P";#N/A,#N/A,FALSE,"Q";#N/A,#N/A,FALSE,"R"}</definedName>
    <definedName name="wrn.19982" localSheetId="53" hidden="1">{#N/A,#N/A,FALSE,"A";#N/A,#N/A,FALSE,"B";#N/A,#N/A,FALSE,"C";#N/A,#N/A,FALSE,"D";#N/A,#N/A,FALSE,"E";#N/A,#N/A,FALSE,"F";#N/A,#N/A,FALSE,"G";#N/A,#N/A,FALSE,"H";#N/A,#N/A,FALSE,"I";#N/A,#N/A,FALSE,"J";#N/A,#N/A,FALSE,"K";#N/A,#N/A,FALSE,"L";#N/A,#N/A,FALSE,"M";#N/A,#N/A,FALSE,"N";#N/A,#N/A,FALSE,"O";#N/A,#N/A,FALSE,"P";#N/A,#N/A,FALSE,"Q";#N/A,#N/A,FALSE,"R"}</definedName>
    <definedName name="wrn.1999." localSheetId="53" hidden="1">{"1999",#N/A,FALSE,"1999"}</definedName>
    <definedName name="wrn.2" localSheetId="5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_.pagers." localSheetId="53" hidden="1">{"Cover",#N/A,FALSE,"Cover";"Summary",#N/A,FALSE,"Summarpage"}</definedName>
    <definedName name="wrn.2._.pagers.2" localSheetId="53" hidden="1">{"Cover",#N/A,FALSE,"Cover";"Summary",#N/A,FALSE,"Summarpage"}</definedName>
    <definedName name="wrn.2000." localSheetId="53" hidden="1">{"2000",#N/A,FALSE,"2000"}</definedName>
    <definedName name="wrn.2001." localSheetId="53" hidden="1">{"2001",#N/A,FALSE,"2001"}</definedName>
    <definedName name="wrn.275PricingBook." localSheetId="53" hidden="1">{#N/A,#N/A,FALSE,"Assumptions";#N/A,#N/A,FALSE,"Impact Assumptions";#N/A,#N/A,FALSE,"10-Yr - detail";#N/A,#N/A,FALSE,"1,5,10 yr comp";#N/A,#N/A,FALSE,"Lse-Exp.";#N/A,#N/A,FALSE,"Rent Roll";#N/A,#N/A,FALSE,"Historical (2)";#N/A,#N/A,FALSE,"RET's";#N/A,#N/A,FALSE,"Lease Rollover"}</definedName>
    <definedName name="wrn.275Schedulles." localSheetId="53" hidden="1">{#N/A,#N/A,FALSE,"Assumptions";#N/A,#N/A,FALSE,"10-Yr - detail";#N/A,#N/A,FALSE,"Rent Roll";#N/A,#N/A,FALSE,"Historical (2)";#N/A,#N/A,FALSE,"RET's";#N/A,#N/A,FALSE,"Lse-Exp.";#N/A,#N/A,FALSE,"Lease Rollover";#N/A,#N/A,FALSE,"Service Contracts"}</definedName>
    <definedName name="wrn.3._.Year._.Summary." localSheetId="53" hidden="1">{#N/A,#N/A,FALSE,"3-Year Summary"}</definedName>
    <definedName name="wrn.310._.rec.." localSheetId="53" hidden="1">{"rec. of 310",#N/A,FALSE,"Resanal"}</definedName>
    <definedName name="wrn.36._.Month._.Financial._.Recap." localSheetId="53" hidden="1">{#N/A,#N/A,FALSE,"Recap"}</definedName>
    <definedName name="wrn.36._.Month._.Pro._.Forma." localSheetId="53" hidden="1">{#N/A,#N/A,FALSE,"36MoProForma";#N/A,#N/A,FALSE,"Recap"}</definedName>
    <definedName name="wrn.3cases." localSheetId="53" hidden="1">{#N/A,"Base",FALSE,"Dividend";#N/A,"Conservative",FALSE,"Dividend";#N/A,"Downside",FALSE,"Dividend"}</definedName>
    <definedName name="wrn.42._.Portfolio." localSheetId="53" hidden="1">{#N/A,#N/A,FALSE,"Consolidate Portfolio";#N/A,#N/A,FALSE,"Ashley";#N/A,#N/A,FALSE,"Atrium";#N/A,#N/A,FALSE,"Biscayne";#N/A,#N/A,FALSE,"Boulder";#N/A,#N/A,FALSE,"Braden";#N/A,#N/A,FALSE,"Cambridge";#N/A,#N/A,FALSE,"Carnegie";#N/A,#N/A,FALSE,"Charleston";#N/A,#N/A,FALSE,"Chasewood";#N/A,#N/A,FALSE,"ClubNorthHills";#N/A,#N/A,FALSE,"Cornerstone";#N/A,#N/A,FALSE,"Courtyard";#N/A,#N/A,FALSE,"Culpeper ";#N/A,#N/A,FALSE,"DoverFarms";#N/A,#N/A,FALSE,"GreenwayChase";#N/A,#N/A,FALSE,"Island Club 1";#N/A,#N/A,FALSE,"Island Club 2";#N/A,#N/A,FALSE,"IslesGateway";#N/A,#N/A,FALSE,"Kensington";#N/A,#N/A,FALSE,"LakeFront";#N/A,#N/A,FALSE,"LakeMayport";#N/A,#N/A,FALSE,"MadisonPark";#N/A,#N/A,FALSE,"MadisonRidge";#N/A,#N/A,FALSE,"Magnolia";#N/A,#N/A,FALSE,"Oaks";#N/A,#N/A,FALSE,"Paces River 1";#N/A,#N/A,FALSE,"Paces River 2";#N/A,#N/A,FALSE,"PacesRun";#N/A,#N/A,FALSE,"Paddock ";#N/A,#N/A,FALSE,"Park";#N/A,#N/A,FALSE,"PointeWest";#N/A,#N/A,FALSE,"Royal";#N/A,#N/A,FALSE,"Summer";#N/A,#N/A,FALSE,"Sunbrook";#N/A,#N/A,FALSE,"Sundance";#N/A,#N/A,FALSE,"Sutton";#N/A,#N/A,FALSE,"TownPlace";#N/A,#N/A,FALSE,"Valle";#N/A,#N/A,FALSE,"WatPark";#N/A,#N/A,FALSE,"WatPlace";#N/A,#N/A,FALSE,"WatCastleton";#N/A,#N/A,FALSE,"Wellington"}</definedName>
    <definedName name="wrn.617" localSheetId="53" hidden="1">{#N/A,#N/A,FALSE,"Income Stmt";#N/A,#N/A,FALSE,"Income Summary"}</definedName>
    <definedName name="wrn.7._.Page._.Proforma." localSheetId="53" hidden="1">{#N/A,#N/A,FALSE,"Deal Summary";#N/A,#N/A,FALSE,"Unit Mix";#N/A,#N/A,FALSE,"Historical OS";#N/A,#N/A,FALSE,"Sources &amp; Uses";#N/A,#N/A,FALSE,"Proj of Cash Flow";#N/A,#N/A,FALSE,"Allocation";#N/A,#N/A,FALSE,"Debt Financing"}</definedName>
    <definedName name="wrn.98ESC." localSheetId="53" hidden="1">{#N/A,#N/A,FALSE,"ope";#N/A,#N/A,FALSE,"ret";#N/A,#N/A,FALSE,"expenses";#N/A,#N/A,FALSE,"BankExpenses";#N/A,#N/A,FALSE,"TennExpenses";#N/A,#N/A,FALSE,"Occupancy"}</definedName>
    <definedName name="wrn.A_VALUATION." localSheetId="53" hidden="1">{#N/A,#N/A,FALSE,"A_D";#N/A,#N/A,FALSE,"WACC";#N/A,#N/A,FALSE,"DCF";#N/A,#N/A,FALSE,"A";#N/A,#N/A,FALSE,"LBO";#N/A,#N/A,FALSE,"C";#N/A,#N/A,FALSE,"impd";#N/A,#N/A,FALSE,"comps"}</definedName>
    <definedName name="wrn.Accr_Dil." localSheetId="53" hidden="1">{#N/A,#N/A,FALSE,"Debt Accr";#N/A,#N/A,FALSE,"Stock Accr";#N/A,#N/A,FALSE,"Debt Stock Accr"}</definedName>
    <definedName name="wrn.Accretion." localSheetId="53" hidden="1">{"Accretion",#N/A,FALSE,"Assum"}</definedName>
    <definedName name="wrn.Acq._.Model." localSheetId="53" hidden="1">{"RTN",#N/A,FALSE,"RTN";"Inc Stmt",#N/A,FALSE,"Inc Stmt";"Stats",#N/A,FALSE,"Stats";"Rnds",#N/A,FALSE,"Rnds";"Capx",#N/A,FALSE,"CapX";"Dues",#N/A,FALSE,"Dues";"Hist",#N/A,FALSE,"Hist";"Rev1",#N/A,FALSE,"Rev";"Rev2",#N/A,FALSE,"Rev";"Exp",#N/A,FALSE,"Exp";"Rounds",#N/A,FALSE,"Rounds";"Cap Imp",#N/A,FALSE,"Cap Imp"}</definedName>
    <definedName name="wrn.Acquisition._.Model." localSheetId="53" hidden="1">{"Return",#N/A,FALSE,"RTN";"Inc Stmt",#N/A,FALSE,"Inc Stmt";"Stats",#N/A,FALSE,"Stats";"Rnds",#N/A,FALSE,"Rnds";"Dues",#N/A,FALSE,"Dues";"Capx",#N/A,FALSE,"CapX";"History",#N/A,FALSE,"Hist";"Rev",#N/A,FALSE,"Rev";"Expenses",#N/A,FALSE,"Exp";"Rounds",#N/A,FALSE,"Rounds";"Capex",#N/A,FALSE,"Capex"}</definedName>
    <definedName name="wrn.AD._.Tool." localSheetId="53" hidden="1">{"AD Tool",#N/A,FALSE,"Spreadsheet"}</definedName>
    <definedName name="wrn.AFI._.QUARTERLY._.REPORT." localSheetId="53" hidden="1">{#N/A,#N/A,TRUE,"TITLE";#N/A,#N/A,TRUE,"SCH 1";#N/A,#N/A,TRUE,"SCH 2";#N/A,#N/A,TRUE,"SCH 3";#N/A,#N/A,TRUE,"SCH3(A)"}</definedName>
    <definedName name="wrn.ALL." localSheetId="5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Budget._.Detail_Forecast." localSheetId="53" hidden="1">{"All Budget Detail-Forecast",#N/A,FALSE,"Forecast"}</definedName>
    <definedName name="wrn.All._.Budget._.Detail_Reit." localSheetId="53" hidden="1">{"All Budget Detail-Reit",#N/A,FALSE,"Forecast"}</definedName>
    <definedName name="wrn.all._.gulp._.sheets." localSheetId="5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5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s." localSheetId="53" hidden="1">{#N/A,#N/A,FALSE,"Primary";#N/A,#N/A,FALSE,"Secondary";#N/A,#N/A,FALSE,"Latent";#N/A,#N/A,FALSE,"Demand Inputs";#N/A,#N/A,FALSE,"Supply Addn";#N/A,#N/A,FALSE,"Mkt Pen"}</definedName>
    <definedName name="wrn.All._.Main._.Reports." localSheetId="53" hidden="1">{"Summary",#N/A,FALSE,"Sheet1";"Budget",#N/A,FALSE,"Sheet1";"Notes 2",#N/A,FALSE,"Sheet1";"Payroll Assumption Summary",#N/A,FALSE,"Sheet1";"Payroll_Assumption1",#N/A,FALSE,"Sheet1";"Rent_Assumptions",#N/A,FALSE,"Sheet1"}</definedName>
    <definedName name="wrn.All._.Non._.Recov._.Op._.Exp_Forecast." localSheetId="53" hidden="1">{"All Non-Recov. Op. Exp-Forecast",#N/A,FALSE,"Forecast"}</definedName>
    <definedName name="wrn.All._.Non._.Recov._.Op._.Exp_Reit." localSheetId="53" hidden="1">{"All Non-Recov. Op. Exp-Reit",#N/A,FALSE,"Forecast"}</definedName>
    <definedName name="wrn.All._.Payroll._.Reports." localSheetId="53" hidden="1">{"Payroll Assumption Summary",#N/A,FALSE,"Sheet1";"Payroll_Assumption1",#N/A,FALSE,"Sheet1";"Payroll_Assumption2",#N/A,FALSE,"Sheet1"}</definedName>
    <definedName name="wrn.All._.Pro._.Forma." localSheetId="53" hidden="1">{#N/A,#N/A,FALSE,"DSCR Sum";#N/A,#N/A,FALSE,"Max  Allocation";#N/A,#N/A,FALSE,"Lake Davis";#N/A,#N/A,FALSE,"Lake Jennie I";#N/A,#N/A,FALSE,"Lake Jennie II";#N/A,#N/A,FALSE,"Gov Man";#N/A,#N/A,FALSE,"Mellonville";#N/A,#N/A,FALSE,"Total"}</definedName>
    <definedName name="wrn.All._.Rent._.Reports." localSheetId="53" hidden="1">{"Rent_Assumptions",#N/A,FALSE,"Sheet1";"Rent_ChangesPerUnit",#N/A,FALSE,"Sheet1";"Rent_ChangesTotal",#N/A,FALSE,"Sheet1";"Rent_Totals",#N/A,FALSE,"Sheet1"}</definedName>
    <definedName name="wrn.All._.Rental._.Income_Forecast." localSheetId="53" hidden="1">{"All Rental Income-Reforecast",#N/A,FALSE,"Forecast"}</definedName>
    <definedName name="wrn.All._.Rental._.Income_Reit." localSheetId="53" hidden="1">{"All Rental Income-Reit",#N/A,FALSE,"Forecast"}</definedName>
    <definedName name="wrn.All._.Reports." localSheetId="53"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_.EXCEPT._.PSF._.TABLES." localSheetId="53" hidden="1">{"ASSUMPTIONS",#N/A,FALSE,"Assumptions";"NPV",#N/A,FALSE,"npv";"CASH-ANNUAL",#N/A,FALSE,"Cash Financial";"CASH-PSF",#N/A,FALSE,"Cash Financial";"GAAP-ANNUAL",#N/A,FALSE,"Gaap Financial ";"GAAP-PSF",#N/A,FALSE,"Gaap Financial "}</definedName>
    <definedName name="wrn.All._.Schedules." localSheetId="53" hidden="1">{#N/A,#N/A,FALSE,"CF Consolidated 2";#N/A,#N/A,FALSE,"Retail Assump";#N/A,#N/A,FALSE,"CF Retail";#N/A,#N/A,FALSE,"Garage Assumpt 1";#N/A,#N/A,FALSE,"Garage Op Proj";#N/A,#N/A,FALSE,"Hist I&amp;E";#N/A,#N/A,FALSE,"Rent Roll";#N/A,#N/A,FALSE,"RE Taxes";#N/A,#N/A,FALSE,"CAM - BH";#N/A,#N/A,FALSE,"Comm.Condo CAM"}</definedName>
    <definedName name="wrn.All._.Sections." localSheetId="53"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heets." localSheetId="53" hidden="1">{#N/A,#N/A,FALSE,"6405";#N/A,#N/A,FALSE,"6406";#N/A,#N/A,FALSE,"6409";#N/A,#N/A,FALSE,"6425";#N/A,#N/A,FALSE,"6426";#N/A,#N/A,FALSE,"6427";#N/A,#N/A,FALSE,"6440";#N/A,#N/A,FALSE,"6441";#N/A,#N/A,FALSE,"6442";#N/A,#N/A,FALSE,"6443"}</definedName>
    <definedName name="wrn.All._.Stock_10_12_14." localSheetId="53"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ummary." localSheetId="53" hidden="1">{"Summary",#N/A,FALSE,"Sheet1"}</definedName>
    <definedName name="wrn.All._1" localSheetId="53" hidden="1">{#N/A,#N/A,FALSE,"Summary";#N/A,#N/A,FALSE,"Gen. Wash.";#N/A,#N/A,FALSE,"Iris Court";#N/A,#N/A,FALSE,"Castle Court";#N/A,#N/A,FALSE,"Edge Hills";#N/A,#N/A,FALSE,"Talbot Woods";#N/A,#N/A,FALSE,"Edge Terrace";#N/A,#N/A,FALSE,"Edge Village";#N/A,#N/A,FALSE,"Westgate";#N/A,#N/A,FALSE,"Century Hills";#N/A,#N/A,FALSE,"Parkview";#N/A,#N/A,FALSE,"Park Bethesda";#N/A,#N/A,FALSE,"Fairfax";#N/A,#N/A,FALSE,"North Park";#N/A,#N/A,FALSE,"Huntington";#N/A,#N/A,FALSE,"Bennington"}</definedName>
    <definedName name="wrn.all.2" localSheetId="53"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irr" localSheetId="53"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sched" localSheetId="53" hidden="1">{#N/A,#N/A,FALSE,"CF Consolidated 2";#N/A,#N/A,FALSE,"Retail Assump";#N/A,#N/A,FALSE,"CF Retail";#N/A,#N/A,FALSE,"Garage Assumpt 1";#N/A,#N/A,FALSE,"Garage Op Proj";#N/A,#N/A,FALSE,"Hist I&amp;E";#N/A,#N/A,FALSE,"Rent Roll";#N/A,#N/A,FALSE,"RE Taxes";#N/A,#N/A,FALSE,"CAM - BH";#N/A,#N/A,FALSE,"Comm.Condo CAM"}</definedName>
    <definedName name="wrn.All_Models." localSheetId="53" hidden="1">{#N/A,#N/A,FALSE,"Summary";#N/A,#N/A,FALSE,"Projections";#N/A,#N/A,FALSE,"Mkt Mults";#N/A,#N/A,FALSE,"DCF";#N/A,#N/A,FALSE,"Accr Dil";#N/A,#N/A,FALSE,"PIC LBO";#N/A,#N/A,FALSE,"MULT10_4";#N/A,#N/A,FALSE,"CBI LBO"}</definedName>
    <definedName name="wrn.ALLbutPREMIUM." localSheetId="53"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53" hidden="1">{#N/A,#N/A,FALSE,"AD_Purchase";#N/A,#N/A,FALSE,"Credit";#N/A,#N/A,FALSE,"PF Acquisition";#N/A,#N/A,FALSE,"PF Offering"}</definedName>
    <definedName name="wrn.Ambassador." localSheetId="53" hidden="1">{#N/A,#N/A,TRUE,"Summary Acquisition Ambassador";#N/A,#N/A,TRUE,"Prime Crest Apartments";#N/A,#N/A,TRUE,"Royal Crest Apartments"}</definedName>
    <definedName name="wrn.Annual._.Report." localSheetId="53" hidden="1">{"annual",#N/A,FALSE,"Pro Forma";#N/A,#N/A,FALSE,"Golf Operations"}</definedName>
    <definedName name="wrn.AnnualRentRoll." localSheetId="53" hidden="1">{"AnnualRentRoll",#N/A,FALSE,"RentRoll"}</definedName>
    <definedName name="wrn.Appendix." localSheetId="53" hidden="1">{"IS Salary new",#N/A,TRUE,"Salaries";"IS Salary old",#N/A,TRUE,"Old Allocations";"Allocation Summary",#N/A,TRUE,"Allocation Summary";"Network Allocations 1",#N/A,TRUE,"Network Allocations";"Network Allocations 2",#N/A,TRUE,"Network Allocations";"Computer Upgrades 1",#N/A,TRUE,"Computer Upgrades";"Computer Upgrades 2",#N/A,TRUE,"Computer Upgrades";"Computers new and repl 1",#N/A,TRUE,"Computers (New and Repl)";"Computers new and repl 2",#N/A,TRUE,"Computers (New and Repl)"}</definedName>
    <definedName name="wrn.Arcform1." localSheetId="53" hidden="1">{"One",#N/A,FALSE,"Property";"Rent Analysis",#N/A,FALSE,"Rent &amp; Income";"Market",#N/A,FALSE,"Market";"Environmental",#N/A,FALSE,"Environmental"}</definedName>
    <definedName name="wrn.Arcform2." localSheetId="53" hidden="1">{"Development Team",#N/A,FALSE,"Team";"Environmental",#N/A,FALSE,"Environmental";"Permanent",#N/A,FALSE,"Perm Mtg";"Soft",#N/A,FALSE,"Soft Mtg"}</definedName>
    <definedName name="wrn.Arcform3." localSheetId="53" hidden="1">{"Grant",#N/A,FALSE,"Grant";"GP Developer",#N/A,FALSE,"GP &amp; Dev Loans";"Operating Analysis",#N/A,FALSE,"Operations";"Tax Credit",#N/A,FALSE,"Tax Credits";"Tax Credit Analysis",#N/A,FALSE,"TC Analysis"}</definedName>
    <definedName name="wrn.Arcform4." localSheetId="53" hidden="1">{"Construction Analysis",#N/A,FALSE,"Constr Analysis";"Construction Financing",#N/A,FALSE,"Constr Finan";"Guarantees and Reserves",#N/A,FALSE,"Guar &amp; Reserves"}</definedName>
    <definedName name="wrn.Assumption._.Recap._.Sheet." localSheetId="53" hidden="1">{#N/A,#N/A,FALSE,"AssumpRecap"}</definedName>
    <definedName name="wrn.Auto._.Comp." localSheetId="53" hidden="1">{#N/A,#N/A,FALSE,"Sheet1"}</definedName>
    <definedName name="wrn.autoproj." localSheetId="53" hidden="1">{#N/A,#N/A,FALSE,"Project Properties";#N/A,#N/A,FALSE,"Eng %";#N/A,#N/A,FALSE,"ENGFORM";#N/A,#N/A,FALSE,"staffing";#N/A,#N/A,FALSE,"spending"}</definedName>
    <definedName name="wrn.B._.Spread._.Worksheet._.Summary." localSheetId="53" hidden="1">{#N/A,#N/A,FALSE,"B_Spread"}</definedName>
    <definedName name="wrn.B._.Spread._.Worksheets._.Detail." localSheetId="53" hidden="1">{#N/A,#N/A,FALSE,"B_Spread"}</definedName>
    <definedName name="wrn.BA." localSheetId="53" hidden="1">{"ba1",#N/A,TRUE,"B-A";"ba2",#N/A,TRUE,"B-A"}</definedName>
    <definedName name="wrn.balance._.sheet." localSheetId="53" hidden="1">{"bs",#N/A,FALSE,"SCF"}</definedName>
    <definedName name="wrn.Balcor." localSheetId="53"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Base._.Case._.Print." localSheetId="53" hidden="1">{#N/A,#N/A,FALSE,"Assumptions";#N/A,#N/A,FALSE,"Ground Rent";#N/A,#N/A,FALSE,"SQFT SUMMARY";#N/A,#N/A,FALSE,"PROJECT COSTS";#N/A,#N/A,FALSE,"Financing";#N/A,#N/A,FALSE,"RE Tax Analysis";#N/A,#N/A,FALSE,"Oper Pro Forma";#N/A,#N/A,FALSE,"Sale and IRR";#N/A,#N/A,FALSE,"Int BackUP"}</definedName>
    <definedName name="wrn.BaseYearDemand." localSheetId="53" hidden="1">{"Base Year Demand",#N/A,FALSE,"Demand-Base Year"}</definedName>
    <definedName name="wrn.Basic." localSheetId="53" hidden="1">{#N/A,#N/A,FALSE,"Cover";#N/A,#N/A,FALSE,"Assumptions";#N/A,#N/A,FALSE,"Acquirer";#N/A,#N/A,FALSE,"Target";#N/A,#N/A,FALSE,"Income Statement";#N/A,#N/A,FALSE,"Summary Tables"}</definedName>
    <definedName name="wrn.basics." localSheetId="53" hidden="1">{#N/A,#N/A,FALSE,"TSUM";#N/A,#N/A,FALSE,"shares";#N/A,#N/A,FALSE,"earnout";#N/A,#N/A,FALSE,"Heaty";#N/A,#N/A,FALSE,"self-tend";#N/A,#N/A,FALSE,"self-sum"}</definedName>
    <definedName name="wrn.BATON._.ROUGE._.1996._.CAP._.EX." localSheetId="53" hidden="1">{#N/A,#N/A,FALSE,"BATCAPX";#N/A,#N/A,FALSE,"GR&amp;CORR TOTALS";#N/A,#N/A,FALSE,"LUX  KING FF&amp;E";#N/A,#N/A,FALSE,"LUX KING GC";#N/A,#N/A,FALSE,"TYP DBL FF&amp;E ";#N/A,#N/A,FALSE,"TYP DBL GC ";#N/A,#N/A,FALSE,"PETITE W-SOFA FF&amp;E";#N/A,#N/A,FALSE,"PETITE W-SOFA GC";#N/A,#N/A,FALSE,"TYP KING FF&amp;E";#N/A,#N/A,FALSE,"TYP KING GC";#N/A,#N/A,FALSE,"EXEC KING FF&amp;E";#N/A,#N/A,FALSE,"EXEC KING GC";#N/A,#N/A,FALSE,"TOWNHS PARLOR FF&amp;E";#N/A,#N/A,FALSE,"TOWNHS PARLOR GC";#N/A,#N/A,FALSE,"LUX K PAR FF&amp;E ";#N/A,#N/A,FALSE,"LUX K PAR GC ";#N/A,#N/A,FALSE,"PRES SUITE FF&amp;E";#N/A,#N/A,FALSE,"PRES SUITE GC";#N/A,#N/A,FALSE,"CONC LOUNGE FF&amp;E";#N/A,#N/A,FALSE,"CONC LOUNGE GC";#N/A,#N/A,FALSE,"ADA GR  FF&amp;E ";#N/A,#N/A,FALSE,"ADA GR GC ";#N/A,#N/A,FALSE,"GUEST COR FF&amp;E ";#N/A,#N/A,FALSE,"GUEST  CORR GC";#N/A,#N/A,FALSE,"2ND FLR BANQ FF&amp;E L";#N/A,#N/A,FALSE,"2ND FLR BANQ GC L";#N/A,#N/A,FALSE,"2ND FLR BANQ FF&amp;E S";#N/A,#N/A,FALSE,"2ND FLR BANQ GC S"}</definedName>
    <definedName name="wrn.BCN._.REVISED." localSheetId="53" hidden="1">{#N/A,#N/A,FALSE,"Income Statement - Phase II";#N/A,#N/A,FALSE,"Balance Sheet Phase II";#N/A,#N/A,FALSE,"Transaction Costs";#N/A,#N/A,FALSE,"Debt &amp; Equity Detail";#N/A,#N/A,FALSE,"G&amp;A Reduction - 25%";#N/A,#N/A,FALSE,"G&amp;A Reduction - 50%";#N/A,#N/A,FALSE,"G&amp;A Reduction - 75%";#N/A,#N/A,FALSE,"GandA Reduction Detail"}</definedName>
    <definedName name="wrn.BCNPROJ." localSheetId="53" hidden="1">{#N/A,#N/A,FALSE,"Income Statement";#N/A,#N/A,FALSE,"Balance Sheet";#N/A,#N/A,FALSE,"Sheet5";#N/A,#N/A,FALSE,"Debt &amp; Equity Detail"}</definedName>
    <definedName name="wrn.BidCo." localSheetId="53" hidden="1">{#N/A,#N/A,FALSE,"BidCo Assumptions";#N/A,#N/A,FALSE,"Credit Stats";#N/A,#N/A,FALSE,"Bidco Summary";#N/A,#N/A,FALSE,"BIDCO Consolidated"}</definedName>
    <definedName name="wrn.BIGGER." localSheetId="53" hidden="1">{"PROFORMA",#N/A,FALSE,"A";"BIGGER 1",#N/A,FALSE,"B";"BIGGER 2",#N/A,FALSE,"B";"BIGGER 3",#N/A,FALSE,"B";"SMALL CF 1",#N/A,FALSE,"C"}</definedName>
    <definedName name="wrn.Birdie." localSheetId="53" hidden="1">{#N/A,#N/A,FALSE,"Trans Summary";#N/A,#N/A,FALSE,"Proforma Five Yr";#N/A,#N/A,FALSE,"Occ and Rate"}</definedName>
    <definedName name="wrn.BlackWhite." localSheetId="53" hidden="1">{#N/A,#N/A,FALSE,"NNN sum";#N/A,#N/A,FALSE,"10-yr Opt. A Sum";#N/A,#N/A,FALSE,"10-yr Opt A Other Costs";#N/A,#N/A,FALSE,"Purchase Sum";#N/A,#N/A,FALSE,"Purchase Other Costs"}</definedName>
    <definedName name="wrn.BlackWhite5" localSheetId="53" hidden="1">{#N/A,#N/A,FALSE,"NNN sum";#N/A,#N/A,FALSE,"10-yr Opt. A Sum";#N/A,#N/A,FALSE,"10-yr Opt A Other Costs";#N/A,#N/A,FALSE,"Purchase Sum";#N/A,#N/A,FALSE,"Purchase Other Costs"}</definedName>
    <definedName name="wrn.bleu4." localSheetId="53" hidden="1">{#N/A,#N/A,FALSE}</definedName>
    <definedName name="wrn.Bob." localSheetId="53" hidden="1">{#N/A,#N/A,TRUE,"33_Cover";#N/A,#N/A,TRUE,"1_Exec_Summ";#N/A,#N/A,TRUE,"2_Assump_Genl";#N/A,#N/A,TRUE,"5_Cash_Flow";#N/A,#N/A,TRUE,"11_Exp_Dtl";#N/A,#N/A,TRUE,"10_Exp_Recov_Dtl";#N/A,#N/A,TRUE,"12_Residual";#N/A,#N/A,TRUE,"14_Pricing_Mtx";#N/A,#N/A,TRUE,"29_Residual_Mtx";#N/A,#N/A,TRUE,"18_Expirations"}</definedName>
    <definedName name="wrn.Bonds." localSheetId="53" hidden="1">{#N/A,#N/A,FALSE,"Bonds - Consol";#N/A,#N/A,FALSE,"Bonds - Lakes";#N/A,#N/A,FALSE,"Bonds - Chabot";#N/A,#N/A,FALSE,"Bonds - Diablo"}</definedName>
    <definedName name="wrn.BOOK." localSheetId="53"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_.Reports." localSheetId="53" hidden="1">{"Current Month",#N/A,FALSE,"Current Compar.";"Year-To-Date",#N/A,FALSE,"Year Comparison";"Forecast",#N/A,FALSE,"Comparison NOI";"Actual Input",#N/A,FALSE,"Act...Ratios"}</definedName>
    <definedName name="wrn.Both._.Outputs." localSheetId="53" hidden="1">{"LTV Output",#N/A,FALSE,"Output";"DCR Output",#N/A,FALSE,"Output"}</definedName>
    <definedName name="wrn.BOV." localSheetId="53" hidden="1">{#N/A,#N/A,FALSE,"Pricing Matrix";#N/A,#N/A,FALSE,"Assumptions";#N/A,#N/A,FALSE,"Year One Pro Forma";#N/A,#N/A,FALSE,"Operating Stmts";#N/A,#N/A,FALSE,"Cash Flow Projections";#N/A,#N/A,FALSE,"Rent Roll Summary";#N/A,#N/A,FALSE,"Market Rent Detail";#N/A,#N/A,FALSE,"Effective Rental Income Detail"}</definedName>
    <definedName name="wrn.Bridge." localSheetId="53"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ookfield._.Notes." localSheetId="53" hidden="1">{#N/A,#N/A,FALSE,"Note 2";#N/A,#N/A,FALSE,"Note 3";#N/A,#N/A,FALSE,"Note 4";#N/A,#N/A,FALSE,"Note 5";#N/A,#N/A,FALSE,"Note 6";#N/A,#N/A,FALSE,"Note 10"}</definedName>
    <definedName name="wrn.Budget." localSheetId="53" hidden="1">{"Spread Dollars",#N/A,FALSE,"Budget";"Spread Ratios",#N/A,FALSE,"Budget";"Target Comparison",#N/A,FALSE,"Summary"}</definedName>
    <definedName name="wrn.Budget._.1997._.Analysis." localSheetId="53" hidden="1">{#N/A,#N/A,TRUE,"Budget 1997 Class A";#N/A,#N/A,TRUE,"Budgets 1997 Class B &amp; C"}</definedName>
    <definedName name="wrn.bullshit1." localSheetId="53" hidden="1">{#N/A,#N/A,FALSE,"Sheet1";#N/A,#N/A,FALSE,"Summary";#N/A,#N/A,FALSE,"proj1";#N/A,#N/A,FALSE,"proj2"}</definedName>
    <definedName name="wrn.Capital_Increm.." localSheetId="53" hidden="1">{#N/A,#N/A,FALSE,"Capital-Incremental"}</definedName>
    <definedName name="wrn.Capital_Nonincre.." localSheetId="53" hidden="1">{#N/A,#N/A,FALSE,"Capital-Nonincremental"}</definedName>
    <definedName name="wrn.CAPREIT." localSheetId="53" hidden="1">{#N/A,#N/A,FALSE,"CAPREIT"}</definedName>
    <definedName name="wrn.CAPREIT._.II." localSheetId="53" hidden="1">{#N/A,#N/A,FALSE,"Consolidate II";#N/A,#N/A,FALSE,"Atrium";#N/A,#N/A,FALSE,"DoverFarms";#N/A,#N/A,FALSE,"GreenwayChase";#N/A,#N/A,FALSE,"Island Club 1";#N/A,#N/A,FALSE,"IslesGateway";#N/A,#N/A,FALSE,"MadisonPark";#N/A,#N/A,FALSE,"PacesRun";#N/A,#N/A,FALSE,"Park";#N/A,#N/A,FALSE,"Sunbrook";#N/A,#N/A,FALSE,"TownPlace";#N/A,#N/A,FALSE,"WatPark";#N/A,#N/A,FALSE,"WatPlace";#N/A,#N/A,FALSE,"WatCastleton"}</definedName>
    <definedName name="wrn.CAPREIT._.II._.and._.IV." localSheetId="53" hidden="1">{#N/A,#N/A,FALSE,"Consolidate II &amp; IV";#N/A,#N/A,FALSE,"Atrium";#N/A,#N/A,FALSE,"Chasewood";#N/A,#N/A,FALSE,"ClubNorthHills";#N/A,#N/A,FALSE,"DoverFarms";#N/A,#N/A,FALSE,"GreenwayChase";#N/A,#N/A,FALSE,"Island Club 1";#N/A,#N/A,FALSE,"IslesGateway";#N/A,#N/A,FALSE,"Kensington";#N/A,#N/A,FALSE,"LakeFront";#N/A,#N/A,FALSE,"MadisonPark";#N/A,#N/A,FALSE,"Oaks";#N/A,#N/A,FALSE,"PacesRun";#N/A,#N/A,FALSE,"Park";#N/A,#N/A,FALSE,"PointeWest";#N/A,#N/A,FALSE,"Sunbrook";#N/A,#N/A,FALSE,"Sundance";#N/A,#N/A,FALSE,"TownPlace";#N/A,#N/A,FALSE,"WatPark";#N/A,#N/A,FALSE,"WatPlace";#N/A,#N/A,FALSE,"WatCastleton";#N/A,#N/A,FALSE,"Wellington"}</definedName>
    <definedName name="wrn.CAPREIT._.IV." localSheetId="53" hidden="1">{#N/A,#N/A,FALSE,"Consolidate IV";#N/A,#N/A,FALSE,"Chasewood";#N/A,#N/A,FALSE,"ClubNorthHills";#N/A,#N/A,FALSE,"Kensington";#N/A,#N/A,FALSE,"LakeFront";#N/A,#N/A,FALSE,"Oaks";#N/A,#N/A,FALSE,"PointeWest";#N/A,#N/A,FALSE,"Sundance";#N/A,#N/A,FALSE,"Wellington"}</definedName>
    <definedName name="wrn.CAPREIT._.TERA." localSheetId="53" hidden="1">{#N/A,#N/A,FALSE,"Consolidate TERA";#N/A,#N/A,FALSE,"Boulder";#N/A,#N/A,FALSE,"Braden";#N/A,#N/A,FALSE,"Cambridge";#N/A,#N/A,FALSE,"Charleston";#N/A,#N/A,FALSE,"Cornerstone";#N/A,#N/A,FALSE,"Courtyard";#N/A,#N/A,FALSE,"LakeMayport";#N/A,#N/A,FALSE,"Paces River 1";#N/A,#N/A,FALSE,"Paces River 2";#N/A,#N/A,FALSE,"Paddock ";#N/A,#N/A,FALSE,"Summer";#N/A,#N/A,FALSE,"Sutton"}</definedName>
    <definedName name="wrn.CAPREIT._.V." localSheetId="53" hidden="1">{#N/A,#N/A,FALSE,"Consolidate V";#N/A,#N/A,FALSE,"Ashley";#N/A,#N/A,FALSE,"Biscayne";#N/A,#N/A,FALSE,"Carnegie";#N/A,#N/A,FALSE,"Culpeper ";#N/A,#N/A,FALSE,"Island Club 2";#N/A,#N/A,FALSE,"MadisonRidge";#N/A,#N/A,FALSE,"Magnolia";#N/A,#N/A,FALSE,"Royal";#N/A,#N/A,FALSE,"Valle"}</definedName>
    <definedName name="wrn.CAPREIT2" localSheetId="53" hidden="1">{#N/A,#N/A,FALSE,"CAPREIT"}</definedName>
    <definedName name="wrn.Capx." localSheetId="53" hidden="1">{"Capx/exp",#N/A,FALSE,"CapX"}</definedName>
    <definedName name="wrn.cash" localSheetId="53" hidden="1">{#N/A,#N/A,FALSE,"Matrix";#N/A,#N/A,FALSE,"Cash Flow";#N/A,#N/A,FALSE,"10 Year Cost Analysis"}</definedName>
    <definedName name="wrn.Cash._.Flow._.Analysis." localSheetId="53" hidden="1">{"CF",#N/A,FALSE,"Cash Flow";"RET",#N/A,FALSE,"Returns";"NPV",#N/A,FALSE,"Values";"ASMPT",#N/A,FALSE,"Assumptions"}</definedName>
    <definedName name="wrn.Cash._.Flow._.and._.Matrix." localSheetId="53" hidden="1">{#N/A,#N/A,FALSE,"Matrix";#N/A,#N/A,FALSE,"Cash Flow";#N/A,#N/A,FALSE,"10 Year Cost Analysis"}</definedName>
    <definedName name="wrn.CASH._.FLOWS._.ONLY." localSheetId="53" hidden="1">{#N/A,#N/A,FALSE,"Assumptions";#N/A,#N/A,FALSE,"Consol CF";#N/A,#N/A,FALSE,"Hacienda CF";#N/A,#N/A,FALSE,"Chabot CF";#N/A,#N/A,FALSE,"Diablo CF"}</definedName>
    <definedName name="wrn.Cash_Flow." localSheetId="53" hidden="1">{#N/A,#N/A,FALSE,"Cash Flow"}</definedName>
    <definedName name="wrn.CD." localSheetId="53" hidden="1">{"CD1",#N/A,TRUE,"C-D (R)";"CD2",#N/A,TRUE,"C-D (R)"}</definedName>
    <definedName name="wrn.CF._.Print." localSheetId="53"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HART." localSheetId="53" hidden="1">{"CHART",#N/A,FALSE,"Arch Communications"}</definedName>
    <definedName name="wrn.CHART2._.detail." localSheetId="53" hidden="1">{#N/A,#N/A,FALSE,"Chart 2 by Prop Type"}</definedName>
    <definedName name="wrn.check." localSheetId="53"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53"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lient." localSheetId="53" hidden="1">{"multiple",#N/A,FALSE,"client";"margins",#N/A,FALSE,"client";"data",#N/A,FALSE,"client"}</definedName>
    <definedName name="wrn.Client3." localSheetId="53" hidden="1">{"data",#N/A,FALSE,"client (3)";"margins",#N/A,FALSE,"client (3)";"multiple",#N/A,FALSE,"client (3)"}</definedName>
    <definedName name="wrn.client4." localSheetId="53" hidden="1">{"multiple",#N/A,FALSE,"client (4)";"margins",#N/A,FALSE,"client (4)";"data",#N/A,FALSE,"client (4)"}</definedName>
    <definedName name="wrn.Closing._.BW." localSheetId="53" hidden="1">{#N/A,#N/A,FALSE,"Closing Bentley Wynde";#N/A,#N/A,FALSE,"Closing Bantley Wynde (1)"}</definedName>
    <definedName name="wrn.combined." localSheetId="53" hidden="1">{#N/A,#N/A,FALSE,"Page 2";#N/A,#N/A,FALSE,"Page 1A";#N/A,#N/A,FALSE,"Page 1B";#N/A,#N/A,FALSE,"ExecSum";#N/A,#N/A,FALSE,"Budget";#N/A,#N/A,FALSE,"Lease Summary";#N/A,#N/A,FALSE,"Summary1";#N/A,#N/A,FALSE,"CashFlow";#N/A,#N/A,FALSE,"Page 3";#N/A,#N/A,FALSE,"Page 4";#N/A,#N/A,FALSE,"Carry"}</definedName>
    <definedName name="wrn.Comp." localSheetId="53" hidden="1">{"Comp",#N/A,FALSE,"Spreadsheet"}</definedName>
    <definedName name="wrn.Compare._.Hawaiki." localSheetId="53" hidden="1">{"Divsum Compare Hawaiki",#N/A,FALSE,"Divsum"}</definedName>
    <definedName name="wrn.COMPCO." localSheetId="53" hidden="1">{"Page1",#N/A,FALSE,"CompCo";"Page2",#N/A,FALSE,"CompCo"}</definedName>
    <definedName name="wrn.Competition." localSheetId="53" hidden="1">{#N/A,#N/A,FALSE,"CompSummary";#N/A,#N/A,FALSE,"Comp1";#N/A,#N/A,FALSE,"Comp2";#N/A,#N/A,FALSE,"Comp3";#N/A,#N/A,FALSE,"Comp4";#N/A,#N/A,FALSE,"Comp5";#N/A,#N/A,FALSE,"Our Prop";#N/A,#N/A,FALSE,"Projection Sheet"}</definedName>
    <definedName name="wrn.Competition._1" localSheetId="53" hidden="1">{#N/A,#N/A,FALSE,"CompSummary";#N/A,#N/A,FALSE,"Comp1";#N/A,#N/A,FALSE,"Comp2";#N/A,#N/A,FALSE,"Comp3";#N/A,#N/A,FALSE,"Comp4";#N/A,#N/A,FALSE,"Comp5";#N/A,#N/A,FALSE,"Our Prop";#N/A,#N/A,FALSE,"Projection Sheet"}</definedName>
    <definedName name="wrn.Complete._.Budget." localSheetId="53" hidden="1">{#N/A,#N/A,TRUE,"Budget";#N/A,#N/A,TRUE,"Revenue &amp; COGS"}</definedName>
    <definedName name="wrn.Complete._.Budget.1" localSheetId="53" hidden="1">{#N/A,#N/A,TRUE,"Budget";#N/A,#N/A,TRUE,"Revenue &amp; COGS"}</definedName>
    <definedName name="wrn.Complete._.Package." localSheetId="53" hidden="1">{"Summary Including DHC",#N/A,TRUE,"SUMMARY";"Financial Assumptions",#N/A,TRUE,"Financial Assumptions";"Sources &amp; Uses",#N/A,TRUE,"Financial Assumptions";"History &amp; Projection",#N/A,TRUE,"History - Proforma"}</definedName>
    <definedName name="wrn.Complete._.Review." localSheetId="53" hidden="1">{#N/A,#N/A,FALSE,"Occ and Rate";#N/A,#N/A,FALSE,"PF Input";#N/A,#N/A,FALSE,"Capital Input";#N/A,#N/A,FALSE,"Proforma Five Yr";#N/A,#N/A,FALSE,"Calculations";#N/A,#N/A,FALSE,"Transaction Summary-DTW"}</definedName>
    <definedName name="wrn.Complete.2" localSheetId="5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5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st_Monthly." localSheetId="53" hidden="1">{"Const_Monthly",#N/A,FALSE,"Construction"}</definedName>
    <definedName name="wrn.Construction_Summary." localSheetId="53" hidden="1">{#N/A,#N/A,FALSE,"Construction"}</definedName>
    <definedName name="wrn.contribution." localSheetId="53" hidden="1">{#N/A,#N/A,FALSE,"Contribution Analysis"}</definedName>
    <definedName name="wrn.contribution.1" localSheetId="53" hidden="1">{#N/A,#N/A,FALSE,"Contribution Analysis"}</definedName>
    <definedName name="wrn.Control_A." localSheetId="53" hidden="1">{#N/A,#N/A,FALSE,"Notes";#N/A,#N/A,FALSE,"CFD Summary";#N/A,#N/A,FALSE,"Loan Value";#N/A,#N/A,FALSE,"CashFlowSummary";#N/A,#N/A,FALSE,"InvestorSummary";#N/A,#N/A,FALSE,"RevenueAssumptions";#N/A,#N/A,FALSE,"MasterCostAssmp";#N/A,#N/A,FALSE,"InTractCstAssmp";#N/A,#N/A,FALSE,"LotTakedowns"}</definedName>
    <definedName name="wrn.CORNELL._.ANALYSIS." localSheetId="53" hidden="1">{#N/A,#N/A,FALSE,"CORNELL SCENARIO COMPARISON";#N/A,#N/A,FALSE,"SUMMARY";#N/A,#N/A,FALSE,"Returns";#N/A,#N/A,FALSE,"Cash Flow";#N/A,#N/A,FALSE,"Pro-Forma";#N/A,#N/A,FALSE,"Rent Roll"}</definedName>
    <definedName name="wrn.Corporate." localSheetId="53" hidden="1">{"Corporate",#N/A,FALSE,"Corporate Profile"}</definedName>
    <definedName name="wrn.cotop." localSheetId="53" hidden="1">{"ReportTop",#N/A,FALSE,"report top"}</definedName>
    <definedName name="wrn.cotop2." localSheetId="53" hidden="1">{"ReportTop",#N/A,FALSE,"report top"}</definedName>
    <definedName name="wrn.csc." localSheetId="53" hidden="1">{"orixcsc",#N/A,FALSE,"ORIX CSC";"orixcsc2",#N/A,FALSE,"ORIX CSC"}</definedName>
    <definedName name="wrn.csc.1" localSheetId="53" hidden="1">{"orixcsc",#N/A,FALSE,"ORIX CSC";"orixcsc2",#N/A,FALSE,"ORIX CSC"}</definedName>
    <definedName name="wrn.csc.3" localSheetId="53" hidden="1">{#N/A,#N/A,FALSE,"ORIX CSC"}</definedName>
    <definedName name="wrn.csc2." localSheetId="53" hidden="1">{#N/A,#N/A,FALSE,"ORIX CSC"}</definedName>
    <definedName name="wrn.cssa." localSheetId="53" hidden="1">{#N/A,#N/A,FALSE,"WATCHDSC";#N/A,#N/A,FALSE,"2LOSSMOD";#N/A,#N/A,FALSE,"2LOSS";#N/A,#N/A,FALSE,"DSC";#N/A,#N/A,FALSE,"OPERAT";#N/A,#N/A,FALSE,"ADJUST";#N/A,#N/A,FALSE,"LEASE EXPIRE"}</definedName>
    <definedName name="wrn.CSSF._.ex._.USGAAP." localSheetId="53"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wrn.Ctrl._.A._.Annually." localSheetId="53"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Quarterly." localSheetId="53"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M." localSheetId="53" hidden="1">{#N/A,#N/A,FALSE,"Project Summary";#N/A,#N/A,FALSE,"Notes";#N/A,#N/A,FALSE,"BaseAssumptions";#N/A,#N/A,FALSE,"CFD Summary";#N/A,#N/A,FALSE,"RevenueAssumptions";#N/A,#N/A,FALSE,"MasterCostAssmp";#N/A,#N/A,FALSE,"InTractCstAssmp";#N/A,#N/A,FALSE,"LotTakedowns";#N/A,#N/A,FALSE,"CashFlowSummary";#N/A,#N/A,FALSE,"FlowSummary";#N/A,#N/A,FALSE,"Consolidated Loan";#N/A,#N/A,FALSE,"SourcesAndUses";#N/A,#N/A,FALSE,"CashDistribute";#N/A,#N/A,FALSE,"InvestorSummary";#N/A,#N/A,FALSE,"Finance Summary";#N/A,#N/A,FALSE,"SourceAndUse";#N/A,#N/A,FALSE,"Valuation"}</definedName>
    <definedName name="wrn.Ctrl._.M._.Annually." localSheetId="53"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Quarterly." localSheetId="53"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urrency._.Analysis." localSheetId="53" hidden="1">{"Analysis of Assets_Liabilities",#N/A,FALSE,"ccy_anal";"Analysis of Investments",#N/A,FALSE,"ccy_anal"}</definedName>
    <definedName name="wrn.daily." localSheetId="53" hidden="1">{#N/A,#N/A,FALSE,"Major v. River";#N/A,#N/A,FALSE,"Large Operators";#N/A,#N/A,FALSE,"Smaller Operators";#N/A,#N/A,FALSE,"Equip. Supply";#N/A,#N/A,FALSE,"EBITDA"}</definedName>
    <definedName name="wrn.data." localSheetId="53" hidden="1">{"data",#N/A,FALSE,"INPUT"}</definedName>
    <definedName name="wrn.data1" localSheetId="53" hidden="1">{"data",#N/A,FALSE,"INPUT"}</definedName>
    <definedName name="wrn.data5" localSheetId="53" hidden="1">{"data",#N/A,FALSE,"INPUT"}</definedName>
    <definedName name="wrn.DATABASE." localSheetId="53" hidden="1">{"DBINPUT1",#N/A,FALSE,"Database";"DBINPUT2",#N/A,FALSE,"Database"}</definedName>
    <definedName name="wrn.Days._.in._.AR." localSheetId="53" hidden="1">{"Normal",#N/A,TRUE,"Days";"Sold",#N/A,TRUE,"Days"}</definedName>
    <definedName name="wrn.dcf." localSheetId="53" hidden="1">{"mgmt forecast",#N/A,FALSE,"Mgmt Forecast";"dcf table",#N/A,FALSE,"Mgmt Forecast";"sensitivity",#N/A,FALSE,"Mgmt Forecast";"table inputs",#N/A,FALSE,"Mgmt Forecast";"calculations",#N/A,FALSE,"Mgmt Forecast"}</definedName>
    <definedName name="wrn.DCF._.Valuation." localSheetId="53" hidden="1">{"value box",#N/A,TRUE,"DPL Inc. Fin Statements";"unlevered free cash flows",#N/A,TRUE,"DPL Inc. Fin Statements"}</definedName>
    <definedName name="wrn.DCR._.Output." localSheetId="53" hidden="1">{"DCR Output",#N/A,FALSE,"Output"}</definedName>
    <definedName name="wrn.DEDUCT_INTEREST." localSheetId="53" hidden="1">{"DEDUCTIBLE INT RECAP",#N/A,FALSE,"Recap"}</definedName>
    <definedName name="wrn.Demand._.Calcs." localSheetId="53" hidden="1">{#N/A,#N/A,FALSE,"Demand Calcs"}</definedName>
    <definedName name="wrn.Demand._.Inputs." localSheetId="53" hidden="1">{#N/A,#N/A,FALSE,"Demand Inputs"}</definedName>
    <definedName name="wrn.Detailed." localSheetId="53" hidden="1">{"Detailed",#N/A,FALSE,"Schedule4"}</definedName>
    <definedName name="wrn.Detailed._.Partnership._.Returns._.Leveraged." localSheetId="53" hidden="1">{"Return Analysis - Leveraged",#N/A,FALSE,"Return Analysis - Leveraged"}</definedName>
    <definedName name="wrn.Detailed._.Unit._.Mix._.Sheet." localSheetId="53" hidden="1">{#N/A,#N/A,FALSE,"Unit Mix"}</definedName>
    <definedName name="wrn.devdeal." localSheetId="53" hidden="1">{"top",#N/A,TRUE,"Detail";"next",#N/A,TRUE,"Detail";"then",#N/A,TRUE,"Detail";"and",#N/A,TRUE,"Detail";"inaddition",#N/A,TRUE,"Detail";"finally",#N/A,TRUE,"Detail"}</definedName>
    <definedName name="wrn.development._.budget._.detail." localSheetId="53" hidden="1">{"Detail Development Cost Summary",#N/A,FALSE,"Cost Sum"}</definedName>
    <definedName name="wrn.Divsum._.All._.Sections." localSheetId="53" hidden="1">{"Divsum Complete Divsum",#N/A,FALSE,"Divsum"}</definedName>
    <definedName name="wrn.dtl.schedules" localSheetId="53" hidden="1">{"ACCOUNT DETAIL",#N/A,FALSE,"SCHEDULE E";"ACCOUNT DETAIL",#N/A,FALSE,"SCHEDULE G";"ACCOUNT DETAIL",#N/A,FALSE,"SCHEDULE H";"ACCOUNT DETAIL",#N/A,FALSE,"SCHEDULE I"}</definedName>
    <definedName name="wrn.EB." localSheetId="53" hidden="1">{"eb1",#N/A,TRUE,"E-B (R)";"eb2",#N/A,TRUE,"E-B (R)"}</definedName>
    <definedName name="wrn.EC1." localSheetId="53" hidden="1">{"eca",#N/A,TRUE,"E-C1 (R)";"ecb",#N/A,TRUE,"E-C1 (R)"}</definedName>
    <definedName name="wrn.ED." localSheetId="53" hidden="1">{"ed1",#N/A,TRUE,"E-D";"ed2",#N/A,TRUE,"E-D"}</definedName>
    <definedName name="wrn.Entire._.Package." localSheetId="53" hidden="1">{#N/A,#N/A,FALSE,"Smry1";#N/A,#N/A,FALSE,"Smry2";#N/A,#N/A,FALSE,"Finance Cash Flow";#N/A,#N/A,FALSE,"ProForma_Input";#N/A,#N/A,FALSE,"prop_input";#N/A,#N/A,FALSE,"regional_input";#N/A,#N/A,FALSE,"LT Cost of Capital_Input";#N/A,#N/A,FALSE,"Debt_Input";#N/A,#N/A,FALSE,"Yr 6 Rent";#N/A,#N/A,FALSE,"Accr_Dil Cmpd"}</definedName>
    <definedName name="wrn.Error._.Report." localSheetId="53" hidden="1">{"Error Report",#N/A,FALSE,"Report"}</definedName>
    <definedName name="wrn.Estimate._.Backup." localSheetId="53" hidden="1">{"Estimate Backup",#N/A,FALSE,"Divsum"}</definedName>
    <definedName name="wrn.Everything." localSheetId="5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ecMgt._.Reports." localSheetId="53" hidden="1">{#N/A,#N/A,FALSE,"PropInfo";#N/A,#N/A,FALSE,"Summary";#N/A,#N/A,FALSE,"Comparitive";#N/A,#N/A,FALSE,"RevSummary"}</definedName>
    <definedName name="wrn.Executive._.Summary._.Reports." localSheetId="53" hidden="1">{"Estimated Proforma (Prelim. Proforma)",#N/A,TRUE,"Prelim. Proforma";"Summary Cash Flow Grid",#N/A,TRUE,"Cash Flow Grid";"Final Proforma (Final Proforma)",#N/A,TRUE,"Final Proforma";"Cash Flow Graph (Cash Flow Graphic)",#N/A,TRUE,"Cash Flow Graphic"}</definedName>
    <definedName name="wrn.Exhibits." localSheetId="53" hidden="1">{#N/A,#N/A,FALSE,"Historical";#N/A,#N/A,FALSE,"Adjusted";#N/A,#N/A,FALSE,"CAM Alloc.";#N/A,#N/A,FALSE,"Projected CAM"}</definedName>
    <definedName name="wrn.ExitAndSalesAssumptions." localSheetId="53" hidden="1">{#N/A,#N/A,FALSE,"ExitStratigy"}</definedName>
    <definedName name="wrn.Expense._.Input." localSheetId="53" hidden="1">{#N/A,#N/A,FALSE,"Expense Input"}</definedName>
    <definedName name="wrn.Fair._.Share._.Calcs." localSheetId="53" hidden="1">{#N/A,#N/A,FALSE,"Fair Share"}</definedName>
    <definedName name="wrn.Fairfield._.Business._.Center." localSheetId="53" hidden="1">{#N/A,#N/A,FALSE,"SUMMARY";#N/A,#N/A,FALSE,"Returns";#N/A,#N/A,FALSE,"Pro-Forma";#N/A,#N/A,FALSE,"Cash Flow";#N/A,#N/A,FALSE,"Rent Roll"}</definedName>
    <definedName name="wrn.FCB." localSheetId="53" hidden="1">{"FCB_ALL",#N/A,FALSE,"FCB"}</definedName>
    <definedName name="wrn.fcb2" localSheetId="53" hidden="1">{"FCB_ALL",#N/A,FALSE,"FCB"}</definedName>
    <definedName name="wrn.FCG." localSheetId="53"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G._.Express." localSheetId="53"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_1" localSheetId="53"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Full." localSheetId="53"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_1" localSheetId="53"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1" localSheetId="53"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eb98." localSheetId="53" hidden="1">{"sheet a",#N/A,FALSE,"A";"2 9 casflow",#N/A,FALSE,"B"}</definedName>
    <definedName name="wrn.Ferro." localSheetId="53"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lter." localSheetId="53" hidden="1">{#N/A,#N/A,FALSE,"Assump2";#N/A,#N/A,FALSE,"Income2";#N/A,#N/A,FALSE,"Balance2";#N/A,#N/A,FALSE,"DCF Filter";#N/A,#N/A,FALSE,"Trans Assump2";#N/A,#N/A,FALSE,"Combined Income2";#N/A,#N/A,FALSE,"Combined Balance2"}</definedName>
    <definedName name="wrn.Final._.Output." localSheetId="53" hidden="1">{#N/A,#N/A,FALSE,"Final Output"}</definedName>
    <definedName name="wrn.Finance." localSheetId="53" hidden="1">{#N/A,#N/A,TRUE,"97 FINANCING";#N/A,#N/A,TRUE,"97 Indirect &amp; Operating Costs";#N/A,#N/A,TRUE,"97 Master Dev. Cost Wksht"}</definedName>
    <definedName name="wrn.FINANCE._.PACKAGE._.ALL._.PAGES." localSheetId="53" hidden="1">{#N/A,#N/A,FALSE,"Deal Structure";#N/A,#N/A,FALSE,"AssumpRecap";"Dev Cost Sum and Yield",#N/A,FALSE,"Cost Sum";"Equity, LTV and loan calc",#N/A,FALSE,"Cost Sum";#N/A,#N/A,FALSE,"SalesWaterfall";"Detail Development Cost Summary",#N/A,FALSE,"Cost Sum";#N/A,#N/A,FALSE,"Unit Mix";#N/A,#N/A,FALSE,"Oper Exp";"Recap",#N/A,FALSE,"Recap";#N/A,#N/A,FALSE,"36MoProForma"}</definedName>
    <definedName name="wrn.Financial._.Model." localSheetId="53" hidden="1">{#N/A,#N/A,TRUE,"Input Sheet Model";#N/A,#N/A,TRUE,"Project Proforma Detail";#N/A,#N/A,TRUE,"Signoff Summary";#N/A,#N/A,TRUE,"Assumptions";#N/A,#N/A,TRUE,"Constr. Int. Inc.";#N/A,#N/A,TRUE,"Cashflow Projection"}</definedName>
    <definedName name="wrn.Financial._.Model._1" localSheetId="53" hidden="1">{#N/A,#N/A,TRUE,"Input Sheet Model";#N/A,#N/A,TRUE,"Project Proforma Detail";#N/A,#N/A,TRUE,"Signoff Summary";#N/A,#N/A,TRUE,"Assumptions";#N/A,#N/A,TRUE,"Constr. Int. Inc.";#N/A,#N/A,TRUE,"Cashflow Projection"}</definedName>
    <definedName name="wrn.Financial._.Reports." localSheetId="53" hidden="1">{#N/A,#N/A,FALSE,"Overview";#N/A,#N/A,FALSE,"santafe";#N/A,#N/A,FALSE,"noble";#N/A,#N/A,FALSE,"Combined Results";#N/A,#N/A,FALSE,"Earnings"}</definedName>
    <definedName name="wrn.Financial._.Statements." localSheetId="53" hidden="1">{#N/A,#N/A,FALSE,"BS";#N/A,#N/A,FALSE,"IS";#N/A,#N/A,FALSE,"CF";#N/A,#N/A,FALSE,"EXP";#N/A,#N/A,FALSE,"FURN";#N/A,#N/A,FALSE,"MANNOI"}</definedName>
    <definedName name="wrn.Financials." localSheetId="53" hidden="1">{#N/A,#N/A,TRUE,"Income Statement";#N/A,#N/A,TRUE,"Balance Sheet";#N/A,#N/A,TRUE,"Cash Flow"}</definedName>
    <definedName name="wrn.Finsumm." localSheetId="53" hidden="1">{"Finsumm",#N/A,FALSE,"Summary Analysis"}</definedName>
    <definedName name="wrn.first2." localSheetId="53" hidden="1">{#N/A,#N/A,FALSE,"sum-don";#N/A,#N/A,FALSE,"inc-don"}</definedName>
    <definedName name="wrn.first3." localSheetId="53" hidden="1">{#N/A,#N/A,FALSE,"Summary";#N/A,#N/A,FALSE,"proj1";#N/A,#N/A,FALSE,"proj2"}</definedName>
    <definedName name="wrn.first4." localSheetId="53" hidden="1">{#N/A,#N/A,FALSE,"Summary";#N/A,#N/A,FALSE,"proj1";#N/A,#N/A,FALSE,"proj2";#N/A,#N/A,FALSE,"DCF"}</definedName>
    <definedName name="wrn.Fleet." localSheetId="53" hidden="1">{"FleetDetailsNE",#N/A,FALSE,"NEForecast"}</definedName>
    <definedName name="wrn.Fmgmtfee." localSheetId="53" hidden="1">{#N/A,#N/A,FALSE,"Fmgmtfee"}</definedName>
    <definedName name="wrn.Footnotes." localSheetId="53" hidden="1">{"Footnotes",#N/A,FALSE,"Foot_Notes"}</definedName>
    <definedName name="wrn.FORECAST._.ONLY." localSheetId="53"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MULAS." localSheetId="53" hidden="1">{"FORMULAS",#N/A,FALSE,"ESTIMATE"}</definedName>
    <definedName name="wrn.FOUR._.CASES." localSheetId="53" hidden="1">{"MODEL","ALL STOCK",FALSE,"CS First Boston Merger Model";"MODEL","ALL CASH",FALSE,"CS First Boston Merger Model";"MODEL","ALL CASH WITH EQUITY OFFERING",FALSE,"CS First Boston Merger Model";"MODEL","HALF CASH/HALF STOCK",FALSE,"CS First Boston Merger Model"}</definedName>
    <definedName name="wrn.Foxmeyer." localSheetId="53" hidden="1">{#N/A,#N/A,FALSE,"FOXMEYER SCENARIO COMPARISON";#N/A,#N/A,FALSE,"SUMMARY";#N/A,#N/A,FALSE,"Returns";#N/A,#N/A,FALSE,"Cash Flow";#N/A,#N/A,FALSE,"Pro-Forma";#N/A,#N/A,FALSE,"Rent Roll"}</definedName>
    <definedName name="wrn.Freq_Res." localSheetId="53" hidden="1">{#N/A,#N/A,TRUE,"FR_HC";#N/A,#N/A,TRUE,"FR_REST";#N/A,#N/A,TRUE,"FR_RETA";#N/A,#N/A,TRUE,"FR_TECSOF";#N/A,#N/A,TRUE,"FR_NETTEC";#N/A,#N/A,TRUE,"FR_CLISER"}</definedName>
    <definedName name="wrn.FS._.Notes." localSheetId="53" hidden="1">{#N/A,#N/A,FALSE,"Note 2";#N/A,#N/A,FALSE,"Note 3";#N/A,#N/A,FALSE,"Note 4";#N/A,#N/A,FALSE,"Note 5";#N/A,#N/A,FALSE,"Note 6";#N/A,#N/A,FALSE,"Note 10"}</definedName>
    <definedName name="wrn.FS_2005." localSheetId="53" hidden="1">{"BS-Yearly",#N/A,TRUE,"BS-Year";"BS-Monthly-2005",#N/A,TRUE,"BS"}</definedName>
    <definedName name="wrn.Full." localSheetId="53" hidden="1">{#N/A,#N/A,FALSE,"ExecutiveSummary";#N/A,#N/A,FALSE,"CostDetail";#N/A,#N/A,FALSE,"IncomeDetail";#N/A,#N/A,FALSE,"InterestCalculation"}</definedName>
    <definedName name="wrn.FULL._.COMPARISON." localSheetId="53" hidden="1">{"Full Sheet",#N/A,FALSE,"Expense Comparison"}</definedName>
    <definedName name="wrn.Full._.Model." localSheetId="53" hidden="1">{#N/A,#N/A,FALSE,"Cov";#N/A,#N/A,FALSE,"sum";#N/A,#N/A,FALSE,"baladj";#N/A,#N/A,FALSE,"bs";#N/A,#N/A,FALSE,"is";#N/A,#N/A,FALSE,"pis";#N/A,#N/A,FALSE,"pis";#N/A,#N/A,FALSE,"cf";#N/A,#N/A,FALSE,"balhist";#N/A,#N/A,FALSE,"wc";#N/A,#N/A,FALSE,"ltd";#N/A,#N/A,FALSE,"cover";#N/A,#N/A,FALSE,"fa";#N/A,#N/A,FALSE,"tax";#N/A,#N/A,FALSE,"irr";#N/A,#N/A,FALSE,"in";#N/A,#N/A,FALSE,"DCF Cov";#N/A,#N/A,FALSE,"dcf"}</definedName>
    <definedName name="wrn.Full._.Report" localSheetId="53"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5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set." localSheetId="53" hidden="1">{"qtrs",#N/A,FALSE,"External Mnth-Qtr-Ytd (EBITDA)";"months",#N/A,FALSE,"External Mnth-Qtr-Ytd (EBITDA)";"qtrs",#N/A,FALSE,"External Mnth-Qtr-Ytd (EBIT)";"monthsl",#N/A,FALSE,"External Mnth-Qtr-Ytd (EBIT)";"qtrs",#N/A,FALSE,"Internal Mth-Qtr-Ytd";"months",#N/A,FALSE,"Internal Mth-Qtr-Ytd"}</definedName>
    <definedName name="wrn.Full_Template." localSheetId="5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_1" localSheetId="5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Y97SBP." localSheetId="53" hidden="1">{#N/A,#N/A,FALSE,"FY97";#N/A,#N/A,FALSE,"FY98";#N/A,#N/A,FALSE,"FY99";#N/A,#N/A,FALSE,"FY00";#N/A,#N/A,FALSE,"FY01"}</definedName>
    <definedName name="wrn.Garage." localSheetId="53" hidden="1">{#N/A,#N/A,FALSE,"Garage Assumpt 1";#N/A,#N/A,FALSE,"Garage Op Proj";#N/A,#N/A,FALSE,"Hist I&amp;E";#N/A,#N/A,FALSE,"Garage Lease"}</definedName>
    <definedName name="wrn.General._.Information." localSheetId="53" hidden="1">{#N/A,#N/A,FALSE,"Input 2 - Sources of Funds"}</definedName>
    <definedName name="wrn.graph." localSheetId="53" hidden="1">{"graph",#N/A,FALSE,"RIGCOUNT";"graph",#N/A,FALSE,"ON_OFFSHORE";"graph",#N/A,FALSE,"crewcnt";"graph",#N/A,FALSE,"OILvGAS";"graph",#N/A,FALSE,"OFF_RIGCOUNT";"graph",#N/A,FALSE,"indep perf";"graph",#N/A,FALSE,"oil serv perf"}</definedName>
    <definedName name="wrn.greg." localSheetId="53" hidden="1">{"three",#N/A,FALSE,"Capital";"four",#N/A,FALSE,"Capital"}</definedName>
    <definedName name="wrn.gros." localSheetId="53" hidden="1">{#N/A,#N/A,FALSE,"Sch01";#N/A,#N/A,FALSE,"Sch02";#N/A,#N/A,FALSE,"Sch04";#N/A,#N/A,FALSE,"Sch05";#N/A,#N/A,FALSE,"Sch05a";#N/A,#N/A,FALSE,"Sch06";#N/A,#N/A,FALSE,"Sch07";#N/A,#N/A,FALSE,"Sch08";#N/A,#N/A,FALSE,"Sch09";#N/A,#N/A,FALSE,"Sch10";#N/A,#N/A,FALSE,"Sch11";#N/A,#N/A,FALSE,"Sch12";#N/A,#N/A,FALSE,"Sch-C";#N/A,#N/A,FALSE,"Sch-E"}</definedName>
    <definedName name="wrn.Gross._.to._.Net._.Reconciliations." localSheetId="53" hidden="1">{"Full Gross to Net",#N/A,TRUE,"GtoN";"R_I Accepted from Group Coys",#N/A,TRUE,"GtoN";"R_I Ceded to Group Coys",#N/A,TRUE,"GtoN";"Closing Loss Reserves and Gross Claims Incurred",#N/A,TRUE,"GtoN"}</definedName>
    <definedName name="wrn.Gross._.up." localSheetId="53" hidden="1">{#N/A,#N/A,FALSE,"Gross-Up"}</definedName>
    <definedName name="wrn.GSA._.PRINT." localSheetId="53" hidden="1">{#N/A,#N/A,FALSE,"DEV COSTS";#N/A,#N/A,FALSE,"10-YR C. F."}</definedName>
    <definedName name="wrn.gsa._PRINT5" localSheetId="53" hidden="1">{#N/A,#N/A,FALSE,"DEV COSTS";#N/A,#N/A,FALSE,"10-YR C. F."}</definedName>
    <definedName name="wrn.HEAT." localSheetId="53" hidden="1">{#N/A,#N/A,FALSE,"Heat";#N/A,#N/A,FALSE,"DCF";#N/A,#N/A,FALSE,"LBO";#N/A,#N/A,FALSE,"A";#N/A,#N/A,FALSE,"C";#N/A,#N/A,FALSE,"impd";#N/A,#N/A,FALSE,"Accr-Dilu"}</definedName>
    <definedName name="wrn.Hist._.InE." localSheetId="53" hidden="1">{#N/A,#N/A,FALSE,"Hist I&amp;E - Consol";#N/A,#N/A,FALSE,"Hist I&amp;E - Lakes";#N/A,#N/A,FALSE,"Hist I&amp;E - Chabot";#N/A,#N/A,FALSE,"Hist I&amp;E - Diablo"}</definedName>
    <definedName name="wrn.Hist._.InE2." localSheetId="53" hidden="1">{#N/A,#N/A,FALSE,"Hist I&amp;E - #2";#N/A,#N/A,FALSE,"Hist I&amp;E - #3";#N/A,#N/A,FALSE,"Hist I&amp;E - #4";#N/A,#N/A,FALSE,"Hist I&amp;E - #5";#N/A,#N/A,FALSE,"Hist I&amp;E - #6";#N/A,#N/A,FALSE,"Hist I&amp;E - #8";#N/A,#N/A,FALSE,"Hist I&amp;E - #9";#N/A,#N/A,FALSE,"Hist I&amp;E - #10"}</definedName>
    <definedName name="wrn.History._.Proforma." localSheetId="53" hidden="1">{"History &amp; Projection",#N/A,FALSE,"History - Proforma"}</definedName>
    <definedName name="wrn.Hold._.Sell." localSheetId="53" hidden="1">{#N/A,#N/A,FALSE,"13Residual 2007";#N/A,#N/A,FALSE,"14Residual 2008";#N/A,#N/A,FALSE,"15Residual 2009";#N/A,#N/A,FALSE,"16Residual 2010";#N/A,#N/A,FALSE,"17Residual 2011";#N/A,#N/A,FALSE,"18Hold Disposition Matrix";#N/A,#N/A,FALSE,"19Other Disposition Matrix"}</definedName>
    <definedName name="wrn.Hold._.Sell._1" localSheetId="53" hidden="1">{#N/A,#N/A,FALSE,"13Residual 2007";#N/A,#N/A,FALSE,"14Residual 2008";#N/A,#N/A,FALSE,"15Residual 2009";#N/A,#N/A,FALSE,"16Residual 2010";#N/A,#N/A,FALSE,"17Residual 2011";#N/A,#N/A,FALSE,"18Hold Disposition Matrix";#N/A,#N/A,FALSE,"19Other Disposition Matrix"}</definedName>
    <definedName name="wrn.Hydraulic." localSheetId="5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53" hidden="1">{#N/A,#N/A,FALSE,"HuscoCombined-Summ";#N/A,#N/A,FALSE,"HuscoCombined-Income";#N/A,#N/A,FALSE,"HuscoCombined-Offering";#N/A,#N/A,FALSE,"Husco-Income";#N/A,#N/A,FALSE,"TargetEngineer";#N/A,#N/A,FALSE,"TargetAcqCalc";#N/A,#N/A,FALSE,"Husco-Acq"}</definedName>
    <definedName name="wrn.IGT._.Model." localSheetId="53" hidden="1">{#N/A,#N/A,TRUE,"IGT";#N/A,#N/A,TRUE,"IGTSLOT"}</definedName>
    <definedName name="wrn.Income._.Input." localSheetId="53" hidden="1">{#N/A,#N/A,FALSE,"Income Input"}</definedName>
    <definedName name="wrn.Income._.Statements." localSheetId="53"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put._.and._.output." localSheetId="53" hidden="1">{"EBITDA",#N/A,TRUE,"P&amp;L Net of Disc Ops";"output net of disc ops",#N/A,TRUE,"Revenue";"input",#N/A,TRUE,"Revenue";"output",#N/A,TRUE,"DC";"Input",#N/A,TRUE,"DC";"MTN and MCN",#N/A,TRUE,"Margin";"output detail line items",#N/A,TRUE,"SGA";"personnel by year",#N/A,TRUE,"Payroll";#N/A,#N/A,TRUE,"CapEx"}</definedName>
    <definedName name="wrn.INPUT._.INFO." localSheetId="53" hidden="1">{"Input",#N/A,FALSE,"INPUT"}</definedName>
    <definedName name="wrn.Input._.page." localSheetId="53" hidden="1">{"Input page",#N/A,FALSE,"Inputs"}</definedName>
    <definedName name="wrn.Input._.Pages._.and._.Pro._.Forma." localSheetId="53" hidden="1">{#N/A,#N/A,TRUE,"General Assumptions (Input)";#N/A,#N/A,TRUE,"Related Mgmt Exps (Input Page)";#N/A,#N/A,TRUE,"Development Cost (Input)";#N/A,#N/A,TRUE,"Summary";#N/A,#N/A,TRUE,"Income (Input Page)";#N/A,#N/A,TRUE,"Expenses";#N/A,#N/A,TRUE,"Dev. Cost &amp; Elig. Basis(Input)";#N/A,#N/A,TRUE,"Tax Credit";#N/A,#N/A,TRUE,"Sources and Uses";#N/A,#N/A,TRUE,"Rent Up Reserve";#N/A,#N/A,TRUE,"Cash Flow";#N/A,#N/A,TRUE,"Construction Cash Flow"}</definedName>
    <definedName name="wrn.Inputs." localSheetId="53" hidden="1">{"Inflation-BaseYear",#N/A,FALSE,"Inputs"}</definedName>
    <definedName name="wrn.internal." localSheetId="53" hidden="1">{#N/A,#N/A,FALSE,"Rent Roll";#N/A,#N/A,FALSE,"Sales History";#N/A,#N/A,FALSE,"Square Footage Calculations";#N/A,#N/A,FALSE,"Spec Pool";#N/A,#N/A,FALSE,"P &amp; L Detail";#N/A,#N/A,FALSE,"Expense Detail";#N/A,#N/A,FALSE,"Recovery Tables";#N/A,#N/A,FALSE,"Class. &amp; Rent";#N/A,#N/A,FALSE,"Expiration Detail";#N/A,#N/A,FALSE,"2nd Assump."}</definedName>
    <definedName name="wrn.Investment._.Review." localSheetId="53" hidden="1">{#N/A,#N/A,FALSE,"Proforma Five Yr";#N/A,#N/A,FALSE,"Capital Input";#N/A,#N/A,FALSE,"Calculations";#N/A,#N/A,FALSE,"Transaction Summary-DTW"}</definedName>
    <definedName name="wrn.IPO._.Valuation." localSheetId="53" hidden="1">{"assumptions",#N/A,FALSE,"Scenario 1";"valuation",#N/A,FALSE,"Scenario 1"}</definedName>
    <definedName name="wrn.ipovalue." localSheetId="53" hidden="1">{#N/A,#N/A,FALSE,"puboff";#N/A,#N/A,FALSE,"valuation";#N/A,#N/A,FALSE,"finanalsis";#N/A,#N/A,FALSE,"split";#N/A,#N/A,FALSE,"ownership"}</definedName>
    <definedName name="wrn.IRR." localSheetId="53" hidden="1">{"IRR Benefits",#N/A,FALSE,"IRR";"Tax Credits",#N/A,FALSE,"IRR"}</definedName>
    <definedName name="wrn.IRR._.CORP._.7." localSheetId="53" hidden="1">{"IRR",#N/A,FALSE,"Corp 7 IRR";"Input",#N/A,FALSE,"Corp 7 IRR"}</definedName>
    <definedName name="wrn.IS._.Q96." localSheetId="53" hidden="1">{"IS Q96",#N/A,FALSE,"Income Statement"}</definedName>
    <definedName name="wrn.IS._.Q97." localSheetId="53" hidden="1">{"IS Q97",#N/A,FALSE,"Income Statement"}</definedName>
    <definedName name="wrn.IS._.Years." localSheetId="53" hidden="1">{"IS Years",#N/A,FALSE,"Income Statement"}</definedName>
    <definedName name="wrn.ISCG._.model." localSheetId="53" hidden="1">{#N/A,#N/A,FALSE,"Second";#N/A,#N/A,FALSE,"ownership";#N/A,#N/A,FALSE,"Valuation";#N/A,#N/A,FALSE,"Eqiv";#N/A,#N/A,FALSE,"Mults";#N/A,#N/A,FALSE,"ISCG Graphics"}</definedName>
    <definedName name="wrn.jan._.98." localSheetId="53" hidden="1">{"sheet a",#N/A,FALSE,"A";"sheet b 1",#N/A,FALSE,"B";"sheet b 2",#N/A,FALSE,"B"}</definedName>
    <definedName name="wrn.JM." localSheetId="53" hidden="1">{#N/A,#N/A,FALSE,"ExecSum";#N/A,#N/A,FALSE,"Budget";#N/A,#N/A,FALSE,"Summary1";#N/A,#N/A,FALSE,"CashFlow";#N/A,#N/A,FALSE,"Year1 Cash Flow";#N/A,#N/A,FALSE,"Carry";#N/A,#N/A,FALSE,"Page 3"}</definedName>
    <definedName name="wrn.JODM._.Graphs." localSheetId="53" hidden="1">{"graph",#N/A,FALSE,"WWJU";"graph",#N/A,FALSE,"WWSEM";"graph",#N/A,FALSE,"GOMJU";"graph",#N/A,FALSE,"GOMSEM";"graph",#N/A,FALSE,"NSJU";"graph",#N/A,FALSE,"NSSEM";"graph",#N/A,FALSE,"WAJU";"graph",#N/A,FALSE,"STOCKPRI";"graph",#N/A,FALSE,"CFTEV";"graph",#N/A,FALSE,"NAV-RCV";"graph",#N/A,FALSE,"CRUDEWW"}</definedName>
    <definedName name="wrn.Kontrolní._.rozpočet." localSheetId="53" hidden="1">{#N/A,#N/A,TRUE,"Krycí list"}</definedName>
    <definedName name="wrn.Kontrolní._.rozpoeet." localSheetId="53" hidden="1">{#N/A,#N/A,TRUE,"Krycí list"}</definedName>
    <definedName name="wrn.kpI." localSheetId="53" hidden="1">{#N/A,#N/A,FALSE,"Top page";#N/A,#N/A,FALSE,"Weekly KPI";#N/A,#N/A,FALSE,"Customer Count Growth";#N/A,#N/A,FALSE,"Customer Spending Growth";#N/A,#N/A,FALSE,"Sales Growth";#N/A,#N/A,FALSE,"Customer Spending";#N/A,#N/A,FALSE,"Credit Card % to Sales"}</definedName>
    <definedName name="wrn.Latent._.Demand._.Inputs." localSheetId="53" hidden="1">{#N/A,#N/A,FALSE,"Latent"}</definedName>
    <definedName name="wrn.LBO." localSheetId="53" hidden="1">{#N/A,#N/A,FALSE,"Cov";#N/A,#N/A,FALSE,"sum";#N/A,#N/A,FALSE,"baladj";#N/A,#N/A,FALSE,"bs";#N/A,#N/A,FALSE,"is";#N/A,#N/A,FALSE,"pis";#N/A,#N/A,FALSE,"cf";#N/A,#N/A,FALSE,"balhist";#N/A,#N/A,FALSE,"wc";#N/A,#N/A,FALSE,"ltd";#N/A,#N/A,FALSE,"cover";#N/A,#N/A,FALSE,"fa";#N/A,#N/A,FALSE,"tax";#N/A,#N/A,FALSE,"irr";#N/A,#N/A,FALSE,"in"}</definedName>
    <definedName name="wrn.LBO._.Summary." localSheetId="53" hidden="1">{"LBO Summary",#N/A,FALSE,"Summary"}</definedName>
    <definedName name="wrn.Leasing._.Variance." localSheetId="53" hidden="1">{#N/A,#N/A,FALSE,"Leasing 6A"}</definedName>
    <definedName name="wrn.Legal._.Sized._.Internal." localSheetId="53" hidden="1">{"Legal Internal",#N/A,FALSE,"Cash Flow Proforma";#N/A,#N/A,FALSE,"Scenario Variable Cells";"Legal",#N/A,FALSE,"Proforma Assumptions";"Legal",#N/A,FALSE,"Rolling Option Sales";"Legal",#N/A,FALSE,"Bulk Pad and Finished Sales"}</definedName>
    <definedName name="wrn.Line._.Item._.Summary." localSheetId="53" hidden="1">{#N/A,#N/A,FALSE,"Line Item Summ."}</definedName>
    <definedName name="wrn.lnsum" localSheetId="53" hidden="1">{"Loan Summary",#N/A,FALSE,"Phase 1 loan &amp; data"}</definedName>
    <definedName name="wrn.LoanInformation." localSheetId="53" hidden="1">{#N/A,#N/A,FALSE,"LoanAssumptions"}</definedName>
    <definedName name="wrn.Loanrecap." localSheetId="53" hidden="1">{"Loanrecap",#N/A,FALSE,"Construction"}</definedName>
    <definedName name="wrn.Lodging." localSheetId="53" hidden="1">{#N/A,#N/A,FALSE,"EPS";#N/A,#N/A,FALSE,"EBITDA"}</definedName>
    <definedName name="wrn.Logo._.Exchange._.and._.Overview." localSheetId="53" hidden="1">{"Logo",#N/A,FALSE,"Logo";"Exchange",#N/A,FALSE,"Logo";#N/A,#N/A,FALSE,"overview"}</definedName>
    <definedName name="wrn.Ltd._.Service._.Budget." localSheetId="53"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rd." localSheetId="53"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V._.Output." localSheetId="53" hidden="1">{"LTV Output",#N/A,FALSE,"Output"}</definedName>
    <definedName name="wrn.Main._.Fields." localSheetId="5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e." localSheetId="53" hidden="1">{"Assumptions",#N/A,TRUE,"Assumptions";"Income",#N/A,TRUE,"Income";"Balance",#N/A,TRUE,"Balance"}</definedName>
    <definedName name="wrn.Maine2." localSheetId="5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rket." localSheetId="53" hidden="1">{#N/A,#N/A,FALSE,"SUBMKT";#N/A,#N/A,FALSE,"MARKET";#N/A,#N/A,FALSE,"VACANCY";#N/A,#N/A,FALSE,"ABSORB";#N/A,#N/A,FALSE,"SUBLEASE";#N/A,#N/A,FALSE,"CONSTRCT"}</definedName>
    <definedName name="wrn.Marketing." localSheetId="53" hidden="1">{#N/A,#N/A,FALSE,"2Assumptions";#N/A,#N/A,FALSE,"3Cash Flow";#N/A,#N/A,FALSE,"I&amp;E";#N/A,#N/A,FALSE,"I&amp;E (2)";#N/A,#N/A,FALSE,"10Vacancy Matrix";#N/A,#N/A,FALSE,"11Expiration Schedule"}</definedName>
    <definedName name="wrn.Marketing._1" localSheetId="53" hidden="1">{#N/A,#N/A,FALSE,"2Assumptions";#N/A,#N/A,FALSE,"3Cash Flow";#N/A,#N/A,FALSE,"I&amp;E";#N/A,#N/A,FALSE,"I&amp;E (2)";#N/A,#N/A,FALSE,"10Vacancy Matrix";#N/A,#N/A,FALSE,"11Expiration Schedule"}</definedName>
    <definedName name="wrn.MATRICES._.and._.CFs." localSheetId="53" hidden="1">{#N/A,#N/A,FALSE,"Assumptions";#N/A,#N/A,FALSE,"Consol CF";#N/A,#N/A,FALSE,"matx B4 DS";#N/A,#N/A,FALSE,"Hacienda CF";#N/A,#N/A,FALSE,"matx B4 DS Hac";#N/A,#N/A,FALSE,"Chabot CF";#N/A,#N/A,FALSE,"matx B4 DS Chabot";#N/A,#N/A,FALSE,"Diablo CF";#N/A,#N/A,FALSE,"matx B4 DS Diablo"}</definedName>
    <definedName name="wrn.MATRICIES._.ONLY." localSheetId="53" hidden="1">{#N/A,#N/A,FALSE,"matx B4 DS";#N/A,#N/A,FALSE,"matx B4 DS Hac";#N/A,#N/A,FALSE,"matx B4 DS Chabot";#N/A,#N/A,FALSE,"matx B4 DS Diablo"}</definedName>
    <definedName name="wrn.merge." localSheetId="53" hidden="1">{#N/A,#N/A,FALSE,"IPO";#N/A,#N/A,FALSE,"DCF";#N/A,#N/A,FALSE,"LBO";#N/A,#N/A,FALSE,"MULT_VAL";#N/A,#N/A,FALSE,"Status Quo";#N/A,#N/A,FALSE,"Recap"}</definedName>
    <definedName name="wrn.MERGER._.PLANS." localSheetId="53" hidden="1">{"Assumptions1",#N/A,FALSE,"Assumptions";"MergerPlans1","20yearamort",FALSE,"MergerPlans";"MergerPlans1","40yearamort",FALSE,"MergerPlans";"MergerPlans2",#N/A,FALSE,"MergerPlans";"inputs",#N/A,FALSE,"MergerPlans"}</definedName>
    <definedName name="wrn.minrenn" localSheetId="53" hidden="1">{"MINRENT2",#N/A,FALSE,"SCHEDULE B"}</definedName>
    <definedName name="wrn.minrent.2" localSheetId="53" hidden="1">{"MINRENT2",#N/A,FALSE,"SCHEDULE B"}</definedName>
    <definedName name="wrn.mirBellagio." localSheetId="53" hidden="1">{#N/A,#N/A,FALSE,"MIR";#N/A,#N/A,FALSE,"NYNY"}</definedName>
    <definedName name="wrn.mkting" localSheetId="53" hidden="1">{#N/A,#N/A,FALSE,"MARKETING I";#N/A,#N/A,FALSE,"MARKETING II";#N/A,#N/A,FALSE,"MARKETING III"}</definedName>
    <definedName name="wrn.Model." localSheetId="53" hidden="1">{"Investor",#N/A,FALSE,"Model";"Property",#N/A,FALSE,"Model";"Incentive Taxes",#N/A,FALSE,"Model"}</definedName>
    <definedName name="wrn.MODEL5" localSheetId="53" hidden="1">{"IS",#N/A,FALSE,"Income Statement";"ISR",#N/A,FALSE,"Income Statement Ratios";"BS",#N/A,FALSE,"Balance Sheet";"BSR",#N/A,FALSE,"Balance Sheet Ratios";"CF",#N/A,FALSE,"Cash Flow";"SALES",#N/A,FALSE,"Sales Analysis";"RR",#N/A,FALSE,"Recent Results"}</definedName>
    <definedName name="wrn.monthly." localSheetId="53" hidden="1">{#N/A,#N/A,FALSE,"Running Total";#N/A,#N/A,FALSE,"Oct 96";#N/A,#N/A,FALSE,"Nov 96";#N/A,#N/A,FALSE,"Dec 96";#N/A,#N/A,FALSE,"Jan 97";#N/A,#N/A,FALSE,"Feb 97";#N/A,#N/A,FALSE,"Mar 97";#N/A,#N/A,FALSE,"Apr 97";#N/A,#N/A,FALSE,"May 97";#N/A,#N/A,FALSE,"June 97";#N/A,#N/A,FALSE,"July 97"}</definedName>
    <definedName name="wrn.Monthly._.Detail._.Reports." localSheetId="53" hidden="1">{"Detail Project Cash Flow",#N/A,TRUE,"Cash Flow Grid";"Financing Calculation",#N/A,TRUE,"Cash Flow Grid"}</definedName>
    <definedName name="wrn.monthly._.financial." localSheetId="53" hidden="1">{#N/A,#N/A,FALSE,"SUMMARY 4a";#N/A,#N/A,FALSE,"GBA 4b";#N/A,#N/A,FALSE,"TENANT 4c";#N/A,#N/A,FALSE,"BUDGET DETAIL";#N/A,#N/A,FALSE,"PRO FORMA"}</definedName>
    <definedName name="wrn.MonthlyRentRoll." localSheetId="53" hidden="1">{"MonthlyRentRoll",#N/A,FALSE,"RentRoll"}</definedName>
    <definedName name="wrn.Netbacks." localSheetId="53" hidden="1">{"Netbacks",#N/A,FALSE,"Netbacks"}</definedName>
    <definedName name="wrn.newest." localSheetId="53" hidden="1">{#N/A,#N/A,TRUE,"TS";#N/A,#N/A,TRUE,"Combo";#N/A,#N/A,TRUE,"FAIR";#N/A,#N/A,TRUE,"RBC";#N/A,#N/A,TRUE,"xxxx"}</definedName>
    <definedName name="wrn.newoutput" localSheetId="53" hidden="1">{"DCF","UPSIDE CASE",FALSE,"Sheet1";"DCF","BASE CASE",FALSE,"Sheet1";"DCF","DOWNSIDE CASE",FALSE,"Sheet1"}</definedName>
    <definedName name="wrn.NOI._.Input." localSheetId="53" hidden="1">{#N/A,#N/A,FALSE,"Input"}</definedName>
    <definedName name="wrn.NOI_Summary." localSheetId="53" hidden="1">{#N/A,#N/A,FALSE,"NOI"}</definedName>
    <definedName name="wrn.Northborough._.Station." localSheetId="53" hidden="1">{#N/A,#N/A,FALSE,"Total Acquisition and Rehab ";#N/A,#N/A,FALSE,"Summary of Hard Costs"}</definedName>
    <definedName name="wrn.Notes._.2." localSheetId="53" hidden="1">{"Notes 2",#N/A,FALSE,"Sheet1"}</definedName>
    <definedName name="wrn.nyt._.times._.full." localSheetId="53" hidden="1">{#N/A,#N/A,FALSE,"ExecSum";#N/A,#N/A,FALSE,"Budget";#N/A,#N/A,FALSE,"Summary1";#N/A,#N/A,FALSE,"CashFlow";#N/A,#N/A,FALSE,"Year1 Cash Flow";#N/A,#N/A,FALSE,"RE Taxes";#N/A,#N/A,FALSE,"OE Schedule";#N/A,#N/A,FALSE,"Leasing Comm";#N/A,#N/A,FALSE,"Input";#N/A,#N/A,FALSE,"Carry";#N/A,#N/A,FALSE,"Page 1A";#N/A,#N/A,FALSE,"Page 1B";#N/A,#N/A,FALSE,"Page 2";#N/A,#N/A,FALSE,"Page 3";#N/A,#N/A,FALSE,"Page 4";#N/A,#N/A,FALSE,"Summary2";#N/A,#N/A,FALSE,"Lease Summary";#N/A,#N/A,FALSE,"GrossRent";#N/A,#N/A,FALSE,"GrossRent";#N/A,#N/A,FALSE,"FCESummary";#N/A,#N/A,FALSE,"CreditLoss";#N/A,#N/A,FALSE,"Recoveries";#N/A,#N/A,FALSE,"Loan Balance"}</definedName>
    <definedName name="wrn.Occupancy._.Calcs." localSheetId="53" hidden="1">{#N/A,#N/A,FALSE,"Occ. Calcs"}</definedName>
    <definedName name="wrn.ODB." localSheetId="53" hidden="1">{"ODB",#N/A,FALSE,"Hold Scenario"}</definedName>
    <definedName name="wrn.office." localSheetId="53"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ntario." localSheetId="53" hidden="1">{"page1",#N/A,FALSE,"sheet 1";"Page2",#N/A,FALSE,"sheet 1";"page3",#N/A,FALSE,"sheet 1";"page4",#N/A,FALSE,"sheet 1"}</definedName>
    <definedName name="wrn.Operating._.Expenses._.Sheets." localSheetId="53" hidden="1">{#N/A,#N/A,FALSE,"Oper Exp"}</definedName>
    <definedName name="wrn.OperatingAssumtions." localSheetId="53" hidden="1">{#N/A,#N/A,FALSE,"OperatingAssumptions"}</definedName>
    <definedName name="wrn.Operations._.Review." localSheetId="53" hidden="1">{#N/A,#N/A,FALSE,"Proforma Five Yr";#N/A,#N/A,FALSE,"Occ and Rate";#N/A,#N/A,FALSE,"PF Input";#N/A,#N/A,FALSE,"Hotcomps"}</definedName>
    <definedName name="wrn.Ops._.Charlie._.Packet." localSheetId="53" hidden="1">{#N/A,#N/A,FALSE,"Proforma Five Yr";#N/A,#N/A,FALSE,"Occ and Rate";#N/A,#N/A,FALSE,"PF Input";#N/A,#N/A,FALSE,"Ops Summary";#N/A,#N/A,FALSE,"Hotcomps"}</definedName>
    <definedName name="wrn.Ops_S.Holders._.Assets_Income." localSheetId="53" hidden="1">{"Ops_S.Holders Assets and Income",#N/A,FALSE,"ops_shf"}</definedName>
    <definedName name="wrn.Output." localSheetId="53" hidden="1">{#N/A,#N/A,FALSE,"Assumptions";#N/A,#N/A,FALSE,"IS";#N/A,#N/A,FALSE,"BS";#N/A,#N/A,FALSE,"CF"}</definedName>
    <definedName name="wrn.Output3Column." localSheetId="53" hidden="1">{"Output-3Column",#N/A,FALSE,"Output"}</definedName>
    <definedName name="wrn.OutputAll." localSheetId="53" hidden="1">{"Output-All",#N/A,FALSE,"Output"}</definedName>
    <definedName name="wrn.OutputBaseYear." localSheetId="53" hidden="1">{"Output-BaseYear",#N/A,FALSE,"Output"}</definedName>
    <definedName name="wrn.OutputMin." localSheetId="53" hidden="1">{"Output-Min",#N/A,FALSE,"Output"}</definedName>
    <definedName name="wrn.OutputPercent." localSheetId="53" hidden="1">{"Output%",#N/A,FALSE,"Output"}</definedName>
    <definedName name="wrn.Overview._.Reports." localSheetId="53" hidden="1">{#N/A,#N/A,FALSE,"DCF Values";#N/A,#N/A,FALSE,"Overview";#N/A,#N/A,FALSE,"Earnings";#N/A,#N/A,FALSE,"StockMarketValues";#N/A,#N/A,FALSE,"Asset Values";#N/A,#N/A,FALSE,"Accretion EPS";#N/A,#N/A,FALSE,"Accretion CFPS";#N/A,#N/A,FALSE,"santafe";#N/A,#N/A,FALSE,"noble";#N/A,#N/A,FALSE,"Combined Results"}</definedName>
    <definedName name="wrn.P_L._.and._.Bal.._.Sheet." localSheetId="53" hidden="1">{"P_L Account",#N/A,FALSE,"Prime";"Assets",#N/A,FALSE,"Prime";"Liabilities",#N/A,FALSE,"Prime";"Capital and Reserves",#N/A,FALSE,"Prime";"Rec. of S_Holders Funds",#N/A,FALSE,"Prime";"Rec. of Pre and Post Tax Result",#N/A,FALSE,"Prime"}</definedName>
    <definedName name="wrn.p3" localSheetId="5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ckage." localSheetId="53"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age._1" localSheetId="53"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er._.1." localSheetId="5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rtial." localSheetId="53" hidden="1">{#N/A,#N/A,FALSE,"Exec Sum 10Yr";#N/A,#N/A,FALSE,"Assumptions";#N/A,#N/A,FALSE,"Rent Roll Summary";#N/A,#N/A,FALSE,"Effective Rental Income Detail";#N/A,#N/A,FALSE,"Cash Flow Projections";#N/A,#N/A,FALSE,"Operating Statement";#N/A,#N/A,FALSE,"Pricing Matrix"}</definedName>
    <definedName name="wrn.Partial._1" localSheetId="53"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yroll._.Assumption._.1." localSheetId="53" hidden="1">{"Payroll_Assumption1",#N/A,FALSE,"Sheet1"}</definedName>
    <definedName name="wrn.Payroll._.Assumptions." localSheetId="53" hidden="1">{"Payroll_Assuptions",#N/A,FALSE,"Sheet1"}</definedName>
    <definedName name="wrn.Payroll._.Assumptions._.Summary." localSheetId="53" hidden="1">{"Payroll Assumption Summary",#N/A,FALSE,"Sheet1"}</definedName>
    <definedName name="wrn.Payroll._.Assumptions2." localSheetId="53" hidden="1">{"Payroll_Assumption2",#N/A,FALSE,"Sheet1"}</definedName>
    <definedName name="wrn.Penetration." localSheetId="53" hidden="1">{#N/A,#N/A,FALSE,"Mkt Pen"}</definedName>
    <definedName name="wrn.Per._.Unit." localSheetId="53" hidden="1">{#N/A,#N/A,FALSE,"Budget 1997 Class A (2)";#N/A,#N/A,FALSE,"Budgets 1997 Class B &amp; C (2)"}</definedName>
    <definedName name="wrn.Phase._.I." localSheetId="53" hidden="1">{#N/A,#N/A,FALSE,"Transaction Summary-DTW";#N/A,#N/A,FALSE,"Proforma Five Yr";#N/A,#N/A,FALSE,"Occ and Rate"}</definedName>
    <definedName name="wrn.pl." localSheetId="53" hidden="1">{#N/A,#N/A,FALSE,"Cons PL-Accrual"}</definedName>
    <definedName name="wrn.Plan." localSheetId="53" hidden="1">{#N/A,#N/A,FALSE,"Highridge Return Analysis";#N/A,#N/A,FALSE,"Sale @ end of year 3 (4yr Plan)";#N/A,#N/A,FALSE,"Highridge Assumption Page"}</definedName>
    <definedName name="wrn.PLX." localSheetId="53" hidden="1">{"cred comp",#N/A,FALSE,"Comparable Credit Analysis";"IS",#N/A,FALSE,"IS";"Sensitivity",#N/A,FALSE,"Sensitivity";"BS",#N/A,FALSE,"BS";"Bond Summary",#N/A,FALSE,"B Summary";"AD",#N/A,FALSE,"Accretion";"NAV",#N/A,FALSE,"NAV";"SU",#N/A,FALSE,"S&amp;U";"acq. study",#N/A,FALSE,"Acq. Study";"F Charges",#N/A,FALSE,"Fixed Charges"}</definedName>
    <definedName name="wrn.Portfolio." localSheetId="53" hidden="1">{#N/A,#N/A,FALSE,"Portfolio Summary";#N/A,#N/A,FALSE,"Portfolio Operating Stmt";#N/A,#N/A,FALSE,"Portfolio Cash Flow"}</definedName>
    <definedName name="wrn.PR_TRIAL_BALANCE." localSheetId="53"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3sty." localSheetId="53" hidden="1">{#N/A,#N/A,FALSE,"intag";#N/A,#N/A,FALSE,"budg";#N/A,#N/A,FALSE,"samtl"}</definedName>
    <definedName name="wrn.pr3sty.neu" localSheetId="53" hidden="1">{#N/A,#N/A,FALSE,"intag";#N/A,#N/A,FALSE,"budg";#N/A,#N/A,FALSE,"samtl"}</definedName>
    <definedName name="wrn.PRBFinancials." localSheetId="53" hidden="1">{"incomemth",#N/A,TRUE,"forecast01";"incpercentmth",#N/A,TRUE,"forecast01";"balancemth",#N/A,TRUE,"forecast01";"cashmth",#N/A,TRUE,"forecast01";"cov2mth",#N/A,TRUE,"forecast01";"prbexp",#N/A,TRUE,"forecast01";"prbcap",#N/A,TRUE,"forecast01";"coalconsultants",#N/A,TRUE,"forecast01";"prbsum",#N/A,TRUE,"forecast01"}</definedName>
    <definedName name="wrn.prcntrent" localSheetId="53" hidden="1">{"PERCENTAGE RENT",#N/A,TRUE,"SCHEDULE B"}</definedName>
    <definedName name="wrn.prelist." localSheetId="53" hidden="1">{#N/A,#N/A,FALSE,"rent roll";#N/A,#N/A,FALSE,"I&amp;E";#N/A,#N/A,FALSE,"96noleaseup";#N/A,#N/A,FALSE,"96noleaseup matrix";#N/A,#N/A,FALSE,"leaseup96";#N/A,#N/A,FALSE,"leaseup96 matrix";#N/A,#N/A,FALSE,"Leaseup and Exp."}</definedName>
    <definedName name="wrn.prelist._1" localSheetId="53" hidden="1">{#N/A,#N/A,FALSE,"rent roll";#N/A,#N/A,FALSE,"I&amp;E";#N/A,#N/A,FALSE,"96noleaseup";#N/A,#N/A,FALSE,"96noleaseup matrix";#N/A,#N/A,FALSE,"leaseup96";#N/A,#N/A,FALSE,"leaseup96 matrix";#N/A,#N/A,FALSE,"Leaseup and Exp."}</definedName>
    <definedName name="wrn.Prepaid_Recov.." localSheetId="53" hidden="1">{#N/A,#N/A,FALSE,"Prepaid Recoverable"}</definedName>
    <definedName name="wrn.pres." localSheetId="53" hidden="1">{#N/A,#N/A,FALSE,"Major v. River";#N/A,#N/A,FALSE,"Industry";#N/A,#N/A,FALSE,"Large Operators";#N/A,#N/A,FALSE,"Smaller Operators";#N/A,#N/A,FALSE,"Equip. Supply";#N/A,#N/A,FALSE,"EBITDA";#N/A,#N/A,FALSE,"States";#N/A,#N/A,FALSE,"LV Detail"}</definedName>
    <definedName name="wrn.PRES_OUT." localSheetId="53" hidden="1">{"page1",#N/A,FALSE,"PRESENTATION";"page2",#N/A,FALSE,"PRESENTATION";#N/A,#N/A,FALSE,"Valuation Summary"}</definedName>
    <definedName name="wrn.pres97." localSheetId="53"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entation." localSheetId="53" hidden="1">{#N/A,#N/A,TRUE,"Summary";"AnnualRentRoll",#N/A,TRUE,"RentRoll";#N/A,#N/A,TRUE,"ExitStratigy";#N/A,#N/A,TRUE,"OperatingAssumptions"}</definedName>
    <definedName name="wrn.Presentation2" localSheetId="53"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wrn.Pricing._.Strategy." localSheetId="5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1" localSheetId="53"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mary._.Competition." localSheetId="53" hidden="1">{#N/A,#N/A,FALSE,"Primary"}</definedName>
    <definedName name="wrn.Print." localSheetId="53" hidden="1">{#N/A,#N/A,TRUE,"Cover";#N/A,#N/A,TRUE,"Stack";#N/A,#N/A,TRUE,"Cost S";#N/A,#N/A,TRUE,"Financing";#N/A,#N/A,TRUE," CF";#N/A,#N/A,TRUE,"CF Mnthly";#N/A,#N/A,TRUE,"CF assum";#N/A,#N/A,TRUE,"Unit Sales";#N/A,#N/A,TRUE,"REV";#N/A,#N/A,TRUE,"Bdgt Backup"}</definedName>
    <definedName name="wrn.Print._.4." localSheetId="53" hidden="1">{"Outflow 1",#N/A,FALSE,"Outflows-Inflows";"Outflow 2",#N/A,FALSE,"Outflows-Inflows";"Inflow 1",#N/A,FALSE,"Outflows-Inflows";"Inflow 2",#N/A,FALSE,"Outflows-Inflows"}</definedName>
    <definedName name="wrn.Print._.6." localSheetId="53" hidden="1">{"print 1.6",#N/A,FALSE,"Sheet1";"print 2.6",#N/A,FALSE,"Sheet1";"print 3.6",#N/A,FALSE,"Sheet1";"print 4.6",#N/A,FALSE,"Sheet1";"print 5.6",#N/A,FALSE,"Sheet1";"print 6.6",#N/A,FALSE,"Sheet1"}</definedName>
    <definedName name="wrn.Print._.Accounts." localSheetId="53" hidden="1">{#N/A,#N/A,FALSE,"Balance sheet";#N/A,#N/A,FALSE,"FAD";#N/A,#N/A,FALSE,"Cashflow";#N/A,#N/A,FALSE,"NAV";#N/A,#N/A,FALSE,"Notes 1-5";#N/A,#N/A,FALSE,"Notes 6-"}</definedName>
    <definedName name="wrn.Print._.All." localSheetId="53" hidden="1">{#N/A,#N/A,FALSE,"Land";#N/A,#N/A,FALSE,"Cost Analysis";"Summary",#N/A,FALSE,"Equipment"}</definedName>
    <definedName name="wrn.Print._.All._.Improved._.Sales." localSheetId="53" hidden="1">{#N/A,#N/A,FALSE,"Sale 1";#N/A,#N/A,FALSE,"Sale 2";#N/A,#N/A,FALSE,"Sale 3";#N/A,#N/A,FALSE,"Sale 4";#N/A,#N/A,FALSE,"Sale 5";#N/A,#N/A,FALSE,"Sale 6";#N/A,#N/A,FALSE,"Sale 7";#N/A,#N/A,FALSE,"Sale 8";#N/A,#N/A,FALSE,"Sale 9";#N/A,#N/A,FALSE,"Sale 10";#N/A,#N/A,FALSE,"Sale 11";#N/A,#N/A,FALSE,"Sale 12"}</definedName>
    <definedName name="wrn.Print._.All._.Pages." localSheetId="53" hidden="1">{"LBO Summary",#N/A,FALSE,"Summary";"Income Statement",#N/A,FALSE,"Model";"Cash Flow",#N/A,FALSE,"Model";"Balance Sheet",#N/A,FALSE,"Model";"Working Capital",#N/A,FALSE,"Model";"Pro Forma Balance Sheets",#N/A,FALSE,"PFBS";"Debt Balances",#N/A,FALSE,"Model";"Fee Schedules",#N/A,FALSE,"Model"}</definedName>
    <definedName name="wrn.Print._.All._.Report._.Pages." localSheetId="53"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1" localSheetId="53" hidden="1">{#N/A,#N/A,FALSE,"I&amp;E";#N/A,#N/A,FALSE,"rent roll";#N/A,#N/A,FALSE,"96noleaseup";#N/A,#N/A,FALSE,"96noleaseup matrix";#N/A,#N/A,FALSE,"leaseup 96";#N/A,#N/A,FALSE,"leaseup 96 matrix";#N/A,#N/A,FALSE,"Leaseup and Exp."}</definedName>
    <definedName name="wrn.Print._.Annual." localSheetId="53" hidden="1">{"Summary Info",#N/A,TRUE,"Summary";"Sources &amp; Uses",#N/A,TRUE,"Summary";"Development Program",#N/A,TRUE,"Summary";"Timeline",#N/A,TRUE,"Timeline";"Total Annual CF",#N/A,TRUE,"Summary-Annual";"Total Detailed Annual",#N/A,TRUE,"Summary-Annual";"Acq Costs",#N/A,TRUE,"Ent &amp; Infr";"Entitlement Costs",#N/A,TRUE,"Ent &amp; Infr";"Infrastructure Costs",#N/A,TRUE,"Ent &amp; Infr";"Infrastructure Costs 2",#N/A,TRUE,"Ent &amp; Infr";"Infrastructure Costs 3",#N/A,TRUE,"Ent &amp; Infr";"Infrastructure Costs 4",#N/A,TRUE,"Ent &amp; Infr";"DevBudget",#N/A,TRUE,"DevBudget";"Res Summary",#N/A,TRUE,"Residential";"Res DevBudget",#N/A,TRUE,"Residential";"Res CF Annual",#N/A,TRUE,"Residential-Annual";"Res Detailed Annual",#N/A,TRUE,"Residential-Annual";"Res Detailed Annual 2",#N/A,TRUE,"Residential-Annual";"Res D&amp;S Annual",#N/A,TRUE,"Residential-Annual";"Retail Summary",#N/A,TRUE,"Retail";"Retail Budget",#N/A,TRUE,"Retail";"Retail CF Annual",#N/A,TRUE,"Retail-Annual";"Retail Detailed Annual",#N/A,TRUE,"Retail-Annual";"Retail Detailed Annual 2",#N/A,TRUE,"Retail-Annual";"Retail D&amp;S Annual",#N/A,TRUE,"Retail-Annual";"Hotel Annual",#N/A,TRUE,"Hotel-Annual";"CFD Annual",#N/A,TRUE,"CFD-Annual";"Racetrack Summary",#N/A,TRUE,"Racetrack Summary";"Racetrack Summary 2",#N/A,TRUE,"Racetrack Summary"}</definedName>
    <definedName name="wrn.Print._.Compare._.and._.Divsum." localSheetId="53" hidden="1">{"Divsum Compare Hawaiki",#N/A,TRUE,"Divsum";"Divsum Complete Divsum",#N/A,TRUE,"Divsum"}</definedName>
    <definedName name="wrn.Print._.CRXLAND._.Openings." localSheetId="53" hidden="1">{"Print CRXLAND Assumptions",#N/A,FALSE,"CRXLAND Openings";"Print CRXLAND Openings",#N/A,FALSE,"CRXLAND Openings"}</definedName>
    <definedName name="wrn.Print._.CSI._.and._.Estimate._.Backup." localSheetId="53" hidden="1">{"Divsum Compare Hawaiki",#N/A,FALSE,"Divsum";"Divsum Complete Divsum",#N/A,FALSE,"Divsum";"Estimate Backup",#N/A,FALSE,"Divsum"}</definedName>
    <definedName name="wrn.Print._.Everythin." localSheetId="53" hidden="1">{#N/A,#N/A,FALSE,"PRELIMINARY REVIEW";#N/A,#N/A,FALSE,"SOURCES AND USES OF FUNDS";#N/A,#N/A,FALSE,"COST ITEMS";#N/A,#N/A,FALSE,"DRAW SCHEDULE";#N/A,#N/A,FALSE,"STABILIZED OPERATING PROFORMA";#N/A,#N/A,FALSE,"LEASE UP OPERATING PROFORMA";#N/A,#N/A,FALSE,"INPUT SHEET"}</definedName>
    <definedName name="wrn.Print._.Everything." localSheetId="53"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graphs." localSheetId="53" hidden="1">{"cap_structure",#N/A,FALSE,"Graph-Mkt Cap";"price",#N/A,FALSE,"Graph-Price";"ebit",#N/A,FALSE,"Graph-EBITDA";"ebitda",#N/A,FALSE,"Graph-EBITDA"}</definedName>
    <definedName name="wrn.Print._.Inc.._.Statement._.and._.Stats.." localSheetId="53" hidden="1">{"print annual inc. statement",#N/A,FALSE,"Summary";"print annual stats",#N/A,FALSE,"Summary";"print quarterly inc. statement",#N/A,FALSE,"Summary";"print quarterly stats",#N/A,FALSE,"Summary"}</definedName>
    <definedName name="wrn.Print._.Ltd._.Ptr._.Heller." localSheetId="53" hidden="1">{#N/A,#N/A,FALSE,"Summary Schedule Heller Ltd";#N/A,#N/A,FALSE,"Qtrly  heller Page 1";#N/A,#N/A,FALSE,"Qtrly heller Page 3"}</definedName>
    <definedName name="wrn.Print._.Package." localSheetId="53" hidden="1">{#N/A,#N/A,FALSE,"rent roll";#N/A,#N/A,FALSE,"I&amp;E";#N/A,#N/A,FALSE,"Sales";#N/A,#N/A,FALSE,"% rent";#N/A,#N/A,FALSE,"no leasup 96";#N/A,#N/A,FALSE,"96 Cap Matrix No Leaseup";#N/A,#N/A,FALSE,"Proforma (2)";#N/A,#N/A,FALSE,"Proforma Matrix (2)";#N/A,#N/A,FALSE,"Offering Summary";#N/A,#N/A,FALSE,"RE TAX"}</definedName>
    <definedName name="wrn.Print._.Package._1" localSheetId="53" hidden="1">{#N/A,#N/A,FALSE,"rent roll";#N/A,#N/A,FALSE,"I&amp;E";#N/A,#N/A,FALSE,"Sales";#N/A,#N/A,FALSE,"% rent";#N/A,#N/A,FALSE,"no leasup 96";#N/A,#N/A,FALSE,"96 Cap Matrix No Leaseup";#N/A,#N/A,FALSE,"Proforma (2)";#N/A,#N/A,FALSE,"Proforma Matrix (2)";#N/A,#N/A,FALSE,"Offering Summary";#N/A,#N/A,FALSE,"RE TAX"}</definedName>
    <definedName name="wrn.print._.raw._.data._.entry." localSheetId="53" hidden="1">{"inputs raw data",#N/A,TRUE,"INPUT"}</definedName>
    <definedName name="wrn.Print._.Rent._.Comps." localSheetId="53" hidden="1">{#N/A,#N/A,FALSE,"Rent 1";#N/A,#N/A,FALSE,"Rent 2";#N/A,#N/A,FALSE,"Rent 3";#N/A,#N/A,FALSE,"Rent 4";#N/A,#N/A,FALSE,"Rent 5";#N/A,#N/A,FALSE,"Rent 6";#N/A,#N/A,FALSE,"Rent 7";#N/A,#N/A,FALSE,"Rent 8"}</definedName>
    <definedName name="wrn.Print._.Report." localSheetId="53" hidden="1">{"annual",#N/A,FALSE,"Sheet2";"quarters",#N/A,FALSE,"Sheet2"}</definedName>
    <definedName name="wrn.Print._.SPHI._.Openings." localSheetId="53" hidden="1">{"Print SPHI Assumptions",#N/A,FALSE,"SPHI Openings";"Print SPHI Openings",#N/A,FALSE,"SPHI Openings"}</definedName>
    <definedName name="wrn.print._.standalone." localSheetId="53" hidden="1">{"standalone1",#N/A,FALSE,"DCFBase";"standalone2",#N/A,FALSE,"DCFBase"}</definedName>
    <definedName name="wrn.Print._.STAY._.Openings." localSheetId="53" hidden="1">{"print STAY opening assumptions",#N/A,FALSE,"STAY Openings";"print STAY openings",#N/A,FALSE,"STAY Openings"}</definedName>
    <definedName name="wrn.Print._.sum." localSheetId="53" hidden="1">{#N/A,#N/A,FALSE,"Summary Schedule";#N/A,#N/A,FALSE,"Use of Proceeds";#N/A,#N/A,FALSE,"Yield Cal";#N/A,#N/A,FALSE,"Qtrly Distributions";#N/A,#N/A,FALSE,"RATE";#N/A,#N/A,FALSE,"OPERATIONS";#N/A,#N/A,FALSE,"Draw";#N/A,#N/A,FALSE,"COMPARISON SCHEDULE";#N/A,#N/A,FALSE,"Dev. Budget";#N/A,#N/A,FALSE,"Investor10";#N/A,#N/A,FALSE,"10 year a";#N/A,#N/A,FALSE,"Assum."}</definedName>
    <definedName name="wrn.print._.summary._.sheets." localSheetId="53" hidden="1">{"summary1",#N/A,TRUE,"Comps";"summary2",#N/A,TRUE,"Comps";"summary3",#N/A,TRUE,"Comps"}</definedName>
    <definedName name="wrn.Print._.Three._.Page._.Model." localSheetId="53" hidden="1">{"Page One",#N/A,FALSE,"Model";"Page 2",#N/A,FALSE,"Model";"Page 3",#N/A,FALSE,"Model"}</definedName>
    <definedName name="wrn.Print._.Workbook." localSheetId="53" hidden="1">{#N/A,#N/A,FALSE,"Exec. Summ";#N/A,#N/A,FALSE,"Income";#N/A,#N/A,FALSE,"Expenses";#N/A,#N/A,FALSE,"Loan Options";#N/A,#N/A,FALSE,"Sources &amp; Uses";#N/A,#N/A,FALSE,"Spreadsheet"}</definedName>
    <definedName name="wrn.print_all." localSheetId="53" hidden="1">{#N/A,#N/A,FALSE,"property";#N/A,#N/A,FALSE,"tenants";#N/A,#N/A,FALSE,"capital";#N/A,#N/A,FALSE,"summary"}</definedName>
    <definedName name="wrn.Print_Buyer." localSheetId="53" hidden="1">{#N/A,"DR",FALSE,"increm pf";#N/A,"MAMSI",FALSE,"increm pf";#N/A,"MAXI",FALSE,"increm pf";#N/A,"PCAM",FALSE,"increm pf";#N/A,"PHSV",FALSE,"increm pf";#N/A,"SIE",FALSE,"increm pf"}</definedName>
    <definedName name="wrn.Print_Heller." localSheetId="53" hidden="1">{#N/A,#N/A,TRUE,"Summary Schedule Heller";#N/A,#N/A,TRUE,"Qtrly  heller Page 1";#N/A,#N/A,TRUE,"Qtrly heller Page 2";#N/A,#N/A,TRUE,"Qtrly heller Page 2A";#N/A,#N/A,TRUE,"Qtrly heller Page 3";#N/A,#N/A,TRUE,"Qtrly heller Page 3A";#N/A,#N/A,TRUE,"Summary Schedule Heller Ltd";#N/A,#N/A,TRUE,"Qtrly  heller 4 yr"}</definedName>
    <definedName name="wrn.Print_Target." localSheetId="5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2." localSheetId="53" hidden="1">{"Assump",#N/A,TRUE,"Proforma";"first",#N/A,TRUE,"Proforma";"second",#N/A,TRUE,"Proforma";"lease1",#N/A,TRUE,"Proforma";"lease2",#N/A,TRUE,"Proforma"}</definedName>
    <definedName name="wrn.print5" localSheetId="53" hidden="1">{"Assump",#N/A,TRUE,"Proforma";"first",#N/A,TRUE,"Proforma";"second",#N/A,TRUE,"Proforma";"lease1",#N/A,TRUE,"Proforma";"lease2",#N/A,TRUE,"Proforma"}</definedName>
    <definedName name="wrn.PrintAll." localSheetId="53" hidden="1">{#N/A,#N/A,FALSE,"Broker Sheet";#N/A,#N/A,FALSE,"Exec.Summary";#N/A,#N/A,FALSE,"Argus Cash Flow";#N/A,#N/A,FALSE,"SPF";#N/A,#N/A,FALSE,"RentRoll"}</definedName>
    <definedName name="wrn.PrintAll._1" localSheetId="53" hidden="1">{#N/A,#N/A,FALSE,"Broker Sheet";#N/A,#N/A,FALSE,"Exec.Summary";#N/A,#N/A,FALSE,"Argus Cash Flow";#N/A,#N/A,FALSE,"SPF";#N/A,#N/A,FALSE,"RentRoll"}</definedName>
    <definedName name="wrn.Printfinancialsmth." localSheetId="53" hidden="1">{"incomemth",#N/A,TRUE,"forecast00";"incomepercentmth",#N/A,TRUE,"forecast00";"balancemth",#N/A,TRUE,"forecast00";"cashmth",#N/A,TRUE,"forecast00";"covenantmth",#N/A,TRUE,"forecast00"}</definedName>
    <definedName name="wrn.Printout." localSheetId="53" hidden="1">{"Zone1",#N/A,FALSE,"Parameters";"Zone2",#N/A,FALSE,"Parameters"}</definedName>
    <definedName name="wrn.Prints._.All." localSheetId="53" hidden="1">{"Main",#N/A,FALSE,"Wacker";"Main2",#N/A,FALSE,"Wacker";"Value",#N/A,FALSE,"Wacker";"Sensitivity",#N/A,FALSE,"Wacker";"Paine",#N/A,FALSE,"Wacker";"Quaker",#N/A,FALSE,"Wacker";"Wacker",#N/A,FALSE,"Wacker";"1900",#N/A,FALSE,"Wacker";"1901",#N/A,FALSE,"Wacker"}</definedName>
    <definedName name="wrn.PRO." localSheetId="53" hidden="1">{#N/A,#N/A,FALSE,"COVER";#N/A,#N/A,FALSE,"Construction CF";#N/A,#N/A,FALSE,"PROFORMA";#N/A,#N/A,FALSE,"CASHFLOW"}</definedName>
    <definedName name="wrn.Pro._.Forma." localSheetId="53" hidden="1">{#N/A,#N/A,FALSE,"ACQ";#N/A,#N/A,FALSE,"ASSUMP";#N/A,#N/A,FALSE,"CASH FLOW";#N/A,#N/A,FALSE,"SALE";#N/A,#N/A,FALSE,"TIS";#N/A,#N/A,FALSE,"RENT ROLL"}</definedName>
    <definedName name="wrn.Proforma." localSheetId="53" hidden="1">{"Proforma - Dollars",#N/A,FALSE,"Proforma"}</definedName>
    <definedName name="wrn.Proforma._.2." localSheetId="53" hidden="1">{#N/A,#N/A,TRUE,"Cash Flow Proforma";#N/A,#N/A,TRUE,"Scenario Variable Cells";#N/A,#N/A,TRUE,"Proforma Assumptions";#N/A,#N/A,TRUE,"Bulk Pad and Finished Sales";#N/A,#N/A,TRUE,"Rolling Option Sales"}</definedName>
    <definedName name="wrn.Proforma._.Review." localSheetId="53" hidden="1">{#N/A,#N/A,FALSE,"Occ and Rate";#N/A,#N/A,FALSE,"PF Input";#N/A,#N/A,FALSE,"Proforma Five Yr";#N/A,#N/A,FALSE,"Hotcomps"}</definedName>
    <definedName name="wrn.Proforma._.Year._.1." localSheetId="53" hidden="1">{"Plan Information",#N/A,FALSE,"Plans"}</definedName>
    <definedName name="wrn.Proforma._1" localSheetId="53" hidden="1">{#N/A,#N/A,TRUE,"Summary";#N/A,#N/A,TRUE,"InPlace";#N/A,#N/A,TRUE,"Stable";#N/A,#N/A,TRUE,"RentRoll";#N/A,#N/A,TRUE,"I&amp;E";#N/A,#N/A,TRUE,"Expense Detail";#N/A,#N/A,TRUE,"CAM Recov(InPlace)";#N/A,#N/A,TRUE,"CAM Recov(Stable)";#N/A,#N/A,TRUE,"Tax Recov";#N/A,#N/A,TRUE,"Expiration";#N/A,#N/A,TRUE,"Sales";#N/A,#N/A,TRUE,"Tax"}</definedName>
    <definedName name="wrn.Project." localSheetId="53" hidden="1">{#N/A,#N/A,TRUE,"A-site";#N/A,#N/A,TRUE,"B-Buildings";#N/A,#N/A,TRUE,"c-out-of-fence";#N/A,#N/A,TRUE,"d-proj.infr.";#N/A,#N/A,TRUE,"e- land"}</definedName>
    <definedName name="wrn.Project._.Cost._.Estimate." localSheetId="53" hidden="1">{#N/A,#N/A,FALSE,"cost";#N/A,#N/A,FALSE,"draw sched.";#N/A,#N/A,FALSE,"spread";#N/A,#N/A,FALSE,"Assumptions"}</definedName>
    <definedName name="wrn.projection." localSheetId="53"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jection.new" localSheetId="53"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pertyInformation." localSheetId="53" hidden="1">{#N/A,#N/A,FALSE,"PropertyInfo"}</definedName>
    <definedName name="wrn.Proposal." localSheetId="53" hidden="1">{"Bid",#N/A,FALSE,"Estimate";"Breakdowm",#N/A,FALSE,"Estimate"}</definedName>
    <definedName name="wrn.Pulp." localSheetId="53" hidden="1">{"Pulp Production",#N/A,FALSE,"Pulp";"Pulp Earnings",#N/A,FALSE,"Pulp"}</definedName>
    <definedName name="wrn.Pulp.2" localSheetId="53" hidden="1">{"Pulp Production",#N/A,FALSE,"Pulp";"Pulp Earnings",#N/A,FALSE,"Pulp"}</definedName>
    <definedName name="wrn.Pulp.3" localSheetId="53" hidden="1">{"Pulp Production",#N/A,FALSE,"Pulp";"Pulp Earnings",#N/A,FALSE,"Pulp"}</definedName>
    <definedName name="wrn.Pump." localSheetId="53" hidden="1">{#N/A,#N/A,FALSE,"Assump";#N/A,#N/A,FALSE,"Income";#N/A,#N/A,FALSE,"Balance";#N/A,#N/A,FALSE,"DCF Pump";#N/A,#N/A,FALSE,"Trans Assump";#N/A,#N/A,FALSE,"Combined Income";#N/A,#N/A,FALSE,"Combined Balance"}</definedName>
    <definedName name="wrn.QUICK." localSheetId="53"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_.Print." localSheetId="53" hidden="1">{"Pro Forma",#N/A,FALSE,"Prof";"Statistics",#N/A,FALSE,"Stats";"Incentive Fee Calc",#N/A,FALSE,"Incent"}</definedName>
    <definedName name="wrn.Quick._.View." localSheetId="53" hidden="1">{"Pro Forma",#N/A,FALSE,"Prof";"Statistics",#N/A,FALSE,"Stats";"Incentive Fee Calc",#N/A,FALSE,"Incent"}</definedName>
    <definedName name="wrn.rate." localSheetId="53" hidden="1">{"RATES",#N/A,FALSE,"RECOVERY RATES";"CONTRIBUTIONS",#N/A,FALSE,"RECOVERY RATES";"GLA CATEGORY SUMMARY",#N/A,FALSE,"RECOVERY RATES"}</definedName>
    <definedName name="wrn.recap_at_sale." localSheetId="53" hidden="1">{"Recap at sale",#N/A,FALSE,"Recap"}</definedName>
    <definedName name="wrn.Rehab." localSheetId="53" hidden="1">{#N/A,#N/A,TRUE,"Total Acquisition and Rehab ";#N/A,#N/A,TRUE,"Summary of Hard Costs";#N/A,#N/A,TRUE,"Summary-Interior Scope of Work";#N/A,#N/A,TRUE,"Cementious Decks";#N/A,#N/A,TRUE,"Finish Trim";#N/A,#N/A,TRUE,"Balcony Waterproofing";#N/A,#N/A,TRUE,"Doors and Hardware";#N/A,#N/A,TRUE,"Drywall";#N/A,#N/A,TRUE,"Tile";#N/A,#N/A,TRUE,"Flooring";#N/A,#N/A,TRUE,"Painting";#N/A,#N/A,TRUE,"Identifying, Shelving &amp; Mirrors";#N/A,#N/A,TRUE,"Appliances";#N/A,#N/A,TRUE,"Cabinets and Countertops";#N/A,#N/A,TRUE,"Window Treatments";#N/A,#N/A,TRUE,"Plumbing";#N/A,#N/A,TRUE,"HVAC";#N/A,#N/A,TRUE,"Electrical"}</definedName>
    <definedName name="wrn.Rehab._.Projects." localSheetId="53" hidden="1">{#N/A,#N/A,FALSE,"Bankside Village Apartments";#N/A,#N/A,FALSE,"Stoneridge Apartments"}</definedName>
    <definedName name="wrn.RELEVANTSHEETS." localSheetId="53" hidden="1">{#N/A,#N/A,FALSE,"AD_Purch";#N/A,#N/A,FALSE,"Projections";#N/A,#N/A,FALSE,"DCF";#N/A,#N/A,FALSE,"Mkt Val"}</definedName>
    <definedName name="wrn.Renovation." localSheetId="53" hidden="1">{#N/A,#N/A,FALSE,"loan analysis";#N/A,#N/A,FALSE,"Draw Schedule";#N/A,#N/A,FALSE,"Cost";#N/A,#N/A,FALSE,"unit mix";#N/A,#N/A,FALSE,"proforma";#N/A,#N/A,FALSE,"Spread";#N/A,#N/A,FALSE,"Assumptions";#N/A,#N/A,FALSE,"Summary"}</definedName>
    <definedName name="wrn.Rent._.Assumptions." localSheetId="53" hidden="1">{"Rent_Assumptions",#N/A,FALSE,"Sheet1"}</definedName>
    <definedName name="wrn.Rent._.Changes._.Per._.Unit." localSheetId="53" hidden="1">{"Rent_ChangesPerUnit",#N/A,FALSE,"Sheet1"}</definedName>
    <definedName name="wrn.Rent._.Changes._.Total." localSheetId="53" hidden="1">{"Rent_ChangesTotal",#N/A,FALSE,"Sheet1"}</definedName>
    <definedName name="wrn.Rent._.Totals." localSheetId="53" hidden="1">{"Rent_Totals",#N/A,FALSE,"Sheet1"}</definedName>
    <definedName name="wrn.Report." localSheetId="53" hidden="1">{#N/A,#N/A,FALSE,"Summary";#N/A,#N/A,FALSE,"Assumptions";#N/A,#N/A,FALSE,"Cash Flow";#N/A,#N/A,FALSE,"Residual Calculation";#N/A,#N/A,FALSE,"Pricing Matrix";#N/A,#N/A,FALSE,"Pricing Matrix II";#N/A,#N/A,FALSE,"Expiration Schedule"}</definedName>
    <definedName name="wrn.Report._.Detail." localSheetId="53"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FOR._.CCA." localSheetId="53" hidden="1">{"CCA",#N/A,FALSE,"INPUT";"Pricing","CCA",FALSE,"Pricing";"Rent","CCA",FALSE,"Rent,Exp";"Fund Flow",#N/A,FALSE,"Fund Flow"}</definedName>
    <definedName name="wrn.REPORT._.FOR._.FA." localSheetId="53" hidden="1">{"Report for FA","FA",FALSE,"Benefits"}</definedName>
    <definedName name="wrn.REPORT._.FOR._.LUS." localSheetId="53" hidden="1">{#N/A,#N/A,FALSE,"LeaseData";"Rent",#N/A,FALSE,"Rent,Exp"}</definedName>
    <definedName name="wrn.Report._.I." localSheetId="53" hidden="1">{#N/A,#N/A,FALSE,"Assumptions";#N/A,#N/A,FALSE,"Promote Assumptions";#N/A,#N/A,FALSE,"Residual Analysis";#N/A,#N/A,FALSE,"ROC";#N/A,#N/A,FALSE,"Project Costs";#N/A,#N/A,FALSE,"Annual CF";#N/A,#N/A,FALSE,"Stab Proforma"}</definedName>
    <definedName name="wrn.Report._1" localSheetId="53"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wrn.report.Irr" localSheetId="53" hidden="1">{#N/A,#N/A,FALSE,"Loan Summary";#N/A,#N/A,FALSE,"NOI";"RR and Expir",#N/A,FALSE,"Rental";"Sales History",#N/A,FALSE,"Rental";#N/A,#N/A,FALSE,"Reserves"}</definedName>
    <definedName name="wrn.REPORT_1." localSheetId="53" hidden="1">{"SIMPLIFD_P1",#N/A,FALSE,"SIMPLIFD"}</definedName>
    <definedName name="wrn.Report1." localSheetId="53" hidden="1">{#N/A,#N/A,FALSE,"Summary";#N/A,#N/A,FALSE,"Assumptions";#N/A,#N/A,FALSE,"Cash Flow";#N/A,#N/A,FALSE,"Residual Calculation";#N/A,#N/A,FALSE,"Pricing Matrix";#N/A,#N/A,FALSE,"Pricing Matrix II";#N/A,#N/A,FALSE,"Expiration Schedule"}</definedName>
    <definedName name="wrn.REPORT2." localSheetId="53" hidden="1">{"VIEW1",#N/A,FALSE,"VESTA2";"VIEW2",#N/A,FALSE,"VESTA2";"VIEW3",#N/A,FALSE,"VESTA2";"VIEW4",#N/A,FALSE,"VESTA2"}</definedName>
    <definedName name="wrn.Report5" localSheetId="53" hidden="1">{#N/A,#N/A,FALSE,"Summary";#N/A,#N/A,FALSE,"Assumptions";#N/A,#N/A,FALSE,"Cash Flow";#N/A,#N/A,FALSE,"Residual Calculation";#N/A,#N/A,FALSE,"Pricing Matrix";#N/A,#N/A,FALSE,"Pricing Matrix II";#N/A,#N/A,FALSE,"Expiration Schedule"}</definedName>
    <definedName name="wrn.Rmgmtfee." localSheetId="53" hidden="1">{#N/A,#N/A,FALSE,"Rmgmtfee"}</definedName>
    <definedName name="wrn.Roll._.Up._.Fields." localSheetId="53" hidden="1">{"Total",#N/A,FALSE,"Six Fields";"PDP",#N/A,FALSE,"Six Fields";"PNP",#N/A,FALSE,"Six Fields";"PUD",#N/A,FALSE,"Six Fields";"Prob",#N/A,FALSE,"Six Fields"}</definedName>
    <definedName name="wrn.rollup." localSheetId="53" hidden="1">{"page1",#N/A,FALSE,"rollup"}</definedName>
    <definedName name="wrn.Roof._.Report." localSheetId="53" hidden="1">{"Roofs Page 1",#N/A,FALSE,"Roof Outline";"Roofs Page 2",#N/A,FALSE,"Roof Outline"}</definedName>
    <definedName name="wrn.rpt96." localSheetId="53" hidden="1">{"rmrev1",#N/A,FALSE,"Forecast96";"rmrev2",#N/A,FALSE,"Forecast96";"rmrev3",#N/A,FALSE,"Forecast96"}</definedName>
    <definedName name="wrn.RRDOMINION._.TOWER." localSheetId="53"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V._.SAR." localSheetId="53" hidden="1">{#N/A,#N/A,FALSE,"COVER";#N/A,#N/A,FALSE,"WEEKLY SUMMARY";"RiverView I",#N/A,FALSE,"EAST TOWER";#N/A,#N/A,FALSE,"WEST TOWER";"Parking",#N/A,FALSE,"EAST TOWER"}</definedName>
    <definedName name="wrn.Sale._.Computation._.Sheets." localSheetId="53" hidden="1">{#N/A,#N/A,FALSE,"SalesWaterfall"}</definedName>
    <definedName name="wrn.sales." localSheetId="53" hidden="1">{"sales",#N/A,FALSE,"Sales";"sales existing",#N/A,FALSE,"Sales";"sales rd1",#N/A,FALSE,"Sales";"sales rd2",#N/A,FALSE,"Sales"}</definedName>
    <definedName name="wrn.Sales._.Information." localSheetId="53" hidden="1">{#N/A,#N/A,FALSE,"Cover Page";#N/A,#N/A,FALSE,"Table of Contents";#N/A,#N/A,FALSE,"Investment-Acquisition Costs";#N/A,#N/A,FALSE,"Financing Assumptions";#N/A,#N/A,FALSE,"Proforma Assumptions";#N/A,#N/A,FALSE,"Rent Roll";#N/A,#N/A,FALSE,"Taxes and Assessments"}</definedName>
    <definedName name="wrn.Sales._.Package._.MPS._.01." localSheetId="53" hidden="1">{#N/A,#N/A,FALSE,"Cover Page";#N/A,#N/A,FALSE,"Table of Contents";#N/A,#N/A,FALSE,"Executive Summary";#N/A,#N/A,FALSE,"Investment-Acquisition Costs";#N/A,#N/A,FALSE,"Financing Assumptions";#N/A,#N/A,FALSE,"Rent Roll";#N/A,#N/A,FALSE,"Taxes and Assessments"}</definedName>
    <definedName name="wrn.Savannah._.Place." localSheetId="53" hidden="1">{#N/A,#N/A,FALSE,"Investment Analysis ";#N/A,#N/A,FALSE,"Savannah Place"}</definedName>
    <definedName name="wrn.SBU._.STEERIN." localSheetId="53" hidden="1">{"TOTALS",#N/A,FALSE,"Consolidating Income Statement";"MONTHS",#N/A,FALSE,"Ag";"QTRS",#N/A,FALSE,"Ag";"MONTHS",#N/A,FALSE,"Turf";"QTRS",#N/A,FALSE,"Turf";"MONTHS",#N/A,FALSE,"Industrial";"QTRS",#N/A,FALSE,"Industrial";"MONTHS",#N/A,FALSE,"Parts";"QTRS",#N/A,FALSE,"Parts"}</definedName>
    <definedName name="wrn.Scenario._.Summary._.Comparisons." localSheetId="53" hidden="1">{#N/A,"Rolling Option",FALSE,"Scenario Variable Cells";"Legal Internal",#N/A,FALSE,"Cash Flow Proforma";#N/A,"Pad &amp; Roll",FALSE,"Scenario Variable Cells";"Legal Internal",#N/A,FALSE,"Cash Flow Proforma";#N/A,"SuperPads",FALSE,"Scenario Variable Cells";"Legal Internal",#N/A,FALSE,"Cash Flow Proforma";#N/A,"Finished",FALSE,"Scenario Variable Cells";"Legal Internal",#N/A,FALSE,"Cash Flow Proforma"}</definedName>
    <definedName name="wrn.schas2" localSheetId="53" hidden="1">{"ACCOUNTING COPY",#N/A,FALSE,"SCHEDULE A";"FINANCE COPY",#N/A,FALSE,"SCHEDULE A";"P.L. COPY",#N/A,FALSE,"SCHEDULE A"}</definedName>
    <definedName name="wrn.Schedule._.A." localSheetId="53" hidden="1">{"Schedule A",#N/A,FALSE,"Schedule A"}</definedName>
    <definedName name="wrn.Schedule._.B." localSheetId="53" hidden="1">{"Schedule B",#N/A,FALSE,"Schedule B"}</definedName>
    <definedName name="wrn.Schedule._.C." localSheetId="53" hidden="1">{"Schedule C",#N/A,FALSE,"Schedule C"}</definedName>
    <definedName name="wrn.Schedule._.D." localSheetId="53" hidden="1">{"Schedule D",#N/A,FALSE,"Schedule C-D"}</definedName>
    <definedName name="wrn.Schedules." localSheetId="53" hidden="1">{#N/A,#N/A,FALSE,"Lse-ex";#N/A,#N/A,FALSE,"Rollover";#N/A,#N/A,FALSE,"Hist Sales";#N/A,#N/A,FALSE,"97 Occup Cst";#N/A,#N/A,FALSE,"Breakpoint";#N/A,#N/A,FALSE,"Rentroll";#N/A,#N/A,FALSE,"Hst I&amp;E";#N/A,#N/A,FALSE,"Owners";#N/A,#N/A,FALSE,"PROPS96";#N/A,#N/A,FALSE,"Props on mkt";#N/A,#N/A,FALSE,"Portfolios on mkt"}</definedName>
    <definedName name="wrn.seafirst." localSheetId="53"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condary._.Competition." localSheetId="53" hidden="1">{#N/A,#N/A,FALSE,"Secondary"}</definedName>
    <definedName name="wrn.Short." localSheetId="53" hidden="1">{#N/A,#N/A,FALSE,"ExecutiveSummary";#N/A,#N/A,FALSE,"CostDetail";#N/A,#N/A,FALSE,"IncomeDetail"}</definedName>
    <definedName name="wrn.Short._.Print." localSheetId="53" hidden="1">{#N/A,#N/A,FALSE,"Cover";#N/A,#N/A,FALSE,"Stack";#N/A,#N/A,FALSE,"Cost S";#N/A,#N/A,FALSE," CF";#N/A,#N/A,FALSE,"Investor"}</definedName>
    <definedName name="wrn.Side._.by._.Side." localSheetId="53" hidden="1">{"Side 99",#N/A,FALSE,"S&amp;U Side by Side"}</definedName>
    <definedName name="wrn.Site._.Development._.Package." localSheetId="53" hidden="1">{#N/A,#N/A,TRUE,"Site Dev P1";#N/A,#N/A,TRUE,"SD P2";#N/A,#N/A,TRUE,"SD P3"}</definedName>
    <definedName name="wrn.SKSCS1." localSheetId="53" hidden="1">{#N/A,#N/A,FALSE,"Antony Financials";#N/A,#N/A,FALSE,"Cowboy Financials";#N/A,#N/A,FALSE,"Combined";#N/A,#N/A,FALSE,"Valuematrix";#N/A,#N/A,FALSE,"DCFAntony";#N/A,#N/A,FALSE,"DCFCowboy";#N/A,#N/A,FALSE,"DCFCombined"}</definedName>
    <definedName name="wrn.Special._.Project." localSheetId="53" hidden="1">{#N/A,#N/A,TRUE,"Cedar Branch Apartments";#N/A,#N/A,TRUE,"Creekbend Apartments";#N/A,#N/A,TRUE,"Heatherwood Apartments";#N/A,#N/A,TRUE,"Rockport Apartments";#N/A,#N/A,TRUE,"Sale on 30-Sep-96";#N/A,#N/A,TRUE,"Sale on 30-Sep-97";#N/A,#N/A,TRUE,"Sale on 30-Sep-98"}</definedName>
    <definedName name="wrn.SPG._.Estimate." localSheetId="53" hidden="1">{#N/A,#N/A,FALSE,"Detail";#N/A,#N/A,FALSE,"Totals"}</definedName>
    <definedName name="wrn.Spread._.Sheet." localSheetId="53" hidden="1">{#N/A,#N/A,FALSE,"spread"}</definedName>
    <definedName name="wrn.Spreadsheet." localSheetId="53" hidden="1">{"Spreadsheet",#N/A,FALSE,"Spreadsheet"}</definedName>
    <definedName name="wrn.STAND_ALONE_BOTH." localSheetId="53" hidden="1">{"FCB_ALL",#N/A,FALSE,"FCB";"GREY_ALL",#N/A,FALSE,"GREY"}</definedName>
    <definedName name="wrn.STANDARD." localSheetId="53" hidden="1">{"GENERAL INPUT",#N/A,FALSE,"GENERAL INPUT";"PROFORMA DRAW SCHEDULE",#N/A,FALSE,"WORKSHEET";"BUDGET ALL",#N/A,FALSE,"BUDGET";"OPERATING ALL",#N/A,FALSE,"OPERATING";"DRAW ESTIMATES",#N/A,FALSE,"DRAWS";"SOURCES &amp; USES",#N/A,FALSE,"SOURCES &amp; USES"}</definedName>
    <definedName name="wrn.Standard._.Reports." localSheetId="53" hidden="1">{"Const_Monthly",#N/A,FALSE,"Construction";"Construction_Summary",#N/A,FALSE,"Construction";"Cash_Flow",#N/A,FALSE,"Cash Flow";"Summary",#N/A,FALSE,"Summary";"Finsumm",#N/A,FALSE,"Summary Analysis";"Loanrecap",#N/A,FALSE,"Construction"}</definedName>
    <definedName name="wrn.Statements." localSheetId="53" hidden="1">{"Co1statements",#N/A,FALSE,"Cmpy1";"Co2statement",#N/A,FALSE,"Cmpy2";"co1pm",#N/A,FALSE,"Co1PM";"co2PM",#N/A,FALSE,"Co2PM";"value",#N/A,FALSE,"value";"opco",#N/A,FALSE,"NewSparkle";"adjusts",#N/A,FALSE,"Adjustments"}</definedName>
    <definedName name="wrn.Submittal._.Reconciliation._.Schedule." localSheetId="53" hidden="1">{"Submittable Reconciliation Schedule",#N/A,FALSE,"Reconciliation";"GSCP2 PCS 30 Day",#N/A,FALSE,"GSCP2 PCS 30 Day Activity List"}</definedName>
    <definedName name="wrn.Summaries." localSheetId="53" hidden="1">{#N/A,#N/A,FALSE,"Summaries &amp; NOI Compare";#N/A,#N/A,FALSE,"Consolidate Portfolio";#N/A,#N/A,FALSE,"Consolidate TERA";#N/A,#N/A,FALSE,"Consolidate II";#N/A,#N/A,FALSE,"Consolidate IV";#N/A,#N/A,FALSE,"Consolidate II &amp; IV";#N/A,#N/A,FALSE,"Consolidate V";#N/A,#N/A,FALSE,"2001 PortSum";#N/A,#N/A,FALSE,"2001 Summary";#N/A,#N/A,FALSE,"2002 PortSum";#N/A,#N/A,FALSE,"2002 Summary";#N/A,#N/A,FALSE,"2003 PortSum";#N/A,#N/A,FALSE,"2003 Summary";#N/A,#N/A,FALSE,"2004 Budg PortSum";#N/A,#N/A,FALSE,"2004 Budg Summ";#N/A,#N/A,FALSE,"Econ Occupancy"}</definedName>
    <definedName name="wrn.Summary." localSheetId="53" hidden="1">{#N/A,#N/A,FALSE,"Summary"}</definedName>
    <definedName name="wrn.Summary._.Excluding._.DHC." localSheetId="53" hidden="1">{"Summary Excluding DHC",#N/A,FALSE,"SUMMARY"}</definedName>
    <definedName name="wrn.Summary._.Including._.DHC." localSheetId="53" hidden="1">{"Summary Including DHC",#N/A,FALSE,"SUMMARY"}</definedName>
    <definedName name="wrn.Summary._.Schedule." localSheetId="53" hidden="1">{#N/A,#N/A,FALSE,"Smry1";#N/A,#N/A,FALSE,"Smry2";#N/A,#N/A,FALSE,"Finance Cash Flow"}</definedName>
    <definedName name="wrn.SummaryPgs." localSheetId="53" hidden="1">{#N/A,#N/A,FALSE,"CreditStat";#N/A,#N/A,FALSE,"SPbrkup";#N/A,#N/A,FALSE,"MerSPsyn";#N/A,#N/A,FALSE,"MerSPwKCsyn";#N/A,#N/A,FALSE,"MerSPwKCsyn (2)";#N/A,#N/A,FALSE,"CreditStat (2)"}</definedName>
    <definedName name="wrn.SUN1." localSheetId="53" hidden="1">{#N/A,#N/A,FALSE,"Assumptions";#N/A,#N/A,FALSE,"office";#N/A,#N/A,FALSE,"monthly"}</definedName>
    <definedName name="wrn.sun2" localSheetId="53" hidden="1">{#N/A,#N/A,FALSE,"Assumptions";#N/A,#N/A,FALSE,"office";#N/A,#N/A,FALSE,"monthly"}</definedName>
    <definedName name="wrn.SunModel." localSheetId="53" hidden="1">{#N/A,#N/A,FALSE,"summary";#N/A,#N/A,FALSE,"SIH";#N/A,#N/A,FALSE,"SIH Value";#N/A,#N/A,FALSE,"tax est.";#N/A,#N/A,FALSE,"Mohegan";#N/A,#N/A,FALSE,"Resorts";#N/A,#N/A,FALSE,"Win Per Day";#N/A,#N/A,FALSE,"CapStr"}</definedName>
    <definedName name="wrn.Supplementary._.Info." localSheetId="53" hidden="1">{"Audit and Pension Costs",#N/A,FALSE,"Supp";"Interest Paid and Loans",#N/A,FALSE,"Supp";"Details of Assoc. Coys.",#N/A,FALSE,"Supp"}</definedName>
    <definedName name="wrn.Supply._.Additions." localSheetId="53" hidden="1">{#N/A,#N/A,FALSE,"Supply Addn"}</definedName>
    <definedName name="wrn.Support._.Data." localSheetId="53"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wrn.Syndication." localSheetId="53" hidden="1">{#N/A,#N/A,FALSE,"Assumptions";"Section 1",#N/A,FALSE,"SYNDICATION MODEL";"Section 2",#N/A,FALSE,"SYNDICATION MODEL";#N/A,#N/A,FALSE,"Input Sheet";#N/A,#N/A,FALSE,"SYNDICATION ROE"}</definedName>
    <definedName name="wrn.TANASBOURNE._.ONLY." localSheetId="53" hidden="1">{#N/A,#N/A,FALSE,"Expense Comparison"}</definedName>
    <definedName name="wrn.Target._.Comparison." localSheetId="53" hidden="1">{"Target Comparison",#N/A,FALSE,"Summary"}</definedName>
    <definedName name="wrn.Template." localSheetId="5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mplate._1" localSheetId="53"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ST1." localSheetId="53" hidden="1">{"TEST1",#N/A,FALSE,"SIMPLIFD"}</definedName>
    <definedName name="wrn.Test2." localSheetId="53" hidden="1">{"CoverSheet 97",#N/A,TRUE,"97CoverPage";"CY 1997",#N/A,TRUE,"97TableOfContents";"CY 1997",#N/A,TRUE,"97CashFlowBeforeFinancing"}</definedName>
    <definedName name="wrn.TheWholeEnchilada." localSheetId="53" hidden="1">{"CSheet",#N/A,FALSE,"C";"SmCap",#N/A,FALSE,"VAL1";"GulfCoast",#N/A,FALSE,"VAL1";"nav",#N/A,FALSE,"NAV";"Summary",#N/A,FALSE,"NAV"}</definedName>
    <definedName name="wrn.THR._.Budget." localSheetId="53" hidden="1">{"7-Year Pro Forma",#N/A,FALSE,"Prof";"Statistics",#N/A,FALSE,"Stats"}</definedName>
    <definedName name="wrn.TICKSHEETS." localSheetId="53" hidden="1">{#N/A,#N/A,FALSE,"Unit &amp; Plot Summary";#N/A,#N/A,FALSE,"House - RG4";#N/A,#N/A,FALSE,"D";#N/A,#N/A,FALSE,"House - S";#N/A,#N/A,FALSE,"House -W";#N/A,#N/A,FALSE,"House -LA";#N/A,#N/A,FALSE,"LAE";#N/A,#N/A,FALSE,"A";#N/A,#N/A,FALSE,"AE";#N/A,#N/A,FALSE,"AG2";#N/A,#N/A,FALSE,"AEU"}</definedName>
    <definedName name="wrn.TOCHTERMAN." localSheetId="53"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OL." localSheetId="5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53" hidden="1">{#N/A,#N/A,FALSE,"Exec Sum";#N/A,#N/A,FALSE,"Rent Rate Comp";#N/A,#N/A,FALSE,"Rate, NPV Comp";#N/A,#N/A,FALSE,"Opt A NNN";#N/A,#N/A,FALSE,"15-yr Opt. A Sum";#N/A,#N/A,FALSE,"15-yr Opt A Other Costs";#N/A,#N/A,FALSE,"10-yr Opt. A Sum";#N/A,#N/A,FALSE,"10-yr Opt A Other Costs";#N/A,#N/A,FALSE,"NPV Calc"}</definedName>
    <definedName name="wrn.Total._.Model." localSheetId="53" hidden="1">{#N/A,#N/A,TRUE,"Comparison";#N/A,#N/A,TRUE,"toc";#N/A,#N/A,TRUE,"data1";#N/A,#N/A,TRUE,"financing";#N/A,#N/A,TRUE,"source";#N/A,#N/A,TRUE,"cash";#N/A,#N/A,TRUE,"tax";#N/A,#N/A,TRUE,"ln2";#N/A,#N/A,TRUE,"ln4";#N/A,#N/A,TRUE,"rep";#N/A,#N/A,TRUE,"opres";#N/A,#N/A,TRUE,"depr";#N/A,#N/A,TRUE,"funded";#N/A,#N/A,TRUE,"fedtc";#N/A,#N/A,TRUE,"statetc";#N/A,#N/A,TRUE,"mingain";#N/A,#N/A,TRUE,"mtdata1";#N/A,#N/A,TRUE,"base";#N/A,#N/A,TRUE,"mtsource";#N/A,#N/A,TRUE,"mtcash";#N/A,#N/A,TRUE,"mttax";#N/A,#N/A,TRUE,"mtben";#N/A,#N/A,TRUE,"sale";#N/A,#N/A,TRUE,"put";#N/A,#N/A,TRUE,"ResidualVal";#N/A,#N/A,TRUE,"tcamort";#N/A,#N/A,TRUE,"MT3%";#N/A,#N/A,TRUE,"Qirr";#N/A,#N/A,TRUE,"mingainMT";#N/A,#N/A,TRUE,"MTBalSheet";#N/A,#N/A,TRUE,"bstest"}</definedName>
    <definedName name="wrn.Total._.Proved." localSheetId="53" hidden="1">{"Total",#N/A,FALSE,"Total Proved";"PDP",#N/A,FALSE,"Total Proved";"PNP",#N/A,FALSE,"Total Proved";"PUD",#N/A,FALSE,"Total Proved"}</definedName>
    <definedName name="wrn.Total._.Proved._.plus._.Probable." localSheetId="53" hidden="1">{"Total",#N/A,FALSE,"Total Proved + Probable";"PDP",#N/A,FALSE,"Total Proved + Probable";"PNP",#N/A,FALSE,"Total Proved + Probable";"PUD",#N/A,FALSE,"Total Proved + Probable";"Prob",#N/A,FALSE,"Total Proved + Probable"}</definedName>
    <definedName name="wrn.TOTAL._.SHEETS." localSheetId="53" hidden="1">{#N/A,#N/A,FALSE,"DEV COSTS";#N/A,#N/A,FALSE,"10-YR C. F."}</definedName>
    <definedName name="wrn.TOTAL._.SHEETS5" localSheetId="53" hidden="1">{#N/A,#N/A,FALSE,"DEV COSTS";#N/A,#N/A,FALSE,"10-YR C. F."}</definedName>
    <definedName name="wrn.Total5" localSheetId="53" hidden="1">{#N/A,#N/A,FALSE,"Exec Sum";#N/A,#N/A,FALSE,"Rent Rate Comp";#N/A,#N/A,FALSE,"Rate, NPV Comp";#N/A,#N/A,FALSE,"Opt A NNN";#N/A,#N/A,FALSE,"15-yr Opt. A Sum";#N/A,#N/A,FALSE,"15-yr Opt A Other Costs";#N/A,#N/A,FALSE,"10-yr Opt. A Sum";#N/A,#N/A,FALSE,"10-yr Opt A Other Costs";#N/A,#N/A,FALSE,"NPV Calc"}</definedName>
    <definedName name="wrn.TransPrcd_123." localSheetId="53" hidden="1">{#N/A,#N/A,TRUE,"TransPrcd 1";#N/A,#N/A,TRUE,"TransPrcd 2";#N/A,#N/A,TRUE,"TransPrcd 3"}</definedName>
    <definedName name="wrn.Tweety." localSheetId="53" hidden="1">{#N/A,#N/A,FALSE,"A&amp;E";#N/A,#N/A,FALSE,"HighTop";#N/A,#N/A,FALSE,"JG";#N/A,#N/A,FALSE,"RI";#N/A,#N/A,FALSE,"woHT";#N/A,#N/A,FALSE,"woHT&amp;JG"}</definedName>
    <definedName name="wrn.Tycon._.Model." localSheetId="53" hidden="1">{"rtn",#N/A,FALSE,"RTN";"tables",#N/A,FALSE,"RTN";"cf",#N/A,FALSE,"CF";"stats",#N/A,FALSE,"Stats";"prop",#N/A,FALSE,"Prop"}</definedName>
    <definedName name="wrn.Unit._.Information." localSheetId="53" hidden="1">{#N/A,#N/A,FALSE,"Unit Info";#N/A,#N/A,FALSE,"Unit Info"}</definedName>
    <definedName name="wrn.USSC_Reports." localSheetId="53"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_1" localSheetId="53"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Value." localSheetId="53" hidden="1">{#N/A,#N/A,FALSE,"Cashflow Analysis";#N/A,#N/A,FALSE,"Sensitivity Analysis";#N/A,#N/A,FALSE,"PV";#N/A,#N/A,FALSE,"Pro Forma"}</definedName>
    <definedName name="wrn.Value.2" localSheetId="53" hidden="1">{#N/A,#N/A,FALSE,"Cashflow Analysis";#N/A,#N/A,FALSE,"Sensitivity Analysis";#N/A,#N/A,FALSE,"PV";#N/A,#N/A,FALSE,"Pro Forma"}</definedName>
    <definedName name="wrn.Variance._.Worksheet." localSheetId="53" hidden="1">{#N/A,#N/A,FALSE,"VARSTRIP"}</definedName>
    <definedName name="wrn.ventana." localSheetId="53" hidden="1">{#N/A,#N/A,FALSE,"Cash Flow";#N/A,#N/A,FALSE,"scenario 1"}</definedName>
    <definedName name="wrn.villages." localSheetId="53"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Wacc." localSheetId="53" hidden="1">{"Area1",#N/A,FALSE,"OREWACC";"Area2",#N/A,FALSE,"OREWACC"}</definedName>
    <definedName name="wrn.WAGE._.RATES." localSheetId="53" hidden="1">{#N/A,#N/A,FALSE,"WAGE FORM - UNION";#N/A,#N/A,FALSE,"EST. WAGE RATES - UNION";#N/A,#N/A,FALSE,"WAGE RATE DETAILS - UNION"}</definedName>
    <definedName name="wrn.weekly." localSheetId="53" hidden="1">{#N/A,#N/A,FALSE,"Large Operators";#N/A,#N/A,FALSE,"Smaller Operators";#N/A,#N/A,FALSE,"Equip. Supply";#N/A,#N/A,FALSE,"EBITDA";#N/A,#N/A,FALSE,"perform"}</definedName>
    <definedName name="wrn.wicor." localSheetId="53" hidden="1">{#N/A,#N/A,FALSE,"FACTSHEETS";#N/A,#N/A,FALSE,"pump";#N/A,#N/A,FALSE,"filter"}</definedName>
    <definedName name="wrn.Worksheet." localSheetId="53" hidden="1">{"Worksheet",#N/A,FALSE,"Worksheet"}</definedName>
    <definedName name="wrn.yeild._.graph.1" localSheetId="53" hidden="1">{#N/A,#N/A,FALSE,"Yield Graph"}</definedName>
    <definedName name="wrn.Yield._.Graph." localSheetId="53" hidden="1">{#N/A,#N/A,FALSE,"Yield Graph"}</definedName>
    <definedName name="wrn.Yield._.Graph._.plus._.Input." localSheetId="53" hidden="1">{#N/A,#N/A,FALSE,"Yield Graph";#N/A,#N/A,FALSE,"Rent Roll";#N/A,#N/A,FALSE,"OE Yr1";#N/A,#N/A,FALSE,"Repl.Cst.+Ins."}</definedName>
    <definedName name="wrng" localSheetId="53" hidden="1">{"Output-BaseYear",#N/A,FALSE,"Output"}</definedName>
    <definedName name="wrnh" localSheetId="53" hidden="1">{"Output-All",#N/A,FALSE,"Output"}</definedName>
    <definedName name="wrnpkg" localSheetId="53" hidden="1">{#N/A,#N/A,FALSE,"Income Stmt";#N/A,#N/A,FALSE,"Income Summary"}</definedName>
    <definedName name="wrnpkgs" localSheetId="53" hidden="1">{#N/A,#N/A,FALSE,"Income Stmt";#N/A,#N/A,FALSE,"Income Summary"}</definedName>
    <definedName name="wt" localSheetId="5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As._.Is._.Value." localSheetId="53" hidden="1">{FALSE,FALSE,1.75,1,600,351,FALSE,FALSE,TRUE,TRUE,0,30,#N/A,41,#N/A,9.57777777777778,18.9166666666667,1,FALSE,FALSE,1,TRUE,1,FALSE,100,"Swvu.As._.Is._.Value.","ACwvu.As._.Is._.Value.",1,FALSE,FALSE,1,1,1,1,1,"","",FALSE,FALSE,FALSE,FALSE,1,#N/A,1,1,FALSE,FALSE,FALSE,FALSE,FALSE,FALSE}</definedName>
    <definedName name="wvu.Détails." localSheetId="53" hidden="1">{TRUE,TRUE,-1.25,-15.5,604.5,366.75,FALSE,TRUE,TRUE,TRUE,0,1,#N/A,1,#N/A,6.54838709677419,31.3076923076923,1,FALSE,FALSE,3,TRUE,1,FALSE,75,"Swvu.Détails.","ACwvu.Détails.",#N/A,FALSE,FALSE,0.15748031496063,0.15748031496063,0.748031496062992,0.511811023622047,2,"&amp;C&amp;""Arial,Gras""&amp;20DISNEY  -  PRODUCTION  BUDGET&amp;R&amp;""Arial,Gras""&amp;20SUMMARY","&amp;L&amp;F  -  &amp;A&amp;C&amp;""Arial,Gras""&amp;D&amp;""Arial,Normal""  -  &amp;T&amp;RPage
",TRUE,TRUE,FALSE,TRUE,1,#N/A,1,1,"=R1C1:R60C24","=R1:R5",#N/A,#N/A,FALSE,FALSE,FALSE,5,65532,65532,FALSE,FALSE,TRUE,TRUE,TRUE}</definedName>
    <definedName name="wvu.Escalation._.Table." localSheetId="53"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wvu.inputs._.raw._.data." localSheetId="5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ommaire." localSheetId="53" hidden="1">{TRUE,TRUE,-1.25,-15.5,604.5,366.75,FALSE,TRUE,TRUE,TRUE,0,1,2,1,6,1,5,4,TRUE,TRUE,3,TRUE,1,TRUE,75,"Swvu.Sommaire.","ACwvu.Sommaire.",#N/A,FALSE,FALSE,0.15748031496063,0.15748031496063,0.748031496062992,0.511811023622047,2,"&amp;C&amp;""Arial,Gras""&amp;20DISNEY  -  PRODUCTION  BUDGET&amp;R&amp;""Arial,Gras""&amp;20SUMMARY","&amp;L&amp;F  -  &amp;A&amp;C&amp;""Arial,Gras""&amp;D&amp;""Arial,Normal""  -  &amp;T&amp;RPage
",TRUE,TRUE,FALSE,TRUE,1,#N/A,1,1,"=R1C1:R60C24","=R1:R5","Rwvu.Sommaire.",#N/A,FALSE,FALSE,FALSE,5,65532,65532,FALSE,FALSE,TRUE,TRUE,TRUE}</definedName>
    <definedName name="wvu.summary1." localSheetId="5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5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5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 localSheetId="53" hidden="1">{"data",#N/A,FALSE,"INPUT"}</definedName>
    <definedName name="www.cc" localSheetId="53" hidden="1">{"qtrs",#N/A,FALSE,"External Mnth-Qtr-Ytd (EBITDA)";"months",#N/A,FALSE,"External Mnth-Qtr-Ytd (EBITDA)";"qtrs",#N/A,FALSE,"External Mnth-Qtr-Ytd (EBIT)";"monthsl",#N/A,FALSE,"External Mnth-Qtr-Ytd (EBIT)";"qtrs",#N/A,FALSE,"Internal Mth-Qtr-Ytd";"months",#N/A,FALSE,"Internal Mth-Qtr-Ytd"}</definedName>
    <definedName name="wwwe" localSheetId="53" hidden="1">{"land1",#N/A,FALSE,"Land";"land2",#N/A,FALSE,"Land";"land3",#N/A,FALSE,"Land"}</definedName>
    <definedName name="wwwww" localSheetId="53"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wwwwwwwww" localSheetId="53" hidden="1">{#N/A,#N/A,TRUE,"A-site";#N/A,#N/A,TRUE,"B-Buildings";#N/A,#N/A,TRUE,"c-out-of-fence";#N/A,#N/A,TRUE,"d-proj.infr.";#N/A,#N/A,TRUE,"e- land"}</definedName>
    <definedName name="x" localSheetId="53" hidden="1">{#N/A,#N/A,FALSE,"Cashflow Analysis";#N/A,#N/A,FALSE,"Sensitivity Analysis";#N/A,#N/A,FALSE,"PV";#N/A,#N/A,FALSE,"Pro Forma"}</definedName>
    <definedName name="xcfghjnhfj" localSheetId="53" hidden="1">{"CF",#N/A,FALSE,"Cash Flow";"RET",#N/A,FALSE,"Returns";"NPV",#N/A,FALSE,"Values";"ASMPT",#N/A,FALSE,"Assumptions"}</definedName>
    <definedName name="xcvxv" localSheetId="53" hidden="1">{#N/A,#N/A,FALSE,"COVER";#N/A,#N/A,FALSE,"PROFORMA";#N/A,#N/A,FALSE,"Construction CF";#N/A,#N/A,FALSE,"CASHFLOW";#N/A,#N/A,FALSE,"Sale &amp; IRR Analysis";#N/A,#N/A,FALSE,"Amortization Table";#N/A,#N/A,FALSE,"Amortization FEMA";#N/A,#N/A,FALSE,"INCOME"}</definedName>
    <definedName name="xdrtuyxftgu" localSheetId="53"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xdxdy" localSheetId="53" hidden="1">{#N/A,#N/A,FALSE,"A";#N/A,#N/A,FALSE,"B"}</definedName>
    <definedName name="xfgjxcfgj" localSheetId="53" hidden="1">{#N/A,#N/A,FALSE,"LP Exp";#N/A,#N/A,FALSE,"Salary";#N/A,#N/A,FALSE,"Admin Exp";#N/A,#N/A,FALSE,"QTS Bud";#N/A,#N/A,FALSE,"Marketing"}</definedName>
    <definedName name="xfgnxfgn" localSheetId="53" hidden="1">{"CF",#N/A,FALSE,"Cash Flow";"RET",#N/A,FALSE,"Returns";"NPV",#N/A,FALSE,"Values";"ASMPT",#N/A,FALSE,"Assumptions"}</definedName>
    <definedName name="xfgujxcfgj" localSheetId="53" hidden="1">{#N/A,#N/A,FALSE,"Common Area Accrual";#N/A,#N/A,FALSE,"Unit One LaSalle";#N/A,#N/A,FALSE,"Unit One CW";#N/A,#N/A,FALSE,"Unit One LaSallle + C &amp; W";#N/A,#N/A,FALSE,"Consolidated Accrual"}</definedName>
    <definedName name="xfgxcfgj" localSheetId="53" hidden="1">{#N/A,#N/A,FALSE,"399 Park Var";#N/A,#N/A,FALSE,"PK NOTES"}</definedName>
    <definedName name="xftxft" localSheetId="53" hidden="1">{#N/A,#N/A,FALSE,"A";#N/A,#N/A,FALSE,"C"}</definedName>
    <definedName name="XRefCopy27" localSheetId="53" hidden="1">#REF!</definedName>
    <definedName name="XRefCopy28" localSheetId="53" hidden="1">#REF!</definedName>
    <definedName name="XRefCopy29" localSheetId="53" hidden="1">#REF!</definedName>
    <definedName name="xrttd" localSheetId="53" hidden="1">{"Total",#N/A,FALSE,"Total Proved + Probable";"PDP",#N/A,FALSE,"Total Proved + Probable";"PNP",#N/A,FALSE,"Total Proved + Probable";"PUD",#N/A,FALSE,"Total Proved + Probable";"Prob",#N/A,FALSE,"Total Proved + Probable"}</definedName>
    <definedName name="xxd" localSheetId="53" hidden="1">{#N/A,#N/A,FALSE,"Cashflow Analysis";#N/A,#N/A,FALSE,"Sensitivity Analysis";#N/A,#N/A,FALSE,"PV";#N/A,#N/A,FALSE,"Pro Forma"}</definedName>
    <definedName name="xxd.2" localSheetId="53" hidden="1">{#N/A,#N/A,FALSE,"Cashflow Analysis";#N/A,#N/A,FALSE,"Sensitivity Analysis";#N/A,#N/A,FALSE,"PV";#N/A,#N/A,FALSE,"Pro Forma"}</definedName>
    <definedName name="xxx.detail" localSheetId="53" hidden="1">{"detail305",#N/A,FALSE,"BI-305"}</definedName>
    <definedName name="xxx.directory" localSheetId="53" hidden="1">{"summary",#N/A,FALSE,"PCR DIRECTORY"}</definedName>
    <definedName name="xxxx" localSheetId="53" hidden="1">{"mgmt forecast",#N/A,FALSE,"Mgmt Forecast";"dcf table",#N/A,FALSE,"Mgmt Forecast";"sensitivity",#N/A,FALSE,"Mgmt Forecast";"table inputs",#N/A,FALSE,"Mgmt Forecast";"calculations",#N/A,FALSE,"Mgmt Forecast"}</definedName>
    <definedName name="xzf" localSheetId="53" hidden="1">{"incomemth",#N/A,TRUE,"forecast01";"incpercentmth",#N/A,TRUE,"forecast01";"balancemth",#N/A,TRUE,"forecast01";"cashmth",#N/A,TRUE,"forecast01";"cov2mth",#N/A,TRUE,"forecast01";"prbexp",#N/A,TRUE,"forecast01";"prbcap",#N/A,TRUE,"forecast01";"coalconsultants",#N/A,TRUE,"forecast01";"prbsum",#N/A,TRUE,"forecast01"}</definedName>
    <definedName name="YGJ" localSheetId="53" hidden="1">{TRUE,TRUE,-1.25,-15.5,604.5,369,FALSE,FALSE,TRUE,TRUE,0,1,83,1,38,4,5,4,TRUE,TRUE,3,TRUE,1,TRUE,75,"Swvu.inputs._.raw._.data.","ACwvu.inputs._.raw._.data.",#N/A,FALSE,FALSE,0.5,0.5,0.5,0.5,2,"&amp;F","&amp;A&amp;RPage &amp;P",FALSE,FALSE,FALSE,FALSE,1,60,#N/A,#N/A,"=R1C61:R53C89","=C1:C5",#N/A,#N/A,FALSE,FALSE,FALSE,1,600,600,FALSE,FALSE,TRUE,TRUE,TRUE}</definedName>
    <definedName name="yhjhj" localSheetId="53" hidden="1">{"cred comp",#N/A,FALSE,"Comparable Credit Analysis";"IS",#N/A,FALSE,"IS";"Sensitivity",#N/A,FALSE,"Sensitivity";"BS",#N/A,FALSE,"BS";"Bond Summary",#N/A,FALSE,"B Summary";"AD",#N/A,FALSE,"Accretion";"NAV",#N/A,FALSE,"NAV";"SU",#N/A,FALSE,"S&amp;U";"acq. study",#N/A,FALSE,"Acq. Study";"F Charges",#N/A,FALSE,"Fixed Charges"}</definedName>
    <definedName name="yield_graph" localSheetId="53" hidden="1">{#N/A,#N/A,FALSE,"Yield Graph"}</definedName>
    <definedName name="you" localSheetId="53" hidden="1">{"'Assump'!$F$6:$J$6"}</definedName>
    <definedName name="yui" localSheetId="53" hidden="1">{"Total",#N/A,FALSE,"Six Fields";"PDP",#N/A,FALSE,"Six Fields";"PNP",#N/A,FALSE,"Six Fields";"PUD",#N/A,FALSE,"Six Fields";"Prob",#N/A,FALSE,"Six Fields"}</definedName>
    <definedName name="yuiy" localSheetId="53" hidden="1">{#N/A,#N/A,FALSE,"COVER";#N/A,#N/A,FALSE,"Construction CF";#N/A,#N/A,FALSE,"PROFORMA";#N/A,#N/A,FALSE,"CASHFLOW"}</definedName>
    <definedName name="yyy.detail" localSheetId="53" hidden="1">{"detail305",#N/A,FALSE,"BI-305"}</definedName>
    <definedName name="z" localSheetId="53" hidden="1">{"CSheet",#N/A,FALSE,"C";"SmCap",#N/A,FALSE,"VAL1";"GulfCoast",#N/A,FALSE,"VAL1";"nav",#N/A,FALSE,"NAV";"Summary",#N/A,FALSE,"NAV"}</definedName>
    <definedName name="zdfgxzdfg" localSheetId="53" hidden="1">{"ReportTop",#N/A,FALSE,"report top"}</definedName>
    <definedName name="zxc" localSheetId="53" hidden="1">{"mgmt forecast",#N/A,FALSE,"Mgmt Forecast";"dcf table",#N/A,FALSE,"Mgmt Forecast";"sensitivity",#N/A,FALSE,"Mgmt Forecast";"table inputs",#N/A,FALSE,"Mgmt Forecast";"calculations",#N/A,FALSE,"Mgmt Forecast"}</definedName>
    <definedName name="zxcxc" localSheetId="53" hidden="1">{#N/A,#N/A,TRUE,"CashFlowSummary";#N/A,#N/A,TRUE,"FinanceCashFlow";#N/A,#N/A,TRUE,"LandCashFlow";#N/A,#N/A,TRUE,"ConstCashFlow";#N/A,#N/A,TRUE,"A&amp;ECashFlow";#N/A,#N/A,TRUE,"IndirectCashFlow";#N/A,#N/A,TRUE,"MarketingCashFlow";#N/A,#N/A,TRUE,"LeaseUp";#N/A,#N/A,TRUE,"G&amp;ACashFlow"}</definedName>
    <definedName name="zzz" localSheetId="53" hidden="1">{"Outflow 1",#N/A,FALSE,"Outflows-Inflows";"Outflow 2",#N/A,FALSE,"Outflows-Inflows";"Inflow 1",#N/A,FALSE,"Outflows-Inflows";"Inflow 2",#N/A,FALSE,"Outflows-Inflows"}</definedName>
    <definedName name="zzzz" localSheetId="53" hidden="1">{"AnnualRentRoll",#N/A,FALSE,"RentRoll"}</definedName>
    <definedName name="zzzzzz" localSheetId="53" hidden="1">{"AnnualRentRoll",#N/A,FALSE,"RentRoll"}</definedName>
    <definedName name="_xlnm.Print_Area" localSheetId="53">'Tax-Assessor Info'!$B$2:$P$36</definedName>
    <definedName name="\" localSheetId="54" hidden="1">{#N/A,#N/A,FALSE,"A";#N/A,#N/A,FALSE,"C"}</definedName>
    <definedName name="\P" localSheetId="54">#REF!</definedName>
    <definedName name="____________________________________________________________mg3" localSheetId="54" hidden="1">{"Main",#N/A,FALSE,"Wacker";"Main2",#N/A,FALSE,"Wacker";"Value",#N/A,FALSE,"Wacker";"Sensitivity",#N/A,FALSE,"Wacker";"Paine",#N/A,FALSE,"Wacker";"Quaker",#N/A,FALSE,"Wacker";"Wacker",#N/A,FALSE,"Wacker";"1900",#N/A,FALSE,"Wacker";"1901",#N/A,FALSE,"Wacker"}</definedName>
    <definedName name="________________TX3" localSheetId="54" hidden="1">{#N/A,#N/A,FALSE,"Aging Summary";#N/A,#N/A,FALSE,"Ratio Analysis";#N/A,#N/A,FALSE,"Test 120 Day Accts";#N/A,#N/A,FALSE,"Tickmarks"}</definedName>
    <definedName name="_______________TX2" localSheetId="54" hidden="1">{#N/A,#N/A,FALSE,"Aging Summary";#N/A,#N/A,FALSE,"Ratio Analysis";#N/A,#N/A,FALSE,"Test 120 Day Accts";#N/A,#N/A,FALSE,"Tickmarks"}</definedName>
    <definedName name="____________OK2" localSheetId="54" hidden="1">{#N/A,#N/A,FALSE,"Cover";#N/A,#N/A,FALSE,"LUMI";#N/A,#N/A,FALSE,"COMD";#N/A,#N/A,FALSE,"Valuation";#N/A,#N/A,FALSE,"Assumptions";#N/A,#N/A,FALSE,"Pooling";#N/A,#N/A,FALSE,"BalanceSheet"}</definedName>
    <definedName name="___________k" localSheetId="54" hidden="1">{#N/A,#N/A,TRUE,"A-site";#N/A,#N/A,TRUE,"B-Buildings";#N/A,#N/A,TRUE,"c-out-of-fence";#N/A,#N/A,TRUE,"d-proj.infr.";#N/A,#N/A,TRUE,"e- land"}</definedName>
    <definedName name="___________OK2" localSheetId="54" hidden="1">{#N/A,#N/A,FALSE,"Cover";#N/A,#N/A,FALSE,"LUMI";#N/A,#N/A,FALSE,"COMD";#N/A,#N/A,FALSE,"Valuation";#N/A,#N/A,FALSE,"Assumptions";#N/A,#N/A,FALSE,"Pooling";#N/A,#N/A,FALSE,"BalanceSheet"}</definedName>
    <definedName name="___________w" localSheetId="54" hidden="1">{#N/A,#N/A,TRUE,"A-site";#N/A,#N/A,TRUE,"B-Buildings";#N/A,#N/A,TRUE,"c-out-of-fence";#N/A,#N/A,TRUE,"d-proj.infr.";#N/A,#N/A,TRUE,"e- land"}</definedName>
    <definedName name="__________OK2" localSheetId="54" hidden="1">{#N/A,#N/A,FALSE,"Cover";#N/A,#N/A,FALSE,"LUMI";#N/A,#N/A,FALSE,"COMD";#N/A,#N/A,FALSE,"Valuation";#N/A,#N/A,FALSE,"Assumptions";#N/A,#N/A,FALSE,"Pooling";#N/A,#N/A,FALSE,"BalanceSheet"}</definedName>
    <definedName name="__________wrn1" localSheetId="54" hidden="1">{"schedule1",#N/A,FALSE,"Sheet1";"schedule2",#N/A,FALSE,"Sheet1";"schedule3",#N/A,FALSE,"Sheet1";"schedule4",#N/A,FALSE,"Sheet1";"schedule5",#N/A,FALSE,"Sheet1";"schedule6",#N/A,FALSE,"Sheet1"}</definedName>
    <definedName name="_________key1" localSheetId="54" hidden="1">#REF!</definedName>
    <definedName name="_________key2" localSheetId="54" hidden="1">#REF!</definedName>
    <definedName name="_________OK2" localSheetId="54" hidden="1">{#N/A,#N/A,FALSE,"Cover";#N/A,#N/A,FALSE,"LUMI";#N/A,#N/A,FALSE,"COMD";#N/A,#N/A,FALSE,"Valuation";#N/A,#N/A,FALSE,"Assumptions";#N/A,#N/A,FALSE,"Pooling";#N/A,#N/A,FALSE,"BalanceSheet"}</definedName>
    <definedName name="________key1" localSheetId="54" hidden="1">#REF!</definedName>
    <definedName name="________key2" localSheetId="54" hidden="1">#REF!</definedName>
    <definedName name="________OK2" localSheetId="54" hidden="1">{#N/A,#N/A,FALSE,"Cover";#N/A,#N/A,FALSE,"LUMI";#N/A,#N/A,FALSE,"COMD";#N/A,#N/A,FALSE,"Valuation";#N/A,#N/A,FALSE,"Assumptions";#N/A,#N/A,FALSE,"Pooling";#N/A,#N/A,FALSE,"BalanceSheet"}</definedName>
    <definedName name="________wrn1" localSheetId="54" hidden="1">{"schedule1",#N/A,FALSE,"Sheet1";"schedule2",#N/A,FALSE,"Sheet1";"schedule3",#N/A,FALSE,"Sheet1";"schedule4",#N/A,FALSE,"Sheet1";"schedule5",#N/A,FALSE,"Sheet1";"schedule6",#N/A,FALSE,"Sheet1"}</definedName>
    <definedName name="_______a1" localSheetId="54" hidden="1">{"Assump",#N/A,TRUE,"Proforma";"first",#N/A,TRUE,"Proforma";"second",#N/A,TRUE,"Proforma";"lease1",#N/A,TRUE,"Proforma";"lease2",#N/A,TRUE,"Proforma"}</definedName>
    <definedName name="_______key1" localSheetId="54" hidden="1">#REF!</definedName>
    <definedName name="_______key2" localSheetId="54" hidden="1">#REF!</definedName>
    <definedName name="_______OK2" localSheetId="54" hidden="1">{#N/A,#N/A,FALSE,"Cover";#N/A,#N/A,FALSE,"LUMI";#N/A,#N/A,FALSE,"COMD";#N/A,#N/A,FALSE,"Valuation";#N/A,#N/A,FALSE,"Assumptions";#N/A,#N/A,FALSE,"Pooling";#N/A,#N/A,FALSE,"BalanceSheet"}</definedName>
    <definedName name="_______wrn1" localSheetId="54" hidden="1">{"schedule1",#N/A,FALSE,"Sheet1";"schedule2",#N/A,FALSE,"Sheet1";"schedule3",#N/A,FALSE,"Sheet1";"schedule4",#N/A,FALSE,"Sheet1";"schedule5",#N/A,FALSE,"Sheet1";"schedule6",#N/A,FALSE,"Sheet1"}</definedName>
    <definedName name="______a1" localSheetId="54" hidden="1">{"Assump",#N/A,TRUE,"Proforma";"first",#N/A,TRUE,"Proforma";"second",#N/A,TRUE,"Proforma";"lease1",#N/A,TRUE,"Proforma";"lease2",#N/A,TRUE,"Proforma"}</definedName>
    <definedName name="______b1" localSheetId="54" hidden="1">{"annual",#N/A,FALSE,"Pro Forma";#N/A,#N/A,FALSE,"Golf Operations"}</definedName>
    <definedName name="______cd1" localSheetId="54" hidden="1">{"annual",#N/A,FALSE,"Pro Forma";#N/A,#N/A,FALSE,"Golf Operations"}</definedName>
    <definedName name="______dd1" localSheetId="54">#REF!</definedName>
    <definedName name="______gr1" localSheetId="54" hidden="1">{"three",#N/A,FALSE,"Capital";"four",#N/A,FALSE,"Capital"}</definedName>
    <definedName name="______hep10" localSheetId="54">#REF!</definedName>
    <definedName name="______OK2" localSheetId="54" hidden="1">{#N/A,#N/A,FALSE,"Cover";#N/A,#N/A,FALSE,"LUMI";#N/A,#N/A,FALSE,"COMD";#N/A,#N/A,FALSE,"Valuation";#N/A,#N/A,FALSE,"Assumptions";#N/A,#N/A,FALSE,"Pooling";#N/A,#N/A,FALSE,"BalanceSheet"}</definedName>
    <definedName name="______wr1" localSheetId="54" hidden="1">{"Output-3Column",#N/A,FALSE,"Output"}</definedName>
    <definedName name="______wrn1" localSheetId="54" hidden="1">{"schedule1",#N/A,FALSE,"Sheet1";"schedule2",#N/A,FALSE,"Sheet1";"schedule3",#N/A,FALSE,"Sheet1";"schedule4",#N/A,FALSE,"Sheet1";"schedule5",#N/A,FALSE,"Sheet1";"schedule6",#N/A,FALSE,"Sheet1"}</definedName>
    <definedName name="_____a1" localSheetId="54" hidden="1">{"Assump",#N/A,TRUE,"Proforma";"first",#N/A,TRUE,"Proforma";"second",#N/A,TRUE,"Proforma";"lease1",#N/A,TRUE,"Proforma";"lease2",#N/A,TRUE,"Proforma"}</definedName>
    <definedName name="_____al1" localSheetId="54" hidden="1">{"sheet a",#N/A,FALSE,"A";"sheet b 1",#N/A,FALSE,"B";"sheet b 2",#N/A,FALSE,"B"}</definedName>
    <definedName name="_____dd1" localSheetId="54">#REF!</definedName>
    <definedName name="_____hep10" localSheetId="54">#REF!</definedName>
    <definedName name="_____OK2" localSheetId="54" hidden="1">{#N/A,#N/A,FALSE,"Cover";#N/A,#N/A,FALSE,"LUMI";#N/A,#N/A,FALSE,"COMD";#N/A,#N/A,FALSE,"Valuation";#N/A,#N/A,FALSE,"Assumptions";#N/A,#N/A,FALSE,"Pooling";#N/A,#N/A,FALSE,"BalanceSheet"}</definedName>
    <definedName name="_____wrn1" localSheetId="54" hidden="1">{"schedule1",#N/A,FALSE,"Sheet1";"schedule2",#N/A,FALSE,"Sheet1";"schedule3",#N/A,FALSE,"Sheet1";"schedule4",#N/A,FALSE,"Sheet1";"schedule5",#N/A,FALSE,"Sheet1";"schedule6",#N/A,FALSE,"Sheet1"}</definedName>
    <definedName name="____2__123Graph_ACHART_1" localSheetId="54">#REF!</definedName>
    <definedName name="____a1" localSheetId="54" hidden="1">{"Assump",#N/A,TRUE,"Proforma";"first",#N/A,TRUE,"Proforma";"second",#N/A,TRUE,"Proforma";"lease1",#N/A,TRUE,"Proforma";"lease2",#N/A,TRUE,"Proforma"}</definedName>
    <definedName name="____al1" localSheetId="54" hidden="1">{"sheet a",#N/A,FALSE,"A";"sheet b 1",#N/A,FALSE,"B";"sheet b 2",#N/A,FALSE,"B"}</definedName>
    <definedName name="____dd1" localSheetId="54">#REF!</definedName>
    <definedName name="____hep10" localSheetId="54">#REF!</definedName>
    <definedName name="____key1" localSheetId="54" hidden="1">#REF!</definedName>
    <definedName name="____OK2" localSheetId="54" hidden="1">{#N/A,#N/A,FALSE,"Cover";#N/A,#N/A,FALSE,"LUMI";#N/A,#N/A,FALSE,"COMD";#N/A,#N/A,FALSE,"Valuation";#N/A,#N/A,FALSE,"Assumptions";#N/A,#N/A,FALSE,"Pooling";#N/A,#N/A,FALSE,"BalanceSheet"}</definedName>
    <definedName name="____wrn1" localSheetId="54" hidden="1">{"schedule1",#N/A,FALSE,"Sheet1";"schedule2",#N/A,FALSE,"Sheet1";"schedule3",#N/A,FALSE,"Sheet1";"schedule4",#N/A,FALSE,"Sheet1";"schedule5",#N/A,FALSE,"Sheet1";"schedule6",#N/A,FALSE,"Sheet1"}</definedName>
    <definedName name="___2__123Graph_ACHART_1" localSheetId="54">#REF!</definedName>
    <definedName name="___a1" localSheetId="54" hidden="1">{"Assump",#N/A,TRUE,"Proforma";"first",#N/A,TRUE,"Proforma";"second",#N/A,TRUE,"Proforma";"lease1",#N/A,TRUE,"Proforma";"lease2",#N/A,TRUE,"Proforma"}</definedName>
    <definedName name="___al1" localSheetId="54" hidden="1">{"sheet a",#N/A,FALSE,"A";"sheet b 1",#N/A,FALSE,"B";"sheet b 2",#N/A,FALSE,"B"}</definedName>
    <definedName name="___b1" localSheetId="54" hidden="1">{"annual",#N/A,FALSE,"Pro Forma";#N/A,#N/A,FALSE,"Golf Operations"}</definedName>
    <definedName name="___cd1" localSheetId="54" hidden="1">{"annual",#N/A,FALSE,"Pro Forma";#N/A,#N/A,FALSE,"Golf Operations"}</definedName>
    <definedName name="___dd1" localSheetId="54">#REF!</definedName>
    <definedName name="___e4" localSheetId="54" hidden="1">{"new",#N/A,FALSE,"D";"PROFORMA",#N/A,FALSE,"A";"partial 1",#N/A,FALSE,"B";"partial 2",#N/A,FALSE,"B";"partial 3",#N/A,FALSE,"B";"SMALL CF 1",#N/A,FALSE,"C"}</definedName>
    <definedName name="___gr1" localSheetId="54" hidden="1">{"three",#N/A,FALSE,"Capital";"four",#N/A,FALSE,"Capital"}</definedName>
    <definedName name="___hep10" localSheetId="54">#REF!</definedName>
    <definedName name="___INDEX_SHEET___ASAP_Utilities" localSheetId="54">#REF!</definedName>
    <definedName name="___key1" localSheetId="54">#REF!</definedName>
    <definedName name="___key2" localSheetId="54">#REF!</definedName>
    <definedName name="___mg3" localSheetId="54" hidden="1">{"Main",#N/A,FALSE,"Wacker";"Main2",#N/A,FALSE,"Wacker";"Value",#N/A,FALSE,"Wacker";"Sensitivity",#N/A,FALSE,"Wacker";"Paine",#N/A,FALSE,"Wacker";"Quaker",#N/A,FALSE,"Wacker";"Wacker",#N/A,FALSE,"Wacker";"1900",#N/A,FALSE,"Wacker";"1901",#N/A,FALSE,"Wacker"}</definedName>
    <definedName name="___OK2" localSheetId="54" hidden="1">{#N/A,#N/A,FALSE,"Cover";#N/A,#N/A,FALSE,"LUMI";#N/A,#N/A,FALSE,"COMD";#N/A,#N/A,FALSE,"Valuation";#N/A,#N/A,FALSE,"Assumptions";#N/A,#N/A,FALSE,"Pooling";#N/A,#N/A,FALSE,"BalanceSheet"}</definedName>
    <definedName name="___wr1" localSheetId="54" hidden="1">{"Output-3Column",#N/A,FALSE,"Output"}</definedName>
    <definedName name="___wrn1" localSheetId="54" hidden="1">{"schedule1",#N/A,FALSE,"Sheet1";"schedule2",#N/A,FALSE,"Sheet1";"schedule3",#N/A,FALSE,"Sheet1";"schedule4",#N/A,FALSE,"Sheet1";"schedule5",#N/A,FALSE,"Sheet1";"schedule6",#N/A,FALSE,"Sheet1"}</definedName>
    <definedName name="___wrn2" localSheetId="54"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_wrn3" localSheetId="54"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_wrn4" localSheetId="54" hidden="1">{"data",#N/A,FALSE,"INPUT"}</definedName>
    <definedName name="__10__123Graph_FCHART_1" localSheetId="54" hidden="1">#REF!</definedName>
    <definedName name="__11__123Graph_XCHART_2" localSheetId="54" hidden="1">#REF!</definedName>
    <definedName name="__123Graph_A" localSheetId="54">#REF!</definedName>
    <definedName name="__123Graph_AAVERAGE" localSheetId="54" hidden="1">'Rent Roll Analysis'!#REF!</definedName>
    <definedName name="__123Graph_AGRAPH1" localSheetId="54" hidden="1">#REF!</definedName>
    <definedName name="__123Graph_ALEASED" localSheetId="54" hidden="1">'Rent Roll Analysis'!#REF!</definedName>
    <definedName name="__123Graph_ASQFT" localSheetId="54" hidden="1">'Rent Roll Analysis'!#REF!</definedName>
    <definedName name="__123Graph_AUNIT" localSheetId="54" hidden="1">'Rent Roll Analysis'!#REF!</definedName>
    <definedName name="__123Graph_B" localSheetId="54">#REF!</definedName>
    <definedName name="__123Graph_C" localSheetId="54" hidden="1">'Rent Roll Analysis'!#REF!</definedName>
    <definedName name="__123Graph_D" localSheetId="54" hidden="1">#REF!</definedName>
    <definedName name="__123Graph_E" localSheetId="54" hidden="1">#REF!</definedName>
    <definedName name="__123Graph_F" localSheetId="54">#REF!</definedName>
    <definedName name="__123Graph_LBL_A" localSheetId="54" hidden="1">#REF!</definedName>
    <definedName name="__123Graph_LBL_AAVERAGE" localSheetId="54" hidden="1">'Rent Roll Analysis'!#REF!</definedName>
    <definedName name="__123Graph_LBL_ALEASED" localSheetId="54" hidden="1">'Rent Roll Analysis'!#REF!</definedName>
    <definedName name="__123Graph_LBL_AMETPLX" localSheetId="54" hidden="1">#REF!</definedName>
    <definedName name="__123Graph_LBL_ANDALLAS" localSheetId="54" hidden="1">#REF!</definedName>
    <definedName name="__123Graph_LBL_ASQFT" localSheetId="54" hidden="1">'Rent Roll Analysis'!#REF!</definedName>
    <definedName name="__123Graph_LBL_AUNIT" localSheetId="54" hidden="1">'Rent Roll Analysis'!#REF!</definedName>
    <definedName name="__123Graph_LBL_B" localSheetId="54" hidden="1">#REF!</definedName>
    <definedName name="__123Graph_LBL_BMETPLX" localSheetId="54" hidden="1">#REF!</definedName>
    <definedName name="__123Graph_LBL_BNDALLAS" localSheetId="54" hidden="1">#REF!</definedName>
    <definedName name="__123Graph_LBL_C" localSheetId="54" hidden="1">#REF!</definedName>
    <definedName name="__123Graph_LBL_CMETPLX" localSheetId="54" hidden="1">#REF!</definedName>
    <definedName name="__123Graph_LBL_CNDALLAS" localSheetId="54" hidden="1">#REF!</definedName>
    <definedName name="__123Graph_X" localSheetId="54">#REF!</definedName>
    <definedName name="__123Graph_XGRAPH1" localSheetId="54" hidden="1">#REF!</definedName>
    <definedName name="__3_0_0_S" localSheetId="54" hidden="1">'Rent Roll Analysis'!#REF!</definedName>
    <definedName name="__a1" localSheetId="54" hidden="1">{"Assump",#N/A,TRUE,"Proforma";"first",#N/A,TRUE,"Proforma";"second",#N/A,TRUE,"Proforma";"lease1",#N/A,TRUE,"Proforma";"lease2",#N/A,TRUE,"Proforma"}</definedName>
    <definedName name="__al1" localSheetId="54" hidden="1">{"sheet a",#N/A,FALSE,"A";"sheet b 1",#N/A,FALSE,"B";"sheet b 2",#N/A,FALSE,"B"}</definedName>
    <definedName name="__b1" localSheetId="54" hidden="1">{"annual",#N/A,FALSE,"Pro Forma";#N/A,#N/A,FALSE,"Golf Operations"}</definedName>
    <definedName name="__cd1" localSheetId="54" hidden="1">{"annual",#N/A,FALSE,"Pro Forma";#N/A,#N/A,FALSE,"Golf Operations"}</definedName>
    <definedName name="__dd1" localSheetId="54">#REF!</definedName>
    <definedName name="__del1" localSheetId="54" hidden="1">{"Page1",#N/A,FALSE,"7979";"Page2",#N/A,FALSE,"7979";"Page3",#N/A,FALSE,"7979"}</definedName>
    <definedName name="__e4" localSheetId="54" hidden="1">{"new",#N/A,FALSE,"D";"PROFORMA",#N/A,FALSE,"A";"partial 1",#N/A,FALSE,"B";"partial 2",#N/A,FALSE,"B";"partial 3",#N/A,FALSE,"B";"SMALL CF 1",#N/A,FALSE,"C"}</definedName>
    <definedName name="__FDS_USED_FOR_REUSING_RANGE_IDS_RECYCLE" localSheetId="54" hidden="1">{33,33,33,33,33}</definedName>
    <definedName name="__gr1" localSheetId="54" hidden="1">{"three",#N/A,FALSE,"Capital";"four",#N/A,FALSE,"Capital"}</definedName>
    <definedName name="__hep10" localSheetId="54">#REF!</definedName>
    <definedName name="__k" localSheetId="54" hidden="1">{#N/A,#N/A,TRUE,"A-site";#N/A,#N/A,TRUE,"B-Buildings";#N/A,#N/A,TRUE,"c-out-of-fence";#N/A,#N/A,TRUE,"d-proj.infr.";#N/A,#N/A,TRUE,"e- land"}</definedName>
    <definedName name="__key1" localSheetId="54">#REF!</definedName>
    <definedName name="__key2" localSheetId="54">#REF!</definedName>
    <definedName name="__mg3" localSheetId="54" hidden="1">{"Main",#N/A,FALSE,"Wacker";"Main2",#N/A,FALSE,"Wacker";"Value",#N/A,FALSE,"Wacker";"Sensitivity",#N/A,FALSE,"Wacker";"Paine",#N/A,FALSE,"Wacker";"Quaker",#N/A,FALSE,"Wacker";"Wacker",#N/A,FALSE,"Wacker";"1900",#N/A,FALSE,"Wacker";"1901",#N/A,FALSE,"Wacker"}</definedName>
    <definedName name="__OK2" localSheetId="54" hidden="1">{#N/A,#N/A,FALSE,"Cover";#N/A,#N/A,FALSE,"LUMI";#N/A,#N/A,FALSE,"COMD";#N/A,#N/A,FALSE,"Valuation";#N/A,#N/A,FALSE,"Assumptions";#N/A,#N/A,FALSE,"Pooling";#N/A,#N/A,FALSE,"BalanceSheet"}</definedName>
    <definedName name="__w" localSheetId="54" hidden="1">{#N/A,#N/A,TRUE,"A-site";#N/A,#N/A,TRUE,"B-Buildings";#N/A,#N/A,TRUE,"c-out-of-fence";#N/A,#N/A,TRUE,"d-proj.infr.";#N/A,#N/A,TRUE,"e- land"}</definedName>
    <definedName name="__wr1" localSheetId="54" hidden="1">{"Output-3Column",#N/A,FALSE,"Output"}</definedName>
    <definedName name="__wrn1" localSheetId="54" hidden="1">{"schedule1",#N/A,FALSE,"Sheet1";"schedule2",#N/A,FALSE,"Sheet1";"schedule3",#N/A,FALSE,"Sheet1";"schedule4",#N/A,FALSE,"Sheet1";"schedule5",#N/A,FALSE,"Sheet1";"schedule6",#N/A,FALSE,"Sheet1"}</definedName>
    <definedName name="__wrn2" localSheetId="54"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wrn3" localSheetId="54"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_wrn4" localSheetId="54" hidden="1">{"data",#N/A,FALSE,"INPUT"}</definedName>
    <definedName name="_1__123Graph_ACHART_1" localSheetId="54">#REF!</definedName>
    <definedName name="_1__123Graph_ACHART_4A" localSheetId="54">#REF!</definedName>
    <definedName name="_1__FDSAUDITLINK__" localSheetId="54" hidden="1">{"fdsup://directions/FAT Viewer?action=UPDATE&amp;creator=factset&amp;DYN_ARGS=TRUE&amp;DOC_NAME=FAT:FQL_AUDITING_CLIENT_TEMPLATE.FAT&amp;display_string=Audit&amp;VAR:KEY=JIVIHKDEZQ&amp;VAR:QUERY=UkdGX0VOVFJQUl9WQUwoQU5OLDQxMDQ0LCwsLFVTRCwsTk9BVURJVCk=&amp;WINDOW=FIRST_POPUP&amp;HEIGHT=45","0&amp;WIDTH=450&amp;START_MAXIMIZED=FALSE&amp;VAR:CALENDAR=US&amp;VAR:SYMBOL=707624&amp;VAR:INDEX=0"}</definedName>
    <definedName name="_1_0_0__123Grap" localSheetId="54">#REF!</definedName>
    <definedName name="_1_0_0_S" localSheetId="54" hidden="1">'Rent Roll Analysis'!#REF!</definedName>
    <definedName name="_1_0_S" localSheetId="54" hidden="1">#REF!</definedName>
    <definedName name="_10__123Graph_CCHART_1" localSheetId="54" hidden="1">'Rent Roll Analysis'!#REF!</definedName>
    <definedName name="_10__123Graph_CCHART_3" localSheetId="54" hidden="1">#REF!</definedName>
    <definedName name="_10__FDSAUDITLINK__" localSheetId="54" hidden="1">{"fdsup://directions/FAT Viewer?action=UPDATE&amp;creator=factset&amp;DYN_ARGS=TRUE&amp;DOC_NAME=FAT:FQL_AUDITING_CLIENT_TEMPLATE.FAT&amp;display_string=Audit&amp;VAR:KEY=QVOTMVOFAN&amp;VAR:QUERY=RkZfRU5UUlBSX1ZBTF9EQUlMWSg0MDI0MiwsLCwnVVNEJywnRElMJyk=&amp;WINDOW=FIRST_POPUP&amp;HEIGHT=45","0&amp;WIDTH=450&amp;START_MAXIMIZED=FALSE&amp;VAR:CALENDAR=US&amp;VAR:SYMBOL=B1H508&amp;VAR:INDEX=0"}</definedName>
    <definedName name="_100__FDSAUDITLINK__" localSheetId="54" hidden="1">{"fdsup://directions/FAT Viewer?action=UPDATE&amp;creator=factset&amp;DYN_ARGS=TRUE&amp;DOC_NAME=FAT:FQL_AUDITING_CLIENT_TEMPLATE.FAT&amp;display_string=Audit&amp;VAR:KEY=MFMZMXUPCP&amp;VAR:QUERY=RkZfRUJJVERBX0lCKCdDQUwnLDIwMDksLCwsJ1VTRCcp&amp;WINDOW=FIRST_POPUP&amp;HEIGHT=450&amp;WIDTH=450&amp;","START_MAXIMIZED=FALSE&amp;VAR:CALENDAR=US&amp;VAR:SYMBOL=332770&amp;VAR:INDEX=0"}</definedName>
    <definedName name="_101__FDSAUDITLINK__" localSheetId="54" hidden="1">{"fdsup://directions/FAT Viewer?action=UPDATE&amp;creator=factset&amp;DYN_ARGS=TRUE&amp;DOC_NAME=FAT:FQL_AUDITING_CLIENT_TEMPLATE.FAT&amp;display_string=Audit&amp;VAR:KEY=CXEHCRWFAB&amp;VAR:QUERY=RkZfRU5UUlBSX1ZBTF9EQUlMWSg0MDI0MiwsLCwnVVNEJywnRElMJyk=&amp;WINDOW=FIRST_POPUP&amp;HEIGHT=45","0&amp;WIDTH=450&amp;START_MAXIMIZED=FALSE&amp;VAR:CALENDAR=US&amp;VAR:SYMBOL=332770&amp;VAR:INDEX=0"}</definedName>
    <definedName name="_102__FDSAUDITLINK__" localSheetId="54" hidden="1">{"fdsup://directions/FAT Viewer?action=UPDATE&amp;creator=factset&amp;DYN_ARGS=TRUE&amp;DOC_NAME=FAT:FQL_AUDITING_CLIENT_TEMPLATE.FAT&amp;display_string=Audit&amp;VAR:KEY=SVGBOBYLCP&amp;VAR:QUERY=RkZfRUJJVERBX0lCKCdDQUwnLDIwMDksLCwsJ1VTRCcp&amp;WINDOW=FIRST_POPUP&amp;HEIGHT=450&amp;WIDTH=450&amp;","START_MAXIMIZED=FALSE&amp;VAR:CALENDAR=US&amp;VAR:SYMBOL=70454910&amp;VAR:INDEX=0"}</definedName>
    <definedName name="_102_0_Table2_" localSheetId="54" hidden="1">#REF!</definedName>
    <definedName name="_11__123Graph_CCHART_2" localSheetId="54" hidden="1">'Rent Roll Analysis'!#REF!</definedName>
    <definedName name="_11__123Graph_DCHART_1" localSheetId="54" hidden="1">#REF!</definedName>
    <definedName name="_11__123Graph_XGROWTH_9" localSheetId="54" hidden="1">#REF!</definedName>
    <definedName name="_11__FDSAUDITLINK__" localSheetId="54" hidden="1">{"fdsup://directions/FAT Viewer?action=UPDATE&amp;creator=factset&amp;DYN_ARGS=TRUE&amp;DOC_NAME=FAT:FQL_AUDITING_CLIENT_TEMPLATE.FAT&amp;display_string=Audit&amp;VAR:KEY=OXKBUPEVWZ&amp;VAR:QUERY=RkZfRUJJVERBX0lCKCdDQUwnLDIwMDksLCwsJ1VTRCcp&amp;WINDOW=FIRST_POPUP&amp;HEIGHT=450&amp;WIDTH=450&amp;","START_MAXIMIZED=FALSE&amp;VAR:CALENDAR=US&amp;VAR:SYMBOL=B0ZSH5&amp;VAR:INDEX=0"}</definedName>
    <definedName name="_11_3_97" localSheetId="54">'Rent Roll Analysis'!#REF!</definedName>
    <definedName name="_115__123Graph_LBL_ACHART_4" localSheetId="54" hidden="1">#REF!</definedName>
    <definedName name="_117__123Graph_CCHART_15" localSheetId="54" hidden="1">#REF!</definedName>
    <definedName name="_12__123Graph_ECHART_1" localSheetId="54" hidden="1">#REF!</definedName>
    <definedName name="_12__FDSAUDITLINK__" localSheetId="54" hidden="1">{"fdsup://directions/FAT Viewer?action=UPDATE&amp;creator=factset&amp;DYN_ARGS=TRUE&amp;DOC_NAME=FAT:FQL_AUDITING_CLIENT_TEMPLATE.FAT&amp;display_string=Audit&amp;VAR:KEY=EHMBMXQHMZ&amp;VAR:QUERY=RkZfRUJJVERBX0lCKCdDQUwnLDIwMDksLCwsJ1VTRCcp&amp;WINDOW=FIRST_POPUP&amp;HEIGHT=450&amp;WIDTH=450&amp;","START_MAXIMIZED=FALSE&amp;VAR:CALENDAR=US&amp;VAR:SYMBOL=B1H508&amp;VAR:INDEX=0"}</definedName>
    <definedName name="_123__123Graph_LBL_BCHART_1" localSheetId="54" hidden="1">#REF!</definedName>
    <definedName name="_126__123Graph_CCHART_16" localSheetId="54" hidden="1">#REF!</definedName>
    <definedName name="_13__123Graph_BChart_5E" localSheetId="54" hidden="1">#REF!</definedName>
    <definedName name="_13__123Graph_CCHART_3" localSheetId="54" hidden="1">'Rent Roll Analysis'!#REF!</definedName>
    <definedName name="_13__123Graph_FCHART_1" localSheetId="54" hidden="1">#REF!</definedName>
    <definedName name="_13__FDSAUDITLINK__" localSheetId="54" hidden="1">{"fdsup://directions/FAT Viewer?action=UPDATE&amp;creator=factset&amp;DYN_ARGS=TRUE&amp;DOC_NAME=FAT:FQL_AUDITING_CLIENT_TEMPLATE.FAT&amp;display_string=Audit&amp;VAR:KEY=ONSFQDEZIB&amp;VAR:QUERY=RkZfRUJJVERBX0lCKCdDQUwnLDIwMDksLCwsJ1VTRCcp&amp;WINDOW=FIRST_POPUP&amp;HEIGHT=450&amp;WIDTH=450&amp;","START_MAXIMIZED=FALSE&amp;VAR:CALENDAR=US&amp;VAR:SYMBOL=B1VRCG&amp;VAR:INDEX=0"}</definedName>
    <definedName name="_131__123Graph_LBL_BCHART_2" localSheetId="54" hidden="1">#REF!</definedName>
    <definedName name="_135__123Graph_CCHART_17" localSheetId="54" hidden="1">#REF!</definedName>
    <definedName name="_139__123Graph_LBL_BCHART_3" localSheetId="54" hidden="1">#REF!</definedName>
    <definedName name="_14__123Graph_DCHART_1" localSheetId="54" hidden="1">'Rent Roll Analysis'!#REF!</definedName>
    <definedName name="_14__123Graph_LBL_ACHART_2" localSheetId="54" hidden="1">#REF!</definedName>
    <definedName name="_14__FDSAUDITLINK__" localSheetId="54" hidden="1">{"fdsup://directions/FAT Viewer?action=UPDATE&amp;creator=factset&amp;DYN_ARGS=TRUE&amp;DOC_NAME=FAT:FQL_AUDITING_CLIENT_TEMPLATE.FAT&amp;display_string=Audit&amp;VAR:KEY=KVODGPMXKV&amp;VAR:QUERY=RkZfRU5UUlBSX1ZBTF9EQUlMWSg0MDI0MiwsLCwnVVNEJywnRElMJyk=&amp;WINDOW=FIRST_POPUP&amp;HEIGHT=45","0&amp;WIDTH=450&amp;START_MAXIMIZED=FALSE&amp;VAR:CALENDAR=US&amp;VAR:SYMBOL=B1VRCG&amp;VAR:INDEX=0"}</definedName>
    <definedName name="_144__123Graph_CCHART_22" localSheetId="54" hidden="1">#REF!</definedName>
    <definedName name="_147__123Graph_XCHART_1" localSheetId="54" hidden="1">#REF!</definedName>
    <definedName name="_15__123Graph_BChart_7E" localSheetId="54" hidden="1">#REF!</definedName>
    <definedName name="_15__123Graph_ECHART_1" localSheetId="54" hidden="1">'Rent Roll Analysis'!#REF!</definedName>
    <definedName name="_15__123Graph_LBL_ACHART_3" localSheetId="54" hidden="1">#REF!</definedName>
    <definedName name="_15__FDSAUDITLINK__" localSheetId="54" hidden="1">{"fdsup://directions/FAT Viewer?action=UPDATE&amp;creator=factset&amp;DYN_ARGS=TRUE&amp;DOC_NAME=FAT:FQL_AUDITING_CLIENT_TEMPLATE.FAT&amp;display_string=Audit&amp;VAR:KEY=QJARQRUDEH&amp;VAR:QUERY=RkZfRUJJVERBX0lCKCdDQUwnLDIwMDksLCwsJ1VTRCcp&amp;WINDOW=FIRST_POPUP&amp;HEIGHT=450&amp;WIDTH=450&amp;","START_MAXIMIZED=FALSE&amp;VAR:CALENDAR=US&amp;VAR:SYMBOL=600030&amp;VAR:INDEX=0"}</definedName>
    <definedName name="_153__123Graph_CSEG_PIE" localSheetId="54" hidden="1">#REF!</definedName>
    <definedName name="_155__123Graph_XCHART_2" localSheetId="54" hidden="1">#REF!</definedName>
    <definedName name="_159_0_Table1_" localSheetId="54" hidden="1">#REF!</definedName>
    <definedName name="_16__123Graph_FCHART_1" localSheetId="54" hidden="1">'Rent Roll Analysis'!#REF!</definedName>
    <definedName name="_16__123Graph_LBL_ACHART_4" localSheetId="54" hidden="1">#REF!</definedName>
    <definedName name="_16__FDSAUDITLINK__" localSheetId="54" hidden="1">{"fdsup://directions/FAT Viewer?action=UPDATE&amp;creator=factset&amp;DYN_ARGS=TRUE&amp;DOC_NAME=FAT:FQL_AUDITING_CLIENT_TEMPLATE.FAT&amp;display_string=Audit&amp;VAR:KEY=SHKZGPYRAD&amp;VAR:QUERY=RkZfRU5UUlBSX1ZBTF9EQUlMWSg0MDI0MiwsLCwnVVNEJywnRElMJyk=&amp;WINDOW=FIRST_POPUP&amp;HEIGHT=45","0&amp;WIDTH=450&amp;START_MAXIMIZED=FALSE&amp;VAR:CALENDAR=US&amp;VAR:SYMBOL=600030&amp;VAR:INDEX=0"}</definedName>
    <definedName name="_162__123Graph_DCHART_15" localSheetId="54" hidden="1">#REF!</definedName>
    <definedName name="_163__123Graph_XCHART_3" localSheetId="54" hidden="1">#REF!</definedName>
    <definedName name="_163_0_Table2_" localSheetId="54" hidden="1">#REF!</definedName>
    <definedName name="_169_0_Table1_" localSheetId="54" hidden="1">#REF!</definedName>
    <definedName name="_17__123Graph_LBL_ACHART_2" localSheetId="54" hidden="1">'Rent Roll Analysis'!#REF!</definedName>
    <definedName name="_17__123Graph_LBL_BCHART_2" localSheetId="54" hidden="1">#REF!</definedName>
    <definedName name="_17__FDSAUDITLINK__" localSheetId="54" hidden="1">{"fdsup://directions/FAT Viewer?action=UPDATE&amp;creator=factset&amp;DYN_ARGS=TRUE&amp;DOC_NAME=FAT:FQL_AUDITING_CLIENT_TEMPLATE.FAT&amp;display_string=Audit&amp;VAR:KEY=WDEJKFYBMT&amp;VAR:QUERY=RkZfRUJJVERBX0lCKCdDQUwnLDIwMDksLCwsJ1VTRCcp&amp;WINDOW=FIRST_POPUP&amp;HEIGHT=450&amp;WIDTH=450&amp;","START_MAXIMIZED=FALSE&amp;VAR:CALENDAR=US&amp;VAR:SYMBOL=610989&amp;VAR:INDEX=0"}</definedName>
    <definedName name="_171__123Graph_DCHART_16" localSheetId="54" hidden="1">#REF!</definedName>
    <definedName name="_171__123Graph_XCHART_4" localSheetId="54" hidden="1">#REF!</definedName>
    <definedName name="_175_0_Table2_" localSheetId="54" hidden="1">#REF!</definedName>
    <definedName name="_178_0_Table1_" localSheetId="54" hidden="1">#REF!</definedName>
    <definedName name="_18__123Graph_LBL_BCHART_3" localSheetId="54" hidden="1">#REF!</definedName>
    <definedName name="_18__FDSAUDITLINK__" localSheetId="54" hidden="1">{"fdsup://directions/FAT Viewer?action=UPDATE&amp;creator=factset&amp;DYN_ARGS=TRUE&amp;DOC_NAME=FAT:FQL_AUDITING_CLIENT_TEMPLATE.FAT&amp;display_string=Audit&amp;VAR:KEY=SJEHMVUTUJ&amp;VAR:QUERY=RkZfRU5UUlBSX1ZBTF9EQUlMWSg0MDI0MiwsLCwnVVNEJywnRElMJyk=&amp;WINDOW=FIRST_POPUP&amp;HEIGHT=45","0&amp;WIDTH=450&amp;START_MAXIMIZED=FALSE&amp;VAR:CALENDAR=US&amp;VAR:SYMBOL=610989&amp;VAR:INDEX=0"}</definedName>
    <definedName name="_180__123Graph_DCHART_17" localSheetId="54" hidden="1">#REF!</definedName>
    <definedName name="_185_0_Table2_" localSheetId="54" hidden="1">#REF!</definedName>
    <definedName name="_19__123Graph_LBL_ACHART_3" localSheetId="54" hidden="1">'Rent Roll Analysis'!#REF!</definedName>
    <definedName name="_19__123Graph_LBL_CCHART_2" localSheetId="54" hidden="1">#REF!</definedName>
    <definedName name="_19__FDSAUDITLINK__" localSheetId="54" hidden="1">{"fdsup://directions/FAT Viewer?action=UPDATE&amp;creator=factset&amp;DYN_ARGS=TRUE&amp;DOC_NAME=FAT:FQL_AUDITING_CLIENT_TEMPLATE.FAT&amp;display_string=Audit&amp;VAR:KEY=UJSFKRAFAX&amp;VAR:QUERY=RkZfRUJJVERBX0lCKCdDQUwnLDIwMDksLCwsJ1VTRCcp&amp;WINDOW=FIRST_POPUP&amp;HEIGHT=450&amp;WIDTH=450&amp;","START_MAXIMIZED=FALSE&amp;VAR:CALENDAR=US&amp;VAR:SYMBOL=672529&amp;VAR:INDEX=0"}</definedName>
    <definedName name="_198__123Graph_ECHART_15" localSheetId="54" hidden="1">#REF!</definedName>
    <definedName name="_2__123Graph_ACHART_1" localSheetId="54">#REF!</definedName>
    <definedName name="_2__123Graph_ACHART_2" localSheetId="54" hidden="1">#REF!</definedName>
    <definedName name="_2__123Graph_ACHART_4A" localSheetId="54">#REF!</definedName>
    <definedName name="_2__123Graph_XCHART_4A" localSheetId="54">#REF!</definedName>
    <definedName name="_2__FDSAUDITLINK__" localSheetId="54" hidden="1">{"fdsup://directions/FAT Viewer?action=UPDATE&amp;creator=factset&amp;DYN_ARGS=TRUE&amp;DOC_NAME=FAT:FQL_AUDITING_CLIENT_TEMPLATE.FAT&amp;display_string=Audit&amp;VAR:KEY=SVWDARGLYV&amp;VAR:QUERY=UkdGX0VOVFJQUl9WQUwoQU5OLDQxMDQ0LCwsLCwsTk9BVURJVCk=&amp;WINDOW=FIRST_POPUP&amp;HEIGHT=450&amp;WI","DTH=450&amp;START_MAXIMIZED=FALSE&amp;VAR:CALENDAR=US&amp;VAR:SYMBOL=707624&amp;VAR:INDEX=0"}</definedName>
    <definedName name="_2_0__123Grap" localSheetId="54" hidden="1">#REF!</definedName>
    <definedName name="_2_0_S" localSheetId="54" hidden="1">#REF!</definedName>
    <definedName name="_20__123Graph_LBL_ACHART_4" localSheetId="54" hidden="1">'Rent Roll Analysis'!#REF!</definedName>
    <definedName name="_20__123Graph_LBL_CCHART_3" localSheetId="54" hidden="1">#REF!</definedName>
    <definedName name="_20__FDSAUDITLINK__" localSheetId="54" hidden="1">{"fdsup://directions/FAT Viewer?action=UPDATE&amp;creator=factset&amp;DYN_ARGS=TRUE&amp;DOC_NAME=FAT:FQL_AUDITING_CLIENT_TEMPLATE.FAT&amp;display_string=Audit&amp;VAR:KEY=UZSZCXIVQZ&amp;VAR:QUERY=RkZfRU5UUlBSX1ZBTF9EQUlMWSg0MDI0MiwsLCwnVVNEJywnRElMJyk=&amp;WINDOW=FIRST_POPUP&amp;HEIGHT=45","0&amp;WIDTH=450&amp;START_MAXIMIZED=FALSE&amp;VAR:CALENDAR=US&amp;VAR:SYMBOL=672529&amp;VAR:INDEX=0"}</definedName>
    <definedName name="_207__123Graph_ECHART_16" localSheetId="54" hidden="1">#REF!</definedName>
    <definedName name="_21__123Graph_CChart_5E" localSheetId="54" hidden="1">#REF!</definedName>
    <definedName name="_21__123Graph_LBL_BCHART_2" localSheetId="54" hidden="1">'Rent Roll Analysis'!#REF!</definedName>
    <definedName name="_21__FDSAUDITLINK__" localSheetId="54" hidden="1">{"fdsup://directions/FAT Viewer?action=UPDATE&amp;creator=factset&amp;DYN_ARGS=TRUE&amp;DOC_NAME=FAT:FQL_AUDITING_CLIENT_TEMPLATE.FAT&amp;display_string=Audit&amp;VAR:KEY=MXYZWTSLEL&amp;VAR:QUERY=RkZfRUJJVERBX0lCKCdDQUwnLDIwMDksLCwsJ1VTRCcp&amp;WINDOW=FIRST_POPUP&amp;HEIGHT=450&amp;WIDTH=450&amp;","START_MAXIMIZED=FALSE&amp;VAR:CALENDAR=US&amp;VAR:SYMBOL=642539&amp;VAR:INDEX=0"}</definedName>
    <definedName name="_21_0_S" localSheetId="54" hidden="1">#REF!</definedName>
    <definedName name="_216__123Graph_ECHART_17" localSheetId="54" hidden="1">#REF!</definedName>
    <definedName name="_22__FDSAUDITLINK__" localSheetId="54" hidden="1">{"fdsup://directions/FAT Viewer?action=UPDATE&amp;creator=factset&amp;DYN_ARGS=TRUE&amp;DOC_NAME=FAT:FQL_AUDITING_CLIENT_TEMPLATE.FAT&amp;display_string=Audit&amp;VAR:KEY=MXSHIJCBUD&amp;VAR:QUERY=RkZfRU5UUlBSX1ZBTF9EQUlMWSg0MDI0MiwsLCwnVVNEJywnRElMJyk=&amp;WINDOW=FIRST_POPUP&amp;HEIGHT=45","0&amp;WIDTH=450&amp;START_MAXIMIZED=FALSE&amp;VAR:CALENDAR=US&amp;VAR:SYMBOL=642539&amp;VAR:INDEX=0"}</definedName>
    <definedName name="_225__123Graph_ECHART_22" localSheetId="54" hidden="1">#REF!</definedName>
    <definedName name="_23__123Graph_CChart_7E" localSheetId="54" hidden="1">#REF!</definedName>
    <definedName name="_23__123Graph_LBL_BCHART_3" localSheetId="54" hidden="1">'Rent Roll Analysis'!#REF!</definedName>
    <definedName name="_23__FDSAUDITLINK__" localSheetId="54" hidden="1">{"fdsup://directions/FAT Viewer?action=UPDATE&amp;creator=factset&amp;DYN_ARGS=TRUE&amp;DOC_NAME=FAT:FQL_AUDITING_CLIENT_TEMPLATE.FAT&amp;display_string=Audit&amp;VAR:KEY=CXYHEJMREF&amp;VAR:QUERY=RkZfRUJJVERBX0lCKCdDQUwnLDIwMDksLCwsJ1VTRCcp&amp;WINDOW=FIRST_POPUP&amp;HEIGHT=450&amp;WIDTH=450&amp;","START_MAXIMIZED=FALSE&amp;VAR:CALENDAR=US&amp;VAR:SYMBOL=B1JNK8&amp;VAR:INDEX=0"}</definedName>
    <definedName name="_234__123Graph_FCHART_15" localSheetId="54" hidden="1">#REF!</definedName>
    <definedName name="_24__123Graph_CChart_8E" localSheetId="54" hidden="1">#REF!</definedName>
    <definedName name="_24__123Graph_LBL_CCHART_2" localSheetId="54" hidden="1">'Rent Roll Analysis'!#REF!</definedName>
    <definedName name="_24__FDSAUDITLINK__" localSheetId="54" hidden="1">{"fdsup://directions/FAT Viewer?action=UPDATE&amp;creator=factset&amp;DYN_ARGS=TRUE&amp;DOC_NAME=FAT:FQL_AUDITING_CLIENT_TEMPLATE.FAT&amp;display_string=Audit&amp;VAR:KEY=EHIVMZAFGB&amp;VAR:QUERY=RkZfRU5UUlBSX1ZBTF9EQUlMWSg0MDI0MiwsLCwnVVNEJywnRElMJyk=&amp;WINDOW=FIRST_POPUP&amp;HEIGHT=45","0&amp;WIDTH=450&amp;START_MAXIMIZED=FALSE&amp;VAR:CALENDAR=US&amp;VAR:SYMBOL=B1JNK8&amp;VAR:INDEX=0"}</definedName>
    <definedName name="_24_0_Table1_" localSheetId="54" hidden="1">#REF!</definedName>
    <definedName name="_25__FDSAUDITLINK__" localSheetId="54" hidden="1">{"fdsup://directions/FAT Viewer?action=UPDATE&amp;creator=factset&amp;DYN_ARGS=TRUE&amp;DOC_NAME=FAT:FQL_AUDITING_CLIENT_TEMPLATE.FAT&amp;display_string=Audit&amp;VAR:KEY=OVIVMZOVCP&amp;VAR:QUERY=RkZfRUJJVERBX0lCKCdDQUwnLDIwMDksLCwsJ1VTRCcp&amp;WINDOW=FIRST_POPUP&amp;HEIGHT=450&amp;WIDTH=450&amp;","START_MAXIMIZED=FALSE&amp;VAR:CALENDAR=US&amp;VAR:SYMBOL=B09N7M&amp;VAR:INDEX=0"}</definedName>
    <definedName name="_25_0_Table2_" localSheetId="54" hidden="1">#REF!</definedName>
    <definedName name="_26__123Graph_LBL_CCHART_3" localSheetId="54" hidden="1">'Rent Roll Analysis'!#REF!</definedName>
    <definedName name="_26__123Graph_XChart_3E" localSheetId="54" hidden="1">#REF!</definedName>
    <definedName name="_26__FDSAUDITLINK__" localSheetId="54" hidden="1">{"fdsup://directions/FAT Viewer?action=UPDATE&amp;creator=factset&amp;DYN_ARGS=TRUE&amp;DOC_NAME=FAT:FQL_AUDITING_CLIENT_TEMPLATE.FAT&amp;display_string=Audit&amp;VAR:KEY=MLSVYZWRCH&amp;VAR:QUERY=RkZfRU5UUlBSX1ZBTF9EQUlMWSg0MDI0MiwsLCwnVVNEJywnRElMJyk=&amp;WINDOW=FIRST_POPUP&amp;HEIGHT=45","0&amp;WIDTH=450&amp;START_MAXIMIZED=FALSE&amp;VAR:CALENDAR=US&amp;VAR:SYMBOL=B09N7M&amp;VAR:INDEX=0"}</definedName>
    <definedName name="_261__123Graph_FCHART_22" localSheetId="54" hidden="1">#REF!</definedName>
    <definedName name="_27__123Graph_ACHART_16" localSheetId="54" hidden="1">#REF!</definedName>
    <definedName name="_27__123Graph_XChart_4E" localSheetId="54" hidden="1">#REF!</definedName>
    <definedName name="_27__FDSAUDITLINK__" localSheetId="54" hidden="1">{"fdsup://Directions/FactSet Auditing Viewer?action=AUDIT_VALUE&amp;DB=129&amp;ID1=604348&amp;VALUEID=03426&amp;SDATE=2008&amp;PERIODTYPE=ANN_STD&amp;window=popup_no_bar&amp;width=385&amp;height=120&amp;START_MAXIMIZED=FALSE&amp;creator=factset&amp;display_string=Audit"}</definedName>
    <definedName name="_27_0_Table1_" localSheetId="54" hidden="1">#REF!</definedName>
    <definedName name="_28__FDSAUDITLINK__" localSheetId="54" hidden="1">{"fdsup://directions/FAT Viewer?action=UPDATE&amp;creator=factset&amp;DYN_ARGS=TRUE&amp;DOC_NAME=FAT:FQL_AUDITING_CLIENT_TEMPLATE.FAT&amp;display_string=Audit&amp;VAR:KEY=ALIZMZKVMP&amp;VAR:QUERY=RkZfRU5UUlBSX1ZBTF9EQUlMWSg0MDI0MiwsLCwnVVNEJywnRElMJyk=&amp;WINDOW=FIRST_POPUP&amp;HEIGHT=45","0&amp;WIDTH=450&amp;START_MAXIMIZED=FALSE&amp;VAR:CALENDAR=US&amp;VAR:SYMBOL=70454910&amp;VAR:INDEX=0"}</definedName>
    <definedName name="_28_0_S" localSheetId="54" hidden="1">#REF!</definedName>
    <definedName name="_28_0_Table2_" localSheetId="54" hidden="1">#REF!</definedName>
    <definedName name="_29__FDSAUDITLINK__" localSheetId="54" hidden="1">{"fdsup://directions/FAT Viewer?action=UPDATE&amp;creator=factset&amp;DYN_ARGS=TRUE&amp;DOC_NAME=FAT:FQL_AUDITING_CLIENT_TEMPLATE.FAT&amp;display_string=Audit&amp;VAR:KEY=KVIZONYBQL&amp;VAR:QUERY=RkZfRUJJVERBX0lCKCdDQUwnLDIwMDksLCwsJ1VTRCcp&amp;WINDOW=FIRST_POPUP&amp;HEIGHT=450&amp;WIDTH=450&amp;","START_MAXIMIZED=FALSE&amp;VAR:CALENDAR=US&amp;VAR:SYMBOL=01381710&amp;VAR:INDEX=0"}</definedName>
    <definedName name="_297__123Graph_XCHART_18" localSheetId="54" hidden="1">#REF!</definedName>
    <definedName name="_2F" localSheetId="54">#REF!</definedName>
    <definedName name="_3__123Graph_ACHART_1" localSheetId="54">#REF!</definedName>
    <definedName name="_3__123Graph_ACHART_3" localSheetId="54" hidden="1">#REF!</definedName>
    <definedName name="_3__FDSAUDITLINK__" localSheetId="54" hidden="1">{"fdsup://directions/FAT Viewer?action=UPDATE&amp;creator=factset&amp;DYN_ARGS=TRUE&amp;DOC_NAME=FAT:FQL_AUDITING_CLIENT_TEMPLATE.FAT&amp;display_string=Audit&amp;VAR:KEY=YFOVQTWLIJ&amp;VAR:QUERY=RkZfRU5UUlBSX1ZBTF9EQUlMWSg0MDI0MiwsLCwnVVNEJywnRElMJyk=&amp;WINDOW=FIRST_POPUP&amp;HEIGHT=45","0&amp;WIDTH=450&amp;START_MAXIMIZED=FALSE&amp;VAR:CALENDAR=US&amp;VAR:SYMBOL=678305&amp;VAR:INDEX=0"}</definedName>
    <definedName name="_3_0__123Grap" localSheetId="54" hidden="1">#REF!</definedName>
    <definedName name="_3_0_0_F" localSheetId="54" hidden="1">#REF!</definedName>
    <definedName name="_3_0_0_S" localSheetId="54" hidden="1">#REF!</definedName>
    <definedName name="_30__FDSAUDITLINK__" localSheetId="54" hidden="1">{"fdsup://directions/FAT Viewer?action=UPDATE&amp;creator=factset&amp;DYN_ARGS=TRUE&amp;DOC_NAME=FAT:FQL_AUDITING_CLIENT_TEMPLATE.FAT&amp;display_string=Audit&amp;VAR:KEY=WDIPMPONKN&amp;VAR:QUERY=RkZfRU5UUlBSX1ZBTF9EQUlMWSg0MDI0MiwsLCwnVVNEJywnRElMJyk=&amp;WINDOW=FIRST_POPUP&amp;HEIGHT=45","0&amp;WIDTH=450&amp;START_MAXIMIZED=FALSE&amp;VAR:CALENDAR=US&amp;VAR:SYMBOL=01381710&amp;VAR:INDEX=0"}</definedName>
    <definedName name="_306__123Graph_XCHART_19" localSheetId="54" hidden="1">#REF!</definedName>
    <definedName name="_31__FDSAUDITLINK__" localSheetId="54" hidden="1">{"fdsup://directions/FAT Viewer?action=UPDATE&amp;creator=factset&amp;DYN_ARGS=TRUE&amp;DOC_NAME=FAT:FQL_AUDITING_CLIENT_TEMPLATE.FAT&amp;display_string=Audit&amp;VAR:KEY=SFSDQLCZQV&amp;VAR:QUERY=RkZfRUJJVERBX0lCKCdDQUwnLDIwMDksLCwsJ1VTRCcp&amp;WINDOW=FIRST_POPUP&amp;HEIGHT=450&amp;WIDTH=450&amp;","START_MAXIMIZED=FALSE&amp;VAR:CALENDAR=US&amp;VAR:SYMBOL=B1G426&amp;VAR:INDEX=0"}</definedName>
    <definedName name="_315__123Graph_XCHART_22" localSheetId="54" hidden="1">#REF!</definedName>
    <definedName name="_32__FDSAUDITLINK__" localSheetId="54" hidden="1">{"fdsup://directions/FAT Viewer?action=UPDATE&amp;creator=factset&amp;DYN_ARGS=TRUE&amp;DOC_NAME=FAT:FQL_AUDITING_CLIENT_TEMPLATE.FAT&amp;display_string=Audit&amp;VAR:KEY=MZYVMTAFUT&amp;VAR:QUERY=RkZfRU5UUlBSX1ZBTF9EQUlMWSg0MDI0MiwsLCwnVVNEJywnRElMJyk=&amp;WINDOW=FIRST_POPUP&amp;HEIGHT=45","0&amp;WIDTH=450&amp;START_MAXIMIZED=FALSE&amp;VAR:CALENDAR=US&amp;VAR:SYMBOL=B1G426&amp;VAR:INDEX=0"}</definedName>
    <definedName name="_324__123Graph_XSEG_PIE" localSheetId="54" hidden="1">#REF!</definedName>
    <definedName name="_33__FDSAUDITLINK__" localSheetId="54" hidden="1">{"fdsup://directions/FAT Viewer?action=UPDATE&amp;creator=factset&amp;DYN_ARGS=TRUE&amp;DOC_NAME=FAT:FQL_AUDITING_CLIENT_TEMPLATE.FAT&amp;display_string=Audit&amp;VAR:KEY=CLMPGRAFIV&amp;VAR:QUERY=RkZfRUJJVERBX0lCKCdDQUwnLDIwMDksLCwsJ1VTRCcp&amp;WINDOW=FIRST_POPUP&amp;HEIGHT=450&amp;WIDTH=450&amp;","START_MAXIMIZED=FALSE&amp;VAR:CALENDAR=US&amp;VAR:SYMBOL=B29BCK&amp;VAR:INDEX=0"}</definedName>
    <definedName name="_34__FDSAUDITLINK__" localSheetId="54" hidden="1">{"fdsup://directions/FAT Viewer?action=UPDATE&amp;creator=factset&amp;DYN_ARGS=TRUE&amp;DOC_NAME=FAT:FQL_AUDITING_CLIENT_TEMPLATE.FAT&amp;display_string=Audit&amp;VAR:KEY=ONCXUBIDAL&amp;VAR:QUERY=RkZfRU5UUlBSX1ZBTF9EQUlMWSg0MDI0MiwsLCwnVVNEJywnRElMJyk=&amp;WINDOW=FIRST_POPUP&amp;HEIGHT=45","0&amp;WIDTH=450&amp;START_MAXIMIZED=FALSE&amp;VAR:CALENDAR=US&amp;VAR:SYMBOL=B29BCK&amp;VAR:INDEX=0"}</definedName>
    <definedName name="_35__123Graph_ACHART_1" localSheetId="54" hidden="1">#REF!</definedName>
    <definedName name="_35__FDSAUDITLINK__" localSheetId="54" hidden="1">{"fdsup://directions/FAT Viewer?action=UPDATE&amp;creator=factset&amp;DYN_ARGS=TRUE&amp;DOC_NAME=FAT:FQL_AUDITING_CLIENT_TEMPLATE.FAT&amp;display_string=Audit&amp;VAR:KEY=CPINQXQDOF&amp;VAR:QUERY=RkZfRUJJVERBX0lCKCdDQUwnLDIwMDksLCwsJ1VTRCcp&amp;WINDOW=FIRST_POPUP&amp;HEIGHT=450&amp;WIDTH=450&amp;","START_MAXIMIZED=FALSE&amp;VAR:CALENDAR=US&amp;VAR:SYMBOL=B019KX&amp;VAR:INDEX=0"}</definedName>
    <definedName name="_36__123Graph_ACHART_17" localSheetId="54" hidden="1">#REF!</definedName>
    <definedName name="_36__FDSAUDITLINK__" localSheetId="54" hidden="1">{"fdsup://directions/FAT Viewer?action=UPDATE&amp;creator=factset&amp;DYN_ARGS=TRUE&amp;DOC_NAME=FAT:FQL_AUDITING_CLIENT_TEMPLATE.FAT&amp;display_string=Audit&amp;VAR:KEY=GBWNGBUNCZ&amp;VAR:QUERY=RkZfRUJJVERBX0lCKCdDQUwnLDIwMDksLCwsJ1VTRCcp&amp;WINDOW=FIRST_POPUP&amp;HEIGHT=450&amp;WIDTH=450&amp;","START_MAXIMIZED=FALSE&amp;VAR:CALENDAR=US&amp;VAR:SYMBOL=84265V10&amp;VAR:INDEX=0"}</definedName>
    <definedName name="_37__FDSAUDITLINK__" localSheetId="54" hidden="1">{"fdsup://directions/FAT Viewer?action=UPDATE&amp;creator=factset&amp;DYN_ARGS=TRUE&amp;DOC_NAME=FAT:FQL_AUDITING_CLIENT_TEMPLATE.FAT&amp;display_string=Audit&amp;VAR:KEY=QTEFEBGPSL&amp;VAR:QUERY=RkZfRUJJVERBX0lCKCdDQUwnLDIwMDksLCwsJ1VTRCcp&amp;WINDOW=FIRST_POPUP&amp;HEIGHT=450&amp;WIDTH=450&amp;","START_MAXIMIZED=FALSE&amp;VAR:CALENDAR=US&amp;VAR:SYMBOL=35671D85&amp;VAR:INDEX=0"}</definedName>
    <definedName name="_38__FDSAUDITLINK__" localSheetId="54" hidden="1">{"fdsup://directions/FAT Viewer?action=UPDATE&amp;creator=factset&amp;DYN_ARGS=TRUE&amp;DOC_NAME=FAT:FQL_AUDITING_CLIENT_TEMPLATE.FAT&amp;display_string=Audit&amp;VAR:KEY=SDCXMZYZYB&amp;VAR:QUERY=RkZfRUJJVERBX0lCKCdDQUwnLDIwMDksLCwsJ1VTRCcp&amp;WINDOW=FIRST_POPUP&amp;HEIGHT=450&amp;WIDTH=450&amp;","START_MAXIMIZED=FALSE&amp;VAR:CALENDAR=US&amp;VAR:SYMBOL=604348&amp;VAR:INDEX=0"}</definedName>
    <definedName name="_39__FDSAUDITLINK__" localSheetId="54" hidden="1">{"fdsup://Directions/FactSet Auditing Viewer?action=AUDIT_VALUE&amp;DB=129&amp;ID1=604348&amp;VALUEID=02001&amp;SDATE=2008&amp;PERIODTYPE=ANN_STD&amp;window=popup_no_bar&amp;width=385&amp;height=120&amp;START_MAXIMIZED=FALSE&amp;creator=factset&amp;display_string=Audit"}</definedName>
    <definedName name="_4__123Graph_ACHART_3" localSheetId="54" hidden="1">'Rent Roll Analysis'!#REF!</definedName>
    <definedName name="_4__123Graph_ACHART_3I" localSheetId="54" hidden="1">#REF!</definedName>
    <definedName name="_4__123Graph_ACHART_4" localSheetId="54" hidden="1">#REF!</definedName>
    <definedName name="_4__123Graph_XCHART_4A" localSheetId="54">#REF!</definedName>
    <definedName name="_4__FDSAUDITLINK__" localSheetId="54" hidden="1">{"fdsup://directions/FAT Viewer?action=UPDATE&amp;creator=factset&amp;DYN_ARGS=TRUE&amp;DOC_NAME=FAT:FQL_AUDITING_CLIENT_TEMPLATE.FAT&amp;display_string=Audit&amp;VAR:KEY=YDSHWDYLUB&amp;VAR:QUERY=RkZfRUJJVERBX0lCKCdDQUwnLDIwMDksLCwsJ1VTRCcp&amp;WINDOW=FIRST_POPUP&amp;HEIGHT=450&amp;WIDTH=450&amp;","START_MAXIMIZED=FALSE&amp;VAR:CALENDAR=US&amp;VAR:SYMBOL=650432&amp;VAR:INDEX=0"}</definedName>
    <definedName name="_4_0_0_F" localSheetId="54" hidden="1">#REF!</definedName>
    <definedName name="_4_0_0_S" localSheetId="54" hidden="1">#REF!</definedName>
    <definedName name="_4_0_S" localSheetId="54">#REF!</definedName>
    <definedName name="_40__FDSAUDITLINK__" localSheetId="54" hidden="1">{"fdsup://directions/FAT Viewer?action=UPDATE&amp;creator=factset&amp;DYN_ARGS=TRUE&amp;DOC_NAME=FAT:FQL_AUDITING_CLIENT_TEMPLATE.FAT&amp;display_string=Audit&amp;VAR:KEY=IBUXKJGJCN&amp;VAR:QUERY=RkZfRU5UUlBSX1ZBTF9EQUlMWSg0MDI0MiwsLCwnVVNEJywnRElMJyk=&amp;WINDOW=FIRST_POPUP&amp;HEIGHT=45","0&amp;WIDTH=450&amp;START_MAXIMIZED=FALSE&amp;VAR:CALENDAR=US&amp;VAR:SYMBOL=604348&amp;VAR:INDEX=0"}</definedName>
    <definedName name="_41__FDSAUDITLINK__" localSheetId="54" hidden="1">{"fdsup://directions/FAT Viewer?action=UPDATE&amp;creator=factset&amp;DYN_ARGS=TRUE&amp;DOC_NAME=FAT:FQL_AUDITING_CLIENT_TEMPLATE.FAT&amp;display_string=Audit&amp;VAR:KEY=ORCHORYFWP&amp;VAR:QUERY=RkZfRUJJVERBX0lCKCdDQUwnLDIwMDksLCwsJ1VTRCcp&amp;WINDOW=FIRST_POPUP&amp;HEIGHT=450&amp;WIDTH=450&amp;","START_MAXIMIZED=FALSE&amp;VAR:CALENDAR=US&amp;VAR:SYMBOL=613944&amp;VAR:INDEX=0"}</definedName>
    <definedName name="_42__FDSAUDITLINK__" localSheetId="54" hidden="1">{"fdsup://directions/FAT Viewer?action=UPDATE&amp;creator=factset&amp;DYN_ARGS=TRUE&amp;DOC_NAME=FAT:FQL_AUDITING_CLIENT_TEMPLATE.FAT&amp;display_string=Audit&amp;VAR:KEY=MPCJKXEHKN&amp;VAR:QUERY=RkZfRU5UUlBSX1ZBTF9EQUlMWSg0MDI0MiwsLCwnVVNEJywnRElMJyk=&amp;WINDOW=FIRST_POPUP&amp;HEIGHT=45","0&amp;WIDTH=450&amp;START_MAXIMIZED=FALSE&amp;VAR:CALENDAR=US&amp;VAR:SYMBOL=613944&amp;VAR:INDEX=0"}</definedName>
    <definedName name="_43__123Graph_ACHART_2" localSheetId="54" hidden="1">#REF!</definedName>
    <definedName name="_43__FDSAUDITLINK__" localSheetId="54" hidden="1">{"fdsup://directions/FAT Viewer?action=UPDATE&amp;creator=factset&amp;DYN_ARGS=TRUE&amp;DOC_NAME=FAT:FQL_AUDITING_CLIENT_TEMPLATE.FAT&amp;display_string=Audit&amp;VAR:KEY=MZMPOVYPOT&amp;VAR:QUERY=RkZfRUJJVERBX0lCKCdDQUwnLDIwMDksLCwsJ1VTRCcp&amp;WINDOW=FIRST_POPUP&amp;HEIGHT=450&amp;WIDTH=450&amp;","START_MAXIMIZED=FALSE&amp;VAR:CALENDAR=US&amp;VAR:SYMBOL=B0GWF4&amp;VAR:INDEX=0"}</definedName>
    <definedName name="_44__FDSAUDITLINK__" localSheetId="54" hidden="1">{"fdsup://directions/FAT Viewer?action=UPDATE&amp;creator=factset&amp;DYN_ARGS=TRUE&amp;DOC_NAME=FAT:FQL_AUDITING_CLIENT_TEMPLATE.FAT&amp;display_string=Audit&amp;VAR:KEY=OTIPUXQVWX&amp;VAR:QUERY=RkZfRU5UUlBSX1ZBTF9EQUlMWSg0MDI0MiwsLCwnVVNEJywnRElMJyk=&amp;WINDOW=FIRST_POPUP&amp;HEIGHT=45","0&amp;WIDTH=450&amp;START_MAXIMIZED=FALSE&amp;VAR:CALENDAR=US&amp;VAR:SYMBOL=B0GWF4&amp;VAR:INDEX=0"}</definedName>
    <definedName name="_45__123Graph_ACHART_18" localSheetId="54" hidden="1">#REF!</definedName>
    <definedName name="_45__FDSAUDITLINK__" localSheetId="54" hidden="1">{"fdsup://directions/FAT Viewer?action=UPDATE&amp;creator=factset&amp;DYN_ARGS=TRUE&amp;DOC_NAME=FAT:FQL_AUDITING_CLIENT_TEMPLATE.FAT&amp;display_string=Audit&amp;VAR:KEY=OFSDYBCHEJ&amp;VAR:QUERY=RkZfRUJJVERBX0lCKCdDQUwnLDIwMDksLCwsJ1VTRCcp&amp;WINDOW=FIRST_POPUP&amp;HEIGHT=450&amp;WIDTH=450&amp;","START_MAXIMIZED=FALSE&amp;VAR:CALENDAR=US&amp;VAR:SYMBOL=B11HK3&amp;VAR:INDEX=0"}</definedName>
    <definedName name="_46__FDSAUDITLINK__" localSheetId="54" hidden="1">{"fdsup://directions/FAT Viewer?action=UPDATE&amp;creator=factset&amp;DYN_ARGS=TRUE&amp;DOC_NAME=FAT:FQL_AUDITING_CLIENT_TEMPLATE.FAT&amp;display_string=Audit&amp;VAR:KEY=MDELEFOVAR&amp;VAR:QUERY=RkZfRU5UUlBSX1ZBTF9EQUlMWSg0MDI0MiwsLCwnVVNEJywnRElMJyk=&amp;WINDOW=FIRST_POPUP&amp;HEIGHT=45","0&amp;WIDTH=450&amp;START_MAXIMIZED=FALSE&amp;VAR:CALENDAR=US&amp;VAR:SYMBOL=B11HK3&amp;VAR:INDEX=0"}</definedName>
    <definedName name="_47__FDSAUDITLINK__" localSheetId="54" hidden="1">{"fdsup://directions/FAT Viewer?action=UPDATE&amp;creator=factset&amp;DYN_ARGS=TRUE&amp;DOC_NAME=FAT:FQL_AUDITING_CLIENT_TEMPLATE.FAT&amp;display_string=Audit&amp;VAR:KEY=UXMFINCVAN&amp;VAR:QUERY=RkZfRUJJVERBX0lCKCdDQUwnLDIwMDksLCwsJ1VTRCcp&amp;WINDOW=FIRST_POPUP&amp;HEIGHT=450&amp;WIDTH=450&amp;","START_MAXIMIZED=FALSE&amp;VAR:CALENDAR=US&amp;VAR:SYMBOL=20854P10&amp;VAR:INDEX=0"}</definedName>
    <definedName name="_48__FDSAUDITLINK__" localSheetId="54" hidden="1">{"fdsup://directions/FAT Viewer?action=UPDATE&amp;creator=factset&amp;DYN_ARGS=TRUE&amp;DOC_NAME=FAT:FQL_AUDITING_CLIENT_TEMPLATE.FAT&amp;display_string=Audit&amp;VAR:KEY=YZUDINQFMN&amp;VAR:QUERY=RkZfRU5UUlBSX1ZBTF9EQUlMWSg0MDI0MiwsLCwnVVNEJywnRElMJyk=&amp;WINDOW=FIRST_POPUP&amp;HEIGHT=45","0&amp;WIDTH=450&amp;START_MAXIMIZED=FALSE&amp;VAR:CALENDAR=US&amp;VAR:SYMBOL=20854P10&amp;VAR:INDEX=0"}</definedName>
    <definedName name="_49__FDSAUDITLINK__" localSheetId="54" hidden="1">{"fdsup://directions/FAT Viewer?action=UPDATE&amp;creator=factset&amp;DYN_ARGS=TRUE&amp;DOC_NAME=FAT:FQL_AUDITING_CLIENT_TEMPLATE.FAT&amp;display_string=Audit&amp;VAR:KEY=MFMZMXUPCP&amp;VAR:QUERY=RkZfRUJJVERBX0lCKCdDQUwnLDIwMDksLCwsJ1VTRCcp&amp;WINDOW=FIRST_POPUP&amp;HEIGHT=450&amp;WIDTH=450&amp;","START_MAXIMIZED=FALSE&amp;VAR:CALENDAR=US&amp;VAR:SYMBOL=332770&amp;VAR:INDEX=0"}</definedName>
    <definedName name="_4S" localSheetId="54">#REF!</definedName>
    <definedName name="_5__123Graph_ACHART_4" localSheetId="54" hidden="1">'Rent Roll Analysis'!#REF!</definedName>
    <definedName name="_5__123Graph_AChart_5E" localSheetId="54" hidden="1">#REF!</definedName>
    <definedName name="_5__123Graph_BCHART_1" localSheetId="54" hidden="1">#REF!</definedName>
    <definedName name="_5__FDSAUDITLINK__" localSheetId="54" hidden="1">{"fdsup://directions/FAT Viewer?action=UPDATE&amp;creator=factset&amp;DYN_ARGS=TRUE&amp;DOC_NAME=FAT:FQL_AUDITING_CLIENT_TEMPLATE.FAT&amp;display_string=Audit&amp;VAR:KEY=WVMRQVONSP&amp;VAR:QUERY=RkZfRU5UUlBSX1ZBTF9EQUlMWSg0MDI0MiwsLCwnVVNEJywnRElMJyk=&amp;WINDOW=FIRST_POPUP&amp;HEIGHT=45","0&amp;WIDTH=450&amp;START_MAXIMIZED=FALSE&amp;VAR:CALENDAR=US&amp;VAR:SYMBOL=650432&amp;VAR:INDEX=0"}</definedName>
    <definedName name="_5_0_0_S" localSheetId="54" hidden="1">#REF!</definedName>
    <definedName name="_50__FDSAUDITLINK__" localSheetId="54" hidden="1">{"fdsup://directions/FAT Viewer?action=UPDATE&amp;creator=factset&amp;DYN_ARGS=TRUE&amp;DOC_NAME=FAT:FQL_AUDITING_CLIENT_TEMPLATE.FAT&amp;display_string=Audit&amp;VAR:KEY=CXEHCRWFAB&amp;VAR:QUERY=RkZfRU5UUlBSX1ZBTF9EQUlMWSg0MDI0MiwsLCwnVVNEJywnRElMJyk=&amp;WINDOW=FIRST_POPUP&amp;HEIGHT=45","0&amp;WIDTH=450&amp;START_MAXIMIZED=FALSE&amp;VAR:CALENDAR=US&amp;VAR:SYMBOL=332770&amp;VAR:INDEX=0"}</definedName>
    <definedName name="_51__123Graph_ACHART_3" localSheetId="54" hidden="1">#REF!</definedName>
    <definedName name="_51__FDSAUDITLINK__" localSheetId="54" hidden="1">{"fdsup://directions/FAT Viewer?action=UPDATE&amp;creator=factset&amp;DYN_ARGS=TRUE&amp;DOC_NAME=FAT:FQL_AUDITING_CLIENT_TEMPLATE.FAT&amp;display_string=Audit&amp;VAR:KEY=SVGBOBYLCP&amp;VAR:QUERY=RkZfRUJJVERBX0lCKCdDQUwnLDIwMDksLCwsJ1VTRCcp&amp;WINDOW=FIRST_POPUP&amp;HEIGHT=450&amp;WIDTH=450&amp;","START_MAXIMIZED=FALSE&amp;VAR:CALENDAR=US&amp;VAR:SYMBOL=70454910&amp;VAR:INDEX=0"}</definedName>
    <definedName name="_52__FDSAUDITLINK__" localSheetId="54" hidden="1">{"fdsup://directions/FAT Viewer?action=UPDATE&amp;creator=factset&amp;DYN_ARGS=TRUE&amp;DOC_NAME=FAT:FQL_AUDITING_CLIENT_TEMPLATE.FAT&amp;display_string=Audit&amp;VAR:KEY=ETCDEBGVWV&amp;VAR:QUERY=RkZfRU5UUlBSX1ZBTF9EQUlMWSg0MDI0MiwsLCwnVVNEJywnRElMJyk=&amp;WINDOW=FIRST_POPUP&amp;HEIGHT=45","0&amp;WIDTH=450&amp;START_MAXIMIZED=FALSE&amp;VAR:CALENDAR=US&amp;VAR:SYMBOL=B0ZSH5&amp;VAR:INDEX=0"}</definedName>
    <definedName name="_53__FDSAUDITLINK__" localSheetId="54" hidden="1">{"fdsup://directions/FAT Viewer?action=UPDATE&amp;creator=factset&amp;DYN_ARGS=TRUE&amp;DOC_NAME=FAT:FQL_AUDITING_CLIENT_TEMPLATE.FAT&amp;display_string=Audit&amp;VAR:KEY=CTADCFEBYL&amp;VAR:QUERY=RkZfRUJJVERBX0lCKCdDQUwnLDIwMDksLCwsJ1VTRCcp&amp;WINDOW=FIRST_POPUP&amp;HEIGHT=450&amp;WIDTH=450&amp;","START_MAXIMIZED=FALSE&amp;VAR:CALENDAR=US&amp;VAR:SYMBOL=678305&amp;VAR:INDEX=0"}</definedName>
    <definedName name="_54__123Graph_ACHART_19" localSheetId="54" hidden="1">#REF!</definedName>
    <definedName name="_54__FDSAUDITLINK__" localSheetId="54" hidden="1">{"fdsup://directions/FAT Viewer?action=UPDATE&amp;creator=factset&amp;DYN_ARGS=TRUE&amp;DOC_NAME=FAT:FQL_AUDITING_CLIENT_TEMPLATE.FAT&amp;display_string=Audit&amp;VAR:KEY=YFOVQTWLIJ&amp;VAR:QUERY=RkZfRU5UUlBSX1ZBTF9EQUlMWSg0MDI0MiwsLCwnVVNEJywnRElMJyk=&amp;WINDOW=FIRST_POPUP&amp;HEIGHT=45","0&amp;WIDTH=450&amp;START_MAXIMIZED=FALSE&amp;VAR:CALENDAR=US&amp;VAR:SYMBOL=678305&amp;VAR:INDEX=0"}</definedName>
    <definedName name="_55__FDSAUDITLINK__" localSheetId="54" hidden="1">{"fdsup://directions/FAT Viewer?action=UPDATE&amp;creator=factset&amp;DYN_ARGS=TRUE&amp;DOC_NAME=FAT:FQL_AUDITING_CLIENT_TEMPLATE.FAT&amp;display_string=Audit&amp;VAR:KEY=YDSHWDYLUB&amp;VAR:QUERY=RkZfRUJJVERBX0lCKCdDQUwnLDIwMDksLCwsJ1VTRCcp&amp;WINDOW=FIRST_POPUP&amp;HEIGHT=450&amp;WIDTH=450&amp;","START_MAXIMIZED=FALSE&amp;VAR:CALENDAR=US&amp;VAR:SYMBOL=650432&amp;VAR:INDEX=0"}</definedName>
    <definedName name="_56__FDSAUDITLINK__" localSheetId="54" hidden="1">{"fdsup://directions/FAT Viewer?action=UPDATE&amp;creator=factset&amp;DYN_ARGS=TRUE&amp;DOC_NAME=FAT:FQL_AUDITING_CLIENT_TEMPLATE.FAT&amp;display_string=Audit&amp;VAR:KEY=WVMRQVONSP&amp;VAR:QUERY=RkZfRU5UUlBSX1ZBTF9EQUlMWSg0MDI0MiwsLCwnVVNEJywnRElMJyk=&amp;WINDOW=FIRST_POPUP&amp;HEIGHT=45","0&amp;WIDTH=450&amp;START_MAXIMIZED=FALSE&amp;VAR:CALENDAR=US&amp;VAR:SYMBOL=650432&amp;VAR:INDEX=0"}</definedName>
    <definedName name="_56_0_Table1_" localSheetId="54" hidden="1">#REF!</definedName>
    <definedName name="_57__FDSAUDITLINK__" localSheetId="54" hidden="1">{"fdsup://directions/FAT Viewer?action=UPDATE&amp;creator=factset&amp;DYN_ARGS=TRUE&amp;DOC_NAME=FAT:FQL_AUDITING_CLIENT_TEMPLATE.FAT&amp;display_string=Audit&amp;VAR:KEY=IDMNGFAXQB&amp;VAR:QUERY=RkZfRUJJVERBX0lCKCdDQUwnLDIwMDksLCwsJ1VTRCcp&amp;WINDOW=FIRST_POPUP&amp;HEIGHT=450&amp;WIDTH=450&amp;","START_MAXIMIZED=FALSE&amp;VAR:CALENDAR=US&amp;VAR:SYMBOL=610579&amp;VAR:INDEX=0"}</definedName>
    <definedName name="_58__FDSAUDITLINK__" localSheetId="54" hidden="1">{"fdsup://directions/FAT Viewer?action=UPDATE&amp;creator=factset&amp;DYN_ARGS=TRUE&amp;DOC_NAME=FAT:FQL_AUDITING_CLIENT_TEMPLATE.FAT&amp;display_string=Audit&amp;VAR:KEY=CXATOXCJOV&amp;VAR:QUERY=RkZfRU5UUlBSX1ZBTF9EQUlMWSg0MDI0MiwsLCwnVVNEJywnRElMJyk=&amp;WINDOW=FIRST_POPUP&amp;HEIGHT=45","0&amp;WIDTH=450&amp;START_MAXIMIZED=FALSE&amp;VAR:CALENDAR=US&amp;VAR:SYMBOL=610579&amp;VAR:INDEX=0"}</definedName>
    <definedName name="_58_0_Table2_" localSheetId="54" hidden="1">#REF!</definedName>
    <definedName name="_59__FDSAUDITLINK__" localSheetId="54" hidden="1">{"fdsup://directions/FAT Viewer?action=UPDATE&amp;creator=factset&amp;DYN_ARGS=TRUE&amp;DOC_NAME=FAT:FQL_AUDITING_CLIENT_TEMPLATE.FAT&amp;display_string=Audit&amp;VAR:KEY=EZUHWRCBOF&amp;VAR:QUERY=RkZfRUJJVERBX0lCKCdDQUwnLDIwMDksLCwsJ1VTRCcp&amp;WINDOW=FIRST_POPUP&amp;HEIGHT=450&amp;WIDTH=450&amp;","START_MAXIMIZED=FALSE&amp;VAR:CALENDAR=US&amp;VAR:SYMBOL=620337&amp;VAR:INDEX=0"}</definedName>
    <definedName name="_6__123Graph_AChart_6E" localSheetId="54" hidden="1">#REF!</definedName>
    <definedName name="_6__123Graph_AGROWTH_9" localSheetId="54" hidden="1">#REF!</definedName>
    <definedName name="_6__123Graph_BCHART_1" localSheetId="54" hidden="1">'Rent Roll Analysis'!#REF!</definedName>
    <definedName name="_6__123Graph_BCHART_2" localSheetId="54" hidden="1">#REF!</definedName>
    <definedName name="_6__FDSAUDITLINK__" localSheetId="54" hidden="1">{"fdsup://directions/FAT Viewer?action=UPDATE&amp;creator=factset&amp;DYN_ARGS=TRUE&amp;DOC_NAME=FAT:FQL_AUDITING_CLIENT_TEMPLATE.FAT&amp;display_string=Audit&amp;VAR:KEY=IDMNGFAXQB&amp;VAR:QUERY=RkZfRUJJVERBX0lCKCdDQUwnLDIwMDksLCwsJ1VTRCcp&amp;WINDOW=FIRST_POPUP&amp;HEIGHT=450&amp;WIDTH=450&amp;","START_MAXIMIZED=FALSE&amp;VAR:CALENDAR=US&amp;VAR:SYMBOL=610579&amp;VAR:INDEX=0"}</definedName>
    <definedName name="_6_0_0_S" localSheetId="54" hidden="1">#REF!</definedName>
    <definedName name="_60__FDSAUDITLINK__" localSheetId="54" hidden="1">{"fdsup://directions/FAT Viewer?action=UPDATE&amp;creator=factset&amp;DYN_ARGS=TRUE&amp;DOC_NAME=FAT:FQL_AUDITING_CLIENT_TEMPLATE.FAT&amp;display_string=Audit&amp;VAR:KEY=EDQJQJKLIF&amp;VAR:QUERY=RkZfRU5UUlBSX1ZBTF9EQUlMWSg0MDI0MiwsLCwnVVNEJywnRElMJyk=&amp;WINDOW=FIRST_POPUP&amp;HEIGHT=45","0&amp;WIDTH=450&amp;START_MAXIMIZED=FALSE&amp;VAR:CALENDAR=US&amp;VAR:SYMBOL=620337&amp;VAR:INDEX=0"}</definedName>
    <definedName name="_61__FDSAUDITLINK__" localSheetId="54" hidden="1">{"fdsup://directions/FAT Viewer?action=UPDATE&amp;creator=factset&amp;DYN_ARGS=TRUE&amp;DOC_NAME=FAT:FQL_AUDITING_CLIENT_TEMPLATE.FAT&amp;display_string=Audit&amp;VAR:KEY=QVOTMVOFAN&amp;VAR:QUERY=RkZfRU5UUlBSX1ZBTF9EQUlMWSg0MDI0MiwsLCwnVVNEJywnRElMJyk=&amp;WINDOW=FIRST_POPUP&amp;HEIGHT=45","0&amp;WIDTH=450&amp;START_MAXIMIZED=FALSE&amp;VAR:CALENDAR=US&amp;VAR:SYMBOL=B1H508&amp;VAR:INDEX=0"}</definedName>
    <definedName name="_62__FDSAUDITLINK__" localSheetId="54" hidden="1">{"fdsup://directions/FAT Viewer?action=UPDATE&amp;creator=factset&amp;DYN_ARGS=TRUE&amp;DOC_NAME=FAT:FQL_AUDITING_CLIENT_TEMPLATE.FAT&amp;display_string=Audit&amp;VAR:KEY=OXKBUPEVWZ&amp;VAR:QUERY=RkZfRUJJVERBX0lCKCdDQUwnLDIwMDksLCwsJ1VTRCcp&amp;WINDOW=FIRST_POPUP&amp;HEIGHT=450&amp;WIDTH=450&amp;","START_MAXIMIZED=FALSE&amp;VAR:CALENDAR=US&amp;VAR:SYMBOL=B0ZSH5&amp;VAR:INDEX=0"}</definedName>
    <definedName name="_63__123Graph_ACHART_21" localSheetId="54" hidden="1">#REF!</definedName>
    <definedName name="_63__FDSAUDITLINK__" localSheetId="54" hidden="1">{"fdsup://directions/FAT Viewer?action=UPDATE&amp;creator=factset&amp;DYN_ARGS=TRUE&amp;DOC_NAME=FAT:FQL_AUDITING_CLIENT_TEMPLATE.FAT&amp;display_string=Audit&amp;VAR:KEY=EHMBMXQHMZ&amp;VAR:QUERY=RkZfRUJJVERBX0lCKCdDQUwnLDIwMDksLCwsJ1VTRCcp&amp;WINDOW=FIRST_POPUP&amp;HEIGHT=450&amp;WIDTH=450&amp;","START_MAXIMIZED=FALSE&amp;VAR:CALENDAR=US&amp;VAR:SYMBOL=B1H508&amp;VAR:INDEX=0"}</definedName>
    <definedName name="_64__FDSAUDITLINK__" localSheetId="54" hidden="1">{"fdsup://directions/FAT Viewer?action=UPDATE&amp;creator=factset&amp;DYN_ARGS=TRUE&amp;DOC_NAME=FAT:FQL_AUDITING_CLIENT_TEMPLATE.FAT&amp;display_string=Audit&amp;VAR:KEY=ONSFQDEZIB&amp;VAR:QUERY=RkZfRUJJVERBX0lCKCdDQUwnLDIwMDksLCwsJ1VTRCcp&amp;WINDOW=FIRST_POPUP&amp;HEIGHT=450&amp;WIDTH=450&amp;","START_MAXIMIZED=FALSE&amp;VAR:CALENDAR=US&amp;VAR:SYMBOL=B1VRCG&amp;VAR:INDEX=0"}</definedName>
    <definedName name="_65__FDSAUDITLINK__" localSheetId="54" hidden="1">{"fdsup://directions/FAT Viewer?action=UPDATE&amp;creator=factset&amp;DYN_ARGS=TRUE&amp;DOC_NAME=FAT:FQL_AUDITING_CLIENT_TEMPLATE.FAT&amp;display_string=Audit&amp;VAR:KEY=KVODGPMXKV&amp;VAR:QUERY=RkZfRU5UUlBSX1ZBTF9EQUlMWSg0MDI0MiwsLCwnVVNEJywnRElMJyk=&amp;WINDOW=FIRST_POPUP&amp;HEIGHT=45","0&amp;WIDTH=450&amp;START_MAXIMIZED=FALSE&amp;VAR:CALENDAR=US&amp;VAR:SYMBOL=B1VRCG&amp;VAR:INDEX=0"}</definedName>
    <definedName name="_66__FDSAUDITLINK__" localSheetId="54" hidden="1">{"fdsup://directions/FAT Viewer?action=UPDATE&amp;creator=factset&amp;DYN_ARGS=TRUE&amp;DOC_NAME=FAT:FQL_AUDITING_CLIENT_TEMPLATE.FAT&amp;display_string=Audit&amp;VAR:KEY=QJARQRUDEH&amp;VAR:QUERY=RkZfRUJJVERBX0lCKCdDQUwnLDIwMDksLCwsJ1VTRCcp&amp;WINDOW=FIRST_POPUP&amp;HEIGHT=450&amp;WIDTH=450&amp;","START_MAXIMIZED=FALSE&amp;VAR:CALENDAR=US&amp;VAR:SYMBOL=600030&amp;VAR:INDEX=0"}</definedName>
    <definedName name="_67__123Graph_BCHART_1" localSheetId="54" hidden="1">#REF!</definedName>
    <definedName name="_67__FDSAUDITLINK__" localSheetId="54" hidden="1">{"fdsup://directions/FAT Viewer?action=UPDATE&amp;creator=factset&amp;DYN_ARGS=TRUE&amp;DOC_NAME=FAT:FQL_AUDITING_CLIENT_TEMPLATE.FAT&amp;display_string=Audit&amp;VAR:KEY=SHKZGPYRAD&amp;VAR:QUERY=RkZfRU5UUlBSX1ZBTF9EQUlMWSg0MDI0MiwsLCwnVVNEJywnRElMJyk=&amp;WINDOW=FIRST_POPUP&amp;HEIGHT=45","0&amp;WIDTH=450&amp;START_MAXIMIZED=FALSE&amp;VAR:CALENDAR=US&amp;VAR:SYMBOL=600030&amp;VAR:INDEX=0"}</definedName>
    <definedName name="_68__FDSAUDITLINK__" localSheetId="54" hidden="1">{"fdsup://directions/FAT Viewer?action=UPDATE&amp;creator=factset&amp;DYN_ARGS=TRUE&amp;DOC_NAME=FAT:FQL_AUDITING_CLIENT_TEMPLATE.FAT&amp;display_string=Audit&amp;VAR:KEY=WDEJKFYBMT&amp;VAR:QUERY=RkZfRUJJVERBX0lCKCdDQUwnLDIwMDksLCwsJ1VTRCcp&amp;WINDOW=FIRST_POPUP&amp;HEIGHT=450&amp;WIDTH=450&amp;","START_MAXIMIZED=FALSE&amp;VAR:CALENDAR=US&amp;VAR:SYMBOL=610989&amp;VAR:INDEX=0"}</definedName>
    <definedName name="_69__FDSAUDITLINK__" localSheetId="54" hidden="1">{"fdsup://directions/FAT Viewer?action=UPDATE&amp;creator=factset&amp;DYN_ARGS=TRUE&amp;DOC_NAME=FAT:FQL_AUDITING_CLIENT_TEMPLATE.FAT&amp;display_string=Audit&amp;VAR:KEY=SJEHMVUTUJ&amp;VAR:QUERY=RkZfRU5UUlBSX1ZBTF9EQUlMWSg0MDI0MiwsLCwnVVNEJywnRElMJyk=&amp;WINDOW=FIRST_POPUP&amp;HEIGHT=45","0&amp;WIDTH=450&amp;START_MAXIMIZED=FALSE&amp;VAR:CALENDAR=US&amp;VAR:SYMBOL=610989&amp;VAR:INDEX=0"}</definedName>
    <definedName name="_7__123Graph_AChart_7E" localSheetId="54" hidden="1">#REF!</definedName>
    <definedName name="_7__123Graph_BCHART_2" localSheetId="54" hidden="1">'Rent Roll Analysis'!#REF!</definedName>
    <definedName name="_7__123Graph_BCHART_3" localSheetId="54" hidden="1">#REF!</definedName>
    <definedName name="_7__FDSAUDITLINK__" localSheetId="54" hidden="1">{"fdsup://directions/FAT Viewer?action=UPDATE&amp;creator=factset&amp;DYN_ARGS=TRUE&amp;DOC_NAME=FAT:FQL_AUDITING_CLIENT_TEMPLATE.FAT&amp;display_string=Audit&amp;VAR:KEY=CXATOXCJOV&amp;VAR:QUERY=RkZfRU5UUlBSX1ZBTF9EQUlMWSg0MDI0MiwsLCwnVVNEJywnRElMJyk=&amp;WINDOW=FIRST_POPUP&amp;HEIGHT=45","0&amp;WIDTH=450&amp;START_MAXIMIZED=FALSE&amp;VAR:CALENDAR=US&amp;VAR:SYMBOL=610579&amp;VAR:INDEX=0"}</definedName>
    <definedName name="_70__FDSAUDITLINK__" localSheetId="54" hidden="1">{"fdsup://directions/FAT Viewer?action=UPDATE&amp;creator=factset&amp;DYN_ARGS=TRUE&amp;DOC_NAME=FAT:FQL_AUDITING_CLIENT_TEMPLATE.FAT&amp;display_string=Audit&amp;VAR:KEY=UJSFKRAFAX&amp;VAR:QUERY=RkZfRUJJVERBX0lCKCdDQUwnLDIwMDksLCwsJ1VTRCcp&amp;WINDOW=FIRST_POPUP&amp;HEIGHT=450&amp;WIDTH=450&amp;","START_MAXIMIZED=FALSE&amp;VAR:CALENDAR=US&amp;VAR:SYMBOL=672529&amp;VAR:INDEX=0"}</definedName>
    <definedName name="_71__FDSAUDITLINK__" localSheetId="54" hidden="1">{"fdsup://directions/FAT Viewer?action=UPDATE&amp;creator=factset&amp;DYN_ARGS=TRUE&amp;DOC_NAME=FAT:FQL_AUDITING_CLIENT_TEMPLATE.FAT&amp;display_string=Audit&amp;VAR:KEY=UZSZCXIVQZ&amp;VAR:QUERY=RkZfRU5UUlBSX1ZBTF9EQUlMWSg0MDI0MiwsLCwnVVNEJywnRElMJyk=&amp;WINDOW=FIRST_POPUP&amp;HEIGHT=45","0&amp;WIDTH=450&amp;START_MAXIMIZED=FALSE&amp;VAR:CALENDAR=US&amp;VAR:SYMBOL=672529&amp;VAR:INDEX=0"}</definedName>
    <definedName name="_72__123Graph_ASEG_PIE" localSheetId="54" hidden="1">#REF!</definedName>
    <definedName name="_72__FDSAUDITLINK__" localSheetId="54" hidden="1">{"fdsup://directions/FAT Viewer?action=UPDATE&amp;creator=factset&amp;DYN_ARGS=TRUE&amp;DOC_NAME=FAT:FQL_AUDITING_CLIENT_TEMPLATE.FAT&amp;display_string=Audit&amp;VAR:KEY=MXYZWTSLEL&amp;VAR:QUERY=RkZfRUJJVERBX0lCKCdDQUwnLDIwMDksLCwsJ1VTRCcp&amp;WINDOW=FIRST_POPUP&amp;HEIGHT=450&amp;WIDTH=450&amp;","START_MAXIMIZED=FALSE&amp;VAR:CALENDAR=US&amp;VAR:SYMBOL=642539&amp;VAR:INDEX=0"}</definedName>
    <definedName name="_73__FDSAUDITLINK__" localSheetId="54" hidden="1">{"fdsup://directions/FAT Viewer?action=UPDATE&amp;creator=factset&amp;DYN_ARGS=TRUE&amp;DOC_NAME=FAT:FQL_AUDITING_CLIENT_TEMPLATE.FAT&amp;display_string=Audit&amp;VAR:KEY=MXSHIJCBUD&amp;VAR:QUERY=RkZfRU5UUlBSX1ZBTF9EQUlMWSg0MDI0MiwsLCwnVVNEJywnRElMJyk=&amp;WINDOW=FIRST_POPUP&amp;HEIGHT=45","0&amp;WIDTH=450&amp;START_MAXIMIZED=FALSE&amp;VAR:CALENDAR=US&amp;VAR:SYMBOL=642539&amp;VAR:INDEX=0"}</definedName>
    <definedName name="_74__FDSAUDITLINK__" localSheetId="54" hidden="1">{"fdsup://directions/FAT Viewer?action=UPDATE&amp;creator=factset&amp;DYN_ARGS=TRUE&amp;DOC_NAME=FAT:FQL_AUDITING_CLIENT_TEMPLATE.FAT&amp;display_string=Audit&amp;VAR:KEY=CXYHEJMREF&amp;VAR:QUERY=RkZfRUJJVERBX0lCKCdDQUwnLDIwMDksLCwsJ1VTRCcp&amp;WINDOW=FIRST_POPUP&amp;HEIGHT=450&amp;WIDTH=450&amp;","START_MAXIMIZED=FALSE&amp;VAR:CALENDAR=US&amp;VAR:SYMBOL=B1JNK8&amp;VAR:INDEX=0"}</definedName>
    <definedName name="_75__123Graph_BCHART_2" localSheetId="54" hidden="1">#REF!</definedName>
    <definedName name="_75__FDSAUDITLINK__" localSheetId="54" hidden="1">{"fdsup://directions/FAT Viewer?action=UPDATE&amp;creator=factset&amp;DYN_ARGS=TRUE&amp;DOC_NAME=FAT:FQL_AUDITING_CLIENT_TEMPLATE.FAT&amp;display_string=Audit&amp;VAR:KEY=EHIVMZAFGB&amp;VAR:QUERY=RkZfRU5UUlBSX1ZBTF9EQUlMWSg0MDI0MiwsLCwnVVNEJywnRElMJyk=&amp;WINDOW=FIRST_POPUP&amp;HEIGHT=45","0&amp;WIDTH=450&amp;START_MAXIMIZED=FALSE&amp;VAR:CALENDAR=US&amp;VAR:SYMBOL=B1JNK8&amp;VAR:INDEX=0"}</definedName>
    <definedName name="_76__FDSAUDITLINK__" localSheetId="54" hidden="1">{"fdsup://directions/FAT Viewer?action=UPDATE&amp;creator=factset&amp;DYN_ARGS=TRUE&amp;DOC_NAME=FAT:FQL_AUDITING_CLIENT_TEMPLATE.FAT&amp;display_string=Audit&amp;VAR:KEY=OVIVMZOVCP&amp;VAR:QUERY=RkZfRUJJVERBX0lCKCdDQUwnLDIwMDksLCwsJ1VTRCcp&amp;WINDOW=FIRST_POPUP&amp;HEIGHT=450&amp;WIDTH=450&amp;","START_MAXIMIZED=FALSE&amp;VAR:CALENDAR=US&amp;VAR:SYMBOL=B09N7M&amp;VAR:INDEX=0"}</definedName>
    <definedName name="_77__FDSAUDITLINK__" localSheetId="54" hidden="1">{"fdsup://directions/FAT Viewer?action=UPDATE&amp;creator=factset&amp;DYN_ARGS=TRUE&amp;DOC_NAME=FAT:FQL_AUDITING_CLIENT_TEMPLATE.FAT&amp;display_string=Audit&amp;VAR:KEY=MLSVYZWRCH&amp;VAR:QUERY=RkZfRU5UUlBSX1ZBTF9EQUlMWSg0MDI0MiwsLCwnVVNEJywnRElMJyk=&amp;WINDOW=FIRST_POPUP&amp;HEIGHT=45","0&amp;WIDTH=450&amp;START_MAXIMIZED=FALSE&amp;VAR:CALENDAR=US&amp;VAR:SYMBOL=B09N7M&amp;VAR:INDEX=0"}</definedName>
    <definedName name="_78__FDSAUDITLINK__" localSheetId="54" hidden="1">{"fdsup://Directions/FactSet Auditing Viewer?action=AUDIT_VALUE&amp;DB=129&amp;ID1=604348&amp;VALUEID=03426&amp;SDATE=2008&amp;PERIODTYPE=ANN_STD&amp;window=popup_no_bar&amp;width=385&amp;height=120&amp;START_MAXIMIZED=FALSE&amp;creator=factset&amp;display_string=Audit"}</definedName>
    <definedName name="_79__FDSAUDITLINK__" localSheetId="54" hidden="1">{"fdsup://directions/FAT Viewer?action=UPDATE&amp;creator=factset&amp;DYN_ARGS=TRUE&amp;DOC_NAME=FAT:FQL_AUDITING_CLIENT_TEMPLATE.FAT&amp;display_string=Audit&amp;VAR:KEY=ALIZMZKVMP&amp;VAR:QUERY=RkZfRU5UUlBSX1ZBTF9EQUlMWSg0MDI0MiwsLCwnVVNEJywnRElMJyk=&amp;WINDOW=FIRST_POPUP&amp;HEIGHT=45","0&amp;WIDTH=450&amp;START_MAXIMIZED=FALSE&amp;VAR:CALENDAR=US&amp;VAR:SYMBOL=70454910&amp;VAR:INDEX=0"}</definedName>
    <definedName name="_8__123Graph_AChart_8E" localSheetId="54" hidden="1">#REF!</definedName>
    <definedName name="_8__123Graph_CCHART_1" localSheetId="54" hidden="1">#REF!</definedName>
    <definedName name="_8__FDSAUDITLINK__" localSheetId="54" hidden="1">{"fdsup://directions/FAT Viewer?action=UPDATE&amp;creator=factset&amp;DYN_ARGS=TRUE&amp;DOC_NAME=FAT:FQL_AUDITING_CLIENT_TEMPLATE.FAT&amp;display_string=Audit&amp;VAR:KEY=EZUHWRCBOF&amp;VAR:QUERY=RkZfRUJJVERBX0lCKCdDQUwnLDIwMDksLCwsJ1VTRCcp&amp;WINDOW=FIRST_POPUP&amp;HEIGHT=450&amp;WIDTH=450&amp;","START_MAXIMIZED=FALSE&amp;VAR:CALENDAR=US&amp;VAR:SYMBOL=620337&amp;VAR:INDEX=0"}</definedName>
    <definedName name="_80__FDSAUDITLINK__" localSheetId="54" hidden="1">{"fdsup://directions/FAT Viewer?action=UPDATE&amp;creator=factset&amp;DYN_ARGS=TRUE&amp;DOC_NAME=FAT:FQL_AUDITING_CLIENT_TEMPLATE.FAT&amp;display_string=Audit&amp;VAR:KEY=KVIZONYBQL&amp;VAR:QUERY=RkZfRUJJVERBX0lCKCdDQUwnLDIwMDksLCwsJ1VTRCcp&amp;WINDOW=FIRST_POPUP&amp;HEIGHT=450&amp;WIDTH=450&amp;","START_MAXIMIZED=FALSE&amp;VAR:CALENDAR=US&amp;VAR:SYMBOL=01381710&amp;VAR:INDEX=0"}</definedName>
    <definedName name="_81__123Graph_BCHART_15" localSheetId="54" hidden="1">#REF!</definedName>
    <definedName name="_81__FDSAUDITLINK__" localSheetId="54" hidden="1">{"fdsup://directions/FAT Viewer?action=UPDATE&amp;creator=factset&amp;DYN_ARGS=TRUE&amp;DOC_NAME=FAT:FQL_AUDITING_CLIENT_TEMPLATE.FAT&amp;display_string=Audit&amp;VAR:KEY=WDIPMPONKN&amp;VAR:QUERY=RkZfRU5UUlBSX1ZBTF9EQUlMWSg0MDI0MiwsLCwnVVNEJywnRElMJyk=&amp;WINDOW=FIRST_POPUP&amp;HEIGHT=45","0&amp;WIDTH=450&amp;START_MAXIMIZED=FALSE&amp;VAR:CALENDAR=US&amp;VAR:SYMBOL=01381710&amp;VAR:INDEX=0"}</definedName>
    <definedName name="_82__FDSAUDITLINK__" localSheetId="54" hidden="1">{"fdsup://directions/FAT Viewer?action=UPDATE&amp;creator=factset&amp;DYN_ARGS=TRUE&amp;DOC_NAME=FAT:FQL_AUDITING_CLIENT_TEMPLATE.FAT&amp;display_string=Audit&amp;VAR:KEY=SFSDQLCZQV&amp;VAR:QUERY=RkZfRUJJVERBX0lCKCdDQUwnLDIwMDksLCwsJ1VTRCcp&amp;WINDOW=FIRST_POPUP&amp;HEIGHT=450&amp;WIDTH=450&amp;","START_MAXIMIZED=FALSE&amp;VAR:CALENDAR=US&amp;VAR:SYMBOL=B1G426&amp;VAR:INDEX=0"}</definedName>
    <definedName name="_83__123Graph_BCHART_3" localSheetId="54" hidden="1">#REF!</definedName>
    <definedName name="_83__FDSAUDITLINK__" localSheetId="54" hidden="1">{"fdsup://directions/FAT Viewer?action=UPDATE&amp;creator=factset&amp;DYN_ARGS=TRUE&amp;DOC_NAME=FAT:FQL_AUDITING_CLIENT_TEMPLATE.FAT&amp;display_string=Audit&amp;VAR:KEY=MZYVMTAFUT&amp;VAR:QUERY=RkZfRU5UUlBSX1ZBTF9EQUlMWSg0MDI0MiwsLCwnVVNEJywnRElMJyk=&amp;WINDOW=FIRST_POPUP&amp;HEIGHT=45","0&amp;WIDTH=450&amp;START_MAXIMIZED=FALSE&amp;VAR:CALENDAR=US&amp;VAR:SYMBOL=B1G426&amp;VAR:INDEX=0"}</definedName>
    <definedName name="_84__FDSAUDITLINK__" localSheetId="54" hidden="1">{"fdsup://directions/FAT Viewer?action=UPDATE&amp;creator=factset&amp;DYN_ARGS=TRUE&amp;DOC_NAME=FAT:FQL_AUDITING_CLIENT_TEMPLATE.FAT&amp;display_string=Audit&amp;VAR:KEY=CLMPGRAFIV&amp;VAR:QUERY=RkZfRUJJVERBX0lCKCdDQUwnLDIwMDksLCwsJ1VTRCcp&amp;WINDOW=FIRST_POPUP&amp;HEIGHT=450&amp;WIDTH=450&amp;","START_MAXIMIZED=FALSE&amp;VAR:CALENDAR=US&amp;VAR:SYMBOL=B29BCK&amp;VAR:INDEX=0"}</definedName>
    <definedName name="_85__FDSAUDITLINK__" localSheetId="54" hidden="1">{"fdsup://directions/FAT Viewer?action=UPDATE&amp;creator=factset&amp;DYN_ARGS=TRUE&amp;DOC_NAME=FAT:FQL_AUDITING_CLIENT_TEMPLATE.FAT&amp;display_string=Audit&amp;VAR:KEY=ONCXUBIDAL&amp;VAR:QUERY=RkZfRU5UUlBSX1ZBTF9EQUlMWSg0MDI0MiwsLCwnVVNEJywnRElMJyk=&amp;WINDOW=FIRST_POPUP&amp;HEIGHT=45","0&amp;WIDTH=450&amp;START_MAXIMIZED=FALSE&amp;VAR:CALENDAR=US&amp;VAR:SYMBOL=B29BCK&amp;VAR:INDEX=0"}</definedName>
    <definedName name="_86__FDSAUDITLINK__" localSheetId="54" hidden="1">{"fdsup://directions/FAT Viewer?action=UPDATE&amp;creator=factset&amp;DYN_ARGS=TRUE&amp;DOC_NAME=FAT:FQL_AUDITING_CLIENT_TEMPLATE.FAT&amp;display_string=Audit&amp;VAR:KEY=CPINQXQDOF&amp;VAR:QUERY=RkZfRUJJVERBX0lCKCdDQUwnLDIwMDksLCwsJ1VTRCcp&amp;WINDOW=FIRST_POPUP&amp;HEIGHT=450&amp;WIDTH=450&amp;","START_MAXIMIZED=FALSE&amp;VAR:CALENDAR=US&amp;VAR:SYMBOL=B019KX&amp;VAR:INDEX=0"}</definedName>
    <definedName name="_87__FDSAUDITLINK__" localSheetId="54" hidden="1">{"fdsup://directions/FAT Viewer?action=UPDATE&amp;creator=factset&amp;DYN_ARGS=TRUE&amp;DOC_NAME=FAT:FQL_AUDITING_CLIENT_TEMPLATE.FAT&amp;display_string=Audit&amp;VAR:KEY=GBWNGBUNCZ&amp;VAR:QUERY=RkZfRUJJVERBX0lCKCdDQUwnLDIwMDksLCwsJ1VTRCcp&amp;WINDOW=FIRST_POPUP&amp;HEIGHT=450&amp;WIDTH=450&amp;","START_MAXIMIZED=FALSE&amp;VAR:CALENDAR=US&amp;VAR:SYMBOL=84265V10&amp;VAR:INDEX=0"}</definedName>
    <definedName name="_88__FDSAUDITLINK__" localSheetId="54" hidden="1">{"fdsup://directions/FAT Viewer?action=UPDATE&amp;creator=factset&amp;DYN_ARGS=TRUE&amp;DOC_NAME=FAT:FQL_AUDITING_CLIENT_TEMPLATE.FAT&amp;display_string=Audit&amp;VAR:KEY=QTEFEBGPSL&amp;VAR:QUERY=RkZfRUJJVERBX0lCKCdDQUwnLDIwMDksLCwsJ1VTRCcp&amp;WINDOW=FIRST_POPUP&amp;HEIGHT=450&amp;WIDTH=450&amp;","START_MAXIMIZED=FALSE&amp;VAR:CALENDAR=US&amp;VAR:SYMBOL=35671D85&amp;VAR:INDEX=0"}</definedName>
    <definedName name="_89__FDSAUDITLINK__" localSheetId="54" hidden="1">{"fdsup://directions/FAT Viewer?action=UPDATE&amp;creator=factset&amp;DYN_ARGS=TRUE&amp;DOC_NAME=FAT:FQL_AUDITING_CLIENT_TEMPLATE.FAT&amp;display_string=Audit&amp;VAR:KEY=SDCXMZYZYB&amp;VAR:QUERY=RkZfRUJJVERBX0lCKCdDQUwnLDIwMDksLCwsJ1VTRCcp&amp;WINDOW=FIRST_POPUP&amp;HEIGHT=450&amp;WIDTH=450&amp;","START_MAXIMIZED=FALSE&amp;VAR:CALENDAR=US&amp;VAR:SYMBOL=604348&amp;VAR:INDEX=0"}</definedName>
    <definedName name="_9__123Graph_ACHART_12" localSheetId="54" hidden="1">#REF!</definedName>
    <definedName name="_9__123Graph_BChart_1E" localSheetId="54" hidden="1">#REF!</definedName>
    <definedName name="_9__123Graph_BCHART_3" localSheetId="54" hidden="1">'Rent Roll Analysis'!#REF!</definedName>
    <definedName name="_9__123Graph_BGROWTH_9" localSheetId="54" hidden="1">#REF!</definedName>
    <definedName name="_9__123Graph_CCHART_2" localSheetId="54" hidden="1">#REF!</definedName>
    <definedName name="_9__FDSAUDITLINK__" localSheetId="54" hidden="1">{"fdsup://directions/FAT Viewer?action=UPDATE&amp;creator=factset&amp;DYN_ARGS=TRUE&amp;DOC_NAME=FAT:FQL_AUDITING_CLIENT_TEMPLATE.FAT&amp;display_string=Audit&amp;VAR:KEY=EDQJQJKLIF&amp;VAR:QUERY=RkZfRU5UUlBSX1ZBTF9EQUlMWSg0MDI0MiwsLCwnVVNEJywnRElMJyk=&amp;WINDOW=FIRST_POPUP&amp;HEIGHT=45","0&amp;WIDTH=450&amp;START_MAXIMIZED=FALSE&amp;VAR:CALENDAR=US&amp;VAR:SYMBOL=620337&amp;VAR:INDEX=0"}</definedName>
    <definedName name="_90__123Graph_BCHART_16" localSheetId="54" hidden="1">#REF!</definedName>
    <definedName name="_90__FDSAUDITLINK__" localSheetId="54" hidden="1">{"fdsup://Directions/FactSet Auditing Viewer?action=AUDIT_VALUE&amp;DB=129&amp;ID1=604348&amp;VALUEID=02001&amp;SDATE=2008&amp;PERIODTYPE=ANN_STD&amp;window=popup_no_bar&amp;width=385&amp;height=120&amp;START_MAXIMIZED=FALSE&amp;creator=factset&amp;display_string=Audit"}</definedName>
    <definedName name="_91__FDSAUDITLINK__" localSheetId="54" hidden="1">{"fdsup://directions/FAT Viewer?action=UPDATE&amp;creator=factset&amp;DYN_ARGS=TRUE&amp;DOC_NAME=FAT:FQL_AUDITING_CLIENT_TEMPLATE.FAT&amp;display_string=Audit&amp;VAR:KEY=IBUXKJGJCN&amp;VAR:QUERY=RkZfRU5UUlBSX1ZBTF9EQUlMWSg0MDI0MiwsLCwnVVNEJywnRElMJyk=&amp;WINDOW=FIRST_POPUP&amp;HEIGHT=45","0&amp;WIDTH=450&amp;START_MAXIMIZED=FALSE&amp;VAR:CALENDAR=US&amp;VAR:SYMBOL=604348&amp;VAR:INDEX=0"}</definedName>
    <definedName name="_92__FDSAUDITLINK__" localSheetId="54" hidden="1">{"fdsup://directions/FAT Viewer?action=UPDATE&amp;creator=factset&amp;DYN_ARGS=TRUE&amp;DOC_NAME=FAT:FQL_AUDITING_CLIENT_TEMPLATE.FAT&amp;display_string=Audit&amp;VAR:KEY=ORCHORYFWP&amp;VAR:QUERY=RkZfRUJJVERBX0lCKCdDQUwnLDIwMDksLCwsJ1VTRCcp&amp;WINDOW=FIRST_POPUP&amp;HEIGHT=450&amp;WIDTH=450&amp;","START_MAXIMIZED=FALSE&amp;VAR:CALENDAR=US&amp;VAR:SYMBOL=613944&amp;VAR:INDEX=0"}</definedName>
    <definedName name="_92_0_Table1_" localSheetId="54" hidden="1">#REF!</definedName>
    <definedName name="_93__FDSAUDITLINK__" localSheetId="54" hidden="1">{"fdsup://directions/FAT Viewer?action=UPDATE&amp;creator=factset&amp;DYN_ARGS=TRUE&amp;DOC_NAME=FAT:FQL_AUDITING_CLIENT_TEMPLATE.FAT&amp;display_string=Audit&amp;VAR:KEY=MPCJKXEHKN&amp;VAR:QUERY=RkZfRU5UUlBSX1ZBTF9EQUlMWSg0MDI0MiwsLCwnVVNEJywnRElMJyk=&amp;WINDOW=FIRST_POPUP&amp;HEIGHT=45","0&amp;WIDTH=450&amp;START_MAXIMIZED=FALSE&amp;VAR:CALENDAR=US&amp;VAR:SYMBOL=613944&amp;VAR:INDEX=0"}</definedName>
    <definedName name="_94__FDSAUDITLINK__" localSheetId="54" hidden="1">{"fdsup://directions/FAT Viewer?action=UPDATE&amp;creator=factset&amp;DYN_ARGS=TRUE&amp;DOC_NAME=FAT:FQL_AUDITING_CLIENT_TEMPLATE.FAT&amp;display_string=Audit&amp;VAR:KEY=MZMPOVYPOT&amp;VAR:QUERY=RkZfRUJJVERBX0lCKCdDQUwnLDIwMDksLCwsJ1VTRCcp&amp;WINDOW=FIRST_POPUP&amp;HEIGHT=450&amp;WIDTH=450&amp;","START_MAXIMIZED=FALSE&amp;VAR:CALENDAR=US&amp;VAR:SYMBOL=B0GWF4&amp;VAR:INDEX=0"}</definedName>
    <definedName name="_94_0_Table2_" localSheetId="54" hidden="1">#REF!</definedName>
    <definedName name="_95__FDSAUDITLINK__" localSheetId="54" hidden="1">{"fdsup://directions/FAT Viewer?action=UPDATE&amp;creator=factset&amp;DYN_ARGS=TRUE&amp;DOC_NAME=FAT:FQL_AUDITING_CLIENT_TEMPLATE.FAT&amp;display_string=Audit&amp;VAR:KEY=OTIPUXQVWX&amp;VAR:QUERY=RkZfRU5UUlBSX1ZBTF9EQUlMWSg0MDI0MiwsLCwnVVNEJywnRElMJyk=&amp;WINDOW=FIRST_POPUP&amp;HEIGHT=45","0&amp;WIDTH=450&amp;START_MAXIMIZED=FALSE&amp;VAR:CALENDAR=US&amp;VAR:SYMBOL=B0GWF4&amp;VAR:INDEX=0"}</definedName>
    <definedName name="_96__FDSAUDITLINK__" localSheetId="54" hidden="1">{"fdsup://directions/FAT Viewer?action=UPDATE&amp;creator=factset&amp;DYN_ARGS=TRUE&amp;DOC_NAME=FAT:FQL_AUDITING_CLIENT_TEMPLATE.FAT&amp;display_string=Audit&amp;VAR:KEY=OFSDYBCHEJ&amp;VAR:QUERY=RkZfRUJJVERBX0lCKCdDQUwnLDIwMDksLCwsJ1VTRCcp&amp;WINDOW=FIRST_POPUP&amp;HEIGHT=450&amp;WIDTH=450&amp;","START_MAXIMIZED=FALSE&amp;VAR:CALENDAR=US&amp;VAR:SYMBOL=B11HK3&amp;VAR:INDEX=0"}</definedName>
    <definedName name="_97__FDSAUDITLINK__" localSheetId="54" hidden="1">{"fdsup://directions/FAT Viewer?action=UPDATE&amp;creator=factset&amp;DYN_ARGS=TRUE&amp;DOC_NAME=FAT:FQL_AUDITING_CLIENT_TEMPLATE.FAT&amp;display_string=Audit&amp;VAR:KEY=MDELEFOVAR&amp;VAR:QUERY=RkZfRU5UUlBSX1ZBTF9EQUlMWSg0MDI0MiwsLCwnVVNEJywnRElMJyk=&amp;WINDOW=FIRST_POPUP&amp;HEIGHT=45","0&amp;WIDTH=450&amp;START_MAXIMIZED=FALSE&amp;VAR:CALENDAR=US&amp;VAR:SYMBOL=B11HK3&amp;VAR:INDEX=0"}</definedName>
    <definedName name="_98__FDSAUDITLINK__" localSheetId="54" hidden="1">{"fdsup://directions/FAT Viewer?action=UPDATE&amp;creator=factset&amp;DYN_ARGS=TRUE&amp;DOC_NAME=FAT:FQL_AUDITING_CLIENT_TEMPLATE.FAT&amp;display_string=Audit&amp;VAR:KEY=UXMFINCVAN&amp;VAR:QUERY=RkZfRUJJVERBX0lCKCdDQUwnLDIwMDksLCwsJ1VTRCcp&amp;WINDOW=FIRST_POPUP&amp;HEIGHT=450&amp;WIDTH=450&amp;","START_MAXIMIZED=FALSE&amp;VAR:CALENDAR=US&amp;VAR:SYMBOL=20854P10&amp;VAR:INDEX=0"}</definedName>
    <definedName name="_99__123Graph_BCHART_17" localSheetId="54" hidden="1">#REF!</definedName>
    <definedName name="_99__123Graph_LBL_ACHART_2" localSheetId="54" hidden="1">#REF!</definedName>
    <definedName name="_99__FDSAUDITLINK__" localSheetId="54" hidden="1">{"fdsup://directions/FAT Viewer?action=UPDATE&amp;creator=factset&amp;DYN_ARGS=TRUE&amp;DOC_NAME=FAT:FQL_AUDITING_CLIENT_TEMPLATE.FAT&amp;display_string=Audit&amp;VAR:KEY=YZUDINQFMN&amp;VAR:QUERY=RkZfRU5UUlBSX1ZBTF9EQUlMWSg0MDI0MiwsLCwnVVNEJywnRElMJyk=&amp;WINDOW=FIRST_POPUP&amp;HEIGHT=45","0&amp;WIDTH=450&amp;START_MAXIMIZED=FALSE&amp;VAR:CALENDAR=US&amp;VAR:SYMBOL=20854P10&amp;VAR:INDEX=0"}</definedName>
    <definedName name="_99_0_Table1_" localSheetId="54" hidden="1">#REF!</definedName>
    <definedName name="_a1" localSheetId="54" hidden="1">{"Assump",#N/A,TRUE,"Proforma";"first",#N/A,TRUE,"Proforma";"second",#N/A,TRUE,"Proforma";"lease1",#N/A,TRUE,"Proforma";"lease2",#N/A,TRUE,"Proforma"}</definedName>
    <definedName name="_a2" localSheetId="54" hidden="1">{"sheet a",#N/A,FALSE,"A";"2 9 casflow",#N/A,FALSE,"B"}</definedName>
    <definedName name="_aa1" localSheetId="54" hidden="1">{"AnnualRentRoll",#N/A,FALSE,"RentRoll"}</definedName>
    <definedName name="_al1" localSheetId="54" hidden="1">{"sheet a",#N/A,FALSE,"A";"sheet b 1",#N/A,FALSE,"B";"sheet b 2",#N/A,FALSE,"B"}</definedName>
    <definedName name="_AVB2" localSheetId="54" hidden="1">{"page1",#N/A,FALSE,"PROFORMA";"page2",#N/A,FALSE,"PROFORMA";"page3",#N/A,FALSE,"PROFORMA";"page4",#N/A,FALSE,"PROFORMA";"page5",#N/A,FALSE,"PROFORMA";"page6",#N/A,FALSE,"PROFORMA";"page7",#N/A,FALSE,"PROFORMA";"page8",#N/A,FALSE,"PROFORMA"}</definedName>
    <definedName name="_b1" localSheetId="54" hidden="1">{"annual",#N/A,FALSE,"Pro Forma";#N/A,#N/A,FALSE,"Golf Operations"}</definedName>
    <definedName name="_bdm.001ebbfb01f446788abe587396dca203.edm" localSheetId="54" hidden="1">#REF!</definedName>
    <definedName name="_bdm.0045703A849D4E7B8E96DBA65847AE18.edm" localSheetId="54" hidden="1">#REF!</definedName>
    <definedName name="_bdm.1450B14FA809499E85BE6C83459FE79B.edm" localSheetId="54" hidden="1">#REF!</definedName>
    <definedName name="_bdm.22F5AB2FA411462B896E47B76493DA41.edm" localSheetId="54" hidden="1">#REF!</definedName>
    <definedName name="_bdm.8B14DE2DABC84DC5BF652222F70FA3D6.edm" localSheetId="54">#REF!</definedName>
    <definedName name="_bdm.96B781F5FFCC472A8326AC4B01FA3125.edm" localSheetId="54" hidden="1">#REF!</definedName>
    <definedName name="_bdm.9C4E67CDC56649218BCFAC98BCD9D789.edm" localSheetId="54" hidden="1">#REF!</definedName>
    <definedName name="_cd1" localSheetId="54">#REF!</definedName>
    <definedName name="_cf1" localSheetId="54">#REF!</definedName>
    <definedName name="_cflow_2" localSheetId="54" hidden="1">{"CF",#N/A,FALSE,"Cash Flow";"RET",#N/A,FALSE,"Returns";"NPV",#N/A,FALSE,"Values";"ASMPT",#N/A,FALSE,"Assumptions"}</definedName>
    <definedName name="_COO2" localSheetId="54" hidden="1">{#N/A,#N/A,FALSE,"Matrix";#N/A,#N/A,FALSE,"Cash Flow";#N/A,#N/A,FALSE,"10 Year Cost Analysis"}</definedName>
    <definedName name="_CurrentDate" localSheetId="54">#REF!</definedName>
    <definedName name="_DCFBegin" localSheetId="54">#REF!</definedName>
    <definedName name="_DCFDiscRate" localSheetId="54">#REF!</definedName>
    <definedName name="_DCFFirstMonth" localSheetId="54">#REF!</definedName>
    <definedName name="_DCFInclusion" localSheetId="54">#REF!</definedName>
    <definedName name="_DCFLabels" localSheetId="54">#REF!</definedName>
    <definedName name="_DCFLastMonth" localSheetId="54">OFFSET('Rent Roll Analysis'!_DCFFirstMonth,0,#REF!*12-1)</definedName>
    <definedName name="_DCFMonths" localSheetId="54">'Rent Roll Analysis'!_DCFFirstMonth:'Rent Roll Analysis'!_DCFLastMonth</definedName>
    <definedName name="_DCFSaleYear" localSheetId="54">OFFSET('Rent Roll Analysis'!_DCFBegin,0,#REF!*12-1)</definedName>
    <definedName name="_dd1" localSheetId="54">#REF!</definedName>
    <definedName name="_del1" localSheetId="54" hidden="1">{"Page1",#N/A,FALSE,"7979";"Page2",#N/A,FALSE,"7979";"Page3",#N/A,FALSE,"7979"}</definedName>
    <definedName name="_df1" localSheetId="54" hidden="1">{#N/A,#N/A,FALSE,"Calc";#N/A,#N/A,FALSE,"Sensitivity";#N/A,#N/A,FALSE,"LT Earn.Dil.";#N/A,#N/A,FALSE,"Dil. AVP"}</definedName>
    <definedName name="_df2" localSheetId="54" hidden="1">{#N/A,#N/A,FALSE,"Calc";#N/A,#N/A,FALSE,"Sensitivity";#N/A,#N/A,FALSE,"LT Earn.Dil.";#N/A,#N/A,FALSE,"Dil. AVP"}</definedName>
    <definedName name="_dfadfasd" localSheetId="54" hidden="1">{"cap_structure",#N/A,FALSE,"Graph-Mkt Cap";"price",#N/A,FALSE,"Graph-Price";"ebit",#N/A,FALSE,"Graph-EBITDA";"ebitda",#N/A,FALSE,"Graph-EBITDA"}</definedName>
    <definedName name="_dff1" localSheetId="54" hidden="1">{"incomemth",#N/A,TRUE,"forecast01";"incpercentmth",#N/A,TRUE,"forecast01";"balancemth",#N/A,TRUE,"forecast01";"cashmth",#N/A,TRUE,"forecast01";"cov2mth",#N/A,TRUE,"forecast01";"prbexp",#N/A,TRUE,"forecast01";"prbcap",#N/A,TRUE,"forecast01";"coalconsultants",#N/A,TRUE,"forecast01";"prbsum",#N/A,TRUE,"forecast01"}</definedName>
    <definedName name="_Dist_Values" localSheetId="54" hidden="1">#REF!</definedName>
    <definedName name="_e4" localSheetId="54" hidden="1">{"new",#N/A,FALSE,"D";"PROFORMA",#N/A,FALSE,"A";"partial 1",#N/A,FALSE,"B";"partial 2",#N/A,FALSE,"B";"partial 3",#N/A,FALSE,"B";"SMALL CF 1",#N/A,FALSE,"C"}</definedName>
    <definedName name="_e4567" localSheetId="54" hidden="1">{"Status",#N/A,FALSE,"Consol";"StatusDetail",#N/A,FALSE,"Consol"}</definedName>
    <definedName name="_fdf1" localSheetId="54" hidden="1">{"incomemth",#N/A,TRUE,"forecast00";"incomepercentmth",#N/A,TRUE,"forecast00";"balancemth",#N/A,TRUE,"forecast00";"cashmth",#N/A,TRUE,"forecast00";"covenantmth",#N/A,TRUE,"forecast00"}</definedName>
    <definedName name="_fdg1" localSheetId="54" hidden="1">{"incomemth",#N/A,TRUE,"forecast00";"incomepercentmth",#N/A,TRUE,"forecast00";"balancemth",#N/A,TRUE,"forecast00";"cashmth",#N/A,TRUE,"forecast00";"covenantmth",#N/A,TRUE,"forecast00"}</definedName>
    <definedName name="_fds1" localSheetId="54" hidden="1">{"incomemth",#N/A,TRUE,"forecast01";"incpercentmth",#N/A,TRUE,"forecast01";"balancemth",#N/A,TRUE,"forecast01";"cashmth",#N/A,TRUE,"forecast01";"cov2mth",#N/A,TRUE,"forecast01";"prbexp",#N/A,TRUE,"forecast01";"prbcap",#N/A,TRUE,"forecast01";"coalconsultants",#N/A,TRUE,"forecast01";"prbsum",#N/A,TRUE,"forecast01"}</definedName>
    <definedName name="_Fee_Acquisition" localSheetId="54">#REF!</definedName>
    <definedName name="_Fee_Asset_Management" localSheetId="54">#REF!</definedName>
    <definedName name="_Fee_CapitalImprov" localSheetId="54">#REF!</definedName>
    <definedName name="_Fee_Debt_Initial" localSheetId="54">#REF!</definedName>
    <definedName name="_Fee_LC" localSheetId="54">#REF!</definedName>
    <definedName name="_Fee_TI" localSheetId="54">#REF!</definedName>
    <definedName name="_fff2" localSheetId="54" hidden="1">{"Main",#N/A,FALSE,"Wacker";"Main2",#N/A,FALSE,"Wacker";"Value",#N/A,FALSE,"Wacker";"Sensitivity",#N/A,FALSE,"Wacker";"Paine",#N/A,FALSE,"Wacker";"Quaker",#N/A,FALSE,"Wacker";"Wacker",#N/A,FALSE,"Wacker";"1900",#N/A,FALSE,"Wacker";"1901",#N/A,FALSE,"Wacker"}</definedName>
    <definedName name="_Fil1" localSheetId="54">#REF!</definedName>
    <definedName name="_Fill" localSheetId="54" hidden="1">#REF!</definedName>
    <definedName name="_gf1" localSheetId="54" hidden="1">{"incomemth",#N/A,TRUE,"forecast00";"incomepercentmth",#N/A,TRUE,"forecast00";"balancemth",#N/A,TRUE,"forecast00";"cashmth",#N/A,TRUE,"forecast00";"covenantmth",#N/A,TRUE,"forecast00"}</definedName>
    <definedName name="_gfd2" localSheetId="54" hidden="1">{#N/A,#N/A,FALSE,"Cashflow Analysis";#N/A,#N/A,FALSE,"Sensitivity Analysis";#N/A,#N/A,FALSE,"PV";#N/A,#N/A,FALSE,"Pro Forma"}</definedName>
    <definedName name="_ggg2" localSheetId="54" hidden="1">{"View1",#N/A,FALSE,"Sheet1";"View2",#N/A,FALSE,"Sheet1"}</definedName>
    <definedName name="_ggg3" localSheetId="54" hidden="1">{"View1",#N/A,FALSE,"Sheet1";"View2",#N/A,FALSE,"Sheet1"}</definedName>
    <definedName name="_gig1" localSheetId="54">#REF!</definedName>
    <definedName name="_gig2" localSheetId="54">#REF!</definedName>
    <definedName name="_gmh1" localSheetId="54">#REF!</definedName>
    <definedName name="_gr1" localSheetId="54" hidden="1">{"three",#N/A,FALSE,"Capital";"four",#N/A,FALSE,"Capital"}</definedName>
    <definedName name="_hd1" localSheetId="54" hidden="1">{#N/A,#N/A,FALSE,"Calc";#N/A,#N/A,FALSE,"Sensitivity";#N/A,#N/A,FALSE,"LT Earn.Dil.";#N/A,#N/A,FALSE,"Dil. AVP"}</definedName>
    <definedName name="_hd2" localSheetId="54" hidden="1">{#N/A,#N/A,FALSE,"Calc";#N/A,#N/A,FALSE,"Sensitivity";#N/A,#N/A,FALSE,"LT Earn.Dil.";#N/A,#N/A,FALSE,"Dil. AVP"}</definedName>
    <definedName name="_hep10" localSheetId="54">#REF!</definedName>
    <definedName name="_jc1" localSheetId="54" hidden="1">{"'Cash Requirements 5F '!$A$1:$AC$48"}</definedName>
    <definedName name="_jc2" localSheetId="54"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_jc3" localSheetId="54"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jc4" localSheetId="54"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jun1" localSheetId="54">#REF!</definedName>
    <definedName name="_k" localSheetId="54" hidden="1">{#N/A,#N/A,FALSE,"Project Properties";#N/A,#N/A,FALSE,"Eng %";#N/A,#N/A,FALSE,"ENGFORM";#N/A,#N/A,FALSE,"staffing";#N/A,#N/A,FALSE,"spending"}</definedName>
    <definedName name="_Key1" localSheetId="54" hidden="1">#REF!</definedName>
    <definedName name="_Key2" localSheetId="54" hidden="1">#REF!</definedName>
    <definedName name="_Key3" localSheetId="54" hidden="1">#REF!</definedName>
    <definedName name="_key4" localSheetId="54" hidden="1">#REF!</definedName>
    <definedName name="_mg3" localSheetId="54" hidden="1">{"Main",#N/A,FALSE,"Wacker";"Main2",#N/A,FALSE,"Wacker";"Value",#N/A,FALSE,"Wacker";"Sensitivity",#N/A,FALSE,"Wacker";"Paine",#N/A,FALSE,"Wacker";"Quaker",#N/A,FALSE,"Wacker";"Wacker",#N/A,FALSE,"Wacker";"1900",#N/A,FALSE,"Wacker";"1901",#N/A,FALSE,"Wacker"}</definedName>
    <definedName name="_mr1" localSheetId="54">#REF!</definedName>
    <definedName name="_MRG2" localSheetId="54" hidden="1">{"INCOME",#N/A,FALSE,"ProNet";"VALUE",#N/A,FALSE,"ProNet"}</definedName>
    <definedName name="_new1" localSheetId="54" hidden="1">{"Data Input",#N/A,TRUE,"Data Input";"15-Yr Cash Flow",#N/A,TRUE,"Cash Flow";"15-Yr Value",#N/A,TRUE,"Value "}</definedName>
    <definedName name="_new3" localSheetId="54" hidden="1">{"ODB",#N/A,FALSE,"Hold Scenario"}</definedName>
    <definedName name="_new4" localSheetId="54" hidden="1">{#N/A,#N/A,FALSE,"OpEx (PP)";#N/A,#N/A,FALSE,"Lease Comps (O)-BT";#N/A,#N/A,FALSE,"OpEx (CC)";#N/A,#N/A,FALSE,"Value (PP-Base)";#N/A,#N/A,FALSE,"Value (CC-Base)";#N/A,#N/A,FALSE,"Sales Comps (R)";#N/A,#N/A,FALSE,"Sales Comps (O)"}</definedName>
    <definedName name="_ng1" localSheetId="54">#REF!</definedName>
    <definedName name="_OK2" localSheetId="54" hidden="1">{#N/A,#N/A,FALSE,"Cover";#N/A,#N/A,FALSE,"LUMI";#N/A,#N/A,FALSE,"COMD";#N/A,#N/A,FALSE,"Valuation";#N/A,#N/A,FALSE,"Assumptions";#N/A,#N/A,FALSE,"Pooling";#N/A,#N/A,FALSE,"BalanceSheet"}</definedName>
    <definedName name="_old2" localSheetId="54" hidden="1">{#N/A,#N/A,FALSE,"Chart 2 by Prop Type"}</definedName>
    <definedName name="_Order1" localSheetId="54" hidden="1">255</definedName>
    <definedName name="_Parse_In" localSheetId="54" hidden="1">#REF!</definedName>
    <definedName name="_Parse_Out" localSheetId="54" hidden="1">#REF!</definedName>
    <definedName name="_Ppm2" localSheetId="54" hidden="1">{"data",#N/A,FALSE,"INPUT"}</definedName>
    <definedName name="_Regression_Out" localSheetId="54">#REF!</definedName>
    <definedName name="_Regression_X" localSheetId="54">#REF!</definedName>
    <definedName name="_Regression_Y" localSheetId="54">#REF!</definedName>
    <definedName name="_sad2" localSheetId="54" hidden="1">{"MonthlyRentRoll",#N/A,FALSE,"RentRoll"}</definedName>
    <definedName name="_scenchg1" localSheetId="54" hidden="1">#REF!</definedName>
    <definedName name="_scenchg2" localSheetId="54" hidden="1">#REF!</definedName>
    <definedName name="_scenchg3" localSheetId="54" hidden="1">#REF!</definedName>
    <definedName name="_Sort" localSheetId="54" hidden="1">#REF!</definedName>
    <definedName name="_Tab2_In2" localSheetId="54" hidden="1">#REF!</definedName>
    <definedName name="_Table1_In1" localSheetId="54">#REF!</definedName>
    <definedName name="_Table2_In1" localSheetId="54" hidden="1">#REF!</definedName>
    <definedName name="_Table2_In2" localSheetId="54" hidden="1">#REF!</definedName>
    <definedName name="_Table2_Out" localSheetId="54" hidden="1">#REF!</definedName>
    <definedName name="_Table3_In3" localSheetId="54" hidden="1">#REF!</definedName>
    <definedName name="_TMAutoChart1Names" localSheetId="54" hidden="1">{"YTD","Chart 1","YTD Chart 1"}</definedName>
    <definedName name="_TMAutoChart1Refs" localSheetId="54" hidden="1">{"","","'YTD'!$AB$20","","","","","","","","","","","","","","","","",""}</definedName>
    <definedName name="_TMAutoChart2Names" localSheetId="54" hidden="1">{"Mth","Chart 1","Mth Chart 1"}</definedName>
    <definedName name="_TMAutoChart2Refs" localSheetId="54" hidden="1">{"","","'Mth'!$AB$20","","","","","","","","","","","","","","","","",""}</definedName>
    <definedName name="_TMAutoChart3Names" localSheetId="54" hidden="1">{"YTD","Chart 2","Mth Chart 2"}</definedName>
    <definedName name="_TMAutoChart3Refs" localSheetId="54" hidden="1">{"","","'YTD'!$AB$20","","","","","","","","","","","","","","","","",""}</definedName>
    <definedName name="_TMAutoChart4Names" localSheetId="54" hidden="1">{"Mth","Chart 1","Mth Chart 1"}</definedName>
    <definedName name="_TMAutoChart4Refs" localSheetId="54" hidden="1">{"","","'Mth'!$AB$20","","","","","","","","","","","","","","","","",""}</definedName>
    <definedName name="_TMAutoChart5Names" localSheetId="54" hidden="1">{"Mth","Chart 1","Mth Chart 1"}</definedName>
    <definedName name="_TMAutoChart5Refs" localSheetId="54" hidden="1">{"","","'Mth'!$AB$20","","","","","","","","","","","","","","","","",""}</definedName>
    <definedName name="_TMAutoChart6Names" localSheetId="54" hidden="1">{"YTD","Chart 2","YTD Chart 2"}</definedName>
    <definedName name="_TMAutoChart6Refs" localSheetId="54" hidden="1">{"","","'YTD'!$AB$20","","","","","","","","","","","","","","","","",""}</definedName>
    <definedName name="_v2" localSheetId="54" hidden="1">{"Budget by Month",#N/A,FALSE,"VA Departments Roll-up";"Budget by Month",#N/A,FALSE,"220";"Budget by Month",#N/A,FALSE,"300";"Budget by Month",#N/A,FALSE,"302";"Budget by Month",#N/A,FALSE,"305";"Budget by Month",#N/A,FALSE,"310"}</definedName>
    <definedName name="_VALIDATE_NOICAP" localSheetId="54">OFFSET(#REF!,1,0,#REF!,1)</definedName>
    <definedName name="_VALIDATE_NOIEXIT" localSheetId="54">OFFSET(#REF!,1,0,#REF!,1)</definedName>
    <definedName name="_w" localSheetId="54" hidden="1">{#N/A,#N/A,FALSE,"Project Properties";#N/A,#N/A,FALSE,"Eng %";#N/A,#N/A,FALSE,"ENGFORM";#N/A,#N/A,FALSE,"staffing";#N/A,#N/A,FALSE,"spending"}</definedName>
    <definedName name="_WF_Period_lookup" localSheetId="54">#REF!</definedName>
    <definedName name="_WF_Periodicity" localSheetId="54">#REF!</definedName>
    <definedName name="_WF_Remainder_GP" localSheetId="54">#REF!</definedName>
    <definedName name="_WF_Remainder_LP" localSheetId="54">#REF!</definedName>
    <definedName name="_WF_Remainder_YN" localSheetId="54">#REF!</definedName>
    <definedName name="_WF_Tier1_CatchUp_GP" localSheetId="54">#REF!</definedName>
    <definedName name="_WF_Tier1_CatchUp_LP" localSheetId="54">#REF!</definedName>
    <definedName name="_WF_Tier1_CatchUp_YN" localSheetId="54">#REF!</definedName>
    <definedName name="_WF_Tier1_GP" localSheetId="54">#REF!</definedName>
    <definedName name="_WF_Tier1_LP" localSheetId="54">#REF!</definedName>
    <definedName name="_WF_Tier1_Rate" localSheetId="54">#REF!</definedName>
    <definedName name="_WF_Tier1_YN" localSheetId="54">#REF!</definedName>
    <definedName name="_WF_Tier1CatchUp_Hurdle" localSheetId="54">#REF!</definedName>
    <definedName name="_WF_Tier2_CatchUp_GP" localSheetId="54">#REF!</definedName>
    <definedName name="_WF_Tier2_CatchUp_LP" localSheetId="54">#REF!</definedName>
    <definedName name="_WF_Tier2_CatchUp_YN" localSheetId="54">#REF!</definedName>
    <definedName name="_WF_Tier2_GP" localSheetId="54">#REF!</definedName>
    <definedName name="_WF_Tier2_LP" localSheetId="54">#REF!</definedName>
    <definedName name="_WF_Tier2_Rate" localSheetId="54">#REF!</definedName>
    <definedName name="_WF_Tier2_YN" localSheetId="54">#REF!</definedName>
    <definedName name="_WF_Tier2CatchUp_Hurdle" localSheetId="54">#REF!</definedName>
    <definedName name="_WF_Tier3_CatchUp_GP" localSheetId="54">#REF!</definedName>
    <definedName name="_WF_Tier3_CatchUp_YN" localSheetId="54">#REF!</definedName>
    <definedName name="_WF_Tier3_GP" localSheetId="54">#REF!</definedName>
    <definedName name="_WF_Tier3_LP" localSheetId="54">#REF!</definedName>
    <definedName name="_WF_Tier3_Rate" localSheetId="54">#REF!</definedName>
    <definedName name="_WF_Tier3_YN" localSheetId="54">#REF!</definedName>
    <definedName name="_WF_Tier3CatchUp_Hurdle" localSheetId="54">#REF!</definedName>
    <definedName name="_WF_Tier3CatchUp_LP" localSheetId="54">#REF!</definedName>
    <definedName name="_wr1" localSheetId="54" hidden="1">{"Output-3Column",#N/A,FALSE,"Output"}</definedName>
    <definedName name="_wrn1" localSheetId="54">#REF!</definedName>
    <definedName name="_wrn2" localSheetId="54"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wrn3" localSheetId="54"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_wrn4" localSheetId="54" hidden="1">{"data",#N/A,FALSE,"INPUT"}</definedName>
    <definedName name="_x1" localSheetId="54" hidden="1">{#N/A,#N/A,FALSE,"WATCHDSC";#N/A,#N/A,FALSE,"2LOSSMOD";#N/A,#N/A,FALSE,"2LOSS";#N/A,#N/A,FALSE,"DSC";#N/A,#N/A,FALSE,"OPERAT";#N/A,#N/A,FALSE,"ADJUST";#N/A,#N/A,FALSE,"LEASE EXPIRE"}</definedName>
    <definedName name="_x2" localSheetId="54" hidden="1">{#N/A,#N/A,FALSE,"WATCHDSC";#N/A,#N/A,FALSE,"2LOSSMOD";#N/A,#N/A,FALSE,"2LOSS";#N/A,#N/A,FALSE,"DSC";#N/A,#N/A,FALSE,"OPERAT";#N/A,#N/A,FALSE,"ADJUST";#N/A,#N/A,FALSE,"LEASE EXPIRE"}</definedName>
    <definedName name="_x3" localSheetId="54" hidden="1">{#N/A,#N/A,FALSE,"WATCHDSC";#N/A,#N/A,FALSE,"2LOSSMOD";#N/A,#N/A,FALSE,"2LOSS";#N/A,#N/A,FALSE,"DSC";#N/A,#N/A,FALSE,"OPERAT";#N/A,#N/A,FALSE,"ADJUST";#N/A,#N/A,FALSE,"LEASE EXPIRE"}</definedName>
    <definedName name="a" localSheetId="54" hidden="1">{"'Assump'!$F$6:$J$6"}</definedName>
    <definedName name="a_Key1" localSheetId="54">#REF!</definedName>
    <definedName name="a_Key2" localSheetId="54">#REF!</definedName>
    <definedName name="a1a1" localSheetId="54" hidden="1">{"Assump",#N/A,TRUE,"Proforma";"first",#N/A,TRUE,"Proforma";"second",#N/A,TRUE,"Proforma";"lease1",#N/A,TRUE,"Proforma";"lease2",#N/A,TRUE,"Proforma"}</definedName>
    <definedName name="aa" localSheetId="54" hidden="1">{"AnnualRentRoll",#N/A,FALSE,"RentRoll"}</definedName>
    <definedName name="aa.2" localSheetId="54" hidden="1">{#N/A,#N/A,FALSE,"Cashflow Analysis";#N/A,#N/A,FALSE,"Sensitivity Analysis";#N/A,#N/A,FALSE,"PV";#N/A,#N/A,FALSE,"Pro Forma"}</definedName>
    <definedName name="aaa" localSheetId="54" hidden="1">{"AnnualRentRoll",#N/A,FALSE,"RentRoll"}</definedName>
    <definedName name="aaaa" localSheetId="54" hidden="1">binary</definedName>
    <definedName name="aaaaa" localSheetId="54" hidden="1">{"Assump",#N/A,TRUE,"Proforma";"first",#N/A,TRUE,"Proforma";"second",#N/A,TRUE,"Proforma";"lease1",#N/A,TRUE,"Proforma";"lease2",#N/A,TRUE,"Proforma"}</definedName>
    <definedName name="aaaaaaa" localSheetId="54" hidden="1">{"Outflow 1",#N/A,FALSE,"Outflows-Inflows";"Outflow 2",#N/A,FALSE,"Outflows-Inflows";"Inflow 1",#N/A,FALSE,"Outflows-Inflows";"Inflow 2",#N/A,FALSE,"Outflows-Inflows"}</definedName>
    <definedName name="aaaaaaa1" localSheetId="54" hidden="1">{"Outflow 1",#N/A,FALSE,"Outflows-Inflows";"Outflow 2",#N/A,FALSE,"Outflows-Inflows";"Inflow 1",#N/A,FALSE,"Outflows-Inflows";"Inflow 2",#N/A,FALSE,"Outflows-Inflows"}</definedName>
    <definedName name="AAAAAAAA" localSheetId="54" hidden="1">{"Outflow 1",#N/A,FALSE,"Outflows-Inflows";"Outflow 2",#N/A,FALSE,"Outflows-Inflows";"Inflow 1",#N/A,FALSE,"Outflows-Inflows";"Inflow 2",#N/A,FALSE,"Outflows-Inflows"}</definedName>
    <definedName name="aaaaaaaaaaaaaaaaaa" localSheetId="54">#REF!</definedName>
    <definedName name="aaaab" localSheetId="54" hidden="1">{#N/A,#N/A,FALSE,"Project Properties";#N/A,#N/A,FALSE,"Eng %";#N/A,#N/A,FALSE,"ENGFORM";#N/A,#N/A,FALSE,"staffing";#N/A,#N/A,FALSE,"spending"}</definedName>
    <definedName name="aaaattt" localSheetId="54" hidden="1">{#N/A,#N/A,TRUE,"Cover &amp; Contents";#N/A,#N/A,TRUE,"Net Assets &amp; Ops &amp; #Units";#N/A,#N/A,TRUE,"NAV per unit";#N/A,#N/A,TRUE,"Cashflow &amp; RE";#N/A,#N/A,TRUE,"Notes 1-2";#N/A,#N/A,TRUE,"Notes 3-8";#N/A,#N/A,TRUE,"Notes 9-10";#N/A,#N/A,TRUE,"Notes 11-17";#N/A,#N/A,TRUE,"Notes 18-19";#N/A,#N/A,TRUE,"Notes 20-";#N/A,#N/A,TRUE,"Cos 1";#N/A,#N/A,TRUE,"Cos 2";#N/A,#N/A,TRUE,"App I";#N/A,#N/A,TRUE,"App II"}</definedName>
    <definedName name="aab" localSheetId="54" hidden="1">{#N/A,#N/A,TRUE,"A-site";#N/A,#N/A,TRUE,"B-Buildings";#N/A,#N/A,TRUE,"c-out-of-fence";#N/A,#N/A,TRUE,"d-proj.infr.";#N/A,#N/A,TRUE,"e- land"}</definedName>
    <definedName name="aasdfa" localSheetId="54" hidden="1">{"rtn",#N/A,FALSE,"RTN";"tables",#N/A,FALSE,"RTN";"cf",#N/A,FALSE,"CF";"stats",#N/A,FALSE,"Stats";"prop",#N/A,FALSE,"Prop"}</definedName>
    <definedName name="ab" localSheetId="54">#REF!</definedName>
    <definedName name="ab_condo" localSheetId="54">#REF!</definedName>
    <definedName name="abaaa" localSheetId="54" hidden="1">{"Outflow 1",#N/A,FALSE,"Outflows-Inflows";"Outflow 2",#N/A,FALSE,"Outflows-Inflows";"Inflow 1",#N/A,FALSE,"Outflows-Inflows";"Inflow 2",#N/A,FALSE,"Outflows-Inflows"}</definedName>
    <definedName name="abc" localSheetId="54">#REF!</definedName>
    <definedName name="abcd" localSheetId="54" hidden="1">{"Zone1",#N/A,FALSE,"Parameters";"Zone2",#N/A,FALSE,"Parameters"}</definedName>
    <definedName name="Accounting" localSheetId="54">#REF!</definedName>
    <definedName name="AccountsPayable" localSheetId="54">#REF!</definedName>
    <definedName name="Accrue"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cct7029.11" localSheetId="54">#REF!</definedName>
    <definedName name="acct7029.12" localSheetId="54">#REF!</definedName>
    <definedName name="acct7029.13" localSheetId="54">#REF!</definedName>
    <definedName name="ACQUIS" localSheetId="54">#REF!</definedName>
    <definedName name="Acquisition" localSheetId="54">#REF!</definedName>
    <definedName name="Actual" localSheetId="54">(PeriodInActual*(#REF!&gt;0))*PeriodInPlan</definedName>
    <definedName name="Actual_LTV" localSheetId="54">#REF!</definedName>
    <definedName name="ActualBeyond" localSheetId="54">PeriodInActual*(#REF!&gt;0)</definedName>
    <definedName name="Actuals_thru" localSheetId="54">#REF!</definedName>
    <definedName name="actuals_thru2" localSheetId="54">#REF!</definedName>
    <definedName name="ACwvu.annual._.hotel." localSheetId="54" hidden="1">'Rent Roll Analysis'!#REF!</definedName>
    <definedName name="ACwvu.bottom._.line." localSheetId="54" hidden="1">'Rent Roll Analysis'!#REF!</definedName>
    <definedName name="ACwvu.combo." localSheetId="54" hidden="1">'Rent Roll Analysis'!#REF!</definedName>
    <definedName name="ACwvu.full." localSheetId="54" hidden="1">#REF!</definedName>
    <definedName name="AD" localSheetId="54">#REF!</definedName>
    <definedName name="adf" localSheetId="54" hidden="1">{#N/A,#N/A,FALSE,"SCHEDULE G"}</definedName>
    <definedName name="adfa" localSheetId="54" hidden="1">{"cap_structure",#N/A,FALSE,"Graph-Mkt Cap";"price",#N/A,FALSE,"Graph-Price";"ebit",#N/A,FALSE,"Graph-EBITDA";"ebitda",#N/A,FALSE,"Graph-EBITDA"}</definedName>
    <definedName name="adfgga" localSheetId="54" hidden="1">{"FCB_ALL",#N/A,FALSE,"FCB"}</definedName>
    <definedName name="adfghsdfgas" localSheetId="54" hidden="1">{"inputs raw data",#N/A,TRUE,"INPUT"}</definedName>
    <definedName name="ADFWAE" localSheetId="54" hidden="1">{"summary1",#N/A,TRUE,"Comps";"summary2",#N/A,TRUE,"Comps";"summary3",#N/A,TRUE,"Comps"}</definedName>
    <definedName name="adgad" localSheetId="5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lak" localSheetId="54"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dministrative" localSheetId="54">#REF!</definedName>
    <definedName name="ads" localSheetId="54" hidden="1">{"inputs raw data",#N/A,TRUE,"INPUT"}</definedName>
    <definedName name="ads_10yr" localSheetId="54">#REF!</definedName>
    <definedName name="ads_4" localSheetId="54">#REF!</definedName>
    <definedName name="ads_7year" localSheetId="54">#REF!</definedName>
    <definedName name="ADS_Floor" localSheetId="54">#REF!</definedName>
    <definedName name="ads_floor2" localSheetId="54">#REF!</definedName>
    <definedName name="ads_floor4" localSheetId="54">#REF!</definedName>
    <definedName name="ads_var" localSheetId="54">#REF!</definedName>
    <definedName name="adscas" localSheetId="54" hidden="1">{#N/A,#N/A,FALSE,"Cashflow Analysis";#N/A,#N/A,FALSE,"Sensitivity Analysis";#N/A,#N/A,FALSE,"PV";#N/A,#N/A,FALSE,"Pro Forma"}</definedName>
    <definedName name="adsf" localSheetId="54" hidden="1">{"sheet a",#N/A,FALSE,"A";"2 9 casflow",#N/A,FALSE,"B"}</definedName>
    <definedName name="ADSFA" localSheetId="54" hidden="1">{"inputs raw data",#N/A,TRUE,"INPUT"}</definedName>
    <definedName name="adsfsadf" localSheetId="54">#REF!</definedName>
    <definedName name="advertising" localSheetId="54">#REF!</definedName>
    <definedName name="ae" localSheetId="54" hidden="1">{#N/A,#N/A,TRUE,"10 Yr Hold";#N/A,#N/A,TRUE,"7 Yr Hold";#N/A,#N/A,TRUE,"5 Yr Hold";#N/A,#N/A,TRUE,"3 Yr Hold"}</definedName>
    <definedName name="AEWEW" localSheetId="54" hidden="1">{"inputs raw data",#N/A,TRUE,"INPUT"}</definedName>
    <definedName name="afe" localSheetId="54" hidden="1">{#N/A,#N/A,FALSE,"A";#N/A,#N/A,FALSE,"B";#N/A,#N/A,FALSE,"C";#N/A,#N/A,FALSE,"D";#N/A,#N/A,FALSE,"E";#N/A,#N/A,FALSE,"F";#N/A,#N/A,FALSE,"G";#N/A,#N/A,FALSE,"H";#N/A,#N/A,FALSE,"I";#N/A,#N/A,FALSE,"J";#N/A,#N/A,FALSE,"K";#N/A,#N/A,FALSE,"L";#N/A,#N/A,FALSE,"M";#N/A,#N/A,FALSE,"N";#N/A,#N/A,FALSE,"O";#N/A,#N/A,FALSE,"P";#N/A,#N/A,FALSE,"Q";#N/A,#N/A,FALSE,"R"}</definedName>
    <definedName name="AFE19R" localSheetId="54">#REF!</definedName>
    <definedName name="AFE20R" localSheetId="54">#REF!</definedName>
    <definedName name="afirpt" localSheetId="54" hidden="1">{#N/A,#N/A,TRUE,"TITLE";#N/A,#N/A,TRUE,"SCH 1";#N/A,#N/A,TRUE,"SCH 2";#N/A,#N/A,TRUE,"SCH 3";#N/A,#N/A,TRUE,"SCH3(A)"}</definedName>
    <definedName name="aftreport" localSheetId="54" hidden="1">{#N/A,#N/A,TRUE,"TITLE";#N/A,#N/A,TRUE,"SCH 1";#N/A,#N/A,TRUE,"SCH 2";#N/A,#N/A,TRUE,"SCH 3";#N/A,#N/A,TRUE,"SCH3(A)"}</definedName>
    <definedName name="Agency" localSheetId="54">#REF!</definedName>
    <definedName name="agf" localSheetId="54" hidden="1">{#N/A,#N/A,FALSE,"ExecSum";#N/A,#N/A,FALSE,"total summary";#N/A,#N/A,FALSE,"Budget";#N/A,#N/A,FALSE,"CashFlow"}</definedName>
    <definedName name="akdlk" localSheetId="54"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l" localSheetId="54" hidden="1">{"sheet a",#N/A,FALSE,"A";"2 9 casflow",#N/A,FALSE,"B"}</definedName>
    <definedName name="aldk"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liasTable" localSheetId="54">#REF!</definedName>
    <definedName name="all" localSheetId="54" hidden="1">{#N/A,#N/A,FALSE,"CF Consolidated 2";#N/A,#N/A,FALSE,"Retail Assump";#N/A,#N/A,FALSE,"CF Retail";#N/A,#N/A,FALSE,"Garage Assumpt 1";#N/A,#N/A,FALSE,"Garage Op Proj";#N/A,#N/A,FALSE,"Hist I&amp;E";#N/A,#N/A,FALSE,"Rent Roll";#N/A,#N/A,FALSE,"RE Taxes";#N/A,#N/A,FALSE,"CAM - BH";#N/A,#N/A,FALSE,"Comm.Condo CAM"}</definedName>
    <definedName name="AllUnits" localSheetId="54">#REF!</definedName>
    <definedName name="alternate_matrix" localSheetId="54"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amort" localSheetId="54">#REF!</definedName>
    <definedName name="amort1" localSheetId="54">#REF!</definedName>
    <definedName name="amort2" localSheetId="54">#REF!</definedName>
    <definedName name="An" localSheetId="54" hidden="1">{"eca",#N/A,TRUE,"E-C1 (R)";"ecb",#N/A,TRUE,"E-C1 (R)"}</definedName>
    <definedName name="An_2" localSheetId="54" hidden="1">{"eca",#N/A,TRUE,"E-C1 (R)";"ecb",#N/A,TRUE,"E-C1 (R)"}</definedName>
    <definedName name="ando" localSheetId="54" hidden="1">{"'下期集計（10.27迄・速報値）'!$Q$16"}</definedName>
    <definedName name="andrew" localSheetId="54" hidden="1">{"eca",#N/A,TRUE,"E-C1 (R)";"ecb",#N/A,TRUE,"E-C1 (R)"}</definedName>
    <definedName name="andrew2" localSheetId="54" hidden="1">{"eca",#N/A,TRUE,"E-C1 (R)";"ecb",#N/A,TRUE,"E-C1 (R)"}</definedName>
    <definedName name="ANnual" localSheetId="54">#REF!</definedName>
    <definedName name="Annual_Assumpt_List" localSheetId="54">#REF!</definedName>
    <definedName name="Annual_interest_rate" localSheetId="54">#REF!</definedName>
    <definedName name="AnnualizedYr" localSheetId="54">#REF!</definedName>
    <definedName name="aoa.sf" localSheetId="54">#REF!</definedName>
    <definedName name="Aok" localSheetId="54" hidden="1">{"Outflow 1",#N/A,FALSE,"Outflows-Inflows";"Outflow 2",#N/A,FALSE,"Outflows-Inflows";"Inflow 1",#N/A,FALSE,"Outflows-Inflows";"Inflow 2",#N/A,FALSE,"Outflows-Inflows"}</definedName>
    <definedName name="Apartment_Units" localSheetId="54">#REF!</definedName>
    <definedName name="Apples" localSheetId="54">#REF!</definedName>
    <definedName name="ApprAggrVac" localSheetId="54">#REF!</definedName>
    <definedName name="AppraisedValue" localSheetId="54">#REF!</definedName>
    <definedName name="ApprCAMExp" localSheetId="54">#REF!</definedName>
    <definedName name="ApprCAMRev" localSheetId="54">#REF!</definedName>
    <definedName name="ApprCommInc" localSheetId="54">#REF!</definedName>
    <definedName name="ApprComReplRsrv" localSheetId="54">#REF!</definedName>
    <definedName name="ApprEGI" localSheetId="54">#REF!</definedName>
    <definedName name="ApprGenAdmin" localSheetId="54">#REF!</definedName>
    <definedName name="ApprGrossRev" localSheetId="54">#REF!</definedName>
    <definedName name="ApprGroundLease" localSheetId="54">#REF!</definedName>
    <definedName name="ApprIns" localSheetId="54">#REF!</definedName>
    <definedName name="ApprInsRecov" localSheetId="54">#REF!</definedName>
    <definedName name="ApprLsngCmsn" localSheetId="54">#REF!</definedName>
    <definedName name="ApprMgtFee" localSheetId="54">#REF!</definedName>
    <definedName name="ApprMktgExp" localSheetId="54">#REF!</definedName>
    <definedName name="ApprNetRentalInc" localSheetId="54">#REF!</definedName>
    <definedName name="ApprOtrExp" localSheetId="54">#REF!</definedName>
    <definedName name="ApprOtrExp2" localSheetId="54">#REF!</definedName>
    <definedName name="ApprOtrExp3" localSheetId="54">#REF!</definedName>
    <definedName name="ApprOtrInc" localSheetId="54">#REF!</definedName>
    <definedName name="ApprOtrInc2" localSheetId="54">#REF!</definedName>
    <definedName name="ApprOtrInc3" localSheetId="54">#REF!</definedName>
    <definedName name="ApprOtrLosses" localSheetId="54">#REF!</definedName>
    <definedName name="ApprOtrRecov" localSheetId="54">#REF!</definedName>
    <definedName name="ApprParkingInc" localSheetId="54">#REF!</definedName>
    <definedName name="ApprPercentRent" localSheetId="54">#REF!</definedName>
    <definedName name="ApprProfFees" localSheetId="54">#REF!</definedName>
    <definedName name="ApprPropTax" localSheetId="54">#REF!</definedName>
    <definedName name="ApprPyrllBene" localSheetId="54">#REF!</definedName>
    <definedName name="ApprRETaxRecov" localSheetId="54">#REF!</definedName>
    <definedName name="ApprRprsMntnce" localSheetId="54">#REF!</definedName>
    <definedName name="ApprTntImp" localSheetId="54">#REF!</definedName>
    <definedName name="ApprUtil" localSheetId="54">#REF!</definedName>
    <definedName name="ApprUtilRecov" localSheetId="54">#REF!</definedName>
    <definedName name="ApprValVcntSpcBsRnt" localSheetId="54">#REF!</definedName>
    <definedName name="ApprValVcntSpcRcvr" localSheetId="54">#REF!</definedName>
    <definedName name="april" localSheetId="54" hidden="1">{"Tab1",#N/A,FALSE,"Cover";"Tab2",#N/A,FALSE,"Sect 3.18";"Tab3",#N/A,FALSE,"Section 3.22 (b) ";"Tab4",#N/A,FALSE,"Section 3.29 (i) (ii) (iii)";"Tab5",#N/A,FALSE,"Section 3.29 (ii)";"Tab6",#N/A,FALSE,"Section 4.04 vi";"Tab8",#N/A,FALSE,"3.29."}</definedName>
    <definedName name="APTPROFORMA" localSheetId="54">#REF!</definedName>
    <definedName name="Area" localSheetId="54">#REF!</definedName>
    <definedName name="arew" localSheetId="54" hidden="1">{"cap_structure",#N/A,FALSE,"Graph-Mkt Cap";"price",#N/A,FALSE,"Graph-Price";"ebit",#N/A,FALSE,"Graph-EBITDA";"ebitda",#N/A,FALSE,"Graph-EBITDA"}</definedName>
    <definedName name="arg" localSheetId="54" hidden="1">{"inputs raw data",#N/A,TRUE,"INPUT"}</definedName>
    <definedName name="Argus_Import" localSheetId="54">#REF!</definedName>
    <definedName name="as" localSheetId="54" hidden="1">{"Outflow 1",#N/A,FALSE,"Outflows-Inflows";"Outflow 2",#N/A,FALSE,"Outflows-Inflows";"Inflow 1",#N/A,FALSE,"Outflows-Inflows";"Inflow 2",#N/A,FALSE,"Outflows-Inflows"}</definedName>
    <definedName name="AS2TickmarkLS" localSheetId="54">#REF!</definedName>
    <definedName name="asa" localSheetId="54" hidden="1">{"Outflow 1",#N/A,FALSE,"Outflows-Inflows";"Outflow 2",#N/A,FALSE,"Outflows-Inflows";"Inflow 1",#N/A,FALSE,"Outflows-Inflows";"Inflow 2",#N/A,FALSE,"Outflows-Inflows"}</definedName>
    <definedName name="ASD" localSheetId="54">#REF!</definedName>
    <definedName name="asdf2" localSheetId="54" hidden="1">{#N/A,#N/A,FALSE,"OperatingAssumptions"}</definedName>
    <definedName name="asdf22" localSheetId="54" hidden="1">{#N/A,#N/A,FALSE,"OperatingAssumptions"}</definedName>
    <definedName name="asdf3" localSheetId="54" hidden="1">{#N/A,#N/A,FALSE,"LoanAssumptions"}</definedName>
    <definedName name="asdf33" localSheetId="54" hidden="1">{#N/A,#N/A,FALSE,"LoanAssumptions"}</definedName>
    <definedName name="asdf5" localSheetId="54" hidden="1">{"MonthlyRentRoll",#N/A,FALSE,"RentRoll"}</definedName>
    <definedName name="asdf55" localSheetId="54" hidden="1">{"MonthlyRentRoll",#N/A,FALSE,"RentRoll"}</definedName>
    <definedName name="asdf7" localSheetId="54" hidden="1">{#N/A,#N/A,TRUE,"Summary";"AnnualRentRoll",#N/A,TRUE,"RentRoll";#N/A,#N/A,TRUE,"ExitStratigy";#N/A,#N/A,TRUE,"OperatingAssumptions"}</definedName>
    <definedName name="asdf77" localSheetId="54" hidden="1">{#N/A,#N/A,TRUE,"Summary";"AnnualRentRoll",#N/A,TRUE,"RentRoll";#N/A,#N/A,TRUE,"ExitStratigy";#N/A,#N/A,TRUE,"OperatingAssumptions"}</definedName>
    <definedName name="asdfas" localSheetId="54" hidden="1">{"print 1.6",#N/A,FALSE,"Sheet1";"print 2.6",#N/A,FALSE,"Sheet1";"print 3.6",#N/A,FALSE,"Sheet1";"print 4.6",#N/A,FALSE,"Sheet1";"print 5.6",#N/A,FALSE,"Sheet1";"print 6.6",#N/A,FALSE,"Sheet1"}</definedName>
    <definedName name="asdfasaa" localSheetId="54" hidden="1">{"print 1.6",#N/A,FALSE,"Sheet1";"print 2.6",#N/A,FALSE,"Sheet1";"print 3.6",#N/A,FALSE,"Sheet1";"print 4.6",#N/A,FALSE,"Sheet1";"print 5.6",#N/A,FALSE,"Sheet1";"print 6.6",#N/A,FALSE,"Sheet1"}</definedName>
    <definedName name="asdfasd" localSheetId="54" hidden="1">{"cap_structure",#N/A,FALSE,"Graph-Mkt Cap";"price",#N/A,FALSE,"Graph-Price";"ebit",#N/A,FALSE,"Graph-EBITDA";"ebitda",#N/A,FALSE,"Graph-EBITDA"}</definedName>
    <definedName name="asdfasdf" localSheetId="54" hidden="1">{"rtn",#N/A,FALSE,"RTN";"tables",#N/A,FALSE,"RTN";"cf",#N/A,FALSE,"CF";"stats",#N/A,FALSE,"Stats";"prop",#N/A,FALSE,"Prop"}</definedName>
    <definedName name="asdfasdfasd" localSheetId="54" hidden="1">{"summary1",#N/A,TRUE,"Comps";"summary2",#N/A,TRUE,"Comps";"summary3",#N/A,TRUE,"Comps"}</definedName>
    <definedName name="asdfasdfasdfa" localSheetId="54" hidden="1">binary</definedName>
    <definedName name="asdfasdfdddd" localSheetId="54" hidden="1">{"DCF","UPSIDE CASE",FALSE,"Sheet1";"DCF","BASE CASE",FALSE,"Sheet1";"DCF","DOWNSIDE CASE",FALSE,"Sheet1"}</definedName>
    <definedName name="asdfasfsa" localSheetId="54" hidden="1">binary</definedName>
    <definedName name="asdfg" localSheetId="54" hidden="1">{"rtn",#N/A,FALSE,"RTN";"tables",#N/A,FALSE,"RTN";"cf",#N/A,FALSE,"CF";"stats",#N/A,FALSE,"Stats";"prop",#N/A,FALSE,"Prop"}</definedName>
    <definedName name="asdfsd" localSheetId="54" hidden="1">binary</definedName>
    <definedName name="asdfsf" localSheetId="54"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asdrfg" localSheetId="54" hidden="1">{#N/A,#N/A,TRUE,"10 Yr Hold";#N/A,#N/A,TRUE,"7 Yr Hold";#N/A,#N/A,TRUE,"5 Yr Hold";#N/A,#N/A,TRUE,"3 Yr Hold"}</definedName>
    <definedName name="asef" localSheetId="54">#REF!</definedName>
    <definedName name="asf" localSheetId="54" hidden="1">{"sheet a",#N/A,FALSE,"A";"sheet b 1",#N/A,FALSE,"B";"sheet b 2",#N/A,FALSE,"B"}</definedName>
    <definedName name="asfag2" localSheetId="54" hidden="1">{"Main",#N/A,FALSE,"Wacker";"Main2",#N/A,FALSE,"Wacker";"Value",#N/A,FALSE,"Wacker";"Sensitivity",#N/A,FALSE,"Wacker";"Paine",#N/A,FALSE,"Wacker";"Quaker",#N/A,FALSE,"Wacker";"Wacker",#N/A,FALSE,"Wacker";"1900",#N/A,FALSE,"Wacker";"1901",#N/A,FALSE,"Wacker"}</definedName>
    <definedName name="asfasg" localSheetId="54" hidden="1">{"Main",#N/A,FALSE,"Wacker";"Main2",#N/A,FALSE,"Wacker";"Value",#N/A,FALSE,"Wacker";"Sensitivity",#N/A,FALSE,"Wacker";"Paine",#N/A,FALSE,"Wacker";"Quaker",#N/A,FALSE,"Wacker";"Wacker",#N/A,FALSE,"Wacker";"1900",#N/A,FALSE,"Wacker";"1901",#N/A,FALSE,"Wacker"}</definedName>
    <definedName name="asfdgsdfg" localSheetId="54" hidden="1">{"inputs raw data",#N/A,TRUE,"INPUT"}</definedName>
    <definedName name="asfget" localSheetId="54" hidden="1">{"Page1",#N/A,FALSE,"7979";"Page2",#N/A,FALSE,"7979";"Page3",#N/A,FALSE,"7979"}</definedName>
    <definedName name="asfsaf" localSheetId="54" hidden="1">binary</definedName>
    <definedName name="ashish" localSheetId="54" hidden="1">{"'Assump'!$F$6:$J$6"}</definedName>
    <definedName name="AsOf" localSheetId="54">#REF!</definedName>
    <definedName name="ass" localSheetId="54" hidden="1">{"print 1.6",#N/A,FALSE,"Sheet1";"print 2.6",#N/A,FALSE,"Sheet1";"print 3.6",#N/A,FALSE,"Sheet1";"print 4.6",#N/A,FALSE,"Sheet1";"print 5.6",#N/A,FALSE,"Sheet1";"print 6.6",#N/A,FALSE,"Sheet1"}</definedName>
    <definedName name="Asset" localSheetId="54">#REF!</definedName>
    <definedName name="Asset2" localSheetId="54">#REF!</definedName>
    <definedName name="asss" localSheetId="54" hidden="1">{"rtn",#N/A,FALSE,"RTN";"tables",#N/A,FALSE,"RTN";"cf",#N/A,FALSE,"CF";"stats",#N/A,FALSE,"Stats";"prop",#N/A,FALSE,"Prop"}</definedName>
    <definedName name="assum" localSheetId="54" hidden="1">#REF!</definedName>
    <definedName name="Assumptions1" localSheetId="54"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ssumptions1_1" localSheetId="54"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atres"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Attach3" localSheetId="54" hidden="1">{"Grant",#N/A,FALSE,"Grant";"GP Developer",#N/A,FALSE,"GP &amp; Dev Loans";"Operating Analysis",#N/A,FALSE,"Operations";"Tax Credit",#N/A,FALSE,"Tax Credits";"Tax Credit Analysis",#N/A,FALSE,"TC Analysis"}</definedName>
    <definedName name="attorneyfee" localSheetId="54">#REF!</definedName>
    <definedName name="AUPAggrVac" localSheetId="54">#REF!</definedName>
    <definedName name="AUPCAMExp" localSheetId="54">#REF!</definedName>
    <definedName name="AUPCAMRev" localSheetId="54">#REF!</definedName>
    <definedName name="AUPCommInc" localSheetId="54">#REF!</definedName>
    <definedName name="AUPComReplRsrv" localSheetId="54">#REF!</definedName>
    <definedName name="AUPEGI" localSheetId="54">#REF!</definedName>
    <definedName name="AUPGenAdmin" localSheetId="54">#REF!</definedName>
    <definedName name="AUPGrossRev" localSheetId="54">#REF!</definedName>
    <definedName name="AUPGroundLease" localSheetId="54">#REF!</definedName>
    <definedName name="AUPIns" localSheetId="54">#REF!</definedName>
    <definedName name="AUPInsRecov" localSheetId="54">#REF!</definedName>
    <definedName name="AUPLsngCmsn" localSheetId="54">#REF!</definedName>
    <definedName name="AUPMgtFee" localSheetId="54">#REF!</definedName>
    <definedName name="AUPMktgExp" localSheetId="54">#REF!</definedName>
    <definedName name="AUPNetRentalInc" localSheetId="54">#REF!</definedName>
    <definedName name="AUPOtrExp" localSheetId="54">#REF!</definedName>
    <definedName name="AUPOtrExp2" localSheetId="54">#REF!</definedName>
    <definedName name="AUPOtrExp3" localSheetId="54">#REF!</definedName>
    <definedName name="AUPOtrInc" localSheetId="54">#REF!</definedName>
    <definedName name="AUPOtrInc2" localSheetId="54">#REF!</definedName>
    <definedName name="AUPOtrInc3" localSheetId="54">#REF!</definedName>
    <definedName name="AUPOtrLosses" localSheetId="54">#REF!</definedName>
    <definedName name="AUPOtrRecov" localSheetId="54">#REF!</definedName>
    <definedName name="AUPParkingInc" localSheetId="54">#REF!</definedName>
    <definedName name="AUPPercentRent" localSheetId="54">#REF!</definedName>
    <definedName name="AUPProfFees" localSheetId="54">#REF!</definedName>
    <definedName name="AUPPropTax" localSheetId="54">#REF!</definedName>
    <definedName name="AUPPyrllBene" localSheetId="54">#REF!</definedName>
    <definedName name="AUPRETaxRecov" localSheetId="54">#REF!</definedName>
    <definedName name="AUPRprsMntnce" localSheetId="54">#REF!</definedName>
    <definedName name="AUPTntImp" localSheetId="54">#REF!</definedName>
    <definedName name="AUPUtil" localSheetId="54">#REF!</definedName>
    <definedName name="AUPUtilRecov" localSheetId="54">#REF!</definedName>
    <definedName name="AUPValVcntSpcBsRnt" localSheetId="54">#REF!</definedName>
    <definedName name="AUPValVcntSpcRcvr" localSheetId="54">#REF!</definedName>
    <definedName name="AvgCont_2021" localSheetId="54">#REF!</definedName>
    <definedName name="AvgCont_All" localSheetId="54">#REF!</definedName>
    <definedName name="AvgCont_March" localSheetId="54">#REF!</definedName>
    <definedName name="AvgLeaseTerm" localSheetId="54">#REF!</definedName>
    <definedName name="AvgMkt_2021" localSheetId="54">#REF!</definedName>
    <definedName name="AvgMkt_All" localSheetId="54">#REF!</definedName>
    <definedName name="AvgMkt_March" localSheetId="54">#REF!</definedName>
    <definedName name="avgrent" localSheetId="54">#REF!</definedName>
    <definedName name="AvgTrnoverPerYr" localSheetId="54">#REF!</definedName>
    <definedName name="avl" localSheetId="54" hidden="1">{"Analysis of Assets_Liabilities",#N/A,FALSE,"ccy_anal";"Analysis of Investments",#N/A,FALSE,"ccy_anal"}</definedName>
    <definedName name="AXIOMETRICS_MEDIAN_HH_LOCATION_RATING" localSheetId="54">#REF!</definedName>
    <definedName name="b" localSheetId="54" hidden="1">{#N/A,#N/A,FALSE,"ExitStratigy"}</definedName>
    <definedName name="b_Key1" localSheetId="54">#REF!</definedName>
    <definedName name="b_Key2" localSheetId="54">#REF!</definedName>
    <definedName name="BadLink" localSheetId="54" hidden="1">#REF!</definedName>
    <definedName name="BaseRntAnchor" localSheetId="54">#REF!</definedName>
    <definedName name="BaseRntNonAnchor" localSheetId="54">#REF!</definedName>
    <definedName name="bb" localSheetId="54" hidden="1">{#N/A,#N/A,FALSE,"ExitStratigy"}</definedName>
    <definedName name="bbb" localSheetId="54" hidden="1">{#N/A,#N/A,FALSE,"ExitStratigy"}</definedName>
    <definedName name="bc" localSheetId="54" hidden="1">{#N/A,#N/A,FALSE,"P&amp;L";#N/A,#N/A,FALSE,"Var_Fixed_cost"}</definedName>
    <definedName name="be" localSheetId="54" hidden="1">{#N/A,#N/A,FALSE,"Exec Sum 10Yr";#N/A,#N/A,FALSE,"Assumptions";#N/A,#N/A,FALSE,"Operating Stmts";#N/A,#N/A,FALSE,"Year One Pro Forma";#N/A,#N/A,FALSE,"Rent Roll Summary";#N/A,#N/A,FALSE,"Market Rent Detail";#N/A,#N/A,FALSE,"Effective Rental Income Detail";#N/A,#N/A,FALSE,"Cash Flow Projections";#N/A,#N/A,FALSE,"Net Residual Value"}</definedName>
    <definedName name="Bear" localSheetId="54" hidden="1">{#N/A,#N/A,FALSE,"TS";#N/A,#N/A,FALSE,"Combo";#N/A,#N/A,FALSE,"FAIR";#N/A,#N/A,FALSE,"RBC";#N/A,#N/A,FALSE,"xxxx";#N/A,#N/A,FALSE,"A_D";#N/A,#N/A,FALSE,"WACC";#N/A,#N/A,FALSE,"DCF";#N/A,#N/A,FALSE,"LBO";#N/A,#N/A,FALSE,"AcqMults";#N/A,#N/A,FALSE,"CompMults"}</definedName>
    <definedName name="Bed" localSheetId="54">#REF!</definedName>
    <definedName name="belnew" localSheetId="54" hidden="1">{"IS",#N/A,FALSE,"IS";"RPTIS",#N/A,FALSE,"RPTIS";"STATS",#N/A,FALSE,"STATS";"CELL",#N/A,FALSE,"CELL";"BS",#N/A,FALSE,"BS"}</definedName>
    <definedName name="ben" localSheetId="54" hidden="1">{"Analysis of Assets_Liabilities",#N/A,FALSE,"ccy_anal";"Analysis of Investments",#N/A,FALSE,"ccy_anal"}</definedName>
    <definedName name="BENEFITS" localSheetId="54">#REF!</definedName>
    <definedName name="BENEFITS_2" localSheetId="54">#REF!</definedName>
    <definedName name="bfdd" localSheetId="54">#REF!</definedName>
    <definedName name="bga"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gn" localSheetId="54">#REF!</definedName>
    <definedName name="bhm"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mgv"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huguh"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ier"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blah" localSheetId="54">#REF!</definedName>
    <definedName name="BlendedLeasingCmssn" localSheetId="54">#REF!</definedName>
    <definedName name="bnmb" localSheetId="54" hidden="1">{#N/A,#N/A,FALSE,"Summary";#N/A,#N/A,FALSE,"Program Scheme";#N/A,#N/A,FALSE,"Assumptions";#N/A,#N/A,FALSE,"Development Budget";#N/A,#N/A,FALSE,"Timing";#N/A,#N/A,FALSE,"Development Costs &amp; Revenues";#N/A,#N/A,FALSE,"Cash Flow to Debt &amp; Equity";#N/A,#N/A,FALSE,"Cash Flow to Athena LP"}</definedName>
    <definedName name="bog" localSheetId="54" hidden="1">{"CF",#N/A,FALSE,"Cash Flow";"RET",#N/A,FALSE,"Returns";"NPV",#N/A,FALSE,"Values";"ASMPT",#N/A,FALSE,"Assumptions"}</definedName>
    <definedName name="bog_2" localSheetId="54" hidden="1">{"CF",#N/A,FALSE,"Cash Flow";"RET",#N/A,FALSE,"Returns";"NPV",#N/A,FALSE,"Values";"ASMPT",#N/A,FALSE,"Assumptions"}</definedName>
    <definedName name="bogu" localSheetId="54" hidden="1">{"CF",#N/A,FALSE,"Cash Flow";"RET",#N/A,FALSE,"Returns";"NPV",#N/A,FALSE,"Values";"ASMPT",#N/A,FALSE,"Assumptions"}</definedName>
    <definedName name="bogu_2" localSheetId="54" hidden="1">{"CF",#N/A,FALSE,"Cash Flow";"RET",#N/A,FALSE,"Returns";"NPV",#N/A,FALSE,"Values";"ASMPT",#N/A,FALSE,"Assumptions"}</definedName>
    <definedName name="bogus" localSheetId="54" hidden="1">{"CF",#N/A,FALSE,"Cash Flow";"RET",#N/A,FALSE,"Returns";"NPV",#N/A,FALSE,"Values";"ASMPT",#N/A,FALSE,"Assumptions"}</definedName>
    <definedName name="bogus_2" localSheetId="54" hidden="1">{"CF",#N/A,FALSE,"Cash Flow";"RET",#N/A,FALSE,"Returns";"NPV",#N/A,FALSE,"Values";"ASMPT",#N/A,FALSE,"Assumptions"}</definedName>
    <definedName name="bogus2" localSheetId="54" hidden="1">{"CF",#N/A,FALSE,"Cash Flow";"RET",#N/A,FALSE,"Returns";"NPV",#N/A,FALSE,"Values";"ASMPT",#N/A,FALSE,"Assumptions"}</definedName>
    <definedName name="bogus2_2" localSheetId="54" hidden="1">{"CF",#N/A,FALSE,"Cash Flow";"RET",#N/A,FALSE,"Returns";"NPV",#N/A,FALSE,"Values";"ASMPT",#N/A,FALSE,"Assumptions"}</definedName>
    <definedName name="BONDTEST" localSheetId="54">#REF!</definedName>
    <definedName name="Bookkeeping" localSheetId="54">#REF!</definedName>
    <definedName name="boy" localSheetId="54" hidden="1">{"AnnualRentRoll",#N/A,FALSE,"RentRoll"}</definedName>
    <definedName name="Bridge" localSheetId="54" hidden="1">{"'Highlights'!$A$1:$M$123"}</definedName>
    <definedName name="Bridgerock" localSheetId="54" hidden="1">{"Financials",#N/A,FALSE,"Financials";"AVP",#N/A,FALSE,"AVP";"DCF",#N/A,FALSE,"DCF";"CSC",#N/A,FALSE,"CSC";"Deal_Comp",#N/A,FALSE,"DealComp"}</definedName>
    <definedName name="bsquarters" localSheetId="54">#REF!</definedName>
    <definedName name="bsrquarters" localSheetId="54">#REF!</definedName>
    <definedName name="BTU" localSheetId="54">#REF!</definedName>
    <definedName name="BudgetAnnualCheck" localSheetId="54">#REF!</definedName>
    <definedName name="BudgetMonthCheck" localSheetId="54">#REF!</definedName>
    <definedName name="BudgetSumm" localSheetId="54" hidden="1">{#N/A,#N/A,FALSE,"Cashflow Analysis";#N/A,#N/A,FALSE,"Sensitivity Analysis";#N/A,#N/A,FALSE,"PV";#N/A,#N/A,FALSE,"Pro Forma"}</definedName>
    <definedName name="BudgetSumm.2" localSheetId="54" hidden="1">{#N/A,#N/A,FALSE,"Cashflow Analysis";#N/A,#N/A,FALSE,"Sensitivity Analysis";#N/A,#N/A,FALSE,"PV";#N/A,#N/A,FALSE,"Pro Forma"}</definedName>
    <definedName name="BudgetYTDCheck" localSheetId="54">#REF!</definedName>
    <definedName name="Bullshit" localSheetId="54" hidden="1">{"Assumptions",#N/A,TRUE,"Returns";"Tables",#N/A,TRUE,"Returns"}</definedName>
    <definedName name="BUN" localSheetId="54">#REF!</definedName>
    <definedName name="but" localSheetId="54" hidden="1">{"2000",#N/A,FALSE,"2000"}</definedName>
    <definedName name="BUV" localSheetId="54">#REF!</definedName>
    <definedName name="BVANonOperatingItemsSumBudget" localSheetId="54">#REF!</definedName>
    <definedName name="BVAProperty" localSheetId="54">#REF!</definedName>
    <definedName name="bvjhm" localSheetId="54"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bxxcxcx" localSheetId="54">#REF!</definedName>
    <definedName name="c.LTMYear" localSheetId="54" hidden="1">#REF!</definedName>
    <definedName name="cal" localSheetId="54" hidden="1">{#N/A,#N/A,FALSE,"Project Properties";#N/A,#N/A,FALSE,"Eng %";#N/A,#N/A,FALSE,"ENGFORM";#N/A,#N/A,FALSE,"staffing";#N/A,#N/A,FALSE,"spending"}</definedName>
    <definedName name="Calculated_payment" localSheetId="54">#REF!</definedName>
    <definedName name="calvin" localSheetId="54" hidden="1">{#N/A,#N/A,FALSE,"Project Properties";#N/A,#N/A,FALSE,"Eng %";#N/A,#N/A,FALSE,"ENGFORM";#N/A,#N/A,FALSE,"staffing";#N/A,#N/A,FALSE,"spending"}</definedName>
    <definedName name="CAM" localSheetId="54">#REF!</definedName>
    <definedName name="CAMRcvrAnchor" localSheetId="54">#REF!</definedName>
    <definedName name="CAMRcvrNonAnchor" localSheetId="54">#REF!</definedName>
    <definedName name="CapitalStructure" localSheetId="54" hidden="1">#REF!</definedName>
    <definedName name="caprate" localSheetId="54">#REF!</definedName>
    <definedName name="Cash" localSheetId="54">#REF!</definedName>
    <definedName name="Cash_Flow_Split_Investor" localSheetId="54">#REF!</definedName>
    <definedName name="cat" localSheetId="54" hidden="1">{#N/A,#N/A,FALSE,"Exec Sum 10Yr";#N/A,#N/A,FALSE,"Assumptions";#N/A,#N/A,FALSE,"Operating Stmts";#N/A,#N/A,FALSE,"Year One Pro Forma";#N/A,#N/A,FALSE,"Rent Roll Summary";#N/A,#N/A,FALSE,"Market Rent Detail";#N/A,#N/A,FALSE,"Effective Rental Income Detail";#N/A,#N/A,FALSE,"Cash Flow Projections";#N/A,#N/A,FALSE,"Net Residual Value"}</definedName>
    <definedName name="Category" localSheetId="54">#REF!</definedName>
    <definedName name="CB" localSheetId="54">#REF!</definedName>
    <definedName name="cbre" localSheetId="54" hidden="1">{#N/A,#N/A,FALSE,"Pricing Matrix";#N/A,#N/A,FALSE,"Assumptions";#N/A,#N/A,FALSE,"Year One Pro Forma";#N/A,#N/A,FALSE,"Operating Stmts";#N/A,#N/A,FALSE,"Cash Flow Projections";#N/A,#N/A,FALSE,"Rent Roll Summary";#N/A,#N/A,FALSE,"Market Rent Detail";#N/A,#N/A,FALSE,"Effective Rental Income Detail"}</definedName>
    <definedName name="cc" localSheetId="54" hidden="1">{#N/A,#N/A,FALSE,"LoanAssumptions"}</definedName>
    <definedName name="cc." localSheetId="54" hidden="1">{"CD1",#N/A,TRUE,"C-D (R)";"CD2",#N/A,TRUE,"C-D (R)"}</definedName>
    <definedName name="cc_2" localSheetId="54" hidden="1">{"CD1",#N/A,TRUE,"C-D (R)";"CD2",#N/A,TRUE,"C-D (R)"}</definedName>
    <definedName name="ccc" localSheetId="54" hidden="1">{#N/A,#N/A,FALSE,"LoanAssumptions"}</definedName>
    <definedName name="CCCCCCCCC" localSheetId="54" hidden="1">{FALSE,FALSE,1.75,1,600,351,FALSE,FALSE,TRUE,TRUE,0,30,#N/A,41,#N/A,9.57777777777778,18.9166666666667,1,FALSE,FALSE,1,TRUE,1,FALSE,100,"Swvu.As._.Is._.Value.","ACwvu.As._.Is._.Value.",1,FALSE,FALSE,1,1,1,1,1,"","",FALSE,FALSE,FALSE,FALSE,1,#N/A,1,1,FALSE,FALSE,FALSE,FALSE,FALSE,FALSE}</definedName>
    <definedName name="CCCCCCCCC_2" localSheetId="54" hidden="1">{FALSE,FALSE,1.75,1,600,351,FALSE,FALSE,TRUE,TRUE,0,30,#N/A,41,#N/A,9.57777777777778,18.9166666666667,1,FALSE,FALSE,1,TRUE,1,FALSE,100,"Swvu.As._.Is._.Value.","ACwvu.As._.Is._.Value.",1,FALSE,FALSE,1,1,1,1,1,"","",FALSE,FALSE,FALSE,FALSE,1,#N/A,1,1,FALSE,FALSE,FALSE,FALSE,FALSE,FALSE}</definedName>
    <definedName name="ccs" localSheetId="54" hidden="1">{#N/A,#N/A,FALSE,"Chart 2 by Prop Type"}</definedName>
    <definedName name="cctt" localSheetId="54" hidden="1">{#N/A,#N/A,FALSE}</definedName>
    <definedName name="cd" localSheetId="54" hidden="1">{"annual",#N/A,FALSE,"Pro Forma";#N/A,#N/A,FALSE,"Golf Operations"}</definedName>
    <definedName name="cd_2" localSheetId="54" hidden="1">{"annual",#N/A,FALSE,"Pro Forma";#N/A,#N/A,FALSE,"Golf Operations"}</definedName>
    <definedName name="ceprint" localSheetId="54">#REF!</definedName>
    <definedName name="cfgcfg" localSheetId="54" hidden="1">{#N/A,#N/A,FALSE,"CCC Variance";#N/A,#N/A,FALSE,"CCC Notes"}</definedName>
    <definedName name="cfgjcfgh" localSheetId="54" hidden="1">{#N/A,#N/A,FALSE,"Common Area Accrual";#N/A,#N/A,FALSE,"Unit One LaSalle";#N/A,#N/A,FALSE,"Unit One CW";#N/A,#N/A,FALSE,"Unit One LaSalle + C &amp; W";#N/A,#N/A,FALSE,"Consolidated Accrual"}</definedName>
    <definedName name="cflow" localSheetId="54" hidden="1">{"CF",#N/A,FALSE,"Cash Flow";"RET",#N/A,FALSE,"Returns";"NPV",#N/A,FALSE,"Values";"ASMPT",#N/A,FALSE,"Assumptions"}</definedName>
    <definedName name="cghj" localSheetId="54" hidden="1">{"ReportTop",#N/A,FALSE,"report top"}</definedName>
    <definedName name="Chart" localSheetId="54">#REF!</definedName>
    <definedName name="chart_balance" localSheetId="54">OFFSET(#REF!,2,0,'Rent Roll Analysis'!payments,1)</definedName>
    <definedName name="chart_date" localSheetId="54">OFFSET(#REF!,2,0,'Rent Roll Analysis'!nper,1)</definedName>
    <definedName name="chart_nper" localSheetId="54">ROW(OFFSET(#REF!,0,0,'Rent Roll Analysis'!nper,1))</definedName>
    <definedName name="chart_ratehist" localSheetId="54">OFFSET(#REF!,2,0,'Rent Roll Analysis'!payments,1)</definedName>
    <definedName name="chart_taxreturned" localSheetId="54">OFFSET(#REF!,2,0,'Rent Roll Analysis'!payments,1)</definedName>
    <definedName name="chart1" localSheetId="54">#REF!</definedName>
    <definedName name="ChartCashAccounts" localSheetId="54">#REF!</definedName>
    <definedName name="ChartCF" localSheetId="54">OFFSET(#REF!,,,,1+COUNTIF(#REF!,"&lt;="&amp;HoldPeriod/12))</definedName>
    <definedName name="ChartDescription" localSheetId="54">#REF!</definedName>
    <definedName name="ChartHashTotal" localSheetId="54">#REF!</definedName>
    <definedName name="ChartNetOperatingIncome" localSheetId="54">OFFSET(#REF!,,,,1+COUNTIF(#REF!,"&lt;="&amp;HoldPeriod/12))</definedName>
    <definedName name="ChartStatementCode" localSheetId="54">#REF!</definedName>
    <definedName name="ChartYear" localSheetId="54">"Year "&amp;OFFSET(#REF!,,,,COUNTIF(#REF!,"&lt;="&amp;HoldPeriod/12))</definedName>
    <definedName name="ChartYTD01Jan" localSheetId="54">#REF!</definedName>
    <definedName name="ChartYTD02Feb" localSheetId="54">#REF!</definedName>
    <definedName name="ChartYTD03Mar" localSheetId="54">#REF!</definedName>
    <definedName name="check2" localSheetId="54" hidden="1">{#N/A,#N/A,FALSE,"Cashflow Analysis";#N/A,#N/A,FALSE,"Sensitivity Analysis";#N/A,#N/A,FALSE,"PV";#N/A,#N/A,FALSE,"Pro Forma"}</definedName>
    <definedName name="chiho" localSheetId="54" hidden="1">{"'下期集計（10.27迄・速報値）'!$Q$16"}</definedName>
    <definedName name="Choices_Wrapper" localSheetId="54">'Rent Roll Analysis'!Choices_Wrapper</definedName>
    <definedName name="Choices_Wrapper5" localSheetId="54">'Rent Roll Analysis'!Choices_Wrapper5</definedName>
    <definedName name="CIRC" localSheetId="54">#REF!</definedName>
    <definedName name="Civil_Engineer" localSheetId="54">#REF!</definedName>
    <definedName name="Closing_Costs" localSheetId="54">#REF!</definedName>
    <definedName name="cmh" localSheetId="54" hidden="1">{#N/A,#N/A,FALSE,"Summary";#N/A,#N/A,FALSE,"Assumptions";#N/A,#N/A,FALSE,"Lease-up";#N/A,#N/A,FALSE,"DrawSchedule"}</definedName>
    <definedName name="COAMaster" localSheetId="54">#REF!</definedName>
    <definedName name="COAWhich" localSheetId="54">#REF!</definedName>
    <definedName name="ColumnTitle1" localSheetId="54">#REF!</definedName>
    <definedName name="Comission" localSheetId="54">#REF!</definedName>
    <definedName name="CompanyOH" localSheetId="54" hidden="1">#REF!</definedName>
    <definedName name="compound_period" localSheetId="54">INDEX({2,12},MATCH(#REF!,'Rent Roll Analysis'!compound_periods,0))</definedName>
    <definedName name="compound_periods" localSheetId="54">{"Semi-Annually";"Monthly"}</definedName>
    <definedName name="comps" localSheetId="54" hidden="1">{#N/A,#N/A,FALSE,"Cover";#N/A,#N/A,FALSE,"LUMI";#N/A,#N/A,FALSE,"COMD";#N/A,#N/A,FALSE,"Valuation";#N/A,#N/A,FALSE,"Assumptions";#N/A,#N/A,FALSE,"Pooling";#N/A,#N/A,FALSE,"BalanceSheet"}</definedName>
    <definedName name="Condo" localSheetId="54">#REF!</definedName>
    <definedName name="conflict_name" localSheetId="54">#REF!</definedName>
    <definedName name="conflict_name_2" localSheetId="54">#REF!</definedName>
    <definedName name="Consolidated" localSheetId="54">#REF!</definedName>
    <definedName name="Construct" localSheetId="54">#REF!</definedName>
    <definedName name="Construction1" localSheetId="54">#REF!</definedName>
    <definedName name="contingency" localSheetId="54">#REF!</definedName>
    <definedName name="Control" localSheetId="54">#REF!</definedName>
    <definedName name="COO" localSheetId="54" hidden="1">{#N/A,#N/A,FALSE,"Matrix";#N/A,#N/A,FALSE,"Cash Flow";#N/A,#N/A,FALSE,"10 Year Cost Analysis"}</definedName>
    <definedName name="Copy" localSheetId="54" hidden="1">{"AnnualRentRoll",#N/A,FALSE,"RentRoll"}</definedName>
    <definedName name="copy2" localSheetId="54" hidden="1">{"new",#N/A,FALSE,"D";"PROFORMA",#N/A,FALSE,"A";"partial 1",#N/A,FALSE,"B";"partial 2",#N/A,FALSE,"B";"partial 3",#N/A,FALSE,"B";"SMALL CF 1",#N/A,FALSE,"C"}</definedName>
    <definedName name="Correction" localSheetId="54">#REF!</definedName>
    <definedName name="Correction2" localSheetId="54">#REF!</definedName>
    <definedName name="CostDetail" localSheetId="54" hidden="1">{"CF",#N/A,FALSE,"Cash Flow";"RET",#N/A,FALSE,"Returns";"NPV",#N/A,FALSE,"Values";"ASMPT",#N/A,FALSE,"Assumptions"}</definedName>
    <definedName name="CostDetail_2" localSheetId="54" hidden="1">{"CF",#N/A,FALSE,"Cash Flow";"RET",#N/A,FALSE,"Returns";"NPV",#N/A,FALSE,"Values";"ASMPT",#N/A,FALSE,"Assumptions"}</definedName>
    <definedName name="CostsDetail" localSheetId="54" hidden="1">{"CF",#N/A,FALSE,"Cash Flow";"RET",#N/A,FALSE,"Returns";"NPV",#N/A,FALSE,"Values";"ASMPT",#N/A,FALSE,"Assumptions"}</definedName>
    <definedName name="CostsDetail_2" localSheetId="54" hidden="1">{"CF",#N/A,FALSE,"Cash Flow";"RET",#N/A,FALSE,"Returns";"NPV",#N/A,FALSE,"Values";"ASMPT",#N/A,FALSE,"Assumptions"}</definedName>
    <definedName name="Cottage" localSheetId="54">#REF!</definedName>
    <definedName name="cottage2" localSheetId="54">#REF!</definedName>
    <definedName name="CP" localSheetId="54">INDEX({2,12},MATCH(#REF!,'Rent Roll Analysis'!compound_periods,0))</definedName>
    <definedName name="CPIMAyo1" localSheetId="54" hidden="1">{"Zone1",#N/A,FALSE,"Parameters";"Zone2",#N/A,FALSE,"Parameters"}</definedName>
    <definedName name="crap" localSheetId="54" hidden="1">{"CF",#N/A,FALSE,"Cash Flow";"RET",#N/A,FALSE,"Returns";"NPV",#N/A,FALSE,"Values";"ASMPT",#N/A,FALSE,"Assumptions"}</definedName>
    <definedName name="crap_2" localSheetId="54" hidden="1">{"CF",#N/A,FALSE,"Cash Flow";"RET",#N/A,FALSE,"Returns";"NPV",#N/A,FALSE,"Values";"ASMPT",#N/A,FALSE,"Assumptions"}</definedName>
    <definedName name="Credit_Loss" localSheetId="54">#REF!</definedName>
    <definedName name="creditmigrat" localSheetId="54">#REF!</definedName>
    <definedName name="ctt" localSheetId="54" hidden="1">{#N/A,#N/A,FALSE}</definedName>
    <definedName name="cttt" localSheetId="54" hidden="1">{#N/A,#N/A,FALSE}</definedName>
    <definedName name="Cum.Interest" localSheetId="54">#REF!</definedName>
    <definedName name="Cum_Pref" localSheetId="54">#REF!</definedName>
    <definedName name="current_date" localSheetId="54">#REF!</definedName>
    <definedName name="CurrentMonth" localSheetId="54">#REF!</definedName>
    <definedName name="CUSTOMLINK_ANALYSISSTART" localSheetId="54">#REF!</definedName>
    <definedName name="CUSTOMLINK_PROPNAME" localSheetId="54">#REF!</definedName>
    <definedName name="CUSTOMLINK_PROPSIZE" localSheetId="54">#REF!</definedName>
    <definedName name="CVPNonOperatingItemsSum" localSheetId="54">#REF!</definedName>
    <definedName name="Cwvu.annual." localSheetId="54" hidden="1">#REF!,#REF!,#REF!,#REF!,#REF!,#REF!,#REF!,#REF!,#REF!,#REF!,#REF!,#REF!,#REF!,#REF!,#REF!,#REF!,#REF!,#REF!,#REF!,#REF!,#REF!,#REF!,#REF!,#REF!</definedName>
    <definedName name="Cwvu.annual._.hotel." localSheetId="54" hidden="1">'Rent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definedName>
    <definedName name="Cwvu.bottom._.line." localSheetId="54" hidden="1">'Rent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definedName>
    <definedName name="Cwvu.cash._.flow." localSheetId="54" hidden="1">#REF!,#REF!,#REF!,#REF!,#REF!,#REF!,#REF!,#REF!,#REF!,#REF!,#REF!,#REF!,#REF!,#REF!,#REF!,#REF!,#REF!,#REF!,#REF!,#REF!,#REF!,#REF!,#REF!,#REF!,#REF!,#REF!,#REF!,#REF!,#REF!,#REF!,#REF!,#REF!,#REF!,#REF!,#REF!,#REF!,#REF!,#REF!,#REF!,#REF!,#REF!</definedName>
    <definedName name="Cwvu.combo." localSheetId="54" hidden="1">'Rent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definedName>
    <definedName name="Cwvu.GREY_ALL." localSheetId="54" hidden="1">#REF!</definedName>
    <definedName name="Cwvu.WAT." localSheetId="54">#REF!</definedName>
    <definedName name="cxgxgfgfs" localSheetId="54" hidden="1">{#N/A,#N/A,FALSE,"Cashflow Analysis";#N/A,#N/A,FALSE,"Sensitivity Analysis";#N/A,#N/A,FALSE,"PV";#N/A,#N/A,FALSE,"Pro Forma"}</definedName>
    <definedName name="cxgxgfgfs.2" localSheetId="54" hidden="1">{#N/A,#N/A,FALSE,"Cashflow Analysis";#N/A,#N/A,FALSE,"Sensitivity Analysis";#N/A,#N/A,FALSE,"PV";#N/A,#N/A,FALSE,"Pro Forma"}</definedName>
    <definedName name="CY" localSheetId="54">#REF!</definedName>
    <definedName name="d" localSheetId="54" hidden="1">{#N/A,#N/A,FALSE,"LoanAssumptions"}</definedName>
    <definedName name="d.s.coverage" localSheetId="54">#REF!</definedName>
    <definedName name="d_1" localSheetId="54"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d_2" localSheetId="54" hidden="1">{"eca",#N/A,TRUE,"E-C1 (R)";"ecb",#N/A,TRUE,"E-C1 (R)"}</definedName>
    <definedName name="D_ALLPERIODS_KeepCell" localSheetId="54">#REF!</definedName>
    <definedName name="D_PORCFD_Abatements" localSheetId="54">#REF!</definedName>
    <definedName name="D_PORCFD_BaseRentalRev" localSheetId="54">#REF!</definedName>
    <definedName name="DACF" localSheetId="54" hidden="1">{"mgmt forecast",#N/A,FALSE,"Mgmt Forecast";"dcf table",#N/A,FALSE,"Mgmt Forecast";"sensitivity",#N/A,FALSE,"Mgmt Forecast";"table inputs",#N/A,FALSE,"Mgmt Forecast";"calculations",#N/A,FALSE,"Mgmt Forecast"}</definedName>
    <definedName name="DACF_2" localSheetId="54" hidden="1">{"mgmt forecast",#N/A,FALSE,"Mgmt Forecast";"dcf table",#N/A,FALSE,"Mgmt Forecast";"sensitivity",#N/A,FALSE,"Mgmt Forecast";"table inputs",#N/A,FALSE,"Mgmt Forecast";"calculations",#N/A,FALSE,"Mgmt Forecast"}</definedName>
    <definedName name="DAFAD" localSheetId="54" hidden="1">{"cap_structure",#N/A,FALSE,"Graph-Mkt Cap";"price",#N/A,FALSE,"Graph-Price";"ebit",#N/A,FALSE,"Graph-EBITDA";"ebitda",#N/A,FALSE,"Graph-EBITDA"}</definedName>
    <definedName name="dafdsaf" localSheetId="54" hidden="1">{"incomemth",#N/A,TRUE,"forecast00";"incomepercentmth",#N/A,TRUE,"forecast00";"balancemth",#N/A,TRUE,"forecast00";"cashmth",#N/A,TRUE,"forecast00";"covenantmth",#N/A,TRUE,"forecast00"}</definedName>
    <definedName name="dafgdfg" localSheetId="54" hidden="1">{"inputs raw data",#N/A,TRUE,"INPUT"}</definedName>
    <definedName name="dafsaf1" localSheetId="54" hidden="1">{"incomemth",#N/A,TRUE,"forecast00";"incomepercentmth",#N/A,TRUE,"forecast00";"balancemth",#N/A,TRUE,"forecast00";"cashmth",#N/A,TRUE,"forecast00";"covenantmth",#N/A,TRUE,"forecast00"}</definedName>
    <definedName name="dag" localSheetId="54" hidden="1">{"Total",#N/A,FALSE,"Six Fields";"PDP",#N/A,FALSE,"Six Fields";"PNP",#N/A,FALSE,"Six Fields";"PUD",#N/A,FALSE,"Six Fields";"Prob",#N/A,FALSE,"Six Fields"}</definedName>
    <definedName name="danny" localSheetId="54" hidden="1">#REF!</definedName>
    <definedName name="dasf" localSheetId="54" hidden="1">#REF!</definedName>
    <definedName name="dat" localSheetId="54" hidden="1">{"data",#N/A,FALSE,"INPUT"}</definedName>
    <definedName name="data" localSheetId="54" hidden="1">{"data",#N/A,FALSE,"INPUT"}</definedName>
    <definedName name="Data.Next" localSheetId="54">#REF!</definedName>
    <definedName name="data14" localSheetId="54" hidden="1">{"data",#N/A,FALSE,"INPUT"}</definedName>
    <definedName name="dataerror" localSheetId="54" hidden="1">{"data",#N/A,FALSE,"INPUT"}</definedName>
    <definedName name="date" localSheetId="54">#REF!</definedName>
    <definedName name="DateStamp" localSheetId="54">#REF!</definedName>
    <definedName name="dd" localSheetId="54" hidden="1">{"MonthlyRentRoll",#N/A,FALSE,"RentRoll"}</definedName>
    <definedName name="ddd" localSheetId="54" hidden="1">{"MonthlyRentRoll",#N/A,FALSE,"RentRoll"}</definedName>
    <definedName name="dddd" localSheetId="54">#REF!</definedName>
    <definedName name="dddddd" localSheetId="54">#REF!</definedName>
    <definedName name="dddddd2" localSheetId="54" hidden="1">{#N/A,#N/A,FALSE,"CAPREIT"}</definedName>
    <definedName name="ddddddd" localSheetId="54" hidden="1">{#N/A,#N/A,FALSE,"CAPREIT"}</definedName>
    <definedName name="ddddddd2" localSheetId="54" hidden="1">{#N/A,#N/A,FALSE,"CAPREIT"}</definedName>
    <definedName name="ddddddddddd" localSheetId="54" hidden="1">{#N/A,#N/A,TRUE,"Krycí list"}</definedName>
    <definedName name="dddddddddddddddddd" localSheetId="54" hidden="1">{"Full Gross to Net",#N/A,TRUE,"GtoN";"R_I Accepted from Group Coys",#N/A,TRUE,"GtoN";"R_I Ceded to Group Coys",#N/A,TRUE,"GtoN";"Closing Loss Reserves and Gross Claims Incurred",#N/A,TRUE,"GtoN"}</definedName>
    <definedName name="dddddddddddddddddddddddddddd" localSheetId="54" hidden="1">{#N/A,#N/A,FALSE,"A";#N/A,#N/A,FALSE,"C"}</definedName>
    <definedName name="DealName" localSheetId="54">#REF!</definedName>
    <definedName name="DealUnits" localSheetId="54">#REF!</definedName>
    <definedName name="Debt_Calc1_Amort" localSheetId="54" hidden="1">#REF!</definedName>
    <definedName name="Debt_Calc1_CapExEnd" localSheetId="54" hidden="1">#REF!</definedName>
    <definedName name="Debt_Calc1_Draw" localSheetId="54" hidden="1">#REF!</definedName>
    <definedName name="Debt_Calc1_End" localSheetId="54" hidden="1">#REF!</definedName>
    <definedName name="Debt_Calc1_InitialBalance" localSheetId="54" hidden="1">#REF!</definedName>
    <definedName name="Debt_Calc1_IO" localSheetId="54" hidden="1">#REF!</definedName>
    <definedName name="Debt_Calc1_IsPrepaid" localSheetId="54" hidden="1">#REF!</definedName>
    <definedName name="Debt_Calc1_IsRefied" localSheetId="54" hidden="1">#REF!</definedName>
    <definedName name="Debt_Calc1_Maturity" localSheetId="54" hidden="1">#REF!</definedName>
    <definedName name="Debt_Calc1_Start" localSheetId="54" hidden="1">#REF!</definedName>
    <definedName name="Debt_Calc1_Term" localSheetId="54" hidden="1">#REF!</definedName>
    <definedName name="Debt_Calc1_Year" localSheetId="54" hidden="1">#REF!</definedName>
    <definedName name="Debt_Calc2_Amort" localSheetId="54" hidden="1">#REF!</definedName>
    <definedName name="Debt_Calc2_CapExEnd" localSheetId="54" hidden="1">#REF!</definedName>
    <definedName name="Debt_Calc2_Draw" localSheetId="54" hidden="1">#REF!</definedName>
    <definedName name="Debt_Calc2_End" localSheetId="54" hidden="1">#REF!</definedName>
    <definedName name="Debt_Calc2_InitialBalance" localSheetId="54" hidden="1">#REF!</definedName>
    <definedName name="Debt_Calc2_IO" localSheetId="54" hidden="1">#REF!</definedName>
    <definedName name="Debt_Calc2_IsPrepaid" localSheetId="54" hidden="1">#REF!</definedName>
    <definedName name="Debt_Calc2_IsRefied" localSheetId="54" hidden="1">#REF!</definedName>
    <definedName name="Debt_Calc2_Maturity" localSheetId="54" hidden="1">#REF!</definedName>
    <definedName name="Debt_Calc2_Start" localSheetId="54" hidden="1">#REF!</definedName>
    <definedName name="Debt_Calc2_Term" localSheetId="54" hidden="1">#REF!</definedName>
    <definedName name="Debt_Calc2_Year" localSheetId="54" hidden="1">#REF!</definedName>
    <definedName name="Debt_Calc3_Amort" localSheetId="54" hidden="1">#REF!</definedName>
    <definedName name="Debt_Calc3_CapExEnd" localSheetId="54" hidden="1">#REF!</definedName>
    <definedName name="Debt_Calc3_Draw" localSheetId="54" hidden="1">#REF!</definedName>
    <definedName name="Debt_Calc3_End" localSheetId="54" hidden="1">#REF!</definedName>
    <definedName name="Debt_Calc3_InitialBalance" localSheetId="54" hidden="1">#REF!</definedName>
    <definedName name="Debt_Calc3_IO" localSheetId="54" hidden="1">#REF!</definedName>
    <definedName name="Debt_Calc3_IsPrepaid" localSheetId="54" hidden="1">#REF!</definedName>
    <definedName name="Debt_Calc3_Maturity" localSheetId="54" hidden="1">#REF!</definedName>
    <definedName name="Debt_Calc3_Refi1" localSheetId="54" hidden="1">#REF!</definedName>
    <definedName name="Debt_Calc3_Refi2" localSheetId="54" hidden="1">#REF!</definedName>
    <definedName name="Debt_Calc3_Start" localSheetId="54" hidden="1">#REF!</definedName>
    <definedName name="Debt_Calc3_Term" localSheetId="54" hidden="1">#REF!</definedName>
    <definedName name="Debt_Calc3_Year" localSheetId="54" hidden="1">#REF!</definedName>
    <definedName name="Debt_CalcType2" localSheetId="54" hidden="1">#REF!</definedName>
    <definedName name="Debt_CalcType3" localSheetId="54" hidden="1">#REF!</definedName>
    <definedName name="Debt_CalcType4" localSheetId="54" hidden="1">#REF!</definedName>
    <definedName name="Debt_CalcType5" localSheetId="54" hidden="1">#REF!</definedName>
    <definedName name="Debt_CalcTypes" localSheetId="54" hidden="1">#REF!</definedName>
    <definedName name="Debt_FundType1" localSheetId="54" hidden="1">#REF!</definedName>
    <definedName name="Debt_FundType2" localSheetId="54" hidden="1">#REF!</definedName>
    <definedName name="Debt_FundType3" localSheetId="54" hidden="1">#REF!</definedName>
    <definedName name="Debt_FundTypes" localSheetId="54" hidden="1">#REF!</definedName>
    <definedName name="DEBT_InitialBalance" localSheetId="54" hidden="1">#REF!</definedName>
    <definedName name="Debt_InitialBOPBalance" localSheetId="54" hidden="1">#REF!</definedName>
    <definedName name="DEBT_InitialCapital" localSheetId="54" hidden="1">#REF!</definedName>
    <definedName name="DEBT_InitialFunding" localSheetId="54" hidden="1">#REF!</definedName>
    <definedName name="DEBT_InitialInterest" localSheetId="54" hidden="1">#REF!</definedName>
    <definedName name="Debt_InitialLoanFee" localSheetId="54" hidden="1">#REF!</definedName>
    <definedName name="DEBT_InitialMaturity" localSheetId="54" hidden="1">#REF!</definedName>
    <definedName name="Debt_InitialPrepaymentFee" localSheetId="54" hidden="1">#REF!</definedName>
    <definedName name="DEBT_InitialPrincipal" localSheetId="54" hidden="1">#REF!</definedName>
    <definedName name="DEBT_InitialRefi" localSheetId="54" hidden="1">#REF!</definedName>
    <definedName name="Debt_InitialSeniorBalance" localSheetId="54" hidden="1">#REF!</definedName>
    <definedName name="Debt_InitialSeniorBOPBalance" localSheetId="54" hidden="1">#REF!</definedName>
    <definedName name="Debt_InitialSeniorInterest" localSheetId="54" hidden="1">#REF!</definedName>
    <definedName name="Debt_InitialSeniorPrincipal" localSheetId="54" hidden="1">#REF!</definedName>
    <definedName name="Debt_Label1_Amort" localSheetId="54" hidden="1">#REF!</definedName>
    <definedName name="Debt_Label1_Amount" localSheetId="54" hidden="1">#REF!</definedName>
    <definedName name="Debt_Label1_InitialRate" localSheetId="54" hidden="1">#REF!</definedName>
    <definedName name="Debt_Label1_IO" localSheetId="54" hidden="1">#REF!</definedName>
    <definedName name="Debt_Label1_Maturity" localSheetId="54" hidden="1">#REF!</definedName>
    <definedName name="Debt_Label1_Percent" localSheetId="54" hidden="1">#REF!</definedName>
    <definedName name="Debt_Label1_Term" localSheetId="54" hidden="1">#REF!</definedName>
    <definedName name="Debt_Label1_Value" localSheetId="54" hidden="1">#REF!</definedName>
    <definedName name="Debt_Label2_Amort" localSheetId="54" hidden="1">#REF!</definedName>
    <definedName name="Debt_Label2_Amount" localSheetId="54" hidden="1">#REF!</definedName>
    <definedName name="Debt_Label2_InitialRate" localSheetId="54" hidden="1">#REF!</definedName>
    <definedName name="Debt_Label2_IO" localSheetId="54" hidden="1">#REF!</definedName>
    <definedName name="Debt_Label2_Maturity" localSheetId="54" hidden="1">#REF!</definedName>
    <definedName name="Debt_Label2_Percent" localSheetId="54" hidden="1">#REF!</definedName>
    <definedName name="Debt_Label2_Term" localSheetId="54" hidden="1">#REF!</definedName>
    <definedName name="Debt_Label2_Value" localSheetId="54" hidden="1">#REF!</definedName>
    <definedName name="Debt_Label3_Amort" localSheetId="54" hidden="1">#REF!</definedName>
    <definedName name="Debt_Label3_Amount" localSheetId="54" hidden="1">#REF!</definedName>
    <definedName name="Debt_Label3_InitialRate" localSheetId="54" hidden="1">#REF!</definedName>
    <definedName name="Debt_Label3_IO" localSheetId="54" hidden="1">#REF!</definedName>
    <definedName name="Debt_Label3_Maturity" localSheetId="54" hidden="1">#REF!</definedName>
    <definedName name="Debt_Label3_Percent" localSheetId="54" hidden="1">#REF!</definedName>
    <definedName name="Debt_Label3_Term" localSheetId="54" hidden="1">#REF!</definedName>
    <definedName name="Debt_Label3_Value" localSheetId="54" hidden="1">#REF!</definedName>
    <definedName name="Debt_LoanType1" localSheetId="54" hidden="1">#REF!</definedName>
    <definedName name="Debt_LoanType2" localSheetId="54" hidden="1">#REF!</definedName>
    <definedName name="Debt_LoanType4" localSheetId="54" hidden="1">#REF!</definedName>
    <definedName name="Debt_LoanTypes" localSheetId="54" hidden="1">#REF!</definedName>
    <definedName name="DEBT_PaymentType1" localSheetId="54" hidden="1">#REF!</definedName>
    <definedName name="DEBT_PaymentType5" localSheetId="54" hidden="1">#REF!</definedName>
    <definedName name="DEBT_PaymentTypes" localSheetId="54" hidden="1">#REF!</definedName>
    <definedName name="Debt_RefiTypes" localSheetId="54" hidden="1">#REF!</definedName>
    <definedName name="Debt_Show1_Amort" localSheetId="54" hidden="1">#REF!</definedName>
    <definedName name="Debt_Show1_AmortHC" localSheetId="54" hidden="1">#REF!</definedName>
    <definedName name="Debt_Show1_Amount" localSheetId="54" hidden="1">#REF!</definedName>
    <definedName name="Debt_Show1_CapEx" localSheetId="54" hidden="1">#REF!</definedName>
    <definedName name="Debt_Show1_FundDate" localSheetId="54" hidden="1">#REF!</definedName>
    <definedName name="Debt_Show1_FundMethod" localSheetId="54" hidden="1">#REF!</definedName>
    <definedName name="Debt_Show1_FundPercent" localSheetId="54" hidden="1">#REF!</definedName>
    <definedName name="Debt_Show1_FundPoints" localSheetId="54" hidden="1">#REF!</definedName>
    <definedName name="Debt_Show1_Loan" localSheetId="54" hidden="1">#REF!</definedName>
    <definedName name="Debt_Show1_Rate" localSheetId="54" hidden="1">#REF!</definedName>
    <definedName name="Debt_Show1_Spread" localSheetId="54" hidden="1">#REF!</definedName>
    <definedName name="Debt_Show2_Amort" localSheetId="54" hidden="1">#REF!</definedName>
    <definedName name="Debt_Show2_AmortHC" localSheetId="54" hidden="1">#REF!</definedName>
    <definedName name="Debt_Show2_Amount" localSheetId="54" hidden="1">#REF!</definedName>
    <definedName name="Debt_Show2_CapEx" localSheetId="54" hidden="1">#REF!</definedName>
    <definedName name="Debt_Show2_FundDate" localSheetId="54" hidden="1">#REF!</definedName>
    <definedName name="Debt_Show2_FundMethod" localSheetId="54" hidden="1">#REF!</definedName>
    <definedName name="Debt_Show2_FundPercent" localSheetId="54" hidden="1">#REF!</definedName>
    <definedName name="Debt_Show2_FundPoints" localSheetId="54" hidden="1">#REF!</definedName>
    <definedName name="Debt_Show2_Loan" localSheetId="54" hidden="1">#REF!</definedName>
    <definedName name="Debt_Show2_Rate" localSheetId="54" hidden="1">#REF!</definedName>
    <definedName name="Debt_Show2_Spread" localSheetId="54" hidden="1">#REF!</definedName>
    <definedName name="Debt_Show3_Amort" localSheetId="54" hidden="1">#REF!</definedName>
    <definedName name="Debt_Show3_AmortHC" localSheetId="54" hidden="1">#REF!</definedName>
    <definedName name="Debt_Show3_Amount" localSheetId="54" hidden="1">#REF!</definedName>
    <definedName name="Debt_Show3_CapEx" localSheetId="54" hidden="1">#REF!</definedName>
    <definedName name="Debt_Show3_FundDate" localSheetId="54" hidden="1">#REF!</definedName>
    <definedName name="Debt_Show3_FundMethod" localSheetId="54" hidden="1">#REF!</definedName>
    <definedName name="Debt_Show3_FundPercent" localSheetId="54" hidden="1">#REF!</definedName>
    <definedName name="Debt_Show3_FundPoints" localSheetId="54" hidden="1">#REF!</definedName>
    <definedName name="Debt_Show3_Loan" localSheetId="54" hidden="1">#REF!</definedName>
    <definedName name="Debt_Show3_Rate" localSheetId="54" hidden="1">#REF!</definedName>
    <definedName name="Debt_Show3_Refi" localSheetId="54" hidden="1">#REF!</definedName>
    <definedName name="Debt_Show3_Refi1" localSheetId="54" hidden="1">#REF!</definedName>
    <definedName name="Debt_Show3_Refi2" localSheetId="54" hidden="1">#REF!</definedName>
    <definedName name="Debt_Show3_Spread" localSheetId="54" hidden="1">#REF!</definedName>
    <definedName name="Debt_SubordinationType2" localSheetId="54" hidden="1">#REF!</definedName>
    <definedName name="Debt_SubordinationTypes" localSheetId="54" hidden="1">#REF!</definedName>
    <definedName name="Debt_Yes" localSheetId="54" hidden="1">#REF!</definedName>
    <definedName name="Debt_YesNo" localSheetId="54" hidden="1">#REF!</definedName>
    <definedName name="DebtAnalysisStart" localSheetId="54">#REF!</definedName>
    <definedName name="DebtNOI" localSheetId="54">#REF!</definedName>
    <definedName name="defg" localSheetId="54" hidden="1">{"Financials",#N/A,FALSE,"Financials";"AVP",#N/A,FALSE,"AVP";"DCF",#N/A,FALSE,"DCF";"CSC",#N/A,FALSE,"CSC";"Deal_Comp",#N/A,FALSE,"DealComp"}</definedName>
    <definedName name="del" localSheetId="54">#REF!</definedName>
    <definedName name="DeleteSheet" localSheetId="54">#REF!</definedName>
    <definedName name="DELME" localSheetId="54">#REF!</definedName>
    <definedName name="DELME_condo" localSheetId="54">#REF!</definedName>
    <definedName name="DELME2" localSheetId="54">#REF!</definedName>
    <definedName name="DELME2_Condo" localSheetId="54">#REF!</definedName>
    <definedName name="DELME3" localSheetId="54">#REF!</definedName>
    <definedName name="DELME3_Condo" localSheetId="54">#REF!</definedName>
    <definedName name="DELME4" localSheetId="54">#REF!</definedName>
    <definedName name="DELME4_Condo" localSheetId="54">#REF!</definedName>
    <definedName name="DELME5" localSheetId="54">#REF!</definedName>
    <definedName name="DELME5_Condo" localSheetId="54">#REF!</definedName>
    <definedName name="DELME7" localSheetId="54">#REF!</definedName>
    <definedName name="DELME7_Condo" localSheetId="54">#REF!</definedName>
    <definedName name="delta" localSheetId="54" hidden="1">{"ACCOUNTING COPY",#N/A,FALSE,"SCHEDULE A";"FINANCE COPY",#N/A,FALSE,"SCHEDULE A";"P.L. COPY",#N/A,FALSE,"SCHEDULE A"}</definedName>
    <definedName name="Depreciation" localSheetId="54">#REF!</definedName>
    <definedName name="DetailedCosts" localSheetId="54" hidden="1">{"CF",#N/A,FALSE,"Cash Flow";"RET",#N/A,FALSE,"Returns";"NPV",#N/A,FALSE,"Values";"ASMPT",#N/A,FALSE,"Assumptions"}</definedName>
    <definedName name="DetailedCosts_2" localSheetId="54" hidden="1">{"CF",#N/A,FALSE,"Cash Flow";"RET",#N/A,FALSE,"Returns";"NPV",#N/A,FALSE,"Values";"ASMPT",#N/A,FALSE,"Assumptions"}</definedName>
    <definedName name="DEVCOSTS" localSheetId="54">#REF!</definedName>
    <definedName name="developer" localSheetId="54">#REF!</definedName>
    <definedName name="df" localSheetId="54"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dfa" localSheetId="54">#REF!</definedName>
    <definedName name="dfahgadf" localSheetId="5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asfdsa" localSheetId="54" hidden="1">{#N/A,#N/A,TRUE,"10 Yr Hold";#N/A,#N/A,TRUE,"7 Yr Hold";#N/A,#N/A,TRUE,"5 Yr Hold";#N/A,#N/A,TRUE,"3 Yr Hold"}</definedName>
    <definedName name="dfd" localSheetId="54" hidden="1">{"CSheet",#N/A,FALSE,"C";"SmCap",#N/A,FALSE,"VAL1";"GulfCoast",#N/A,FALSE,"VAL1";"nav",#N/A,FALSE,"NAV";"Summary",#N/A,FALSE,"NAV"}</definedName>
    <definedName name="dfdas" localSheetId="54" hidden="1">{"FCB_ALL",#N/A,FALSE,"FCB";"GREY_ALL",#N/A,FALSE,"GREY"}</definedName>
    <definedName name="dfdfd" localSheetId="54" hidden="1">{"FCB_ALL",#N/A,FALSE,"FCB";"GREY_ALL",#N/A,FALSE,"GREY"}</definedName>
    <definedName name="dfdfdfd" localSheetId="54" hidden="1">{"FCB_ALL",#N/A,FALSE,"FCB"}</definedName>
    <definedName name="dfdser"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fere" localSheetId="54" hidden="1">{"ReportTop",#N/A,FALSE,"report top"}</definedName>
    <definedName name="dff" localSheetId="54" hidden="1">{"sheet a",#N/A,FALSE,"A";"2 9 casflow",#N/A,FALSE,"B"}</definedName>
    <definedName name="dfg" localSheetId="54">#REF!</definedName>
    <definedName name="dfgd" localSheetId="54" hidden="1">{#N/A,#N/A,FALSE,"Cashflow Analysis";#N/A,#N/A,FALSE,"Sensitivity Analysis";#N/A,#N/A,FALSE,"PV";#N/A,#N/A,FALSE,"Pro Forma"}</definedName>
    <definedName name="dfgg" localSheetId="54" hidden="1">{"sheet a",#N/A,FALSE,"A";"sheet b 1",#N/A,FALSE,"B";"sheet b 2",#N/A,FALSE,"B"}</definedName>
    <definedName name="dfhdfagdf" localSheetId="54" hidden="1">{"cap_structure",#N/A,FALSE,"Graph-Mkt Cap";"price",#N/A,FALSE,"Graph-Price";"ebit",#N/A,FALSE,"Graph-EBITDA";"ebitda",#N/A,FALSE,"Graph-EBITDA"}</definedName>
    <definedName name="dfhdfh" localSheetId="54" hidden="1">{"Construction Costs",#N/A,FALSE,"Total Costs"}</definedName>
    <definedName name="dfhdh" localSheetId="54" hidden="1">{#N/A,#N/A,FALSE,"COVER SHEET";#N/A,#N/A,FALSE,"SECT 1 - SUMM";#N/A,#N/A,FALSE,"SECT 1 - LND PLAN";#N/A,#N/A,FALSE,"SECT 2 - COMBINED QTRLY PROJ CF";#N/A,#N/A,FALSE,"SECT 2 - KUKIO CF";#N/A,#N/A,FALSE,"SECT 2 - MANINI CF";#N/A,#N/A,FALSE,"SECT 5a - CLUB ASSUMPTIONS";#N/A,#N/A,FALSE,"SECT 5 - QTRLY CLUB OPS"}</definedName>
    <definedName name="dfsafd" localSheetId="5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5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5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1" localSheetId="5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h" localSheetId="54" hidden="1">{#N/A,#N/A,TRUE,"Krycí list"}</definedName>
    <definedName name="DHG" localSheetId="54" hidden="1">{"cap_structure",#N/A,FALSE,"Graph-Mkt Cap";"price",#N/A,FALSE,"Graph-Price";"ebit",#N/A,FALSE,"Graph-EBITDA";"ebitda",#N/A,FALSE,"Graph-EBITDA"}</definedName>
    <definedName name="dhh" localSheetId="54" hidden="1">{#N/A,#N/A,TRUE,"Krycí list"}</definedName>
    <definedName name="dhhh" localSheetId="54" hidden="1">{#N/A,#N/A,TRUE,"Krycí list"}</definedName>
    <definedName name="dis" localSheetId="54" hidden="1">{#N/A,#N/A,FALSE,"Cashflow Analysis";#N/A,#N/A,FALSE,"Sensitivity Analysis";#N/A,#N/A,FALSE,"PV";#N/A,#N/A,FALSE,"Pro Forma"}</definedName>
    <definedName name="dis.2" localSheetId="54" hidden="1">{#N/A,#N/A,FALSE,"Cashflow Analysis";#N/A,#N/A,FALSE,"Sensitivity Analysis";#N/A,#N/A,FALSE,"PV";#N/A,#N/A,FALSE,"Pro Forma"}</definedName>
    <definedName name="disc.rate" localSheetId="54">#REF!</definedName>
    <definedName name="Dispo" localSheetId="54">#REF!</definedName>
    <definedName name="DM" localSheetId="54" hidden="1">{#N/A,#N/A,FALSE}</definedName>
    <definedName name="DMM" localSheetId="54" hidden="1">{#N/A,#N/A,FALSE}</definedName>
    <definedName name="dmmm" localSheetId="54" hidden="1">{#N/A,#N/A,FALSE}</definedName>
    <definedName name="dog" localSheetId="54" hidden="1">{FALSE,FALSE,1.75,1,600,351,FALSE,FALSE,TRUE,TRUE,0,30,#N/A,41,#N/A,9.57777777777778,18.9166666666667,1,FALSE,FALSE,1,TRUE,1,FALSE,100,"Swvu.As._.Is._.Value.","ACwvu.As._.Is._.Value.",1,FALSE,FALSE,1,1,1,1,1,"","",FALSE,FALSE,FALSE,FALSE,1,#N/A,1,1,FALSE,FALSE,FALSE,FALSE,FALSE,FALSE}</definedName>
    <definedName name="dog_2" localSheetId="54" hidden="1">{FALSE,FALSE,1.75,1,600,351,FALSE,FALSE,TRUE,TRUE,0,30,#N/A,41,#N/A,9.57777777777778,18.9166666666667,1,FALSE,FALSE,1,TRUE,1,FALSE,100,"Swvu.As._.Is._.Value.","ACwvu.As._.Is._.Value.",1,FALSE,FALSE,1,1,1,1,1,"","",FALSE,FALSE,FALSE,FALSE,1,#N/A,1,1,FALSE,FALSE,FALSE,FALSE,FALSE,FALSE}</definedName>
    <definedName name="draw" localSheetId="54">#REF!</definedName>
    <definedName name="DRes" localSheetId="54" hidden="1">{"'April 24'!$J$11"}</definedName>
    <definedName name="drsg"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ds" localSheetId="54">#REF!</definedName>
    <definedName name="dsa" localSheetId="54" hidden="1">{#N/A,#N/A,FALSE,"Chart 2 by Prop Type"}</definedName>
    <definedName name="dsaf" localSheetId="54" hidden="1">{#N/A,#N/A,FALSE,"ExecSum";#N/A,#N/A,FALSE,"total summary";#N/A,#N/A,FALSE,"Budget";#N/A,#N/A,FALSE,"CashFlow"}</definedName>
    <definedName name="dsaf1" localSheetId="54" hidden="1">{"incomemth",#N/A,TRUE,"forecast01";"incpercentmth",#N/A,TRUE,"forecast01";"balancemth",#N/A,TRUE,"forecast01";"cashmth",#N/A,TRUE,"forecast01";"cov2mth",#N/A,TRUE,"forecast01";"prbexp",#N/A,TRUE,"forecast01";"prbcap",#N/A,TRUE,"forecast01";"coalconsultants",#N/A,TRUE,"forecast01";"prbsum",#N/A,TRUE,"forecast01"}</definedName>
    <definedName name="dsafd" localSheetId="5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CR_123118" localSheetId="54">#REF!</definedName>
    <definedName name="dsfgdsfg" localSheetId="54" hidden="1">#REF!</definedName>
    <definedName name="dsfsd" localSheetId="54" hidden="1">{"Total",#N/A,FALSE,"Six Fields";"PDP",#N/A,FALSE,"Six Fields";"PNP",#N/A,FALSE,"Six Fields";"PUD",#N/A,FALSE,"Six Fields";"Prob",#N/A,FALSE,"Six Fields"}</definedName>
    <definedName name="dsgh" localSheetId="54" hidden="1">{#N/A,#N/A,TRUE,"Krycí list"}</definedName>
    <definedName name="dsghh" localSheetId="54" hidden="1">{#N/A,#N/A,TRUE,"Krycí list"}</definedName>
    <definedName name="dsratio" localSheetId="54">#REF!</definedName>
    <definedName name="DSS" localSheetId="54" hidden="1">{"print STAY opening assumptions",#N/A,FALSE,"STAY Openings";"print STAY openings",#N/A,FALSE,"STAY Openings"}</definedName>
    <definedName name="dsss" localSheetId="54" hidden="1">{"incomemth",#N/A,TRUE,"forecast01";"incpercentmth",#N/A,TRUE,"forecast01";"balancemth",#N/A,TRUE,"forecast01";"cashmth",#N/A,TRUE,"forecast01";"cov2mth",#N/A,TRUE,"forecast01";"prbexp",#N/A,TRUE,"forecast01";"prbcap",#N/A,TRUE,"forecast01";"coalconsultants",#N/A,TRUE,"forecast01";"prbsum",#N/A,TRUE,"forecast01"}</definedName>
    <definedName name="dsss1" localSheetId="54" hidden="1">{"incomemth",#N/A,TRUE,"forecast01";"incpercentmth",#N/A,TRUE,"forecast01";"balancemth",#N/A,TRUE,"forecast01";"cashmth",#N/A,TRUE,"forecast01";"cov2mth",#N/A,TRUE,"forecast01";"prbexp",#N/A,TRUE,"forecast01";"prbcap",#N/A,TRUE,"forecast01";"coalconsultants",#N/A,TRUE,"forecast01";"prbsum",#N/A,TRUE,"forecast01"}</definedName>
    <definedName name="Dumpster" localSheetId="54">#REF!</definedName>
    <definedName name="dw" localSheetId="54" hidden="1">#REF!</definedName>
    <definedName name="Dyn_RR_Inputs" localSheetId="54">'Rent Roll Analysis'!#REF!,'Rent Roll Analysis'!#REF!,'Rent Roll Analysis'!#REF!,'Rent Roll Analysis'!#REF!,'Rent Roll Analysis'!#REF!</definedName>
    <definedName name="DZ.IndSpec_Left" localSheetId="54" hidden="1">#REF!</definedName>
    <definedName name="DZ.IndSpec_Right" localSheetId="54" hidden="1">#REF!</definedName>
    <definedName name="DZ.LTM" localSheetId="54" hidden="1">#REF!</definedName>
    <definedName name="e" localSheetId="54"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E_2" localSheetId="54" hidden="1">{"mgmt forecast",#N/A,FALSE,"Mgmt Forecast";"dcf table",#N/A,FALSE,"Mgmt Forecast";"sensitivity",#N/A,FALSE,"Mgmt Forecast";"table inputs",#N/A,FALSE,"Mgmt Forecast";"calculations",#N/A,FALSE,"Mgmt Forecast"}</definedName>
    <definedName name="earghdfh" localSheetId="5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BIT_Margin_Adjusted_Data" localSheetId="54" hidden="1">OFFSET(#REF!,0,0,COUNTA(#REF!),1)</definedName>
    <definedName name="edd" localSheetId="54" hidden="1">{"rtn",#N/A,FALSE,"RTN";"tables",#N/A,FALSE,"RTN";"cf",#N/A,FALSE,"CF";"stats",#N/A,FALSE,"Stats";"prop",#N/A,FALSE,"Prop"}</definedName>
    <definedName name="ee" localSheetId="54" hidden="1">{#N/A,#N/A,FALSE,"OperatingAssumptions"}</definedName>
    <definedName name="eee" localSheetId="54" hidden="1">{#N/A,#N/A,FALSE,"OperatingAssumptions"}</definedName>
    <definedName name="eeee" localSheetId="54" hidden="1">{"Data Input",#N/A,TRUE,"Data Input";"10-Yr Cash Flow",#N/A,TRUE,"Cash Flow";"10-Yr Value",#N/A,TRUE,"Value "}</definedName>
    <definedName name="eeeee" localSheetId="54" hidden="1">{#N/A,#N/A,FALSE,"CAPREIT"}</definedName>
    <definedName name="eeeeee" localSheetId="54" hidden="1">#REF!</definedName>
    <definedName name="eeeeeeee" localSheetId="54" hidden="1">#REF!</definedName>
    <definedName name="eer" localSheetId="54" hidden="1">{"Construction_Short",#N/A,FALSE,"Construction"}</definedName>
    <definedName name="egfh" localSheetId="5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GI" localSheetId="54">#REF!</definedName>
    <definedName name="elf" localSheetId="54" hidden="1">{FALSE,FALSE,1.75,1,600,351,FALSE,FALSE,TRUE,TRUE,0,30,#N/A,41,#N/A,9.57777777777778,18.9166666666667,1,FALSE,FALSE,1,TRUE,1,FALSE,100,"Swvu.As._.Is._.Value.","ACwvu.As._.Is._.Value.",1,FALSE,FALSE,1,1,1,1,1,"","",FALSE,FALSE,FALSE,FALSE,1,#N/A,1,1,FALSE,FALSE,FALSE,FALSE,FALSE,FALSE}</definedName>
    <definedName name="elf_2" localSheetId="54" hidden="1">{FALSE,FALSE,1.75,1,600,351,FALSE,FALSE,TRUE,TRUE,0,30,#N/A,41,#N/A,9.57777777777778,18.9166666666667,1,FALSE,FALSE,1,TRUE,1,FALSE,100,"Swvu.As._.Is._.Value.","ACwvu.As._.Is._.Value.",1,FALSE,FALSE,1,1,1,1,1,"","",FALSE,FALSE,FALSE,FALSE,1,#N/A,1,1,FALSE,FALSE,FALSE,FALSE,FALSE,FALSE}</definedName>
    <definedName name="ellen" localSheetId="54" hidden="1">{#N/A,#N/A,FALSE,"WATCHDSC";#N/A,#N/A,FALSE,"2LOSSMOD";#N/A,#N/A,FALSE,"2LOSS";#N/A,#N/A,FALSE,"DSC";#N/A,#N/A,FALSE,"OPERAT";#N/A,#N/A,FALSE,"ADJUST";#N/A,#N/A,FALSE,"LEASE EXPIRE"}</definedName>
    <definedName name="Elpsd_Tm" localSheetId="54">#REF!</definedName>
    <definedName name="ENGEL" localSheetId="54" hidden="1">#REF!</definedName>
    <definedName name="Equity" localSheetId="54">#REF!</definedName>
    <definedName name="equityrequire" localSheetId="54">#REF!</definedName>
    <definedName name="er" localSheetId="5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rasdf" localSheetId="54" hidden="1">{"Assump",#N/A,TRUE,"Proforma";"first",#N/A,TRUE,"Proforma";"second",#N/A,TRUE,"Proforma";"lease1",#N/A,TRUE,"Proforma";"lease2",#N/A,TRUE,"Proforma"}</definedName>
    <definedName name="ere" localSheetId="5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rer" localSheetId="54" hidden="1">{"Total",#N/A,FALSE,"Six Fields";"PDP",#N/A,FALSE,"Six Fields";"PNP",#N/A,FALSE,"Six Fields";"PUD",#N/A,FALSE,"Six Fields";"Prob",#N/A,FALSE,"Six Fields"}</definedName>
    <definedName name="eret" localSheetId="54" hidden="1">{"sheet a",#N/A,FALSE,"A";"2 9 casflow",#N/A,FALSE,"B"}</definedName>
    <definedName name="erg" localSheetId="54" hidden="1">{0,0,"",0;0,0,0,0;0,0,0,0;0,0,0,0;0,0,0,0}</definedName>
    <definedName name="erghr" localSheetId="54" hidden="1">{"graph",#N/A,FALSE,"WWJU";"graph",#N/A,FALSE,"WWSEM";"graph",#N/A,FALSE,"GOMJU";"graph",#N/A,FALSE,"GOMSEM";"graph",#N/A,FALSE,"NSJU";"graph",#N/A,FALSE,"NSSEM";"graph",#N/A,FALSE,"WAJU";"graph",#N/A,FALSE,"STOCKPRI";"graph",#N/A,FALSE,"CFTEV";"graph",#N/A,FALSE,"NAV-RCV";"graph",#N/A,FALSE,"CRUDEWW"}</definedName>
    <definedName name="ert5t6" localSheetId="54" hidden="1">{"Detail Project Cash Flow",#N/A,TRUE,"Cash Flow Grid";"Financing Calculation",#N/A,TRUE,"Cash Flow Grid"}</definedName>
    <definedName name="ertyui" localSheetId="54" hidden="1">{"FCB_ALL",#N/A,FALSE,"FCB";"GREY_ALL",#N/A,FALSE,"GREY"}</definedName>
    <definedName name="erw" localSheetId="54" hidden="1">{"Detail Project Cash Flow",#N/A,TRUE,"Cash Flow Grid";"Financing Calculation",#N/A,TRUE,"Cash Flow Grid"}</definedName>
    <definedName name="erwtwert" localSheetId="54" hidden="1">#REF!</definedName>
    <definedName name="eryumds" localSheetId="54" hidden="1">{"qtrl1",#N/A,TRUE,"Annual Summary";"qtrl2",#N/A,TRUE,"Annual Summary";"qtrl3",#N/A,TRUE,"Annual Summary";"qtrl4",#N/A,TRUE,"QTLY Summary";"qtrl5",#N/A,TRUE,"QTLY Summary";"qtrl6",#N/A,TRUE,"QTLY Summary"}</definedName>
    <definedName name="EsbApplication1" localSheetId="54">#REF!</definedName>
    <definedName name="EsbDatabase1" localSheetId="54">#REF!</definedName>
    <definedName name="EsbDetail1" localSheetId="54">#REF!</definedName>
    <definedName name="EscrowsandReserves" localSheetId="54" hidden="1">{#N/A,#N/A,FALSE,"DELQ";#N/A,#N/A,FALSE,"REO";#N/A,#N/A,FALSE,"WATCHDSC";#N/A,#N/A,FALSE,"2LOSSMOD";#N/A,#N/A,FALSE,"2LOSS";#N/A,#N/A,FALSE,"DSC";#N/A,#N/A,FALSE,"OPERAT";#N/A,#N/A,FALSE,"ADJUST";#N/A,#N/A,FALSE,"PAIDOFF";#N/A,#N/A,FALSE,"TENANT";#N/A,#N/A,FALSE,"LEASE EXPIRE"}</definedName>
    <definedName name="esfredf" localSheetId="54">#REF!</definedName>
    <definedName name="esjkdrk"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tan"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etert" localSheetId="54" hidden="1">{"sheet a",#N/A,FALSE,"A";"sheet b 1",#N/A,FALSE,"B";"sheet b 2",#N/A,FALSE,"B"}</definedName>
    <definedName name="etetywert" localSheetId="54">#REF!</definedName>
    <definedName name="euyhj" localSheetId="54" hidden="1">{"Annual Cash Flows",#N/A,FALSE,"Annual Summary";"qtrl1",#N/A,FALSE,"QTLY Summary";"qtrl2",#N/A,FALSE,"QTLY Summary";"qtrl3",#N/A,FALSE,"QTLY Summary";"qtrl4",#N/A,FALSE,"QTLY Summary";"qtrl5",#N/A,FALSE,"QTLY Summary";"qtrl6",#N/A,FALSE,"QTLY Summary"}</definedName>
    <definedName name="ewrf" localSheetId="54">#REF!</definedName>
    <definedName name="exc" localSheetId="54" hidden="1">{"'Assump'!$F$6:$J$6"}</definedName>
    <definedName name="ExitCap" localSheetId="54">#REF!</definedName>
    <definedName name="exp" localSheetId="54">#REF!</definedName>
    <definedName name="Exp_Rates" localSheetId="54">#REF!</definedName>
    <definedName name="experiment" localSheetId="54" hidden="1">{#N/A,#N/A,FALSE,"Cashflow Analysis";#N/A,#N/A,FALSE,"Sensitivity Analysis";#N/A,#N/A,FALSE,"PV";#N/A,#N/A,FALSE,"Pro Forma"}</definedName>
    <definedName name="ExpGroup" localSheetId="54">#REF!</definedName>
    <definedName name="Expiration" localSheetId="54">#REF!</definedName>
    <definedName name="ExRate_Yr1" localSheetId="54" hidden="1">#REF!</definedName>
    <definedName name="ExRate_Yr2" localSheetId="54" hidden="1">#REF!</definedName>
    <definedName name="ExRate_Yr3" localSheetId="54" hidden="1">#REF!</definedName>
    <definedName name="extra" localSheetId="54" hidden="1">{#N/A,#N/A,TRUE,"10 Yr Hold";#N/A,#N/A,TRUE,"7 Yr Hold";#N/A,#N/A,TRUE,"5 Yr Hold";#N/A,#N/A,TRUE,"3 Yr Hold"}</definedName>
    <definedName name="F" localSheetId="54" hidden="1">{#N/A,#N/A,FALSE,"Assumptions";#N/A,#N/A,FALSE,"Impact Assumptions";#N/A,#N/A,FALSE,"10-Yr - detail";#N/A,#N/A,FALSE,"1,5,10 yr comp";#N/A,#N/A,FALSE,"Lse-Exp.";#N/A,#N/A,FALSE,"Rent Roll";#N/A,#N/A,FALSE,"Historical (2)";#N/A,#N/A,FALSE,"RET's";#N/A,#N/A,FALSE,"Lease Rollover"}</definedName>
    <definedName name="fadsf" localSheetId="5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fdasfda" localSheetId="54" hidden="1">{#N/A,#N/A,TRUE,"10 Yr Hold";#N/A,#N/A,TRUE,"7 Yr Hold";#N/A,#N/A,TRUE,"5 Yr Hold";#N/A,#N/A,TRUE,"3 Yr Hold"}</definedName>
    <definedName name="fasdfas" localSheetId="54" hidden="1">{#N/A,#N/A,TRUE,"10 Yr Hold";#N/A,#N/A,TRUE,"7 Yr Hold";#N/A,#N/A,TRUE,"5 Yr Hold";#N/A,#N/A,TRUE,"3 Yr Hold"}</definedName>
    <definedName name="fasffSFffASFasfASFasf" localSheetId="54" hidden="1">{#N/A,#N/A,FALSE,"LP Exp";#N/A,#N/A,FALSE,"Salary";#N/A,#N/A,FALSE,"Admin Exp";#N/A,#N/A,FALSE,"QTS Bud";#N/A,#N/A,FALSE,"Marketing"}</definedName>
    <definedName name="FC_CAM" localSheetId="54">#REF!</definedName>
    <definedName name="fcDate" localSheetId="54" hidden="1">#REF!</definedName>
    <definedName name="fd" localSheetId="54" hidden="1">'Rent Roll Analysis'!#REF!</definedName>
    <definedName name="fdasfasd" localSheetId="54" hidden="1">{"bs",#N/A,FALSE,"SCF"}</definedName>
    <definedName name="fdd" localSheetId="54" hidden="1">#REF!</definedName>
    <definedName name="fdf" localSheetId="54" hidden="1">{"incomemth",#N/A,TRUE,"forecast00";"incomepercentmth",#N/A,TRUE,"forecast00";"balancemth",#N/A,TRUE,"forecast00";"cashmth",#N/A,TRUE,"forecast00";"covenantmth",#N/A,TRUE,"forecast00"}</definedName>
    <definedName name="fdfd" localSheetId="5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dfdfd" localSheetId="54" hidden="1">{#N/A,#N/A,FALSE,"CAPREIT"}</definedName>
    <definedName name="fdfdfdf" localSheetId="54" hidden="1">{#N/A,#N/A,FALSE,"CAPREIT"}</definedName>
    <definedName name="fdfghdf" localSheetId="54" hidden="1">{"inputs raw data",#N/A,TRUE,"INPUT"}</definedName>
    <definedName name="fdg" localSheetId="54" hidden="1">{"incomemth",#N/A,TRUE,"forecast00";"incomepercentmth",#N/A,TRUE,"forecast00";"balancemth",#N/A,TRUE,"forecast00";"cashmth",#N/A,TRUE,"forecast00";"covenantmth",#N/A,TRUE,"forecast00"}</definedName>
    <definedName name="fdgad" localSheetId="54" hidden="1">{"inputs raw data",#N/A,TRUE,"INPUT"}</definedName>
    <definedName name="fds" localSheetId="54">#REF!</definedName>
    <definedName name="fdsafdfsa" localSheetId="54" hidden="1">{#N/A,#N/A,TRUE,"10 Yr Hold";#N/A,#N/A,TRUE,"7 Yr Hold";#N/A,#N/A,TRUE,"5 Yr Hold";#N/A,#N/A,TRUE,"3 Yr Hold"}</definedName>
    <definedName name="fdsafdsagsadgsa" localSheetId="54" hidden="1">{#N/A,#N/A,TRUE,"10 Yr Hold";#N/A,#N/A,TRUE,"7 Yr Hold";#N/A,#N/A,TRUE,"5 Yr Hold";#N/A,#N/A,TRUE,"3 Yr Hold"}</definedName>
    <definedName name="fdsafsad" localSheetId="54" hidden="1">{#N/A,#N/A,TRUE,"10 Yr Hold";#N/A,#N/A,TRUE,"7 Yr Hold";#N/A,#N/A,TRUE,"5 Yr Hold";#N/A,#N/A,TRUE,"3 Yr Hold"}</definedName>
    <definedName name="fdsfsd" localSheetId="54" hidden="1">{"incomemth",#N/A,TRUE,"forecast01";"incpercentmth",#N/A,TRUE,"forecast01";"balancemth",#N/A,TRUE,"forecast01";"cashmth",#N/A,TRUE,"forecast01";"cov2mth",#N/A,TRUE,"forecast01";"prbexp",#N/A,TRUE,"forecast01";"prbcap",#N/A,TRUE,"forecast01";"coalconsultants",#N/A,TRUE,"forecast01";"prbsum",#N/A,TRUE,"forecast01"}</definedName>
    <definedName name="fdsg" localSheetId="54" hidden="1">{"incomemth",#N/A,TRUE,"forecast00";"incomepercentmth",#N/A,TRUE,"forecast00";"balancemth",#N/A,TRUE,"forecast00";"cashmth",#N/A,TRUE,"forecast00";"covenantmth",#N/A,TRUE,"forecast00"}</definedName>
    <definedName name="fdsg1" localSheetId="54" hidden="1">{"incomemth",#N/A,TRUE,"forecast00";"incomepercentmth",#N/A,TRUE,"forecast00";"balancemth",#N/A,TRUE,"forecast00";"cashmth",#N/A,TRUE,"forecast00";"covenantmth",#N/A,TRUE,"forecast00"}</definedName>
    <definedName name="fefsf" localSheetId="54" hidden="1">{"incomemth",#N/A,TRUE,"forecast01";"incpercentmth",#N/A,TRUE,"forecast01";"balancemth",#N/A,TRUE,"forecast01";"cashmth",#N/A,TRUE,"forecast01";"cov2mth",#N/A,TRUE,"forecast01";"prbexp",#N/A,TRUE,"forecast01";"prbcap",#N/A,TRUE,"forecast01";"coalconsultants",#N/A,TRUE,"forecast01";"prbsum",#N/A,TRUE,"forecast01"}</definedName>
    <definedName name="fefsf1" localSheetId="54" hidden="1">{"incomemth",#N/A,TRUE,"forecast01";"incpercentmth",#N/A,TRUE,"forecast01";"balancemth",#N/A,TRUE,"forecast01";"cashmth",#N/A,TRUE,"forecast01";"cov2mth",#N/A,TRUE,"forecast01";"prbexp",#N/A,TRUE,"forecast01";"prbcap",#N/A,TRUE,"forecast01";"coalconsultants",#N/A,TRUE,"forecast01";"prbsum",#N/A,TRUE,"forecast01"}</definedName>
    <definedName name="ff" localSheetId="54" hidden="1">{#N/A,#N/A,TRUE,"Summary";"AnnualRentRoll",#N/A,TRUE,"RentRoll";#N/A,#N/A,TRUE,"ExitStratigy";#N/A,#N/A,TRUE,"OperatingAssumptions"}</definedName>
    <definedName name="FF_hide_rows" localSheetId="54">#REF!,#REF!</definedName>
    <definedName name="ffdddd" localSheetId="54">#REF!</definedName>
    <definedName name="fferw" localSheetId="54"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f" localSheetId="54" hidden="1">{#N/A,#N/A,TRUE,"Summary";"AnnualRentRoll",#N/A,TRUE,"RentRoll";#N/A,#N/A,TRUE,"ExitStratigy";#N/A,#N/A,TRUE,"OperatingAssumptions"}</definedName>
    <definedName name="ffff" localSheetId="54" hidden="1">{"Data Input",#N/A,TRUE,"Data Input";"15-Yr Cash Flow",#N/A,TRUE,"Cash Flow";"15-Yr Value",#N/A,TRUE,"Value "}</definedName>
    <definedName name="ffffff" localSheetId="54" hidden="1">{#N/A,#N/A,FALSE,"Cashflow Analysis";#N/A,#N/A,FALSE,"Sensitivity Analysis";#N/A,#N/A,FALSE,"PV";#N/A,#N/A,FALSE,"Pro Forma"}</definedName>
    <definedName name="ffffff.2" localSheetId="54" hidden="1">{#N/A,#N/A,FALSE,"Cashflow Analysis";#N/A,#N/A,FALSE,"Sensitivity Analysis";#N/A,#N/A,FALSE,"PV";#N/A,#N/A,FALSE,"Pro Forma"}</definedName>
    <definedName name="ffl" localSheetId="54" hidden="1">#REF!</definedName>
    <definedName name="fgbdzf" localSheetId="54" hidden="1">{#N/A,#N/A,FALSE,"Cashflow Analysis";#N/A,#N/A,FALSE,"Sensitivity Analysis";#N/A,#N/A,FALSE,"PV";#N/A,#N/A,FALSE,"Pro Forma"}</definedName>
    <definedName name="fgdfs" localSheetId="54" hidden="1">{"FORMULAS",#N/A,FALSE,"ESTIMATE"}</definedName>
    <definedName name="fgh" localSheetId="5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fghsgh" localSheetId="54" hidden="1">{"CF",#N/A,FALSE,"Cash Flow";"RET",#N/A,FALSE,"Returns";"NPV",#N/A,FALSE,"Values";"ASMPT",#N/A,FALSE,"Assumptions"}</definedName>
    <definedName name="fghsgh_2" localSheetId="54" hidden="1">{"CF",#N/A,FALSE,"Cash Flow";"RET",#N/A,FALSE,"Returns";"NPV",#N/A,FALSE,"Values";"ASMPT",#N/A,FALSE,"Assumptions"}</definedName>
    <definedName name="fhg" localSheetId="5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54" hidden="1">{TRUE,TRUE,-1.25,-15.5,604.5,369,FALSE,FALSE,TRUE,TRUE,0,1,83,1,38,4,5,4,TRUE,TRUE,3,TRUE,1,TRUE,75,"Swvu.inputs._.raw._.data.","ACwvu.inputs._.raw._.data.",#N/A,FALSE,FALSE,0.5,0.5,0.5,0.5,2,"&amp;F","&amp;A&amp;RPage &amp;P",FALSE,FALSE,FALSE,FALSE,1,60,#N/A,#N/A,"=R1C61:R53C89","=C1:C5",#N/A,#N/A,FALSE,FALSE,FALSE,1,600,600,FALSE,FALSE,TRUE,TRUE,TRUE}</definedName>
    <definedName name="fi" localSheetId="54" hidden="1">#REF!</definedName>
    <definedName name="Filename" localSheetId="54">#REF!</definedName>
    <definedName name="Fill" localSheetId="54" hidden="1">#REF!</definedName>
    <definedName name="filler" localSheetId="54">#REF!</definedName>
    <definedName name="filler2" localSheetId="54">#REF!</definedName>
    <definedName name="filler3" localSheetId="54">#REF!</definedName>
    <definedName name="final" localSheetId="54" hidden="1">{"Main",#N/A,FALSE,"Wacker";"Main2",#N/A,FALSE,"Wacker";"Value",#N/A,FALSE,"Wacker";"Sensitivity",#N/A,FALSE,"Wacker";"Paine",#N/A,FALSE,"Wacker";"Quaker",#N/A,FALSE,"Wacker";"Wacker",#N/A,FALSE,"Wacker";"1900",#N/A,FALSE,"Wacker";"1901",#N/A,FALSE,"Wacker"}</definedName>
    <definedName name="FINAN" localSheetId="54">#REF!</definedName>
    <definedName name="FinAnal3" localSheetId="54">#REF!</definedName>
    <definedName name="FINDME" localSheetId="54">#REF!</definedName>
    <definedName name="first.year" localSheetId="54">#REF!</definedName>
    <definedName name="fixed_assets" localSheetId="54" hidden="1">{"Detailed",#N/A,FALSE,"Schedule4"}</definedName>
    <definedName name="Fixed_Rate_ADS" localSheetId="54">#REF!</definedName>
    <definedName name="fjlk" localSheetId="54" hidden="1">{"incomemth",#N/A,TRUE,"forecast01";"incpercentmth",#N/A,TRUE,"forecast01";"balancemth",#N/A,TRUE,"forecast01";"cashmth",#N/A,TRUE,"forecast01";"cov2mth",#N/A,TRUE,"forecast01";"prbexp",#N/A,TRUE,"forecast01";"prbcap",#N/A,TRUE,"forecast01";"coalconsultants",#N/A,TRUE,"forecast01";"prbsum",#N/A,TRUE,"forecast01"}</definedName>
    <definedName name="fksajf" localSheetId="54" hidden="1">{#N/A,#N/A,FALSE,"SCHEDULE A";"MINIMUM RENT",#N/A,FALSE,"SCHEDULES B &amp; C";"PERCENTAGE RENT",#N/A,FALSE,"SCHEDULES B &amp; C"}</definedName>
    <definedName name="fl" localSheetId="54" hidden="1">#REF!</definedName>
    <definedName name="fll" localSheetId="54" hidden="1">#REF!</definedName>
    <definedName name="flll" localSheetId="54" hidden="1">#REF!</definedName>
    <definedName name="floan1" localSheetId="54">#REF!</definedName>
    <definedName name="floan2" localSheetId="54">#REF!</definedName>
    <definedName name="floan3" localSheetId="54">#REF!</definedName>
    <definedName name="floan4" localSheetId="54">#REF!</definedName>
    <definedName name="Floor1" localSheetId="54">#REF!</definedName>
    <definedName name="Floor2" localSheetId="54">#REF!</definedName>
    <definedName name="floor4" localSheetId="54">#REF!</definedName>
    <definedName name="FloorPlan_2021" localSheetId="54">#REF!</definedName>
    <definedName name="FloorPlan_All" localSheetId="54">#REF!</definedName>
    <definedName name="FloorPlan_March" localSheetId="54">#REF!</definedName>
    <definedName name="fm" localSheetId="54" hidden="1">{"summary1",#N/A,TRUE,"Comps";"summary2",#N/A,TRUE,"Comps";"summary3",#N/A,TRUE,"Comps"}</definedName>
    <definedName name="for" localSheetId="54"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Forecast_Year" localSheetId="54">#REF!</definedName>
    <definedName name="FORMAT" localSheetId="54">#REF!</definedName>
    <definedName name="fpdate" localSheetId="54">#REF!</definedName>
    <definedName name="fr" localSheetId="54" hidden="1">{"print STAY opening assumptions",#N/A,FALSE,"STAY Openings";"print STAY openings",#N/A,FALSE,"STAY Openings"}</definedName>
    <definedName name="frate1" localSheetId="54">#REF!</definedName>
    <definedName name="frate2" localSheetId="54">#REF!</definedName>
    <definedName name="frate3" localSheetId="54">#REF!</definedName>
    <definedName name="frate4" localSheetId="54">#REF!</definedName>
    <definedName name="frequency" localSheetId="54">{"Monthly";"Semi-Monthly";"Bi-Weekly";"Weekly";"Acc Bi-Weekly";"Acc Weekly"}</definedName>
    <definedName name="frgnr"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rse"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fsdsfafd" localSheetId="54" hidden="1">{"CSheet",#N/A,FALSE,"C";"SmCap",#N/A,FALSE,"VAL1";"GulfCoast",#N/A,FALSE,"VAL1";"nav",#N/A,FALSE,"NAV";"Summary",#N/A,FALSE,"NAV"}</definedName>
    <definedName name="fspread1" localSheetId="54">#REF!</definedName>
    <definedName name="fspread2" localSheetId="54">#REF!</definedName>
    <definedName name="fspread3" localSheetId="54">#REF!</definedName>
    <definedName name="fspread4" localSheetId="54">#REF!</definedName>
    <definedName name="ftgygy" localSheetId="54" hidden="1">{#N/A,#N/A,FALSE,"LP Exp";#N/A,#N/A,FALSE,"Salary";#N/A,#N/A,FALSE,"Admin Exp";#N/A,#N/A,FALSE,"QTS Bud";#N/A,#N/A,FALSE,"Marketing"}</definedName>
    <definedName name="fuck" localSheetId="54" hidden="1">{"Financials",#N/A,FALSE,"Financials";"AVP",#N/A,FALSE,"AVP";"DCF",#N/A,FALSE,"DCF";"CSC",#N/A,FALSE,"CSC";"Deal_Comp",#N/A,FALSE,"DealComp"}</definedName>
    <definedName name="fuckface" localSheetId="54" hidden="1">{#N/A,#N/A,FALSE,"Assumptions";#N/A,#N/A,FALSE,"Impact Assumptions";#N/A,#N/A,FALSE,"10-Yr - detail";#N/A,#N/A,FALSE,"1,5,10 yr comp";#N/A,#N/A,FALSE,"Lse-Exp.";#N/A,#N/A,FALSE,"Rent Roll";#N/A,#N/A,FALSE,"Historical (2)";#N/A,#N/A,FALSE,"RET's";#N/A,#N/A,FALSE,"Lease Rollover"}</definedName>
    <definedName name="fuk" localSheetId="54" hidden="1">{"1999",#N/A,FALSE,"1999"}</definedName>
    <definedName name="FUNDED" localSheetId="54">#REF!</definedName>
    <definedName name="FurnUnits" localSheetId="54">#REF!</definedName>
    <definedName name="FutureLeaseColumn" localSheetId="54">#REF!</definedName>
    <definedName name="FutureUpfrontConc" localSheetId="54">#REF!</definedName>
    <definedName name="ｇ" localSheetId="54" hidden="1">{"'下期集計（10.27迄・速報値）'!$Q$16"}</definedName>
    <definedName name="g_2" localSheetId="54" hidden="1">{"mgmt forecast",#N/A,FALSE,"Mgmt Forecast";"dcf table",#N/A,FALSE,"Mgmt Forecast";"sensitivity",#N/A,FALSE,"Mgmt Forecast";"table inputs",#N/A,FALSE,"Mgmt Forecast";"calculations",#N/A,FALSE,"Mgmt Forecast"}</definedName>
    <definedName name="garage" localSheetId="54" hidden="1">{#N/A,#N/A,FALSE,"Garage Assumpt 1";#N/A,#N/A,FALSE,"Garage Op Proj";#N/A,#N/A,FALSE,"Hist I&amp;E";#N/A,#N/A,FALSE,"Garage Lease"}</definedName>
    <definedName name="gbjkh"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cjki" localSheetId="54" hidden="1">{#N/A,#N/A,TRUE,"Krycí list"}</definedName>
    <definedName name="gcjkii" localSheetId="54" hidden="1">{#N/A,#N/A,TRUE,"Krycí list"}</definedName>
    <definedName name="gd" localSheetId="54" hidden="1">{"'下期集計（10.27迄・速報値）'!$Q$16"}</definedName>
    <definedName name="gda" localSheetId="54" hidden="1">{"'下期集計（10.27迄・速報値）'!$Q$16"}</definedName>
    <definedName name="gdfgfgf" localSheetId="54" hidden="1">{"Tab1",#N/A,FALSE,"Cover";"Tab2",#N/A,FALSE,"Sect 3.18";"Tab3",#N/A,FALSE,"Section 3.22 (b) ";"Tab4",#N/A,FALSE,"Section 3.29 (i) (ii) (iii)";"Tab5",#N/A,FALSE,"Section 3.29 (ii)";"Tab6",#N/A,FALSE,"Section 4.04 vi";"Tab8",#N/A,FALSE,"3.29."}</definedName>
    <definedName name="gdsa" localSheetId="54" hidden="1">{"'下期集計（10.27迄・速報値）'!$Q$16"}</definedName>
    <definedName name="gdxgxdz" localSheetId="54" hidden="1">{"View1",#N/A,FALSE,"Golf";"View2",#N/A,FALSE,"Golf";"View3",#N/A,FALSE,"Golf";"View4",#N/A,FALSE,"Golf";"View5",#N/A,FALSE,"Golf";"View6",#N/A,FALSE,"Golf";"View7",#N/A,FALSE,"Golf";"View8",#N/A,FALSE,"Golf";"View9",#N/A,FALSE,"Golf";"View10",#N/A,FALSE,"Golf";"View11",#N/A,FALSE,"Golf";"View12",#N/A,FALSE,"Golf"}</definedName>
    <definedName name="ged"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egeg" localSheetId="54" hidden="1">{#N/A,#N/A,FALSE,"Cashflow Analysis";#N/A,#N/A,FALSE,"Sensitivity Analysis";#N/A,#N/A,FALSE,"PV";#N/A,#N/A,FALSE,"Pro Forma"}</definedName>
    <definedName name="gegeg.2" localSheetId="54" hidden="1">{#N/A,#N/A,FALSE,"Cashflow Analysis";#N/A,#N/A,FALSE,"Sensitivity Analysis";#N/A,#N/A,FALSE,"PV";#N/A,#N/A,FALSE,"Pro Forma"}</definedName>
    <definedName name="GeneratedBy" localSheetId="54">#REF!</definedName>
    <definedName name="GF" localSheetId="54">#REF!</definedName>
    <definedName name="gfd" localSheetId="54" hidden="1">{#N/A,#N/A,FALSE,"Cashflow Analysis";#N/A,#N/A,FALSE,"Sensitivity Analysis";#N/A,#N/A,FALSE,"PV";#N/A,#N/A,FALSE,"Pro Forma"}</definedName>
    <definedName name="gfderes"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fgh" localSheetId="54" hidden="1">{"Assumptions",#N/A,FALSE,"Assumptions"}</definedName>
    <definedName name="gfh" localSheetId="54" hidden="1">{"CSheet",#N/A,FALSE,"C";"SmCap",#N/A,FALSE,"VAL1";"GulfCoast",#N/A,FALSE,"VAL1";"nav",#N/A,FALSE,"NAV";"Summary",#N/A,FALSE,"NAV"}</definedName>
    <definedName name="gfhs" localSheetId="54" hidden="1">{"summary1",#N/A,TRUE,"Comps";"summary2",#N/A,TRUE,"Comps";"summary3",#N/A,TRUE,"Comps"}</definedName>
    <definedName name="gfjfju" localSheetId="54" hidden="1">{"Downside",#N/A,FALSE,"Downside"}</definedName>
    <definedName name="gg" localSheetId="54" hidden="1">{#N/A,#N/A,FALSE,"PropertyInfo"}</definedName>
    <definedName name="gg.2" localSheetId="54" hidden="1">{#N/A,#N/A,FALSE,"Cashflow Analysis";#N/A,#N/A,FALSE,"Sensitivity Analysis";#N/A,#N/A,FALSE,"PV";#N/A,#N/A,FALSE,"Pro Forma"}</definedName>
    <definedName name="ggg" localSheetId="54" hidden="1">{#N/A,#N/A,FALSE,"PropertyInfo"}</definedName>
    <definedName name="gggg" localSheetId="54" hidden="1">{"ODB",#N/A,FALSE,"Hold Scenario"}</definedName>
    <definedName name="gggg2" localSheetId="54" hidden="1">{"View1",#N/A,FALSE,"Sheet1";"View2",#N/A,FALSE,"Sheet1"}</definedName>
    <definedName name="gggggggggg" localSheetId="54"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ggh" localSheetId="54" hidden="1">#REF!</definedName>
    <definedName name="gh" localSheetId="54" hidden="1">{"FCB_ALL",#N/A,FALSE,"FCB";"GREY_ALL",#N/A,FALSE,"GREY"}</definedName>
    <definedName name="ghh" localSheetId="54" hidden="1">{"cred comp",#N/A,FALSE,"Comparable Credit Analysis";"IS",#N/A,FALSE,"IS";"Sensitivity",#N/A,FALSE,"Sensitivity";"BS",#N/A,FALSE,"BS";"Bond Summary",#N/A,FALSE,"B Summary";"AD",#N/A,FALSE,"Accretion";"NAV",#N/A,FALSE,"NAV";"SU",#N/A,FALSE,"S&amp;U";"acq. study",#N/A,FALSE,"Acq. Study";"F Charges",#N/A,FALSE,"Fixed Charges"}</definedName>
    <definedName name="ghj" localSheetId="54" hidden="1">{"CSheet",#N/A,FALSE,"C";"SmCap",#N/A,FALSE,"VAL1";"GulfCoast",#N/A,FALSE,"VAL1";"nav",#N/A,FALSE,"NAV";"Summary",#N/A,FALSE,"NAV"}</definedName>
    <definedName name="ghjghjr" localSheetId="54" hidden="1">{"Bid",#N/A,FALSE,"Estimate";"Breakdowm",#N/A,FALSE,"Estimate"}</definedName>
    <definedName name="ghu" localSheetId="5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ig" localSheetId="54">#REF!</definedName>
    <definedName name="giger" localSheetId="54">#REF!</definedName>
    <definedName name="giger2" localSheetId="54">#REF!</definedName>
    <definedName name="gjio" localSheetId="54" hidden="1">{"cred comp",#N/A,FALSE,"Comparable Credit Analysis";"IS",#N/A,FALSE,"IS";"Sensitivity",#N/A,FALSE,"Sensitivity";"BS",#N/A,FALSE,"BS";"Bond Summary",#N/A,FALSE,"B Summary";"AD",#N/A,FALSE,"Accretion";"NAV",#N/A,FALSE,"NAV";"SU",#N/A,FALSE,"S&amp;U";"acq. study",#N/A,FALSE,"Acq. Study";"F Charges",#N/A,FALSE,"Fixed Charges"}</definedName>
    <definedName name="GKUY" localSheetId="5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DetailProperty" localSheetId="54">#REF!</definedName>
    <definedName name="gmail" localSheetId="54"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Gmh" localSheetId="54">#REF!</definedName>
    <definedName name="GP_Only?" localSheetId="54">'Rent Roll Analysis'!#REF!</definedName>
    <definedName name="GPI" localSheetId="54">#REF!</definedName>
    <definedName name="gr" localSheetId="54" hidden="1">{"three",#N/A,FALSE,"Capital";"four",#N/A,FALSE,"Capital"}</definedName>
    <definedName name="gr_2" localSheetId="54" hidden="1">{"three",#N/A,FALSE,"Capital";"four",#N/A,FALSE,"Capital"}</definedName>
    <definedName name="graph" localSheetId="54" hidden="1">#REF!</definedName>
    <definedName name="graph." localSheetId="54" hidden="1">{#N/A,#N/A,FALSE,"Yield Graph"}</definedName>
    <definedName name="graph2." localSheetId="54" hidden="1">{#N/A,#N/A,FALSE,"Yield Graph";#N/A,#N/A,FALSE,"Rent Roll";#N/A,#N/A,FALSE,"OE Yr1";#N/A,#N/A,FALSE,"Repl.Cst.+Ins."}</definedName>
    <definedName name="graph3." localSheetId="54" hidden="1">{#N/A,#N/A,FALSE,"Yield Graph"}</definedName>
    <definedName name="grfaser"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rgsfs" localSheetId="54">#REF!</definedName>
    <definedName name="GRI" localSheetId="54">'Rent Roll Analysis'!#REF!</definedName>
    <definedName name="gross"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Gross_Sched" localSheetId="54">#REF!</definedName>
    <definedName name="gross_sf" localSheetId="54">#REF!</definedName>
    <definedName name="GrossPotentialRent" localSheetId="54">#REF!</definedName>
    <definedName name="GrossSales" localSheetId="54">#REF!</definedName>
    <definedName name="Ground_Lease" localSheetId="54">#REF!</definedName>
    <definedName name="Groundskeeping" localSheetId="54">#REF!</definedName>
    <definedName name="Growth" localSheetId="54">#REF!</definedName>
    <definedName name="grp" localSheetId="54">#REF!</definedName>
    <definedName name="grsaea" localSheetId="54"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grtr" localSheetId="54" hidden="1">{"graph",#N/A,FALSE,"WWJU";"graph",#N/A,FALSE,"WWSEM";"graph",#N/A,FALSE,"GOMJU";"graph",#N/A,FALSE,"GOMSEM";"graph",#N/A,FALSE,"NSJU";"graph",#N/A,FALSE,"NSSEM";"graph",#N/A,FALSE,"WAJU";"graph",#N/A,FALSE,"STOCKPRI";"graph",#N/A,FALSE,"CFTEV";"graph",#N/A,FALSE,"NAV-RCV";"graph",#N/A,FALSE,"CRUDEWW"}</definedName>
    <definedName name="GUIDE_FOR_ADJUSTMENTS_WHEN_LOSS_OF_LEASE___10" localSheetId="54">#REF!</definedName>
    <definedName name="GUIDE_FOR_EXIT_CAP_RATE" localSheetId="54">#REF!</definedName>
    <definedName name="GUIDE_IN_ASSIGNING_RENT_ROLL_CHARGE_CATEGORIES" localSheetId="54">#REF!</definedName>
    <definedName name="GUIDE_IN_COPYING_AXIO_ANALYSIS" localSheetId="54">#REF!</definedName>
    <definedName name="GUIDE_IN_GENERATING_AXIO_ANALYSIS" localSheetId="54">#REF!</definedName>
    <definedName name="gvk" localSheetId="54" hidden="1">{"Assumptions",#N/A,FALSE,"Assumptions"}</definedName>
    <definedName name="gyhui" localSheetId="54" hidden="1">{"CSheet",#N/A,FALSE,"C";"SmCap",#N/A,FALSE,"VAL1";"GulfCoast",#N/A,FALSE,"VAL1";"nav",#N/A,FALSE,"NAV";"Summary",#N/A,FALSE,"NAV"}</definedName>
    <definedName name="gyjh" localSheetId="54" hidden="1">{#N/A,#N/A,FALSE,"Cashflow Analysis";#N/A,#N/A,FALSE,"Sensitivity Analysis";#N/A,#N/A,FALSE,"PV";#N/A,#N/A,FALSE,"Pro Forma"}</definedName>
    <definedName name="ｈ" localSheetId="54" hidden="1">{"'下期集計（10.27迄・速報値）'!$Q$16"}</definedName>
    <definedName name="h_2" localSheetId="54" hidden="1">{"ed1",#N/A,TRUE,"E-D";"ed2",#N/A,TRUE,"E-D"}</definedName>
    <definedName name="Ｈ16・１" localSheetId="54" hidden="1">{"'コメント'!$A$1:$C$37"}</definedName>
    <definedName name="H16･1速報" localSheetId="54" hidden="1">{"'コメント'!$A$1:$C$37"}</definedName>
    <definedName name="hallo" localSheetId="54" hidden="1">{#N/A,#N/A,FALSE,"Occ and Rate";#N/A,#N/A,FALSE,"PF Input";#N/A,#N/A,FALSE,"Capital Input";#N/A,#N/A,FALSE,"Proforma Five Yr";#N/A,#N/A,FALSE,"Calculations";#N/A,#N/A,FALSE,"Transaction Summary-DTW"}</definedName>
    <definedName name="happy" localSheetId="54">#REF!</definedName>
    <definedName name="hard" localSheetId="54">#REF!</definedName>
    <definedName name="hardcosts" localSheetId="54">#REF!</definedName>
    <definedName name="hcmatrix" localSheetId="54">#REF!</definedName>
    <definedName name="HD" localSheetId="54"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ing" localSheetId="54">#REF!</definedName>
    <definedName name="hed"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ello" localSheetId="54">#REF!</definedName>
    <definedName name="Hello5" localSheetId="54">'Rent Roll Analysis'!Hello5</definedName>
    <definedName name="help" localSheetId="54" hidden="1">{#N/A,#N/A,FALSE,"ZLDebtMaturity";#N/A,#N/A,FALSE,"FCDebtMaturity";#N/A,#N/A,FALSE,"ZM3DebtMaturity";#N/A,#N/A,FALSE,"ZM2DebtMaturity";#N/A,#N/A,FALSE,"zm1DebtMaturity";#N/A,#N/A,FALSE,"ConsZM123DebtMaturity"}</definedName>
    <definedName name="hey" localSheetId="54">#REF!</definedName>
    <definedName name="hfgh" localSheetId="54" hidden="1">{"sheet a",#N/A,FALSE,"A";"sheet b 1",#N/A,FALSE,"B";"sheet b 2",#N/A,FALSE,"B"}</definedName>
    <definedName name="HFH" localSheetId="54" hidden="1">{"print annual inc. statement",#N/A,FALSE,"Summary";"print annual stats",#N/A,FALSE,"Summary";"print quarterly inc. statement",#N/A,FALSE,"Summary";"print quarterly stats",#N/A,FALSE,"Summary"}</definedName>
    <definedName name="hfpshfpdhfospafhspdafhpsidfhsoiahaspif" localSheetId="54">#REF!</definedName>
    <definedName name="hgfgh" localSheetId="54" hidden="1">{"Zone1",#N/A,FALSE,"Parameters";"Zone2",#N/A,FALSE,"Parameters"}</definedName>
    <definedName name="hggffg"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hghg" localSheetId="5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hh" localSheetId="54" hidden="1">{#N/A,#N/A,FALSE,"Summary"}</definedName>
    <definedName name="hhh" localSheetId="54" hidden="1">{#N/A,#N/A,FALSE,"Summary"}</definedName>
    <definedName name="hhhh" localSheetId="54" hidden="1">{#N/A,#N/A,FALSE,"OpEx (PP)";#N/A,#N/A,FALSE,"Lease Comps (O)-BT";#N/A,#N/A,FALSE,"OpEx (CC)";#N/A,#N/A,FALSE,"Value (PP-Base)";#N/A,#N/A,FALSE,"Value (CC-Base)";#N/A,#N/A,FALSE,"Sales Comps (R)";#N/A,#N/A,FALSE,"Sales Comps (O)"}</definedName>
    <definedName name="hhhhhh" localSheetId="54"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hhhhhhhhhhhh" localSheetId="54" hidden="1">{#N/A,#N/A,FALSE,"CCC ACC Budget";#N/A,#N/A,FALSE,"Variance";#N/A,#N/A,FALSE,"CCC Rent Detail";#N/A,#N/A,FALSE,"COMMON AREA";#N/A,#N/A,FALSE,"CCC Electric Inclusion";#N/A,#N/A,FALSE,"CCC Opex Detail";#N/A,#N/A,FALSE,"CCC RE Tax Detail";#N/A,#N/A,FALSE,"CCC Chilled Wtr Inclusion";#N/A,#N/A,FALSE,"CCC OTHVAC ";#N/A,#N/A,FALSE,"CCC INPUT"}</definedName>
    <definedName name="HI" localSheetId="54">#REF!</definedName>
    <definedName name="hiddenDebtAnalysisStart" localSheetId="54">#REF!</definedName>
    <definedName name="Hist_Inputs" localSheetId="54">'Rent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Analysis'!#REF!,'Rent Roll Analysis'!#REF!</definedName>
    <definedName name="Historical_Data" localSheetId="54">#REF!</definedName>
    <definedName name="hj" localSheetId="54" hidden="1">{#N/A,#N/A,FALSE,"TocSE";#N/A,#N/A,FALSE,"GENINFORE";#N/A,#N/A,FALSE,"CAPITAL";#N/A,#N/A,FALSE,"finsum";#N/A,#N/A,FALSE,"source";#N/A,#N/A,FALSE,"cashre";#N/A,#N/A,FALSE,"tax";#N/A,#N/A,FALSE,"benefits";#N/A,#N/A,FALSE,"OPRES";#N/A,#N/A,FALSE,"loan2";#N/A,#N/A,FALSE,"loan3";#N/A,#N/A,FALSE,"ALLDEBT";#N/A,#N/A,FALSE,"loan4";#N/A,#N/A,FALSE,"deprec";#N/A,#N/A,FALSE,"deprepres";#N/A,#N/A,FALSE,"funded";#N/A,#N/A,FALSE,"repres";#N/A,#N/A,FALSE,"SALE";#N/A,#N/A,FALSE,"TAXCREDITS";#N/A,#N/A,FALSE,"capacctre";#N/A,#N/A,FALSE,"miingainre";#N/A,#N/A,FALSE,"cahsirrst";#N/A,#N/A,FALSE,"IRR";#N/A,#N/A,FALSE,"geninfoMT";#N/A,#N/A,FALSE,"data3";#N/A,#N/A,FALSE,"sourcemt";#N/A,#N/A,FALSE,"cashmt";#N/A,#N/A,FALSE,"taxmt";#N/A,#N/A,FALSE,"benefitshist";#N/A,#N/A,FALSE,"opresmt";#N/A,#N/A,FALSE,"fundedmt";#N/A,#N/A,FALSE,"capacctmt";#N/A,#N/A,FALSE,"taxcredamort";"HIRR1",#N/A,FALSE,"irrhtc";#N/A,#N/A,FALSE,"putmt"}</definedName>
    <definedName name="hjf" localSheetId="5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j" localSheetId="54" hidden="1">{"PROFORMA",#N/A,FALSE,"A";"BIGGER 1",#N/A,FALSE,"B";"BIGGER 2",#N/A,FALSE,"B";"BIGGER 3",#N/A,FALSE,"B";"SMALL CF 1",#N/A,FALSE,"C"}</definedName>
    <definedName name="hjkl" localSheetId="54" hidden="1">{"Zone1",#N/A,FALSE,"Parameters";"Zone2",#N/A,FALSE,"Parameters"}</definedName>
    <definedName name="hlhldh" localSheetId="54" hidden="1">{"Annual Cash Flows",#N/A,FALSE,"Annual Summary"}</definedName>
    <definedName name="HMLkUp" localSheetId="54" hidden="1">'Rent Roll Analysis'!#REF!</definedName>
    <definedName name="hmnxghj" localSheetId="54" hidden="1">{"CF",#N/A,FALSE,"Cash Flow";"RET",#N/A,FALSE,"Returns";"NPV",#N/A,FALSE,"Values";"ASMPT",#N/A,FALSE,"Assumptions"}</definedName>
    <definedName name="hmnxghj_2" localSheetId="54" hidden="1">{"CF",#N/A,FALSE,"Cash Flow";"RET",#N/A,FALSE,"Returns";"NPV",#N/A,FALSE,"Values";"ASMPT",#N/A,FALSE,"Assumptions"}</definedName>
    <definedName name="HMSeek" localSheetId="54" hidden="1">'Rent Roll Analysis'!#REF!</definedName>
    <definedName name="hn._I006" localSheetId="54" hidden="1">#REF!</definedName>
    <definedName name="hn._I018" localSheetId="54" hidden="1">#REF!</definedName>
    <definedName name="hn._I024" localSheetId="54" hidden="1">#REF!</definedName>
    <definedName name="hn.ConvertZero1" localSheetId="54" hidden="1">#REF!,#REF!,#REF!,#REF!,#REF!,#REF!,#REF!,#REF!,#REF!,#REF!</definedName>
    <definedName name="hn.ConvertZero2" localSheetId="54" hidden="1">#REF!,#REF!,#REF!,#REF!,#REF!,#REF!,#REF!,#REF!</definedName>
    <definedName name="hn.ConvertZero3" localSheetId="54" hidden="1">#REF!,#REF!,#REF!,#REF!,#REF!</definedName>
    <definedName name="hn.ConvertZero4" localSheetId="54" hidden="1">#REF!,#REF!,#REF!,#REF!,#REF!,#REF!,#REF!,#REF!</definedName>
    <definedName name="hn.ConvertZeroUnhide1" localSheetId="54" hidden="1">#REF!,#REF!,#REF!</definedName>
    <definedName name="hn.CopyforPR" localSheetId="54" hidden="1">#REF!</definedName>
    <definedName name="hn.Delete015" localSheetId="54" hidden="1">#REF!,#REF!,#REF!,#REF!</definedName>
    <definedName name="hn.domestic" localSheetId="54" hidden="1">#REF!</definedName>
    <definedName name="hn.DZ_MultByFXRates" localSheetId="54" hidden="1">#REF!,#REF!,#REF!,#REF!</definedName>
    <definedName name="hn.FromMain" localSheetId="54" hidden="1">#REF!</definedName>
    <definedName name="hn.FromMain1" localSheetId="54" hidden="1">#REF!</definedName>
    <definedName name="hn.LTM_MultByFXRates" localSheetId="54" hidden="1">#REF!,#REF!,#REF!,#REF!,#REF!,#REF!,#REF!</definedName>
    <definedName name="hn.LTMData" localSheetId="54" hidden="1">#REF!</definedName>
    <definedName name="hn.MultbyFXRates" localSheetId="54" hidden="1">#REF!,#REF!,#REF!,#REF!,#REF!,#REF!,#REF!</definedName>
    <definedName name="hn.MultByFXRates1" localSheetId="54" hidden="1">#REF!,#REF!,#REF!,#REF!,#REF!</definedName>
    <definedName name="hn.MultByFXRates2" localSheetId="54" hidden="1">#REF!,#REF!,#REF!,#REF!,#REF!</definedName>
    <definedName name="hn.MultByFXRates3" localSheetId="54" hidden="1">#REF!,#REF!,#REF!,#REF!,#REF!</definedName>
    <definedName name="hn.MultbyFxrates4" localSheetId="54" hidden="1">#REF!,#REF!,#REF!,#REF!,#REF!,#REF!,#REF!</definedName>
    <definedName name="hn.multbyfxrates5" localSheetId="54" hidden="1">#REF!,#REF!,#REF!,#REF!,#REF!</definedName>
    <definedName name="hn.multbyfxrates6" localSheetId="54" hidden="1">#REF!,#REF!,#REF!,#REF!,#REF!</definedName>
    <definedName name="hn.multbyfxrates7" localSheetId="54" hidden="1">#REF!,#REF!,#REF!,#REF!,#REF!</definedName>
    <definedName name="hn.MultByFXRatesBot1" localSheetId="54" hidden="1">#REF!,#REF!,#REF!,#REF!,#REF!,#REF!,#REF!,#REF!,#REF!,#REF!,#REF!,#REF!</definedName>
    <definedName name="hn.MultByFXRatesBot2" localSheetId="54" hidden="1">#REF!,#REF!,#REF!,#REF!,#REF!,#REF!,#REF!,#REF!,#REF!,#REF!,#REF!,#REF!</definedName>
    <definedName name="hn.MultByFXRatesBot3" localSheetId="54" hidden="1">#REF!,#REF!,#REF!,#REF!,#REF!,#REF!,#REF!,#REF!,#REF!,#REF!,#REF!,#REF!</definedName>
    <definedName name="hn.MultByFXRatesBot4" localSheetId="54" hidden="1">#REF!,#REF!,#REF!,#REF!,#REF!,#REF!,#REF!,#REF!,#REF!,#REF!,#REF!,#REF!,#REF!</definedName>
    <definedName name="hn.MultByFXRatesBot5" localSheetId="54" hidden="1">#REF!,#REF!,#REF!,#REF!,#REF!,#REF!,#REF!,#REF!,#REF!,#REF!,#REF!</definedName>
    <definedName name="hn.MultByFXRatesBot6" localSheetId="54" hidden="1">#REF!,#REF!,#REF!,#REF!,#REF!,#REF!,#REF!,#REF!,#REF!,#REF!,#REF!</definedName>
    <definedName name="hn.MultByFXRatesBot7" localSheetId="54" hidden="1">#REF!,#REF!,#REF!,#REF!,#REF!,#REF!,#REF!,#REF!,#REF!,#REF!,#REF!</definedName>
    <definedName name="hn.MultByFXRatesTop1" localSheetId="54" hidden="1">#REF!,#REF!,#REF!,#REF!,#REF!,#REF!,#REF!,#REF!,#REF!,#REF!,#REF!,#REF!</definedName>
    <definedName name="hn.MultByFXRatesTop2" localSheetId="54" hidden="1">#REF!,#REF!,#REF!,#REF!,#REF!,#REF!,#REF!,#REF!,#REF!,#REF!,#REF!,#REF!,#REF!,#REF!,#REF!</definedName>
    <definedName name="hn.MultByFXRatesTop3" localSheetId="54" hidden="1">#REF!,#REF!,#REF!,#REF!,#REF!,#REF!,#REF!,#REF!,#REF!,#REF!,#REF!,#REF!,#REF!,#REF!,#REF!</definedName>
    <definedName name="hn.MultByFXRatesTop4" localSheetId="54" hidden="1">#REF!,#REF!,#REF!,#REF!,#REF!,#REF!,#REF!,#REF!,#REF!,#REF!,#REF!,#REF!,#REF!,#REF!,#REF!</definedName>
    <definedName name="hn.MultByFXRatesTop5" localSheetId="54" hidden="1">#REF!,#REF!,#REF!,#REF!,#REF!,#REF!,#REF!,#REF!,#REF!,#REF!,#REF!,#REF!</definedName>
    <definedName name="hn.MultByFXRatesTop6" localSheetId="54" hidden="1">#REF!,#REF!,#REF!,#REF!,#REF!,#REF!,#REF!,#REF!,#REF!,#REF!,#REF!,#REF!,#REF!,#REF!,#REF!</definedName>
    <definedName name="hn.MultByFXRatesTop7" localSheetId="54" hidden="1">#REF!,#REF!,#REF!,#REF!,#REF!,#REF!,#REF!,#REF!,#REF!,#REF!,#REF!,#REF!,#REF!,#REF!,#REF!</definedName>
    <definedName name="hn.ParityCheck" localSheetId="54" hidden="1">#REF!</definedName>
    <definedName name="hn.PrivateLTMYear" localSheetId="54" hidden="1">#REF!</definedName>
    <definedName name="hod" localSheetId="54" hidden="1">{#N/A,#N/A,FALSE,"TS";#N/A,#N/A,FALSE,"Combo";#N/A,#N/A,FALSE,"FAIR";#N/A,#N/A,FALSE,"RBC";#N/A,#N/A,FALSE,"xxxx";#N/A,#N/A,FALSE,"A_D";#N/A,#N/A,FALSE,"WACC";#N/A,#N/A,FALSE,"DCF";#N/A,#N/A,FALSE,"LBO";#N/A,#N/A,FALSE,"AcqMults";#N/A,#N/A,FALSE,"CompMults"}</definedName>
    <definedName name="hold_period" localSheetId="54">#REF!</definedName>
    <definedName name="HoldLength" localSheetId="54">'Rent Roll Analysis'!#REF!</definedName>
    <definedName name="Homevalue" localSheetId="54">#REF!</definedName>
    <definedName name="hon" localSheetId="54" hidden="1">{"Full Gross to Net",#N/A,TRUE,"GtoN";"R_I Accepted from Group Coys",#N/A,TRUE,"GtoN";"R_I Ceded to Group Coys",#N/A,TRUE,"GtoN";"Closing Loss Reserves and Gross Claims Incurred",#N/A,TRUE,"GtoN"}</definedName>
    <definedName name="hope" localSheetId="54">#REF!</definedName>
    <definedName name="hope_condo" localSheetId="54">#REF!</definedName>
    <definedName name="houy" localSheetId="54" hidden="1">{#N/A,#N/A,FALSE,"AD_Purchase";#N/A,#N/A,FALSE,"Credit";#N/A,#N/A,FALSE,"PF Acquisition";#N/A,#N/A,FALSE,"PF Offering"}</definedName>
    <definedName name="HSD" localSheetId="54">#REF!</definedName>
    <definedName name="hsdf" localSheetId="54" hidden="1">#REF!</definedName>
    <definedName name="HTM_Control" localSheetId="54" hidden="1">{"'下期集計（10.27迄・速報値）'!$Q$16"}</definedName>
    <definedName name="ＨＴＭＬ" localSheetId="54" hidden="1">{"'コメント'!$A$1:$C$37"}</definedName>
    <definedName name="HTML_Control" localSheetId="54" hidden="1">{"'Assump'!$F$6:$J$6"}</definedName>
    <definedName name="HTML_Control2" localSheetId="54" hidden="1">{"'Cash Requirements 5F '!$A$1:$AC$48"}</definedName>
    <definedName name="HTML_Header" localSheetId="54" hidden="1">"Rolling"</definedName>
    <definedName name="HTML_LastUpdate" localSheetId="54" hidden="1">"7/24/98"</definedName>
    <definedName name="HTML_Name" localSheetId="54" hidden="1">"Paulie Englishman"</definedName>
    <definedName name="HTML_PathFile" localSheetId="54" hidden="1">"C:\My Documents\MyHTML.htm"</definedName>
    <definedName name="HTML_Title" localSheetId="54" hidden="1">"Property Month End Template"</definedName>
    <definedName name="htmlnew" localSheetId="54" hidden="1">{"'Assump'!$F$6:$J$6"}</definedName>
    <definedName name="hu" localSheetId="54" hidden="1">{"Total",#N/A,FALSE,"Six Fields";"PDP",#N/A,FALSE,"Six Fields";"PNP",#N/A,FALSE,"Six Fields";"PUD",#N/A,FALSE,"Six Fields";"Prob",#N/A,FALSE,"Six Fields"}</definedName>
    <definedName name="huh" localSheetId="54" hidden="1">{#N/A,#N/A,FALSE,"Assumptions";#N/A,#N/A,FALSE,"Impact Assumptions";#N/A,#N/A,FALSE,"10-Yr - detail";#N/A,#N/A,FALSE,"1,5,10 yr comp";#N/A,#N/A,FALSE,"Lse-Exp.";#N/A,#N/A,FALSE,"Rent Roll";#N/A,#N/A,FALSE,"Historical (2)";#N/A,#N/A,FALSE,"RET's";#N/A,#N/A,FALSE,"Lease Rollover"}</definedName>
    <definedName name="hui" localSheetId="54" hidden="1">{"Sum1",#N/A,FALSE,"Reserve Report";"Sum2",#N/A,FALSE,"Reserve Report";"Sum3",#N/A,FALSE,"Reserve Report";"Sum4",#N/A,FALSE,"Reserve Report"}</definedName>
    <definedName name="hyh" localSheetId="54"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ien" localSheetId="54" hidden="1">{"P_L Account",#N/A,FALSE,"Prime";"Assets",#N/A,FALSE,"Prime";"Liabilities",#N/A,FALSE,"Prime";"Capital and Reserves",#N/A,FALSE,"Prime";"Rec. of S_Holders Funds",#N/A,FALSE,"Prime";"Rec. of Pre and Post Tax Result",#N/A,FALSE,"Prime"}</definedName>
    <definedName name="ignore" localSheetId="54" hidden="1">{#N/A,#N/A,FALSE,"WATCHDSC";#N/A,#N/A,FALSE,"2LOSSMOD";#N/A,#N/A,FALSE,"2LOSS";#N/A,#N/A,FALSE,"DSC";#N/A,#N/A,FALSE,"OPERAT";#N/A,#N/A,FALSE,"ADJUST";#N/A,#N/A,FALSE,"LEASE EXPIRE"}</definedName>
    <definedName name="IHMConsultant" localSheetId="54" hidden="1">'Rent Roll Analysis'!#REF!</definedName>
    <definedName name="IHMFirstProjected" localSheetId="54" hidden="1">'Rent Roll Analysis'!#REF!</definedName>
    <definedName name="IHMLastHistoric" localSheetId="54" hidden="1">'Rent Roll Analysis'!#REF!</definedName>
    <definedName name="IHMLocation" localSheetId="54" hidden="1">'Rent Roll Analysis'!#REF!</definedName>
    <definedName name="IHMModelVersion" localSheetId="54" hidden="1">'Rent Roll Analysis'!#REF!</definedName>
    <definedName name="IHMNumRooms" localSheetId="54" hidden="1">'Rent Roll Analysis'!#REF!</definedName>
    <definedName name="IHMPrintCF1" localSheetId="54" hidden="1">#REF!</definedName>
    <definedName name="IHMPrintMR1" localSheetId="54" hidden="1">#REF!</definedName>
    <definedName name="IHMPrintPO1" localSheetId="54" hidden="1">'Rent Roll Analysis'!#REF!</definedName>
    <definedName name="IHMPrintPO2" localSheetId="54" hidden="1">'Rent Roll Analysis'!#REF!</definedName>
    <definedName name="IHMPrintPO3" localSheetId="54" hidden="1">'Rent Roll Analysis'!#REF!</definedName>
    <definedName name="IHMPrintPR1" localSheetId="54" hidden="1">'Rent Roll Analysis'!#REF!</definedName>
    <definedName name="IHMPrintVAL1" localSheetId="54" hidden="1">#REF!</definedName>
    <definedName name="IHMProjectCity" localSheetId="54" hidden="1">'Rent Roll Analysis'!#REF!</definedName>
    <definedName name="IHMProjectName" localSheetId="54" hidden="1">'Rent Roll Analysis'!#REF!</definedName>
    <definedName name="IHMProjectState" localSheetId="54" hidden="1">'Rent Roll Analysis'!#REF!</definedName>
    <definedName name="IHMPropertyLocation" localSheetId="54" hidden="1">'Rent Roll Analysis'!#REF!</definedName>
    <definedName name="IHMReviewer" localSheetId="54" hidden="1">'Rent Roll Analysis'!#REF!</definedName>
    <definedName name="III" localSheetId="54"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 localSheetId="54"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iiiiiii" localSheetId="54" hidden="1">{#N/A,#N/A,FALSE}</definedName>
    <definedName name="immediate" localSheetId="54" hidden="1">{"sheet a",#N/A,FALSE,"A";"2 9 casflow",#N/A,FALSE,"B"}</definedName>
    <definedName name="In_place_NOI" localSheetId="54">#REF!</definedName>
    <definedName name="Include_Capex_In_Loan" localSheetId="54">#REF!</definedName>
    <definedName name="INCOME_ASSUMPTIONS_1" localSheetId="54">#REF!</definedName>
    <definedName name="INCOME_ASSUMPTIONS_2" localSheetId="54">#REF!</definedName>
    <definedName name="INCOME_ASSUMPTIONS2A" localSheetId="54">#REF!</definedName>
    <definedName name="Initial_Cap" localSheetId="54">#REF!</definedName>
    <definedName name="inline_sf" localSheetId="54">#REF!</definedName>
    <definedName name="INS" localSheetId="54">#REF!</definedName>
    <definedName name="InsRcvrAnchor" localSheetId="54">#REF!</definedName>
    <definedName name="InsRcvrNonAnchor" localSheetId="54">#REF!</definedName>
    <definedName name="int" localSheetId="54">#REF!</definedName>
    <definedName name="intangtax" localSheetId="54">#REF!</definedName>
    <definedName name="interestrate" localSheetId="54">#REF!</definedName>
    <definedName name="interim_costs" localSheetId="54">#REF!</definedName>
    <definedName name="INTROP" localSheetId="54" hidden="1">#REF!</definedName>
    <definedName name="IntroPrintArea" localSheetId="54">#REF!</definedName>
    <definedName name="Investor_Pref" localSheetId="54">#REF!</definedName>
    <definedName name="io" localSheetId="5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iouu" localSheetId="54" hidden="1">{"Total",#N/A,FALSE,"Total Proved + Probable";"PDP",#N/A,FALSE,"Total Proved + Probable";"PNP",#N/A,FALSE,"Total Proved + Probable";"PUD",#N/A,FALSE,"Total Proved + Probable";"Prob",#N/A,FALSE,"Total Proved + Probable"}</definedName>
    <definedName name="IQ_ACCOUNT_CHANGE" localSheetId="54" hidden="1">"c1449"</definedName>
    <definedName name="IQ_ACCOUNTS_PAY" localSheetId="54" hidden="1">"c1343"</definedName>
    <definedName name="IQ_ACCRUED_EXP" localSheetId="54" hidden="1">"c1341"</definedName>
    <definedName name="IQ_ACCUM_DEP" localSheetId="54" hidden="1">"c1340"</definedName>
    <definedName name="IQ_ACCUMULATED_PENSION_OBLIGATION" localSheetId="54" hidden="1">"c2244"</definedName>
    <definedName name="IQ_ADD_PAID_IN" localSheetId="54" hidden="1">"c1344"</definedName>
    <definedName name="IQ_ALLOW_CONST" localSheetId="54" hidden="1">"c1342"</definedName>
    <definedName name="IQ_AMORTIZATION" localSheetId="54" hidden="1">"c1591"</definedName>
    <definedName name="IQ_AVG_VOLUME" localSheetId="54" hidden="1">"c1346"</definedName>
    <definedName name="IQ_BETA" localSheetId="54" hidden="1">"c2133"</definedName>
    <definedName name="IQ_BV_OVER_SHARES" localSheetId="54" hidden="1">"c1349"</definedName>
    <definedName name="IQ_CAPITAL_LEASE" localSheetId="54" hidden="1">"c1350"</definedName>
    <definedName name="IQ_CASH" localSheetId="54" hidden="1">"c1458"</definedName>
    <definedName name="IQ_CASH_DUE_BANKS" localSheetId="54" hidden="1">"c1351"</definedName>
    <definedName name="IQ_CASH_ST" localSheetId="54" hidden="1">"c1355"</definedName>
    <definedName name="IQ_CHANGES_WORK_CAP" localSheetId="54" hidden="1">"c1357"</definedName>
    <definedName name="IQ_COMMON_STOCK" localSheetId="54" hidden="1">"c1358"</definedName>
    <definedName name="IQ_COST_REVENUE" localSheetId="54" hidden="1">"c1359"</definedName>
    <definedName name="IQ_DAYS_PAY_OUTST" localSheetId="54" hidden="1">"c1362"</definedName>
    <definedName name="IQ_DAYS_SALES_OUTST" localSheetId="54" hidden="1">"c1363"</definedName>
    <definedName name="IQ_DEF_ACQ_CST" localSheetId="54" hidden="1">"c1364"</definedName>
    <definedName name="IQ_DEF_INC_TAX" localSheetId="54" hidden="1">"c1365"</definedName>
    <definedName name="IQ_DEFERRED_INC_TAX" localSheetId="54" hidden="1">"c1447"</definedName>
    <definedName name="IQ_DEFERRED_TAXES" localSheetId="54" hidden="1">"c1356"</definedName>
    <definedName name="IQ_DEPRE_AMORT" localSheetId="54" hidden="1">"c1360"</definedName>
    <definedName name="IQ_DEPRE_DEPLE" localSheetId="54" hidden="1">"c1361"</definedName>
    <definedName name="IQ_DESCRIPTION_LONG" localSheetId="54" hidden="1">"c1520"</definedName>
    <definedName name="IQ_DISCONT_OPER" localSheetId="54" hidden="1">"c1367"</definedName>
    <definedName name="IQ_DIV_PAYMENT_DATE" localSheetId="54" hidden="1">"c2205"</definedName>
    <definedName name="IQ_DIV_RECORD_DATE" localSheetId="54" hidden="1">"c2204"</definedName>
    <definedName name="IQ_DIVID_SHARE" localSheetId="54" hidden="1">"c1366"</definedName>
    <definedName name="IQ_EBIT_OVER_IE" localSheetId="54" hidden="1">"c1369"</definedName>
    <definedName name="IQ_EBITDA_CAPEX_OVER_TOTAL_IE" localSheetId="54" hidden="1">"c1370"</definedName>
    <definedName name="IQ_EBITDA_OVER_TOTAL_IE" localSheetId="54" hidden="1">"c1371"</definedName>
    <definedName name="IQ_ENTERPRISE_VALUE" localSheetId="54" hidden="1">"c1348"</definedName>
    <definedName name="IQ_EQUITY_AFFIL" localSheetId="54" hidden="1">"c1451"</definedName>
    <definedName name="IQ_EQV_OVER_LTM_PRETAX_INC" localSheetId="54" hidden="1">"c1390"</definedName>
    <definedName name="IQ_EV_OVER_EMPLOYEE" localSheetId="54" hidden="1">"c1428"</definedName>
    <definedName name="IQ_EV_OVER_LTM_EBIT" localSheetId="54" hidden="1">"c1426"</definedName>
    <definedName name="IQ_EV_OVER_LTM_EBITDA" localSheetId="54" hidden="1">"c1427"</definedName>
    <definedName name="IQ_EV_OVER_LTM_REVENUE" localSheetId="54" hidden="1">"c1429"</definedName>
    <definedName name="IQ_EXERCISE_PRICE" localSheetId="54" hidden="1">"c1897"</definedName>
    <definedName name="IQ_EXTRA_ITEMS" localSheetId="54" hidden="1">"c1459"</definedName>
    <definedName name="IQ_FINANCING_CASH" localSheetId="54" hidden="1">"c1405"</definedName>
    <definedName name="IQ_FINANCING_CASH_SUPPL" localSheetId="54" hidden="1">"c1406"</definedName>
    <definedName name="IQ_FOREIGN_EXCHANGE" localSheetId="54" hidden="1">"c1376"</definedName>
    <definedName name="IQ_GAIN_SALE_ASSETS" localSheetId="54" hidden="1">"c1377"</definedName>
    <definedName name="IQ_GOODWILL_NET" localSheetId="54" hidden="1">"c1380"</definedName>
    <definedName name="IQ_GROSS_DIVID" localSheetId="54" hidden="1">"c1446"</definedName>
    <definedName name="IQ_GROSS_PROFIT" localSheetId="54" hidden="1">"c1378"</definedName>
    <definedName name="IQ_INC_AVAIL_EXCL" localSheetId="54" hidden="1">"c1395"</definedName>
    <definedName name="IQ_INC_AVAIL_INCL" localSheetId="54" hidden="1">"c1396"</definedName>
    <definedName name="IQ_INC_BEFORE_TAX" localSheetId="54" hidden="1">"c1375"</definedName>
    <definedName name="IQ_INTANGIBLES_NET" localSheetId="54" hidden="1">"c1407"</definedName>
    <definedName name="IQ_INTEREST_EXP_NON" localSheetId="54" hidden="1">"c1383"</definedName>
    <definedName name="IQ_INTEREST_INC" localSheetId="54" hidden="1">"c1393"</definedName>
    <definedName name="IQ_INTEREST_INC_NON" localSheetId="54" hidden="1">"c1384"</definedName>
    <definedName name="IQ_ISS_DEBT_NET" localSheetId="54" hidden="1">"c1391"</definedName>
    <definedName name="IQ_LOAN_LOSS" localSheetId="54" hidden="1">"c1386"</definedName>
    <definedName name="IQ_LONG_TERM_DEBT" localSheetId="54" hidden="1">"c1387"</definedName>
    <definedName name="IQ_LONG_TERM_DEBT_OVER_TOTAL_CAP" localSheetId="54" hidden="1">"c1388"</definedName>
    <definedName name="IQ_LONG_TERM_INV" localSheetId="54" hidden="1">"c1389"</definedName>
    <definedName name="IQ_LTM_REVENUE_OVER_EMPLOYEES" localSheetId="54" hidden="1">"c1437"</definedName>
    <definedName name="IQ_NAMES_REVISION_DATE_" localSheetId="54" hidden="1">42599.9828819444</definedName>
    <definedName name="IQ_NET_INC" localSheetId="54" hidden="1">"c1394"</definedName>
    <definedName name="IQ_NET_INC_BEFORE" localSheetId="54" hidden="1">"c1368"</definedName>
    <definedName name="IQ_NET_INC_CF" localSheetId="54" hidden="1">"c1397"</definedName>
    <definedName name="IQ_NET_INC_MARGIN" localSheetId="54" hidden="1">"c1398"</definedName>
    <definedName name="IQ_NET_INTEREST_INC" localSheetId="54" hidden="1">"c1392"</definedName>
    <definedName name="IQ_NON_CASH" localSheetId="54" hidden="1">"c1399"</definedName>
    <definedName name="IQ_NON_INTEREST_EXP" localSheetId="54" hidden="1">"c1400"</definedName>
    <definedName name="IQ_NON_INTEREST_INC" localSheetId="54" hidden="1">"c1401"</definedName>
    <definedName name="IQ_NOTES_PAY" localSheetId="54" hidden="1">"c1423"</definedName>
    <definedName name="IQ_OPER_INC_MARGIN" localSheetId="54" hidden="1">"c1448"</definedName>
    <definedName name="IQ_OTHER_CURRENT_ASSETS" localSheetId="54" hidden="1">"c1403"</definedName>
    <definedName name="IQ_OTHER_CURRENT_LIAB" localSheetId="54" hidden="1">"c1404"</definedName>
    <definedName name="IQ_OTHER_INVESTING" localSheetId="54" hidden="1">"c1408"</definedName>
    <definedName name="IQ_OTHER_LONG_TERM" localSheetId="54" hidden="1">"c1409"</definedName>
    <definedName name="IQ_OTHER_NET" localSheetId="54" hidden="1">"c1453"</definedName>
    <definedName name="IQ_OTHER_REVENUE" localSheetId="54" hidden="1">"c1410"</definedName>
    <definedName name="IQ_OUTSTANDING_BS_DATE" localSheetId="54" hidden="1">"c2128"</definedName>
    <definedName name="IQ_OUTSTANDING_FILING_DATE" localSheetId="54" hidden="1">"c2127"</definedName>
    <definedName name="IQ_PAY_ACCRUED" localSheetId="54" hidden="1">"c1457"</definedName>
    <definedName name="IQ_PERIODDATE" localSheetId="54" hidden="1">"c1414"</definedName>
    <definedName name="IQ_PREF_STOCK" localSheetId="54" hidden="1">"c1416"</definedName>
    <definedName name="IQ_PREF_TOT" localSheetId="54" hidden="1">"c1415"</definedName>
    <definedName name="IQ_PREPAID_EXPEN" localSheetId="54" hidden="1">"c1418"</definedName>
    <definedName name="IQ_PRICE_OVER_BVPS" localSheetId="54" hidden="1">"c1412"</definedName>
    <definedName name="IQ_PRICE_OVER_LTM_EPS" localSheetId="54" hidden="1">"c1413"</definedName>
    <definedName name="IQ_PRO_FORMA_NET_INC" localSheetId="54" hidden="1">"c1452"</definedName>
    <definedName name="IQ_PROPERTY_GROSS" localSheetId="54" hidden="1">"c1379"</definedName>
    <definedName name="IQ_PROPERTY_NET" localSheetId="54" hidden="1">"c1402"</definedName>
    <definedName name="IQ_REDEEM_PREF_STOCK" localSheetId="54" hidden="1">"c1417"</definedName>
    <definedName name="IQ_RESEARCH_DEV" localSheetId="54" hidden="1">"c1419"</definedName>
    <definedName name="IQ_RETAINED_EARN" localSheetId="54" hidden="1">"c1420"</definedName>
    <definedName name="IQ_RETURN_INVESTMENT" localSheetId="54" hidden="1">"c1421"</definedName>
    <definedName name="IQ_REVENUE" localSheetId="54" hidden="1">"c1422"</definedName>
    <definedName name="IQ_SHAREOUTSTANDING" localSheetId="54" hidden="1">"c1347"</definedName>
    <definedName name="IQ_SHORT_TERM_INVEST" localSheetId="54" hidden="1">"c1425"</definedName>
    <definedName name="IQ_TOTAL_CASH_DIVID" localSheetId="54" hidden="1">"c1455"</definedName>
    <definedName name="IQ_TOTAL_CASH_FINAN" localSheetId="54" hidden="1">"c1352"</definedName>
    <definedName name="IQ_TOTAL_CASH_INVEST" localSheetId="54" hidden="1">"c1353"</definedName>
    <definedName name="IQ_TOTAL_CASH_OPER" localSheetId="54" hidden="1">"c1354"</definedName>
    <definedName name="IQ_TOTAL_COMMON" localSheetId="54" hidden="1">"c1411"</definedName>
    <definedName name="IQ_TOTAL_CURRENT_ASSETS" localSheetId="54" hidden="1">"c1430"</definedName>
    <definedName name="IQ_TOTAL_CURRENT_LIAB" localSheetId="54" hidden="1">"c1431"</definedName>
    <definedName name="IQ_TOTAL_DEBT_OVER_EBITDA" localSheetId="54" hidden="1">"c1433"</definedName>
    <definedName name="IQ_TOTAL_DEBT_OVER_TOTAL_BV" localSheetId="54" hidden="1">"c1434"</definedName>
    <definedName name="IQ_TOTAL_DEBT_OVER_TOTAL_CAP" localSheetId="54" hidden="1">"c1432"</definedName>
    <definedName name="IQ_TOTAL_EMPLOYEE" localSheetId="54" hidden="1">"c2141"</definedName>
    <definedName name="IQ_TOTAL_INTEREST_EXP" localSheetId="54" hidden="1">"c1382"</definedName>
    <definedName name="IQ_TOTAL_INVENTORY" localSheetId="54" hidden="1">"c1385"</definedName>
    <definedName name="IQ_TOTAL_LIAB_SHAREHOLD" localSheetId="54" hidden="1">"c1435"</definedName>
    <definedName name="IQ_TOTAL_REVENUE" localSheetId="54" hidden="1">"c1436"</definedName>
    <definedName name="IQ_TOTAL_ST_BORROW" localSheetId="54" hidden="1">"c1424"</definedName>
    <definedName name="IQ_TRADE_AR" localSheetId="54" hidden="1">"c1345"</definedName>
    <definedName name="IQ_TREASURY_STOCK" localSheetId="54" hidden="1">"c1438"</definedName>
    <definedName name="IQ_XDIV_DATE" localSheetId="54" hidden="1">"c2203"</definedName>
    <definedName name="IsEdit" localSheetId="54">#REF!</definedName>
    <definedName name="iser" localSheetId="54" hidden="1">{"Rent_ChangesTotal",#N/A,FALSE,"Sheet1"}</definedName>
    <definedName name="IsFuture" localSheetId="54">#REF!</definedName>
    <definedName name="IsSecureSenior1" localSheetId="54" hidden="1">#REF!</definedName>
    <definedName name="IsSecureSenior2" localSheetId="54" hidden="1">#REF!</definedName>
    <definedName name="IsSecureSenior3" localSheetId="54" hidden="1">#REF!</definedName>
    <definedName name="j" localSheetId="54" hidden="1">{"new",#N/A,FALSE,"D";"PROFORMA",#N/A,FALSE,"A";"partial 1",#N/A,FALSE,"B";"partial 2",#N/A,FALSE,"B";"partial 3",#N/A,FALSE,"B";"SMALL CF 1",#N/A,FALSE,"C"}</definedName>
    <definedName name="jackass" localSheetId="54"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S" localSheetId="54" hidden="1">{"Assumptions",#N/A,TRUE,"Returns";"Tables",#N/A,TRUE,"Returns"}</definedName>
    <definedName name="jb" localSheetId="54" hidden="1">{"summary1",#N/A,TRUE,"Comps";"summary2",#N/A,TRUE,"Comps";"summary3",#N/A,TRUE,"Comps"}</definedName>
    <definedName name="jc" localSheetId="54"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ji" localSheetId="54" hidden="1">{"'Highlights'!$A$1:$M$123"}</definedName>
    <definedName name="jjlj" localSheetId="54" hidden="1">{"scheduleB",#N/A,FALSE,"CTT_CLO"}</definedName>
    <definedName name="jk" localSheetId="5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K" localSheetId="54">#REF!</definedName>
    <definedName name="jkl" localSheetId="54" hidden="1">{"ReportTop",#N/A,FALSE,"report top"}</definedName>
    <definedName name="jklkj" localSheetId="54" hidden="1">{"Sum1",#N/A,FALSE,"Reserve Report";"Sum2",#N/A,FALSE,"Reserve Report";"Sum3",#N/A,FALSE,"Reserve Report";"Sum4",#N/A,FALSE,"Reserve Report"}</definedName>
    <definedName name="jlkj" localSheetId="54" hidden="1">{#N/A,#N/A,TRUE,"XL Cash Flow";#N/A,#N/A,TRUE,"Prop Valuation";#N/A,#N/A,TRUE,"Equity";#N/A,#N/A,TRUE,"Modeling assumptions";#N/A,#N/A,TRUE,"NER Model";#N/A,#N/A,TRUE,"Lease Exp";#N/A,#N/A,TRUE,"Inc &amp; Exp";#N/A,#N/A,TRUE,"Formatted - roll";#N/A,#N/A,TRUE,"Debt Model";#N/A,#N/A,TRUE,"Debt-Moody";#N/A,#N/A,TRUE,"Debt"}</definedName>
    <definedName name="joann"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jpeg" localSheetId="54" hidden="1">{"'Assump'!$F$6:$J$6"}</definedName>
    <definedName name="Js" localSheetId="54"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sfda" localSheetId="54" hidden="1">{"incomemth",#N/A,TRUE,"forecast00";"incomepercentmth",#N/A,TRUE,"forecast00";"balancemth",#N/A,TRUE,"forecast00";"cashmth",#N/A,TRUE,"forecast00";"covenantmth",#N/A,TRUE,"forecast00"}</definedName>
    <definedName name="julia" localSheetId="54" hidden="1">#REF!</definedName>
    <definedName name="June" localSheetId="54">#REF!</definedName>
    <definedName name="June_2" localSheetId="54" hidden="1">{"three",#N/A,FALSE,"Capital";"four",#N/A,FALSE,"Capital"}</definedName>
    <definedName name="June1" localSheetId="54">#REF!</definedName>
    <definedName name="JUNK" localSheetId="54">#REF!</definedName>
    <definedName name="Junk_condo" localSheetId="54">#REF!</definedName>
    <definedName name="JUNK2" localSheetId="54">#REF!</definedName>
    <definedName name="JV" localSheetId="54">#REF!</definedName>
    <definedName name="k" localSheetId="54" hidden="1">{#N/A,#N/A,FALSE,"Assumptions";#N/A,#N/A,FALSE,"Consol CF";#N/A,#N/A,FALSE,"matx B4 DS";#N/A,#N/A,FALSE,"Hacienda CF";#N/A,#N/A,FALSE,"matx B4 DS Hac";#N/A,#N/A,FALSE,"Chabot CF";#N/A,#N/A,FALSE,"matx B4 DS Chabot";#N/A,#N/A,FALSE,"Diablo CF";#N/A,#N/A,FALSE,"matx B4 DS Diablo"}</definedName>
    <definedName name="kah" localSheetId="54" hidden="1">#REF!</definedName>
    <definedName name="kayla"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BL" localSheetId="54">'Rent Roll Analysis'!#REF!</definedName>
    <definedName name="ke" localSheetId="54" hidden="1">#REF!</definedName>
    <definedName name="KGKHJ" localSheetId="5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j" localSheetId="54" hidden="1">{#N/A,#N/A,TRUE,"Krycí list"}</definedName>
    <definedName name="kjgoguofuyfuvjgjgjjfi" localSheetId="54">#REF!</definedName>
    <definedName name="kjj" localSheetId="54" hidden="1">{#N/A,#N/A,TRUE,"Krycí list"}</definedName>
    <definedName name="kjjjjkjhk" localSheetId="54" hidden="1">{"sheet a",#N/A,FALSE,"A";"sheet b 1",#N/A,FALSE,"B";"sheet b 2",#N/A,FALSE,"B"}</definedName>
    <definedName name="kjkk" localSheetId="54" hidden="1">{"Sum1",#N/A,FALSE,"Reserve Report";"Sum2",#N/A,FALSE,"Reserve Report";"Sum3",#N/A,FALSE,"Reserve Report";"Sum4",#N/A,FALSE,"Reserve Report"}</definedName>
    <definedName name="kjljl" localSheetId="54" hidden="1">{"sheet a",#N/A,FALSE,"A";"2 9 casflow",#N/A,FALSE,"B"}</definedName>
    <definedName name="kk" localSheetId="54" hidden="1">#REF!</definedName>
    <definedName name="kkfg"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jhgd"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kkjjj" localSheetId="54" hidden="1">{#N/A,#N/A,FALSE,"Common Area Accrual";#N/A,#N/A,FALSE,"Unit One LaSalle";#N/A,#N/A,FALSE,"Unit One CW";#N/A,#N/A,FALSE,"Unit One LaSallle + C &amp; W";#N/A,#N/A,FALSE,"Consolidated Accrual"}</definedName>
    <definedName name="kkk" localSheetId="54" hidden="1">{#N/A,#N/A,FALSE,"B_Spread"}</definedName>
    <definedName name="kkkkkkkkkk" localSheetId="54" hidden="1">{#N/A,#N/A,FALSE,"Cash Flow";#N/A,#N/A,FALSE,"scenario 1"}</definedName>
    <definedName name="kli" localSheetId="54" hidden="1">{"Total",#N/A,FALSE,"Total Proved";"PDP",#N/A,FALSE,"Total Proved";"PNP",#N/A,FALSE,"Total Proved";"PUD",#N/A,FALSE,"Total Proved"}</definedName>
    <definedName name="km" localSheetId="54" hidden="1">{#N/A,#N/A,FALSE,"P&amp;L";#N/A,#N/A,FALSE,"Var_Fixed_cost"}</definedName>
    <definedName name="KWChartHashTotal" localSheetId="54">#REF!</definedName>
    <definedName name="KWStatementChart" localSheetId="54">#REF!</definedName>
    <definedName name="KWStatementChartHashTotal" localSheetId="54">#REF!</definedName>
    <definedName name="kyd.ElementList.01." localSheetId="54" hidden="1">#REF!</definedName>
    <definedName name="l" localSheetId="54" hidden="1">{#N/A,#N/A,FALSE,"Matrix";#N/A,#N/A,FALSE,"Cash Flow";#N/A,#N/A,FALSE,"10 Year Cost Analysis"}</definedName>
    <definedName name="laj" localSheetId="54" hidden="1">{"Outflow 1",#N/A,FALSE,"Outflows-Inflows";"Outflow 2",#N/A,FALSE,"Outflows-Inflows";"Inflow 1",#N/A,FALSE,"Outflows-Inflows";"Inflow 2",#N/A,FALSE,"Outflows-Inflows"}</definedName>
    <definedName name="lam" localSheetId="54" hidden="1">{"2001",#N/A,FALSE,"2001"}</definedName>
    <definedName name="land" localSheetId="54">#REF!</definedName>
    <definedName name="landscape" localSheetId="54">#REF!</definedName>
    <definedName name="LargeUnits" localSheetId="54">#REF!</definedName>
    <definedName name="Last_Row" localSheetId="54">IF(Values_Entered,Header_Row+'Rent Roll Analysis'!Number_of_Payments,Header_Row)</definedName>
    <definedName name="lastmo" localSheetId="54">#REF!</definedName>
    <definedName name="LC" localSheetId="54">#REF!</definedName>
    <definedName name="LC_new" localSheetId="54">#REF!</definedName>
    <definedName name="LC_renew" localSheetId="54">#REF!</definedName>
    <definedName name="LeaseCommMethod" localSheetId="54">#REF!</definedName>
    <definedName name="Leaseholds" localSheetId="54">#REF!</definedName>
    <definedName name="LeaseNOExp" localSheetId="54">#REF!</definedName>
    <definedName name="LeaseOthRevER" localSheetId="54">#REF!</definedName>
    <definedName name="LeaseTerm" localSheetId="54">#REF!</definedName>
    <definedName name="leasetermmt2"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asetermmt2a"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easing" localSheetId="54">#REF!</definedName>
    <definedName name="Ledger" localSheetId="54">#REF!</definedName>
    <definedName name="Legal_JV" localSheetId="54">#REF!</definedName>
    <definedName name="Lemons" localSheetId="54">#REF!</definedName>
    <definedName name="len" localSheetId="54" hidden="1">{"Full Gross to Net",#N/A,TRUE,"GtoN";"R_I Accepted from Group Coys",#N/A,TRUE,"GtoN";"R_I Ceded to Group Coys",#N/A,TRUE,"GtoN";"Closing Loss Reserves and Gross Claims Incurred",#N/A,TRUE,"GtoN"}</definedName>
    <definedName name="lendercmt" localSheetId="54">#REF!</definedName>
    <definedName name="leveraged_nopro_area" localSheetId="54">#REF!,#REF!,#REF!</definedName>
    <definedName name="LIP" localSheetId="54">#REF!</definedName>
    <definedName name="LiquidAssets_123118" localSheetId="54">#REF!</definedName>
    <definedName name="LiquidationDate" localSheetId="54">#REF!</definedName>
    <definedName name="List_Concessions" localSheetId="54">#REF!</definedName>
    <definedName name="LIST_OF_QUESTIONS" localSheetId="54">#REF!</definedName>
    <definedName name="ljl" localSheetId="54" hidden="1">{#N/A,#N/A,FALSE,"Expense Detail ";#N/A,#N/A,FALSE,"Worksheet";#N/A,#N/A,FALSE,"Audit";#N/A,#N/A,FALSE,"Exclusions";#N/A,#N/A,FALSE,"Variance";#N/A,#N/A,FALSE,"Reconciliation"}</definedName>
    <definedName name="lkgkjfuhgdygsywtqqq" localSheetId="54">#REF!</definedName>
    <definedName name="ll" localSheetId="54" hidden="1">#REF!</definedName>
    <definedName name="lllll" localSheetId="54" hidden="1">{"sheet a",#N/A,FALSE,"A";"sheet b 1",#N/A,FALSE,"B";"sheet b 2",#N/A,FALSE,"B"}</definedName>
    <definedName name="llllllllllllllllllllllllllllll" localSheetId="54" hidden="1">{#N/A,#N/A,FALSE,"LP Exp";#N/A,#N/A,FALSE,"Salary";#N/A,#N/A,FALSE,"Admin Exp";#N/A,#N/A,FALSE,"QTS Bud";#N/A,#N/A,FALSE,"Marketing"}</definedName>
    <definedName name="lmo" localSheetId="54" hidden="1">{"P_L Account",#N/A,FALSE,"Prime";"Assets",#N/A,FALSE,"Prime";"Liabilities",#N/A,FALSE,"Prime";"Capital and Reserves",#N/A,FALSE,"Prime";"Rec. of S_Holders Funds",#N/A,FALSE,"Prime";"Rec. of Pre and Post Tax Result",#N/A,FALSE,"Prime"}</definedName>
    <definedName name="loan" localSheetId="54">#REF!</definedName>
    <definedName name="loan3b"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an8"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LoanAmt" localSheetId="54">#REF!</definedName>
    <definedName name="loanbal" localSheetId="54">#REF!</definedName>
    <definedName name="loanstructure" localSheetId="54">#REF!</definedName>
    <definedName name="loc" localSheetId="54">#REF!</definedName>
    <definedName name="Local" localSheetId="54">#REF!</definedName>
    <definedName name="LOCAL_MYSQL_DATE_FORMAT" localSheetId="5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kard" localSheetId="54" hidden="1">{#N/A,#N/A,FALSE,"Exec Sum 10Yr";#N/A,#N/A,FALSE,"Assumptions";#N/A,#N/A,FALSE,"Operating Stmts";#N/A,#N/A,FALSE,"Year One Pro Forma";#N/A,#N/A,FALSE,"Rent Roll Summary";#N/A,#N/A,FALSE,"Market Rent Detail";#N/A,#N/A,FALSE,"Effective Rental Income Detail";#N/A,#N/A,FALSE,"Cash Flow Projections";#N/A,#N/A,FALSE,"Net Residual Value"}</definedName>
    <definedName name="loss" localSheetId="54">#REF!</definedName>
    <definedName name="Losses" localSheetId="54" hidden="1">{"TAB 1",#N/A,FALSE,"1";"tab 2",#N/A,FALSE,"2";"TAB 3",#N/A,FALSE,"3";"tab 4",#N/A,FALSE,"4";"tab 5",#N/A,FALSE,"5";"tab 6",#N/A,FALSE,"6";"tab 7",#N/A,FALSE,"7";"TAB 8",#N/A,FALSE,"8"}</definedName>
    <definedName name="Louvers" localSheetId="54">#REF!</definedName>
    <definedName name="Louversa" localSheetId="54">#REF!</definedName>
    <definedName name="m" localSheetId="54" hidden="1">{#N/A,#N/A,FALSE,"matx B4 DS";#N/A,#N/A,FALSE,"matx B4 DS Hac";#N/A,#N/A,FALSE,"matx B4 DS Chabot";#N/A,#N/A,FALSE,"matx B4 DS Diablo"}</definedName>
    <definedName name="Maintenance" localSheetId="54">#REF!</definedName>
    <definedName name="Management_Fee" localSheetId="54">#REF!</definedName>
    <definedName name="market1" localSheetId="54" hidden="1">{"Zone1",#N/A,FALSE,"Parameters";"Zone2",#N/A,FALSE,"Parameters"}</definedName>
    <definedName name="MarketRent" localSheetId="54">#REF!</definedName>
    <definedName name="matrices" localSheetId="54" hidden="1">{#N/A,#N/A,FALSE,"Assumptions";#N/A,#N/A,FALSE,"Consol CF";#N/A,#N/A,FALSE,"matx B4 DS";#N/A,#N/A,FALSE,"Hacienda CF";#N/A,#N/A,FALSE,"matx B4 DS Hac";#N/A,#N/A,FALSE,"Chabot CF";#N/A,#N/A,FALSE,"matx B4 DS Chabot";#N/A,#N/A,FALSE,"Diablo CF";#N/A,#N/A,FALSE,"matx B4 DS Diablo"}</definedName>
    <definedName name="matricies" localSheetId="54" hidden="1">{#N/A,#N/A,FALSE,"matx B4 DS";#N/A,#N/A,FALSE,"matx B4 DS Hac";#N/A,#N/A,FALSE,"matx B4 DS Chabot";#N/A,#N/A,FALSE,"matx B4 DS Diablo"}</definedName>
    <definedName name="matrix" localSheetId="54"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CUwork1" localSheetId="54" hidden="1">{#N/A,#N/A,TRUE,"Summary";#N/A,#N/A,TRUE,"Program Scheme";#N/A,#N/A,TRUE,"Assumptions";#N/A,#N/A,TRUE,"Development Budget &amp; Timing";#N/A,#N/A,TRUE,"Cash Flow";#N/A,#N/A,TRUE,"Cash Flow to Debt &amp; Equity"}</definedName>
    <definedName name="meg" localSheetId="54" hidden="1">#REF!</definedName>
    <definedName name="memo" localSheetId="54">#REF!</definedName>
    <definedName name="MEMO___3" localSheetId="54" hidden="1">{#N/A,#N/A,FALSE,"PRELIMINARY REVIEW";#N/A,#N/A,FALSE,"SOURCES AND USES OF FUNDS";#N/A,#N/A,FALSE,"COST ITEMS";#N/A,#N/A,FALSE,"DRAW SCHEDULE";#N/A,#N/A,FALSE,"STABILIZED OPERATING PROFORMA";#N/A,#N/A,FALSE,"LEASE UP OPERATING PROFORMA";#N/A,#N/A,FALSE,"INPUT SHEET"}</definedName>
    <definedName name="MEMO__1" localSheetId="54" hidden="1">{#N/A,#N/A,FALSE,"Cons PL-Accrual"}</definedName>
    <definedName name="MEMO_1" localSheetId="54">#REF!</definedName>
    <definedName name="memo_9" localSheetId="54">#REF!</definedName>
    <definedName name="MEMO1" localSheetId="54">#REF!</definedName>
    <definedName name="MEMO2" localSheetId="54">#REF!</definedName>
    <definedName name="memo26" localSheetId="54" hidden="1">{#N/A,#N/A,FALSE,"Assumptions";"Section 1",#N/A,FALSE,"SYNDICATION MODEL";"Section 2",#N/A,FALSE,"SYNDICATION MODEL";#N/A,#N/A,FALSE,"Input Sheet";#N/A,#N/A,FALSE,"SYNDICATION ROE"}</definedName>
    <definedName name="memo3" localSheetId="54">#REF!</definedName>
    <definedName name="memo4" localSheetId="54">#REF!</definedName>
    <definedName name="memo5" localSheetId="54">#REF!</definedName>
    <definedName name="memo55" localSheetId="54">#REF!</definedName>
    <definedName name="men" localSheetId="54" hidden="1">{"Error Report",#N/A,FALSE,"Report"}</definedName>
    <definedName name="meow" localSheetId="54" hidden="1">{#N/A,#N/A,FALSE,"Pricing Matrix";#N/A,#N/A,FALSE,"Assumptions";#N/A,#N/A,FALSE,"Year One Pro Forma";#N/A,#N/A,FALSE,"Operating Stmts";#N/A,#N/A,FALSE,"Cash Flow Projections";#N/A,#N/A,FALSE,"Rent Roll Summary";#N/A,#N/A,FALSE,"Market Rent Detail";#N/A,#N/A,FALSE,"Effective Rental Income Detail"}</definedName>
    <definedName name="MF_EBITDA_Growth" localSheetId="54">#REF!</definedName>
    <definedName name="MF_Period_I_Royalty_Split" localSheetId="54">#REF!</definedName>
    <definedName name="MF_Period_II_Royalty_Split" localSheetId="54">#REF!</definedName>
    <definedName name="MF_Unit_EBITDA" localSheetId="54">#REF!</definedName>
    <definedName name="MGDV_IRR" localSheetId="54" hidden="1">{"Zone1",#N/A,FALSE,"Parameters";"Zone2",#N/A,FALSE,"Parameters"}</definedName>
    <definedName name="MGHM" localSheetId="5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tfees" localSheetId="54">#REF!</definedName>
    <definedName name="mhj" localSheetId="5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chael" localSheetId="54" hidden="1">{"GENERAL INPUT",#N/A,FALSE,"GENERAL INPUT";"PROFORMA DRAW SCHEDULE",#N/A,FALSE,"WORKSHEET";"BUDGET ALL",#N/A,FALSE,"BUDGET";"OPERATING ALL",#N/A,FALSE,"OPERATING";"DRAW ESTIMATES",#N/A,FALSE,"DRAWS";"SOURCES &amp; USES",#N/A,FALSE,"SOURCES &amp; USES"}</definedName>
    <definedName name="midpointvalue" localSheetId="54" hidden="1">{#N/A,#N/A,FALSE,"Cashflow Analysis";#N/A,#N/A,FALSE,"Sensitivity Analysis";#N/A,#N/A,FALSE,"PV";#N/A,#N/A,FALSE,"Pro Forma"}</definedName>
    <definedName name="mileage_rate" localSheetId="54">#REF!</definedName>
    <definedName name="Mill_Rate" localSheetId="54">#REF!</definedName>
    <definedName name="MKK" localSheetId="54" hidden="1">{"'下期集計（10.27迄・速報値）'!$Q$16"}</definedName>
    <definedName name="MktBaseRentalRate" localSheetId="54">#REF!</definedName>
    <definedName name="mm" localSheetId="54"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mm" localSheetId="54" hidden="1">{#N/A,#N/A,FALSE,"P&amp;L";#N/A,#N/A,FALSE,"Var_Fixed_cost"}</definedName>
    <definedName name="mmmmm" localSheetId="54" hidden="1">{#N/A,#N/A,FALSE,"Cover";#N/A,#N/A,FALSE,"LUMI";#N/A,#N/A,FALSE,"COMD";#N/A,#N/A,FALSE,"Valuation";#N/A,#N/A,FALSE,"Assumptions";#N/A,#N/A,FALSE,"Pooling";#N/A,#N/A,FALSE,"BalanceSheet"}</definedName>
    <definedName name="MOIRR1" localSheetId="54">#REF!</definedName>
    <definedName name="Month" localSheetId="54">#REF!</definedName>
    <definedName name="MonthLookup" localSheetId="54">#REF!</definedName>
    <definedName name="Monthly_LIBOR" localSheetId="54" hidden="1">#REF!</definedName>
    <definedName name="Monthly_LIBOR_ROW" localSheetId="54" hidden="1">#REF!</definedName>
    <definedName name="monthlyoccupied" localSheetId="54">#REF!</definedName>
    <definedName name="MonthlyStmtCashChangeMonth" localSheetId="54">#REF!</definedName>
    <definedName name="MonthNameLookup" localSheetId="54">#REF!</definedName>
    <definedName name="MonthNumber" localSheetId="54">#REF!</definedName>
    <definedName name="months_per_period" localSheetId="54">INDEX({1,0.5,0.5,0.25,0.5,0.25},MATCH(#REF!,'Rent Roll Analysis'!frequency,0))</definedName>
    <definedName name="Morning_Run_Apartments" localSheetId="54">#REF!</definedName>
    <definedName name="Mortgage" localSheetId="54">#REF!</definedName>
    <definedName name="MRG" localSheetId="54" hidden="1">{"INCOME",#N/A,FALSE,"ProNet";"VALUE",#N/A,FALSE,"ProNet"}</definedName>
    <definedName name="MSTemporarySelectionFAVG" localSheetId="54">#REF!</definedName>
    <definedName name="mtii"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 localSheetId="54">#REF!</definedName>
    <definedName name="name"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_2021" localSheetId="54">#REF!</definedName>
    <definedName name="Name_All" localSheetId="54">#REF!</definedName>
    <definedName name="Name_March" localSheetId="54">#REF!</definedName>
    <definedName name="name1" localSheetId="54" hidden="1">{"SIMPLIFD_P1",#N/A,FALSE,"SIMPLIFD"}</definedName>
    <definedName name="name2" localSheetId="54" hidden="1">{#N/A,#N/A,FALSE,"Assumptions";#N/A,#N/A,FALSE,"Promote Assumptions";#N/A,#N/A,FALSE,"Residual Analysis";#N/A,#N/A,FALSE,"ROC";#N/A,#N/A,FALSE,"Project Costs";#N/A,#N/A,FALSE,"Annual CF";#N/A,#N/A,FALSE,"Stab Proforma"}</definedName>
    <definedName name="name3"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4"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5"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6"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me7"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aveeds" localSheetId="54" hidden="1">{"CSheet",#N/A,FALSE,"C";"SmCap",#N/A,FALSE,"VAL1";"GulfCoast",#N/A,FALSE,"VAL1";"nav",#N/A,FALSE,"NAV";"Summary",#N/A,FALSE,"NAV"}</definedName>
    <definedName name="nbmvcmnb" localSheetId="54" hidden="1">{#N/A,#N/A,TRUE,"10 Yr Hold";#N/A,#N/A,TRUE,"7 Yr Hold";#N/A,#N/A,TRUE,"5 Yr Hold";#N/A,#N/A,TRUE,"3 Yr Hold"}</definedName>
    <definedName name="nbvn" localSheetId="54" hidden="1">{#N/A,#N/A,TRUE,"CostSumm";#N/A,#N/A,TRUE,"Land";#N/A,#N/A,TRUE,"Construction";#N/A,#N/A,TRUE,"A&amp;E";#N/A,#N/A,TRUE,"Indirect";#N/A,#N/A,TRUE,"Marketing";#N/A,#N/A,TRUE,"Finance";#N/A,#N/A,TRUE,"Gen and Admin"}</definedName>
    <definedName name="netloan" localSheetId="54">#REF!</definedName>
    <definedName name="NetSf" localSheetId="54">#REF!</definedName>
    <definedName name="new" localSheetId="54" hidden="1">{#N/A,#N/A,FALSE,"CF Consolidated 2";#N/A,#N/A,FALSE,"Retail Assump";#N/A,#N/A,FALSE,"CF Retail";#N/A,#N/A,FALSE,"Garage Assumpt 1";#N/A,#N/A,FALSE,"Garage Op Proj";#N/A,#N/A,FALSE,"Hist I&amp;E";#N/A,#N/A,FALSE,"Rent Roll";#N/A,#N/A,FALSE,"RE Taxes";#N/A,#N/A,FALSE,"CAM - BH";#N/A,#N/A,FALSE,"Comm.Condo CAM"}</definedName>
    <definedName name="new.core.term" localSheetId="54">#REF!</definedName>
    <definedName name="new_2" localSheetId="54" hidden="1">{"CF",#N/A,FALSE,"Cash Flow";"RET",#N/A,FALSE,"Returns";"NPV",#N/A,FALSE,"Values";"ASMPT",#N/A,FALSE,"Assumptions"}</definedName>
    <definedName name="new_bump_lc" localSheetId="54">#REF!</definedName>
    <definedName name="New_pctg_LC" localSheetId="54">#REF!</definedName>
    <definedName name="newbel" localSheetId="54" hidden="1">{"IS",#N/A,FALSE,"IS";"RPTIS",#N/A,FALSE,"RPTIS";"STATS",#N/A,FALSE,"STATS";"CELL",#N/A,FALSE,"CELL";"BS",#N/A,FALSE,"BS"}</definedName>
    <definedName name="newdebt" localSheetId="54">#REF!</definedName>
    <definedName name="newequity" localSheetId="54">#REF!</definedName>
    <definedName name="newhtml" localSheetId="54" hidden="1">{"'Assump'!$F$6:$J$6"}</definedName>
    <definedName name="newname" localSheetId="54" hidden="1">{#N/A,#N/A,FALSE,"ope";#N/A,#N/A,FALSE,"ret";#N/A,#N/A,FALSE,"expenses";#N/A,#N/A,FALSE,"BankExpenses";#N/A,#N/A,FALSE,"TennExpenses";#N/A,#N/A,FALSE,"Occupancy"}</definedName>
    <definedName name="newrange" localSheetId="54">#REF!</definedName>
    <definedName name="ng" localSheetId="54">#REF!</definedName>
    <definedName name="NG18CHT" localSheetId="54">#REF!</definedName>
    <definedName name="nhjythh" localSheetId="54" hidden="1">{"DCF","UPSIDE CASE",FALSE,"Sheet1";"DCF","BASE CASE",FALSE,"Sheet1";"DCF","DOWNSIDE CASE",FALSE,"Sheet1"}</definedName>
    <definedName name="nn" localSheetId="54">#REF!</definedName>
    <definedName name="nn_2" localSheetId="54" hidden="1">{#N/A,#N/A,FALSE,"Cover";#N/A,#N/A,FALSE,"Table";#N/A,#N/A,FALSE,"sec 1";#N/A,#N/A,FALSE,"Summary Schedule";#N/A,#N/A,FALSE,"Sec 2";#N/A,#N/A,FALSE,"Use of Proceeds";#N/A,#N/A,FALSE,"Sec 3";#N/A,#N/A,FALSE,"Yield Cal";#N/A,#N/A,FALSE,"Sec 4";#N/A,#N/A,FALSE,"Qtrly Distributions";#N/A,#N/A,FALSE,"Sec 5";#N/A,#N/A,FALSE,"RATE";#N/A,#N/A,FALSE,"Sec 6";#N/A,#N/A,FALSE,"OPERATIONS";#N/A,#N/A,FALSE,"Sec 7";#N/A,#N/A,FALSE,"Dev. Budget";#N/A,#N/A,FALSE,"Sec 8";#N/A,#N/A,FALSE,"Draw";#N/A,#N/A,FALSE,"Sec 9";#N/A,#N/A,FALSE,"COMPARISON SCHEDULE";#N/A,#N/A,FALSE,"Sec 10";#N/A,#N/A,FALSE,"Investor10";#N/A,#N/A,FALSE,"Sec 11";#N/A,#N/A,FALSE,"10 year a";#N/A,#N/A,FALSE,"Sec 12";#N/A,#N/A,FALSE,"Assum."}</definedName>
    <definedName name="nnn" localSheetId="54">#REF!</definedName>
    <definedName name="nnnn" localSheetId="54" hidden="1">{#N/A,#N/A,FALSE,"A";#N/A,#N/A,FALSE,"C"}</definedName>
    <definedName name="nnnnnnn" localSheetId="54"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NO_OF_UNITS" localSheetId="54">#REF!</definedName>
    <definedName name="NOI" localSheetId="54">#REF!</definedName>
    <definedName name="noijnio" localSheetId="54"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non_rent_growth" localSheetId="54">#REF!</definedName>
    <definedName name="NONE" localSheetId="54">#REF!</definedName>
    <definedName name="Now" localSheetId="54" hidden="1">{"Assumptions",#N/A,TRUE,"Returns";"Tables",#N/A,TRUE,"Returns"}</definedName>
    <definedName name="nowe" localSheetId="54" hidden="1">{#N/A,#N/A,TRUE,"Krycí list"}</definedName>
    <definedName name="nper" localSheetId="54">term*'Rent Roll Analysis'!periods_per_year</definedName>
    <definedName name="NRA" localSheetId="54">#REF!</definedName>
    <definedName name="NRA_Leased" localSheetId="54">#REF!</definedName>
    <definedName name="NRI_GPI" localSheetId="54">#REF!</definedName>
    <definedName name="nrsfootage" localSheetId="54">#REF!</definedName>
    <definedName name="nswhew"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number" localSheetId="54">#REF!</definedName>
    <definedName name="Number_of_Payments" localSheetId="54">MATCH(0.01,'Sales &amp; Percentage Rent'!End_Bal,-1)+1</definedName>
    <definedName name="Number_of_Units" localSheetId="54">#REF!</definedName>
    <definedName name="NumberOfUnits" localSheetId="54">#REF!</definedName>
    <definedName name="NumTotalUnits" localSheetId="54">#REF!</definedName>
    <definedName name="NumUnits" localSheetId="54">#REF!</definedName>
    <definedName name="NumUnits2" localSheetId="54">#REF!</definedName>
    <definedName name="NvsASD" localSheetId="54">"V2009-12-31"</definedName>
    <definedName name="NvsElapsedTime" localSheetId="54">0.0000115740767796524</definedName>
    <definedName name="NvsEndTime" localSheetId="54">38398.3137847222</definedName>
    <definedName name="NvsInstSpec" localSheetId="54">"%,FBUSINESS_UNIT,V95182"</definedName>
    <definedName name="NvsPanelEffdt" localSheetId="54">"V1900-01-01"</definedName>
    <definedName name="NvsReqBU" localSheetId="54">"V10100"</definedName>
    <definedName name="NvsReqBUOnly" localSheetId="54">"VN"</definedName>
    <definedName name="NvsTreeASD" localSheetId="54">"V2009-12-31"</definedName>
    <definedName name="o" localSheetId="54" hidden="1">{TRUE,TRUE,-1.25,-15.5,604.5,369,FALSE,FALSE,TRUE,TRUE,0,1,83,1,38,4,5,4,TRUE,TRUE,3,TRUE,1,TRUE,75,"Swvu.inputs._.raw._.data.","ACwvu.inputs._.raw._.data.",#N/A,FALSE,FALSE,0.5,0.5,0.5,0.5,2,"&amp;F","&amp;A&amp;RPage &amp;P",FALSE,FALSE,FALSE,FALSE,1,60,#N/A,#N/A,"=R1C61:R53C89","=C1:C5",#N/A,#N/A,FALSE,FALSE,FALSE,1,600,600,FALSE,FALSE,TRUE,TRUE,TRUE}</definedName>
    <definedName name="OAR" localSheetId="54">#REF!</definedName>
    <definedName name="OccStatus_2021" localSheetId="54">#REF!</definedName>
    <definedName name="OccStatus_All" localSheetId="54">#REF!</definedName>
    <definedName name="OccStatus_March" localSheetId="54">#REF!</definedName>
    <definedName name="occupancystatus" localSheetId="54">#REF!</definedName>
    <definedName name="occupied" localSheetId="54">#REF!</definedName>
    <definedName name="occupied2" localSheetId="54">#REF!</definedName>
    <definedName name="OCF" localSheetId="54">#REF!</definedName>
    <definedName name="oen" localSheetId="54" hidden="1">{"Ops_S.Holders Assets and Income",#N/A,FALSE,"ops_shf"}</definedName>
    <definedName name="oeprint" localSheetId="54">#REF!</definedName>
    <definedName name="Office_Overhead" localSheetId="54">#REF!</definedName>
    <definedName name="office1" localSheetId="54" hidden="1">{#N/A,#N/A,FALSE,"Cashflow Analysis";#N/A,#N/A,FALSE,"Sensitivity Analysis";#N/A,#N/A,FALSE,"PV";#N/A,#N/A,FALSE,"Pro Forma"}</definedName>
    <definedName name="oiprint" localSheetId="54">#REF!</definedName>
    <definedName name="ojghjkgoguogogiugugug" localSheetId="54">#REF!</definedName>
    <definedName name="OK" localSheetId="54" hidden="1">{#N/A,#N/A,FALSE,"Cover";#N/A,#N/A,FALSE,"LUMI";#N/A,#N/A,FALSE,"COMD";#N/A,#N/A,FALSE,"Valuation";#N/A,#N/A,FALSE,"Assumptions";#N/A,#N/A,FALSE,"Pooling";#N/A,#N/A,FALSE,"BalanceSheet"}</definedName>
    <definedName name="OldDateStamp" localSheetId="54">#REF!</definedName>
    <definedName name="oldhtl" localSheetId="54" hidden="1">{"'Assump'!$F$6:$J$6"}</definedName>
    <definedName name="Oldtable" localSheetId="54" hidden="1">#REF!</definedName>
    <definedName name="oldtable1" localSheetId="54" hidden="1">#REF!</definedName>
    <definedName name="ONE" localSheetId="54">#REF!</definedName>
    <definedName name="oooo"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oooooo"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Operating2" localSheetId="54" hidden="1">#REF!</definedName>
    <definedName name="OpEx_1" localSheetId="54">'Rent Roll Analysis'!#REF!</definedName>
    <definedName name="OpEx_1_Det" localSheetId="54">'Rent Roll Analysis'!#REF!</definedName>
    <definedName name="OpEx_10_Det" localSheetId="54">'Rent Roll Analysis'!#REF!</definedName>
    <definedName name="OpEx_2" localSheetId="54">'Rent Roll Analysis'!#REF!</definedName>
    <definedName name="OpEx_2_Det" localSheetId="54">'Rent Roll Analysis'!#REF!</definedName>
    <definedName name="OpEx_20_Det" localSheetId="54">'Rent Roll Analysis'!#REF!</definedName>
    <definedName name="OpEx_3" localSheetId="54">'Rent Roll Analysis'!#REF!</definedName>
    <definedName name="OpEx_3_Det" localSheetId="54">'Rent Roll Analysis'!#REF!</definedName>
    <definedName name="OpEx_30_Det" localSheetId="54">'Rent Roll Analysis'!#REF!</definedName>
    <definedName name="OpEx_4" localSheetId="54">'Rent Roll Analysis'!#REF!</definedName>
    <definedName name="OpEx_4_Det" localSheetId="54">'Rent Roll Analysis'!#REF!</definedName>
    <definedName name="OpEx_40_Det" localSheetId="54">'Rent Roll Analysis'!#REF!</definedName>
    <definedName name="OpEx_5" localSheetId="54">'Rent Roll Analysis'!#REF!</definedName>
    <definedName name="OpEx_5_Det" localSheetId="54">'Rent Roll Analysis'!#REF!</definedName>
    <definedName name="OpEx_50_Det" localSheetId="54">'Rent Roll Analysis'!#REF!</definedName>
    <definedName name="OpEx_6" localSheetId="54">'Rent Roll Analysis'!#REF!</definedName>
    <definedName name="OpEx_6_Det" localSheetId="54">'Rent Roll Analysis'!#REF!</definedName>
    <definedName name="OpEx_60_Det" localSheetId="54">'Rent Roll Analysis'!#REF!</definedName>
    <definedName name="OpEx_7" localSheetId="54">'Rent Roll Analysis'!#REF!</definedName>
    <definedName name="OpEx_7_Det" localSheetId="54">'Rent Roll Analysis'!#REF!</definedName>
    <definedName name="OpEx_70_Det" localSheetId="54">'Rent Roll Analysis'!#REF!</definedName>
    <definedName name="OpEx_Ins" localSheetId="54">'Rent Roll Analysis'!#REF!</definedName>
    <definedName name="OpEx_Ins_Det" localSheetId="54">'Rent Roll Analysis'!#REF!</definedName>
    <definedName name="OpEx_Ins0_Det" localSheetId="54">'Rent Roll Analysis'!#REF!</definedName>
    <definedName name="OpEx_Tax" localSheetId="54">'Rent Roll Analysis'!#REF!</definedName>
    <definedName name="OpEx_Tax_Det" localSheetId="54">'Rent Roll Analysis'!#REF!</definedName>
    <definedName name="OpEx_Tax0_Det" localSheetId="54">'Rent Roll Analysis'!#REF!</definedName>
    <definedName name="OpEx_Underwriting_Type" localSheetId="54">'Rent Roll Analysis'!#REF!</definedName>
    <definedName name="OPEXTABLE" localSheetId="54">#REF!</definedName>
    <definedName name="origination" localSheetId="54">#REF!</definedName>
    <definedName name="ORInputChart" localSheetId="54">#REF!</definedName>
    <definedName name="Other_Income" localSheetId="54">#REF!</definedName>
    <definedName name="OTHERAggrVac" localSheetId="54">#REF!</definedName>
    <definedName name="OTHERCAMExp" localSheetId="54">#REF!</definedName>
    <definedName name="OTHERCAMRev" localSheetId="54">#REF!</definedName>
    <definedName name="OTHERCommInc" localSheetId="54">#REF!</definedName>
    <definedName name="OTHERComReplRsrv" localSheetId="54">#REF!</definedName>
    <definedName name="OTHEREGI" localSheetId="54">#REF!</definedName>
    <definedName name="OTHERGenAdmin" localSheetId="54">#REF!</definedName>
    <definedName name="OTHERGrossRev" localSheetId="54">#REF!</definedName>
    <definedName name="OTHERGroundLease" localSheetId="54">#REF!</definedName>
    <definedName name="otherincome" localSheetId="54">#REF!</definedName>
    <definedName name="OTHERIns" localSheetId="54">#REF!</definedName>
    <definedName name="OTHERInsRecov" localSheetId="54">#REF!</definedName>
    <definedName name="OTHERLsngCmsn" localSheetId="54">#REF!</definedName>
    <definedName name="OTHERMgtFee" localSheetId="54">#REF!</definedName>
    <definedName name="OTHERMktgExp" localSheetId="54">#REF!</definedName>
    <definedName name="OTHERNetRentalInc" localSheetId="54">#REF!</definedName>
    <definedName name="OTHEROtrExp" localSheetId="54">#REF!</definedName>
    <definedName name="OTHEROtrExp2" localSheetId="54">#REF!</definedName>
    <definedName name="OTHEROtrExp3" localSheetId="54">#REF!</definedName>
    <definedName name="OTHEROtrInc" localSheetId="54">#REF!</definedName>
    <definedName name="OTHEROtrInc2" localSheetId="54">#REF!</definedName>
    <definedName name="OTHEROtrInc3" localSheetId="54">#REF!</definedName>
    <definedName name="OTHEROtrLosses" localSheetId="54">#REF!</definedName>
    <definedName name="OTHEROtrRecov" localSheetId="54">#REF!</definedName>
    <definedName name="OTHERParkingInc" localSheetId="54">#REF!</definedName>
    <definedName name="OTHERPercentRent" localSheetId="54">#REF!</definedName>
    <definedName name="OTHERProfFees" localSheetId="54">#REF!</definedName>
    <definedName name="OTHERPropTax" localSheetId="54">#REF!</definedName>
    <definedName name="OTHERPyrllBene" localSheetId="54">#REF!</definedName>
    <definedName name="OTHERRETaxRecov" localSheetId="54">#REF!</definedName>
    <definedName name="OTHERRprsMntnce" localSheetId="54">#REF!</definedName>
    <definedName name="OTHERTntImp" localSheetId="54">#REF!</definedName>
    <definedName name="OTHERUtil" localSheetId="54">#REF!</definedName>
    <definedName name="OTHERUtilRecov" localSheetId="54">#REF!</definedName>
    <definedName name="OTHERValVcntSpcBsRnt" localSheetId="54">#REF!</definedName>
    <definedName name="OTHERValVcntSpcRcvr" localSheetId="54">#REF!</definedName>
    <definedName name="OtrInc2Desc" localSheetId="54">#REF!</definedName>
    <definedName name="OtrInc3Desc" localSheetId="54">#REF!</definedName>
    <definedName name="OtrIncDesc" localSheetId="54">#REF!</definedName>
    <definedName name="OtrRcvrAnchor" localSheetId="54">#REF!</definedName>
    <definedName name="OtrRcvrNonAnchor" localSheetId="54">#REF!</definedName>
    <definedName name="overhead" localSheetId="54">#REF!</definedName>
    <definedName name="Overlay00DecPY" localSheetId="54">#REF!</definedName>
    <definedName name="Overlay01Jan" localSheetId="54">#REF!</definedName>
    <definedName name="p" localSheetId="54" hidden="1">{#N/A,#N/A,FALSE,"Lse-ex";#N/A,#N/A,FALSE,"Rollover";#N/A,#N/A,FALSE,"Hist Sales";#N/A,#N/A,FALSE,"97 Occup Cst";#N/A,#N/A,FALSE,"Breakpoint";#N/A,#N/A,FALSE,"Rentroll";#N/A,#N/A,FALSE,"Hst I&amp;E";#N/A,#N/A,FALSE,"Owners";#N/A,#N/A,FALSE,"PROPS96";#N/A,#N/A,FALSE,"Props on mkt";#N/A,#N/A,FALSE,"Portfolios on mkt"}</definedName>
    <definedName name="p.Covenants" localSheetId="54" hidden="1">#REF!</definedName>
    <definedName name="p.Covenants_Titles" localSheetId="54" hidden="1">#REF!</definedName>
    <definedName name="p.CreditStats" localSheetId="54" hidden="1">#REF!</definedName>
    <definedName name="Package" localSheetId="54" hidden="1">{#N/A,#N/A,FALSE,"Cover Page";#N/A,#N/A,FALSE,"Table of Contents";#N/A,#N/A,FALSE,"Executive Summary";#N/A,#N/A,FALSE,"Investment-Acquisition Costs";#N/A,#N/A,FALSE,"Financing Assumptions";#N/A,#N/A,FALSE,"Rent Roll";#N/A,#N/A,FALSE,"Taxes and Assessments"}</definedName>
    <definedName name="palisades" localSheetId="54" hidden="1">{#N/A,#N/A,FALSE,"WATCHDSC";#N/A,#N/A,FALSE,"2LOSSMOD";#N/A,#N/A,FALSE,"2LOSS";#N/A,#N/A,FALSE,"DSC";#N/A,#N/A,FALSE,"OPERAT";#N/A,#N/A,FALSE,"ADJUST";#N/A,#N/A,FALSE,"LEASE EXPIRE"}</definedName>
    <definedName name="Pancho" localSheetId="54">#REF!</definedName>
    <definedName name="Pancho2" localSheetId="54">#REF!</definedName>
    <definedName name="Param_BuildDate" localSheetId="54" hidden="1">#REF!</definedName>
    <definedName name="Param_BuildID" localSheetId="54" hidden="1">#REF!</definedName>
    <definedName name="Param_CashFlows" localSheetId="54" hidden="1">#REF!</definedName>
    <definedName name="Param_cBuildingID" localSheetId="54" hidden="1">#REF!</definedName>
    <definedName name="Param_Complete" localSheetId="54" hidden="1">#REF!</definedName>
    <definedName name="Param_Consolidated" localSheetId="54" hidden="1">#REF!</definedName>
    <definedName name="Param_CumRent" localSheetId="54" hidden="1">#REF!</definedName>
    <definedName name="Param_CurrentDate" localSheetId="54" hidden="1">#REF!</definedName>
    <definedName name="Param_Database" localSheetId="54" hidden="1">#REF!</definedName>
    <definedName name="Param_DLLVersion" localSheetId="54" hidden="1">#REF!</definedName>
    <definedName name="Param_DRCredit" localSheetId="54" hidden="1">#REF!</definedName>
    <definedName name="Param_DRNonCredit" localSheetId="54" hidden="1">#REF!</definedName>
    <definedName name="Param_ExcludeTenants" localSheetId="54" hidden="1">#REF!</definedName>
    <definedName name="Param_IncludeCPI" localSheetId="54" hidden="1">#REF!</definedName>
    <definedName name="Param_IncludePercentRent" localSheetId="54" hidden="1">#REF!</definedName>
    <definedName name="Param_IncludePW" localSheetId="54" hidden="1">#REF!</definedName>
    <definedName name="Param_Inclusion" localSheetId="54" hidden="1">#REF!</definedName>
    <definedName name="Param_LastDate" localSheetId="54" hidden="1">#REF!</definedName>
    <definedName name="Param_Markets" localSheetId="54" hidden="1">#REF!</definedName>
    <definedName name="Param_Properties" localSheetId="54" hidden="1">#REF!</definedName>
    <definedName name="Param_PVAbatement" localSheetId="54" hidden="1">#REF!</definedName>
    <definedName name="Param_RecDate" localSheetId="54" hidden="1">#REF!</definedName>
    <definedName name="Param_RentDate" localSheetId="54" hidden="1">#REF!</definedName>
    <definedName name="Param_RLAToolsVersion" localSheetId="54" hidden="1">#REF!</definedName>
    <definedName name="Param_SLAbatement" localSheetId="54" hidden="1">#REF!</definedName>
    <definedName name="Param_Start" localSheetId="54" hidden="1">#REF!</definedName>
    <definedName name="Param_Tenants" localSheetId="54" hidden="1">#REF!</definedName>
    <definedName name="Param_Term" localSheetId="54" hidden="1">#REF!</definedName>
    <definedName name="Param_UWDate" localSheetId="54" hidden="1">#REF!</definedName>
    <definedName name="Param_VacMarket" localSheetId="54" hidden="1">#REF!</definedName>
    <definedName name="Param_VacRenew" localSheetId="54" hidden="1">#REF!</definedName>
    <definedName name="Param_VacVacate" localSheetId="54" hidden="1">#REF!</definedName>
    <definedName name="Param_Version" localSheetId="54" hidden="1">#REF!</definedName>
    <definedName name="Pay_Date" localSheetId="54">#REF!</definedName>
    <definedName name="payment" localSheetId="54">#REF!</definedName>
    <definedName name="Payment_Date" localSheetId="54">DATE(YEAR(Loan_Start),MONTH(Loan_Start)+Payment_Number,DAY(Loan_Start))</definedName>
    <definedName name="payments" localSheetId="54">MAX(#REF!)</definedName>
    <definedName name="Payments_per_year" localSheetId="54">#REF!</definedName>
    <definedName name="pctg_bump" localSheetId="54">#REF!</definedName>
    <definedName name="PctRentAnchor" localSheetId="54">#REF!</definedName>
    <definedName name="PctRentNonAnchor" localSheetId="54">#REF!</definedName>
    <definedName name="pen" localSheetId="54" hidden="1">{"Logo",#N/A,FALSE,"Logo";"Exchange",#N/A,FALSE,"Logo";#N/A,#N/A,FALSE,"overview"}</definedName>
    <definedName name="peprint" localSheetId="54">#REF!</definedName>
    <definedName name="perbolag" localSheetId="54" hidden="1">{#N/A,#N/A,FALSE,"intag";#N/A,#N/A,FALSE,"budg";#N/A,#N/A,FALSE,"samtl"}</definedName>
    <definedName name="perbolagneu" localSheetId="54" hidden="1">{#N/A,#N/A,FALSE,"intag";#N/A,#N/A,FALSE,"budg";#N/A,#N/A,FALSE,"samtl"}</definedName>
    <definedName name="PercentComplete" localSheetId="54">PercentCompleteBeyond*PeriodInPlan</definedName>
    <definedName name="percenthard" localSheetId="54">#REF!</definedName>
    <definedName name="periods_per_year" localSheetId="54">INDEX({12,24,26,52,26,52},MATCH(#REF!,'Rent Roll Analysis'!frequency,0))</definedName>
    <definedName name="Perm_Loan" localSheetId="54">#REF!</definedName>
    <definedName name="perm_loan2" localSheetId="54">#REF!</definedName>
    <definedName name="perm_loan3" localSheetId="54">#REF!</definedName>
    <definedName name="perm_loan4" localSheetId="54">#REF!</definedName>
    <definedName name="Physical_Inspection" localSheetId="54">#REF!</definedName>
    <definedName name="Pie" localSheetId="54" hidden="1">{"Financials",#N/A,FALSE,"Financials";"AVP",#N/A,FALSE,"AVP";"DCF",#N/A,FALSE,"DCF";"CSC",#N/A,FALSE,"CSC";"Deal_Comp",#N/A,FALSE,"DealComp"}</definedName>
    <definedName name="pier90" localSheetId="54">#REF!</definedName>
    <definedName name="pijm" localSheetId="54" hidden="1">{"lot inventory",#N/A,FALSE,"Lot List"}</definedName>
    <definedName name="piprint" localSheetId="54">#REF!</definedName>
    <definedName name="PJAM3Yr" localSheetId="54" hidden="1">{"INCOME",#N/A,FALSE,"ProNet";"VALUE",#N/A,FALSE,"ProNet"}</definedName>
    <definedName name="pky" localSheetId="54" hidden="1">{#N/A,#N/A,FALSE,"A";#N/A,#N/A,FALSE,"B";#N/A,#N/A,FALSE,"C";#N/A,#N/A,FALSE,"D";#N/A,#N/A,FALSE,"E";#N/A,#N/A,FALSE,"F";#N/A,#N/A,FALSE,"G";#N/A,#N/A,FALSE,"H";#N/A,#N/A,FALSE,"I";#N/A,#N/A,FALSE,"J";#N/A,#N/A,FALSE,"K";#N/A,#N/A,FALSE,"L";#N/A,#N/A,FALSE,"M";#N/A,#N/A,FALSE,"N";#N/A,#N/A,FALSE,"O";#N/A,#N/A,FALSE,"P";#N/A,#N/A,FALSE,"Q";#N/A,#N/A,FALSE,"R"}</definedName>
    <definedName name="Plan" localSheetId="54">PeriodInPlan*('Rent Roll Analysis'!#REF!&gt;0)</definedName>
    <definedName name="platform" localSheetId="54">#REF!</definedName>
    <definedName name="platforma" localSheetId="54">#REF!</definedName>
    <definedName name="please" localSheetId="54" hidden="1">{"Assumptions",#N/A,TRUE,"Returns";"Tables",#N/A,TRUE,"Returns"}</definedName>
    <definedName name="Pmt_to_use" localSheetId="54">#REF!</definedName>
    <definedName name="pname" localSheetId="54">#REF!</definedName>
    <definedName name="PO"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pojgpojopjosjosjf0wejf0wejfsd" localSheetId="54">#REF!</definedName>
    <definedName name="pprice" localSheetId="54">#REF!</definedName>
    <definedName name="ppt" localSheetId="54">#REF!</definedName>
    <definedName name="ppy" localSheetId="54">'Rent Roll Analysis'!periods_per_year</definedName>
    <definedName name="PREFERRED" localSheetId="54">#REF!</definedName>
    <definedName name="Prev_Ledger" localSheetId="54">#REF!</definedName>
    <definedName name="PreviousBalance" localSheetId="54">#REF!</definedName>
    <definedName name="PreviousPeriod" localSheetId="54">#REF!</definedName>
    <definedName name="Price" localSheetId="54">#REF!</definedName>
    <definedName name="Print" localSheetId="54" hidden="1">{#N/A,#N/A,TRUE,"Cover";#N/A,#N/A,TRUE,"Stack";#N/A,#N/A,TRUE,"Cost S";#N/A,#N/A,TRUE,"Financing";#N/A,#N/A,TRUE," CF";#N/A,#N/A,TRUE,"CF Mnthly";#N/A,#N/A,TRUE,"CF assum";#N/A,#N/A,TRUE,"Unit Sales";#N/A,#N/A,TRUE,"REV";#N/A,#N/A,TRUE,"Bdgt Backup"}</definedName>
    <definedName name="PRINT_AREA_MI" localSheetId="54">#REF!</definedName>
    <definedName name="Print_Area_Reset" localSheetId="54">OFFSET(Full_Print,0,0,'Rent Roll Analysis'!Last_Row)</definedName>
    <definedName name="Print1" localSheetId="54">#REF!</definedName>
    <definedName name="Print3" localSheetId="54">'Rent Roll Analysis'!#REF!</definedName>
    <definedName name="PRINTAREA" localSheetId="54" hidden="1">#REF!</definedName>
    <definedName name="PrintAreaSD" localSheetId="54">#REF!:INDEX(#REF!,COUNTA(#REF!))</definedName>
    <definedName name="PrintFormat" localSheetId="54" hidden="1">#REF!</definedName>
    <definedName name="PrintStatus" localSheetId="54">#REF!</definedName>
    <definedName name="PrintSum" localSheetId="54">#REF!</definedName>
    <definedName name="Private" localSheetId="54" hidden="1">{"Page 1",#N/A,FALSE,"92264 Page 1";"Page 2",#N/A,FALSE,"92264 Page 2";"Page 3",#N/A,FALSE,"92264 Page 3";"Page 4",#N/A,FALSE,"92264 Page 4";"Page 5",#N/A,FALSE,"92264 Page 5";"Page 6",#N/A,FALSE,"92264 Page 6";"Page 7",#N/A,FALSE,"92264 Page 7";"Page 8",#N/A,FALSE,"92264 Page 8"}</definedName>
    <definedName name="prntall" localSheetId="54" hidden="1">{#N/A,#N/A,FALSE,"Land";#N/A,#N/A,FALSE,"Cost Analysis";"Summary",#N/A,FALSE,"Equipment"}</definedName>
    <definedName name="prntall_2" localSheetId="54" hidden="1">{#N/A,#N/A,FALSE,"Land";#N/A,#N/A,FALSE,"Cost Analysis";"Summary",#N/A,FALSE,"Equipment"}</definedName>
    <definedName name="Professional_Fees" localSheetId="54">#REF!</definedName>
    <definedName name="Profit" localSheetId="54" hidden="1">#REF!</definedName>
    <definedName name="proforma_year" localSheetId="54">#REF!</definedName>
    <definedName name="promote_rows" localSheetId="54">#REF!,#REF!,#REF!</definedName>
    <definedName name="Promote_Rows_CROC" localSheetId="54">#REF!,#REF!</definedName>
    <definedName name="Promote_Rows_IRR" localSheetId="54">#REF!,#REF!</definedName>
    <definedName name="promte" localSheetId="54">#REF!</definedName>
    <definedName name="Prop_Num" localSheetId="54">#REF!</definedName>
    <definedName name="Properties" localSheetId="54">#REF!</definedName>
    <definedName name="Property" localSheetId="54">#REF!</definedName>
    <definedName name="PropertyName" localSheetId="54">#REF!</definedName>
    <definedName name="PropName" localSheetId="54">#REF!</definedName>
    <definedName name="Pru" localSheetId="54">#REF!</definedName>
    <definedName name="psf" localSheetId="54">#REF!</definedName>
    <definedName name="PSWInput_0_0" localSheetId="54" hidden="1">#REF!</definedName>
    <definedName name="PY" localSheetId="54">#REF!</definedName>
    <definedName name="Q" localSheetId="54">#REF!</definedName>
    <definedName name="q_2" localSheetId="54" hidden="1">{"BB1",#N/A,TRUE,"B-B (R)";"BB2",#N/A,TRUE,"B-B (R)"}</definedName>
    <definedName name="qq" localSheetId="54">#REF!</definedName>
    <definedName name="qq_2" localSheetId="54" hidden="1">{"ed1",#N/A,TRUE,"E-D";"ed2",#N/A,TRUE,"E-D"}</definedName>
    <definedName name="qqqq" localSheetId="54" hidden="1">{#N/A,#N/A,FALSE,"Chart 2 by Prop Type"}</definedName>
    <definedName name="qqqqq" localSheetId="54" hidden="1">#REF!</definedName>
    <definedName name="qre" localSheetId="54" hidden="1">{TRUE,TRUE,-1.25,-15.5,604.5,369,FALSE,FALSE,TRUE,TRUE,0,1,83,1,38,4,5,4,TRUE,TRUE,3,TRUE,1,TRUE,75,"Swvu.inputs._.raw._.data.","ACwvu.inputs._.raw._.data.",#N/A,FALSE,FALSE,0.5,0.5,0.5,0.5,2,"&amp;F","&amp;A&amp;RPage &amp;P",FALSE,FALSE,FALSE,FALSE,1,60,#N/A,#N/A,"=R1C61:R53C89","=C1:C5",#N/A,#N/A,FALSE,FALSE,FALSE,1,600,600,FALSE,FALSE,TRUE,TRUE,TRUE}</definedName>
    <definedName name="qtrlook" localSheetId="54">#REF!</definedName>
    <definedName name="quart" localSheetId="54">#REF!</definedName>
    <definedName name="quarterly" localSheetId="54" hidden="1">{"CF",#N/A,FALSE,"Cash Flow";"RET",#N/A,FALSE,"Returns";"NPV",#N/A,FALSE,"Values";"ASMPT",#N/A,FALSE,"Assumptions"}</definedName>
    <definedName name="question" localSheetId="54" hidden="1">{"CF",#N/A,FALSE,"Cash Flow";"RET",#N/A,FALSE,"Returns";"NPV",#N/A,FALSE,"Values";"ASMPT",#N/A,FALSE,"Assumptions"}</definedName>
    <definedName name="question_2" localSheetId="54" hidden="1">{"CF",#N/A,FALSE,"Cash Flow";"RET",#N/A,FALSE,"Returns";"NPV",#N/A,FALSE,"Values";"ASMPT",#N/A,FALSE,"Assumptions"}</definedName>
    <definedName name="QuickView_IncomeStatement" localSheetId="54">#REF!</definedName>
    <definedName name="QuickView_IncomeStatement_ColHeader" localSheetId="54">#REF!</definedName>
    <definedName name="QuickView_IncomeStatement_Data" localSheetId="54">#REF!</definedName>
    <definedName name="QuickView_IncomeStatement_RowHeader" localSheetId="54">#REF!</definedName>
    <definedName name="QuickView_IncomeStatement_UpperLeft" localSheetId="54">#REF!</definedName>
    <definedName name="qw" localSheetId="54" hidden="1">{"Total",#N/A,FALSE,"Total Proved + Probable";"PDP",#N/A,FALSE,"Total Proved + Probable";"PNP",#N/A,FALSE,"Total Proved + Probable";"PUD",#N/A,FALSE,"Total Proved + Probable";"Prob",#N/A,FALSE,"Total Proved + Probable"}</definedName>
    <definedName name="qwe" localSheetId="54" hidden="1">{"new",#N/A,FALSE,"D";"PROFORMA",#N/A,FALSE,"A";"partial 1",#N/A,FALSE,"B";"partial 2",#N/A,FALSE,"B";"partial 3",#N/A,FALSE,"B";"SMALL CF 1",#N/A,FALSE,"C"}</definedName>
    <definedName name="qwer" localSheetId="54"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qwert" localSheetId="5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qwqw" localSheetId="54">#REF!</definedName>
    <definedName name="r.CashFlow" localSheetId="54" hidden="1">#REF!</definedName>
    <definedName name="r.Leverage" localSheetId="54" hidden="1">#REF!</definedName>
    <definedName name="r.Liquidity" localSheetId="54" hidden="1">#REF!</definedName>
    <definedName name="R.SMBC" localSheetId="54"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R_TASKLOG_Range" localSheetId="54" hidden="1">#REF!</definedName>
    <definedName name="Radnor" localSheetId="54" hidden="1">binary</definedName>
    <definedName name="RAE"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ejnah"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andomsheet" localSheetId="54">#REF!</definedName>
    <definedName name="Range_CFAF" localSheetId="54">OFFSET('Rent Roll Analysis'!#REF!,0,0,1,Analysis_Period)</definedName>
    <definedName name="Range_Months" localSheetId="54">OFFSET('Rent Roll Analysis'!#REF!,0,0,1,Analysis_Period)</definedName>
    <definedName name="Range_NOI" localSheetId="54">OFFSET('Rent Roll Analysis'!#REF!,0,0,1,Analysis_Period)</definedName>
    <definedName name="ＲＡＲＯＡ" localSheetId="54" hidden="1">{"'下期集計（10.27迄・速報値）'!$Q$16"}</definedName>
    <definedName name="Rate_brackets" localSheetId="54">#REF!</definedName>
    <definedName name="Rate1" localSheetId="54">#REF!</definedName>
    <definedName name="rate3" localSheetId="54">#REF!</definedName>
    <definedName name="rate4" localSheetId="54">#REF!</definedName>
    <definedName name="Rating" localSheetId="54" hidden="1">{"Assumptions",#N/A,FALSE,"input page";"1998",#N/A,FALSE,"1998";"1999",#N/A,FALSE,"1999";"2000",#N/A,FALSE,"2000";"2001",#N/A,FALSE,"2001"}</definedName>
    <definedName name="RCIII" localSheetId="54" hidden="1">{"ba1",#N/A,TRUE,"B-A";"ba2",#N/A,TRUE,"B-A"}</definedName>
    <definedName name="RCIII_2" localSheetId="54" hidden="1">{"ba1",#N/A,TRUE,"B-A";"ba2",#N/A,TRUE,"B-A"}</definedName>
    <definedName name="RD" localSheetId="54">#REF!</definedName>
    <definedName name="RealEstate" localSheetId="54">#REF!</definedName>
    <definedName name="RebillBadDebt" localSheetId="54">#REF!</definedName>
    <definedName name="RecConc_Override" localSheetId="54">#REF!</definedName>
    <definedName name="refi" localSheetId="54">#REF!</definedName>
    <definedName name="REFI?" localSheetId="54">'Rent Roll Analysis'!#REF!</definedName>
    <definedName name="refinoi" localSheetId="54">#REF!,#REF!</definedName>
    <definedName name="Rehab" localSheetId="54">#REF!</definedName>
    <definedName name="reimbopex" localSheetId="54">#REF!</definedName>
    <definedName name="rel" localSheetId="54" hidden="1">#REF!</definedName>
    <definedName name="rem" localSheetId="54" hidden="1">{"Assumptions",#N/A,FALSE,"input page";"1998",#N/A,FALSE,"1998";"1999",#N/A,FALSE,"1999";"2000",#N/A,FALSE,"2000";"2001",#N/A,FALSE,"2001"}</definedName>
    <definedName name="remeasured.sf" localSheetId="54">#REF!</definedName>
    <definedName name="ren" localSheetId="54" hidden="1">{"rec. of 310",#N/A,FALSE,"Resanal"}</definedName>
    <definedName name="rena" localSheetId="54"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enew_bump_lc" localSheetId="54">#REF!</definedName>
    <definedName name="Renew_pctg_LC" localSheetId="54">#REF!</definedName>
    <definedName name="RenoStatus_2021" localSheetId="54">#REF!</definedName>
    <definedName name="RenoStatus_All" localSheetId="54">#REF!</definedName>
    <definedName name="RenoStatus_March" localSheetId="54">#REF!</definedName>
    <definedName name="Renovation" localSheetId="54">#REF!</definedName>
    <definedName name="RenovationString" localSheetId="54">#REF!</definedName>
    <definedName name="Rent_Bump" localSheetId="54">#REF!</definedName>
    <definedName name="Rent0" localSheetId="54" hidden="1">{#N/A,#N/A,TRUE,"XL Cash Flow";#N/A,#N/A,TRUE,"Prop Valuation";#N/A,#N/A,TRUE,"Equity";#N/A,#N/A,TRUE,"Modeling assumptions";#N/A,#N/A,TRUE,"NER Model";#N/A,#N/A,TRUE,"Lease Exp";#N/A,#N/A,TRUE,"Inc &amp; Exp";#N/A,#N/A,TRUE,"Formatted - roll";#N/A,#N/A,TRUE,"Debt Model";#N/A,#N/A,TRUE,"Debt-Moody";#N/A,#N/A,TRUE,"Debt"}</definedName>
    <definedName name="Rent0_2" localSheetId="54" hidden="1">{#N/A,#N/A,TRUE,"XL Cash Flow";#N/A,#N/A,TRUE,"Prop Valuation";#N/A,#N/A,TRUE,"Equity";#N/A,#N/A,TRUE,"Modeling assumptions";#N/A,#N/A,TRUE,"NER Model";#N/A,#N/A,TRUE,"Lease Exp";#N/A,#N/A,TRUE,"Inc &amp; Exp";#N/A,#N/A,TRUE,"Formatted - roll";#N/A,#N/A,TRUE,"Debt Model";#N/A,#N/A,TRUE,"Debt-Moody";#N/A,#N/A,TRUE,"Debt"}</definedName>
    <definedName name="Rent0a" localSheetId="54" hidden="1">{#N/A,#N/A,TRUE,"XL Cash Flow";#N/A,#N/A,TRUE,"Prop Valuation";#N/A,#N/A,TRUE,"Equity";#N/A,#N/A,TRUE,"Modeling assumptions";#N/A,#N/A,TRUE,"NER Model";#N/A,#N/A,TRUE,"Lease Exp";#N/A,#N/A,TRUE,"Inc &amp; Exp";#N/A,#N/A,TRUE,"Formatted - roll";#N/A,#N/A,TRUE,"Debt Model";#N/A,#N/A,TRUE,"Debt-Moody";#N/A,#N/A,TRUE,"Debt"}</definedName>
    <definedName name="Rent0a_2" localSheetId="54" hidden="1">{#N/A,#N/A,TRUE,"XL Cash Flow";#N/A,#N/A,TRUE,"Prop Valuation";#N/A,#N/A,TRUE,"Equity";#N/A,#N/A,TRUE,"Modeling assumptions";#N/A,#N/A,TRUE,"NER Model";#N/A,#N/A,TRUE,"Lease Exp";#N/A,#N/A,TRUE,"Inc &amp; Exp";#N/A,#N/A,TRUE,"Formatted - roll";#N/A,#N/A,TRUE,"Debt Model";#N/A,#N/A,TRUE,"Debt-Moody";#N/A,#N/A,TRUE,"Debt"}</definedName>
    <definedName name="rent2" localSheetId="54" hidden="1">{#N/A,#N/A,TRUE,"XL Cash Flow";#N/A,#N/A,TRUE,"Prop Valuation";#N/A,#N/A,TRUE,"Equity";#N/A,#N/A,TRUE,"Modeling assumptions";#N/A,#N/A,TRUE,"NER Model";#N/A,#N/A,TRUE,"Lease Exp";#N/A,#N/A,TRUE,"Inc &amp; Exp";#N/A,#N/A,TRUE,"Formatted - roll";#N/A,#N/A,TRUE,"Debt Model";#N/A,#N/A,TRUE,"Debt-Moody";#N/A,#N/A,TRUE,"Debt"}</definedName>
    <definedName name="rent2_2" localSheetId="54" hidden="1">{#N/A,#N/A,TRUE,"XL Cash Flow";#N/A,#N/A,TRUE,"Prop Valuation";#N/A,#N/A,TRUE,"Equity";#N/A,#N/A,TRUE,"Modeling assumptions";#N/A,#N/A,TRUE,"NER Model";#N/A,#N/A,TRUE,"Lease Exp";#N/A,#N/A,TRUE,"Inc &amp; Exp";#N/A,#N/A,TRUE,"Formatted - roll";#N/A,#N/A,TRUE,"Debt Model";#N/A,#N/A,TRUE,"Debt-Moody";#N/A,#N/A,TRUE,"Debt"}</definedName>
    <definedName name="rentroll" localSheetId="54">#REF!</definedName>
    <definedName name="RentType" localSheetId="54">#REF!</definedName>
    <definedName name="report" localSheetId="54" hidden="1">{#N/A,#N/A,FALSE,"Summary";#N/A,#N/A,FALSE,"Assumptions";#N/A,#N/A,FALSE,"Cash Flow";#N/A,#N/A,FALSE,"Residual Calculation";#N/A,#N/A,FALSE,"Pricing Matrix";#N/A,#N/A,FALSE,"Pricing Matrix II";#N/A,#N/A,FALSE,"Expiration Schedule"}</definedName>
    <definedName name="report1" localSheetId="54" hidden="1">{#N/A,#N/A,FALSE,"Summary";#N/A,#N/A,FALSE,"Assumptions";#N/A,#N/A,FALSE,"Cash Flow";#N/A,#N/A,FALSE,"Residual Calculation";#N/A,#N/A,FALSE,"Pricing Matrix";#N/A,#N/A,FALSE,"Pricing Matrix II";#N/A,#N/A,FALSE,"Expiration Schedule"}</definedName>
    <definedName name="report5" localSheetId="54" hidden="1">{#N/A,#N/A,FALSE,"Summary";#N/A,#N/A,FALSE,"Assumptions";#N/A,#N/A,FALSE,"Cash Flow";#N/A,#N/A,FALSE,"Residual Calculation";#N/A,#N/A,FALSE,"Pricing Matrix";#N/A,#N/A,FALSE,"Pricing Matrix II";#N/A,#N/A,FALSE,"Expiration Schedule"}</definedName>
    <definedName name="ReportStart" localSheetId="54">#REF!</definedName>
    <definedName name="ReportType" localSheetId="54">#REF!</definedName>
    <definedName name="res" localSheetId="54" hidden="1">{#N/A,#N/A,TRUE,"toc";#N/A,#N/A,TRUE,"benefits";#N/A,#N/A,TRUE,"TAXCREDITS";#N/A,#N/A,TRUE,"sourcedetail";#N/A,#N/A,TRUE,"finsum";#N/A,#N/A,TRUE,"cash";#N/A,#N/A,TRUE,"tax";#N/A,#N/A,TRUE,"loan2";#N/A,#N/A,TRUE,"loan3";#N/A,#N/A,TRUE,"deprec";#N/A,#N/A,TRUE,"funded";#N/A,#N/A,TRUE,"SALE";#N/A,#N/A,TRUE,"benefits long";#N/A,#N/A,TRUE,"IRR"}</definedName>
    <definedName name="RESERVE" localSheetId="54">#REF!</definedName>
    <definedName name="reserve_rows" localSheetId="54">#REF!,#REF!,#REF!,#REF!,#REF!</definedName>
    <definedName name="Residu" localSheetId="54" hidden="1">{#N/A,#N/A,TRUE,"Summary";"AnnualRentRoll",#N/A,TRUE,"RentRoll";#N/A,#N/A,TRUE,"ExitStratigy";#N/A,#N/A,TRUE,"OperatingAssumptions"}</definedName>
    <definedName name="resort" localSheetId="54" hidden="1">{"Output-3Column",#N/A,FALSE,"Output"}</definedName>
    <definedName name="RET" localSheetId="54">#REF!</definedName>
    <definedName name="retail" localSheetId="54" hidden="1">#REF!</definedName>
    <definedName name="RETaxRcvrAnchor" localSheetId="54">#REF!</definedName>
    <definedName name="RETaxRcvrNonAnchor" localSheetId="54">#REF!</definedName>
    <definedName name="revisiondate" localSheetId="54">#REF!</definedName>
    <definedName name="rgawe"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geqw" localSheetId="54"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rgr" localSheetId="54" hidden="1">{"ReportTop",#N/A,FALSE,"report top"}</definedName>
    <definedName name="rgtse"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RID" localSheetId="54">#REF!</definedName>
    <definedName name="Risk_Rating" localSheetId="54">#REF!</definedName>
    <definedName name="RLAINPUT_DebtLoan1CapEx" localSheetId="54" hidden="1">#REF!</definedName>
    <definedName name="RLAINPUT_DebtLoan1FixedPIPayment" localSheetId="54" hidden="1">#REF!</definedName>
    <definedName name="RLAINPUT_DebtLoan1Funding" localSheetId="54" hidden="1">#REF!,#REF!,#REF!</definedName>
    <definedName name="RLAINPUT_DebtLoan1Gen1" localSheetId="54" hidden="1">#REF!</definedName>
    <definedName name="RLAINPUT_DebtLoan1Gen2" localSheetId="54" hidden="1">#REF!</definedName>
    <definedName name="RLAINPUT_DebtLoan1Payment" localSheetId="54" hidden="1">#REF!</definedName>
    <definedName name="RLAINPUT_DebtLoan2CapEx" localSheetId="54" hidden="1">#REF!</definedName>
    <definedName name="RLAINPUT_DebtLoan2FixedPIPayment" localSheetId="54" hidden="1">#REF!</definedName>
    <definedName name="RLAINPUT_DebtLoan2Funding" localSheetId="54" hidden="1">#REF!,#REF!,#REF!</definedName>
    <definedName name="RLAINPUT_DebtLoan2Gen1" localSheetId="54" hidden="1">#REF!</definedName>
    <definedName name="RLAINPUT_DebtLoan2Gen2" localSheetId="54" hidden="1">#REF!</definedName>
    <definedName name="RLAINPUT_DebtLoan2Payment" localSheetId="54" hidden="1">#REF!</definedName>
    <definedName name="RLAINPUT_DebtLoan3CapEx" localSheetId="54" hidden="1">#REF!</definedName>
    <definedName name="RLAINPUT_DebtLoan3FixedPIPayment" localSheetId="54" hidden="1">#REF!</definedName>
    <definedName name="RLAINPUT_DebtLoan3Funding" localSheetId="54" hidden="1">#REF!,#REF!,#REF!</definedName>
    <definedName name="RLAINPUT_DebtLoan3Gen1" localSheetId="54" hidden="1">#REF!</definedName>
    <definedName name="RLAINPUT_DebtLoan3Gen2" localSheetId="54" hidden="1">#REF!</definedName>
    <definedName name="RLAINPUT_DebtLoan3Payment" localSheetId="54" hidden="1">#REF!</definedName>
    <definedName name="RLAINPUT_DebtRateIndex" localSheetId="54" hidden="1">#REF!</definedName>
    <definedName name="RLAINPUT_EquityCatchUp1" localSheetId="54" hidden="1">#REF!,#REF!</definedName>
    <definedName name="RLAINPUT_EquityCatchUp2" localSheetId="54" hidden="1">#REF!,#REF!</definedName>
    <definedName name="RLAINPUT_EquityCatchUp3" localSheetId="54" hidden="1">#REF!,#REF!</definedName>
    <definedName name="RLAINPUT_EquityInputs" localSheetId="54" hidden="1">#REF!,#REF!,#REF!</definedName>
    <definedName name="RLAINPUT_EquityPartnerNames" localSheetId="54" hidden="1">#REF!,#REF!</definedName>
    <definedName name="RLAINPUT_EquityPercent" localSheetId="54" hidden="1">#REF!</definedName>
    <definedName name="RLAINPUT_EquityRemainder" localSheetId="54" hidden="1">#REF!,#REF!</definedName>
    <definedName name="RLAINPUT_EquityTier1" localSheetId="54" hidden="1">#REF!,#REF!</definedName>
    <definedName name="RLAINPUT_EquityTier2" localSheetId="54" hidden="1">#REF!,#REF!,#REF!</definedName>
    <definedName name="RLAINPUT_EquityTier3" localSheetId="54" hidden="1">#REF!,#REF!,#REF!</definedName>
    <definedName name="RLAINPUT_ExecSumYears" localSheetId="54" hidden="1">#REF!</definedName>
    <definedName name="RLAINPUT_InPlaceRecovery" localSheetId="54" hidden="1">#REF!</definedName>
    <definedName name="RLAINPUT_InputDisp" localSheetId="54" hidden="1">#REF!</definedName>
    <definedName name="RLAINPUT_Inputs" localSheetId="54" hidden="1">#REF!</definedName>
    <definedName name="RLAINPUT_Loan3Refi" localSheetId="54" hidden="1">#REF!,#REF!,#REF!</definedName>
    <definedName name="RLAINPUT_PortfolioInputs" localSheetId="54" hidden="1">#REF!</definedName>
    <definedName name="Rock2" localSheetId="54" hidden="1">{"LBO Summary",#N/A,FALSE,"Summary";"Income Statement",#N/A,FALSE,"Model";"Cash Flow",#N/A,FALSE,"Model";"Balance Sheet",#N/A,FALSE,"Model";"Working Capital",#N/A,FALSE,"Model";"Pro Forma Balance Sheets",#N/A,FALSE,"PFBS";"Debt Balances",#N/A,FALSE,"Model";"Fee Schedules",#N/A,FALSE,"Model"}</definedName>
    <definedName name="Rockwell" localSheetId="54" hidden="1">{"LBO Summary",#N/A,FALSE,"Summary"}</definedName>
    <definedName name="RowTitleRegion1..F2" localSheetId="54">#REF!</definedName>
    <definedName name="rozp" localSheetId="54" hidden="1">{#N/A,#N/A,TRUE,"Krycí list"}</definedName>
    <definedName name="rozpp" localSheetId="54" hidden="1">{#N/A,#N/A,TRUE,"Krycí list"}</definedName>
    <definedName name="rp" localSheetId="54" hidden="1">{"summary1",#N/A,TRUE,"Comps";"summary2",#N/A,TRUE,"Comps";"summary3",#N/A,TRUE,"Comps"}</definedName>
    <definedName name="RPA" localSheetId="54" hidden="1">{#N/A,#N/A,FALSE,"Cashflow Analysis";#N/A,#N/A,FALSE,"Sensitivity Analysis";#N/A,#N/A,FALSE,"PV";#N/A,#N/A,FALSE,"Pro Forma"}</definedName>
    <definedName name="RPA.2" localSheetId="54" hidden="1">{#N/A,#N/A,FALSE,"Cashflow Analysis";#N/A,#N/A,FALSE,"Sensitivity Analysis";#N/A,#N/A,FALSE,"PV";#N/A,#N/A,FALSE,"Pro Forma"}</definedName>
    <definedName name="Rpt_Rqst_Dscr" localSheetId="54">#REF!</definedName>
    <definedName name="rpt_summ" localSheetId="54">#REF!</definedName>
    <definedName name="RR_Inputs" localSheetId="54">'Rent Roll Analysis'!#REF!</definedName>
    <definedName name="rrg" localSheetId="54" hidden="1">#REF!</definedName>
    <definedName name="rrr" localSheetId="54" hidden="1">{#N/A,#N/A,FALSE,"ExecutiveSummary";#N/A,#N/A,FALSE,"CostDetail";#N/A,#N/A,FALSE,"IncomeDetail"}</definedName>
    <definedName name="rrrrrrrrrrr" localSheetId="54" hidden="1">{#N/A,#N/A,FALSE,"P&amp;L";#N/A,#N/A,FALSE,"Var_Fixed_cost"}</definedName>
    <definedName name="rrtotal" localSheetId="54">#REF!</definedName>
    <definedName name="rt" localSheetId="54" hidden="1">#REF!</definedName>
    <definedName name="rtl" localSheetId="54" hidden="1">#REF!</definedName>
    <definedName name="rtrt" localSheetId="54" hidden="1">{"sheet a",#N/A,FALSE,"A";"sheet b 1",#N/A,FALSE,"B";"sheet b 2",#N/A,FALSE,"B"}</definedName>
    <definedName name="rtyr" localSheetId="54" hidden="1">{"sheet a",#N/A,FALSE,"A";"sheet b 1",#N/A,FALSE,"B";"sheet b 2",#N/A,FALSE,"B"}</definedName>
    <definedName name="rwe" localSheetId="54" hidden="1">{"Grant",#N/A,FALSE,"Grant";"GP Developer",#N/A,FALSE,"GP &amp; Dev Loans";"Operating Analysis",#N/A,FALSE,"Operations";"Tax Credit",#N/A,FALSE,"Tax Credits";"Tax Credit Analysis",#N/A,FALSE,"TC Analysis"}</definedName>
    <definedName name="Rwvu.ALL." localSheetId="54" hidden="1">#REF!,#REF!</definedName>
    <definedName name="Rwvu.allocations." localSheetId="54" hidden="1">#REF!</definedName>
    <definedName name="Rwvu.annual._.hotel." localSheetId="54" hidden="1">'Rent Roll Analysis'!#REF!</definedName>
    <definedName name="Rwvu.bottom._.line." localSheetId="54" hidden="1">'Rent Roll Analysis'!#REF!</definedName>
    <definedName name="Rwvu.CAM._.RATES." localSheetId="54">#REF!</definedName>
    <definedName name="Rwvu.CAM._.RECOVERIES." localSheetId="54" hidden="1">#REF!,#REF!,#REF!</definedName>
    <definedName name="Rwvu.CAM._.TABLE." localSheetId="54" hidden="1">#REF!,#REF!,#REF!</definedName>
    <definedName name="Rwvu.cash._.flow." localSheetId="54" hidden="1">#REF!</definedName>
    <definedName name="Rwvu.combo." localSheetId="54" hidden="1">'Rent Roll Analysis'!#REF!</definedName>
    <definedName name="Rwvu.INSURANCE._.RECOVERIES." localSheetId="54" hidden="1">#REF!,#REF!,#REF!,#REF!</definedName>
    <definedName name="Rwvu.MARKETING._.REVENUE." localSheetId="54" hidden="1">#REF!,#REF!,#REF!</definedName>
    <definedName name="Rwvu.MINIMUM._.RENT." localSheetId="54">#REF!</definedName>
    <definedName name="Rwvu.OCCUPANCY." localSheetId="54">#REF!</definedName>
    <definedName name="Rwvu.OCCUPANCY._.ANALYSIS." localSheetId="54" hidden="1">#REF!,#REF!,#REF!</definedName>
    <definedName name="Rwvu.offsite." localSheetId="54" hidden="1">#REF!</definedName>
    <definedName name="Rwvu.onsite." localSheetId="54" hidden="1">#REF!</definedName>
    <definedName name="Rwvu.PERCENTAGE._.RENT." localSheetId="54">#REF!</definedName>
    <definedName name="Rwvu.TAX._.RATES." localSheetId="54">#REF!</definedName>
    <definedName name="Rwvu.TAX._.RECOVERIES." localSheetId="54" hidden="1">#REF!,#REF!,#REF!,#REF!</definedName>
    <definedName name="Rwvu.TAX._.RECOVERY." localSheetId="54">#REF!</definedName>
    <definedName name="Rwvu.WAT." localSheetId="54">#REF!</definedName>
    <definedName name="s" localSheetId="54">#REF!</definedName>
    <definedName name="sa" localSheetId="54" hidden="1">{"cap_structure",#N/A,FALSE,"Graph-Mkt Cap";"price",#N/A,FALSE,"Graph-Price";"ebit",#N/A,FALSE,"Graph-EBITDA";"ebitda",#N/A,FALSE,"Graph-EBITDA"}</definedName>
    <definedName name="saa" localSheetId="54" hidden="1">{"rtn",#N/A,FALSE,"RTN";"tables",#N/A,FALSE,"RTN";"cf",#N/A,FALSE,"CF";"stats",#N/A,FALSE,"Stats";"prop",#N/A,FALSE,"Prop"}</definedName>
    <definedName name="sadd" localSheetId="54" hidden="1">{"DCF","UPSIDE CASE",FALSE,"Sheet1";"DCF","BASE CASE",FALSE,"Sheet1";"DCF","DOWNSIDE CASE",FALSE,"Sheet1"}</definedName>
    <definedName name="sadd1" localSheetId="54" hidden="1">{"MonthlyRentRoll",#N/A,FALSE,"RentRoll"}</definedName>
    <definedName name="sadd2" localSheetId="54" hidden="1">{"MonthlyRentRoll",#N/A,FALSE,"RentRoll"}</definedName>
    <definedName name="sadd22" localSheetId="54" hidden="1">{"MonthlyRentRoll",#N/A,FALSE,"RentRoll"}</definedName>
    <definedName name="saddd" localSheetId="54" hidden="1">{"AnnualRentRoll",#N/A,FALSE,"RentRoll"}</definedName>
    <definedName name="saddd2" localSheetId="54" hidden="1">{"AnnualRentRoll",#N/A,FALSE,"RentRoll"}</definedName>
    <definedName name="sadddd2" localSheetId="54" hidden="1">{"AnnualRentRoll",#N/A,FALSE,"RentRoll"}</definedName>
    <definedName name="saddddd" localSheetId="54" hidden="1">{"AnnualRentRoll",#N/A,FALSE,"RentRoll"}</definedName>
    <definedName name="saddddddd2" localSheetId="54" hidden="1">{#N/A,#N/A,FALSE,"ExitStratigy"}</definedName>
    <definedName name="sadddddddd" localSheetId="54" hidden="1">{#N/A,#N/A,FALSE,"ExitStratigy"}</definedName>
    <definedName name="saddddddddd2" localSheetId="54" hidden="1">{#N/A,#N/A,FALSE,"LoanAssumptions"}</definedName>
    <definedName name="sadddddddddd" localSheetId="54" hidden="1">{#N/A,#N/A,FALSE,"LoanAssumptions"}</definedName>
    <definedName name="saddddddddddd2" localSheetId="54" hidden="1">{#N/A,#N/A,FALSE,"OperatingAssumptions"}</definedName>
    <definedName name="saddddddddddddd" localSheetId="54" hidden="1">{#N/A,#N/A,FALSE,"OperatingAssumptions"}</definedName>
    <definedName name="sadfs" localSheetId="54" hidden="1">{"Const_Monthly",#N/A,FALSE,"Construction";"Construction_Summary",#N/A,FALSE,"Construction";"Cash_Flow",#N/A,FALSE,"Cash Flow";"Summary",#N/A,FALSE,"Summary";"Finsumm",#N/A,FALSE,"Summary Analysis";"Loanrecap",#N/A,FALSE,"Construction"}</definedName>
    <definedName name="sadsadsa" localSheetId="54" hidden="1">{"'Assump'!$F$6:$J$6"}</definedName>
    <definedName name="sagf" localSheetId="54" hidden="1">{TRUE,TRUE,-1.25,-15.5,604.5,369,FALSE,FALSE,TRUE,TRUE,0,1,83,1,38,4,5,4,TRUE,TRUE,3,TRUE,1,TRUE,75,"Swvu.inputs._.raw._.data.","ACwvu.inputs._.raw._.data.",#N/A,FALSE,FALSE,0.5,0.5,0.5,0.5,2,"&amp;F","&amp;A&amp;RPage &amp;P",FALSE,FALSE,FALSE,FALSE,1,60,#N/A,#N/A,"=R1C61:R53C89","=C1:C5",#N/A,#N/A,FALSE,FALSE,FALSE,1,600,600,FALSE,FALSE,TRUE,TRUE,TRUE}</definedName>
    <definedName name="Sale" localSheetId="54">#REF!</definedName>
    <definedName name="SaleCap" localSheetId="54">#REF!</definedName>
    <definedName name="Sales_Commission" localSheetId="54">#REF!</definedName>
    <definedName name="Sales_Proceeds" localSheetId="54">#REF!</definedName>
    <definedName name="SalesTable" localSheetId="54">#REF!</definedName>
    <definedName name="sam" localSheetId="54" hidden="1">{"Full Gross to Net",#N/A,TRUE,"GtoN";"R_I Accepted from Group Coys",#N/A,TRUE,"GtoN";"R_I Ceded to Group Coys",#N/A,TRUE,"GtoN";"Closing Loss Reserves and Gross Claims Incurred",#N/A,TRUE,"GtoN"}</definedName>
    <definedName name="sandy" localSheetId="54">#REF!</definedName>
    <definedName name="Sara" localSheetId="54" hidden="1">{"cashcons",#N/A,FALSE,"CASHCONS";"cash7000",#N/A,FALSE,"CASH7000";"cash9000",#N/A,FALSE,"CASH9000";"assu7000",#N/A,FALSE,"ASSU7000";"assu9000",#N/A,FALSE,"ASSU9000";"rentroll",#N/A,FALSE,"RENTROLL";"expr7000",#N/A,FALSE,"EXPR7000";"expr9000",#N/A,FALSE,"EXPR9000"}</definedName>
    <definedName name="Sara_2" localSheetId="54" hidden="1">{#N/A,#N/A,TRUE,"10 Yr Hold";#N/A,#N/A,TRUE,"7 Yr Hold";#N/A,#N/A,TRUE,"5 Yr Hold";#N/A,#N/A,TRUE,"3 Yr Hold"}</definedName>
    <definedName name="sas" localSheetId="54" hidden="1">{"Outflow 1",#N/A,FALSE,"Outflows-Inflows";"Outflow 2",#N/A,FALSE,"Outflows-Inflows";"Inflow 1",#N/A,FALSE,"Outflows-Inflows";"Inflow 2",#N/A,FALSE,"Outflows-Inflows"}</definedName>
    <definedName name="SC_Fill" localSheetId="54" hidden="1">#REF!</definedName>
    <definedName name="scale" localSheetId="54">#REF!</definedName>
    <definedName name="scen_change" localSheetId="54" hidden="1">#REF!,#REF!,#REF!,#REF!,#REF!</definedName>
    <definedName name="scen_result" localSheetId="54" hidden="1">#REF!</definedName>
    <definedName name="scen_value1" localSheetId="54" hidden="1">{"0,0525";"0";"0";"20";"0";"0,025";"7"}</definedName>
    <definedName name="Scenario" localSheetId="54">#REF!</definedName>
    <definedName name="SD_1x1_11x1_3_G_9003" localSheetId="54" hidden="1">#REF!</definedName>
    <definedName name="SD_1x1_6x10_18_B_0" localSheetId="54" hidden="1">#REF!</definedName>
    <definedName name="SD_1x1_6x10_19_B_0" localSheetId="54" hidden="1">#REF!</definedName>
    <definedName name="SD_1x1_6x10_20_B_0" localSheetId="54" hidden="1">#REF!</definedName>
    <definedName name="SD_1x1_6x10_21_B_0" localSheetId="54" hidden="1">#REF!</definedName>
    <definedName name="SD_1x1_6x10_22_B_0" localSheetId="54" hidden="1">#REF!</definedName>
    <definedName name="SD_1x1_6x10_25_B_0" localSheetId="54" hidden="1">#REF!</definedName>
    <definedName name="SD_1x1_6x5_8_B_11" localSheetId="54" hidden="1">#REF!</definedName>
    <definedName name="SD_1x1_6x5_9_B_0" localSheetId="54" hidden="1">#REF!</definedName>
    <definedName name="SD_1x1_6x6_1_B_9000" localSheetId="54" hidden="1">#REF!</definedName>
    <definedName name="SD_1x1_6x6_10_B_20" localSheetId="54" hidden="1">#REF!</definedName>
    <definedName name="SD_1x1_6x6_11_B_0" localSheetId="54" hidden="1">#REF!</definedName>
    <definedName name="SD_1x1_6x6_12_B_0" localSheetId="54" hidden="1">#REF!</definedName>
    <definedName name="SD_1x1_6x6_13_B_0" localSheetId="54" hidden="1">#REF!</definedName>
    <definedName name="SD_1x1_6x6_14_B_0" localSheetId="54" hidden="1">#REF!</definedName>
    <definedName name="SD_1x1_6x6_15_B_0" localSheetId="54" hidden="1">#REF!</definedName>
    <definedName name="SD_1x1_6x6_16_B_0" localSheetId="54" hidden="1">#REF!</definedName>
    <definedName name="SD_1x1_6x6_17_B_0" localSheetId="54" hidden="1">#REF!</definedName>
    <definedName name="SD_1x1_6x6_18_B_0" localSheetId="54" hidden="1">#REF!</definedName>
    <definedName name="SD_1x1_6x6_19_B_0" localSheetId="54" hidden="1">#REF!</definedName>
    <definedName name="SD_1x1_6x6_20_B_0" localSheetId="54" hidden="1">#REF!</definedName>
    <definedName name="SD_1x1_6x6_21_B_0" localSheetId="54" hidden="1">#REF!</definedName>
    <definedName name="SD_1x1_6x6_22_B_0" localSheetId="54" hidden="1">#REF!</definedName>
    <definedName name="SD_1x1_6x6_25_B_0" localSheetId="54" hidden="1">#REF!</definedName>
    <definedName name="SD_1x1_6x6_3_B_0" localSheetId="54" hidden="1">#REF!</definedName>
    <definedName name="SD_1x1_6x6_4_B_0" localSheetId="54" hidden="1">#REF!</definedName>
    <definedName name="SD_1x1_6x6_5_B_0" localSheetId="54" hidden="1">#REF!</definedName>
    <definedName name="SD_1x1_6x6_6_B_0" localSheetId="54" hidden="1">#REF!</definedName>
    <definedName name="SD_1x1_6x6_7_B_14" localSheetId="54" hidden="1">#REF!</definedName>
    <definedName name="SD_1x1_6x6_8_B_11" localSheetId="54" hidden="1">#REF!</definedName>
    <definedName name="SD_1x1_6x6_9_B_0" localSheetId="54" hidden="1">#REF!</definedName>
    <definedName name="SD_1x1_6x7_1_B_9000" localSheetId="54" hidden="1">#REF!</definedName>
    <definedName name="SD_1x1_6x7_10_B_20" localSheetId="54" hidden="1">#REF!</definedName>
    <definedName name="SD_1x1_6x7_11_B_0" localSheetId="54" hidden="1">#REF!</definedName>
    <definedName name="SD_1x1_6x7_12_B_0" localSheetId="54" hidden="1">#REF!</definedName>
    <definedName name="SD_1x1_6x7_13_B_0" localSheetId="54" hidden="1">#REF!</definedName>
    <definedName name="SD_1x1_6x7_14_B_0" localSheetId="54" hidden="1">#REF!</definedName>
    <definedName name="SD_1x1_6x7_15_B_0" localSheetId="54" hidden="1">#REF!</definedName>
    <definedName name="SD_1x1_6x7_16_B_0" localSheetId="54" hidden="1">#REF!</definedName>
    <definedName name="SD_1x1_6x7_17_B_0" localSheetId="54" hidden="1">#REF!</definedName>
    <definedName name="SD_1x1_6x7_18_B_0" localSheetId="54" hidden="1">#REF!</definedName>
    <definedName name="SD_1x1_6x7_19_B_0" localSheetId="54" hidden="1">#REF!</definedName>
    <definedName name="SD_1x1_6x7_20_B_0" localSheetId="54" hidden="1">#REF!</definedName>
    <definedName name="SD_1x1_6x7_21_B_0" localSheetId="54" hidden="1">#REF!</definedName>
    <definedName name="SD_1x1_6x7_22_B_0" localSheetId="54" hidden="1">#REF!</definedName>
    <definedName name="SD_1x1_6x7_25_B_0" localSheetId="54" hidden="1">#REF!</definedName>
    <definedName name="SD_1x1_6x7_3_B_0" localSheetId="54" hidden="1">#REF!</definedName>
    <definedName name="SD_1x1_6x7_4_B_0" localSheetId="54" hidden="1">#REF!</definedName>
    <definedName name="SD_1x1_6x7_5_B_0" localSheetId="54" hidden="1">#REF!</definedName>
    <definedName name="SD_1x1_6x7_6_B_0" localSheetId="54" hidden="1">#REF!</definedName>
    <definedName name="SD_1x1_6x7_7_B_14" localSheetId="54" hidden="1">#REF!</definedName>
    <definedName name="SD_1x1_6x7_8_B_11" localSheetId="54" hidden="1">#REF!</definedName>
    <definedName name="SD_1x1_6x7_9_B_0" localSheetId="54" hidden="1">#REF!</definedName>
    <definedName name="SD_1x1_6x8_1_B_9000" localSheetId="54" hidden="1">#REF!</definedName>
    <definedName name="SD_1x1_6x8_10_B_20" localSheetId="54" hidden="1">#REF!</definedName>
    <definedName name="SD_1x1_6x8_11_B_0" localSheetId="54" hidden="1">#REF!</definedName>
    <definedName name="SD_1x1_6x8_12_B_0" localSheetId="54" hidden="1">#REF!</definedName>
    <definedName name="SD_1x1_6x8_13_B_0" localSheetId="54" hidden="1">#REF!</definedName>
    <definedName name="SD_1x1_6x8_14_B_0" localSheetId="54" hidden="1">#REF!</definedName>
    <definedName name="SD_1x1_6x8_15_B_0" localSheetId="54" hidden="1">#REF!</definedName>
    <definedName name="SD_1x1_6x8_16_B_0" localSheetId="54" hidden="1">#REF!</definedName>
    <definedName name="SD_1x1_6x8_17_B_0" localSheetId="54" hidden="1">#REF!</definedName>
    <definedName name="SD_1x1_6x8_18_B_0" localSheetId="54" hidden="1">#REF!</definedName>
    <definedName name="SD_1x1_6x8_19_B_0" localSheetId="54" hidden="1">#REF!</definedName>
    <definedName name="SD_1x1_6x8_20_B_0" localSheetId="54" hidden="1">#REF!</definedName>
    <definedName name="SD_1x1_6x8_21_B_0" localSheetId="54" hidden="1">#REF!</definedName>
    <definedName name="SD_1x1_6x8_22_B_0" localSheetId="54" hidden="1">#REF!</definedName>
    <definedName name="SD_1x1_6x8_25_B_0" localSheetId="54" hidden="1">#REF!</definedName>
    <definedName name="SD_1x1_6x8_3_B_0" localSheetId="54" hidden="1">#REF!</definedName>
    <definedName name="SD_1x1_6x8_4_B_0" localSheetId="54" hidden="1">#REF!</definedName>
    <definedName name="SD_1x1_6x8_5_B_0" localSheetId="54" hidden="1">#REF!</definedName>
    <definedName name="SD_1x1_6x8_6_B_0" localSheetId="54" hidden="1">#REF!</definedName>
    <definedName name="SD_1x1_6x8_7_B_14" localSheetId="54" hidden="1">#REF!</definedName>
    <definedName name="SD_1x1_6x8_8_B_11" localSheetId="54" hidden="1">#REF!</definedName>
    <definedName name="SD_1x1_6x8_9_B_0" localSheetId="54" hidden="1">#REF!</definedName>
    <definedName name="SD_1x1_6x9_1_B_9000" localSheetId="54" hidden="1">#REF!</definedName>
    <definedName name="SD_1x1_6x9_10_B_20" localSheetId="54" hidden="1">#REF!</definedName>
    <definedName name="SD_1x1_6x9_11_B_0" localSheetId="54" hidden="1">#REF!</definedName>
    <definedName name="SD_1x1_6x9_12_B_0" localSheetId="54" hidden="1">#REF!</definedName>
    <definedName name="SD_1x1_6x9_13_B_0" localSheetId="54" hidden="1">#REF!</definedName>
    <definedName name="SD_1x1_6x9_14_B_0" localSheetId="54" hidden="1">#REF!</definedName>
    <definedName name="SD_1x1_6x9_15_B_0" localSheetId="54" hidden="1">#REF!</definedName>
    <definedName name="SD_1x1_6x9_16_B_0" localSheetId="54" hidden="1">#REF!</definedName>
    <definedName name="SD_1x1_6x9_17_B_0" localSheetId="54" hidden="1">#REF!</definedName>
    <definedName name="SD_1x1_6x9_18_B_0" localSheetId="54" hidden="1">#REF!</definedName>
    <definedName name="SD_1x1_6x9_19_B_0" localSheetId="54" hidden="1">#REF!</definedName>
    <definedName name="SD_1x1_6x9_20_B_0" localSheetId="54" hidden="1">#REF!</definedName>
    <definedName name="SD_1x1_6x9_21_B_0" localSheetId="54" hidden="1">#REF!</definedName>
    <definedName name="SD_1x1_6x9_22_B_0" localSheetId="54" hidden="1">#REF!</definedName>
    <definedName name="SD_1x1_6x9_25_B_0" localSheetId="54" hidden="1">#REF!</definedName>
    <definedName name="SD_1x1_6x9_3_B_0" localSheetId="54" hidden="1">#REF!</definedName>
    <definedName name="SD_1x1_6x9_4_B_0" localSheetId="54" hidden="1">#REF!</definedName>
    <definedName name="SD_1x1_6x9_5_B_0" localSheetId="54" hidden="1">#REF!</definedName>
    <definedName name="SD_1x1_6x9_6_B_0" localSheetId="54" hidden="1">#REF!</definedName>
    <definedName name="SD_1x1_6x9_7_B_14" localSheetId="54" hidden="1">#REF!</definedName>
    <definedName name="SD_1x1_6x9_8_B_11" localSheetId="54" hidden="1">#REF!</definedName>
    <definedName name="SD_1x1_6x9_9_B_0" localSheetId="54" hidden="1">#REF!</definedName>
    <definedName name="SD_1x1_8_G_12" localSheetId="54" hidden="1">#REF!</definedName>
    <definedName name="sdaf" localSheetId="54" hidden="1">#REF!</definedName>
    <definedName name="sdafdfagssf" localSheetId="54">#REF!</definedName>
    <definedName name="sdas" localSheetId="54" hidden="1">{"Total",#N/A,FALSE,"Six Fields";"PDP",#N/A,FALSE,"Six Fields";"PNP",#N/A,FALSE,"Six Fields";"PUD",#N/A,FALSE,"Six Fields";"Prob",#N/A,FALSE,"Six Fields"}</definedName>
    <definedName name="sdbfwajelk" localSheetId="54" hidden="1">{#N/A,#N/A,TRUE,"toc";#N/A,#N/A,TRUE,"data1";#N/A,#N/A,TRUE,"financing";#N/A,#N/A,TRUE,"source";#N/A,#N/A,TRUE,"cash";#N/A,#N/A,TRUE,"DSReserve";#N/A,#N/A,TRUE,"tax";#N/A,#N/A,TRUE,"1st";#N/A,#N/A,TRUE,"3rd";#N/A,#N/A,TRUE,"4th";#N/A,#N/A,TRUE,"5th";#N/A,#N/A,TRUE,"6th";#N/A,#N/A,TRUE,"deffee";#N/A,#N/A,TRUE,"lnsum";#N/A,#N/A,TRUE,"depr";#N/A,#N/A,TRUE,"funded";#N/A,#N/A,TRUE,"residual";#N/A,#N/A,TRUE,"fedtc";#N/A,#N/A,TRUE,"statetc";#N/A,#N/A,TRUE,"mingain";#N/A,#N/A,TRUE,"mtdata1";#N/A,#N/A,TRUE,"mtsource";#N/A,#N/A,TRUE,"noi";#N/A,#N/A,TRUE,"base";#N/A,#N/A,TRUE,"mtcash";#N/A,#N/A,TRUE,"-3%";#N/A,#N/A,TRUE,"mttax";#N/A,#N/A,TRUE,"mtben";#N/A,#N/A,TRUE,"mtopresv";#N/A,#N/A,TRUE,"tcamort";#N/A,#N/A,TRUE,"mtdepc";#N/A,#N/A,TRUE,"sale";#N/A,#N/A,TRUE,"Qirr";#N/A,#N/A,TRUE,"mingainMT"}</definedName>
    <definedName name="sdcds" localSheetId="54" hidden="1">{"'Assump'!$F$6:$J$6"}</definedName>
    <definedName name="sdddd" localSheetId="54">IF([0]!Values_Entered,[0]!Header_Row+[0]!Number_of_Payments,[0]!Header_Row)</definedName>
    <definedName name="sdf" localSheetId="54" hidden="1">{#N/A,#N/A,FALSE,"A";#N/A,#N/A,FALSE,"B";#N/A,#N/A,FALSE,"C";#N/A,#N/A,FALSE,"D";#N/A,#N/A,FALSE,"E";#N/A,#N/A,FALSE,"F";#N/A,#N/A,FALSE,"G";#N/A,#N/A,FALSE,"H";#N/A,#N/A,FALSE,"I";#N/A,#N/A,FALSE,"J";#N/A,#N/A,FALSE,"K";#N/A,#N/A,FALSE,"L";#N/A,#N/A,FALSE,"M";#N/A,#N/A,FALSE,"N";#N/A,#N/A,FALSE,"O";#N/A,#N/A,FALSE,"P";#N/A,#N/A,FALSE,"Q";#N/A,#N/A,FALSE,"R"}</definedName>
    <definedName name="sdfass" localSheetId="54" hidden="1">{"Outflow 1",#N/A,FALSE,"Outflows-Inflows";"Outflow 2",#N/A,FALSE,"Outflows-Inflows";"Inflow 1",#N/A,FALSE,"Outflows-Inflows";"Inflow 2",#N/A,FALSE,"Outflows-Inflows"}</definedName>
    <definedName name="sdfd" localSheetId="54" hidden="1">{"Summary",#N/A,FALSE,"Summary"}</definedName>
    <definedName name="sdfdsaf" localSheetId="54" hidden="1">{"incomemth",#N/A,TRUE,"forecast01";"incpercentmth",#N/A,TRUE,"forecast01";"balancemth",#N/A,TRUE,"forecast01";"cashmth",#N/A,TRUE,"forecast01";"cov2mth",#N/A,TRUE,"forecast01";"prbexp",#N/A,TRUE,"forecast01";"prbcap",#N/A,TRUE,"forecast01";"coalconsultants",#N/A,TRUE,"forecast01";"prbsum",#N/A,TRUE,"forecast01"}</definedName>
    <definedName name="sdff" localSheetId="54" hidden="1">{#N/A,#N/A,TRUE,"Krycí list"}</definedName>
    <definedName name="sdfg" localSheetId="54" hidden="1">{"Summaryall",#N/A,FALSE,"Model";"5 Year Argus Office/Retail Properties",#N/A,FALSE,"Office-Retail Argus 2002-2006";"Joint Ventures",#N/A,FALSE,"Joint Ventures";"Hotelall",#N/A,FALSE,"Hotel";"RDVall",#N/A,FALSE,"LDV";"Otherall",#N/A,FALSE,"Other";"Dispoall",#N/A,FALSE,"Dispositions"}</definedName>
    <definedName name="sdfg_2" localSheetId="54" hidden="1">{"Summaryall",#N/A,FALSE,"Model";"5 Year Argus Office/Retail Properties",#N/A,FALSE,"Office-Retail Argus 2002-2006";"Joint Ventures",#N/A,FALSE,"Joint Ventures";"Hotelall",#N/A,FALSE,"Hotel";"RDVall",#N/A,FALSE,"LDV";"Otherall",#N/A,FALSE,"Other";"Dispoall",#N/A,FALSE,"Dispositions"}</definedName>
    <definedName name="sdfga" localSheetId="5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dsfg" localSheetId="54" hidden="1">#REF!</definedName>
    <definedName name="sdfh2wh" localSheetId="54"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sdflkj" localSheetId="54" hidden="1">{"incomemth",#N/A,TRUE,"forecast01";"incpercentmth",#N/A,TRUE,"forecast01";"balancemth",#N/A,TRUE,"forecast01";"cashmth",#N/A,TRUE,"forecast01";"cov2mth",#N/A,TRUE,"forecast01";"prbexp",#N/A,TRUE,"forecast01";"prbcap",#N/A,TRUE,"forecast01";"coalconsultants",#N/A,TRUE,"forecast01";"prbsum",#N/A,TRUE,"forecast01"}</definedName>
    <definedName name="SDFSDF" localSheetId="54" hidden="1">{"Page One",#N/A,FALSE,"Model";"Page 2",#N/A,FALSE,"Model";"Page 3",#N/A,FALSE,"Model"}</definedName>
    <definedName name="sdfsdfsdfsdf" localSheetId="54">#REF!</definedName>
    <definedName name="sdfsds" localSheetId="54" hidden="1">#REF!</definedName>
    <definedName name="sdgdfg" localSheetId="54" hidden="1">{"new",#N/A,FALSE,"D";"PROFORMA",#N/A,FALSE,"A";"partial 1",#N/A,FALSE,"B";"partial 2",#N/A,FALSE,"B";"partial 3",#N/A,FALSE,"B";"SMALL CF 1",#N/A,FALSE,"C"}</definedName>
    <definedName name="sdgfr" localSheetId="54" hidden="1">{"sheet a",#N/A,FALSE,"A";"sheet b 1",#N/A,FALSE,"B";"sheet b 2",#N/A,FALSE,"B"}</definedName>
    <definedName name="sdgg" localSheetId="54" hidden="1">{"P_L Account",#N/A,FALSE,"Prime";"Assets",#N/A,FALSE,"Prime";"Liabilities",#N/A,FALSE,"Prime";"Capital and Reserves",#N/A,FALSE,"Prime";"Rec. of S_Holders Funds",#N/A,FALSE,"Prime";"Rec. of Pre and Post Tax Result",#N/A,FALSE,"Prime"}</definedName>
    <definedName name="sdsd" localSheetId="54" hidden="1">{#N/A,#N/A,FALSE,"Cashflow Analysis";#N/A,#N/A,FALSE,"Sensitivity Analysis";#N/A,#N/A,FALSE,"PV";#N/A,#N/A,FALSE,"Pro Forma"}</definedName>
    <definedName name="Seg_LBO_Summ" localSheetId="54" hidden="1">{"LBO Summary",#N/A,FALSE,"Summary"}</definedName>
    <definedName name="Segment_Pie_Data" localSheetId="54" hidden="1">OFFSET(#REF!,0,0,COUNTA(#REF!)-1,1)</definedName>
    <definedName name="Segment_Pie_X_Data" localSheetId="54" hidden="1">OFFSET(#REF!,0,0,COUNTA(#REF!)-1,1)</definedName>
    <definedName name="Semiprivate" localSheetId="54" hidden="1">{"Page 1",#N/A,FALSE,"92264 Page 1";"Page 2",#N/A,FALSE,"92264 Page 2";"Page 3",#N/A,FALSE,"92264 Page 3";"Page 4",#N/A,FALSE,"92264 Page 4";"Page 5",#N/A,FALSE,"92264 Page 5";"Page 6",#N/A,FALSE,"92264 Page 6";"Page 7",#N/A,FALSE,"92264 Page 7";"Page 8",#N/A,FALSE,"92264 Page 8"}</definedName>
    <definedName name="sencount" localSheetId="54" hidden="1">2</definedName>
    <definedName name="Sensitivity" localSheetId="54" hidden="1">{"mgmt forecast",#N/A,FALSE,"Mgmt Forecast";"dcf table",#N/A,FALSE,"Mgmt Forecast";"sensitivity",#N/A,FALSE,"Mgmt Forecast";"table inputs",#N/A,FALSE,"Mgmt Forecast";"calculations",#N/A,FALSE,"Mgmt Forecast"}</definedName>
    <definedName name="Sensitivity_2" localSheetId="54" hidden="1">{"mgmt forecast",#N/A,FALSE,"Mgmt Forecast";"dcf table",#N/A,FALSE,"Mgmt Forecast";"sensitivity",#N/A,FALSE,"Mgmt Forecast";"table inputs",#N/A,FALSE,"Mgmt Forecast";"calculations",#N/A,FALSE,"Mgmt Forecast"}</definedName>
    <definedName name="Server" localSheetId="54">#REF!</definedName>
    <definedName name="sese" localSheetId="54" hidden="1">{"mgmt forecast",#N/A,FALSE,"Mgmt Forecast";"dcf table",#N/A,FALSE,"Mgmt Forecast";"sensitivity",#N/A,FALSE,"Mgmt Forecast";"table inputs",#N/A,FALSE,"Mgmt Forecast";"calculations",#N/A,FALSE,"Mgmt Forecast"}</definedName>
    <definedName name="setting" localSheetId="54">#REF!</definedName>
    <definedName name="setting_2" localSheetId="54">#REF!</definedName>
    <definedName name="SF" localSheetId="54">#REF!</definedName>
    <definedName name="sfd" localSheetId="54">#REF!</definedName>
    <definedName name="sfds" localSheetId="54" hidden="1">{#N/A,#N/A,FALSE,"Cash Flow"}</definedName>
    <definedName name="SFDsum" localSheetId="54" hidden="1">{#N/A,#N/A,FALSE,"Static Proforma";#N/A,#N/A,FALSE,"Bldg Dev DCF";#N/A,#N/A,FALSE,"Land Sales DCF"}</definedName>
    <definedName name="sff" localSheetId="54">#REF!</definedName>
    <definedName name="sfg." localSheetId="54" hidden="1">{"Construction_Short",#N/A,FALSE,"Construction"}</definedName>
    <definedName name="sfgasd" localSheetId="54" hidden="1">{0,0,0,0;0,0,0,0;0,0,0,0;0,0,0,0;0,0,0,0;0,0,0,0;0,0,2,0;2,3,3,0;FALSE,FALSE,FALSE,FALSE;TRUE,FALSE,TRUE,TRUE;FALSE,FALSE,TRUE,TRUE;FALSE,0,2.78134444564786E-308,4.45015196281921E-308;7.78776275135711E-308,1.33504516457612E-307,2.22507555776164E-307,3.56012157274209E-307}</definedName>
    <definedName name="sfghsfgh" localSheetId="54" hidden="1">{"CF",#N/A,FALSE,"Cash Flow";"RET",#N/A,FALSE,"Returns";"NPV",#N/A,FALSE,"Values";"ASMPT",#N/A,FALSE,"Assumptions"}</definedName>
    <definedName name="sfghsfgh_2" localSheetId="54" hidden="1">{"CF",#N/A,FALSE,"Cash Flow";"RET",#N/A,FALSE,"Returns";"NPV",#N/A,FALSE,"Values";"ASMPT",#N/A,FALSE,"Assumptions"}</definedName>
    <definedName name="SFV" localSheetId="54">#REF!</definedName>
    <definedName name="SG_Fill" localSheetId="54" hidden="1">#REF!</definedName>
    <definedName name="sheet2" localSheetId="54" hidden="1">{"CF",#N/A,FALSE,"Cash Flow";"RET",#N/A,FALSE,"Returns";"NPV",#N/A,FALSE,"Values";"ASMPT",#N/A,FALSE,"Assumptions"}</definedName>
    <definedName name="shit" localSheetId="54" hidden="1">{"'Assump'!$F$6:$J$6"}</definedName>
    <definedName name="ShortMonthLookup" localSheetId="54">#REF!</definedName>
    <definedName name="skxcbwjkcb" localSheetId="54" hidden="1">#REF!</definedName>
    <definedName name="SMBC" localSheetId="54" hidden="1">{"Ops_S.Holders Assets and Income",#N/A,FALSE,"ops_shf"}</definedName>
    <definedName name="SMBCR" localSheetId="54" hidden="1">{"P_L Account",#N/A,FALSE,"Prime";"Assets",#N/A,FALSE,"Prime";"Liabilities",#N/A,FALSE,"Prime";"Capital and Reserves",#N/A,FALSE,"Prime";"Rec. of S_Holders Funds",#N/A,FALSE,"Prime";"Rec. of Pre and Post Tax Result",#N/A,FALSE,"Prime"}</definedName>
    <definedName name="soft" localSheetId="54">#REF!</definedName>
    <definedName name="solver_adj" localSheetId="54" hidden="1">#REF!</definedName>
    <definedName name="solver_cvg" localSheetId="54" hidden="1">0.001</definedName>
    <definedName name="solver_lhs1" localSheetId="54" hidden="1">#REF!</definedName>
    <definedName name="solver_lhs10" localSheetId="54" hidden="1">#REF!</definedName>
    <definedName name="solver_lhs11" localSheetId="54" hidden="1">#REF!</definedName>
    <definedName name="solver_lhs12" localSheetId="54" hidden="1">#REF!</definedName>
    <definedName name="solver_lhs13" localSheetId="54" hidden="1">#REF!</definedName>
    <definedName name="solver_lhs14" localSheetId="54" hidden="1">#REF!</definedName>
    <definedName name="solver_lhs15" localSheetId="54" hidden="1">#REF!</definedName>
    <definedName name="solver_lhs16" localSheetId="54" hidden="1">#REF!</definedName>
    <definedName name="solver_lhs17" localSheetId="54" hidden="1">#REF!</definedName>
    <definedName name="solver_lhs18" localSheetId="54" hidden="1">#REF!</definedName>
    <definedName name="solver_lhs19" localSheetId="54" hidden="1">#REF!</definedName>
    <definedName name="solver_lhs2" localSheetId="54" hidden="1">#REF!</definedName>
    <definedName name="solver_lhs20" localSheetId="54" hidden="1">#REF!</definedName>
    <definedName name="solver_lhs21" localSheetId="54" hidden="1">#REF!</definedName>
    <definedName name="solver_lhs22" localSheetId="54" hidden="1">#REF!</definedName>
    <definedName name="solver_lhs23" localSheetId="54" hidden="1">#REF!</definedName>
    <definedName name="solver_lhs24" localSheetId="54" hidden="1">#REF!</definedName>
    <definedName name="solver_lhs25" localSheetId="54" hidden="1">#REF!</definedName>
    <definedName name="solver_lhs26" localSheetId="54" hidden="1">#REF!</definedName>
    <definedName name="solver_lhs27" localSheetId="54" hidden="1">#REF!</definedName>
    <definedName name="solver_lhs28" localSheetId="54" hidden="1">#REF!</definedName>
    <definedName name="solver_lhs29" localSheetId="54" hidden="1">#REF!</definedName>
    <definedName name="solver_lhs3" localSheetId="54" hidden="1">#REF!</definedName>
    <definedName name="solver_lhs30" localSheetId="54" hidden="1">#REF!</definedName>
    <definedName name="solver_lhs31" localSheetId="54" hidden="1">#REF!</definedName>
    <definedName name="solver_lhs32" localSheetId="54" hidden="1">#REF!</definedName>
    <definedName name="solver_lhs33" localSheetId="54" hidden="1">#REF!</definedName>
    <definedName name="solver_lhs34" localSheetId="54" hidden="1">#REF!</definedName>
    <definedName name="solver_lhs35" localSheetId="54" hidden="1">#REF!</definedName>
    <definedName name="solver_lhs36" localSheetId="54" hidden="1">#REF!</definedName>
    <definedName name="solver_lhs37" localSheetId="54" hidden="1">#REF!</definedName>
    <definedName name="solver_lhs38" localSheetId="54" hidden="1">#REF!</definedName>
    <definedName name="solver_lhs39" localSheetId="54" hidden="1">#REF!</definedName>
    <definedName name="solver_lhs4" localSheetId="54" hidden="1">#REF!</definedName>
    <definedName name="solver_lhs40" localSheetId="54" hidden="1">#REF!</definedName>
    <definedName name="solver_lhs41" localSheetId="54" hidden="1">#REF!</definedName>
    <definedName name="solver_lhs42" localSheetId="54" hidden="1">#REF!</definedName>
    <definedName name="solver_lhs43" localSheetId="54" hidden="1">#REF!</definedName>
    <definedName name="solver_lhs44" localSheetId="54" hidden="1">#REF!</definedName>
    <definedName name="solver_lhs45" localSheetId="54" hidden="1">#REF!</definedName>
    <definedName name="solver_lhs46" localSheetId="54" hidden="1">#REF!</definedName>
    <definedName name="solver_lhs47" localSheetId="54" hidden="1">#REF!</definedName>
    <definedName name="solver_lhs48" localSheetId="54" hidden="1">#REF!</definedName>
    <definedName name="solver_lhs49" localSheetId="54" hidden="1">#REF!</definedName>
    <definedName name="solver_lhs5" localSheetId="54" hidden="1">#REF!</definedName>
    <definedName name="solver_lhs50" localSheetId="54" hidden="1">#REF!</definedName>
    <definedName name="solver_lhs51" localSheetId="54" hidden="1">#REF!</definedName>
    <definedName name="solver_lhs52" localSheetId="54" hidden="1">#REF!</definedName>
    <definedName name="solver_lhs53" localSheetId="54" hidden="1">#REF!</definedName>
    <definedName name="solver_lhs54" localSheetId="54" hidden="1">#REF!</definedName>
    <definedName name="solver_lhs55" localSheetId="54" hidden="1">#REF!</definedName>
    <definedName name="solver_lhs56" localSheetId="54" hidden="1">#REF!</definedName>
    <definedName name="solver_lhs57" localSheetId="54" hidden="1">#REF!</definedName>
    <definedName name="solver_lhs58" localSheetId="54" hidden="1">#REF!</definedName>
    <definedName name="solver_lhs59" localSheetId="54" hidden="1">#REF!</definedName>
    <definedName name="solver_lhs6" localSheetId="54" hidden="1">#REF!</definedName>
    <definedName name="solver_lhs60" localSheetId="54" hidden="1">#REF!</definedName>
    <definedName name="solver_lhs61" localSheetId="54" hidden="1">#REF!</definedName>
    <definedName name="solver_lhs62" localSheetId="54" hidden="1">#REF!</definedName>
    <definedName name="solver_lhs63" localSheetId="54" hidden="1">#REF!</definedName>
    <definedName name="solver_lhs64" localSheetId="54" hidden="1">#REF!</definedName>
    <definedName name="solver_lhs65" localSheetId="54" hidden="1">#REF!</definedName>
    <definedName name="solver_lhs66" localSheetId="54" hidden="1">#REF!</definedName>
    <definedName name="solver_lhs67" localSheetId="54" hidden="1">#REF!</definedName>
    <definedName name="solver_lhs68" localSheetId="54" hidden="1">#REF!</definedName>
    <definedName name="solver_lhs69" localSheetId="54" hidden="1">#REF!</definedName>
    <definedName name="solver_lhs7" localSheetId="54" hidden="1">#REF!</definedName>
    <definedName name="solver_lhs70" localSheetId="54" hidden="1">#REF!</definedName>
    <definedName name="solver_lhs71" localSheetId="54" hidden="1">#REF!</definedName>
    <definedName name="solver_lhs72" localSheetId="54" hidden="1">#REF!</definedName>
    <definedName name="solver_lhs73" localSheetId="54" hidden="1">#REF!</definedName>
    <definedName name="solver_lhs74" localSheetId="54" hidden="1">#REF!</definedName>
    <definedName name="solver_lhs75" localSheetId="54" hidden="1">#REF!</definedName>
    <definedName name="solver_lhs76" localSheetId="54" hidden="1">#REF!</definedName>
    <definedName name="solver_lhs77" localSheetId="54" hidden="1">#REF!</definedName>
    <definedName name="solver_lhs78" localSheetId="54" hidden="1">#REF!</definedName>
    <definedName name="solver_lhs79" localSheetId="54" hidden="1">#REF!</definedName>
    <definedName name="solver_lhs8" localSheetId="54" hidden="1">#REF!</definedName>
    <definedName name="solver_lhs80" localSheetId="54" hidden="1">#REF!</definedName>
    <definedName name="solver_lhs81" localSheetId="54" hidden="1">#REF!</definedName>
    <definedName name="solver_lhs82" localSheetId="54" hidden="1">#REF!</definedName>
    <definedName name="solver_lhs83" localSheetId="54" hidden="1">#REF!</definedName>
    <definedName name="solver_lhs84" localSheetId="54" hidden="1">#REF!</definedName>
    <definedName name="solver_lhs85" localSheetId="54" hidden="1">#REF!</definedName>
    <definedName name="solver_lhs86" localSheetId="54" hidden="1">#REF!</definedName>
    <definedName name="solver_lhs87" localSheetId="54" hidden="1">#REF!</definedName>
    <definedName name="solver_lhs88" localSheetId="54" hidden="1">#REF!</definedName>
    <definedName name="solver_lhs9" localSheetId="54" hidden="1">#REF!</definedName>
    <definedName name="solver_lin" localSheetId="54" hidden="1">0</definedName>
    <definedName name="solver_num" localSheetId="54" hidden="1">0</definedName>
    <definedName name="solver_opt" localSheetId="54" hidden="1">#REF!</definedName>
    <definedName name="solver_rhs1" localSheetId="54" hidden="1">0.15</definedName>
    <definedName name="solver_rhs10" localSheetId="54" hidden="1">binary</definedName>
    <definedName name="solver_rhs11" localSheetId="54" hidden="1">binary</definedName>
    <definedName name="solver_rhs12" localSheetId="54" hidden="1">binary</definedName>
    <definedName name="solver_rhs13" localSheetId="54" hidden="1">binary</definedName>
    <definedName name="solver_rhs14" localSheetId="54" hidden="1">binary</definedName>
    <definedName name="solver_rhs15" localSheetId="54" hidden="1">binary</definedName>
    <definedName name="solver_rhs16" localSheetId="54" hidden="1">binary</definedName>
    <definedName name="solver_rhs17" localSheetId="54" hidden="1">binary</definedName>
    <definedName name="solver_rhs18" localSheetId="54" hidden="1">binary</definedName>
    <definedName name="solver_rhs19" localSheetId="54" hidden="1">binary</definedName>
    <definedName name="solver_rhs2" localSheetId="54" hidden="1">binary</definedName>
    <definedName name="solver_rhs20" localSheetId="54" hidden="1">binary</definedName>
    <definedName name="solver_rhs21" localSheetId="54" hidden="1">binary</definedName>
    <definedName name="solver_rhs22" localSheetId="54" hidden="1">binary</definedName>
    <definedName name="solver_rhs23" localSheetId="54" hidden="1">#REF!</definedName>
    <definedName name="solver_rhs24" localSheetId="54" hidden="1">binary</definedName>
    <definedName name="solver_rhs25" localSheetId="54" hidden="1">binary</definedName>
    <definedName name="solver_rhs26" localSheetId="54" hidden="1">binary</definedName>
    <definedName name="solver_rhs27" localSheetId="54" hidden="1">binary</definedName>
    <definedName name="solver_rhs28" localSheetId="54" hidden="1">binary</definedName>
    <definedName name="solver_rhs29" localSheetId="54" hidden="1">binary</definedName>
    <definedName name="solver_rhs3" localSheetId="54" hidden="1">binary</definedName>
    <definedName name="solver_rhs30" localSheetId="54" hidden="1">binary</definedName>
    <definedName name="solver_rhs31" localSheetId="54" hidden="1">binary</definedName>
    <definedName name="solver_rhs32" localSheetId="54" hidden="1">binary</definedName>
    <definedName name="solver_rhs33" localSheetId="54" hidden="1">binary</definedName>
    <definedName name="solver_rhs34" localSheetId="54" hidden="1">binary</definedName>
    <definedName name="solver_rhs35" localSheetId="54" hidden="1">binary</definedName>
    <definedName name="solver_rhs36" localSheetId="54" hidden="1">binary</definedName>
    <definedName name="solver_rhs37" localSheetId="54" hidden="1">binary</definedName>
    <definedName name="solver_rhs38" localSheetId="54" hidden="1">binary</definedName>
    <definedName name="solver_rhs39" localSheetId="54" hidden="1">binary</definedName>
    <definedName name="solver_rhs4" localSheetId="54" hidden="1">binary</definedName>
    <definedName name="solver_rhs40" localSheetId="54" hidden="1">binary</definedName>
    <definedName name="solver_rhs41" localSheetId="54" hidden="1">binary</definedName>
    <definedName name="solver_rhs42" localSheetId="54" hidden="1">binary</definedName>
    <definedName name="solver_rhs43" localSheetId="54" hidden="1">binary</definedName>
    <definedName name="solver_rhs44" localSheetId="54" hidden="1">binary</definedName>
    <definedName name="solver_rhs45" localSheetId="54" hidden="1">#REF!</definedName>
    <definedName name="solver_rhs46" localSheetId="54" hidden="1">binary</definedName>
    <definedName name="solver_rhs47" localSheetId="54" hidden="1">binary</definedName>
    <definedName name="solver_rhs48" localSheetId="54" hidden="1">binary</definedName>
    <definedName name="solver_rhs49" localSheetId="54" hidden="1">binary</definedName>
    <definedName name="solver_rhs5" localSheetId="54" hidden="1">binary</definedName>
    <definedName name="solver_rhs50" localSheetId="54" hidden="1">binary</definedName>
    <definedName name="solver_rhs51" localSheetId="54" hidden="1">binary</definedName>
    <definedName name="solver_rhs52" localSheetId="54" hidden="1">binary</definedName>
    <definedName name="solver_rhs53" localSheetId="54" hidden="1">binary</definedName>
    <definedName name="solver_rhs54" localSheetId="54" hidden="1">binary</definedName>
    <definedName name="solver_rhs55" localSheetId="54" hidden="1">binary</definedName>
    <definedName name="solver_rhs56" localSheetId="54" hidden="1">binary</definedName>
    <definedName name="solver_rhs57" localSheetId="54" hidden="1">binary</definedName>
    <definedName name="solver_rhs58" localSheetId="54" hidden="1">binary</definedName>
    <definedName name="solver_rhs59" localSheetId="54" hidden="1">binary</definedName>
    <definedName name="solver_rhs6" localSheetId="54" hidden="1">binary</definedName>
    <definedName name="solver_rhs60" localSheetId="54" hidden="1">binary</definedName>
    <definedName name="solver_rhs61" localSheetId="54" hidden="1">binary</definedName>
    <definedName name="solver_rhs62" localSheetId="54" hidden="1">binary</definedName>
    <definedName name="solver_rhs63" localSheetId="54" hidden="1">binary</definedName>
    <definedName name="solver_rhs64" localSheetId="54" hidden="1">binary</definedName>
    <definedName name="solver_rhs65" localSheetId="54" hidden="1">binary</definedName>
    <definedName name="solver_rhs66" localSheetId="54" hidden="1">binary</definedName>
    <definedName name="solver_rhs67" localSheetId="54" hidden="1">#REF!</definedName>
    <definedName name="solver_rhs68" localSheetId="54" hidden="1">binary</definedName>
    <definedName name="solver_rhs69" localSheetId="54" hidden="1">binary</definedName>
    <definedName name="solver_rhs7" localSheetId="54" hidden="1">binary</definedName>
    <definedName name="solver_rhs70" localSheetId="54" hidden="1">binary</definedName>
    <definedName name="solver_rhs71" localSheetId="54" hidden="1">binary</definedName>
    <definedName name="solver_rhs72" localSheetId="54" hidden="1">binary</definedName>
    <definedName name="solver_rhs73" localSheetId="54" hidden="1">binary</definedName>
    <definedName name="solver_rhs74" localSheetId="54" hidden="1">binary</definedName>
    <definedName name="solver_rhs75" localSheetId="54" hidden="1">binary</definedName>
    <definedName name="solver_rhs76" localSheetId="54" hidden="1">binary</definedName>
    <definedName name="solver_rhs77" localSheetId="54" hidden="1">binary</definedName>
    <definedName name="solver_rhs78" localSheetId="54" hidden="1">binary</definedName>
    <definedName name="solver_rhs79" localSheetId="54" hidden="1">binary</definedName>
    <definedName name="solver_rhs8" localSheetId="54" hidden="1">binary</definedName>
    <definedName name="solver_rhs80" localSheetId="54" hidden="1">binary</definedName>
    <definedName name="solver_rhs81" localSheetId="54" hidden="1">binary</definedName>
    <definedName name="solver_rhs82" localSheetId="54" hidden="1">binary</definedName>
    <definedName name="solver_rhs83" localSheetId="54" hidden="1">binary</definedName>
    <definedName name="solver_rhs84" localSheetId="54" hidden="1">binary</definedName>
    <definedName name="solver_rhs85" localSheetId="54" hidden="1">binary</definedName>
    <definedName name="solver_rhs86" localSheetId="54" hidden="1">binary</definedName>
    <definedName name="solver_rhs87" localSheetId="54" hidden="1">binary</definedName>
    <definedName name="solver_rhs88" localSheetId="54" hidden="1">binary</definedName>
    <definedName name="solver_rhs9" localSheetId="54" hidden="1">binary</definedName>
    <definedName name="solver_tmp" localSheetId="54" hidden="1">0.15</definedName>
    <definedName name="solver_typ" localSheetId="54" hidden="1">3</definedName>
    <definedName name="solver_val" localSheetId="54" hidden="1">0.6</definedName>
    <definedName name="SOrt" localSheetId="54" hidden="1">#REF!</definedName>
    <definedName name="sot" localSheetId="54" hidden="1">#REF!</definedName>
    <definedName name="SourceColumn" localSheetId="54">#REF!,#REF!</definedName>
    <definedName name="SPM" localSheetId="54" hidden="1">{#N/A,#N/A,FALSE,"Cashflow Analysis";#N/A,#N/A,FALSE,"Sensitivity Analysis";#N/A,#N/A,FALSE,"PV";#N/A,#N/A,FALSE,"Pro Forma"}</definedName>
    <definedName name="SPM.2" localSheetId="54" hidden="1">{#N/A,#N/A,FALSE,"Cashflow Analysis";#N/A,#N/A,FALSE,"Sensitivity Analysis";#N/A,#N/A,FALSE,"PV";#N/A,#N/A,FALSE,"Pro Forma"}</definedName>
    <definedName name="spring.sf" localSheetId="54">#REF!</definedName>
    <definedName name="sqaurefoot" localSheetId="54">#REF!</definedName>
    <definedName name="SqFt" localSheetId="54">#REF!</definedName>
    <definedName name="SqFtColumn" localSheetId="54">#REF!</definedName>
    <definedName name="SquareFeet" localSheetId="54">#REF!</definedName>
    <definedName name="srghs" localSheetId="54" hidden="1">{"CF",#N/A,FALSE,"Cash Flow";"RET",#N/A,FALSE,"Returns";"NPV",#N/A,FALSE,"Values";"ASMPT",#N/A,FALSE,"Assumptions"}</definedName>
    <definedName name="srghs_2" localSheetId="54" hidden="1">{"CF",#N/A,FALSE,"Cash Flow";"RET",#N/A,FALSE,"Returns";"NPV",#N/A,FALSE,"Values";"ASMPT",#N/A,FALSE,"Assumptions"}</definedName>
    <definedName name="srt" localSheetId="54" hidden="1">#REF!</definedName>
    <definedName name="ss" localSheetId="54">#REF!</definedName>
    <definedName name="SS_2" localSheetId="54" hidden="1">{#N/A,#N/A,FALSE,"Summary Schedule Heller Ltd";#N/A,#N/A,FALSE,"Qtrly  heller Page 1";#N/A,#N/A,FALSE,"Qtrly heller Page 3"}</definedName>
    <definedName name="ssdfgsdfg" localSheetId="54">#REF!</definedName>
    <definedName name="ssm" localSheetId="54" hidden="1">#REF!</definedName>
    <definedName name="SSO" localSheetId="54" hidden="1">{#N/A,#N/A,FALSE,"CF Consolidated 2";#N/A,#N/A,FALSE,"Retail Assump";#N/A,#N/A,FALSE,"CF Retail";#N/A,#N/A,FALSE,"Garage Assumpt 1";#N/A,#N/A,FALSE,"Garage Op Proj";#N/A,#N/A,FALSE,"Hist I&amp;E";#N/A,#N/A,FALSE,"Rent Roll";#N/A,#N/A,FALSE,"RE Taxes";#N/A,#N/A,FALSE,"CAM - BH";#N/A,#N/A,FALSE,"Comm.Condo CAM"}</definedName>
    <definedName name="sss" localSheetId="54" hidden="1">#REF!</definedName>
    <definedName name="ssss" localSheetId="54" hidden="1">binary</definedName>
    <definedName name="SSSSSVS" localSheetId="54" hidden="1">{"print annual inc. statement",#N/A,FALSE,"Summary";"print annual stats",#N/A,FALSE,"Summary";"print quarterly inc. statement",#N/A,FALSE,"Summary";"print quarterly stats",#N/A,FALSE,"Summary"}</definedName>
    <definedName name="st" localSheetId="54" hidden="1">#REF!</definedName>
    <definedName name="Stabilization_Month" localSheetId="54">'Rent Roll Analysis'!#REF!</definedName>
    <definedName name="stabilized" localSheetId="54">#REF!</definedName>
    <definedName name="Stadium" localSheetId="54">#REF!</definedName>
    <definedName name="stadiuma" localSheetId="54">#REF!</definedName>
    <definedName name="stare" localSheetId="54" hidden="1">{#N/A,#N/A,TRUE,"A-site";#N/A,#N/A,TRUE,"B-Buildings";#N/A,#N/A,TRUE,"c-out-of-fence";#N/A,#N/A,TRUE,"d-proj.infr.";#N/A,#N/A,TRUE,"e- land"}</definedName>
    <definedName name="Start_Date" localSheetId="54">#REF!</definedName>
    <definedName name="Start_Month" localSheetId="54">#REF!</definedName>
    <definedName name="Statements" localSheetId="54" hidden="1">{"CF",#N/A,FALSE,"Cash Flow";"RET",#N/A,FALSE,"Returns";"NPV",#N/A,FALSE,"Values";"ASMPT",#N/A,FALSE,"Assumptions"}</definedName>
    <definedName name="Statements_2" localSheetId="54" hidden="1">{"CF",#N/A,FALSE,"Cash Flow";"RET",#N/A,FALSE,"Returns";"NPV",#N/A,FALSE,"Values";"ASMPT",#N/A,FALSE,"Assumptions"}</definedName>
    <definedName name="storage_1314" localSheetId="54">#REF!</definedName>
    <definedName name="storage_1415" localSheetId="54">#REF!</definedName>
    <definedName name="storage_1516" localSheetId="54">#REF!</definedName>
    <definedName name="storage_1617" localSheetId="54">#REF!</definedName>
    <definedName name="storage_market_1415" localSheetId="54">#REF!</definedName>
    <definedName name="storage_market_1516" localSheetId="54">#REF!</definedName>
    <definedName name="storage_market_1617" localSheetId="54">#REF!</definedName>
    <definedName name="storage_market1314" localSheetId="54">#REF!</definedName>
    <definedName name="storage_value_1314" localSheetId="54">#REF!</definedName>
    <definedName name="storage_value_1415" localSheetId="54">#REF!</definedName>
    <definedName name="storage_value_1516" localSheetId="54">#REF!</definedName>
    <definedName name="storage_value_1617" localSheetId="54">#REF!</definedName>
    <definedName name="storage1314" localSheetId="54">#REF!</definedName>
    <definedName name="storage1415" localSheetId="54">#REF!</definedName>
    <definedName name="storage1516" localSheetId="54">#REF!</definedName>
    <definedName name="storage1617" localSheetId="54">#REF!</definedName>
    <definedName name="Student_Deferred_Mo" localSheetId="54">IF(#REF!&gt;0,#REF!,1)</definedName>
    <definedName name="sTUFF" localSheetId="54">#REF!</definedName>
    <definedName name="subhard_ads" localSheetId="54">#REF!</definedName>
    <definedName name="Subject" localSheetId="54">#REF!</definedName>
    <definedName name="SUMMARY_AcquisitionDate" localSheetId="54" hidden="1">#REF!</definedName>
    <definedName name="SUMMARY_AsOfDate" localSheetId="54" hidden="1">#REF!</definedName>
    <definedName name="SUMMARY_AssetName" localSheetId="54" hidden="1">#REF!</definedName>
    <definedName name="SUMMARY_AssetType" localSheetId="54" hidden="1">#REF!</definedName>
    <definedName name="SUMMARY_BOOK" localSheetId="54" hidden="1">{"page1",#N/A,FALSE,"GIRLBO";"page2",#N/A,FALSE,"GIRLBO";"page3",#N/A,FALSE,"GIRLBO";"page4",#N/A,FALSE,"GIRLBO";"page5",#N/A,FALSE,"GIRLBO"}</definedName>
    <definedName name="SUMMARY_ExitDate" localSheetId="54" hidden="1">#REF!</definedName>
    <definedName name="SUMMARY_Funds" localSheetId="54" hidden="1">#REF!</definedName>
    <definedName name="SUMMARY_ModelDescription" localSheetId="54" hidden="1">#REF!</definedName>
    <definedName name="SUMMARY_SalesPrice" localSheetId="54" hidden="1">#REF!</definedName>
    <definedName name="SUMMARY_SalesPricePSF" localSheetId="54" hidden="1">#REF!</definedName>
    <definedName name="summaryy" localSheetId="54" hidden="1">{#N/A,#N/A,TRUE,"Krycí list"}</definedName>
    <definedName name="SumOpsBudgetAnnual" localSheetId="54">#REF!</definedName>
    <definedName name="Swvu.ALL." localSheetId="54">#REF!</definedName>
    <definedName name="Swvu.allocations." localSheetId="54" hidden="1">#REF!</definedName>
    <definedName name="Swvu.annual._.hotel." localSheetId="54" hidden="1">'Rent Roll Analysis'!#REF!</definedName>
    <definedName name="Swvu.bottom._.line." localSheetId="54" hidden="1">'Rent Roll Analysis'!#REF!</definedName>
    <definedName name="Swvu.combo." localSheetId="54" hidden="1">'Rent Roll Analysis'!#REF!</definedName>
    <definedName name="Swvu.full." localSheetId="54" hidden="1">#REF!</definedName>
    <definedName name="sxdfrtxdft" localSheetId="54" hidden="1">{#N/A,#N/A,FALSE,"CCC ACC Budget";#N/A,#N/A,FALSE,"Variance";#N/A,#N/A,FALSE,"CCC Rent Detail";#N/A,#N/A,FALSE,"COMMON AREA";#N/A,#N/A,FALSE,"CCC Electric Inclusion";#N/A,#N/A,FALSE,"CCC Opex Detail";#N/A,#N/A,FALSE,"CCC RE Tax Detail";#N/A,#N/A,FALSE,"CCC Chilled Wtr Inclusion";#N/A,#N/A,FALSE,"CCC OTHVAC ";#N/A,#N/A,FALSE,"CCC INPUT"}</definedName>
    <definedName name="t" localSheetId="54">#REF!</definedName>
    <definedName name="T12CashChangeMonth" localSheetId="54">#REF!</definedName>
    <definedName name="T12Total" localSheetId="54">#REF!</definedName>
    <definedName name="ta" localSheetId="54"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Table_beg_bal" localSheetId="54">#REF!</definedName>
    <definedName name="tables" localSheetId="54" hidden="1">'Rent Roll Analysis'!#REF!</definedName>
    <definedName name="TAXPREF" localSheetId="54">#REF!</definedName>
    <definedName name="tcost" localSheetId="54">#REF!</definedName>
    <definedName name="tdc" localSheetId="54" hidden="1">{"'April 24'!$J$11"}</definedName>
    <definedName name="ted"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emp" localSheetId="54" hidden="1">{"Print CRXLAND Assumptions",#N/A,FALSE,"CRXLAND Openings";"Print CRXLAND Openings",#N/A,FALSE,"CRXLAND Openings"}</definedName>
    <definedName name="temp2" localSheetId="54" hidden="1">{"Print CRXLAND Assumptions",#N/A,FALSE,"CRXLAND Openings";"Print CRXLAND Openings",#N/A,FALSE,"CRXLAND Openings"}</definedName>
    <definedName name="TemplateMode" localSheetId="54">#REF!</definedName>
    <definedName name="tempor" localSheetId="54"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tempsheet" localSheetId="54">#REF!</definedName>
    <definedName name="tenant_sf" localSheetId="54">#REF!</definedName>
    <definedName name="TenantImpvmnt" localSheetId="54">#REF!</definedName>
    <definedName name="Term1" localSheetId="54">#REF!</definedName>
    <definedName name="term2" localSheetId="54">#REF!</definedName>
    <definedName name="term3" localSheetId="54">#REF!</definedName>
    <definedName name="Term4" localSheetId="54">#REF!</definedName>
    <definedName name="test" localSheetId="54" hidden="1">#REF!</definedName>
    <definedName name="test1" localSheetId="54" hidden="1">'Rent Roll Analysis'!#REF!</definedName>
    <definedName name="Test2" localSheetId="54" hidden="1">{"INCOME",#N/A,FALSE,"ProNet";"VALUE",#N/A,FALSE,"ProNet"}</definedName>
    <definedName name="Test3" localSheetId="54" hidden="1">{"INCOME",#N/A,FALSE,"ProNet";"VALUE",#N/A,FALSE,"ProNet"}</definedName>
    <definedName name="test3_2" localSheetId="54" hidden="1">{FALSE,FALSE,1.75,1,600,351,FALSE,FALSE,TRUE,TRUE,0,30,#N/A,41,#N/A,9.57777777777778,18.9166666666667,1,FALSE,FALSE,1,TRUE,1,FALSE,100,"Swvu.As._.Is._.Value.","ACwvu.As._.Is._.Value.",1,FALSE,FALSE,1,1,1,1,1,"","",FALSE,FALSE,FALSE,FALSE,1,#N/A,1,1,FALSE,FALSE,FALSE,FALSE,FALSE,FALSE}</definedName>
    <definedName name="test4" localSheetId="54" hidden="1">{"CHART",#N/A,FALSE,"Arch Communications"}</definedName>
    <definedName name="Testing" localSheetId="54">#REF!</definedName>
    <definedName name="TI" localSheetId="54">#REF!</definedName>
    <definedName name="TI_Rates" localSheetId="54">#REF!</definedName>
    <definedName name="TILCPSFOverride" localSheetId="54">#REF!</definedName>
    <definedName name="TMS" localSheetId="54">#REF!</definedName>
    <definedName name="Toggle_Annual_Report" localSheetId="54">'Rent Roll Analysis'!#REF!</definedName>
    <definedName name="Toggle_Refi_Sell" localSheetId="54">'Rent Roll Analysis'!#REF!</definedName>
    <definedName name="TotAggVaCredLoss" localSheetId="54">#REF!</definedName>
    <definedName name="total" localSheetId="54">#REF!</definedName>
    <definedName name="Total_Interest" localSheetId="54">#REF!</definedName>
    <definedName name="Total_Payment" localSheetId="54">Scheduled_Payment+Extra_Payment</definedName>
    <definedName name="total_sf" localSheetId="54">#REF!</definedName>
    <definedName name="Total_Units" localSheetId="54">#REF!</definedName>
    <definedName name="totalcash"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otalCost" localSheetId="54">#REF!</definedName>
    <definedName name="TOTALINCOME" localSheetId="54">#REF!</definedName>
    <definedName name="TotalProjectOHLot" localSheetId="54" hidden="1">#REF!</definedName>
    <definedName name="TotalRec" localSheetId="54">'Rent Roll Analysis'!#REF!</definedName>
    <definedName name="TotalRent" localSheetId="54">'Rent Roll Analysis'!#REF!</definedName>
    <definedName name="TotalSalesPrice" localSheetId="54" hidden="1">#REF!</definedName>
    <definedName name="TotalSF" localSheetId="54">#REF!</definedName>
    <definedName name="TotalTEX" localSheetId="54">#REF!</definedName>
    <definedName name="TotSFinTILCCalc" localSheetId="54">#REF!</definedName>
    <definedName name="TotSlips" localSheetId="54">#REF!</definedName>
    <definedName name="TotVacSpaceBaseRnt" localSheetId="54">#REF!</definedName>
    <definedName name="tr"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Travel" localSheetId="54">#REF!</definedName>
    <definedName name="trhrwty" localSheetId="54" hidden="1">#REF!</definedName>
    <definedName name="trial" localSheetId="54" hidden="1">{"Outflow 1",#N/A,FALSE,"Outflows-Inflows";"Outflow 2",#N/A,FALSE,"Outflows-Inflows";"Inflow 1",#N/A,FALSE,"Outflows-Inflows";"Inflow 2",#N/A,FALSE,"Outflows-Inflows"}</definedName>
    <definedName name="trtyr" localSheetId="54" hidden="1">{"graph",#N/A,FALSE,"WWJU";"graph",#N/A,FALSE,"WWSEM";"graph",#N/A,FALSE,"GOMJU";"graph",#N/A,FALSE,"GOMSEM";"graph",#N/A,FALSE,"NSJU";"graph",#N/A,FALSE,"NSSEM";"graph",#N/A,FALSE,"WAJU";"graph",#N/A,FALSE,"STOCKPRI";"graph",#N/A,FALSE,"CFTEV";"graph",#N/A,FALSE,"NAV-RCV";"graph",#N/A,FALSE,"CRUDEWW"}</definedName>
    <definedName name="tt" localSheetId="54">#REF!</definedName>
    <definedName name="TTE" localSheetId="54">#REF!</definedName>
    <definedName name="ttt" localSheetId="54" hidden="1">#REF!</definedName>
    <definedName name="tttt" localSheetId="54" hidden="1">{"data",#N/A,FALSE,"INPUT"}</definedName>
    <definedName name="ttttt" localSheetId="54" hidden="1">{FALSE,FALSE,1.75,1,600,351,FALSE,FALSE,TRUE,TRUE,0,30,#N/A,41,#N/A,9.57777777777778,18.9166666666667,1,FALSE,FALSE,1,TRUE,1,FALSE,100,"Swvu.As._.Is._.Value.","ACwvu.As._.Is._.Value.",1,FALSE,FALSE,1,1,1,1,1,"","",FALSE,FALSE,FALSE,FALSE,1,#N/A,1,1,FALSE,FALSE,FALSE,FALSE,FALSE,FALSE}</definedName>
    <definedName name="ttttt_2" localSheetId="54" hidden="1">{FALSE,FALSE,1.75,1,600,351,FALSE,FALSE,TRUE,TRUE,0,30,#N/A,41,#N/A,9.57777777777778,18.9166666666667,1,FALSE,FALSE,1,TRUE,1,FALSE,100,"Swvu.As._.Is._.Value.","ACwvu.As._.Is._.Value.",1,FALSE,FALSE,1,1,1,1,1,"","",FALSE,FALSE,FALSE,FALSE,1,#N/A,1,1,FALSE,FALSE,FALSE,FALSE,FALSE,FALSE}</definedName>
    <definedName name="ttttttt" localSheetId="54" hidden="1">{FALSE,FALSE,1.75,1,600,351,FALSE,FALSE,TRUE,TRUE,0,30,#N/A,41,#N/A,9.57777777777778,18.9166666666667,1,FALSE,FALSE,1,TRUE,1,FALSE,100,"Swvu.As._.Is._.Value.","ACwvu.As._.Is._.Value.",1,FALSE,FALSE,1,1,1,1,1,"","",FALSE,FALSE,FALSE,FALSE,1,#N/A,1,1,FALSE,FALSE,FALSE,FALSE,FALSE,FALSE}</definedName>
    <definedName name="ttttttt_2" localSheetId="54" hidden="1">{FALSE,FALSE,1.75,1,600,351,FALSE,FALSE,TRUE,TRUE,0,30,#N/A,41,#N/A,9.57777777777778,18.9166666666667,1,FALSE,FALSE,1,TRUE,1,FALSE,100,"Swvu.As._.Is._.Value.","ACwvu.As._.Is._.Value.",1,FALSE,FALSE,1,1,1,1,1,"","",FALSE,FALSE,FALSE,FALSE,1,#N/A,1,1,FALSE,FALSE,FALSE,FALSE,FALSE,FALSE}</definedName>
    <definedName name="TTTTTTTT" localSheetId="54" hidden="1">{FALSE,FALSE,1.75,1,600,351,FALSE,FALSE,TRUE,TRUE,0,30,#N/A,41,#N/A,9.57777777777778,18.9166666666667,1,FALSE,FALSE,1,TRUE,1,FALSE,100,"Swvu.As._.Is._.Value.","ACwvu.As._.Is._.Value.",1,FALSE,FALSE,1,1,1,1,1,"","",FALSE,FALSE,FALSE,FALSE,1,#N/A,1,1,FALSE,FALSE,FALSE,FALSE,FALSE,FALSE}</definedName>
    <definedName name="TTTTTTTT_2" localSheetId="54" hidden="1">{FALSE,FALSE,1.75,1,600,351,FALSE,FALSE,TRUE,TRUE,0,30,#N/A,41,#N/A,9.57777777777778,18.9166666666667,1,FALSE,FALSE,1,TRUE,1,FALSE,100,"Swvu.As._.Is._.Value.","ACwvu.As._.Is._.Value.",1,FALSE,FALSE,1,1,1,1,1,"","",FALSE,FALSE,FALSE,FALSE,1,#N/A,1,1,FALSE,FALSE,FALSE,FALSE,FALSE,FALSE}</definedName>
    <definedName name="tttttttttttttt" localSheetId="54" hidden="1">{FALSE,FALSE,1.75,1,600,351,FALSE,FALSE,TRUE,TRUE,0,30,#N/A,41,#N/A,9.57777777777778,18.9166666666667,1,FALSE,FALSE,1,TRUE,1,FALSE,100,"Swvu.As._.Is._.Value.","ACwvu.As._.Is._.Value.",1,FALSE,FALSE,1,1,1,1,1,"","",FALSE,FALSE,FALSE,FALSE,1,#N/A,1,1,FALSE,FALSE,FALSE,FALSE,FALSE,FALSE}</definedName>
    <definedName name="ttttttttttttttt_2" localSheetId="54" hidden="1">{FALSE,FALSE,1.75,1,600,351,FALSE,FALSE,TRUE,TRUE,0,30,#N/A,41,#N/A,9.57777777777778,18.9166666666667,1,FALSE,FALSE,1,TRUE,1,FALSE,100,"Swvu.As._.Is._.Value.","ACwvu.As._.Is._.Value.",1,FALSE,FALSE,1,1,1,1,1,"","",FALSE,FALSE,FALSE,FALSE,1,#N/A,1,1,FALSE,FALSE,FALSE,FALSE,FALSE,FALSE}</definedName>
    <definedName name="Turnover" localSheetId="54">#REF!</definedName>
    <definedName name="twn" localSheetId="54"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TWO" localSheetId="54">#REF!</definedName>
    <definedName name="tyler" localSheetId="5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5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rt" localSheetId="54" hidden="1">{"Lot Prices",#N/A,FALSE,"LOTS-PRICING";"lot1",#N/A,FALSE,"Lots";"lot2",#N/A,FALSE,"Lots";"Lot3",#N/A,FALSE,"Lots";"lot4",#N/A,FALSE,"Lots";"lot5",#N/A,FALSE,"Lots";"lot6",#N/A,FALSE,"Lots";"lot7",#N/A,FALSE,"Lots";"lot8",#N/A,FALSE,"Lots";"lot9",#N/A,FALSE,"Lots";"lot10",#N/A,FALSE,"Lots";"lot11",#N/A,FALSE,"Lots";"lot12",#N/A,FALSE,"Lots"}</definedName>
    <definedName name="u" localSheetId="54" hidden="1">{"CSheet",#N/A,FALSE,"C";"SmCap",#N/A,FALSE,"VAL1";"GulfCoast",#N/A,FALSE,"VAL1";"nav",#N/A,FALSE,"NAV";"Summary",#N/A,FALSE,"NAV"}</definedName>
    <definedName name="uen" localSheetId="54" hidden="1">{#N/A,#N/A,TRUE,"base case";#N/A,#N/A,TRUE,"valuation";#N/A,#N/A,TRUE,"sources and uses";#N/A,#N/A,TRUE,"recapitalization";#N/A,#N/A,TRUE,"flowchart";#N/A,#N/A,TRUE,"summary";#N/A,#N/A,TRUE,"sensitivities";#N/A,#N/A,TRUE,"pro forma";#N/A,#N/A,TRUE,"PAC shares"}</definedName>
    <definedName name="ui" localSheetId="54" hidden="1">{"Total",#N/A,FALSE,"Total Proved";"PDP",#N/A,FALSE,"Total Proved";"PNP",#N/A,FALSE,"Total Proved";"PUD",#N/A,FALSE,"Total Proved"}</definedName>
    <definedName name="uioiuo" localSheetId="54" hidden="1">{#N/A,#N/A,FALSE,"Highridge Return Analysis";#N/A,#N/A,FALSE,"Sale @ end of year 3 (4yr Plan)";#N/A,#N/A,FALSE,"Highridge Assumption Page"}</definedName>
    <definedName name="uiyui" localSheetId="54" hidden="1">{"sheet a",#N/A,FALSE,"A";"2 9 casflow",#N/A,FALSE,"B"}</definedName>
    <definedName name="UniqueDealId" localSheetId="54">#REF!</definedName>
    <definedName name="Unit" localSheetId="54">#REF!</definedName>
    <definedName name="UnitNo" localSheetId="54">#REF!</definedName>
    <definedName name="UnitNoColumn" localSheetId="54">#REF!</definedName>
    <definedName name="Units" localSheetId="54">#REF!</definedName>
    <definedName name="Units_2021" localSheetId="54">#REF!</definedName>
    <definedName name="Units_All" localSheetId="54">#REF!</definedName>
    <definedName name="Units_March" localSheetId="54">#REF!</definedName>
    <definedName name="Units_SF" localSheetId="54">'Rent Roll Analysis'!#REF!</definedName>
    <definedName name="Units_SF_M2" localSheetId="54">'Rent Roll Analysis'!#REF!</definedName>
    <definedName name="unitsales" localSheetId="54">#REF!</definedName>
    <definedName name="UnitsPopulated" localSheetId="54">#REF!</definedName>
    <definedName name="UnitType" localSheetId="54">#REF!</definedName>
    <definedName name="UnitTypeRentRoll" localSheetId="54">#REF!</definedName>
    <definedName name="Unleveraged_assumptions_area" localSheetId="54">#REF!,#REF!</definedName>
    <definedName name="Utilities" localSheetId="54">#REF!</definedName>
    <definedName name="UtilRcvrAnchor" localSheetId="54">#REF!</definedName>
    <definedName name="UtilRcvrNonAnchor" localSheetId="54">#REF!</definedName>
    <definedName name="UW_Other_Income" localSheetId="54">#REF!</definedName>
    <definedName name="UW_Value" localSheetId="54">#REF!</definedName>
    <definedName name="uyfkf" localSheetId="5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5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 localSheetId="54" hidden="1">{"IS",#N/A,FALSE,"IS";"RPTIS",#N/A,FALSE,"RPTIS";"STATS",#N/A,FALSE,"STATS";"CELL",#N/A,FALSE,"CELL";"BS",#N/A,FALSE,"BS"}</definedName>
    <definedName name="v_Key1" localSheetId="54">#REF!</definedName>
    <definedName name="v_Key2" localSheetId="54">#REF!</definedName>
    <definedName name="Value.2" localSheetId="54" hidden="1">{#N/A,#N/A,FALSE,"Cashflow Analysis";#N/A,#N/A,FALSE,"Sensitivity Analysis";#N/A,#N/A,FALSE,"PV";#N/A,#N/A,FALSE,"Pro Forma"}</definedName>
    <definedName name="value1" localSheetId="54" hidden="1">{#N/A,#N/A,FALSE,"Cashflow Analysis";#N/A,#N/A,FALSE,"Sensitivity Analysis";#N/A,#N/A,FALSE,"PV";#N/A,#N/A,FALSE,"Pro Forma"}</definedName>
    <definedName name="value1.2" localSheetId="54" hidden="1">{#N/A,#N/A,FALSE,"Cashflow Analysis";#N/A,#N/A,FALSE,"Sensitivity Analysis";#N/A,#N/A,FALSE,"PV";#N/A,#N/A,FALSE,"Pro Forma"}</definedName>
    <definedName name="values" localSheetId="54">#REF!</definedName>
    <definedName name="var96_96" localSheetId="54" hidden="1">{#N/A,#N/A,FALSE,"B_Spread"}</definedName>
    <definedName name="vBroker_vs_v1" localSheetId="54" hidden="1">#REF!</definedName>
    <definedName name="vghjkvgh" localSheetId="54" hidden="1">{#N/A,#N/A,FALSE,"Expense Detail ";#N/A,#N/A,FALSE,"Worksheet";#N/A,#N/A,FALSE,"Audit";#N/A,#N/A,FALSE,"Exclusions";#N/A,#N/A,FALSE,"Variance";#N/A,#N/A,FALSE,"Reconciliation"}</definedName>
    <definedName name="vghvgh" localSheetId="54" hidden="1">{#N/A,#N/A,FALSE,"399 ACC Budget";#N/A,#N/A,FALSE,"Variance";#N/A,#N/A,FALSE,"399 Park RPSF";#N/A,#N/A,FALSE,"399 Rent Detail";#N/A,#N/A,FALSE,"Common";#N/A,#N/A,FALSE,"RH";#N/A,#N/A,FALSE,"R&amp;H";#N/A,#N/A,FALSE,"399 Opex Detail";#N/A,#N/A,FALSE,"399 RE Tax Detail";#N/A,#N/A,FALSE,"399 Electric Inclusion";#N/A,#N/A,FALSE,"Subelect";#N/A,#N/A,FALSE,"Wtr";#N/A,#N/A,FALSE,"OTHVAC"}</definedName>
    <definedName name="vhjh" localSheetId="54" hidden="1">{#N/A,#N/A,FALSE,"CCC ACC Budget";#N/A,#N/A,FALSE,"Variance";#N/A,#N/A,FALSE,"CCC Rent Detail";#N/A,#N/A,FALSE,"COMMON AREA";#N/A,#N/A,FALSE,"CCC Electric Inclusion";#N/A,#N/A,FALSE,"CCC Opex Detail";#N/A,#N/A,FALSE,"CCC RE Tax Detail";#N/A,#N/A,FALSE,"CCC Chilled Wtr Inclusion";#N/A,#N/A,FALSE,"CCC OTHVAC ";#N/A,#N/A,FALSE,"CCC INPUT"}</definedName>
    <definedName name="VIGRIN.Operations._.Review" localSheetId="54" hidden="1">{#N/A,#N/A,FALSE,"Proforma Five Yr";#N/A,#N/A,FALSE,"Occ and Rate";#N/A,#N/A,FALSE,"PF Input";#N/A,#N/A,FALSE,"Hotcomps"}</definedName>
    <definedName name="VIRG.Complete._.Review" localSheetId="54" hidden="1">{#N/A,#N/A,FALSE,"Occ and Rate";#N/A,#N/A,FALSE,"PF Input";#N/A,#N/A,FALSE,"Capital Input";#N/A,#N/A,FALSE,"Proforma Five Yr";#N/A,#N/A,FALSE,"Calculations";#N/A,#N/A,FALSE,"Transaction Summary-DTW"}</definedName>
    <definedName name="VIRGIN.Investment._.Review" localSheetId="54" hidden="1">{#N/A,#N/A,FALSE,"Proforma Five Yr";#N/A,#N/A,FALSE,"Capital Input";#N/A,#N/A,FALSE,"Calculations";#N/A,#N/A,FALSE,"Transaction Summary-DTW"}</definedName>
    <definedName name="VIRGIN.Phase._.I." localSheetId="54" hidden="1">{#N/A,#N/A,FALSE,"Transaction Summary-DTW";#N/A,#N/A,FALSE,"Proforma Five Yr";#N/A,#N/A,FALSE,"Occ and Rate"}</definedName>
    <definedName name="VIRGIN.Proforma._.Review." localSheetId="54" hidden="1">{#N/A,#N/A,FALSE,"Occ and Rate";#N/A,#N/A,FALSE,"PF Input";#N/A,#N/A,FALSE,"Proforma Five Yr";#N/A,#N/A,FALSE,"Hotcomps"}</definedName>
    <definedName name="vj" localSheetId="54" hidden="1">{#N/A,#N/A,FALSE,"Assumptions";#N/A,#N/A,FALSE,"10-Yr - detail";#N/A,#N/A,FALSE,"Rent Roll";#N/A,#N/A,FALSE,"Historical (2)";#N/A,#N/A,FALSE,"RET's";#N/A,#N/A,FALSE,"Lse-Exp.";#N/A,#N/A,FALSE,"Lease Rollover";#N/A,#N/A,FALSE,"Service Contracts"}</definedName>
    <definedName name="vmgfvmh" localSheetId="54" hidden="1">{#N/A,#N/A,TRUE,"toc";#N/A,#N/A,TRUE,"benefits";#N/A,#N/A,TRUE,"TAXCREDITS";#N/A,#N/A,TRUE,"sourcedetail";#N/A,#N/A,TRUE,"finsum";#N/A,#N/A,TRUE,"cash";#N/A,#N/A,TRUE,"tax";#N/A,#N/A,TRUE,"loan2";#N/A,#N/A,TRUE,"loan3";#N/A,#N/A,TRUE,"deprec";#N/A,#N/A,TRUE,"funded";#N/A,#N/A,TRUE,"SALE";#N/A,#N/A,TRUE,"benefits long";#N/A,#N/A,TRUE,"IRR"}</definedName>
    <definedName name="vv" localSheetId="54">#REF!</definedName>
    <definedName name="vv_2" localSheetId="54" hidden="1">{"mgmt forecast",#N/A,FALSE,"Mgmt Forecast";"dcf table",#N/A,FALSE,"Mgmt Forecast";"sensitivity",#N/A,FALSE,"Mgmt Forecast";"table inputs",#N/A,FALSE,"Mgmt Forecast";"calculations",#N/A,FALSE,"Mgmt Forecast"}</definedName>
    <definedName name="vvv" localSheetId="54" hidden="1">{"1998",#N/A,FALSE,"1998"}</definedName>
    <definedName name="vvvv" localSheetId="54" hidden="1">{#N/A,#N/A,FALSE,"Cashflow Analysis";#N/A,#N/A,FALSE,"Sensitivity Analysis";#N/A,#N/A,FALSE,"PV";#N/A,#N/A,FALSE,"Pro Forma"}</definedName>
    <definedName name="VVVV.2" localSheetId="54" hidden="1">{#N/A,#N/A,FALSE,"Cashflow Analysis";#N/A,#N/A,FALSE,"Sensitivity Analysis";#N/A,#N/A,FALSE,"PV";#N/A,#N/A,FALSE,"Pro Forma"}</definedName>
    <definedName name="vvvvv" localSheetId="54" hidden="1">{#N/A,#N/A,FALSE}</definedName>
    <definedName name="vvvvvv" localSheetId="54" hidden="1">{#N/A,#N/A,FALSE}</definedName>
    <definedName name="vz" localSheetId="54" hidden="1">{"mgmt forecast",#N/A,FALSE,"Mgmt Forecast";"dcf table",#N/A,FALSE,"Mgmt Forecast";"sensitivity",#N/A,FALSE,"Mgmt Forecast";"table inputs",#N/A,FALSE,"Mgmt Forecast";"calculations",#N/A,FALSE,"Mgmt Forecast"}</definedName>
    <definedName name="vz_2" localSheetId="54" hidden="1">{"mgmt forecast",#N/A,FALSE,"Mgmt Forecast";"dcf table",#N/A,FALSE,"Mgmt Forecast";"sensitivity",#N/A,FALSE,"Mgmt Forecast";"table inputs",#N/A,FALSE,"Mgmt Forecast";"calculations",#N/A,FALSE,"Mgmt Forecast"}</definedName>
    <definedName name="vzx" localSheetId="54" hidden="1">{"mgmt forecast",#N/A,FALSE,"Mgmt Forecast";"dcf table",#N/A,FALSE,"Mgmt Forecast";"sensitivity",#N/A,FALSE,"Mgmt Forecast";"table inputs",#N/A,FALSE,"Mgmt Forecast";"calculations",#N/A,FALSE,"Mgmt Forecast"}</definedName>
    <definedName name="vzx_2" localSheetId="54" hidden="1">{"mgmt forecast",#N/A,FALSE,"Mgmt Forecast";"dcf table",#N/A,FALSE,"Mgmt Forecast";"sensitivity",#N/A,FALSE,"Mgmt Forecast";"table inputs",#N/A,FALSE,"Mgmt Forecast";"calculations",#N/A,FALSE,"Mgmt Forecast"}</definedName>
    <definedName name="W" localSheetId="54">#REF!</definedName>
    <definedName name="wafe" localSheetId="54" hidden="1">{"summary1",#N/A,TRUE,"Comps";"summary2",#N/A,TRUE,"Comps";"summary3",#N/A,TRUE,"Comps"}</definedName>
    <definedName name="Ward2273" localSheetId="54" hidden="1">{"Page 1",#N/A,FALSE,"92264 Page 1";"Page 2",#N/A,FALSE,"92264 Page 2";"Page 3",#N/A,FALSE,"92264 Page 3";"Page 4",#N/A,FALSE,"92264 Page 4";"Page 5",#N/A,FALSE,"92264 Page 5";"Page 6",#N/A,FALSE,"92264 Page 6";"Page 7",#N/A,FALSE,"92264 Page 7";"Page 8",#N/A,FALSE,"92264 Page 8"}</definedName>
    <definedName name="watertaps" localSheetId="54">#REF!</definedName>
    <definedName name="WC_Repairs" localSheetId="54">#REF!</definedName>
    <definedName name="wcom" localSheetId="54" hidden="1">{"IS",#N/A,FALSE,"IS";"RPTIS",#N/A,FALSE,"RPTIS";"STATS",#N/A,FALSE,"STATS";"BS",#N/A,FALSE,"BS"}</definedName>
    <definedName name="WEA" localSheetId="5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localSheetId="5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gj56" localSheetId="54" hidden="1">{"scen1",#N/A,FALSE,"Scenarios";"scen2",#N/A,FALSE,"Scenarios"}</definedName>
    <definedName name="weird" localSheetId="54">#REF!</definedName>
    <definedName name="wen" localSheetId="54" hidden="1">{"Assumptions",#N/A,FALSE,"input page"}</definedName>
    <definedName name="WEQQE" localSheetId="54" hidden="1">{"summary1",#N/A,TRUE,"Comps";"summary2",#N/A,TRUE,"Comps";"summary3",#N/A,TRUE,"Comps"}</definedName>
    <definedName name="wer" localSheetId="54" hidden="1">{"Total",#N/A,FALSE,"Six Fields";"PDP",#N/A,FALSE,"Six Fields";"PNP",#N/A,FALSE,"Six Fields";"PUD",#N/A,FALSE,"Six Fields";"Prob",#N/A,FALSE,"Six Fields"}</definedName>
    <definedName name="wert" localSheetId="54" hidden="1">{#N/A,#N/A,FALSE}</definedName>
    <definedName name="werte" localSheetId="54" hidden="1">{#N/A,#N/A,FALSE}</definedName>
    <definedName name="wertewrt" localSheetId="54" hidden="1">#REF!</definedName>
    <definedName name="wertwert" localSheetId="54" hidden="1">{0,0,0,0;0,0,0,0;0,0,0,0;0,0,0,0;0,0,0,0}</definedName>
    <definedName name="werw" localSheetId="54" hidden="1">{#N/A,#N/A,TRUE,"COVER";#N/A,#N/A,TRUE,"PROFORMA";#N/A,#N/A,TRUE,"Construction CF";#N/A,#N/A,TRUE,"CASHFLOW"}</definedName>
    <definedName name="West" localSheetId="54" hidden="1">#REF!</definedName>
    <definedName name="wet" localSheetId="54" hidden="1">{"CSheet",#N/A,FALSE,"C";"SmCap",#N/A,FALSE,"VAL1";"GulfCoast",#N/A,FALSE,"VAL1";"nav",#N/A,FALSE,"NAV";"Summary",#N/A,FALSE,"NAV"}</definedName>
    <definedName name="wetadf" localSheetId="54" hidden="1">{"Assump",#N/A,TRUE,"Proforma";"first",#N/A,TRUE,"Proforma";"second",#N/A,TRUE,"Proforma";"lease1",#N/A,TRUE,"Proforma";"lease2",#N/A,TRUE,"Proforma"}</definedName>
    <definedName name="wetrwergfwer" localSheetId="54" hidden="1">{"cap_structure",#N/A,FALSE,"Graph-Mkt Cap";"price",#N/A,FALSE,"Graph-Price";"ebit",#N/A,FALSE,"Graph-EBITDA";"ebitda",#N/A,FALSE,"Graph-EBITDA"}</definedName>
    <definedName name="what" localSheetId="54">#REF!</definedName>
    <definedName name="what_2" localSheetId="54" hidden="1">{#N/A,#N/A,TRUE,"XL Cash Flow";#N/A,#N/A,TRUE,"Prop Valuation";#N/A,#N/A,TRUE,"Equity";#N/A,#N/A,TRUE,"Modeling assumptions";#N/A,#N/A,TRUE,"NER Model";#N/A,#N/A,TRUE,"Lease Exp";#N/A,#N/A,TRUE,"Inc &amp; Exp";#N/A,#N/A,TRUE,"Formatted - roll";#N/A,#N/A,TRUE,"Debt Model";#N/A,#N/A,TRUE,"Debt-Moody";#N/A,#N/A,TRUE,"Debt"}</definedName>
    <definedName name="what_asdf2" localSheetId="54" hidden="1">{#N/A,#N/A,FALSE,"OperatingAssumptions"}</definedName>
    <definedName name="what2" localSheetId="54" hidden="1">{#N/A,#N/A,TRUE,"XL Cash Flow";#N/A,#N/A,TRUE,"Prop Valuation";#N/A,#N/A,TRUE,"Equity";#N/A,#N/A,TRUE,"Modeling assumptions";#N/A,#N/A,TRUE,"NER Model";#N/A,#N/A,TRUE,"Lease Exp";#N/A,#N/A,TRUE,"Inc &amp; Exp";#N/A,#N/A,TRUE,"Formatted - roll";#N/A,#N/A,TRUE,"Debt Model";#N/A,#N/A,TRUE,"Debt-Moody";#N/A,#N/A,TRUE,"Debt"}</definedName>
    <definedName name="what2_2" localSheetId="54" hidden="1">{#N/A,#N/A,TRUE,"XL Cash Flow";#N/A,#N/A,TRUE,"Prop Valuation";#N/A,#N/A,TRUE,"Equity";#N/A,#N/A,TRUE,"Modeling assumptions";#N/A,#N/A,TRUE,"NER Model";#N/A,#N/A,TRUE,"Lease Exp";#N/A,#N/A,TRUE,"Inc &amp; Exp";#N/A,#N/A,TRUE,"Formatted - roll";#N/A,#N/A,TRUE,"Debt Model";#N/A,#N/A,TRUE,"Debt-Moody";#N/A,#N/A,TRUE,"Debt"}</definedName>
    <definedName name="whatever" localSheetId="54">#REF!</definedName>
    <definedName name="whatwhat" localSheetId="54" hidden="1">{"Page1",#N/A,FALSE,"7979";"Page2",#N/A,FALSE,"7979";"Page3",#N/A,FALSE,"7979"}</definedName>
    <definedName name="why" localSheetId="54">#REF!</definedName>
    <definedName name="Will" localSheetId="54">#REF!</definedName>
    <definedName name="WQE" localSheetId="5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localSheetId="5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ttpck" localSheetId="54">#REF!</definedName>
    <definedName name="wr.Annual._.Detail.2" localSheetId="54" hidden="1">{"annualsum",#N/A,FALSE,"Cost Summary";"annual1",#N/A,FALSE,"Phase_1";"annual2",#N/A,FALSE,"Phase_2";"annual3",#N/A,FALSE,"Phase_3";"annual4",#N/A,FALSE,"Phase_4"}</definedName>
    <definedName name="wr_2" localSheetId="54" hidden="1">{"Output-3Column",#N/A,FALSE,"Output"}</definedName>
    <definedName name="wrd.2._.pagers.3" localSheetId="54" hidden="1">{"Cover",#N/A,FALSE,"Cover";"Summary",#N/A,FALSE,"Summarpage"}</definedName>
    <definedName name="wrn" localSheetId="54" hidden="1">{#N/A,#N/A,TRUE,"Krycí list"}</definedName>
    <definedName name="wrn.10._.Year._.Analysis." localSheetId="54" hidden="1">{"Data Input",#N/A,TRUE,"Data Input";"10-Yr Cash Flow",#N/A,TRUE,"Cash Flow";"10-Yr Value",#N/A,TRUE,"Value "}</definedName>
    <definedName name="wrn.1111._.Report." localSheetId="54">#REF!</definedName>
    <definedName name="wrn.12._.MONTH._.SPREAD." localSheetId="54">#REF!</definedName>
    <definedName name="wrn.15._.Year._.Analysis." localSheetId="54" hidden="1">{"Data Input",#N/A,TRUE,"Data Input";"15-Yr Cash Flow",#N/A,TRUE,"Cash Flow";"15-Yr Value",#N/A,TRUE,"Value "}</definedName>
    <definedName name="wrn.1995._.Analysis." localSheetId="54">#REF!</definedName>
    <definedName name="wrn.1996._.BUDGET." localSheetId="54">#REF!</definedName>
    <definedName name="wrn.1997." localSheetId="54" hidden="1">{"CoverSheet",#N/A,TRUE,"97CoverPage";#N/A,#N/A,TRUE,"97TableOfContents";"CY 1997",#N/A,TRUE,"97CashFlowBeforeFinancing";"CY 1997",#N/A,TRUE,"97CashFlowAfterFinancing ";"CY 1997",#N/A,TRUE,"97Escrow Closings (all) ";"CY 1997",#N/A,TRUE,"97Revenue Summary";"CY 1997",#N/A,TRUE,"97 A-1 Sales";"CY 1997",#N/A,TRUE,"97 A-2 Sales";"CY 1997",#N/A,TRUE,"97 B-1 Sales";"CY 1997",#N/A,TRUE,"97 B-2 Sales";"CY 1997",#N/A,TRUE,"97 D-1 Sales";"CY 1997",#N/A,TRUE,"97 H Sales";"CY 1997",#N/A,TRUE,"97 I Sales";"CY 1997",#N/A,TRUE,"97 J Sales";"CY 1997",#N/A,TRUE,"97 K Sales";"CY 1997",#N/A,TRUE,"97 Land ";"CY 1997",#N/A,TRUE,"97 Pre-Development";"CY 1997",#N/A,TRUE,"97Construction Summary ";"CY 1997",#N/A,TRUE,"97 A-1 DevCosts";"CY 1997",#N/A,TRUE,"97 A-2 DevCosts";"CY 1997",#N/A,TRUE,"97 B-1 DevCosts";"CY 1997",#N/A,TRUE,"97 B-2 DevCosts";"CY 1997",#N/A,TRUE,"97 C DevCosts";#N/A,#N/A,TRUE,"97 D-1 DevCosts";"CY 1997",#N/A,TRUE,"97 E Dev Costs";"CY 1997",#N/A,TRUE,"97 G Dev Costs";#N/A,#N/A,TRUE,"97 H Dev Costs";#N/A,#N/A,TRUE,"97 I Dev Costs";"CY 1997",#N/A,TRUE,"97 J Dev Costs";#N/A,#N/A,TRUE,"97 K Dev Costs";"CY 1997",#N/A,TRUE,"97 Master Dev. Cost Wksht";"CY 1997",#N/A,TRUE,"97 Golf Course Captial ";"CY 1997",#N/A,TRUE,"97 Indirect &amp; Operating Costs ";"CY 1997",#N/A,TRUE,"97 Other SalesRevenue";"CY 1997",#N/A,TRUE,"97 Village Absorption";"CY 1997",#N/A,TRUE,"97 FINANCING";#N/A,#N/A,TRUE,"97 Dev Assumptions";#N/A,#N/A,TRUE,"97 A&amp;B Development Cost";#N/A,#N/A,TRUE,"97 B-2 Bonding ";#N/A,#N/A,TRUE,"97 E Supplemental Schedule";#N/A,#N/A,TRUE,"97 Factors"}</definedName>
    <definedName name="wrn.1998." localSheetId="54" hidden="1">{"1998",#N/A,FALSE,"1998"}</definedName>
    <definedName name="wrn.1998._.Budget." localSheetId="54" hidden="1">{#N/A,#N/A,FALSE,"A";#N/A,#N/A,FALSE,"B";#N/A,#N/A,FALSE,"C";#N/A,#N/A,FALSE,"D";#N/A,#N/A,FALSE,"E";#N/A,#N/A,FALSE,"F";#N/A,#N/A,FALSE,"G";#N/A,#N/A,FALSE,"H";#N/A,#N/A,FALSE,"I";#N/A,#N/A,FALSE,"J";#N/A,#N/A,FALSE,"K";#N/A,#N/A,FALSE,"L";#N/A,#N/A,FALSE,"M";#N/A,#N/A,FALSE,"N";#N/A,#N/A,FALSE,"O";#N/A,#N/A,FALSE,"P";#N/A,#N/A,FALSE,"Q";#N/A,#N/A,FALSE,"R"}</definedName>
    <definedName name="wrn.19982" localSheetId="54" hidden="1">{#N/A,#N/A,FALSE,"A";#N/A,#N/A,FALSE,"B";#N/A,#N/A,FALSE,"C";#N/A,#N/A,FALSE,"D";#N/A,#N/A,FALSE,"E";#N/A,#N/A,FALSE,"F";#N/A,#N/A,FALSE,"G";#N/A,#N/A,FALSE,"H";#N/A,#N/A,FALSE,"I";#N/A,#N/A,FALSE,"J";#N/A,#N/A,FALSE,"K";#N/A,#N/A,FALSE,"L";#N/A,#N/A,FALSE,"M";#N/A,#N/A,FALSE,"N";#N/A,#N/A,FALSE,"O";#N/A,#N/A,FALSE,"P";#N/A,#N/A,FALSE,"Q";#N/A,#N/A,FALSE,"R"}</definedName>
    <definedName name="wrn.1999." localSheetId="54" hidden="1">{"1999",#N/A,FALSE,"1999"}</definedName>
    <definedName name="wrn.2" localSheetId="54"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2._.pagers." localSheetId="54" hidden="1">{"Cover",#N/A,FALSE,"Cover";"Summary",#N/A,FALSE,"Summarpage"}</definedName>
    <definedName name="wrn.2._.pagers.2" localSheetId="54" hidden="1">{"Cover",#N/A,FALSE,"Cover";"Summary",#N/A,FALSE,"Summarpage"}</definedName>
    <definedName name="wrn.2000." localSheetId="54" hidden="1">{"2000",#N/A,FALSE,"2000"}</definedName>
    <definedName name="wrn.2001." localSheetId="54" hidden="1">{"2001",#N/A,FALSE,"2001"}</definedName>
    <definedName name="wrn.2001._.budget." localSheetId="54">#REF!</definedName>
    <definedName name="wrn.2001._.Budget._.by._.Qtr." localSheetId="54" hidden="1">{"Qtr2001",#N/A,FALSE,"Model";"Office/Retail 2001 by Qtr",#N/A,FALSE,"Formatted Office-Retail Page";"Other Income 2001 by Qtr",#N/A,FALSE,"Other";"Resort/Hotel 2001 by Qtr",#N/A,FALSE,"Hotel";"LDV 2001 by Qtr",#N/A,FALSE,"LDV";"Disp 2001 by Qtr",#N/A,FALSE,"Dispositions"}</definedName>
    <definedName name="wrn.2001._.Budget._.by._.Year." localSheetId="54"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2" localSheetId="54"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Qtr.0" localSheetId="54" hidden="1">{"Qtr2001",#N/A,FALSE,"Model";"Office/Retail 2001 by Qtr",#N/A,FALSE,"Formatted Office-Retail Page";"Other Income 2001 by Qtr",#N/A,FALSE,"Other";"Resort/Hotel 2001 by Qtr",#N/A,FALSE,"Hotel";"LDV 2001 by Qtr",#N/A,FALSE,"LDV";"Disp 2001 by Qtr",#N/A,FALSE,"Dispositions"}</definedName>
    <definedName name="wrn.2001._.Budget._by._.Qtr.2" localSheetId="54" hidden="1">{"Qtr2001",#N/A,FALSE,"Model";"Office/Retail 2001 by Qtr",#N/A,FALSE,"Formatted Office-Retail Page";"Other Income 2001 by Qtr",#N/A,FALSE,"Other";"Resort/Hotel 2001 by Qtr",#N/A,FALSE,"Hotel";"LDV 2001 by Qtr",#N/A,FALSE,"LDV";"Disp 2001 by Qtr",#N/A,FALSE,"Dispositions"}</definedName>
    <definedName name="wrn.2001._.by._.Month." localSheetId="54" hidden="1">{"2001 by Month",#N/A,FALSE,"Model";"Resort/Hotel 2001 by Month",#N/A,FALSE,"Hotel";"LDV 2001 By Month",#N/A,FALSE,"LDV";"Other Income By Month",#N/A,FALSE,"Other";"Office/Retail 2001 by Month",#N/A,FALSE,"Formatted Office-Retail Page";"Dispo 2001 by Month",#N/A,FALSE,"Dispositions"}</definedName>
    <definedName name="wrn.2001._.by._.Month.2" localSheetId="54" hidden="1">{"2001 by Month",#N/A,FALSE,"Model";"Resort/Hotel 2001 by Month",#N/A,FALSE,"Hotel";"LDV 2001 By Month",#N/A,FALSE,"LDV";"Other Income By Month",#N/A,FALSE,"Other";"Office/Retail 2001 by Month",#N/A,FALSE,"Formatted Office-Retail Page";"Dispo 2001 by Month",#N/A,FALSE,"Dispositions"}</definedName>
    <definedName name="wrn.2001._Budget._.by._.Year0" localSheetId="54"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udget._.by._.Year0_2" localSheetId="54" hidden="1">{"Budget by Year",#N/A,FALSE,"Model";"Argus 2002-2006 Office/Retail by Year",#N/A,FALSE,"Office-Retail Argus 2002-2006";"Joint Venture by Year",#N/A,FALSE,"Joint Ventures";"Resort/Hotel by Year",#N/A,FALSE,"Hotel";"LDV by Year",#N/A,FALSE,"LDV";"Other Income by Year",#N/A,FALSE,"Other";"Dispo By Year",#N/A,FALSE,"Dispositions"}</definedName>
    <definedName name="wrn.2001._by._.Month.0" localSheetId="54" hidden="1">{"2001 by Month",#N/A,FALSE,"Model";"Resort/Hotel 2001 by Month",#N/A,FALSE,"Hotel";"LDV 2001 By Month",#N/A,FALSE,"LDV";"Other Income By Month",#N/A,FALSE,"Other";"Office/Retail 2001 by Month",#N/A,FALSE,"Formatted Office-Retail Page";"Dispo 2001 by Month",#N/A,FALSE,"Dispositions"}</definedName>
    <definedName name="wrn.2001._by._.Month.0_2" localSheetId="54" hidden="1">{"2001 by Month",#N/A,FALSE,"Model";"Resort/Hotel 2001 by Month",#N/A,FALSE,"Hotel";"LDV 2001 By Month",#N/A,FALSE,"LDV";"Other Income By Month",#N/A,FALSE,"Other";"Office/Retail 2001 by Month",#N/A,FALSE,"Formatted Office-Retail Page";"Dispo 2001 by Month",#N/A,FALSE,"Dispositions"}</definedName>
    <definedName name="wrn.275PricingBook." localSheetId="54" hidden="1">{#N/A,#N/A,FALSE,"Assumptions";#N/A,#N/A,FALSE,"Impact Assumptions";#N/A,#N/A,FALSE,"10-Yr - detail";#N/A,#N/A,FALSE,"1,5,10 yr comp";#N/A,#N/A,FALSE,"Lse-Exp.";#N/A,#N/A,FALSE,"Rent Roll";#N/A,#N/A,FALSE,"Historical (2)";#N/A,#N/A,FALSE,"RET's";#N/A,#N/A,FALSE,"Lease Rollover"}</definedName>
    <definedName name="wrn.275Schedulles." localSheetId="54" hidden="1">{#N/A,#N/A,FALSE,"Assumptions";#N/A,#N/A,FALSE,"10-Yr - detail";#N/A,#N/A,FALSE,"Rent Roll";#N/A,#N/A,FALSE,"Historical (2)";#N/A,#N/A,FALSE,"RET's";#N/A,#N/A,FALSE,"Lse-Exp.";#N/A,#N/A,FALSE,"Lease Rollover";#N/A,#N/A,FALSE,"Service Contracts"}</definedName>
    <definedName name="wrn.3._.Year._.Model._.Investor." localSheetId="54">#REF!</definedName>
    <definedName name="wrn.3._.Year._.Model._.Summary." localSheetId="54">#REF!</definedName>
    <definedName name="wrn.3._.Year._.Summary." localSheetId="54" hidden="1">{#N/A,#N/A,FALSE,"3-Year Summary"}</definedName>
    <definedName name="wrn.310._.rec.." localSheetId="54" hidden="1">{"rec. of 310",#N/A,FALSE,"Resanal"}</definedName>
    <definedName name="wrn.36._.Month._.Financial._.Recap." localSheetId="54" hidden="1">{#N/A,#N/A,FALSE,"Recap"}</definedName>
    <definedName name="wrn.36._.Month._.Pro._.Forma." localSheetId="54" hidden="1">{#N/A,#N/A,FALSE,"36MoProForma";#N/A,#N/A,FALSE,"Recap"}</definedName>
    <definedName name="wrn.3cases." localSheetId="54" hidden="1">{#N/A,"Base",FALSE,"Dividend";#N/A,"Conservative",FALSE,"Dividend";#N/A,"Downside",FALSE,"Dividend"}</definedName>
    <definedName name="wrn.4._.Year._.Model._.Investor." localSheetId="54">#REF!</definedName>
    <definedName name="wrn.42._.Portfolio." localSheetId="54" hidden="1">{#N/A,#N/A,FALSE,"Consolidate Portfolio";#N/A,#N/A,FALSE,"Ashley";#N/A,#N/A,FALSE,"Atrium";#N/A,#N/A,FALSE,"Biscayne";#N/A,#N/A,FALSE,"Boulder";#N/A,#N/A,FALSE,"Braden";#N/A,#N/A,FALSE,"Cambridge";#N/A,#N/A,FALSE,"Carnegie";#N/A,#N/A,FALSE,"Charleston";#N/A,#N/A,FALSE,"Chasewood";#N/A,#N/A,FALSE,"ClubNorthHills";#N/A,#N/A,FALSE,"Cornerstone";#N/A,#N/A,FALSE,"Courtyard";#N/A,#N/A,FALSE,"Culpeper ";#N/A,#N/A,FALSE,"DoverFarms";#N/A,#N/A,FALSE,"GreenwayChase";#N/A,#N/A,FALSE,"Island Club 1";#N/A,#N/A,FALSE,"Island Club 2";#N/A,#N/A,FALSE,"IslesGateway";#N/A,#N/A,FALSE,"Kensington";#N/A,#N/A,FALSE,"LakeFront";#N/A,#N/A,FALSE,"LakeMayport";#N/A,#N/A,FALSE,"MadisonPark";#N/A,#N/A,FALSE,"MadisonRidge";#N/A,#N/A,FALSE,"Magnolia";#N/A,#N/A,FALSE,"Oaks";#N/A,#N/A,FALSE,"Paces River 1";#N/A,#N/A,FALSE,"Paces River 2";#N/A,#N/A,FALSE,"PacesRun";#N/A,#N/A,FALSE,"Paddock ";#N/A,#N/A,FALSE,"Park";#N/A,#N/A,FALSE,"PointeWest";#N/A,#N/A,FALSE,"Royal";#N/A,#N/A,FALSE,"Summer";#N/A,#N/A,FALSE,"Sunbrook";#N/A,#N/A,FALSE,"Sundance";#N/A,#N/A,FALSE,"Sutton";#N/A,#N/A,FALSE,"TownPlace";#N/A,#N/A,FALSE,"Valle";#N/A,#N/A,FALSE,"WatPark";#N/A,#N/A,FALSE,"WatPlace";#N/A,#N/A,FALSE,"WatCastleton";#N/A,#N/A,FALSE,"Wellington"}</definedName>
    <definedName name="wrn.5._.Year._.Model._.Investor." localSheetId="54">#REF!</definedName>
    <definedName name="wrn.5._.Year._.Model._.Summary." localSheetId="54">#REF!</definedName>
    <definedName name="wrn.617" localSheetId="54" hidden="1">{#N/A,#N/A,FALSE,"Income Stmt";#N/A,#N/A,FALSE,"Income Summary"}</definedName>
    <definedName name="wrn.7._.Page._.Proforma." localSheetId="54" hidden="1">{#N/A,#N/A,FALSE,"Deal Summary";#N/A,#N/A,FALSE,"Unit Mix";#N/A,#N/A,FALSE,"Historical OS";#N/A,#N/A,FALSE,"Sources &amp; Uses";#N/A,#N/A,FALSE,"Proj of Cash Flow";#N/A,#N/A,FALSE,"Allocation";#N/A,#N/A,FALSE,"Debt Financing"}</definedName>
    <definedName name="wrn.92264." localSheetId="54">#REF!</definedName>
    <definedName name="wrn.98ESC." localSheetId="54" hidden="1">{#N/A,#N/A,FALSE,"ope";#N/A,#N/A,FALSE,"ret";#N/A,#N/A,FALSE,"expenses";#N/A,#N/A,FALSE,"BankExpenses";#N/A,#N/A,FALSE,"TennExpenses";#N/A,#N/A,FALSE,"Occupancy"}</definedName>
    <definedName name="wrn.A_VALUATION." localSheetId="54" hidden="1">{#N/A,#N/A,FALSE,"A_D";#N/A,#N/A,FALSE,"WACC";#N/A,#N/A,FALSE,"DCF";#N/A,#N/A,FALSE,"A";#N/A,#N/A,FALSE,"LBO";#N/A,#N/A,FALSE,"C";#N/A,#N/A,FALSE,"impd";#N/A,#N/A,FALSE,"comps"}</definedName>
    <definedName name="wrn.Accr_Dil." localSheetId="54" hidden="1">{#N/A,#N/A,FALSE,"Debt Accr";#N/A,#N/A,FALSE,"Stock Accr";#N/A,#N/A,FALSE,"Debt Stock Accr"}</definedName>
    <definedName name="wrn.Accretion." localSheetId="54" hidden="1">{"Accretion",#N/A,FALSE,"Assum"}</definedName>
    <definedName name="wrn.Acq._.Model." localSheetId="54" hidden="1">{"RTN",#N/A,FALSE,"RTN";"Inc Stmt",#N/A,FALSE,"Inc Stmt";"Stats",#N/A,FALSE,"Stats";"Rnds",#N/A,FALSE,"Rnds";"Capx",#N/A,FALSE,"CapX";"Dues",#N/A,FALSE,"Dues";"Hist",#N/A,FALSE,"Hist";"Rev1",#N/A,FALSE,"Rev";"Rev2",#N/A,FALSE,"Rev";"Exp",#N/A,FALSE,"Exp";"Rounds",#N/A,FALSE,"Rounds";"Cap Imp",#N/A,FALSE,"Cap Imp"}</definedName>
    <definedName name="wrn.Acquisition." localSheetId="54" hidden="1">{#N/A,#N/A,TRUE,"Title Page";#N/A,#N/A,TRUE,"Executive Summary";#N/A,#N/A,TRUE,"Vacant Space";#N/A,#N/A,TRUE,"Cash Flow";#N/A,#N/A,TRUE,"Residual (Year 10)";#N/A,#N/A,TRUE,"Pricing Matrix";#N/A,#N/A,TRUE,"Vacancy Detail";#N/A,#N/A,TRUE,"Value Matrix";#N/A,#N/A,TRUE,"GI Detail";#N/A,#N/A,TRUE,"Exp Detail"}</definedName>
    <definedName name="wrn.Acquisition._.Model." localSheetId="54" hidden="1">{"Return",#N/A,FALSE,"RTN";"Inc Stmt",#N/A,FALSE,"Inc Stmt";"Stats",#N/A,FALSE,"Stats";"Rnds",#N/A,FALSE,"Rnds";"Dues",#N/A,FALSE,"Dues";"Capx",#N/A,FALSE,"CapX";"History",#N/A,FALSE,"Hist";"Rev",#N/A,FALSE,"Rev";"Expenses",#N/A,FALSE,"Exp";"Rounds",#N/A,FALSE,"Rounds";"Capex",#N/A,FALSE,"Capex"}</definedName>
    <definedName name="wrn.Acquistion._.Status." localSheetId="54" hidden="1">{#N/A,#N/A,FALSE,"zm III";#N/A,#N/A,FALSE,"deal flow";#N/A,#N/A,FALSE,"Pending deals"}</definedName>
    <definedName name="wrn.AD._.Tool." localSheetId="54" hidden="1">{"AD Tool",#N/A,FALSE,"Spreadsheet"}</definedName>
    <definedName name="wrn.AFI._.QUARTERLY._.REPORT." localSheetId="54" hidden="1">{#N/A,#N/A,TRUE,"TITLE";#N/A,#N/A,TRUE,"SCH 1";#N/A,#N/A,TRUE,"SCH 2";#N/A,#N/A,TRUE,"SCH 3";#N/A,#N/A,TRUE,"SCH3(A)"}</definedName>
    <definedName name="wrn.Aging._.and._.Trend._.Analysis." localSheetId="54">#REF!</definedName>
    <definedName name="wrn.ALL." localSheetId="54">#REF!</definedName>
    <definedName name="wrn.ALL._.36._.months._.expanded." localSheetId="54">#REF!</definedName>
    <definedName name="wrn.All._.Budget._.Detail_Forecast." localSheetId="54" hidden="1">{"All Budget Detail-Forecast",#N/A,FALSE,"Forecast"}</definedName>
    <definedName name="wrn.All._.Budget._.Detail_Reit." localSheetId="54" hidden="1">{"All Budget Detail-Reit",#N/A,FALSE,"Forecast"}</definedName>
    <definedName name="wrn.all._.gulp._.sheets." localSheetId="5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5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s." localSheetId="54">#REF!</definedName>
    <definedName name="wrn.All._.Main._.Reports." localSheetId="54" hidden="1">{"Summary",#N/A,FALSE,"Sheet1";"Budget",#N/A,FALSE,"Sheet1";"Notes 2",#N/A,FALSE,"Sheet1";"Payroll Assumption Summary",#N/A,FALSE,"Sheet1";"Payroll_Assumption1",#N/A,FALSE,"Sheet1";"Rent_Assumptions",#N/A,FALSE,"Sheet1"}</definedName>
    <definedName name="wrn.All._.Non._.Recov._.Op._.Exp_Forecast." localSheetId="54" hidden="1">{"All Non-Recov. Op. Exp-Forecast",#N/A,FALSE,"Forecast"}</definedName>
    <definedName name="wrn.All._.Non._.Recov._.Op._.Exp_Reit." localSheetId="54" hidden="1">{"All Non-Recov. Op. Exp-Reit",#N/A,FALSE,"Forecast"}</definedName>
    <definedName name="wrn.ALL._.PAGES." localSheetId="54">#REF!</definedName>
    <definedName name="wrn.All._.Payroll._.Reports." localSheetId="54" hidden="1">{"Payroll Assumption Summary",#N/A,FALSE,"Sheet1";"Payroll_Assumption1",#N/A,FALSE,"Sheet1";"Payroll_Assumption2",#N/A,FALSE,"Sheet1"}</definedName>
    <definedName name="wrn.all._.periods." localSheetId="54"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 localSheetId="54"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0_2" localSheetId="54"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eriods.2" localSheetId="54" hidden="1">{"summary II - 99-02",#N/A,FALSE,"Summary II";"summary - 99-02",#N/A,FALSE,"Summary";"key results",#N/A,FALSE,"Key Results";"income stmt - allper",#N/A,FALSE,"Income Statement";"model allperiods",#N/A,FALSE,"Model";"formoff-allper",#N/A,FALSE,"Formatted Office-Retail Page";"argus",#N/A,FALSE,"Office-Retail Argus 2002-2006";"jointventures-allper",#N/A,FALSE,"Joint Ventures";"hotel-allper",#N/A,FALSE,"Hotel";"ldv-allper",#N/A,FALSE,"LDV";"Int&amp;OthInc-allper",#N/A,FALSE,"Interest &amp; Other Inc";"OthUncon-allper",#N/A,FALSE,"Other Uncons";"debt allper",#N/A,FALSE,"Debt";"shares allper",#N/A,FALSE,"Shares";"ratios-allper",#N/A,FALSE,"Ratios"}</definedName>
    <definedName name="wrn.All._.Pro._.Forma." localSheetId="54" hidden="1">{#N/A,#N/A,FALSE,"DSCR Sum";#N/A,#N/A,FALSE,"Max  Allocation";#N/A,#N/A,FALSE,"Lake Davis";#N/A,#N/A,FALSE,"Lake Jennie I";#N/A,#N/A,FALSE,"Lake Jennie II";#N/A,#N/A,FALSE,"Gov Man";#N/A,#N/A,FALSE,"Mellonville";#N/A,#N/A,FALSE,"Total"}</definedName>
    <definedName name="wrn.All._.Rent._.Reports." localSheetId="54" hidden="1">{"Rent_Assumptions",#N/A,FALSE,"Sheet1";"Rent_ChangesPerUnit",#N/A,FALSE,"Sheet1";"Rent_ChangesTotal",#N/A,FALSE,"Sheet1";"Rent_Totals",#N/A,FALSE,"Sheet1"}</definedName>
    <definedName name="wrn.All._.Rental._.Income_Forecast." localSheetId="54" hidden="1">{"All Rental Income-Reforecast",#N/A,FALSE,"Forecast"}</definedName>
    <definedName name="wrn.All._.Rental._.Income_Reit." localSheetId="54" hidden="1">{"All Rental Income-Reit",#N/A,FALSE,"Forecast"}</definedName>
    <definedName name="wrn.All._.Reports." localSheetId="54" hidden="1">{"Estimated Proforma",#N/A,TRUE,"Prelim. Proforma";"Sales and Marketing Budget",#N/A,TRUE,"S&amp;M Budget";"Summary Cash Flow Grid",#N/A,TRUE,"Cash Flow Grid";"Detail Project Cash Flow",#N/A,TRUE,"Cash Flow Grid";"Financing Calculation",#N/A,TRUE,"Cash Flow Grid";"Cash Flow Graph",#N/A,TRUE,"Cash Flow Graphic";"Final Proforma",#N/A,TRUE,"Final Proforma"}</definedName>
    <definedName name="wrn.ALL._.REPORTS._.EXCEPT._.PSF._.TABLES." localSheetId="54" hidden="1">{"ASSUMPTIONS",#N/A,FALSE,"Assumptions";"NPV",#N/A,FALSE,"npv";"CASH-ANNUAL",#N/A,FALSE,"Cash Financial";"CASH-PSF",#N/A,FALSE,"Cash Financial";"GAAP-ANNUAL",#N/A,FALSE,"Gaap Financial ";"GAAP-PSF",#N/A,FALSE,"Gaap Financial "}</definedName>
    <definedName name="wrn.All._.Schedules." localSheetId="54" hidden="1">{#N/A,#N/A,FALSE,"CF Consolidated 2";#N/A,#N/A,FALSE,"Retail Assump";#N/A,#N/A,FALSE,"CF Retail";#N/A,#N/A,FALSE,"Garage Assumpt 1";#N/A,#N/A,FALSE,"Garage Op Proj";#N/A,#N/A,FALSE,"Hist I&amp;E";#N/A,#N/A,FALSE,"Rent Roll";#N/A,#N/A,FALSE,"RE Taxes";#N/A,#N/A,FALSE,"CAM - BH";#N/A,#N/A,FALSE,"Comm.Condo CAM"}</definedName>
    <definedName name="wrn.All._.Sections." localSheetId="54" hidden="1">{#N/A,#N/A,TRUE,"Table of Contents";"Inn P&amp;L Annual",#N/A,TRUE,"Inn P&amp;L";"Condo P&amp;L Annual",#N/A,TRUE,"Condo P&amp;L";"Townhouse P&amp;L Annual",#N/A,TRUE,"Townhouse P&amp;L";"Ocean Ridge P &amp; L Annual",#N/A,TRUE,"Ocean Ridge P &amp; L";"A-2 to A-4 P&amp;L Annual",#N/A,TRUE," A-2 to A-4 P&amp;L";"Inn P&amp;L Monthly",#N/A,TRUE,"Inn P&amp;L";"Condo P&amp;L Monthly",#N/A,TRUE,"Condo P&amp;L";"Townhouse P&amp;L Monthly",#N/A,TRUE,"Townhouse P&amp;L";"Ocean Ridge Monthly P &amp; L",#N/A,TRUE,"Ocean Ridge P &amp; L";"A-2 to A-4 P&amp;L Monthly",#N/A,TRUE," A-2 to A-4 P&amp;L";"Inn Assumptions",#N/A,TRUE,"Inn Assumptions";"Condo Assumptions",#N/A,TRUE,"Condo Assumptions";"Townhouse Assumptions",#N/A,TRUE,"Townhouse Assumptions";"Ocean Ridge Assumptions",#N/A,TRUE,"Ocean Ridge Assumptions";"A-2 to A-4 Assumptions",#N/A,TRUE,"A-2 to A-4 Assumptions"}</definedName>
    <definedName name="wrn.All._.Sheets." localSheetId="54" hidden="1">{#N/A,#N/A,FALSE,"6405";#N/A,#N/A,FALSE,"6406";#N/A,#N/A,FALSE,"6409";#N/A,#N/A,FALSE,"6425";#N/A,#N/A,FALSE,"6426";#N/A,#N/A,FALSE,"6427";#N/A,#N/A,FALSE,"6440";#N/A,#N/A,FALSE,"6441";#N/A,#N/A,FALSE,"6442";#N/A,#N/A,FALSE,"6443"}</definedName>
    <definedName name="wrn.All._.Stock_10_12_14." localSheetId="5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ummary." localSheetId="54" hidden="1">{"Summary",#N/A,FALSE,"Sheet1"}</definedName>
    <definedName name="wrn.All._1" localSheetId="54" hidden="1">{#N/A,#N/A,FALSE,"Summary";#N/A,#N/A,FALSE,"Gen. Wash.";#N/A,#N/A,FALSE,"Iris Court";#N/A,#N/A,FALSE,"Castle Court";#N/A,#N/A,FALSE,"Edge Hills";#N/A,#N/A,FALSE,"Talbot Woods";#N/A,#N/A,FALSE,"Edge Terrace";#N/A,#N/A,FALSE,"Edge Village";#N/A,#N/A,FALSE,"Westgate";#N/A,#N/A,FALSE,"Century Hills";#N/A,#N/A,FALSE,"Parkview";#N/A,#N/A,FALSE,"Park Bethesda";#N/A,#N/A,FALSE,"Fairfax";#N/A,#N/A,FALSE,"North Park";#N/A,#N/A,FALSE,"Huntington";#N/A,#N/A,FALSE,"Bennington"}</definedName>
    <definedName name="wrn.All.0" localSheetId="54" hidden="1">{#N/A,#N/A,TRUE,"hist_5yr";#N/A,#N/A,TRUE,"Summary";#N/A,#N/A,TRUE,"Detail";#N/A,#N/A,TRUE,"Prop Issues";#N/A,#N/A,TRUE,"Acq";#N/A,#N/A,TRUE,"Other Dept"}</definedName>
    <definedName name="wrn.All.0_2" localSheetId="54" hidden="1">{#N/A,#N/A,TRUE,"hist_5yr";#N/A,#N/A,TRUE,"Summary";#N/A,#N/A,TRUE,"Detail";#N/A,#N/A,TRUE,"Prop Issues";#N/A,#N/A,TRUE,"Acq";#N/A,#N/A,TRUE,"Other Dept"}</definedName>
    <definedName name="wrn.all.2" localSheetId="54"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irr" localSheetId="54"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sched" localSheetId="54" hidden="1">{#N/A,#N/A,FALSE,"CF Consolidated 2";#N/A,#N/A,FALSE,"Retail Assump";#N/A,#N/A,FALSE,"CF Retail";#N/A,#N/A,FALSE,"Garage Assumpt 1";#N/A,#N/A,FALSE,"Garage Op Proj";#N/A,#N/A,FALSE,"Hist I&amp;E";#N/A,#N/A,FALSE,"Rent Roll";#N/A,#N/A,FALSE,"RE Taxes";#N/A,#N/A,FALSE,"CAM - BH";#N/A,#N/A,FALSE,"Comm.Condo CAM"}</definedName>
    <definedName name="wrn.All_Models." localSheetId="54" hidden="1">{#N/A,#N/A,FALSE,"Summary";#N/A,#N/A,FALSE,"Projections";#N/A,#N/A,FALSE,"Mkt Mults";#N/A,#N/A,FALSE,"DCF";#N/A,#N/A,FALSE,"Accr Dil";#N/A,#N/A,FALSE,"PIC LBO";#N/A,#N/A,FALSE,"MULT10_4";#N/A,#N/A,FALSE,"CBI LBO"}</definedName>
    <definedName name="wrn.all_sheets." localSheetId="54">#REF!</definedName>
    <definedName name="wrn.ALLbutPREMIUM." localSheetId="54"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54" hidden="1">{#N/A,#N/A,FALSE,"AD_Purchase";#N/A,#N/A,FALSE,"Credit";#N/A,#N/A,FALSE,"PF Acquisition";#N/A,#N/A,FALSE,"PF Offering"}</definedName>
    <definedName name="wrn.allper." localSheetId="54"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_2" localSheetId="54"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 localSheetId="54"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0_2" localSheetId="54" hidden="1">{"sumII-99-02",#N/A,FALSE,"Summary II";"summ-99-02",#N/A,FALSE,"Summary";"i-s-allper",#N/A,FALSE,"Income Statement";"model-allper",#N/A,FALSE,"Model";"formoff-allper",#N/A,FALSE,"Formatted Office-Retail Page";"office-retail-allper",#N/A,FALSE,"Office-Retail Argus 2002-2006";"jointventures-allper",#N/A,FALSE,"Joint Ventures";"hotel-allper",#N/A,FALSE,"Hotel";"ldv-allper",#N/A,FALSE,"LDV";"Int&amp;OthInc-allper",#N/A,FALSE,"Interest &amp; Other Inc";"OthUncon-allper",#N/A,FALSE,"Other Uncons";"debt-allper",#N/A,FALSE,"Debt";"shares-allper",#N/A,FALSE,"Shares";"ratios-allper",#N/A,FALSE,"Ratios"}</definedName>
    <definedName name="wrn.Allperiods." localSheetId="54" hidden="1">{"Summaryall",#N/A,FALSE,"Model";"5Officeall",#N/A,FALSE,"Office-Retail Argus 2002-2006";"Officelegal",#N/A,FALSE,"Formatted Office-Retail Page";"Joint Ventures",#N/A,FALSE,"Joint Ventures";"Hotelall",#N/A,FALSE,"Hotel";"RDVall",#N/A,FALSE,"LDV";"Otherall",#N/A,FALSE,"Other";"Dispoall",#N/A,FALSE,"Dispositions"}</definedName>
    <definedName name="wrn.Allperiods._.wihtout._.Office._.Detail.2" localSheetId="54"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 localSheetId="54"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0" localSheetId="54" hidden="1">{"Summaryall",#N/A,FALSE,"Model";"5 Year Argus Office/Retail Properties",#N/A,FALSE,"Office-Retail Argus 2002-2006";"Joint Ventures",#N/A,FALSE,"Joint Ventures";"Hotelall",#N/A,FALSE,"Hotel";"RDVall",#N/A,FALSE,"LDV";"Otherall",#N/A,FALSE,"Other";"Dispoall",#N/A,FALSE,"Dispositions"}</definedName>
    <definedName name="wrn.Allperiods._.without._.Office._.Details.0_2" localSheetId="54" hidden="1">{"Summaryall",#N/A,FALSE,"Model";"5 Year Argus Office/Retail Properties",#N/A,FALSE,"Office-Retail Argus 2002-2006";"Joint Ventures",#N/A,FALSE,"Joint Ventures";"Hotelall",#N/A,FALSE,"Hotel";"RDVall",#N/A,FALSE,"LDV";"Otherall",#N/A,FALSE,"Other";"Dispoall",#N/A,FALSE,"Dispositions"}</definedName>
    <definedName name="wrn.Allperiods._2" localSheetId="54" hidden="1">{"Summaryall",#N/A,FALSE,"Model";"5Officeall",#N/A,FALSE,"Office-Retail Argus 2002-2006";"Officelegal",#N/A,FALSE,"Formatted Office-Retail Page";"Joint Ventures",#N/A,FALSE,"Joint Ventures";"Hotelall",#N/A,FALSE,"Hotel";"RDVall",#N/A,FALSE,"LDV";"Otherall",#N/A,FALSE,"Other";"Dispoall",#N/A,FALSE,"Dispositions"}</definedName>
    <definedName name="wrn.Allperiods.0" localSheetId="54" hidden="1">{"Summaryall",#N/A,FALSE,"Model";"5Officeall",#N/A,FALSE,"Office-Retail Argus 2002-2006";"Officelegal",#N/A,FALSE,"Formatted Office-Retail Page";"Joint Ventures",#N/A,FALSE,"Joint Ventures";"Hotelall",#N/A,FALSE,"Hotel";"RDVall",#N/A,FALSE,"LDV";"Otherall",#N/A,FALSE,"Other";"Dispoall",#N/A,FALSE,"Dispositions"}</definedName>
    <definedName name="wrn.AllProperties." localSheetId="54" hidden="1">{#N/A,#N/A,FALSE,"0Consolidated";#N/A,#N/A,FALSE,"1Airport A and B ";#N/A,#N/A,FALSE,"2CityWest ";#N/A,#N/A,FALSE,"3Normandale Tech A and B";#N/A,#N/A,FALSE,"4Plymouth Corporate";#N/A,#N/A,FALSE,"5Freeway1";#N/A,#N/A,FALSE,"6Freeway2";#N/A,#N/A,FALSE,"7Freeway3";#N/A,#N/A,FALSE,"8Freeway4";#N/A,#N/A,FALSE,"9Parking Lots"}</definedName>
    <definedName name="wrn.Ambassador." localSheetId="54" hidden="1">{#N/A,#N/A,TRUE,"Summary Acquisition Ambassador";#N/A,#N/A,TRUE,"Prime Crest Apartments";#N/A,#N/A,TRUE,"Royal Crest Apartments"}</definedName>
    <definedName name="wrn.ANALYSIS._.SCHEDULES." localSheetId="54">#REF!</definedName>
    <definedName name="wrn.Annual." localSheetId="54" hidden="1">{"Summary Info",#N/A,TRUE,"Summary-Annual";"Sources &amp; Uses",#N/A,TRUE,"Summary-Annual";"Development Program",#N/A,TRUE,"Summary-Annual";"Total Annual CF",#N/A,TRUE,"Summary-Annual";"Total Detailed CF",#N/A,TRUE,"Summary";"Entitlement Costs",#N/A,TRUE,"Ent &amp; Infr";"Infrastructure Costs",#N/A,TRUE,"Ent &amp; Infr";"Infrastructure Costs 2",#N/A,TRUE,"Ent &amp; Infr";"Infrastructure Costs 3",#N/A,TRUE,"Ent &amp; Infr";"Infrastructure Costs 4",#N/A,TRUE,"Ent &amp; Infr";"Res Summary",#N/A,TRUE,"Residential";"Res CF Annual",#N/A,TRUE,"Residential";"Res Detailed Annual",#N/A,TRUE,"Residential";"Res Detailed Annual3",#N/A,TRUE,"Residential";"Res Annual Detailed4",#N/A,TRUE,"Residential-Annual";"Rental Summary",#N/A,TRUE,"Residential";"Rental CF Annual",#N/A,TRUE,"Residential";"Rental Detailed Annual2",#N/A,TRUE,"Residential";"Retail Summary",#N/A,TRUE,"Residential";"Retail Budget",#N/A,TRUE,"Retail";"Retail CF Annual",#N/A,TRUE,"Retail";"Retail Detailed Annual",#N/A,TRUE,"Retail";"Retail Detailed Annual2",#N/A,TRUE,"Retail";"Hotel Annual",#N/A,TRUE,"Hotel";"CFD Annual",#N/A,TRUE,"CFD-Annual";"TIF1",#N/A,TRUE,"TIF - Annual";"TIF2",#N/A,TRUE,"TIF - Annual"}</definedName>
    <definedName name="wrn.Annual._.Detail." localSheetId="54" hidden="1">{"annualsum",#N/A,FALSE,"Cost Summary";"annual1",#N/A,FALSE,"Phase_1";"annual2",#N/A,FALSE,"Phase_2";"annual3",#N/A,FALSE,"Phase_3";"annual4",#N/A,FALSE,"Phase_4"}</definedName>
    <definedName name="wrn.Annual._.Golf." localSheetId="54" hidden="1">{"a_dev",#N/A,FALSE,"Golf Development";"a_memstats",#N/A,FALSE,"Golf Development";"a_opstats",#N/A,FALSE,"Golf Development";"a_rev",#N/A,FALSE,"Golf Development";"a_return",#N/A,FALSE,"Golf Development"}</definedName>
    <definedName name="wrn.Annual._.Golf.2" localSheetId="54" hidden="1">{"a_dev",#N/A,FALSE,"Golf Development";"a_memstats",#N/A,FALSE,"Golf Development";"a_opstats",#N/A,FALSE,"Golf Development";"a_rev",#N/A,FALSE,"Golf Development";"a_return",#N/A,FALSE,"Golf Development"}</definedName>
    <definedName name="wrn.Annual._.Hotel." localSheetId="54" hidden="1">{"annual hotel",#N/A,FALSE,"Hotel Development"}</definedName>
    <definedName name="wrn.Annual._.Hotel.2" localSheetId="54" hidden="1">{"annual hotel",#N/A,FALSE,"Hotel Development"}</definedName>
    <definedName name="wrn.Annual._.Land._.Sales." localSheetId="54" hidden="1">{"annual",#N/A,FALSE,"Land Sales"}</definedName>
    <definedName name="wrn.Annual._.Land._.Sales_2" localSheetId="54" hidden="1">{"annual",#N/A,FALSE,"Land Sales"}</definedName>
    <definedName name="wrn.Annual._.Report." localSheetId="54" hidden="1">{"annual",#N/A,FALSE,"Pro Forma";#N/A,#N/A,FALSE,"Golf Operations"}</definedName>
    <definedName name="wrn.Annual._.Report._.no._.releases." localSheetId="54" hidden="1">{"a_sales",#N/A,FALSE,"Summary";"a_debt",#N/A,FALSE,"Summary";"a_cash",#N/A,FALSE,"Summary";"a_accrual",#N/A,FALSE,"Summary"}</definedName>
    <definedName name="wrn.Annual._.Report._.no._.releases2" localSheetId="54" hidden="1">{"a_sales",#N/A,FALSE,"Summary";"a_debt",#N/A,FALSE,"Summary";"a_cash",#N/A,FALSE,"Summary";"a_accrual",#N/A,FALSE,"Summary"}</definedName>
    <definedName name="wrn.Annual._.Report._.with._.releases." localSheetId="54" hidden="1">{"a_sales",#N/A,FALSE,"Summary";"a_debt",#N/A,FALSE,"Summary";"a_releases",#N/A,FALSE,"Summary";"a_cash",#N/A,FALSE,"Summary";"a_accrual",#N/A,FALSE,"Summary"}</definedName>
    <definedName name="wrn.Annual._.Report._.with._.releases.2" localSheetId="54" hidden="1">{"a_sales",#N/A,FALSE,"Summary";"a_debt",#N/A,FALSE,"Summary";"a_releases",#N/A,FALSE,"Summary";"a_cash",#N/A,FALSE,"Summary";"a_accrual",#N/A,FALSE,"Summary"}</definedName>
    <definedName name="wrn.Annual._.Report._2" localSheetId="54" hidden="1">{"annual",#N/A,FALSE,"Pro Forma";#N/A,#N/A,FALSE,"Golf Operations"}</definedName>
    <definedName name="wrn.Annual._.Summary." localSheetId="54">#REF!</definedName>
    <definedName name="wrn.annual._2" localSheetId="54" hidden="1">{"annual",#N/A,FALSE,"Pro Forma"}</definedName>
    <definedName name="wrn.AnnualRentRoll" localSheetId="54" hidden="1">{"AnnualRentRoll",#N/A,FALSE,"RentRoll"}</definedName>
    <definedName name="wrn.AnnualRentRoll." localSheetId="54" hidden="1">{"AnnualRentRoll",#N/A,FALSE,"RentRoll"}</definedName>
    <definedName name="wrn.annualrentroll2" localSheetId="54" hidden="1">{"AnnualRentRoll",#N/A,FALSE,"RentRoll"}</definedName>
    <definedName name="wrn.Appendix." localSheetId="54" hidden="1">{"IS Salary new",#N/A,TRUE,"Salaries";"IS Salary old",#N/A,TRUE,"Old Allocations";"Allocation Summary",#N/A,TRUE,"Allocation Summary";"Network Allocations 1",#N/A,TRUE,"Network Allocations";"Network Allocations 2",#N/A,TRUE,"Network Allocations";"Computer Upgrades 1",#N/A,TRUE,"Computer Upgrades";"Computer Upgrades 2",#N/A,TRUE,"Computer Upgrades";"Computers new and repl 1",#N/A,TRUE,"Computers (New and Repl)";"Computers new and repl 2",#N/A,TRUE,"Computers (New and Repl)"}</definedName>
    <definedName name="wrn.Appraisal." localSheetId="54">#REF!</definedName>
    <definedName name="wrn.Appraisal._.2." localSheetId="54">#REF!</definedName>
    <definedName name="wrn.Appraisal._.3." localSheetId="54">#REF!</definedName>
    <definedName name="wrn.Arcform1." localSheetId="54" hidden="1">{"One",#N/A,FALSE,"Property";"Rent Analysis",#N/A,FALSE,"Rent &amp; Income";"Market",#N/A,FALSE,"Market";"Environmental",#N/A,FALSE,"Environmental"}</definedName>
    <definedName name="wrn.Arcform2." localSheetId="54" hidden="1">{"Development Team",#N/A,FALSE,"Team";"Environmental",#N/A,FALSE,"Environmental";"Permanent",#N/A,FALSE,"Perm Mtg";"Soft",#N/A,FALSE,"Soft Mtg"}</definedName>
    <definedName name="wrn.Arcform3." localSheetId="54" hidden="1">{"Grant",#N/A,FALSE,"Grant";"GP Developer",#N/A,FALSE,"GP &amp; Dev Loans";"Operating Analysis",#N/A,FALSE,"Operations";"Tax Credit",#N/A,FALSE,"Tax Credits";"Tax Credit Analysis",#N/A,FALSE,"TC Analysis"}</definedName>
    <definedName name="wrn.Arcform4." localSheetId="54" hidden="1">{"Construction Analysis",#N/A,FALSE,"Constr Analysis";"Construction Financing",#N/A,FALSE,"Constr Finan";"Guarantees and Reserves",#N/A,FALSE,"Guar &amp; Reserves"}</definedName>
    <definedName name="wrn.Arena._.PCD." localSheetId="54">#REF!</definedName>
    <definedName name="wrn.Asia." localSheetId="5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et._.Management." localSheetId="54">#REF!</definedName>
    <definedName name="wrn.Assum.._.and._.Totals._.Inv.." localSheetId="54">#REF!</definedName>
    <definedName name="wrn.Assum.._.and._.Totals._.Sum.." localSheetId="54">#REF!</definedName>
    <definedName name="wrn.Assumption._.Recap._.Sheet." localSheetId="54" hidden="1">{#N/A,#N/A,FALSE,"AssumpRecap"}</definedName>
    <definedName name="wrn.Assumptions." localSheetId="54">#REF!</definedName>
    <definedName name="wrn.Att._.II." localSheetId="54">#REF!</definedName>
    <definedName name="wrn.attachment._.1." localSheetId="54">#REF!</definedName>
    <definedName name="wrn.Auto._.Comp." localSheetId="54" hidden="1">{#N/A,#N/A,FALSE,"Sheet1"}</definedName>
    <definedName name="wrn.autoproj." localSheetId="54" hidden="1">{#N/A,#N/A,FALSE,"Project Properties";#N/A,#N/A,FALSE,"Eng %";#N/A,#N/A,FALSE,"ENGFORM";#N/A,#N/A,FALSE,"staffing";#N/A,#N/A,FALSE,"spending"}</definedName>
    <definedName name="wrn.B._.Spread._.Worksheet._.Summary." localSheetId="54" hidden="1">{#N/A,#N/A,FALSE,"B_Spread"}</definedName>
    <definedName name="wrn.B._.Spread._.Worksheets._.Detail." localSheetId="54" hidden="1">{#N/A,#N/A,FALSE,"B_Spread"}</definedName>
    <definedName name="wrn.BA." localSheetId="54" hidden="1">{"ba1",#N/A,TRUE,"B-A";"ba2",#N/A,TRUE,"B-A"}</definedName>
    <definedName name="wrn.BA.2" localSheetId="54" hidden="1">{"ba1",#N/A,TRUE,"B-A";"ba2",#N/A,TRUE,"B-A"}</definedName>
    <definedName name="wrn.balance._.sheet." localSheetId="54" hidden="1">{"bs",#N/A,FALSE,"SCF"}</definedName>
    <definedName name="wrn.Balcor." localSheetId="54"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Base._.Case._.Print." localSheetId="54" hidden="1">{#N/A,#N/A,FALSE,"Assumptions";#N/A,#N/A,FALSE,"Ground Rent";#N/A,#N/A,FALSE,"SQFT SUMMARY";#N/A,#N/A,FALSE,"PROJECT COSTS";#N/A,#N/A,FALSE,"Financing";#N/A,#N/A,FALSE,"RE Tax Analysis";#N/A,#N/A,FALSE,"Oper Pro Forma";#N/A,#N/A,FALSE,"Sale and IRR";#N/A,#N/A,FALSE,"Int BackUP"}</definedName>
    <definedName name="wrn.BaseYearDemand." localSheetId="54">#REF!</definedName>
    <definedName name="wrn.Basic." localSheetId="54" hidden="1">{#N/A,#N/A,FALSE,"Cover";#N/A,#N/A,FALSE,"Assumptions";#N/A,#N/A,FALSE,"Acquirer";#N/A,#N/A,FALSE,"Target";#N/A,#N/A,FALSE,"Income Statement";#N/A,#N/A,FALSE,"Summary Tables"}</definedName>
    <definedName name="wrn.Basic._.Forecast." localSheetId="54" hidden="1">{#N/A,#N/A,FALSE,"Assumptions";#N/A,#N/A,FALSE,"Input";#N/A,#N/A,FALSE,"S &amp; U - Total";#N/A,#N/A,FALSE,"S &amp; U - LIHC";#N/A,#N/A,FALSE,"S &amp; U - Market";#N/A,#N/A,FALSE,"NOI - Total";#N/A,#N/A,FALSE,"NOI - LIHC";#N/A,#N/A,FALSE,"NOI - Market";#N/A,#N/A,FALSE,"TI - Total";#N/A,#N/A,FALSE,"TI - LIHC";#N/A,#N/A,FALSE,"TI - Market";#N/A,#N/A,FALSE,"Costs";#N/A,#N/A,FALSE,"Credit";#N/A,#N/A,FALSE,"LP Rtn";#N/A,#N/A,FALSE,"One Pay-in-LP";#N/A,#N/A,FALSE,"Sale Cash-LP";#N/A,#N/A,FALSE,"Sale Gain-LP";#N/A,#N/A,FALSE,"704(b)-LP";#N/A,#N/A,FALSE,"GP Rtn";#N/A,#N/A,FALSE,"One Pay-in-GP";#N/A,#N/A,FALSE,"Sale Cash-GP";#N/A,#N/A,FALSE,"Sale Gain-GP";#N/A,#N/A,FALSE,"704(b)-GP"}</definedName>
    <definedName name="wrn.basics." localSheetId="54" hidden="1">{#N/A,#N/A,FALSE,"TSUM";#N/A,#N/A,FALSE,"shares";#N/A,#N/A,FALSE,"earnout";#N/A,#N/A,FALSE,"Heaty";#N/A,#N/A,FALSE,"self-tend";#N/A,#N/A,FALSE,"self-sum"}</definedName>
    <definedName name="wrn.BATON._.ROUGE._.1996._.CAP._.EX." localSheetId="54" hidden="1">{#N/A,#N/A,FALSE,"BATCAPX";#N/A,#N/A,FALSE,"GR&amp;CORR TOTALS";#N/A,#N/A,FALSE,"LUX  KING FF&amp;E";#N/A,#N/A,FALSE,"LUX KING GC";#N/A,#N/A,FALSE,"TYP DBL FF&amp;E ";#N/A,#N/A,FALSE,"TYP DBL GC ";#N/A,#N/A,FALSE,"PETITE W-SOFA FF&amp;E";#N/A,#N/A,FALSE,"PETITE W-SOFA GC";#N/A,#N/A,FALSE,"TYP KING FF&amp;E";#N/A,#N/A,FALSE,"TYP KING GC";#N/A,#N/A,FALSE,"EXEC KING FF&amp;E";#N/A,#N/A,FALSE,"EXEC KING GC";#N/A,#N/A,FALSE,"TOWNHS PARLOR FF&amp;E";#N/A,#N/A,FALSE,"TOWNHS PARLOR GC";#N/A,#N/A,FALSE,"LUX K PAR FF&amp;E ";#N/A,#N/A,FALSE,"LUX K PAR GC ";#N/A,#N/A,FALSE,"PRES SUITE FF&amp;E";#N/A,#N/A,FALSE,"PRES SUITE GC";#N/A,#N/A,FALSE,"CONC LOUNGE FF&amp;E";#N/A,#N/A,FALSE,"CONC LOUNGE GC";#N/A,#N/A,FALSE,"ADA GR  FF&amp;E ";#N/A,#N/A,FALSE,"ADA GR GC ";#N/A,#N/A,FALSE,"GUEST COR FF&amp;E ";#N/A,#N/A,FALSE,"GUEST  CORR GC";#N/A,#N/A,FALSE,"2ND FLR BANQ FF&amp;E L";#N/A,#N/A,FALSE,"2ND FLR BANQ GC L";#N/A,#N/A,FALSE,"2ND FLR BANQ FF&amp;E S";#N/A,#N/A,FALSE,"2ND FLR BANQ GC S"}</definedName>
    <definedName name="wrn.BCN._.REVISED." localSheetId="54" hidden="1">{#N/A,#N/A,FALSE,"Income Statement - Phase II";#N/A,#N/A,FALSE,"Balance Sheet Phase II";#N/A,#N/A,FALSE,"Transaction Costs";#N/A,#N/A,FALSE,"Debt &amp; Equity Detail";#N/A,#N/A,FALSE,"G&amp;A Reduction - 25%";#N/A,#N/A,FALSE,"G&amp;A Reduction - 50%";#N/A,#N/A,FALSE,"G&amp;A Reduction - 75%";#N/A,#N/A,FALSE,"GandA Reduction Detail"}</definedName>
    <definedName name="wrn.BCNPROJ." localSheetId="54" hidden="1">{#N/A,#N/A,FALSE,"Income Statement";#N/A,#N/A,FALSE,"Balance Sheet";#N/A,#N/A,FALSE,"Sheet5";#N/A,#N/A,FALSE,"Debt &amp; Equity Detail"}</definedName>
    <definedName name="wrn.BCRE." localSheetId="54">#REF!</definedName>
    <definedName name="wrn.BEL." localSheetId="54" hidden="1">{"IS",#N/A,FALSE,"IS";"RPTIS",#N/A,FALSE,"RPTIS";"STATS",#N/A,FALSE,"STATS";"CELL",#N/A,FALSE,"CELL";"BS",#N/A,FALSE,"BS"}</definedName>
    <definedName name="wrn.BidCo." localSheetId="54" hidden="1">{#N/A,#N/A,FALSE,"BidCo Assumptions";#N/A,#N/A,FALSE,"Credit Stats";#N/A,#N/A,FALSE,"Bidco Summary";#N/A,#N/A,FALSE,"BIDCO Consolidated"}</definedName>
    <definedName name="wrn.BIGGER." localSheetId="54" hidden="1">{"PROFORMA",#N/A,FALSE,"A";"BIGGER 1",#N/A,FALSE,"B";"BIGGER 2",#N/A,FALSE,"B";"BIGGER 3",#N/A,FALSE,"B";"SMALL CF 1",#N/A,FALSE,"C"}</definedName>
    <definedName name="wrn.Binder." localSheetId="54" hidden="1">{"Summary",#N/A,FALSE,"Financial Summary";"Income",#N/A,FALSE,"Lease Terms";"Development",#N/A,FALSE,"Development Costs";"Expense",#N/A,FALSE,"Lease Terms";"CFlow",#N/A,FALSE,"5 Year Cash Flow"}</definedName>
    <definedName name="wrn.Birdie." localSheetId="54" hidden="1">{#N/A,#N/A,FALSE,"Trans Summary";#N/A,#N/A,FALSE,"Proforma Five Yr";#N/A,#N/A,FALSE,"Occ and Rate"}</definedName>
    <definedName name="wrn.BlackWhite." localSheetId="54" hidden="1">{#N/A,#N/A,FALSE,"NNN sum";#N/A,#N/A,FALSE,"10-yr Opt. A Sum";#N/A,#N/A,FALSE,"10-yr Opt A Other Costs";#N/A,#N/A,FALSE,"Purchase Sum";#N/A,#N/A,FALSE,"Purchase Other Costs"}</definedName>
    <definedName name="wrn.BlackWhite5" localSheetId="54" hidden="1">{#N/A,#N/A,FALSE,"NNN sum";#N/A,#N/A,FALSE,"10-yr Opt. A Sum";#N/A,#N/A,FALSE,"10-yr Opt A Other Costs";#N/A,#N/A,FALSE,"Purchase Sum";#N/A,#N/A,FALSE,"Purchase Other Costs"}</definedName>
    <definedName name="wrn.bleu4." localSheetId="54">#REF!</definedName>
    <definedName name="wrn.bleu4.2" localSheetId="54" hidden="1">{#N/A,#N/A,FALSE}</definedName>
    <definedName name="wrn.bleu5" localSheetId="54">#REF!</definedName>
    <definedName name="wrn.blu3" localSheetId="54" hidden="1">{#N/A,#N/A,FALSE}</definedName>
    <definedName name="wrn.blu4" localSheetId="54" hidden="1">{#N/A,#N/A,FALSE}</definedName>
    <definedName name="wrn.Blue._.Book._.Sections." localSheetId="54">#REF!</definedName>
    <definedName name="wrn.bluuuu" localSheetId="54" hidden="1">{#N/A,#N/A,FALSE}</definedName>
    <definedName name="wrn.boardPackage." localSheetId="54" hidden="1">{#N/A,#N/A,FALSE,"ZM I-III Consol FinSummary";#N/A,#N/A,FALSE,"ZM1 FinSummary";#N/A,#N/A,FALSE,"ZM2 FinSummary";#N/A,#N/A,FALSE,"ZM3 FinSummary";#N/A,#N/A,FALSE,"FirstCapFinSummary";#N/A,#N/A,FALSE,"ZellLurieFinSummary";#N/A,#N/A,FALSE,"PortfolioOverview";#N/A,#N/A,FALSE,"Portfolio FinSummary";#N/A,#N/A,FALSE,"OverviewbyState";#N/A,#N/A,FALSE,"portfolio";#N/A,#N/A,FALSE,"ZM123";#N/A,#N/A,FALSE,"FCOccy";#N/A,#N/A,FALSE,"ZL";#N/A,#N/A,FALSE,"ZM ROll SbyS";#N/A,#N/A,FALSE,"zmlConsildated";#N/A,#N/A,FALSE,"FC Roll";#N/A,#N/A,FALSE,"ZL Roll";#N/A,#N/A,FALSE,"Retention";#N/A,#N/A,FALSE,"ConsZM123DebtMaturity";#N/A,#N/A,FALSE,"zm1DebtMaturity";#N/A,#N/A,FALSE,"ZM2DebtMaturity";#N/A,#N/A,FALSE,"ZM3DebtMaturity";#N/A,#N/A,FALSE,"FCDebtMaturity";#N/A,#N/A,FALSE,"ZLDebtMaturity";#N/A,#N/A,FALSE,"Corporate";#N/A,#N/A,FALSE,"SALEDATA";#N/A,#N/A,FALSE,"Pending deals";#N/A,#N/A,FALSE,"zm III";#N/A,#N/A,FALSE,"deal flow";#N/A,#N/A,FALSE,"96Tran";#N/A,#N/A,FALSE,"z4Sources &amp; Uses";#N/A,#N/A,FALSE,"z3 Sources &amp; Uses";#N/A,#N/A,FALSE,"z2 Sources and Uses";#N/A,#N/A,FALSE,"z1 Sources &amp; Uses"}</definedName>
    <definedName name="wrn.Bob." localSheetId="54" hidden="1">{#N/A,#N/A,TRUE,"33_Cover";#N/A,#N/A,TRUE,"1_Exec_Summ";#N/A,#N/A,TRUE,"2_Assump_Genl";#N/A,#N/A,TRUE,"5_Cash_Flow";#N/A,#N/A,TRUE,"11_Exp_Dtl";#N/A,#N/A,TRUE,"10_Exp_Recov_Dtl";#N/A,#N/A,TRUE,"12_Residual";#N/A,#N/A,TRUE,"14_Pricing_Mtx";#N/A,#N/A,TRUE,"29_Residual_Mtx";#N/A,#N/A,TRUE,"18_Expirations"}</definedName>
    <definedName name="wrn.BofA_RE." localSheetId="54" hidden="1">{#N/A,#N/A,TRUE,"toc";#N/A,#N/A,TRUE,"data1";#N/A,#N/A,TRUE,"financing";#N/A,#N/A,TRUE,"source";#N/A,#N/A,TRUE,"flow";#N/A,#N/A,TRUE,"cash";#N/A,#N/A,TRUE,"-3%";#N/A,#N/A,TRUE,"tax";#N/A,#N/A,TRUE,"ben";#N/A,#N/A,TRUE,"Exit";#N/A,#N/A,TRUE,"Mezza";#N/A,#N/A,TRUE,"ln2";#N/A,#N/A,TRUE,"ln3";#N/A,#N/A,TRUE,"ln4";#N/A,#N/A,TRUE,"lnsum";#N/A,#N/A,TRUE,"rep";#N/A,#N/A,TRUE,"depr";#N/A,#N/A,TRUE,"funded";#N/A,#N/A,TRUE,"fedtc";#N/A,#N/A,TRUE,"statetc";#N/A,#N/A,TRUE,"mingain";#N/A,#N/A,TRUE,"Qirr (2)"}</definedName>
    <definedName name="wrn.Bonds." localSheetId="54" hidden="1">{#N/A,#N/A,FALSE,"Bonds - Consol";#N/A,#N/A,FALSE,"Bonds - Lakes";#N/A,#N/A,FALSE,"Bonds - Chabot";#N/A,#N/A,FALSE,"Bonds - Diablo"}</definedName>
    <definedName name="wrn.BOOK." localSheetId="54" hidden="1">{#N/A,#N/A,FALSE,"COVER";#N/A,#N/A,FALSE,"TABLE OF CONTENTS";#N/A,#N/A,FALSE,"EXEC SUMM";#N/A,#N/A,FALSE,"SURVEY";#N/A,#N/A,FALSE,"PROSPECT";#N/A,#N/A,FALSE,"NEW,EXPANSION,RENEWAL,RELET";#N/A,#N/A,FALSE,"EXPIRED,DEFAULTED";#N/A,#N/A,FALSE,"SIGNED LEASES";#N/A,#N/A,FALSE,"LOST TRANSACTIONS ";#N/A,#N/A,FALSE,"STACKING PLAN";#N/A,#N/A,FALSE,"EXPIRATIONS";#N/A,#N/A,FALSE,"OPTIONS";#N/A,#N/A,FALSE,"SUBLEASE";#N/A,#N/A,FALSE,"AR ANALYSIS";#N/A,#N/A,FALSE,"NER_IN_PLACE";#N/A,#N/A,FALSE,"NER_ACQ_DATE";#N/A,#N/A,FALSE,"titles"}</definedName>
    <definedName name="wrn.Book._.Reports." localSheetId="54" hidden="1">{"Current Month",#N/A,FALSE,"Current Compar.";"Year-To-Date",#N/A,FALSE,"Year Comparison";"Forecast",#N/A,FALSE,"Comparison NOI";"Actual Input",#N/A,FALSE,"Act...Ratios"}</definedName>
    <definedName name="wrn.Both._.Outputs." localSheetId="54">#REF!</definedName>
    <definedName name="wrn.BOV." localSheetId="54" hidden="1">{#N/A,#N/A,FALSE,"Pricing Matrix";#N/A,#N/A,FALSE,"Assumptions";#N/A,#N/A,FALSE,"Year One Pro Forma";#N/A,#N/A,FALSE,"Operating Stmts";#N/A,#N/A,FALSE,"Cash Flow Projections";#N/A,#N/A,FALSE,"Rent Roll Summary";#N/A,#N/A,FALSE,"Market Rent Detail";#N/A,#N/A,FALSE,"Effective Rental Income Detail"}</definedName>
    <definedName name="wrn.Bridge." localSheetId="54"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rookfield._.Notes." localSheetId="54" hidden="1">{#N/A,#N/A,FALSE,"Note 2";#N/A,#N/A,FALSE,"Note 3";#N/A,#N/A,FALSE,"Note 4";#N/A,#N/A,FALSE,"Note 5";#N/A,#N/A,FALSE,"Note 6";#N/A,#N/A,FALSE,"Note 10"}</definedName>
    <definedName name="wrn.BT._.Report." localSheetId="54">#REF!</definedName>
    <definedName name="wrn.bud98" localSheetId="54">#REF!</definedName>
    <definedName name="wrn.bud99" localSheetId="54">#REF!</definedName>
    <definedName name="wrn.Budget." localSheetId="54" hidden="1">{"Spread Dollars",#N/A,FALSE,"Budget";"Spread Ratios",#N/A,FALSE,"Budget";"Target Comparison",#N/A,FALSE,"Summary"}</definedName>
    <definedName name="wrn.Budget._.1997._.Analysis." localSheetId="54" hidden="1">{#N/A,#N/A,TRUE,"Budget 1997 Class A";#N/A,#N/A,TRUE,"Budgets 1997 Class B &amp; C"}</definedName>
    <definedName name="wrn.BUDGET._.PACKAGE." localSheetId="54" hidden="1">{"General Input",#N/A,FALSE,"General Info";"Miscellaneous Input",#N/A,FALSE,"General Info";"Tenant Info",#N/A,FALSE,"Revenue Input";"Base Rent",#N/A,FALSE,"Revenue Input";"RSF Projections",#N/A,FALSE,"Revenue Input";"OP Cost Escalations",#N/A,FALSE,"Revenue Input";"OP Cost Monthly",#N/A,FALSE,"Revenue Input";"RE Tax Escalation",#N/A,FALSE,"Revenue Input";"RE Tax Monthly",#N/A,FALSE,"Revenue Input";"Assumptions",#N/A,FALSE,"Leasing Assumptions";"Property Improvements",#N/A,FALSE,"Property Improvements";"Parking",#N/A,FALSE,"Parking";"ONE",#N/A,FALSE,"Expenses";"TWO",#N/A,FALSE,"Expenses";"FOUR",#N/A,FALSE,"Expenses";"THREE",#N/A,FALSE,"Expenses";"Five",#N/A,FALSE,"Expenses";"Six",#N/A,FALSE,"Expenses";"Seven",#N/A,FALSE,"Expenses";"Eight",#N/A,FALSE,"Expenses";"Nine",#N/A,FALSE,"Expenses";"Ten",#N/A,FALSE,"Expenses";"Eleven",#N/A,FALSE,"Expenses";"Twelve",#N/A,FALSE,"Expenses";"Thirteen",#N/A,FALSE,"Expenses";"Fourteen",#N/A,FALSE,"Expenses";"Fifteen",#N/A,FALSE,"Expenses";"Sixteen",#N/A,FALSE,"Expenses";"Seventeen",#N/A,FALSE,"Expenses";"Eighteen",#N/A,FALSE,"Expenses";"Nineteen",#N/A,FALSE,"Expenses";"Twenty",#N/A,FALSE,"Expenses";"Twenty one",#N/A,FALSE,"Expenses";"Twenty two",#N/A,FALSE,"Expenses";"Twenty three",#N/A,FALSE,"Expenses";"Twenty four",#N/A,FALSE,"Expenses";"Twenty five",#N/A,FALSE,"Expenses";"Twenty six",#N/A,FALSE,"Expenses";"Twenty seven",#N/A,FALSE,"Expenses";"Twenty eight",#N/A,FALSE,"Expenses";"Twenty nine",#N/A,FALSE,"Expenses";"Thirty",#N/A,FALSE,"Expenses";"Thirty one",#N/A,FALSE,"Expenses";"Thirty two",#N/A,FALSE,"Expenses";"Thirty three",#N/A,FALSE,"Expenses";"Thirty four",#N/A,FALSE,"Expenses";"Thirty five",#N/A,FALSE,"Expenses";"Thirty six",#N/A,FALSE,"Expenses";"Thirty seven",#N/A,FALSE,"Expenses";"Thirty eight",#N/A,FALSE,"Expenses";"Thirty nine",#N/A,FALSE,"Expenses";"forty",#N/A,FALSE,"Expenses";"Forty one",#N/A,FALSE,"Expenses";"Forty two",#N/A,FALSE,"Expenses";"Forty three",#N/A,FALSE,"Expenses";"Forty four",#N/A,FALSE,"Expenses";"Forty five",#N/A,FALSE,"Expenses";"PriorYr1",#N/A,FALSE,"Prior Year Amounts";"PriorYr2",#N/A,FALSE,"Prior Year Amounts";#N/A,#N/A,FALSE,"Capital Expenditures";"Commission Cost",#N/A,FALSE,"Capital Expenditures";"Tenant Improvements",#N/A,FALSE,"Capital Expenditures";#N/A,#N/A,FALSE,"Revenue Schedules";"Revenue Summary",#N/A,FALSE,"Revenue Schedules";#N/A,#N/A,FALSE,"Expense Schedules";"Expense Schedules",#N/A,FALSE,"Expense Schedules";"MonSum 1",#N/A,FALSE,"Summary Schedules";"MonSum 2",#N/A,FALSE,"Summary Schedules";"QtrSum1",#N/A,FALSE,"Summary Schedules";"QtrSum2",#N/A,FALSE,"Summary Schedules";"AnnualSum1",#N/A,FALSE,"Summary Schedules"}</definedName>
    <definedName name="wrn.budget99" localSheetId="54">#REF!</definedName>
    <definedName name="wrn.bullshit1." localSheetId="54" hidden="1">{#N/A,#N/A,FALSE,"Sheet1";#N/A,#N/A,FALSE,"Summary";#N/A,#N/A,FALSE,"proj1";#N/A,#N/A,FALSE,"proj2"}</definedName>
    <definedName name="wrn.Capital._.Expenditures." localSheetId="54" hidden="1">{"Commission Cost",#N/A,FALSE,"Capital Expenditures";"Tenant Improvements",#N/A,FALSE,"Capital Expenditures"}</definedName>
    <definedName name="wrn.Capital_Increm.." localSheetId="54" hidden="1">{#N/A,#N/A,FALSE,"Capital-Incremental"}</definedName>
    <definedName name="wrn.Capital_Nonincre.." localSheetId="54" hidden="1">{#N/A,#N/A,FALSE,"Capital-Nonincremental"}</definedName>
    <definedName name="wrn.CAPREIT." localSheetId="54" hidden="1">{#N/A,#N/A,FALSE,"CAPREIT"}</definedName>
    <definedName name="wrn.CAPREIT._.II." localSheetId="54" hidden="1">{#N/A,#N/A,FALSE,"Consolidate II";#N/A,#N/A,FALSE,"Atrium";#N/A,#N/A,FALSE,"DoverFarms";#N/A,#N/A,FALSE,"GreenwayChase";#N/A,#N/A,FALSE,"Island Club 1";#N/A,#N/A,FALSE,"IslesGateway";#N/A,#N/A,FALSE,"MadisonPark";#N/A,#N/A,FALSE,"PacesRun";#N/A,#N/A,FALSE,"Park";#N/A,#N/A,FALSE,"Sunbrook";#N/A,#N/A,FALSE,"TownPlace";#N/A,#N/A,FALSE,"WatPark";#N/A,#N/A,FALSE,"WatPlace";#N/A,#N/A,FALSE,"WatCastleton"}</definedName>
    <definedName name="wrn.CAPREIT._.II._.and._.IV." localSheetId="54" hidden="1">{#N/A,#N/A,FALSE,"Consolidate II &amp; IV";#N/A,#N/A,FALSE,"Atrium";#N/A,#N/A,FALSE,"Chasewood";#N/A,#N/A,FALSE,"ClubNorthHills";#N/A,#N/A,FALSE,"DoverFarms";#N/A,#N/A,FALSE,"GreenwayChase";#N/A,#N/A,FALSE,"Island Club 1";#N/A,#N/A,FALSE,"IslesGateway";#N/A,#N/A,FALSE,"Kensington";#N/A,#N/A,FALSE,"LakeFront";#N/A,#N/A,FALSE,"MadisonPark";#N/A,#N/A,FALSE,"Oaks";#N/A,#N/A,FALSE,"PacesRun";#N/A,#N/A,FALSE,"Park";#N/A,#N/A,FALSE,"PointeWest";#N/A,#N/A,FALSE,"Sunbrook";#N/A,#N/A,FALSE,"Sundance";#N/A,#N/A,FALSE,"TownPlace";#N/A,#N/A,FALSE,"WatPark";#N/A,#N/A,FALSE,"WatPlace";#N/A,#N/A,FALSE,"WatCastleton";#N/A,#N/A,FALSE,"Wellington"}</definedName>
    <definedName name="wrn.CAPREIT._.IV." localSheetId="54" hidden="1">{#N/A,#N/A,FALSE,"Consolidate IV";#N/A,#N/A,FALSE,"Chasewood";#N/A,#N/A,FALSE,"ClubNorthHills";#N/A,#N/A,FALSE,"Kensington";#N/A,#N/A,FALSE,"LakeFront";#N/A,#N/A,FALSE,"Oaks";#N/A,#N/A,FALSE,"PointeWest";#N/A,#N/A,FALSE,"Sundance";#N/A,#N/A,FALSE,"Wellington"}</definedName>
    <definedName name="wrn.CAPREIT._.TERA." localSheetId="54" hidden="1">{#N/A,#N/A,FALSE,"Consolidate TERA";#N/A,#N/A,FALSE,"Boulder";#N/A,#N/A,FALSE,"Braden";#N/A,#N/A,FALSE,"Cambridge";#N/A,#N/A,FALSE,"Charleston";#N/A,#N/A,FALSE,"Cornerstone";#N/A,#N/A,FALSE,"Courtyard";#N/A,#N/A,FALSE,"LakeMayport";#N/A,#N/A,FALSE,"Paces River 1";#N/A,#N/A,FALSE,"Paces River 2";#N/A,#N/A,FALSE,"Paddock ";#N/A,#N/A,FALSE,"Summer";#N/A,#N/A,FALSE,"Sutton"}</definedName>
    <definedName name="wrn.CAPREIT._.V." localSheetId="54" hidden="1">{#N/A,#N/A,FALSE,"Consolidate V";#N/A,#N/A,FALSE,"Ashley";#N/A,#N/A,FALSE,"Biscayne";#N/A,#N/A,FALSE,"Carnegie";#N/A,#N/A,FALSE,"Culpeper ";#N/A,#N/A,FALSE,"Island Club 2";#N/A,#N/A,FALSE,"MadisonRidge";#N/A,#N/A,FALSE,"Magnolia";#N/A,#N/A,FALSE,"Royal";#N/A,#N/A,FALSE,"Valle"}</definedName>
    <definedName name="wrn.CAPREIT2" localSheetId="54" hidden="1">{#N/A,#N/A,FALSE,"CAPREIT"}</definedName>
    <definedName name="wrn.Capx." localSheetId="54" hidden="1">{"Capx/exp",#N/A,FALSE,"CapX"}</definedName>
    <definedName name="wrn.cash" localSheetId="54" hidden="1">{#N/A,#N/A,FALSE,"Matrix";#N/A,#N/A,FALSE,"Cash Flow";#N/A,#N/A,FALSE,"10 Year Cost Analysis"}</definedName>
    <definedName name="wrn.Cash._.and._.Accrual." localSheetId="54" hidden="1">{"a_cash",#N/A,FALSE,"Summary";"a_accrual",#N/A,FALSE,"Summary"}</definedName>
    <definedName name="wrn.Cash._.and._.Accrual.2" localSheetId="54" hidden="1">{"a_cash",#N/A,FALSE,"Summary";"a_accrual",#N/A,FALSE,"Summary"}</definedName>
    <definedName name="wrn.Cash._.Flow." localSheetId="54">#REF!</definedName>
    <definedName name="wrn.Cash._.Flow._.Anal." localSheetId="54">#REF!</definedName>
    <definedName name="wrn.Cash._.Flow._.Analysis." localSheetId="54">#REF!</definedName>
    <definedName name="wrn.Cash._.Flow._.Analysis.2" localSheetId="54" hidden="1">{"CF",#N/A,FALSE,"Cash Flow";"RET",#N/A,FALSE,"Returns";"NPV",#N/A,FALSE,"Values";"ASMPT",#N/A,FALSE,"Assumptions"}</definedName>
    <definedName name="wrn.Cash._.Flow._.and._.Matrix." localSheetId="54" hidden="1">{#N/A,#N/A,FALSE,"Matrix";#N/A,#N/A,FALSE,"Cash Flow";#N/A,#N/A,FALSE,"10 Year Cost Analysis"}</definedName>
    <definedName name="wrn.Cash._.Flow._.Summary." localSheetId="54">#REF!</definedName>
    <definedName name="wrn.CASH._.FLOWS._.ONLY." localSheetId="54" hidden="1">{#N/A,#N/A,FALSE,"Assumptions";#N/A,#N/A,FALSE,"Consol CF";#N/A,#N/A,FALSE,"Hacienda CF";#N/A,#N/A,FALSE,"Chabot CF";#N/A,#N/A,FALSE,"Diablo CF"}</definedName>
    <definedName name="wrn.cash.both" localSheetId="54">#REF!</definedName>
    <definedName name="wrn.cash.retail" localSheetId="54">#REF!</definedName>
    <definedName name="wrn.Cash_Flow." localSheetId="54" hidden="1">{#N/A,#N/A,FALSE,"Cash Flow"}</definedName>
    <definedName name="wrn.CashFlow._.Budget." localSheetId="54">#REF!</definedName>
    <definedName name="wrn.CCC." localSheetId="54">#REF!</definedName>
    <definedName name="wrn.CCC._.OPEX." localSheetId="54">#REF!</definedName>
    <definedName name="wrn.CD." localSheetId="54" hidden="1">{"CD1",#N/A,TRUE,"C-D (R)";"CD2",#N/A,TRUE,"C-D (R)"}</definedName>
    <definedName name="wrn.CD.2" localSheetId="54" hidden="1">{"CD1",#N/A,TRUE,"C-D (R)";"CD2",#N/A,TRUE,"C-D (R)"}</definedName>
    <definedName name="wrn.CD_MST." localSheetId="54">#REF!</definedName>
    <definedName name="wrn.CDA." localSheetId="54" hidden="1">{#N/A,#N/A,TRUE,"Comments";#N/A,#N/A,TRUE,"toc";#N/A,#N/A,TRUE,"data1";#N/A,#N/A,TRUE,"financing";#N/A,#N/A,TRUE,"source";#N/A,#N/A,TRUE,"cash";#N/A,#N/A,TRUE,"tax";#N/A,#N/A,TRUE,"ln3";#N/A,#N/A,TRUE,"ln2 (2)";#N/A,#N/A,TRUE,"mht";#N/A,#N/A,TRUE,"cda2";#N/A,#N/A,TRUE,"mtdata1";#N/A,#N/A,TRUE,"mtsource";#N/A,#N/A,TRUE,"mtop";#N/A,#N/A,TRUE,"noi";#N/A,#N/A,TRUE,"base";#N/A,#N/A,TRUE,"mtcash";#N/A,#N/A,TRUE,"mttax";#N/A,#N/A,TRUE,"ti"}</definedName>
    <definedName name="wrn.CF._.Print." localSheetId="54" hidden="1">{#N/A,#N/A,FALSE,"Cash Flow";#N/A,#N/A,FALSE,"FFO";#N/A,#N/A,FALSE,"Dvlpt Assumptions";#N/A,#N/A,FALSE,"Equity &amp; Constr Financing";#N/A,#N/A,FALSE,"JV Fee Analysis - cash";#N/A,#N/A,FALSE,"JV Fee Analysis - GAAP";#N/A,#N/A,FALSE,"Prop CF Adj";#N/A,#N/A,FALSE,"Land Sales";#N/A,#N/A,FALSE,"Capex, existing";#N/A,#N/A,FALSE,"Capex,97 Budget";#N/A,#N/A,FALSE,"Capex, dvlpt";#N/A,#N/A,FALSE,"Cap overhead";#N/A,#N/A,FALSE,"Project Equity";#N/A,#N/A,FALSE,"Leasing Fees";#N/A,#N/A,FALSE,"Debt";#N/A,#N/A,FALSE,"Capitalized Interest";#N/A,#N/A,FALSE,"FF&amp; E Loan";#N/A,#N/A,FALSE,"Strip loan";#N/A,#N/A,FALSE,"Franklin Loan";#N/A,#N/A,FALSE,"Poto_Gurn Amortiz";#N/A,#N/A,FALSE,"Dividend Distr";#N/A,#N/A,FALSE,"Investment in Partnerships";#N/A,#N/A,FALSE,"JV Ops Cash Flow Adj.";#N/A,#N/A,FALSE,"Ontario";#N/A,#N/A,FALSE,"Ontario-Proj";#N/A,#N/A,FALSE,"Ont Debt";#N/A,#N/A,FALSE,"Grapevine";#N/A,#N/A,FALSE,"Grapevine-Proj";#N/A,#N/A,FALSE,"Arizona";#N/A,#N/A,FALSE,"Arizona - Proj";#N/A,#N/A,FALSE,"Sawgrass Ph III";#N/A,#N/A,FALSE,"Saw Phase III-Proj";#N/A,#N/A,FALSE,"City Center";#N/A,#N/A,FALSE,"City Center-Proj";#N/A,#N/A,FALSE,"Columbus";#N/A,#N/A,FALSE,"Columbus-Proj";#N/A,#N/A,FALSE,"Atlanta";#N/A,#N/A,FALSE,"Atlanta-Proj";#N/A,#N/A,FALSE,"Monee";#N/A,#N/A,FALSE,"Monee-Proj";#N/A,#N/A,FALSE,"Houston";#N/A,#N/A,FALSE,"Houston-Proj";#N/A,#N/A,FALSE,"San Francisco";#N/A,#N/A,FALSE,"San Francisco-Proj";#N/A,#N/A,FALSE,"Meadowlands";#N/A,#N/A,FALSE,"Meadowlands-Proj";#N/A,#N/A,FALSE,"Toronto";#N/A,#N/A,FALSE,"Toronto-Proj"}</definedName>
    <definedName name="wrn.CGR." localSheetId="54">#REF!</definedName>
    <definedName name="wrn.CHART." localSheetId="54" hidden="1">{"CHART",#N/A,FALSE,"Arch Communications"}</definedName>
    <definedName name="wrn.CHART2._.detail." localSheetId="54" hidden="1">{#N/A,#N/A,FALSE,"Chart 2 by Prop Type"}</definedName>
    <definedName name="wrn.check." localSheetId="54"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2" localSheetId="54"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lient." localSheetId="54" hidden="1">{"multiple",#N/A,FALSE,"client";"margins",#N/A,FALSE,"client";"data",#N/A,FALSE,"client"}</definedName>
    <definedName name="wrn.Client3." localSheetId="54" hidden="1">{"data",#N/A,FALSE,"client (3)";"margins",#N/A,FALSE,"client (3)";"multiple",#N/A,FALSE,"client (3)"}</definedName>
    <definedName name="wrn.client4." localSheetId="54" hidden="1">{"multiple",#N/A,FALSE,"client (4)";"margins",#N/A,FALSE,"client (4)";"data",#N/A,FALSE,"client (4)"}</definedName>
    <definedName name="wrn.Closing._.BW." localSheetId="54" hidden="1">{#N/A,#N/A,FALSE,"Closing Bentley Wynde";#N/A,#N/A,FALSE,"Closing Bantley Wynde (1)"}</definedName>
    <definedName name="wrn.COM." localSheetId="54">#REF!</definedName>
    <definedName name="wrn.combined." localSheetId="54" hidden="1">{#N/A,#N/A,FALSE,"Page 2";#N/A,#N/A,FALSE,"Page 1A";#N/A,#N/A,FALSE,"Page 1B";#N/A,#N/A,FALSE,"ExecSum";#N/A,#N/A,FALSE,"Budget";#N/A,#N/A,FALSE,"Lease Summary";#N/A,#N/A,FALSE,"Summary1";#N/A,#N/A,FALSE,"CashFlow";#N/A,#N/A,FALSE,"Page 3";#N/A,#N/A,FALSE,"Page 4";#N/A,#N/A,FALSE,"Carry"}</definedName>
    <definedName name="wrn.Combined._.All._.Stmts." localSheetId="54">#REF!</definedName>
    <definedName name="wrn.Combined._.BS." localSheetId="54">#REF!</definedName>
    <definedName name="wrn.COMLAWTC." localSheetId="54">#REF!</definedName>
    <definedName name="wrn.Comp." localSheetId="54" hidden="1">{"Comp",#N/A,FALSE,"Spreadsheet"}</definedName>
    <definedName name="wrn.Compare._.Hawaiki." localSheetId="54" hidden="1">{"Divsum Compare Hawaiki",#N/A,FALSE,"Divsum"}</definedName>
    <definedName name="wrn.COMPCO." localSheetId="54" hidden="1">{"Page1",#N/A,FALSE,"CompCo";"Page2",#N/A,FALSE,"CompCo"}</definedName>
    <definedName name="wrn.Competition._1" localSheetId="54" hidden="1">{#N/A,#N/A,FALSE,"CompSummary";#N/A,#N/A,FALSE,"Comp1";#N/A,#N/A,FALSE,"Comp2";#N/A,#N/A,FALSE,"Comp3";#N/A,#N/A,FALSE,"Comp4";#N/A,#N/A,FALSE,"Comp5";#N/A,#N/A,FALSE,"Our Prop";#N/A,#N/A,FALSE,"Projection Sheet"}</definedName>
    <definedName name="wrn.COMPLETE." localSheetId="54">#REF!</definedName>
    <definedName name="wrn.Complete._.Budget." localSheetId="54" hidden="1">{#N/A,#N/A,TRUE,"Budget";#N/A,#N/A,TRUE,"Revenue &amp; COGS"}</definedName>
    <definedName name="wrn.Complete._.Budget.1" localSheetId="54" hidden="1">{#N/A,#N/A,TRUE,"Budget";#N/A,#N/A,TRUE,"Revenue &amp; COGS"}</definedName>
    <definedName name="wrn.Complete._.Cash._.Flow._.Summary." localSheetId="54">#REF!</definedName>
    <definedName name="wrn.Complete._.Package." localSheetId="54" hidden="1">{"Summary Including DHC",#N/A,TRUE,"SUMMARY";"Financial Assumptions",#N/A,TRUE,"Financial Assumptions";"Sources &amp; Uses",#N/A,TRUE,"Financial Assumptions";"History &amp; Projection",#N/A,TRUE,"History - Proforma"}</definedName>
    <definedName name="wrn.Complete._.Review." localSheetId="54" hidden="1">{#N/A,#N/A,FALSE,"Occ and Rate";#N/A,#N/A,FALSE,"PF Input";#N/A,#N/A,FALSE,"Capital Input";#N/A,#N/A,FALSE,"Proforma Five Yr";#N/A,#N/A,FALSE,"Calculations";#N/A,#N/A,FALSE,"Transaction Summary-DTW"}</definedName>
    <definedName name="wrn.Complete.2" localSheetId="5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5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densed." localSheetId="54" hidden="1">{#N/A,#N/A,FALSE,"Unconsolidated Debt"}</definedName>
    <definedName name="wrn.condensed.0" localSheetId="54" hidden="1">{#N/A,#N/A,FALSE,"Unconsolidated Debt"}</definedName>
    <definedName name="wrn.condensed.2" localSheetId="54" hidden="1">{#N/A,#N/A,FALSE,"Unconsolidated Debt"}</definedName>
    <definedName name="wrn.Const_Monthly." localSheetId="54" hidden="1">{"Const_Monthly",#N/A,FALSE,"Construction"}</definedName>
    <definedName name="wrn.Construction_Summary." localSheetId="54" hidden="1">{#N/A,#N/A,FALSE,"Construction"}</definedName>
    <definedName name="wrn.contribution." localSheetId="54" hidden="1">{#N/A,#N/A,FALSE,"Contribution Analysis"}</definedName>
    <definedName name="wrn.contribution.1" localSheetId="54" hidden="1">{#N/A,#N/A,FALSE,"Contribution Analysis"}</definedName>
    <definedName name="wrn.Control_A." localSheetId="54" hidden="1">{#N/A,#N/A,FALSE,"Notes";#N/A,#N/A,FALSE,"CFD Summary";#N/A,#N/A,FALSE,"Loan Value";#N/A,#N/A,FALSE,"CashFlowSummary";#N/A,#N/A,FALSE,"InvestorSummary";#N/A,#N/A,FALSE,"RevenueAssumptions";#N/A,#N/A,FALSE,"MasterCostAssmp";#N/A,#N/A,FALSE,"InTractCstAssmp";#N/A,#N/A,FALSE,"LotTakedowns"}</definedName>
    <definedName name="wrn.CORNELL._.ANALYSIS." localSheetId="54" hidden="1">{#N/A,#N/A,FALSE,"CORNELL SCENARIO COMPARISON";#N/A,#N/A,FALSE,"SUMMARY";#N/A,#N/A,FALSE,"Returns";#N/A,#N/A,FALSE,"Cash Flow";#N/A,#N/A,FALSE,"Pro-Forma";#N/A,#N/A,FALSE,"Rent Roll"}</definedName>
    <definedName name="wrn.Corporate." localSheetId="54" hidden="1">{"Corporate",#N/A,FALSE,"Corporate Profile"}</definedName>
    <definedName name="wrn.Cost._.Report." localSheetId="54">#REF!</definedName>
    <definedName name="wrn.cotop." localSheetId="54" hidden="1">{"ReportTop",#N/A,FALSE,"report top"}</definedName>
    <definedName name="wrn.cotop2." localSheetId="54" hidden="1">{"ReportTop",#N/A,FALSE,"report top"}</definedName>
    <definedName name="wrn.Cottage._.Summary." localSheetId="54">#REF!</definedName>
    <definedName name="wrn.Cover." localSheetId="54" hidden="1">{"coverall",#N/A,FALSE,"Definitions";"cover1",#N/A,FALSE,"Definitions";"cover2",#N/A,FALSE,"Definitions";"cover3",#N/A,FALSE,"Definitions";"cover4",#N/A,FALSE,"Definitions";"cover5",#N/A,FALSE,"Definitions";"blank",#N/A,FALSE,"Definitions"}</definedName>
    <definedName name="wrn.Credit._.Summary." localSheetId="54">#REF!</definedName>
    <definedName name="wrn.crossroads." localSheetId="54" hidden="1">{#N/A,#N/A,FALSE,"RENT ROLL";#N/A,#N/A,FALSE,"CAM";#N/A,#N/A,FALSE,"TAXES";#N/A,#N/A,FALSE,"INSURANCE";#N/A,#N/A,FALSE,"HVAC";#N/A,#N/A,FALSE,"MARKETING"}</definedName>
    <definedName name="wrn.csc." localSheetId="54" hidden="1">{"orixcsc",#N/A,FALSE,"ORIX CSC";"orixcsc2",#N/A,FALSE,"ORIX CSC"}</definedName>
    <definedName name="wrn.csc.1" localSheetId="54" hidden="1">{"orixcsc",#N/A,FALSE,"ORIX CSC";"orixcsc2",#N/A,FALSE,"ORIX CSC"}</definedName>
    <definedName name="wrn.csc.1_2" localSheetId="54" hidden="1">{"orixcsc",#N/A,FALSE,"ORIX CSC";"orixcsc2",#N/A,FALSE,"ORIX CSC"}</definedName>
    <definedName name="wrn.csc.3" localSheetId="54" hidden="1">{#N/A,#N/A,FALSE,"ORIX CSC"}</definedName>
    <definedName name="wrn.csc.3_2" localSheetId="54" hidden="1">{#N/A,#N/A,FALSE,"ORIX CSC"}</definedName>
    <definedName name="wrn.csc2." localSheetId="54" hidden="1">{#N/A,#N/A,FALSE,"ORIX CSC"}</definedName>
    <definedName name="wrn.csc2.2" localSheetId="54" hidden="1">{#N/A,#N/A,FALSE,"ORIX CSC"}</definedName>
    <definedName name="wrn.cssa." localSheetId="54" hidden="1">{#N/A,#N/A,FALSE,"WATCHDSC";#N/A,#N/A,FALSE,"2LOSSMOD";#N/A,#N/A,FALSE,"2LOSS";#N/A,#N/A,FALSE,"DSC";#N/A,#N/A,FALSE,"OPERAT";#N/A,#N/A,FALSE,"ADJUST";#N/A,#N/A,FALSE,"LEASE EXPIRE"}</definedName>
    <definedName name="wrn.CSSF._.ex._.USGAAP." localSheetId="54" hidden="1">{#N/A,#N/A,FALSE,"Cover &amp; Contents ex USGAAP";#N/A,#N/A,FALSE,"Mgr";#N/A,#N/A,FALSE,"Audit ex USGAAP";#N/A,#N/A,FALSE,"Net Assets &amp; Ops &amp; #Units";#N/A,#N/A,FALSE,"NAV per unit";#N/A,#N/A,FALSE,"Cashflow &amp; RE";#N/A,#N/A,FALSE,"Notes 1-2";#N/A,#N/A,FALSE,"Notes 3-10";#N/A,#N/A,FALSE,"Notes 10-12";#N/A,#N/A,FALSE,"Notes 13-19";#N/A,#N/A,FALSE,"Notes 20-21";#N/A,#N/A,FALSE,"Note 22 Cos 1";#N/A,#N/A,FALSE,"Cos 2";#N/A,#N/A,FALSE,"App I";#N/A,#N/A,FALSE,"App II"}</definedName>
    <definedName name="wrn.Ctrl._.A._.Annually." localSheetId="54" hidden="1">{#N/A,#N/A,FALSE,"Notes";"CashFlowSummary Annually",#N/A,FALSE,"CashFlowSummary";"InvestorSummary Annually",#N/A,FALSE,"InvestorSummary";#N/A,#N/A,FALSE,"RevenueAssumptions";"MasterCostAssmp Annually",#N/A,FALSE,"MasterCostAssmp";#N/A,#N/A,FALSE,"InTractCstAssmp";"LotTakedowns Annually",#N/A,FALSE,"LotTakedowns"}</definedName>
    <definedName name="wrn.Ctrl._.A._.Quarterly." localSheetId="54" hidden="1">{#N/A,#N/A,FALSE,"Notes";#N/A,#N/A,FALSE,"Loan Value";"CashFlowSummary Quarterly",#N/A,FALSE,"CashFlowSummary";"InvestorSummary Quarterly",#N/A,FALSE,"InvestorSummary";#N/A,#N/A,FALSE,"RevenueAssumptions";"MasterCostAssmp Quarterly",#N/A,FALSE,"MasterCostAssmp";#N/A,#N/A,FALSE,"InTractCstAssmp";"Lot Takedowns Quarterly",#N/A,FALSE,"LotTakedowns"}</definedName>
    <definedName name="wrn.Ctrl._.M." localSheetId="54" hidden="1">{#N/A,#N/A,FALSE,"Project Summary";#N/A,#N/A,FALSE,"Notes";#N/A,#N/A,FALSE,"BaseAssumptions";#N/A,#N/A,FALSE,"CFD Summary";#N/A,#N/A,FALSE,"RevenueAssumptions";#N/A,#N/A,FALSE,"MasterCostAssmp";#N/A,#N/A,FALSE,"InTractCstAssmp";#N/A,#N/A,FALSE,"LotTakedowns";#N/A,#N/A,FALSE,"CashFlowSummary";#N/A,#N/A,FALSE,"FlowSummary";#N/A,#N/A,FALSE,"Consolidated Loan";#N/A,#N/A,FALSE,"SourcesAndUses";#N/A,#N/A,FALSE,"CashDistribute";#N/A,#N/A,FALSE,"InvestorSummary";#N/A,#N/A,FALSE,"Finance Summary";#N/A,#N/A,FALSE,"SourceAndUse";#N/A,#N/A,FALSE,"Valuation"}</definedName>
    <definedName name="wrn.Ctrl._.M._.Annually." localSheetId="54" hidden="1">{#N/A,#N/A,FALSE,"Notes";#N/A,#N/A,FALSE,"BaseAssumptions";#N/A,#N/A,FALSE,"CFD";#N/A,#N/A,FALSE,"RevenueAssumptions";"MasterCostAssmp Annually",#N/A,FALSE,"MasterCostAssmp";#N/A,#N/A,FALSE,"InTractCstAssmp";"LotTakedowns Annually",#N/A,FALSE,"LotTakedowns";"CashFlowSummary Annually",#N/A,FALSE,"CashFlowSummary";#N/A,#N/A,FALSE,"Loan Value";"AcqDev Loan Annually",#N/A,FALSE,"AcqDev Loan";"Loan #1 Annually",#N/A,FALSE,"Loan #1";"Loan #2 Annually",#N/A,FALSE,"Loan #2";"Loan #3 Annually",#N/A,FALSE,"Loan #3";"Consolidated Loan Annually",#N/A,FALSE,"Consolidated Loan";"FlowSummary Annually",#N/A,FALSE,"FlowSummary";"SourcesAndUses Annually",#N/A,FALSE,"SourcesAndUses";"CashDistribute Annually",#N/A,FALSE,"CashDistribute";"InvestorSummary Annually",#N/A,FALSE,"InvestorSummary";#N/A,#N/A,FALSE,"Finance Summary";#N/A,#N/A,FALSE,"Valuation"}</definedName>
    <definedName name="wrn.Ctrl._.M._.Quarterly." localSheetId="54" hidden="1">{#N/A,#N/A,FALSE,"Notes";#N/A,#N/A,FALSE,"BaseAssumptions";#N/A,#N/A,FALSE,"CFD";#N/A,#N/A,FALSE,"RevenueAssumptions";"MasterCostAssmp Quarterly",#N/A,FALSE,"MasterCostAssmp";"Lot Takedowns Quarterly",#N/A,FALSE,"LotTakedowns";#N/A,#N/A,FALSE,"InTractCstAssmp";"CashFlowSummary Quarterly",#N/A,FALSE,"CashFlowSummary";#N/A,#N/A,FALSE,"Loan Value";"AcqDev Loan Quarterly",#N/A,FALSE,"AcqDev Loan";"Loan #1 Quarterly",#N/A,FALSE,"Loan #1";"Loan #2 Quarterly",#N/A,FALSE,"Loan #2";"Loan #3 Quarterly",#N/A,FALSE,"Loan #3";"Consolidated Loan Quarterly",#N/A,FALSE,"Consolidated Loan";"FlowSummary Quarterly",#N/A,FALSE,"FlowSummary";"SourcesAndUses Quarterly",#N/A,FALSE,"SourcesAndUses";"CashDistribute Quarterly",#N/A,FALSE,"CashDistribute";"InvestorSummary Quarterly",#N/A,FALSE,"InvestorSummary";#N/A,#N/A,FALSE,"Finance Summary";#N/A,#N/A,FALSE,"Valuation"}</definedName>
    <definedName name="wrn.Currency._.Analysis." localSheetId="54" hidden="1">{"Analysis of Assets_Liabilities",#N/A,FALSE,"ccy_anal";"Analysis of Investments",#N/A,FALSE,"ccy_anal"}</definedName>
    <definedName name="wrn.daily." localSheetId="54" hidden="1">{#N/A,#N/A,FALSE,"Major v. River";#N/A,#N/A,FALSE,"Large Operators";#N/A,#N/A,FALSE,"Smaller Operators";#N/A,#N/A,FALSE,"Equip. Supply";#N/A,#N/A,FALSE,"EBITDA"}</definedName>
    <definedName name="wrn.DARREN." localSheetId="54" hidden="1">{#N/A,#N/A,FALSE,"Track";"Summary",#N/A,FALSE,"Summary";#N/A,#N/A,FALSE,"Sources &amp; Uses";#N/A,#N/A,FALSE,"Annual CFs";"Budget",#N/A,FALSE,"Renovation PF";"Renovation PF",#N/A,FALSE,"Renovation PF";"Hotel Model",#N/A,FALSE,"Renovation PF";"Hotel Financials",#N/A,FALSE,"Renovation PF";"Occupancy #",#N/A,FALSE,"Renovation PF";#N/A,#N/A,FALSE,"Restaurants";#N/A,#N/A,FALSE,"Lounges";#N/A,#N/A,FALSE,"Clubs";#N/A,#N/A,FALSE,"Shows";#N/A,#N/A,FALSE,"Outdoor";#N/A,#N/A,FALSE,"Banquet";#N/A,#N/A,FALSE,"Retail";#N/A,#N/A,FALSE,"Casino"}</definedName>
    <definedName name="wrn.data." localSheetId="54" hidden="1">{"data",#N/A,FALSE,"INPUT"}</definedName>
    <definedName name="wrn.data.2" localSheetId="54">#REF!</definedName>
    <definedName name="wrn.data1" localSheetId="54" hidden="1">{"data",#N/A,FALSE,"INPUT"}</definedName>
    <definedName name="wrn.data5" localSheetId="54" hidden="1">{"data",#N/A,FALSE,"INPUT"}</definedName>
    <definedName name="wrn.DATABASE." localSheetId="54" hidden="1">{"DBINPUT1",#N/A,FALSE,"Database";"DBINPUT2",#N/A,FALSE,"Database"}</definedName>
    <definedName name="wrn.Days._.in._.AR." localSheetId="54" hidden="1">{"Normal",#N/A,TRUE,"Days";"Sold",#N/A,TRUE,"Days"}</definedName>
    <definedName name="wrn.dcf." localSheetId="54" hidden="1">{"mgmt forecast",#N/A,FALSE,"Mgmt Forecast";"dcf table",#N/A,FALSE,"Mgmt Forecast";"sensitivity",#N/A,FALSE,"Mgmt Forecast";"table inputs",#N/A,FALSE,"Mgmt Forecast";"calculations",#N/A,FALSE,"Mgmt Forecast"}</definedName>
    <definedName name="wrn.DCF._.Valuation." localSheetId="54" hidden="1">{"value box",#N/A,TRUE,"DPL Inc. Fin Statements";"unlevered free cash flows",#N/A,TRUE,"DPL Inc. Fin Statements"}</definedName>
    <definedName name="wrn.DCR._.Output." localSheetId="54">#REF!</definedName>
    <definedName name="wrn.Debt._.Maturity." localSheetId="54" hidden="1">{#N/A,#N/A,FALSE,"ZLDebtMaturity";#N/A,#N/A,FALSE,"FCDebtMaturity";#N/A,#N/A,FALSE,"ZM3DebtMaturity";#N/A,#N/A,FALSE,"ZM2DebtMaturity";#N/A,#N/A,FALSE,"zm1DebtMaturity";#N/A,#N/A,FALSE,"ConsZM123DebtMaturity"}</definedName>
    <definedName name="wrn.DEDUCT_INTEREST." localSheetId="54" hidden="1">{"DEDUCTIBLE INT RECAP",#N/A,FALSE,"Recap"}</definedName>
    <definedName name="wrn.Demand._.Calcs." localSheetId="54">#REF!</definedName>
    <definedName name="wrn.Demand._.Inputs." localSheetId="54">#REF!</definedName>
    <definedName name="wrn.detail." localSheetId="54">#REF!</definedName>
    <definedName name="wrn.Detail._.2001._.Budget." localSheetId="54">#REF!</definedName>
    <definedName name="wrn.DETAIL._.SCHEDULES." localSheetId="54">#REF!</definedName>
    <definedName name="wrn.Detailed." localSheetId="54" hidden="1">{"Detailed",#N/A,FALSE,"Schedule4"}</definedName>
    <definedName name="wrn.Detailed._.Partnership._.Returns._.Leveraged." localSheetId="54" hidden="1">{"Return Analysis - Leveraged",#N/A,FALSE,"Return Analysis - Leveraged"}</definedName>
    <definedName name="wrn.Detailed._.Unit._.Mix._.Sheet." localSheetId="54" hidden="1">{#N/A,#N/A,FALSE,"Unit Mix"}</definedName>
    <definedName name="wrn.devdeal." localSheetId="54" hidden="1">{"top",#N/A,TRUE,"Detail";"next",#N/A,TRUE,"Detail";"then",#N/A,TRUE,"Detail";"and",#N/A,TRUE,"Detail";"inaddition",#N/A,TRUE,"Detail";"finally",#N/A,TRUE,"Detail"}</definedName>
    <definedName name="wrn.Development._.Budget." localSheetId="54" hidden="1">{"Year 1",#N/A,FALSE,"Budget";"Year 2",#N/A,FALSE,"Budget";"Year 3",#N/A,FALSE,"Budget";"Year 4",#N/A,FALSE,"Budget"}</definedName>
    <definedName name="wrn.development._.budget._.detail." localSheetId="54" hidden="1">{"Detail Development Cost Summary",#N/A,FALSE,"Cost Sum"}</definedName>
    <definedName name="wrn.Development._.Cost." localSheetId="54">#REF!</definedName>
    <definedName name="wrn.Divsum._.All._.Sections." localSheetId="54" hidden="1">{"Divsum Complete Divsum",#N/A,FALSE,"Divsum"}</definedName>
    <definedName name="wrn.dtl.schedules" localSheetId="54" hidden="1">{"ACCOUNT DETAIL",#N/A,FALSE,"SCHEDULE E";"ACCOUNT DETAIL",#N/A,FALSE,"SCHEDULE G";"ACCOUNT DETAIL",#N/A,FALSE,"SCHEDULE H";"ACCOUNT DETAIL",#N/A,FALSE,"SCHEDULE I"}</definedName>
    <definedName name="wrn.DUE._.DILIGENCE." localSheetId="54">#REF!</definedName>
    <definedName name="wrn.Earnings._.Model." localSheetId="5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 localSheetId="54" hidden="1">{"eb1",#N/A,TRUE,"E-B (R)";"eb2",#N/A,TRUE,"E-B (R)"}</definedName>
    <definedName name="wrn.EC1." localSheetId="54" hidden="1">{"eca",#N/A,TRUE,"E-C1 (R)";"ecb",#N/A,TRUE,"E-C1 (R)"}</definedName>
    <definedName name="wrn.ED." localSheetId="54" hidden="1">{"ed1",#N/A,TRUE,"E-D";"ed2",#N/A,TRUE,"E-D"}</definedName>
    <definedName name="wrn.Engineering." localSheetId="54">#REF!</definedName>
    <definedName name="wrn.Englese._.Report._.1st._.half." localSheetId="54" hidden="1">{"CoverSheet",#N/A,FALSE,"Cover Sheet";"AreaSum",#N/A,FALSE,"Master Area Summary";"Exclusions",#N/A,FALSE,"Exclusions";"EngEXsum",#N/A,FALSE,"Executive Summary";"Eng A sum",#N/A,FALSE,"Bldg A Summary";"EngAest",#N/A,FALSE,"BLDG.A";"EngCsum",#N/A,FALSE,"Bldg C Summary";"EngCest",#N/A,FALSE,"BLDG.C";"EngSTsum",#N/A,FALSE,"Site Summary";"Engsite",#N/A,FALSE,"Site work"}</definedName>
    <definedName name="wrn.Englese._.Report._.2nd._.half." localSheetId="54" hidden="1">{"EngSWsum",#N/A,FALSE,"Sewer Summary";"EngSWest",#N/A,FALSE,"Sewer Estimate";"Eng GRsum",#N/A,FALSE,"Garage Summary";"EngGRest",#N/A,FALSE,"Garage Estimate";"EngPLsum",#N/A,FALSE,"Pool Summary";"EngPLest",#N/A,FALSE,"Pool";"EngPHsum",#N/A,FALSE,"Pool House Summary";"EngPHest",#N/A,FALSE,"Pool House Estimate";"EngMAsum",#N/A,FALSE,"Marina Summary";"EngMAest",#N/A,FALSE,"Marina Estimate"}</definedName>
    <definedName name="wrn.ENTIRE." localSheetId="54">#REF!</definedName>
    <definedName name="wrn.Entire._.Package." localSheetId="54" hidden="1">{#N/A,#N/A,FALSE,"Smry1";#N/A,#N/A,FALSE,"Smry2";#N/A,#N/A,FALSE,"Finance Cash Flow";#N/A,#N/A,FALSE,"ProForma_Input";#N/A,#N/A,FALSE,"prop_input";#N/A,#N/A,FALSE,"regional_input";#N/A,#N/A,FALSE,"LT Cost of Capital_Input";#N/A,#N/A,FALSE,"Debt_Input";#N/A,#N/A,FALSE,"Yr 6 Rent";#N/A,#N/A,FALSE,"Accr_Dil Cmpd"}</definedName>
    <definedName name="wrn.Environmental." localSheetId="54">#REF!</definedName>
    <definedName name="wrn.equity." localSheetId="54" hidden="1">{#N/A,#N/A,FALSE,"Cover";#N/A,#N/A,FALSE,"Equity Sum";#N/A,#N/A,FALSE,"Constr Phase";#N/A,#N/A,FALSE,"Graph";#N/A,#N/A,FALSE,"Proforma";#N/A,#N/A,FALSE,"SQFT";#N/A,#N/A,FALSE,"TDC";#N/A,#N/A,FALSE,"Loan";#N/A,#N/A,FALSE,"Start Costs";#N/A,#N/A,FALSE,"Oper Exp";#N/A,#N/A,FALSE,"Grid"}</definedName>
    <definedName name="wrn.Error._.Report." localSheetId="54" hidden="1">{"Error Report",#N/A,FALSE,"Report"}</definedName>
    <definedName name="wrn.Estimate._.Backup." localSheetId="54" hidden="1">{"Estimate Backup",#N/A,FALSE,"Divsum"}</definedName>
    <definedName name="wrn.Europe." localSheetId="5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5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cavation." localSheetId="54">#REF!</definedName>
    <definedName name="wrn.Exec._.Summary." localSheetId="54">#REF!</definedName>
    <definedName name="wrn.ExecMgt._.Reports." localSheetId="54" hidden="1">{#N/A,#N/A,FALSE,"PropInfo";#N/A,#N/A,FALSE,"Summary";#N/A,#N/A,FALSE,"Comparitive";#N/A,#N/A,FALSE,"RevSummary"}</definedName>
    <definedName name="wrn.Executive._.Summary._.Reports." localSheetId="54" hidden="1">{"Estimated Proforma (Prelim. Proforma)",#N/A,TRUE,"Prelim. Proforma";"Summary Cash Flow Grid",#N/A,TRUE,"Cash Flow Grid";"Final Proforma (Final Proforma)",#N/A,TRUE,"Final Proforma";"Cash Flow Graph (Cash Flow Graphic)",#N/A,TRUE,"Cash Flow Graphic"}</definedName>
    <definedName name="wrn.Exhibits." localSheetId="54" hidden="1">{#N/A,#N/A,FALSE,"Historical";#N/A,#N/A,FALSE,"Adjusted";#N/A,#N/A,FALSE,"CAM Alloc.";#N/A,#N/A,FALSE,"Projected CAM"}</definedName>
    <definedName name="wrn.ExitAndSalesAssumptions." localSheetId="54" hidden="1">{#N/A,#N/A,FALSE,"ExitStratigy"}</definedName>
    <definedName name="wrn.EXPENSE." localSheetId="54">#REF!</definedName>
    <definedName name="wrn.Expense._.Detail." localSheetId="54">#REF!</definedName>
    <definedName name="wrn.Expense._.Input." localSheetId="54" hidden="1">{#N/A,#N/A,FALSE,"Expense Input"}</definedName>
    <definedName name="wrn.Expense._.Schedules." localSheetId="54" hidden="1">{"Expense Schedules",#N/A,FALSE,"Expense Schedules"}</definedName>
    <definedName name="wrn.Exterior._.Wall." localSheetId="54">#REF!</definedName>
    <definedName name="wrn.External." localSheetId="54">#REF!</definedName>
    <definedName name="wrn.External._.Report__detail._.hidden." localSheetId="54" hidden="1">{"CREELP external",#N/A,FALSE,"CREELP";#N/A,#N/A,FALSE,"Funding 1 &amp; 2";#N/A,#N/A,FALSE,"Funding 8"}</definedName>
    <definedName name="wrn.External._Report_detail._.hidden.0" localSheetId="54" hidden="1">{"CREELP external",#N/A,FALSE,"CREELP";#N/A,#N/A,FALSE,"Funding 1 &amp; 2";#N/A,#N/A,FALSE,"Funding 8"}</definedName>
    <definedName name="wrn.Fair._.Share._.Calcs." localSheetId="54">#REF!</definedName>
    <definedName name="wrn.Fairfield._.Business._.Center." localSheetId="54" hidden="1">{#N/A,#N/A,FALSE,"SUMMARY";#N/A,#N/A,FALSE,"Returns";#N/A,#N/A,FALSE,"Pro-Forma";#N/A,#N/A,FALSE,"Cash Flow";#N/A,#N/A,FALSE,"Rent Roll"}</definedName>
    <definedName name="wrn.FCB." localSheetId="54" hidden="1">{"FCB_ALL",#N/A,FALSE,"FCB"}</definedName>
    <definedName name="wrn.fcb2" localSheetId="54" hidden="1">{"FCB_ALL",#N/A,FALSE,"FCB"}</definedName>
    <definedName name="wrn.FCG._.Express." localSheetId="54"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Express._1" localSheetId="54" hidden="1">{#N/A,#N/A,TRUE,"Title Page";#N/A,#N/A,TRUE,"Executive Summary";#N/A,#N/A,TRUE,"Assumptions";#N/A,#N/A,TRUE,"Footnotes";#N/A,#N/A,TRUE,"Narrative Assumptions";#N/A,#N/A,TRUE,"2nd Generation";#N/A,#N/A,TRUE,"Existing vs Mkt";#N/A,#N/A,TRUE,"Cash Flow";#N/A,#N/A,TRUE,"Residual - Marketing";#N/A,#N/A,TRUE,"Pricing Matrix";#N/A,#N/A,TRUE,"Expiration Schedule";#N/A,#N/A,TRUE,"Expiration Graph "}</definedName>
    <definedName name="wrn.FCG._.Full." localSheetId="54"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Full._1" localSheetId="54" hidden="1">{#N/A,#N/A,TRUE,"Title Page";#N/A,#N/A,TRUE,"Executive Summary";#N/A,#N/A,TRUE,"Assumptions";#N/A,#N/A,TRUE,"Footnotes";#N/A,#N/A,TRUE,"Narrative Assumptions";#N/A,#N/A,TRUE,"Vacant Space";#N/A,#N/A,TRUE,"2nd Generation";#N/A,#N/A,TRUE,"Existing vs Mkt";#N/A,#N/A,TRUE,"Cash Flow";#N/A,#N/A,TRUE,"Residual - Marketing";#N/A,#N/A,TRUE,"Pricing Matrix";#N/A,#N/A,TRUE,"Vacancy Detail";#N/A,#N/A,TRUE,"Expiration Schedule";#N/A,#N/A,TRUE,"Expiration Graph ";#N/A,#N/A,TRUE,"Value Matrix";#N/A,#N/A,TRUE,"Value Matrix (2)";#N/A,#N/A,TRUE,"GI Detail";#N/A,#N/A,TRUE,"Exp Detail";#N/A,#N/A,TRUE,"ALease-up Schedule"}</definedName>
    <definedName name="wrn.FCG._.Normal." localSheetId="54" hidden="1">{#N/A,#N/A,FALSE,"1Summary";#N/A,#N/A,FALSE,"9Pricing Matrix";#N/A,#N/A,FALSE,"Assumptions";#N/A,#N/A,FALSE,"3Cash Flow";#N/A,#N/A,FALSE,"5Residual";#N/A,#N/A,FALSE,"8Residual Sensitivity";#N/A,#N/A,FALSE,"10Vacancy Matrix";#N/A,#N/A,FALSE,"11Expiration Schedule";#N/A,#N/A,FALSE,"12Lease-up Schedule"}</definedName>
    <definedName name="wrn.FCG._1" localSheetId="54"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ci1cd" localSheetId="54">#REF!</definedName>
    <definedName name="wrn.FCI1CF." localSheetId="54">#REF!</definedName>
    <definedName name="wrn.Feb98." localSheetId="54" hidden="1">{"sheet a",#N/A,FALSE,"A";"2 9 casflow",#N/A,FALSE,"B"}</definedName>
    <definedName name="wrn.Ferro." localSheetId="54"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lter." localSheetId="54" hidden="1">{#N/A,#N/A,FALSE,"Assump2";#N/A,#N/A,FALSE,"Income2";#N/A,#N/A,FALSE,"Balance2";#N/A,#N/A,FALSE,"DCF Filter";#N/A,#N/A,FALSE,"Trans Assump2";#N/A,#N/A,FALSE,"Combined Income2";#N/A,#N/A,FALSE,"Combined Balance2"}</definedName>
    <definedName name="wrn.Final._.Output." localSheetId="54">#REF!</definedName>
    <definedName name="wrn.Finance." localSheetId="54" hidden="1">{#N/A,#N/A,TRUE,"97 FINANCING";#N/A,#N/A,TRUE,"97 Indirect &amp; Operating Costs";#N/A,#N/A,TRUE,"97 Master Dev. Cost Wksht"}</definedName>
    <definedName name="wrn.FINANCE._.PACKAGE._.ALL._.PAGES." localSheetId="54" hidden="1">{#N/A,#N/A,FALSE,"Deal Structure";#N/A,#N/A,FALSE,"AssumpRecap";"Dev Cost Sum and Yield",#N/A,FALSE,"Cost Sum";"Equity, LTV and loan calc",#N/A,FALSE,"Cost Sum";#N/A,#N/A,FALSE,"SalesWaterfall";"Detail Development Cost Summary",#N/A,FALSE,"Cost Sum";#N/A,#N/A,FALSE,"Unit Mix";#N/A,#N/A,FALSE,"Oper Exp";"Recap",#N/A,FALSE,"Recap";#N/A,#N/A,FALSE,"36MoProForma"}</definedName>
    <definedName name="wrn.Financial._.Model._1" localSheetId="54" hidden="1">{#N/A,#N/A,TRUE,"Input Sheet Model";#N/A,#N/A,TRUE,"Project Proforma Detail";#N/A,#N/A,TRUE,"Signoff Summary";#N/A,#N/A,TRUE,"Assumptions";#N/A,#N/A,TRUE,"Constr. Int. Inc.";#N/A,#N/A,TRUE,"Cashflow Projection"}</definedName>
    <definedName name="wrn.Financial._.Reports." localSheetId="54" hidden="1">{#N/A,#N/A,FALSE,"Overview";#N/A,#N/A,FALSE,"santafe";#N/A,#N/A,FALSE,"noble";#N/A,#N/A,FALSE,"Combined Results";#N/A,#N/A,FALSE,"Earnings"}</definedName>
    <definedName name="wrn.Financial._.Statements." localSheetId="54" hidden="1">{#N/A,#N/A,FALSE,"BS";#N/A,#N/A,FALSE,"IS";#N/A,#N/A,FALSE,"CF";#N/A,#N/A,FALSE,"EXP";#N/A,#N/A,FALSE,"FURN";#N/A,#N/A,FALSE,"MANNOI"}</definedName>
    <definedName name="wrn.Financials." localSheetId="54" hidden="1">{#N/A,#N/A,TRUE,"Income Statement";#N/A,#N/A,TRUE,"Balance Sheet";#N/A,#N/A,TRUE,"Cash Flow"}</definedName>
    <definedName name="wrn.Finsumm." localSheetId="54" hidden="1">{"Finsumm",#N/A,FALSE,"Summary Analysis"}</definedName>
    <definedName name="wrn.first2." localSheetId="54" hidden="1">{#N/A,#N/A,FALSE,"sum-don";#N/A,#N/A,FALSE,"inc-don"}</definedName>
    <definedName name="wrn.first3." localSheetId="54" hidden="1">{#N/A,#N/A,FALSE,"Summary";#N/A,#N/A,FALSE,"proj1";#N/A,#N/A,FALSE,"proj2"}</definedName>
    <definedName name="wrn.first4." localSheetId="54" hidden="1">{#N/A,#N/A,FALSE,"Summary";#N/A,#N/A,FALSE,"proj1";#N/A,#N/A,FALSE,"proj2";#N/A,#N/A,FALSE,"DCF"}</definedName>
    <definedName name="wrn.FIVE._.YEAR._.PROJECTION." localSheetId="54">#REF!</definedName>
    <definedName name="wrn.Fleet." localSheetId="54" hidden="1">{"FleetDetailsNE",#N/A,FALSE,"NEForecast"}</definedName>
    <definedName name="wrn.Fmgmtfee." localSheetId="54" hidden="1">{#N/A,#N/A,FALSE,"Fmgmtfee"}</definedName>
    <definedName name="wrn.Footnotes." localSheetId="54" hidden="1">{"Footnotes",#N/A,FALSE,"Foot_Notes"}</definedName>
    <definedName name="wrn.FORECAST._.ONLY." localSheetId="54"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ORMULAS." localSheetId="54" hidden="1">{"FORMULAS",#N/A,FALSE,"ESTIMATE"}</definedName>
    <definedName name="wrn.FOschedules." localSheetId="54">#REF!</definedName>
    <definedName name="wrn.FOUR._.CASES." localSheetId="54" hidden="1">{"MODEL","ALL STOCK",FALSE,"CS First Boston Merger Model";"MODEL","ALL CASH",FALSE,"CS First Boston Merger Model";"MODEL","ALL CASH WITH EQUITY OFFERING",FALSE,"CS First Boston Merger Model";"MODEL","HALF CASH/HALF STOCK",FALSE,"CS First Boston Merger Model"}</definedName>
    <definedName name="wrn.Foxmeyer." localSheetId="54" hidden="1">{#N/A,#N/A,FALSE,"FOXMEYER SCENARIO COMPARISON";#N/A,#N/A,FALSE,"SUMMARY";#N/A,#N/A,FALSE,"Returns";#N/A,#N/A,FALSE,"Cash Flow";#N/A,#N/A,FALSE,"Pro-Forma";#N/A,#N/A,FALSE,"Rent Roll"}</definedName>
    <definedName name="wrn.Fredrik." localSheetId="54" hidden="1">{#N/A,#N/A,TRUE,"Title Page";#N/A,#N/A,TRUE,"Executive Summary";#N/A,#N/A,TRUE,"Assumptions";#N/A,#N/A,TRUE,"Narrative Assumptions";#N/A,#N/A,TRUE,"Vacant Space";#N/A,#N/A,TRUE,"2nd Generation";#N/A,#N/A,TRUE,"Cash Flow";#N/A,#N/A,TRUE,"Residual (Year 10)";#N/A,#N/A,TRUE,"Residual (Year 20)";#N/A,#N/A,TRUE,"Pricing Matrix";#N/A,#N/A,TRUE,"Expiration Schedule";#N/A,#N/A,TRUE,"Expiration Graph ";#N/A,#N/A,TRUE,"Vacancy Detail";#N/A,#N/A,TRUE,"Value Matrix";#N/A,#N/A,TRUE,"Value Matrix (2)";#N/A,#N/A,TRUE,"GI Detail";#N/A,#N/A,TRUE,"ALease-up Schedule";#N/A,#N/A,TRUE,"Exp Detail";#N/A,#N/A,TRUE,"Exp Analysis Fixed-Var";#N/A,#N/A,TRUE,"Capital Plan"}</definedName>
    <definedName name="wrn.Freq_Res." localSheetId="54" hidden="1">{#N/A,#N/A,TRUE,"FR_HC";#N/A,#N/A,TRUE,"FR_REST";#N/A,#N/A,TRUE,"FR_RETA";#N/A,#N/A,TRUE,"FR_TECSOF";#N/A,#N/A,TRUE,"FR_NETTEC";#N/A,#N/A,TRUE,"FR_CLISER"}</definedName>
    <definedName name="wrn.FS._.Notes." localSheetId="54" hidden="1">{#N/A,#N/A,FALSE,"Note 2";#N/A,#N/A,FALSE,"Note 3";#N/A,#N/A,FALSE,"Note 4";#N/A,#N/A,FALSE,"Note 5";#N/A,#N/A,FALSE,"Note 6";#N/A,#N/A,FALSE,"Note 10"}</definedName>
    <definedName name="wrn.FS_2005." localSheetId="54" hidden="1">{"BS-Yearly",#N/A,TRUE,"BS-Year";"BS-Monthly-2005",#N/A,TRUE,"BS"}</definedName>
    <definedName name="wrn.Full." localSheetId="54" hidden="1">{#N/A,#N/A,FALSE,"ExecutiveSummary";#N/A,#N/A,FALSE,"CostDetail";#N/A,#N/A,FALSE,"IncomeDetail";#N/A,#N/A,FALSE,"InterestCalculation"}</definedName>
    <definedName name="wrn.Full._.Budget." localSheetId="54">#REF!</definedName>
    <definedName name="wrn.Full._.Model." localSheetId="54" hidden="1">{#N/A,#N/A,FALSE,"Cov";#N/A,#N/A,FALSE,"sum";#N/A,#N/A,FALSE,"baladj";#N/A,#N/A,FALSE,"bs";#N/A,#N/A,FALSE,"is";#N/A,#N/A,FALSE,"pis";#N/A,#N/A,FALSE,"pis";#N/A,#N/A,FALSE,"cf";#N/A,#N/A,FALSE,"balhist";#N/A,#N/A,FALSE,"wc";#N/A,#N/A,FALSE,"ltd";#N/A,#N/A,FALSE,"cover";#N/A,#N/A,FALSE,"fa";#N/A,#N/A,FALSE,"tax";#N/A,#N/A,FALSE,"irr";#N/A,#N/A,FALSE,"in";#N/A,#N/A,FALSE,"DCF Cov";#N/A,#N/A,FALSE,"dcf"}</definedName>
    <definedName name="wrn.Full._.Print." localSheetId="54">#REF!</definedName>
    <definedName name="wrn.Full._.Report" localSheetId="54"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report." localSheetId="54"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set." localSheetId="54" hidden="1">{"qtrs",#N/A,FALSE,"External Mnth-Qtr-Ytd (EBITDA)";"months",#N/A,FALSE,"External Mnth-Qtr-Ytd (EBITDA)";"qtrs",#N/A,FALSE,"External Mnth-Qtr-Ytd (EBIT)";"monthsl",#N/A,FALSE,"External Mnth-Qtr-Ytd (EBIT)";"qtrs",#N/A,FALSE,"Internal Mth-Qtr-Ytd";"months",#N/A,FALSE,"Internal Mth-Qtr-Ytd"}</definedName>
    <definedName name="wrn.Full._.Template." localSheetId="54" hidden="1">{#N/A,#N/A,FALSE,"1Summary";#N/A,#N/A,FALSE,"Assumptions";#N/A,#N/A,FALSE,"3Cash Flow";#N/A,#N/A,FALSE,"5Residual";#N/A,#N/A,FALSE,"6Residual (Year 20)";#N/A,#N/A,FALSE,"7Financing Sensitivity";#N/A,#N/A,FALSE,"8Residual Sensitivity";#N/A,#N/A,FALSE,"9Pricing Matrix";#N/A,#N/A,FALSE,"10Vacancy Matrix";#N/A,#N/A,FALSE,"11Expiration Schedule";#N/A,#N/A,FALSE,"12Lease-up Schedule"}</definedName>
    <definedName name="wrn.Full_Template." localSheetId="54"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_1" localSheetId="54"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Y97SBP." localSheetId="54" hidden="1">{#N/A,#N/A,FALSE,"FY97";#N/A,#N/A,FALSE,"FY98";#N/A,#N/A,FALSE,"FY99";#N/A,#N/A,FALSE,"FY00";#N/A,#N/A,FALSE,"FY01"}</definedName>
    <definedName name="wrn.Garage." localSheetId="54" hidden="1">{#N/A,#N/A,FALSE,"Garage Assumpt 1";#N/A,#N/A,FALSE,"Garage Op Proj";#N/A,#N/A,FALSE,"Hist I&amp;E";#N/A,#N/A,FALSE,"Garage Lease"}</definedName>
    <definedName name="wrn.Gen_Misc._.Input." localSheetId="54" hidden="1">{"General Input",#N/A,FALSE,"General Info";"Miscellaneous Input",#N/A,FALSE,"General Info"}</definedName>
    <definedName name="wrn.General._.Information." localSheetId="54" hidden="1">{#N/A,#N/A,FALSE,"Input 2 - Sources of Funds"}</definedName>
    <definedName name="wrn.Golf._.Summary." localSheetId="54">#REF!</definedName>
    <definedName name="wrn.graph." localSheetId="54" hidden="1">{"graph",#N/A,FALSE,"RIGCOUNT";"graph",#N/A,FALSE,"ON_OFFSHORE";"graph",#N/A,FALSE,"crewcnt";"graph",#N/A,FALSE,"OILvGAS";"graph",#N/A,FALSE,"OFF_RIGCOUNT";"graph",#N/A,FALSE,"indep perf";"graph",#N/A,FALSE,"oil serv perf"}</definedName>
    <definedName name="wrn.Graphs._.Page." localSheetId="54">#REF!</definedName>
    <definedName name="wrn.greg." localSheetId="54" hidden="1">{"three",#N/A,FALSE,"Capital";"four",#N/A,FALSE,"Capital"}</definedName>
    <definedName name="wrn.gros." localSheetId="54" hidden="1">{#N/A,#N/A,FALSE,"Sch01";#N/A,#N/A,FALSE,"Sch02";#N/A,#N/A,FALSE,"Sch04";#N/A,#N/A,FALSE,"Sch05";#N/A,#N/A,FALSE,"Sch05a";#N/A,#N/A,FALSE,"Sch06";#N/A,#N/A,FALSE,"Sch07";#N/A,#N/A,FALSE,"Sch08";#N/A,#N/A,FALSE,"Sch09";#N/A,#N/A,FALSE,"Sch10";#N/A,#N/A,FALSE,"Sch11";#N/A,#N/A,FALSE,"Sch12";#N/A,#N/A,FALSE,"Sch-C";#N/A,#N/A,FALSE,"Sch-E"}</definedName>
    <definedName name="wrn.Gross._.to._.Net._.Reconciliations." localSheetId="54" hidden="1">{"Full Gross to Net",#N/A,TRUE,"GtoN";"R_I Accepted from Group Coys",#N/A,TRUE,"GtoN";"R_I Ceded to Group Coys",#N/A,TRUE,"GtoN";"Closing Loss Reserves and Gross Claims Incurred",#N/A,TRUE,"GtoN"}</definedName>
    <definedName name="wrn.Gross._.up." localSheetId="54" hidden="1">{#N/A,#N/A,FALSE,"Gross-Up"}</definedName>
    <definedName name="wrn.GSA._.PRINT." localSheetId="54" hidden="1">{#N/A,#N/A,FALSE,"DEV COSTS";#N/A,#N/A,FALSE,"10-YR C. F."}</definedName>
    <definedName name="wrn.gsa._PRINT5" localSheetId="54" hidden="1">{#N/A,#N/A,FALSE,"DEV COSTS";#N/A,#N/A,FALSE,"10-YR C. F."}</definedName>
    <definedName name="wrn.HEAT." localSheetId="54" hidden="1">{#N/A,#N/A,FALSE,"Heat";#N/A,#N/A,FALSE,"DCF";#N/A,#N/A,FALSE,"LBO";#N/A,#N/A,FALSE,"A";#N/A,#N/A,FALSE,"C";#N/A,#N/A,FALSE,"impd";#N/A,#N/A,FALSE,"Accr-Dilu"}</definedName>
    <definedName name="wrn.Hist._.InE." localSheetId="54" hidden="1">{#N/A,#N/A,FALSE,"Hist I&amp;E - Consol";#N/A,#N/A,FALSE,"Hist I&amp;E - Lakes";#N/A,#N/A,FALSE,"Hist I&amp;E - Chabot";#N/A,#N/A,FALSE,"Hist I&amp;E - Diablo"}</definedName>
    <definedName name="wrn.Hist._.InE2." localSheetId="54" hidden="1">{#N/A,#N/A,FALSE,"Hist I&amp;E - #2";#N/A,#N/A,FALSE,"Hist I&amp;E - #3";#N/A,#N/A,FALSE,"Hist I&amp;E - #4";#N/A,#N/A,FALSE,"Hist I&amp;E - #5";#N/A,#N/A,FALSE,"Hist I&amp;E - #6";#N/A,#N/A,FALSE,"Hist I&amp;E - #8";#N/A,#N/A,FALSE,"Hist I&amp;E - #9";#N/A,#N/A,FALSE,"Hist I&amp;E - #10"}</definedName>
    <definedName name="wrn.Historical._.Analysis." localSheetId="54">#REF!</definedName>
    <definedName name="wrn.Historical._.Rev._.Exp." localSheetId="54">#REF!</definedName>
    <definedName name="wrn.History._.Proforma." localSheetId="54" hidden="1">{"History &amp; Projection",#N/A,FALSE,"History - Proforma"}</definedName>
    <definedName name="wrn.Hold._.Sell." localSheetId="54" hidden="1">{#N/A,#N/A,FALSE,"13Residual 2007";#N/A,#N/A,FALSE,"14Residual 2008";#N/A,#N/A,FALSE,"15Residual 2009";#N/A,#N/A,FALSE,"16Residual 2010";#N/A,#N/A,FALSE,"17Residual 2011";#N/A,#N/A,FALSE,"18Hold Disposition Matrix";#N/A,#N/A,FALSE,"19Other Disposition Matrix"}</definedName>
    <definedName name="wrn.Hold._.Sell._1" localSheetId="54" hidden="1">{#N/A,#N/A,FALSE,"13Residual 2007";#N/A,#N/A,FALSE,"14Residual 2008";#N/A,#N/A,FALSE,"15Residual 2009";#N/A,#N/A,FALSE,"16Residual 2010";#N/A,#N/A,FALSE,"17Residual 2011";#N/A,#N/A,FALSE,"18Hold Disposition Matrix";#N/A,#N/A,FALSE,"19Other Disposition Matrix"}</definedName>
    <definedName name="wrn.Hydraulic." localSheetId="5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54" hidden="1">{#N/A,#N/A,FALSE,"HuscoCombined-Summ";#N/A,#N/A,FALSE,"HuscoCombined-Income";#N/A,#N/A,FALSE,"HuscoCombined-Offering";#N/A,#N/A,FALSE,"Husco-Income";#N/A,#N/A,FALSE,"TargetEngineer";#N/A,#N/A,FALSE,"TargetAcqCalc";#N/A,#N/A,FALSE,"Husco-Acq"}</definedName>
    <definedName name="wrn.IGT._.Model." localSheetId="54" hidden="1">{#N/A,#N/A,TRUE,"IGT";#N/A,#N/A,TRUE,"IGTSLOT"}</definedName>
    <definedName name="wrn.IM._.UPDATE." localSheetId="54" hidden="1">{"Summary",#N/A,TRUE,"Summary";"Sources &amp; Uses",#N/A,TRUE,"Sources &amp; Uses";"Project Cash Flow",#N/A,TRUE,"Annual CFs";"Project Costs",#N/A,TRUE,"Annual CFs";"Net Cash Flow &amp; Net Sale Proceeds",#N/A,TRUE,"Annual CFs";"Budget",#N/A,TRUE,"Renovation PF";"Occupancy #",#N/A,TRUE,"Room Occupancy";"Hotel Financials",#N/A,TRUE,"Hotel Financials"}</definedName>
    <definedName name="wrn.Income._.Input." localSheetId="54" hidden="1">{#N/A,#N/A,FALSE,"Income Input"}</definedName>
    <definedName name="wrn.Income._.Statements." localSheetId="54"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dex." localSheetId="54">#REF!</definedName>
    <definedName name="wrn.input._.and._.output." localSheetId="54" hidden="1">{"EBITDA",#N/A,TRUE,"P&amp;L Net of Disc Ops";"output net of disc ops",#N/A,TRUE,"Revenue";"input",#N/A,TRUE,"Revenue";"output",#N/A,TRUE,"DC";"Input",#N/A,TRUE,"DC";"MTN and MCN",#N/A,TRUE,"Margin";"output detail line items",#N/A,TRUE,"SGA";"personnel by year",#N/A,TRUE,"Payroll";#N/A,#N/A,TRUE,"CapEx"}</definedName>
    <definedName name="wrn.INPUT._.INFO." localSheetId="54" hidden="1">{"Input",#N/A,FALSE,"INPUT"}</definedName>
    <definedName name="wrn.Input._.page." localSheetId="54" hidden="1">{"Input page",#N/A,FALSE,"Inputs"}</definedName>
    <definedName name="wrn.Input._.Pages." localSheetId="54">#REF!</definedName>
    <definedName name="wrn.Input._.Pages._.and._.Pro._.Forma." localSheetId="54" hidden="1">{#N/A,#N/A,TRUE,"General Assumptions (Input)";#N/A,#N/A,TRUE,"Related Mgmt Exps (Input Page)";#N/A,#N/A,TRUE,"Development Cost (Input)";#N/A,#N/A,TRUE,"Summary";#N/A,#N/A,TRUE,"Income (Input Page)";#N/A,#N/A,TRUE,"Expenses";#N/A,#N/A,TRUE,"Dev. Cost &amp; Elig. Basis(Input)";#N/A,#N/A,TRUE,"Tax Credit";#N/A,#N/A,TRUE,"Sources and Uses";#N/A,#N/A,TRUE,"Rent Up Reserve";#N/A,#N/A,TRUE,"Cash Flow";#N/A,#N/A,TRUE,"Construction Cash Flow"}</definedName>
    <definedName name="wrn.INPUT._.SHEETS." localSheetId="54">#REF!</definedName>
    <definedName name="wrn.Inputs." localSheetId="54">#REF!</definedName>
    <definedName name="wrn.Interior._.finishes." localSheetId="54">#REF!</definedName>
    <definedName name="wrn.internal." localSheetId="54" hidden="1">{#N/A,#N/A,FALSE,"Rent Roll";#N/A,#N/A,FALSE,"Sales History";#N/A,#N/A,FALSE,"Square Footage Calculations";#N/A,#N/A,FALSE,"Spec Pool";#N/A,#N/A,FALSE,"P &amp; L Detail";#N/A,#N/A,FALSE,"Expense Detail";#N/A,#N/A,FALSE,"Recovery Tables";#N/A,#N/A,FALSE,"Class. &amp; Rent";#N/A,#N/A,FALSE,"Expiration Detail";#N/A,#N/A,FALSE,"2nd Assump."}</definedName>
    <definedName name="wrn.Internal._.Detail." localSheetId="54" hidden="1">{"IntDetail",#N/A,FALSE,"Reports";"IntSummary",#N/A,FALSE,"Reports"}</definedName>
    <definedName name="wrn.Internal._.Model." localSheetId="54">#REF!</definedName>
    <definedName name="wrn.Internal._.Report__detail._.displayed." localSheetId="54" hidden="1">{"CREELP Internal",#N/A,FALSE,"CREELP";#N/A,#N/A,FALSE,"Funding 1 &amp; 2";#N/A,#N/A,FALSE,"Funding 8";#N/A,#N/A,FALSE,"Capitalization";#N/A,#N/A,FALSE,"Company EBITDA"}</definedName>
    <definedName name="wrn.Internal._.Report_detail._.displated.0" localSheetId="54" hidden="1">{"CREELP Internal",#N/A,FALSE,"CREELP";#N/A,#N/A,FALSE,"Funding 1 &amp; 2";#N/A,#N/A,FALSE,"Funding 8";#N/A,#N/A,FALSE,"Capitalization";#N/A,#N/A,FALSE,"Company EBITDA"}</definedName>
    <definedName name="wrn.Investment._.Review." localSheetId="54" hidden="1">{#N/A,#N/A,FALSE,"Proforma Five Yr";#N/A,#N/A,FALSE,"Capital Input";#N/A,#N/A,FALSE,"Calculations";#N/A,#N/A,FALSE,"Transaction Summary-DTW"}</definedName>
    <definedName name="wrn.IPO._.Valuation." localSheetId="54" hidden="1">{"assumptions",#N/A,FALSE,"Scenario 1";"valuation",#N/A,FALSE,"Scenario 1"}</definedName>
    <definedName name="wrn.ipovalue." localSheetId="54" hidden="1">{#N/A,#N/A,FALSE,"puboff";#N/A,#N/A,FALSE,"valuation";#N/A,#N/A,FALSE,"finanalsis";#N/A,#N/A,FALSE,"split";#N/A,#N/A,FALSE,"ownership"}</definedName>
    <definedName name="wrn.IRR." localSheetId="54" hidden="1">{"IRR Benefits",#N/A,FALSE,"IRR";"Tax Credits",#N/A,FALSE,"IRR"}</definedName>
    <definedName name="wrn.IRR._.CORP._.7." localSheetId="54" hidden="1">{"IRR",#N/A,FALSE,"Corp 7 IRR";"Input",#N/A,FALSE,"Corp 7 IRR"}</definedName>
    <definedName name="wrn.IS._.Q96." localSheetId="54" hidden="1">{"IS Q96",#N/A,FALSE,"Income Statement"}</definedName>
    <definedName name="wrn.IS._.Q97." localSheetId="54" hidden="1">{"IS Q97",#N/A,FALSE,"Income Statement"}</definedName>
    <definedName name="wrn.IS._.Years." localSheetId="54" hidden="1">{"IS Years",#N/A,FALSE,"Income Statement"}</definedName>
    <definedName name="wrn.ISCG._.model." localSheetId="54" hidden="1">{#N/A,#N/A,FALSE,"Second";#N/A,#N/A,FALSE,"ownership";#N/A,#N/A,FALSE,"Valuation";#N/A,#N/A,FALSE,"Eqiv";#N/A,#N/A,FALSE,"Mults";#N/A,#N/A,FALSE,"ISCG Graphics"}</definedName>
    <definedName name="wrn.jan._.98." localSheetId="54" hidden="1">{"sheet a",#N/A,FALSE,"A";"sheet b 1",#N/A,FALSE,"B";"sheet b 2",#N/A,FALSE,"B"}</definedName>
    <definedName name="wrn.JEG." localSheetId="54" hidden="1">{#N/A,#N/A,FALSE,"Assumptions";#N/A,#N/A,FALSE,"I&amp;E";#N/A,#N/A,FALSE,"Tax Analysis";#N/A,#N/A,FALSE,"3Cash Flow";#N/A,#N/A,FALSE,"5Residual";#N/A,#N/A,FALSE,"9Pricing Matrix";#N/A,#N/A,FALSE,"10Vacancy Matrix";#N/A,#N/A,FALSE,"11Expiration Schedule";#N/A,#N/A,FALSE,"12Lease-up Schedule"}</definedName>
    <definedName name="wrn.JM." localSheetId="54" hidden="1">{#N/A,#N/A,FALSE,"ExecSum";#N/A,#N/A,FALSE,"Budget";#N/A,#N/A,FALSE,"Summary1";#N/A,#N/A,FALSE,"CashFlow";#N/A,#N/A,FALSE,"Year1 Cash Flow";#N/A,#N/A,FALSE,"Carry";#N/A,#N/A,FALSE,"Page 3"}</definedName>
    <definedName name="wrn.JODM._.Graphs." localSheetId="54" hidden="1">{"graph",#N/A,FALSE,"WWJU";"graph",#N/A,FALSE,"WWSEM";"graph",#N/A,FALSE,"GOMJU";"graph",#N/A,FALSE,"GOMSEM";"graph",#N/A,FALSE,"NSJU";"graph",#N/A,FALSE,"NSSEM";"graph",#N/A,FALSE,"WAJU";"graph",#N/A,FALSE,"STOCKPRI";"graph",#N/A,FALSE,"CFTEV";"graph",#N/A,FALSE,"NAV-RCV";"graph",#N/A,FALSE,"CRUDEWW"}</definedName>
    <definedName name="wrn.July._.5." localSheetId="54" hidden="1">{#N/A,#N/A,TRUE,"Summary";#N/A,#N/A,TRUE,"Timeline";#N/A,#N/A,TRUE,"Cost Summary (uninflated)";#N/A,#N/A,TRUE,"Assumptions";#N/A,#N/A,TRUE,"Residential";#N/A,#N/A,TRUE,"Retail";#N/A,#N/A,TRUE,"Hotel";#N/A,#N/A,TRUE,"Office";#N/A,#N/A,TRUE,"Dev Expense Detail";#N/A,#N/A,TRUE,"Webster Hotel Model";#N/A,#N/A,TRUE,"Tax Credits"}</definedName>
    <definedName name="wrn.Kontrolní._.rozpočet." localSheetId="54" hidden="1">{#N/A,#N/A,TRUE,"Krycí list"}</definedName>
    <definedName name="wrn.Kontrolní._.rozpoeet." localSheetId="54" hidden="1">{#N/A,#N/A,TRUE,"Krycí list"}</definedName>
    <definedName name="wrn.kpI." localSheetId="54" hidden="1">{#N/A,#N/A,FALSE,"Top page";#N/A,#N/A,FALSE,"Weekly KPI";#N/A,#N/A,FALSE,"Customer Count Growth";#N/A,#N/A,FALSE,"Customer Spending Growth";#N/A,#N/A,FALSE,"Sales Growth";#N/A,#N/A,FALSE,"Customer Spending";#N/A,#N/A,FALSE,"Credit Card % to Sales"}</definedName>
    <definedName name="wrn.KR_Report." localSheetId="54" hidden="1">{"Venture Summary",#N/A,TRUE,"Summary";"Budget Summary",#N/A,TRUE,"Summary";"Annual CF Summary",#N/A,TRUE,"Summary";"Project Cash Flows",#N/A,TRUE,"Summary";"Hotel Inflated CFs",#N/A,TRUE,"Summary";"Hotel Uninflated CF",#N/A,TRUE,"Summary";"Hotel PF Assumptions",#N/A,TRUE,"Summary"}</definedName>
    <definedName name="wrn.Land._.Takedown._.Summary." localSheetId="54">#REF!</definedName>
    <definedName name="wrn.Large._.Cash._.Flow." localSheetId="54">#REF!</definedName>
    <definedName name="wrn.Large._.Cash._.Flow._.Summary." localSheetId="54">#REF!</definedName>
    <definedName name="wrn.Latent._.Demand._.Inputs." localSheetId="54">#REF!</definedName>
    <definedName name="wrn.LBO." localSheetId="54" hidden="1">{#N/A,#N/A,FALSE,"Cov";#N/A,#N/A,FALSE,"sum";#N/A,#N/A,FALSE,"baladj";#N/A,#N/A,FALSE,"bs";#N/A,#N/A,FALSE,"is";#N/A,#N/A,FALSE,"pis";#N/A,#N/A,FALSE,"cf";#N/A,#N/A,FALSE,"balhist";#N/A,#N/A,FALSE,"wc";#N/A,#N/A,FALSE,"ltd";#N/A,#N/A,FALSE,"cover";#N/A,#N/A,FALSE,"fa";#N/A,#N/A,FALSE,"tax";#N/A,#N/A,FALSE,"irr";#N/A,#N/A,FALSE,"in"}</definedName>
    <definedName name="wrn.LBO._.Summary." localSheetId="54" hidden="1">{"LBO Summary",#N/A,FALSE,"Summary"}</definedName>
    <definedName name="wrn.Lease._.Rollover." localSheetId="54">#REF!</definedName>
    <definedName name="wrn.LEASING." localSheetId="54">#REF!</definedName>
    <definedName name="wrn.Leasing._.Assumptions." localSheetId="54" hidden="1">{"Assumptions",#N/A,FALSE,"Leasing Assumptions"}</definedName>
    <definedName name="wrn.Leasing._.Variance." localSheetId="54" hidden="1">{#N/A,#N/A,FALSE,"Leasing 6A"}</definedName>
    <definedName name="wrn.LEASING._1" localSheetId="54">#REF!</definedName>
    <definedName name="wrn.LeasingResults." localSheetId="54" hidden="1">{#N/A,#N/A,FALSE,"Retention";#N/A,#N/A,FALSE,"ZL Roll";#N/A,#N/A,FALSE,"FC Roll";#N/A,#N/A,FALSE,"zmlConsildated";#N/A,#N/A,FALSE,"ZM ROll SbyS";#N/A,#N/A,FALSE,"ZL";#N/A,#N/A,FALSE,"FCOccy";#N/A,#N/A,FALSE,"ZM123";#N/A,#N/A,FALSE,"portfolio"}</definedName>
    <definedName name="wrn.Legal._.Sized._.Internal." localSheetId="54" hidden="1">{"Legal Internal",#N/A,FALSE,"Cash Flow Proforma";#N/A,#N/A,FALSE,"Scenario Variable Cells";"Legal",#N/A,FALSE,"Proforma Assumptions";"Legal",#N/A,FALSE,"Rolling Option Sales";"Legal",#N/A,FALSE,"Bulk Pad and Finished Sales"}</definedName>
    <definedName name="wrn.LETTERED." localSheetId="54">#REF!</definedName>
    <definedName name="wrn.Line._.Item._.Summary." localSheetId="54" hidden="1">{#N/A,#N/A,FALSE,"Line Item Summ."}</definedName>
    <definedName name="wrn.lnsum" localSheetId="54" hidden="1">{"Loan Summary",#N/A,FALSE,"Phase 1 loan &amp; data"}</definedName>
    <definedName name="wrn.Loan._.Brief." localSheetId="54">#REF!</definedName>
    <definedName name="wrn.Loan._.Pricing._.Analysis." localSheetId="54">#REF!</definedName>
    <definedName name="wrn.Loan._.Summary." localSheetId="54">#REF!</definedName>
    <definedName name="wrn.LoanInformation." localSheetId="54" hidden="1">{#N/A,#N/A,FALSE,"LoanAssumptions"}</definedName>
    <definedName name="wrn.Loanrecap." localSheetId="54" hidden="1">{"Loanrecap",#N/A,FALSE,"Construction"}</definedName>
    <definedName name="wrn.Lodging." localSheetId="54" hidden="1">{#N/A,#N/A,FALSE,"EPS";#N/A,#N/A,FALSE,"EBITDA"}</definedName>
    <definedName name="wrn.Logo._.Exchange._.and._.Overview." localSheetId="54" hidden="1">{"Logo",#N/A,FALSE,"Logo";"Exchange",#N/A,FALSE,"Logo";#N/A,#N/A,FALSE,"overview"}</definedName>
    <definedName name="wrn.LOI." localSheetId="54">#REF!</definedName>
    <definedName name="wrn.Lot._.Inventory." localSheetId="54">#REF!</definedName>
    <definedName name="wrn.Lot._.Summary." localSheetId="54">#REF!</definedName>
    <definedName name="wrn.Ltd._.Service._.Budget." localSheetId="54" hidden="1">{#N/A,#N/A,FALSE,"PropInfo";#N/A,#N/A,FALSE,"Summary";#N/A,#N/A,FALSE,"Comparitive";#N/A,#N/A,FALSE,"RevSummary";#N/A,#N/A,FALSE,"Rooms";#N/A,#N/A,FALSE,"PBX";#N/A,#N/A,FALSE,"Rents&amp;Other";#N/A,#N/A,FALSE,"A&amp;G";#N/A,#N/A,FALSE,"A&amp;P";#N/A,#N/A,FALSE,"Comp";#N/A,#N/A,FALSE,"R&amp;M";#N/A,#N/A,FALSE,"Energy";#N/A,#N/A,FALSE,"Capital";#N/A,#N/A,FALSE,"Laundry";#N/A,#N/A,FALSE,"PTEB";#N/A,#N/A,FALSE,"Rent Calc"}</definedName>
    <definedName name="wrn.ltrd." localSheetId="54"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TV._.Output." localSheetId="54">#REF!</definedName>
    <definedName name="wrn.Main._.Fields." localSheetId="54"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e." localSheetId="54" hidden="1">{"Assumptions",#N/A,TRUE,"Assumptions";"Income",#N/A,TRUE,"Income";"Balance",#N/A,TRUE,"Balance"}</definedName>
    <definedName name="wrn.Maine2." localSheetId="5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rket." localSheetId="54" hidden="1">{#N/A,#N/A,FALSE,"SUBMKT";#N/A,#N/A,FALSE,"MARKET";#N/A,#N/A,FALSE,"VACANCY";#N/A,#N/A,FALSE,"ABSORB";#N/A,#N/A,FALSE,"SUBLEASE";#N/A,#N/A,FALSE,"CONSTRCT"}</definedName>
    <definedName name="wrn.Market._.Values." localSheetId="54">#REF!</definedName>
    <definedName name="wrn.Marketing._1" localSheetId="54" hidden="1">{#N/A,#N/A,FALSE,"2Assumptions";#N/A,#N/A,FALSE,"3Cash Flow";#N/A,#N/A,FALSE,"I&amp;E";#N/A,#N/A,FALSE,"I&amp;E (2)";#N/A,#N/A,FALSE,"10Vacancy Matrix";#N/A,#N/A,FALSE,"11Expiration Schedule"}</definedName>
    <definedName name="wrn.MATRICES._.and._.CFs." localSheetId="54" hidden="1">{#N/A,#N/A,FALSE,"Assumptions";#N/A,#N/A,FALSE,"Consol CF";#N/A,#N/A,FALSE,"matx B4 DS";#N/A,#N/A,FALSE,"Hacienda CF";#N/A,#N/A,FALSE,"matx B4 DS Hac";#N/A,#N/A,FALSE,"Chabot CF";#N/A,#N/A,FALSE,"matx B4 DS Chabot";#N/A,#N/A,FALSE,"Diablo CF";#N/A,#N/A,FALSE,"matx B4 DS Diablo"}</definedName>
    <definedName name="wrn.MATRICIES._.ONLY." localSheetId="54" hidden="1">{#N/A,#N/A,FALSE,"matx B4 DS";#N/A,#N/A,FALSE,"matx B4 DS Hac";#N/A,#N/A,FALSE,"matx B4 DS Chabot";#N/A,#N/A,FALSE,"matx B4 DS Diablo"}</definedName>
    <definedName name="wrn.Memo." localSheetId="54">#REF!</definedName>
    <definedName name="wrn.merge." localSheetId="54" hidden="1">{#N/A,#N/A,FALSE,"IPO";#N/A,#N/A,FALSE,"DCF";#N/A,#N/A,FALSE,"LBO";#N/A,#N/A,FALSE,"MULT_VAL";#N/A,#N/A,FALSE,"Status Quo";#N/A,#N/A,FALSE,"Recap"}</definedName>
    <definedName name="wrn.MERGER._.PLANS." localSheetId="54" hidden="1">{"Assumptions1",#N/A,FALSE,"Assumptions";"MergerPlans1","20yearamort",FALSE,"MergerPlans";"MergerPlans1","40yearamort",FALSE,"MergerPlans";"MergerPlans2",#N/A,FALSE,"MergerPlans";"inputs",#N/A,FALSE,"MergerPlans"}</definedName>
    <definedName name="wrn.migration." localSheetId="54">#REF!</definedName>
    <definedName name="wrn.minrenn" localSheetId="54" hidden="1">{"MINRENT2",#N/A,FALSE,"SCHEDULE B"}</definedName>
    <definedName name="wrn.minrent.2" localSheetId="54" hidden="1">{"MINRENT2",#N/A,FALSE,"SCHEDULE B"}</definedName>
    <definedName name="wrn.mirBellagio." localSheetId="54" hidden="1">{#N/A,#N/A,FALSE,"MIR";#N/A,#N/A,FALSE,"NYNY"}</definedName>
    <definedName name="wrn.mkting" localSheetId="54" hidden="1">{#N/A,#N/A,FALSE,"MARKETING I";#N/A,#N/A,FALSE,"MARKETING II";#N/A,#N/A,FALSE,"MARKETING III"}</definedName>
    <definedName name="wrn.Model." localSheetId="54" hidden="1">{"Investor",#N/A,FALSE,"Model";"Property",#N/A,FALSE,"Model";"Incentive Taxes",#N/A,FALSE,"Model"}</definedName>
    <definedName name="wrn.MODEL5" localSheetId="54" hidden="1">{"IS",#N/A,FALSE,"Income Statement";"ISR",#N/A,FALSE,"Income Statement Ratios";"BS",#N/A,FALSE,"Balance Sheet";"BSR",#N/A,FALSE,"Balance Sheet Ratios";"CF",#N/A,FALSE,"Cash Flow";"SALES",#N/A,FALSE,"Sales Analysis";"RR",#N/A,FALSE,"Recent Results"}</definedName>
    <definedName name="wrn.ModelReview." localSheetId="54"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delReview.0" localSheetId="54" hidden="1">{"model-allper",#N/A,FALSE,"Model";"i-s-allper",#N/A,FALSE,"Income Statement";"formoff-allper",#N/A,FALSE,"Formated Office Detail";"office-retail-allper",#N/A,FALSE,"Office-Retail Argus 2002-2006";"AcqDispo",#N/A,FALSE,"Dispositions";"jointventures-allper",#N/A,FALSE,"Joint Ventures";"hotel-allper",#N/A,FALSE,"Hotel";"ldv-allper",#N/A,FALSE,"LDV";"Int&amp;OthInc-allper",#N/A,FALSE,"Interest &amp; Other Inc";"debt-allper",#N/A,FALSE,"Debt";"debt service calc-allper",#N/A,FALSE,"Debt Service Calc";"OthUncon-allper",#N/A,FALSE,"Other Uncons";"shares-allper",#N/A,FALSE,"Shares"}</definedName>
    <definedName name="wrn.monthly." localSheetId="54" hidden="1">{#N/A,#N/A,FALSE,"Running Total";#N/A,#N/A,FALSE,"Oct 96";#N/A,#N/A,FALSE,"Nov 96";#N/A,#N/A,FALSE,"Dec 96";#N/A,#N/A,FALSE,"Jan 97";#N/A,#N/A,FALSE,"Feb 97";#N/A,#N/A,FALSE,"Mar 97";#N/A,#N/A,FALSE,"Apr 97";#N/A,#N/A,FALSE,"May 97";#N/A,#N/A,FALSE,"June 97";#N/A,#N/A,FALSE,"July 97"}</definedName>
    <definedName name="wrn.Monthly._.Cash._.Flow._.Report." localSheetId="54">#REF!</definedName>
    <definedName name="wrn.Monthly._.Cost._.Report." localSheetId="54">#REF!</definedName>
    <definedName name="wrn.Monthly._.Detail._.Reports." localSheetId="54" hidden="1">{"Detail Project Cash Flow",#N/A,TRUE,"Cash Flow Grid";"Financing Calculation",#N/A,TRUE,"Cash Flow Grid"}</definedName>
    <definedName name="wrn.monthly._.financial." localSheetId="54" hidden="1">{#N/A,#N/A,FALSE,"SUMMARY 4a";#N/A,#N/A,FALSE,"GBA 4b";#N/A,#N/A,FALSE,"TENANT 4c";#N/A,#N/A,FALSE,"BUDGET DETAIL";#N/A,#N/A,FALSE,"PRO FORMA"}</definedName>
    <definedName name="wrn.Monthly._.Report." localSheetId="54">#REF!</definedName>
    <definedName name="wrn.MonthlyRentRoll." localSheetId="54" hidden="1">{"MonthlyRentRoll",#N/A,FALSE,"RentRoll"}</definedName>
    <definedName name="wrn.Months._.98._.to._.01." localSheetId="54" hidden="1">{"98",#N/A,FALSE,"Month";"99",#N/A,FALSE,"Month";"00",#N/A,FALSE,"Month";"01",#N/A,FALSE,"Month"}</definedName>
    <definedName name="wrn.Mortgage._.Loan._.Sch." localSheetId="54">#REF!</definedName>
    <definedName name="wrn.MT." localSheetId="54" hidden="1">{#N/A,#N/A,TRUE,"tocMT";#N/A,#N/A,TRUE,"mtdata1";#N/A,#N/A,TRUE,"noi";#N/A,#N/A,TRUE,"Income";#N/A,#N/A,TRUE,"Expense";#N/A,#N/A,TRUE,"Interim";#N/A,#N/A,TRUE,"base";#N/A,#N/A,TRUE,"mtcash";#N/A,#N/A,TRUE,"mttax"}</definedName>
    <definedName name="wrn.Netbacks." localSheetId="54" hidden="1">{"Netbacks",#N/A,FALSE,"Netbacks"}</definedName>
    <definedName name="wrn.New._.Loan._.Brief." localSheetId="54">#REF!</definedName>
    <definedName name="wrn.New._.Sizing._.Sheet." localSheetId="54">#REF!</definedName>
    <definedName name="wrn.newest." localSheetId="54" hidden="1">{#N/A,#N/A,TRUE,"TS";#N/A,#N/A,TRUE,"Combo";#N/A,#N/A,TRUE,"FAIR";#N/A,#N/A,TRUE,"RBC";#N/A,#N/A,TRUE,"xxxx"}</definedName>
    <definedName name="wrn.newoutput" localSheetId="54" hidden="1">{"DCF","UPSIDE CASE",FALSE,"Sheet1";"DCF","BASE CASE",FALSE,"Sheet1";"DCF","DOWNSIDE CASE",FALSE,"Sheet1"}</definedName>
    <definedName name="wrn.NOI._.Input." localSheetId="54">#REF!</definedName>
    <definedName name="wrn.NOI_Summary." localSheetId="54">#REF!</definedName>
    <definedName name="wrn.NonProfit._.Depreciation._.Schedule." localSheetId="54">#REF!</definedName>
    <definedName name="wrn.Northborough._.Station." localSheetId="54" hidden="1">{#N/A,#N/A,FALSE,"Total Acquisition and Rehab ";#N/A,#N/A,FALSE,"Summary of Hard Costs"}</definedName>
    <definedName name="wrn.Notes._.2." localSheetId="54" hidden="1">{"Notes 2",#N/A,FALSE,"Sheet1"}</definedName>
    <definedName name="wrn.ntfinance." localSheetId="54">#REF!</definedName>
    <definedName name="wrn.nyt._.times._.full." localSheetId="54" hidden="1">{#N/A,#N/A,FALSE,"ExecSum";#N/A,#N/A,FALSE,"Budget";#N/A,#N/A,FALSE,"Summary1";#N/A,#N/A,FALSE,"CashFlow";#N/A,#N/A,FALSE,"Year1 Cash Flow";#N/A,#N/A,FALSE,"RE Taxes";#N/A,#N/A,FALSE,"OE Schedule";#N/A,#N/A,FALSE,"Leasing Comm";#N/A,#N/A,FALSE,"Input";#N/A,#N/A,FALSE,"Carry";#N/A,#N/A,FALSE,"Page 1A";#N/A,#N/A,FALSE,"Page 1B";#N/A,#N/A,FALSE,"Page 2";#N/A,#N/A,FALSE,"Page 3";#N/A,#N/A,FALSE,"Page 4";#N/A,#N/A,FALSE,"Summary2";#N/A,#N/A,FALSE,"Lease Summary";#N/A,#N/A,FALSE,"GrossRent";#N/A,#N/A,FALSE,"GrossRent";#N/A,#N/A,FALSE,"FCESummary";#N/A,#N/A,FALSE,"CreditLoss";#N/A,#N/A,FALSE,"Recoveries";#N/A,#N/A,FALSE,"Loan Balance"}</definedName>
    <definedName name="wrn.Occupancy._.Calcs." localSheetId="54">#REF!</definedName>
    <definedName name="wrn.ODB." localSheetId="54" hidden="1">{"ODB",#N/A,FALSE,"Hold Scenario"}</definedName>
    <definedName name="wrn.office." localSheetId="54"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_.BUDGET." localSheetId="54">#REF!</definedName>
    <definedName name="wrn.One._.Partner." localSheetId="54" hidden="1">{#N/A,#N/A,FALSE,"graph one partner";#N/A,#N/A,FALSE,"Summary Quick Report";#N/A,#N/A,FALSE,"PROJECT  NPV E93";#N/A,#N/A,FALSE,"Project IRR G93";#N/A,#N/A,FALSE,"GENTRY NPV E94";#N/A,#N/A,FALSE,"Gentry IRR G94";#N/A,#N/A,FALSE,"PARTNER NPV E95";#N/A,#N/A,FALSE,"PARTNER IRR G95";#N/A,#N/A,FALSE,"Input Graphs";#N/A,#N/A,FALSE,"Variables &amp; Summary";#N/A,#N/A,FALSE,"cf one partner";#N/A,#N/A,FALSE,"1 design-constr timing";#N/A,#N/A,FALSE,"5 - construction budget";#N/A,#N/A,FALSE,"6 - residential grading";#N/A,#N/A,FALSE,"7-land takedowns";#N/A,#N/A,FALSE,"8-lear siegler dev rights";#N/A,#N/A,FALSE,"parcel summary"}</definedName>
    <definedName name="wrn.ontario." localSheetId="54" hidden="1">{"page1",#N/A,FALSE,"sheet 1";"Page2",#N/A,FALSE,"sheet 1";"page3",#N/A,FALSE,"sheet 1";"page4",#N/A,FALSE,"sheet 1"}</definedName>
    <definedName name="wrn.open." localSheetId="54" hidden="1">{#N/A,#N/A,FALSE,"Unconsolidated Debt"}</definedName>
    <definedName name="wrn.open.0" localSheetId="54" hidden="1">{#N/A,#N/A,FALSE,"Unconsolidated Debt"}</definedName>
    <definedName name="wrn.Operating._.Expenses._.Sheets." localSheetId="54" hidden="1">{#N/A,#N/A,FALSE,"Oper Exp"}</definedName>
    <definedName name="wrn.OperatingAssumtions." localSheetId="54" hidden="1">{#N/A,#N/A,FALSE,"OperatingAssumptions"}</definedName>
    <definedName name="wrn.Operations._.Review." localSheetId="54" hidden="1">{#N/A,#N/A,FALSE,"Proforma Five Yr";#N/A,#N/A,FALSE,"Occ and Rate";#N/A,#N/A,FALSE,"PF Input";#N/A,#N/A,FALSE,"Hotcomps"}</definedName>
    <definedName name="wrn.Operations1" localSheetId="54" hidden="1">{#N/A,#N/A,FALSE,"Proforma Five Yr";#N/A,#N/A,FALSE,"Occ and Rate";#N/A,#N/A,FALSE,"PF Input";#N/A,#N/A,FALSE,"Hotcomps"}</definedName>
    <definedName name="wrn.Ops._.Charlie._.Packet." localSheetId="54" hidden="1">{#N/A,#N/A,FALSE,"Proforma Five Yr";#N/A,#N/A,FALSE,"Occ and Rate";#N/A,#N/A,FALSE,"PF Input";#N/A,#N/A,FALSE,"Ops Summary";#N/A,#N/A,FALSE,"Hotcomps"}</definedName>
    <definedName name="wrn.Ops_S.Holders._.Assets_Income." localSheetId="54" hidden="1">{"Ops_S.Holders Assets and Income",#N/A,FALSE,"ops_shf"}</definedName>
    <definedName name="wrn.Options." localSheetId="54">#REF!</definedName>
    <definedName name="wrn.Output." localSheetId="54" hidden="1">{#N/A,#N/A,FALSE,"Assumptions";#N/A,#N/A,FALSE,"IS";#N/A,#N/A,FALSE,"BS";#N/A,#N/A,FALSE,"CF"}</definedName>
    <definedName name="wrn.Output3Column." localSheetId="54">#REF!</definedName>
    <definedName name="wrn.OutputAll." localSheetId="54">#REF!</definedName>
    <definedName name="wrn.OutputBaseYear." localSheetId="54">#REF!</definedName>
    <definedName name="wrn.OutputMin." localSheetId="54">#REF!</definedName>
    <definedName name="wrn.OutputPercent." localSheetId="54">#REF!</definedName>
    <definedName name="wrn.Overview._.Reports." localSheetId="54" hidden="1">{#N/A,#N/A,FALSE,"DCF Values";#N/A,#N/A,FALSE,"Overview";#N/A,#N/A,FALSE,"Earnings";#N/A,#N/A,FALSE,"StockMarketValues";#N/A,#N/A,FALSE,"Asset Values";#N/A,#N/A,FALSE,"Accretion EPS";#N/A,#N/A,FALSE,"Accretion CFPS";#N/A,#N/A,FALSE,"santafe";#N/A,#N/A,FALSE,"noble";#N/A,#N/A,FALSE,"Combined Results"}</definedName>
    <definedName name="wrn.P_L._.and._.Bal.._.Sheet." localSheetId="54" hidden="1">{"P_L Account",#N/A,FALSE,"Prime";"Assets",#N/A,FALSE,"Prime";"Liabilities",#N/A,FALSE,"Prime";"Capital and Reserves",#N/A,FALSE,"Prime";"Rec. of S_Holders Funds",#N/A,FALSE,"Prime";"Rec. of Pre and Post Tax Result",#N/A,FALSE,"Prime"}</definedName>
    <definedName name="wrn.p3" localSheetId="54"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A._.Model." localSheetId="54">#REF!</definedName>
    <definedName name="wrn.PAA._.Model._.FNM." localSheetId="54">#REF!</definedName>
    <definedName name="wrn.Package." localSheetId="54">#REF!</definedName>
    <definedName name="wrn.Package._1" localSheetId="54"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er._.1." localSheetId="5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s." localSheetId="54">#REF!</definedName>
    <definedName name="wrn.Palms._.at._.South._.Shore." localSheetId="54">#REF!</definedName>
    <definedName name="wrn.Parking." localSheetId="54" hidden="1">{"Parking",#N/A,FALSE,"Parking"}</definedName>
    <definedName name="wrn.Partial." localSheetId="54">#REF!</definedName>
    <definedName name="wrn.Partial._1" localSheetId="54"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_Template." localSheetId="54">#REF!</definedName>
    <definedName name="wrn.Payroll._.Assumption._.1." localSheetId="54" hidden="1">{"Payroll_Assumption1",#N/A,FALSE,"Sheet1"}</definedName>
    <definedName name="wrn.Payroll._.Assumptions." localSheetId="54" hidden="1">{"Payroll_Assuptions",#N/A,FALSE,"Sheet1"}</definedName>
    <definedName name="wrn.Payroll._.Assumptions._.Summary." localSheetId="54" hidden="1">{"Payroll Assumption Summary",#N/A,FALSE,"Sheet1"}</definedName>
    <definedName name="wrn.Payroll._.Assumptions2." localSheetId="54" hidden="1">{"Payroll_Assumption2",#N/A,FALSE,"Sheet1"}</definedName>
    <definedName name="wrn.Penetration." localSheetId="54">#REF!</definedName>
    <definedName name="wrn.Per._.Unit." localSheetId="54" hidden="1">{#N/A,#N/A,FALSE,"Budget 1997 Class A (2)";#N/A,#N/A,FALSE,"Budgets 1997 Class B &amp; C (2)"}</definedName>
    <definedName name="wrn.PERCENTAGE._.RENT." localSheetId="54">#REF!</definedName>
    <definedName name="wrn.PHA._.Proformas." localSheetId="54" hidden="1">{"Proforma - 10y PHA All","all PHA",FALSE,"PHA Proformas";"Proforma - 10yr PHA op sub","op sub",FALSE,"PHA Proformas";"Proforma - 10yr cap only","cap only",FALSE,"PHA Proformas"}</definedName>
    <definedName name="wrn.Phase._.I." localSheetId="54" hidden="1">{#N/A,#N/A,FALSE,"Transaction Summary-DTW";#N/A,#N/A,FALSE,"Proforma Five Yr";#N/A,#N/A,FALSE,"Occ and Rate"}</definedName>
    <definedName name="wrn.Pineway." localSheetId="54">#REF!</definedName>
    <definedName name="wrn.PK._.Variance." localSheetId="54">#REF!</definedName>
    <definedName name="wrn.pl." localSheetId="54" hidden="1">{#N/A,#N/A,FALSE,"Cons PL-Accrual"}</definedName>
    <definedName name="wrn.Plan." localSheetId="54" hidden="1">{#N/A,#N/A,FALSE,"Highridge Return Analysis";#N/A,#N/A,FALSE,"Sale @ end of year 3 (4yr Plan)";#N/A,#N/A,FALSE,"Highridge Assumption Page"}</definedName>
    <definedName name="wrn.PLX." localSheetId="54" hidden="1">{"cred comp",#N/A,FALSE,"Comparable Credit Analysis";"IS",#N/A,FALSE,"IS";"Sensitivity",#N/A,FALSE,"Sensitivity";"BS",#N/A,FALSE,"BS";"Bond Summary",#N/A,FALSE,"B Summary";"AD",#N/A,FALSE,"Accretion";"NAV",#N/A,FALSE,"NAV";"SU",#N/A,FALSE,"S&amp;U";"acq. study",#N/A,FALSE,"Acq. Study";"F Charges",#N/A,FALSE,"Fixed Charges"}</definedName>
    <definedName name="wrn.PorfolioFinancialSummary." localSheetId="54" hidden="1">{#N/A,#N/A,FALSE,"ZellLurieFinSummary";#N/A,#N/A,FALSE,"FirstCapFinSummary";#N/A,#N/A,FALSE,"ZM I-III Consol FinSummary"}</definedName>
    <definedName name="wrn.ppt" localSheetId="54">#REF!</definedName>
    <definedName name="wrn.PR_TRIAL_BALANCE." localSheetId="54"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3sty." localSheetId="54" hidden="1">{#N/A,#N/A,FALSE,"intag";#N/A,#N/A,FALSE,"budg";#N/A,#N/A,FALSE,"samtl"}</definedName>
    <definedName name="wrn.pr3sty.neu" localSheetId="54" hidden="1">{#N/A,#N/A,FALSE,"intag";#N/A,#N/A,FALSE,"budg";#N/A,#N/A,FALSE,"samtl"}</definedName>
    <definedName name="wrn.PRBFinancials." localSheetId="54" hidden="1">{"incomemth",#N/A,TRUE,"forecast01";"incpercentmth",#N/A,TRUE,"forecast01";"balancemth",#N/A,TRUE,"forecast01";"cashmth",#N/A,TRUE,"forecast01";"cov2mth",#N/A,TRUE,"forecast01";"prbexp",#N/A,TRUE,"forecast01";"prbcap",#N/A,TRUE,"forecast01";"coalconsultants",#N/A,TRUE,"forecast01";"prbsum",#N/A,TRUE,"forecast01"}</definedName>
    <definedName name="wrn.prcntrent" localSheetId="54" hidden="1">{"PERCENTAGE RENT",#N/A,TRUE,"SCHEDULE B"}</definedName>
    <definedName name="wrn.prelist." localSheetId="54" hidden="1">{#N/A,#N/A,FALSE,"rent roll";#N/A,#N/A,FALSE,"I&amp;E";#N/A,#N/A,FALSE,"96noleaseup";#N/A,#N/A,FALSE,"96noleaseup matrix";#N/A,#N/A,FALSE,"leaseup96";#N/A,#N/A,FALSE,"leaseup96 matrix";#N/A,#N/A,FALSE,"Leaseup and Exp."}</definedName>
    <definedName name="wrn.prelist._1" localSheetId="54" hidden="1">{#N/A,#N/A,FALSE,"rent roll";#N/A,#N/A,FALSE,"I&amp;E";#N/A,#N/A,FALSE,"96noleaseup";#N/A,#N/A,FALSE,"96noleaseup matrix";#N/A,#N/A,FALSE,"leaseup96";#N/A,#N/A,FALSE,"leaseup96 matrix";#N/A,#N/A,FALSE,"Leaseup and Exp."}</definedName>
    <definedName name="wrn.Prepaid_Recov.." localSheetId="54" hidden="1">{#N/A,#N/A,FALSE,"Prepaid Recoverable"}</definedName>
    <definedName name="wrn.pres." localSheetId="54" hidden="1">{#N/A,#N/A,FALSE,"Major v. River";#N/A,#N/A,FALSE,"Industry";#N/A,#N/A,FALSE,"Large Operators";#N/A,#N/A,FALSE,"Smaller Operators";#N/A,#N/A,FALSE,"Equip. Supply";#N/A,#N/A,FALSE,"EBITDA";#N/A,#N/A,FALSE,"States";#N/A,#N/A,FALSE,"LV Detail"}</definedName>
    <definedName name="wrn.PRES_OUT." localSheetId="54" hidden="1">{"page1",#N/A,FALSE,"PRESENTATION";"page2",#N/A,FALSE,"PRESENTATION";#N/A,#N/A,FALSE,"Valuation Summary"}</definedName>
    <definedName name="wrn.pres97." localSheetId="54"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entation." localSheetId="54" hidden="1">{#N/A,#N/A,TRUE,"Summary";"AnnualRentRoll",#N/A,TRUE,"RentRoll";#N/A,#N/A,TRUE,"ExitStratigy";#N/A,#N/A,TRUE,"OperatingAssumptions"}</definedName>
    <definedName name="wrn.Presentation2" localSheetId="54"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wrn.Pricing._.Sheets._.inc._.Matrix." localSheetId="54">#REF!</definedName>
    <definedName name="wrn.Pricing._.Strategy." localSheetId="54"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1" localSheetId="54"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mary._.Competition." localSheetId="54">#REF!</definedName>
    <definedName name="wrn.Print." localSheetId="54" hidden="1">{#N/A,#N/A,TRUE,"Cover";#N/A,#N/A,TRUE,"Stack";#N/A,#N/A,TRUE,"Cost S";#N/A,#N/A,TRUE,"Financing";#N/A,#N/A,TRUE," CF";#N/A,#N/A,TRUE,"CF Mnthly";#N/A,#N/A,TRUE,"CF assum";#N/A,#N/A,TRUE,"Unit Sales";#N/A,#N/A,TRUE,"REV";#N/A,#N/A,TRUE,"Bdgt Backup"}</definedName>
    <definedName name="wrn.Print._.4." localSheetId="54" hidden="1">{"Outflow 1",#N/A,FALSE,"Outflows-Inflows";"Outflow 2",#N/A,FALSE,"Outflows-Inflows";"Inflow 1",#N/A,FALSE,"Outflows-Inflows";"Inflow 2",#N/A,FALSE,"Outflows-Inflows"}</definedName>
    <definedName name="wrn.Print._.6." localSheetId="54" hidden="1">{"print 1.6",#N/A,FALSE,"Sheet1";"print 2.6",#N/A,FALSE,"Sheet1";"print 3.6",#N/A,FALSE,"Sheet1";"print 4.6",#N/A,FALSE,"Sheet1";"print 5.6",#N/A,FALSE,"Sheet1";"print 6.6",#N/A,FALSE,"Sheet1"}</definedName>
    <definedName name="wrn.Print._.Accounts." localSheetId="54" hidden="1">{#N/A,#N/A,FALSE,"Balance sheet";#N/A,#N/A,FALSE,"FAD";#N/A,#N/A,FALSE,"Cashflow";#N/A,#N/A,FALSE,"NAV";#N/A,#N/A,FALSE,"Notes 1-5";#N/A,#N/A,FALSE,"Notes 6-"}</definedName>
    <definedName name="wrn.PRINT._.ALL." localSheetId="54">#REF!</definedName>
    <definedName name="wrn.Print._.All._.Improved._.Sales." localSheetId="54" hidden="1">{#N/A,#N/A,FALSE,"Sale 1";#N/A,#N/A,FALSE,"Sale 2";#N/A,#N/A,FALSE,"Sale 3";#N/A,#N/A,FALSE,"Sale 4";#N/A,#N/A,FALSE,"Sale 5";#N/A,#N/A,FALSE,"Sale 6";#N/A,#N/A,FALSE,"Sale 7";#N/A,#N/A,FALSE,"Sale 8";#N/A,#N/A,FALSE,"Sale 9";#N/A,#N/A,FALSE,"Sale 10";#N/A,#N/A,FALSE,"Sale 11";#N/A,#N/A,FALSE,"Sale 12"}</definedName>
    <definedName name="wrn.Print._.All._.Pages." localSheetId="54" hidden="1">{"LBO Summary",#N/A,FALSE,"Summary";"Income Statement",#N/A,FALSE,"Model";"Cash Flow",#N/A,FALSE,"Model";"Balance Sheet",#N/A,FALSE,"Model";"Working Capital",#N/A,FALSE,"Model";"Pro Forma Balance Sheets",#N/A,FALSE,"PFBS";"Debt Balances",#N/A,FALSE,"Model";"Fee Schedules",#N/A,FALSE,"Model"}</definedName>
    <definedName name="wrn.Print._.All._.Report._.Pages." localSheetId="54" hidden="1">{#N/A,#N/A,FALSE,"Executive Summary Page 1";#N/A,#N/A,FALSE,"Executive Summary Page 2";#N/A,#N/A,FALSE,"Executive Summary Page 3";#N/A,#N/A,FALSE,"DCF Assumptions Exhibit";#N/A,#N/A,FALSE,"Metro Profile";#N/A,#N/A,FALSE,"Metro Employment";#N/A,#N/A,FALSE,"Cap &amp; Disc Rate";#N/A,#N/A,FALSE,"Retail Sales";#N/A,#N/A,FALSE,"Tax Exhibit";#N/A,#N/A,FALSE,"Operating Statement";#N/A,#N/A,FALSE,"Direct Cap";#N/A,#N/A,FALSE,"SCG Summary";#N/A,#N/A,FALSE,"Improved Sales Adj. Grid";#N/A,#N/A,FALSE,"Regression Analysis";#N/A,#N/A,FALSE,"Land Sales Adj. Grid";#N/A,#N/A,FALSE,"Cost Schedule"}</definedName>
    <definedName name="wrn.Print._.All._1" localSheetId="54" hidden="1">{#N/A,#N/A,FALSE,"I&amp;E";#N/A,#N/A,FALSE,"rent roll";#N/A,#N/A,FALSE,"96noleaseup";#N/A,#N/A,FALSE,"96noleaseup matrix";#N/A,#N/A,FALSE,"leaseup 96";#N/A,#N/A,FALSE,"leaseup 96 matrix";#N/A,#N/A,FALSE,"Leaseup and Exp."}</definedName>
    <definedName name="wrn.Print._.Annual." localSheetId="54" hidden="1">{"Summary Info",#N/A,TRUE,"Summary";"Sources &amp; Uses",#N/A,TRUE,"Summary";"Development Program",#N/A,TRUE,"Summary";"Timeline",#N/A,TRUE,"Timeline";"Total Annual CF",#N/A,TRUE,"Summary-Annual";"Total Detailed Annual",#N/A,TRUE,"Summary-Annual";"Acq Costs",#N/A,TRUE,"Ent &amp; Infr";"Entitlement Costs",#N/A,TRUE,"Ent &amp; Infr";"Infrastructure Costs",#N/A,TRUE,"Ent &amp; Infr";"Infrastructure Costs 2",#N/A,TRUE,"Ent &amp; Infr";"Infrastructure Costs 3",#N/A,TRUE,"Ent &amp; Infr";"Infrastructure Costs 4",#N/A,TRUE,"Ent &amp; Infr";"DevBudget",#N/A,TRUE,"DevBudget";"Res Summary",#N/A,TRUE,"Residential";"Res DevBudget",#N/A,TRUE,"Residential";"Res CF Annual",#N/A,TRUE,"Residential-Annual";"Res Detailed Annual",#N/A,TRUE,"Residential-Annual";"Res Detailed Annual 2",#N/A,TRUE,"Residential-Annual";"Res D&amp;S Annual",#N/A,TRUE,"Residential-Annual";"Retail Summary",#N/A,TRUE,"Retail";"Retail Budget",#N/A,TRUE,"Retail";"Retail CF Annual",#N/A,TRUE,"Retail-Annual";"Retail Detailed Annual",#N/A,TRUE,"Retail-Annual";"Retail Detailed Annual 2",#N/A,TRUE,"Retail-Annual";"Retail D&amp;S Annual",#N/A,TRUE,"Retail-Annual";"Hotel Annual",#N/A,TRUE,"Hotel-Annual";"CFD Annual",#N/A,TRUE,"CFD-Annual";"Racetrack Summary",#N/A,TRUE,"Racetrack Summary";"Racetrack Summary 2",#N/A,TRUE,"Racetrack Summary"}</definedName>
    <definedName name="wrn.Print._.Compare._.and._.Divsum." localSheetId="54" hidden="1">{"Divsum Compare Hawaiki",#N/A,TRUE,"Divsum";"Divsum Complete Divsum",#N/A,TRUE,"Divsum"}</definedName>
    <definedName name="wrn.Print._.CRXLAND._.Openings." localSheetId="54" hidden="1">{"Print CRXLAND Assumptions",#N/A,FALSE,"CRXLAND Openings";"Print CRXLAND Openings",#N/A,FALSE,"CRXLAND Openings"}</definedName>
    <definedName name="wrn.Print._.CSI._.and._.Estimate._.Backup." localSheetId="54" hidden="1">{"Divsum Compare Hawaiki",#N/A,FALSE,"Divsum";"Divsum Complete Divsum",#N/A,FALSE,"Divsum";"Estimate Backup",#N/A,FALSE,"Divsum"}</definedName>
    <definedName name="wrn.Print._.Entire._.Workbook." localSheetId="54">#REF!</definedName>
    <definedName name="wrn.Print._.Everythin." localSheetId="54" hidden="1">{#N/A,#N/A,FALSE,"PRELIMINARY REVIEW";#N/A,#N/A,FALSE,"SOURCES AND USES OF FUNDS";#N/A,#N/A,FALSE,"COST ITEMS";#N/A,#N/A,FALSE,"DRAW SCHEDULE";#N/A,#N/A,FALSE,"STABILIZED OPERATING PROFORMA";#N/A,#N/A,FALSE,"LEASE UP OPERATING PROFORMA";#N/A,#N/A,FALSE,"INPUT SHEET"}</definedName>
    <definedName name="wrn.Print._.Everything." localSheetId="54" hidden="1">{"print annual inc. statement",#N/A,FALSE,"Summary";"print annual stats",#N/A,FALSE,"Summary";"print quarterly inc. statement",#N/A,FALSE,"Summary";"print quarterly stats",#N/A,FALSE,"Summary";"print STAY opening assumptions",#N/A,FALSE,"STAY Openings";"print STAY openings",#N/A,FALSE,"STAY Openings";"Print SPHI Assumptions",#N/A,FALSE,"SPHI Openings";"Print SPHI Openings",#N/A,FALSE,"SPHI Openings";"Print CRXLAND Assumptions",#N/A,FALSE,"CRXLAND Openings";"Print CRXLAND Openings",#N/A,FALSE,"CRXLAND Openings"}</definedName>
    <definedName name="wrn.print._.graphs." localSheetId="54" hidden="1">{"cap_structure",#N/A,FALSE,"Graph-Mkt Cap";"price",#N/A,FALSE,"Graph-Price";"ebit",#N/A,FALSE,"Graph-EBITDA";"ebitda",#N/A,FALSE,"Graph-EBITDA"}</definedName>
    <definedName name="wrn.Print._.Inc.._.Statement._.and._.Stats.." localSheetId="54" hidden="1">{"print annual inc. statement",#N/A,FALSE,"Summary";"print annual stats",#N/A,FALSE,"Summary";"print quarterly inc. statement",#N/A,FALSE,"Summary";"print quarterly stats",#N/A,FALSE,"Summary"}</definedName>
    <definedName name="wrn.Print._.It." localSheetId="54">#REF!</definedName>
    <definedName name="wrn.Print._.Ltd._.Ptr._.Heller." localSheetId="54" hidden="1">{#N/A,#N/A,FALSE,"Summary Schedule Heller Ltd";#N/A,#N/A,FALSE,"Qtrly  heller Page 1";#N/A,#N/A,FALSE,"Qtrly heller Page 3"}</definedName>
    <definedName name="wrn.Print._.Package." localSheetId="54" hidden="1">{#N/A,#N/A,FALSE,"rent roll";#N/A,#N/A,FALSE,"I&amp;E";#N/A,#N/A,FALSE,"Sales";#N/A,#N/A,FALSE,"% rent";#N/A,#N/A,FALSE,"no leasup 96";#N/A,#N/A,FALSE,"96 Cap Matrix No Leaseup";#N/A,#N/A,FALSE,"Proforma (2)";#N/A,#N/A,FALSE,"Proforma Matrix (2)";#N/A,#N/A,FALSE,"Offering Summary";#N/A,#N/A,FALSE,"RE TAX"}</definedName>
    <definedName name="wrn.Print._.Package._1" localSheetId="54" hidden="1">{#N/A,#N/A,FALSE,"rent roll";#N/A,#N/A,FALSE,"I&amp;E";#N/A,#N/A,FALSE,"Sales";#N/A,#N/A,FALSE,"% rent";#N/A,#N/A,FALSE,"no leasup 96";#N/A,#N/A,FALSE,"96 Cap Matrix No Leaseup";#N/A,#N/A,FALSE,"Proforma (2)";#N/A,#N/A,FALSE,"Proforma Matrix (2)";#N/A,#N/A,FALSE,"Offering Summary";#N/A,#N/A,FALSE,"RE TAX"}</definedName>
    <definedName name="wrn.print._.raw._.data._.entry." localSheetId="54" hidden="1">{"inputs raw data",#N/A,TRUE,"INPUT"}</definedName>
    <definedName name="wrn.Print._.Rent._.Comps." localSheetId="54" hidden="1">{#N/A,#N/A,FALSE,"Rent 1";#N/A,#N/A,FALSE,"Rent 2";#N/A,#N/A,FALSE,"Rent 3";#N/A,#N/A,FALSE,"Rent 4";#N/A,#N/A,FALSE,"Rent 5";#N/A,#N/A,FALSE,"Rent 6";#N/A,#N/A,FALSE,"Rent 7";#N/A,#N/A,FALSE,"Rent 8"}</definedName>
    <definedName name="wrn.Print._.Report." localSheetId="54" hidden="1">{"annual",#N/A,FALSE,"Sheet2";"quarters",#N/A,FALSE,"Sheet2"}</definedName>
    <definedName name="wrn.Print._.SPHI._.Openings." localSheetId="54" hidden="1">{"Print SPHI Assumptions",#N/A,FALSE,"SPHI Openings";"Print SPHI Openings",#N/A,FALSE,"SPHI Openings"}</definedName>
    <definedName name="wrn.print._.standalone." localSheetId="54" hidden="1">{"standalone1",#N/A,FALSE,"DCFBase";"standalone2",#N/A,FALSE,"DCFBase"}</definedName>
    <definedName name="wrn.Print._.STAY._.Openings." localSheetId="54" hidden="1">{"print STAY opening assumptions",#N/A,FALSE,"STAY Openings";"print STAY openings",#N/A,FALSE,"STAY Openings"}</definedName>
    <definedName name="wrn.Print._.sum." localSheetId="54" hidden="1">{#N/A,#N/A,FALSE,"Summary Schedule";#N/A,#N/A,FALSE,"Use of Proceeds";#N/A,#N/A,FALSE,"Yield Cal";#N/A,#N/A,FALSE,"Qtrly Distributions";#N/A,#N/A,FALSE,"RATE";#N/A,#N/A,FALSE,"OPERATIONS";#N/A,#N/A,FALSE,"Draw";#N/A,#N/A,FALSE,"COMPARISON SCHEDULE";#N/A,#N/A,FALSE,"Dev. Budget";#N/A,#N/A,FALSE,"Investor10";#N/A,#N/A,FALSE,"10 year a";#N/A,#N/A,FALSE,"Assum."}</definedName>
    <definedName name="wrn.print._.summary._.sheets." localSheetId="54" hidden="1">{"summary1",#N/A,TRUE,"Comps";"summary2",#N/A,TRUE,"Comps";"summary3",#N/A,TRUE,"Comps"}</definedName>
    <definedName name="wrn.Print._.Three._.Page._.Model." localSheetId="54" hidden="1">{"Page One",#N/A,FALSE,"Model";"Page 2",#N/A,FALSE,"Model";"Page 3",#N/A,FALSE,"Model"}</definedName>
    <definedName name="wrn.Print._.Workbook." localSheetId="54" hidden="1">{#N/A,#N/A,FALSE,"Exec. Summ";#N/A,#N/A,FALSE,"Income";#N/A,#N/A,FALSE,"Expenses";#N/A,#N/A,FALSE,"Loan Options";#N/A,#N/A,FALSE,"Sources &amp; Uses";#N/A,#N/A,FALSE,"Spreadsheet"}</definedName>
    <definedName name="wrn.Print.B" localSheetId="54" hidden="1">{"View1",#N/A,FALSE,"Sheet1";"View2",#N/A,FALSE,"Sheet1"}</definedName>
    <definedName name="wrn.print_all." localSheetId="54" hidden="1">{#N/A,#N/A,FALSE,"property";#N/A,#N/A,FALSE,"tenants";#N/A,#N/A,FALSE,"capital";#N/A,#N/A,FALSE,"summary"}</definedName>
    <definedName name="wrn.Print_Buyer." localSheetId="54" hidden="1">{#N/A,"DR",FALSE,"increm pf";#N/A,"MAMSI",FALSE,"increm pf";#N/A,"MAXI",FALSE,"increm pf";#N/A,"PCAM",FALSE,"increm pf";#N/A,"PHSV",FALSE,"increm pf";#N/A,"SIE",FALSE,"increm pf"}</definedName>
    <definedName name="wrn.Print_Heller." localSheetId="54" hidden="1">{#N/A,#N/A,TRUE,"Summary Schedule Heller";#N/A,#N/A,TRUE,"Qtrly  heller Page 1";#N/A,#N/A,TRUE,"Qtrly heller Page 2";#N/A,#N/A,TRUE,"Qtrly heller Page 2A";#N/A,#N/A,TRUE,"Qtrly heller Page 3";#N/A,#N/A,TRUE,"Qtrly heller Page 3A";#N/A,#N/A,TRUE,"Summary Schedule Heller Ltd";#N/A,#N/A,TRUE,"Qtrly  heller 4 yr"}</definedName>
    <definedName name="wrn.Print_Target." localSheetId="5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1." localSheetId="54" hidden="1">{"Page1",#N/A,TRUE,"Sheet1";"Page2",#N/A,TRUE,"Sheet1";"Page3",#N/A,TRUE,"Sheet1"}</definedName>
    <definedName name="wrn.print2" localSheetId="54" hidden="1">{"View1",#N/A,FALSE,"Sheet1";"View2",#N/A,FALSE,"Sheet1"}</definedName>
    <definedName name="wrn.print2." localSheetId="54" hidden="1">{"Assump",#N/A,TRUE,"Proforma";"first",#N/A,TRUE,"Proforma";"second",#N/A,TRUE,"Proforma";"lease1",#N/A,TRUE,"Proforma";"lease2",#N/A,TRUE,"Proforma"}</definedName>
    <definedName name="wrn.print5" localSheetId="54" hidden="1">{"Assump",#N/A,TRUE,"Proforma";"first",#N/A,TRUE,"Proforma";"second",#N/A,TRUE,"Proforma";"lease1",#N/A,TRUE,"Proforma";"lease2",#N/A,TRUE,"Proforma"}</definedName>
    <definedName name="wrn.PrintAll._1" localSheetId="54" hidden="1">{#N/A,#N/A,FALSE,"Broker Sheet";#N/A,#N/A,FALSE,"Exec.Summary";#N/A,#N/A,FALSE,"Argus Cash Flow";#N/A,#N/A,FALSE,"SPF";#N/A,#N/A,FALSE,"RentRoll"}</definedName>
    <definedName name="wrn.printb2" localSheetId="54" hidden="1">{"View1",#N/A,FALSE,"Sheet1";"View2",#N/A,FALSE,"Sheet1"}</definedName>
    <definedName name="wrn.Printfinancialsmth." localSheetId="54" hidden="1">{"incomemth",#N/A,TRUE,"forecast00";"incomepercentmth",#N/A,TRUE,"forecast00";"balancemth",#N/A,TRUE,"forecast00";"cashmth",#N/A,TRUE,"forecast00";"covenantmth",#N/A,TRUE,"forecast00"}</definedName>
    <definedName name="wrn.Printout." localSheetId="54" hidden="1">{"Zone1",#N/A,FALSE,"Parameters";"Zone2",#N/A,FALSE,"Parameters"}</definedName>
    <definedName name="wrn.Prints._.All." localSheetId="54" hidden="1">{"Main",#N/A,FALSE,"Wacker";"Main2",#N/A,FALSE,"Wacker";"Value",#N/A,FALSE,"Wacker";"Sensitivity",#N/A,FALSE,"Wacker";"Paine",#N/A,FALSE,"Wacker";"Quaker",#N/A,FALSE,"Wacker";"Wacker",#N/A,FALSE,"Wacker";"1900",#N/A,FALSE,"Wacker";"1901",#N/A,FALSE,"Wacker"}</definedName>
    <definedName name="wrn.Prints._All.B" localSheetId="54" hidden="1">{"Main",#N/A,FALSE,"Wacker";"Main2",#N/A,FALSE,"Wacker";"Value",#N/A,FALSE,"Wacker";"Sensitivity",#N/A,FALSE,"Wacker";"Paine",#N/A,FALSE,"Wacker";"Quaker",#N/A,FALSE,"Wacker";"Wacker",#N/A,FALSE,"Wacker";"1900",#N/A,FALSE,"Wacker";"1901",#N/A,FALSE,"Wacker"}</definedName>
    <definedName name="wrn.Prior._.Year._.Amounts." localSheetId="54" hidden="1">{"PriorYr1",#N/A,FALSE,"Prior Year Amounts";"PriorYr2",#N/A,FALSE,"Prior Year Amounts"}</definedName>
    <definedName name="wrn.PRO." localSheetId="54" hidden="1">{#N/A,#N/A,FALSE,"COVER";#N/A,#N/A,FALSE,"Construction CF";#N/A,#N/A,FALSE,"PROFORMA";#N/A,#N/A,FALSE,"CASHFLOW"}</definedName>
    <definedName name="wrn.Pro._.Forma." localSheetId="54" hidden="1">{#N/A,#N/A,FALSE,"ACQ";#N/A,#N/A,FALSE,"ASSUMP";#N/A,#N/A,FALSE,"CASH FLOW";#N/A,#N/A,FALSE,"SALE";#N/A,#N/A,FALSE,"TIS";#N/A,#N/A,FALSE,"RENT ROLL"}</definedName>
    <definedName name="wrn.Proforma." localSheetId="54" hidden="1">{"Proforma - Dollars",#N/A,FALSE,"Proforma"}</definedName>
    <definedName name="wrn.Proforma._.2." localSheetId="54" hidden="1">{#N/A,#N/A,TRUE,"Cash Flow Proforma";#N/A,#N/A,TRUE,"Scenario Variable Cells";#N/A,#N/A,TRUE,"Proforma Assumptions";#N/A,#N/A,TRUE,"Bulk Pad and Finished Sales";#N/A,#N/A,TRUE,"Rolling Option Sales"}</definedName>
    <definedName name="wrn.Proforma._.Review." localSheetId="54" hidden="1">{#N/A,#N/A,FALSE,"Occ and Rate";#N/A,#N/A,FALSE,"PF Input";#N/A,#N/A,FALSE,"Proforma Five Yr";#N/A,#N/A,FALSE,"Hotcomps"}</definedName>
    <definedName name="wrn.Proforma._.Year._.1." localSheetId="54" hidden="1">{"Plan Information",#N/A,FALSE,"Plans"}</definedName>
    <definedName name="wrn.Proforma._1" localSheetId="54" hidden="1">{#N/A,#N/A,TRUE,"Summary";#N/A,#N/A,TRUE,"InPlace";#N/A,#N/A,TRUE,"Stable";#N/A,#N/A,TRUE,"RentRoll";#N/A,#N/A,TRUE,"I&amp;E";#N/A,#N/A,TRUE,"Expense Detail";#N/A,#N/A,TRUE,"CAM Recov(InPlace)";#N/A,#N/A,TRUE,"CAM Recov(Stable)";#N/A,#N/A,TRUE,"Tax Recov";#N/A,#N/A,TRUE,"Expiration";#N/A,#N/A,TRUE,"Sales";#N/A,#N/A,TRUE,"Tax"}</definedName>
    <definedName name="wrn.Program._.Compliance." localSheetId="54">#REF!</definedName>
    <definedName name="wrn.Project." localSheetId="54" hidden="1">{#N/A,#N/A,TRUE,"A-site";#N/A,#N/A,TRUE,"B-Buildings";#N/A,#N/A,TRUE,"c-out-of-fence";#N/A,#N/A,TRUE,"d-proj.infr.";#N/A,#N/A,TRUE,"e- land"}</definedName>
    <definedName name="wrn.Project._.Cost._.Estimate." localSheetId="54" hidden="1">{#N/A,#N/A,FALSE,"cost";#N/A,#N/A,FALSE,"draw sched.";#N/A,#N/A,FALSE,"spread";#N/A,#N/A,FALSE,"Assumptions"}</definedName>
    <definedName name="wrn.projection." localSheetId="54"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jection.new" localSheetId="54" hidden="1">{#N/A,#N/A,TRUE,"TOC";#N/A,#N/A,TRUE,"GEN";#N/A,#N/A,TRUE,"FINANCING ";#N/A,#N/A,TRUE,"SYND";#N/A,#N/A,TRUE,"RENT";#N/A,#N/A,TRUE,"RENTUP";#N/A,#N/A,TRUE,"CASH";#N/A,#N/A,TRUE,"LOSS";#N/A,#N/A,TRUE,"BENEFITS";#N/A,#N/A,TRUE,"SOURCE";#N/A,#N/A,TRUE,"FLOW";#N/A,#N/A,TRUE,"TAX CREDIT";#N/A,#N/A,TRUE,"DEPREC";#N/A,#N/A,TRUE,"RESERVES";#N/A,#N/A,TRUE,"AMORT_4";#N/A,#N/A,TRUE,"UT SU ";#N/A,#N/A,TRUE,"UT FLOW";#N/A,#N/A,TRUE,"UT BRIDGE LOAN";#N/A,#N/A,TRUE,"UT LOSS";#N/A,#N/A,TRUE,"UT BENEFITS";#N/A,#N/A,TRUE,"UT FUNDED";#N/A,#N/A,TRUE,"SALES1";#N/A,#N/A,TRUE,"SALES2"}</definedName>
    <definedName name="wrn.Projections." localSheetId="54" hidden="1">{#N/A,#N/A,FALSE,"Release Price";#N/A,#N/A,FALSE,"Cash flow for 50 Unit";#N/A,#N/A,FALSE,"Cash Flow for 3 Models"}</definedName>
    <definedName name="wrn.Promote." localSheetId="54">#REF!</definedName>
    <definedName name="wrn.promote.2" localSheetId="54">#REF!</definedName>
    <definedName name="wrn.Property._.Description." localSheetId="54">#REF!</definedName>
    <definedName name="wrn.Property._.Improvements." localSheetId="54" hidden="1">{"Property Improvements",#N/A,FALSE,"Property Improvements"}</definedName>
    <definedName name="wrn.PropertyInformation." localSheetId="54" hidden="1">{#N/A,#N/A,FALSE,"PropertyInfo"}</definedName>
    <definedName name="wrn.Proposal." localSheetId="54" hidden="1">{"Bid",#N/A,FALSE,"Estimate";"Breakdowm",#N/A,FALSE,"Estimate"}</definedName>
    <definedName name="wrn.Pulp." localSheetId="54" hidden="1">{"Pulp Production",#N/A,FALSE,"Pulp";"Pulp Earnings",#N/A,FALSE,"Pulp"}</definedName>
    <definedName name="wrn.Pulp.2" localSheetId="54" hidden="1">{"Pulp Production",#N/A,FALSE,"Pulp";"Pulp Earnings",#N/A,FALSE,"Pulp"}</definedName>
    <definedName name="wrn.Pulp.3" localSheetId="54" hidden="1">{"Pulp Production",#N/A,FALSE,"Pulp";"Pulp Earnings",#N/A,FALSE,"Pulp"}</definedName>
    <definedName name="wrn.Pump." localSheetId="54" hidden="1">{#N/A,#N/A,FALSE,"Assump";#N/A,#N/A,FALSE,"Income";#N/A,#N/A,FALSE,"Balance";#N/A,#N/A,FALSE,"DCF Pump";#N/A,#N/A,FALSE,"Trans Assump";#N/A,#N/A,FALSE,"Combined Income";#N/A,#N/A,FALSE,"Combined Balance"}</definedName>
    <definedName name="wrn.Qty._.Monthly._.Cash._.Flow." localSheetId="54">#REF!</definedName>
    <definedName name="wrn.quarterly." localSheetId="54" hidden="1">{"quarterly",#N/A,FALSE,"Pro Forma"}</definedName>
    <definedName name="wrn.Quarterly._.All._.Stmts." localSheetId="54">#REF!</definedName>
    <definedName name="wrn.Quarterly._.BS." localSheetId="54">#REF!</definedName>
    <definedName name="wrn.Quarterly._.Summary." localSheetId="54">#REF!</definedName>
    <definedName name="wrn.QUICK." localSheetId="54"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Quick._.Print." localSheetId="54" hidden="1">{"Pro Forma",#N/A,FALSE,"Prof";"Statistics",#N/A,FALSE,"Stats";"Incentive Fee Calc",#N/A,FALSE,"Incent"}</definedName>
    <definedName name="wrn.Quick._.View." localSheetId="54" hidden="1">{"Pro Forma",#N/A,FALSE,"Prof";"Statistics",#N/A,FALSE,"Stats";"Incentive Fee Calc",#N/A,FALSE,"Incent"}</definedName>
    <definedName name="wrn.rate." localSheetId="54" hidden="1">{"RATES",#N/A,FALSE,"RECOVERY RATES";"CONTRIBUTIONS",#N/A,FALSE,"RECOVERY RATES";"GLA CATEGORY SUMMARY",#N/A,FALSE,"RECOVERY RATES"}</definedName>
    <definedName name="wrn.recap_at_sale." localSheetId="54" hidden="1">{"Recap at sale",#N/A,FALSE,"Recap"}</definedName>
    <definedName name="wrn.Recovery._.Calcs." localSheetId="54">#REF!</definedName>
    <definedName name="wrn.REDiff." localSheetId="54" hidden="1">{#N/A,#N/A,TRUE,"toc";#N/A,#N/A,TRUE,"geninfo2";#N/A,#N/A,TRUE,"financing";#N/A,#N/A,TRUE,"source";#N/A,#N/A,TRUE,"cashd";#N/A,#N/A,TRUE,"-3%d";#N/A,#N/A,TRUE,"taxd";#N/A,#N/A,TRUE,"bend";#N/A,#N/A,TRUE,"Mezzad";#N/A,#N/A,TRUE,"ln2";#N/A,#N/A,TRUE,"ln3";#N/A,#N/A,TRUE,"ln4";#N/A,#N/A,TRUE,"lnsumd";#N/A,#N/A,TRUE,"rep";#N/A,#N/A,TRUE,"depr";#N/A,#N/A,TRUE,"funded";#N/A,#N/A,TRUE,"fedtc";#N/A,#N/A,TRUE,"statetc";#N/A,#N/A,TRUE,"saled";#N/A,#N/A,TRUE,"Qirrd";#N/A,#N/A,TRUE,"mingaind";#N/A,#N/A,TRUE,"bstestd"}</definedName>
    <definedName name="wrn.Rehab." localSheetId="54" hidden="1">{#N/A,#N/A,TRUE,"Total Acquisition and Rehab ";#N/A,#N/A,TRUE,"Summary of Hard Costs";#N/A,#N/A,TRUE,"Summary-Interior Scope of Work";#N/A,#N/A,TRUE,"Cementious Decks";#N/A,#N/A,TRUE,"Finish Trim";#N/A,#N/A,TRUE,"Balcony Waterproofing";#N/A,#N/A,TRUE,"Doors and Hardware";#N/A,#N/A,TRUE,"Drywall";#N/A,#N/A,TRUE,"Tile";#N/A,#N/A,TRUE,"Flooring";#N/A,#N/A,TRUE,"Painting";#N/A,#N/A,TRUE,"Identifying, Shelving &amp; Mirrors";#N/A,#N/A,TRUE,"Appliances";#N/A,#N/A,TRUE,"Cabinets and Countertops";#N/A,#N/A,TRUE,"Window Treatments";#N/A,#N/A,TRUE,"Plumbing";#N/A,#N/A,TRUE,"HVAC";#N/A,#N/A,TRUE,"Electrical"}</definedName>
    <definedName name="wrn.Rehab._.Projects." localSheetId="54" hidden="1">{#N/A,#N/A,FALSE,"Bankside Village Apartments";#N/A,#N/A,FALSE,"Stoneridge Apartments"}</definedName>
    <definedName name="wrn.Releases._.Cash._.Accrual." localSheetId="54" hidden="1">{"a_releases",#N/A,FALSE,"Summary";"a_cash",#N/A,FALSE,"Summary";"a_accrual",#N/A,FALSE,"Summary"}</definedName>
    <definedName name="wrn.Relevant._.Sections." localSheetId="54">#REF!</definedName>
    <definedName name="wrn.RELEVANTSHEETS." localSheetId="54" hidden="1">{#N/A,#N/A,FALSE,"AD_Purch";#N/A,#N/A,FALSE,"Projections";#N/A,#N/A,FALSE,"DCF";#N/A,#N/A,FALSE,"Mkt Val"}</definedName>
    <definedName name="wrn.Renovation." localSheetId="54" hidden="1">{#N/A,#N/A,FALSE,"loan analysis";#N/A,#N/A,FALSE,"Draw Schedule";#N/A,#N/A,FALSE,"Cost";#N/A,#N/A,FALSE,"unit mix";#N/A,#N/A,FALSE,"proforma";#N/A,#N/A,FALSE,"Spread";#N/A,#N/A,FALSE,"Assumptions";#N/A,#N/A,FALSE,"Summary"}</definedName>
    <definedName name="wrn.Rent._.Assumptions." localSheetId="54" hidden="1">{"Rent_Assumptions",#N/A,FALSE,"Sheet1"}</definedName>
    <definedName name="wrn.Rent._.Changes._.Per._.Unit." localSheetId="54" hidden="1">{"Rent_ChangesPerUnit",#N/A,FALSE,"Sheet1"}</definedName>
    <definedName name="wrn.Rent._.Changes._.Total." localSheetId="54" hidden="1">{"Rent_ChangesTotal",#N/A,FALSE,"Sheet1"}</definedName>
    <definedName name="wrn.Rent._.Roll." localSheetId="54">#REF!</definedName>
    <definedName name="wrn.Rent._.Totals." localSheetId="54" hidden="1">{"Rent_Totals",#N/A,FALSE,"Sheet1"}</definedName>
    <definedName name="wrn.RentRoll." localSheetId="54" hidden="1">{"CurrentRentRoll",#N/A,FALSE,"Graph &amp; Rent Roll"}</definedName>
    <definedName name="wrn.report" localSheetId="54">#REF!</definedName>
    <definedName name="wrn.Report." localSheetId="54" hidden="1">{#N/A,#N/A,FALSE,"Summary";#N/A,#N/A,FALSE,"Assumptions";#N/A,#N/A,FALSE,"Cash Flow";#N/A,#N/A,FALSE,"Residual Calculation";#N/A,#N/A,FALSE,"Pricing Matrix";#N/A,#N/A,FALSE,"Pricing Matrix II";#N/A,#N/A,FALSE,"Expiration Schedule"}</definedName>
    <definedName name="wrn.Report._.Detail." localSheetId="54"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FOR._.CCA." localSheetId="54" hidden="1">{"CCA",#N/A,FALSE,"INPUT";"Pricing","CCA",FALSE,"Pricing";"Rent","CCA",FALSE,"Rent,Exp";"Fund Flow",#N/A,FALSE,"Fund Flow"}</definedName>
    <definedName name="wrn.REPORT._.FOR._.FA." localSheetId="54" hidden="1">{"Report for FA","FA",FALSE,"Benefits"}</definedName>
    <definedName name="wrn.REPORT._.FOR._.LUS." localSheetId="54" hidden="1">{#N/A,#N/A,FALSE,"LeaseData";"Rent",#N/A,FALSE,"Rent,Exp"}</definedName>
    <definedName name="wrn.Report._.I." localSheetId="54" hidden="1">{#N/A,#N/A,FALSE,"Assumptions";#N/A,#N/A,FALSE,"Promote Assumptions";#N/A,#N/A,FALSE,"Residual Analysis";#N/A,#N/A,FALSE,"ROC";#N/A,#N/A,FALSE,"Project Costs";#N/A,#N/A,FALSE,"Annual CF";#N/A,#N/A,FALSE,"Stab Proforma"}</definedName>
    <definedName name="wrn.Report._1" localSheetId="54" hidden="1">{#N/A,#N/A,FALSE,"Bennington";#N/A,#N/A,FALSE,"Castle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wrn.report.Irr" localSheetId="54" hidden="1">{#N/A,#N/A,FALSE,"Loan Summary";#N/A,#N/A,FALSE,"NOI";"RR and Expir",#N/A,FALSE,"Rental";"Sales History",#N/A,FALSE,"Rental";#N/A,#N/A,FALSE,"Reserves"}</definedName>
    <definedName name="wrn.Report1." localSheetId="54" hidden="1">{#N/A,#N/A,FALSE,"Summary";#N/A,#N/A,FALSE,"Assumptions";#N/A,#N/A,FALSE,"Cash Flow";#N/A,#N/A,FALSE,"Residual Calculation";#N/A,#N/A,FALSE,"Pricing Matrix";#N/A,#N/A,FALSE,"Pricing Matrix II";#N/A,#N/A,FALSE,"Expiration Schedule"}</definedName>
    <definedName name="wrn.REPORT2." localSheetId="54" hidden="1">{"VIEW1",#N/A,FALSE,"VESTA2";"VIEW2",#N/A,FALSE,"VESTA2";"VIEW3",#N/A,FALSE,"VESTA2";"VIEW4",#N/A,FALSE,"VESTA2"}</definedName>
    <definedName name="wrn.Report5" localSheetId="54" hidden="1">{#N/A,#N/A,FALSE,"Summary";#N/A,#N/A,FALSE,"Assumptions";#N/A,#N/A,FALSE,"Cash Flow";#N/A,#N/A,FALSE,"Residual Calculation";#N/A,#N/A,FALSE,"Pricing Matrix";#N/A,#N/A,FALSE,"Pricing Matrix II";#N/A,#N/A,FALSE,"Expiration Schedule"}</definedName>
    <definedName name="wrn.reports." localSheetId="54">#REF!</definedName>
    <definedName name="wrn.RESame." localSheetId="54" hidden="1">{#N/A,#N/A,TRUE,"toc";#N/A,#N/A,TRUE,"data1";#N/A,#N/A,TRUE,"financing";#N/A,#N/A,TRUE,"source";#N/A,#N/A,TRUE,"cash";#N/A,#N/A,TRUE,"-3%";#N/A,#N/A,TRUE,"tax";#N/A,#N/A,TRUE,"ben";#N/A,#N/A,TRUE,"Mezza";#N/A,#N/A,TRUE,"ln2";#N/A,#N/A,TRUE,"ln3";#N/A,#N/A,TRUE,"ln4";#N/A,#N/A,TRUE,"lnsum";#N/A,#N/A,TRUE,"rep";#N/A,#N/A,TRUE,"depr";#N/A,#N/A,TRUE,"funded";#N/A,#N/A,TRUE,"fedtc";#N/A,#N/A,TRUE,"statetc";#N/A,#N/A,TRUE,"mingain";#N/A,#N/A,TRUE,"Qirr";#N/A,#N/A,TRUE,"bstest"}</definedName>
    <definedName name="wrn.residential." localSheetId="54">#REF!</definedName>
    <definedName name="wrn.Residential._.Summary." localSheetId="54" hidden="1">{"Residential Summary",#N/A,TRUE,"Summary";"Residential Budget",#N/A,TRUE,"Summary";"Residential Cash Flow",#N/A,TRUE,"Summary";"Residential Project Costs",#N/A,TRUE,"Summary"}</definedName>
    <definedName name="wrn.Retail._.Summary." localSheetId="54" hidden="1">{"Retail Summary",#N/A,TRUE,"Summary";"Retail Development Budget",#N/A,TRUE,"Summary";"Retail Cash Flow",#N/A,TRUE,"Summary";"Retail Development Costs and NOI",#N/A,TRUE,"Summary";"Retail Detailed Project Costs",#N/A,TRUE,"Summary"}</definedName>
    <definedName name="wrn.Returns." localSheetId="54">#REF!</definedName>
    <definedName name="wrn.Revenue._.Reports." localSheetId="54" hidden="1">{"Tenant Info",#N/A,FALSE,"Revenue Input";"Base Rent",#N/A,FALSE,"Revenue Input";"RSF Projections",#N/A,FALSE,"Revenue Input";"OP Cost Escalations",#N/A,FALSE,"Revenue Input";"OP Cost Monthly",#N/A,FALSE,"Revenue Input";"RE Tax Escalation",#N/A,FALSE,"Revenue Input";"RE Tax Monthly",#N/A,FALSE,"Revenue Input"}</definedName>
    <definedName name="wrn.Revenue._.Summary." localSheetId="54" hidden="1">{"Revenue Summary",#N/A,FALSE,"Revenue Schedules"}</definedName>
    <definedName name="wrn.Rmgmtfee." localSheetId="54" hidden="1">{#N/A,#N/A,FALSE,"Rmgmtfee"}</definedName>
    <definedName name="wrn.Rogers." localSheetId="54"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wrn.Rogers.1" localSheetId="54" hidden="1">{"1",#N/A,FALSE,"Presentation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wrn.Roll._.Up._.Fields." localSheetId="54" hidden="1">{"Total",#N/A,FALSE,"Six Fields";"PDP",#N/A,FALSE,"Six Fields";"PNP",#N/A,FALSE,"Six Fields";"PUD",#N/A,FALSE,"Six Fields";"Prob",#N/A,FALSE,"Six Fields"}</definedName>
    <definedName name="wrn.rollup." localSheetId="54" hidden="1">{"page1",#N/A,FALSE,"rollup"}</definedName>
    <definedName name="wrn.Roof._.Report." localSheetId="54" hidden="1">{"Roofs Page 1",#N/A,FALSE,"Roof Outline";"Roofs Page 2",#N/A,FALSE,"Roof Outline"}</definedName>
    <definedName name="wrn.rpt96." localSheetId="54" hidden="1">{"rmrev1",#N/A,FALSE,"Forecast96";"rmrev2",#N/A,FALSE,"Forecast96";"rmrev3",#N/A,FALSE,"Forecast96"}</definedName>
    <definedName name="wrn.RRDOMINION._.TOWER." localSheetId="54"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RSH._.Perf._.Update." localSheetId="54">#REF!</definedName>
    <definedName name="wrn.RV._.SAR." localSheetId="54" hidden="1">{#N/A,#N/A,FALSE,"COVER";#N/A,#N/A,FALSE,"WEEKLY SUMMARY";"RiverView I",#N/A,FALSE,"EAST TOWER";#N/A,#N/A,FALSE,"WEST TOWER";"Parking",#N/A,FALSE,"EAST TOWER"}</definedName>
    <definedName name="wrn.Sale._.Computation._.Sheets." localSheetId="54" hidden="1">{#N/A,#N/A,FALSE,"SalesWaterfall"}</definedName>
    <definedName name="wrn.sales." localSheetId="54" hidden="1">{"sales",#N/A,FALSE,"Sales";"sales existing",#N/A,FALSE,"Sales";"sales rd1",#N/A,FALSE,"Sales";"sales rd2",#N/A,FALSE,"Sales"}</definedName>
    <definedName name="wrn.Sales._.and._.Debt." localSheetId="54" hidden="1">{"a_sales",#N/A,FALSE,"Summary";"a_debt",#N/A,FALSE,"Summary"}</definedName>
    <definedName name="wrn.Sales._.Information." localSheetId="54" hidden="1">{#N/A,#N/A,FALSE,"Cover Page";#N/A,#N/A,FALSE,"Table of Contents";#N/A,#N/A,FALSE,"Investment-Acquisition Costs";#N/A,#N/A,FALSE,"Financing Assumptions";#N/A,#N/A,FALSE,"Proforma Assumptions";#N/A,#N/A,FALSE,"Rent Roll";#N/A,#N/A,FALSE,"Taxes and Assessments"}</definedName>
    <definedName name="wrn.Sales._.Package._.MPS._.01." localSheetId="54" hidden="1">{#N/A,#N/A,FALSE,"Cover Page";#N/A,#N/A,FALSE,"Table of Contents";#N/A,#N/A,FALSE,"Executive Summary";#N/A,#N/A,FALSE,"Investment-Acquisition Costs";#N/A,#N/A,FALSE,"Financing Assumptions";#N/A,#N/A,FALSE,"Rent Roll";#N/A,#N/A,FALSE,"Taxes and Assessments"}</definedName>
    <definedName name="wrn.sap." localSheetId="54">#REF!</definedName>
    <definedName name="wrn.SAP._.Report." localSheetId="54">#REF!</definedName>
    <definedName name="wrn.Savannah._.Place." localSheetId="54" hidden="1">{#N/A,#N/A,FALSE,"Investment Analysis ";#N/A,#N/A,FALSE,"Savannah Place"}</definedName>
    <definedName name="wrn.SBE._.Report." localSheetId="54" hidden="1">{#N/A,#N/A,FALSE,"Operating Projections";"Restaurants",#N/A,FALSE,"Operating Projections";"Lounges",#N/A,FALSE,"Operating Projections";#N/A,#N/A,FALSE,"Clubs";#N/A,#N/A,FALSE,"Shows";#N/A,#N/A,FALSE,"Outdoor";#N/A,#N/A,FALSE,"Banquet";#N/A,#N/A,FALSE,"Retail";#N/A,#N/A,FALSE,"Casino";#N/A,#N/A,FALSE,"Sources &amp; Uses";#N/A,#N/A,FALSE,"Budget Breakdown";"Annual CF",#N/A,FALSE,"Track"}</definedName>
    <definedName name="wrn.SBU._.STEERIN." localSheetId="54" hidden="1">{"TOTALS",#N/A,FALSE,"Consolidating Income Statement";"MONTHS",#N/A,FALSE,"Ag";"QTRS",#N/A,FALSE,"Ag";"MONTHS",#N/A,FALSE,"Turf";"QTRS",#N/A,FALSE,"Turf";"MONTHS",#N/A,FALSE,"Industrial";"QTRS",#N/A,FALSE,"Industrial";"MONTHS",#N/A,FALSE,"Parts";"QTRS",#N/A,FALSE,"Parts"}</definedName>
    <definedName name="wrn.Scenario." localSheetId="54">#REF!</definedName>
    <definedName name="wrn.Scenario._.Summary._.Comparisons." localSheetId="54" hidden="1">{#N/A,"Rolling Option",FALSE,"Scenario Variable Cells";"Legal Internal",#N/A,FALSE,"Cash Flow Proforma";#N/A,"Pad &amp; Roll",FALSE,"Scenario Variable Cells";"Legal Internal",#N/A,FALSE,"Cash Flow Proforma";#N/A,"SuperPads",FALSE,"Scenario Variable Cells";"Legal Internal",#N/A,FALSE,"Cash Flow Proforma";#N/A,"Finished",FALSE,"Scenario Variable Cells";"Legal Internal",#N/A,FALSE,"Cash Flow Proforma"}</definedName>
    <definedName name="wrn.Scenarios." localSheetId="54">#REF!</definedName>
    <definedName name="wrn.scenarios.2" localSheetId="54">#REF!</definedName>
    <definedName name="wrn.SCHAs." localSheetId="54">#REF!</definedName>
    <definedName name="wrn.schas2" localSheetId="54" hidden="1">{"ACCOUNTING COPY",#N/A,FALSE,"SCHEDULE A";"FINANCE COPY",#N/A,FALSE,"SCHEDULE A";"P.L. COPY",#N/A,FALSE,"SCHEDULE A"}</definedName>
    <definedName name="wrn.SCHEDULE" localSheetId="54">#REF!</definedName>
    <definedName name="wrn.SCHEDULE." localSheetId="54">#REF!</definedName>
    <definedName name="wrn.Schedule._.A." localSheetId="54" hidden="1">{"Schedule A",#N/A,FALSE,"Schedule A"}</definedName>
    <definedName name="wrn.Schedule._.B." localSheetId="54" hidden="1">{"Schedule B",#N/A,FALSE,"Schedule B"}</definedName>
    <definedName name="wrn.Schedule._.C." localSheetId="54" hidden="1">{"Schedule C",#N/A,FALSE,"Schedule C"}</definedName>
    <definedName name="wrn.Schedule._.D." localSheetId="54" hidden="1">{"Schedule D",#N/A,FALSE,"Schedule C-D"}</definedName>
    <definedName name="wrn.SCHEDULE._.H." localSheetId="54">#REF!</definedName>
    <definedName name="wrn.scheduleA." localSheetId="54">#REF!</definedName>
    <definedName name="wrn.scheduleB." localSheetId="54">#REF!</definedName>
    <definedName name="wrn.scheduleEF." localSheetId="54">#REF!</definedName>
    <definedName name="wrn.scheduleF." localSheetId="54">#REF!</definedName>
    <definedName name="wrn.Schedules." localSheetId="54" hidden="1">{#N/A,#N/A,FALSE,"Lse-ex";#N/A,#N/A,FALSE,"Rollover";#N/A,#N/A,FALSE,"Hist Sales";#N/A,#N/A,FALSE,"97 Occup Cst";#N/A,#N/A,FALSE,"Breakpoint";#N/A,#N/A,FALSE,"Rentroll";#N/A,#N/A,FALSE,"Hst I&amp;E";#N/A,#N/A,FALSE,"Owners";#N/A,#N/A,FALSE,"PROPS96";#N/A,#N/A,FALSE,"Props on mkt";#N/A,#N/A,FALSE,"Portfolios on mkt"}</definedName>
    <definedName name="wrn.SCHEDULES._.ABC." localSheetId="54">#REF!</definedName>
    <definedName name="wrn.Screen." localSheetId="54">#REF!</definedName>
    <definedName name="wrn.seafirst." localSheetId="54"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condary._.Competition." localSheetId="54">#REF!</definedName>
    <definedName name="wrn.Shared._.Costs." localSheetId="54" hidden="1">{"cash flow",#N/A,FALSE,"Shared Costs";"allocations",#N/A,FALSE,"Shared Costs"}</definedName>
    <definedName name="wrn.Short." localSheetId="54" hidden="1">{#N/A,#N/A,FALSE,"ExecutiveSummary";#N/A,#N/A,FALSE,"CostDetail";#N/A,#N/A,FALSE,"IncomeDetail"}</definedName>
    <definedName name="wrn.Short._.Print." localSheetId="54" hidden="1">{#N/A,#N/A,FALSE,"Cover";#N/A,#N/A,FALSE,"Stack";#N/A,#N/A,FALSE,"Cost S";#N/A,#N/A,FALSE," CF";#N/A,#N/A,FALSE,"Investor"}</definedName>
    <definedName name="wrn.Side._.by._.Side." localSheetId="54" hidden="1">{"Side 99",#N/A,FALSE,"S&amp;U Side by Side"}</definedName>
    <definedName name="wrn.Site._.Development._.Package." localSheetId="54" hidden="1">{#N/A,#N/A,TRUE,"Site Dev P1";#N/A,#N/A,TRUE,"SD P2";#N/A,#N/A,TRUE,"SD P3"}</definedName>
    <definedName name="wrn.Sizing._.Sheets." localSheetId="54">#REF!</definedName>
    <definedName name="wrn.SKSCS1." localSheetId="54" hidden="1">{#N/A,#N/A,FALSE,"Antony Financials";#N/A,#N/A,FALSE,"Cowboy Financials";#N/A,#N/A,FALSE,"Combined";#N/A,#N/A,FALSE,"Valuematrix";#N/A,#N/A,FALSE,"DCFAntony";#N/A,#N/A,FALSE,"DCFCowboy";#N/A,#N/A,FALSE,"DCFCombined"}</definedName>
    <definedName name="wrn.Special._.Project." localSheetId="54" hidden="1">{#N/A,#N/A,TRUE,"Cedar Branch Apartments";#N/A,#N/A,TRUE,"Creekbend Apartments";#N/A,#N/A,TRUE,"Heatherwood Apartments";#N/A,#N/A,TRUE,"Rockport Apartments";#N/A,#N/A,TRUE,"Sale on 30-Sep-96";#N/A,#N/A,TRUE,"Sale on 30-Sep-97";#N/A,#N/A,TRUE,"Sale on 30-Sep-98"}</definedName>
    <definedName name="wrn.SPG._.Estimate." localSheetId="54" hidden="1">{#N/A,#N/A,FALSE,"Detail";#N/A,#N/A,FALSE,"Totals"}</definedName>
    <definedName name="wrn.Spread._.Sheet." localSheetId="54" hidden="1">{#N/A,#N/A,FALSE,"spread"}</definedName>
    <definedName name="wrn.Spreadsheet." localSheetId="54" hidden="1">{"Spreadsheet",#N/A,FALSE,"Spreadsheet"}</definedName>
    <definedName name="wrn.Stadium._.PCD." localSheetId="54">#REF!</definedName>
    <definedName name="wrn.STAND_ALONE_BOTH." localSheetId="54" hidden="1">{"FCB_ALL",#N/A,FALSE,"FCB";"GREY_ALL",#N/A,FALSE,"GREY"}</definedName>
    <definedName name="wrn.STANDARD." localSheetId="54" hidden="1">{"GENERAL INPUT",#N/A,FALSE,"GENERAL INPUT";"PROFORMA DRAW SCHEDULE",#N/A,FALSE,"WORKSHEET";"BUDGET ALL",#N/A,FALSE,"BUDGET";"OPERATING ALL",#N/A,FALSE,"OPERATING";"DRAW ESTIMATES",#N/A,FALSE,"DRAWS";"SOURCES &amp; USES",#N/A,FALSE,"SOURCES &amp; USES"}</definedName>
    <definedName name="wrn.Standard._.Report." localSheetId="54">#REF!</definedName>
    <definedName name="wrn.Standard._.Reports." localSheetId="54" hidden="1">{"Const_Monthly",#N/A,FALSE,"Construction";"Construction_Summary",#N/A,FALSE,"Construction";"Cash_Flow",#N/A,FALSE,"Cash Flow";"Summary",#N/A,FALSE,"Summary";"Finsumm",#N/A,FALSE,"Summary Analysis";"Loanrecap",#N/A,FALSE,"Construction"}</definedName>
    <definedName name="wrn.Statements." localSheetId="54" hidden="1">{"Co1statements",#N/A,FALSE,"Cmpy1";"Co2statement",#N/A,FALSE,"Cmpy2";"co1pm",#N/A,FALSE,"Co1PM";"co2PM",#N/A,FALSE,"Co2PM";"value",#N/A,FALSE,"value";"opco",#N/A,FALSE,"NewSparkle";"adjusts",#N/A,FALSE,"Adjustments"}</definedName>
    <definedName name="wrn.Strengths._.Weaknesses." localSheetId="54">#REF!</definedName>
    <definedName name="wrn.Structural._.Frame." localSheetId="54">#REF!</definedName>
    <definedName name="wrn.Submittal._.Reconciliation._.Schedule." localSheetId="54" hidden="1">{"Submittable Reconciliation Schedule",#N/A,FALSE,"Reconciliation";"GSCP2 PCS 30 Day",#N/A,FALSE,"GSCP2 PCS 30 Day Activity List"}</definedName>
    <definedName name="wrn.SUM._.ONLY." localSheetId="54">#REF!</definedName>
    <definedName name="wrn.SUM._.WITH._.GC." localSheetId="54">#REF!</definedName>
    <definedName name="wrn.Summaries." localSheetId="54" hidden="1">{#N/A,#N/A,FALSE,"Summaries &amp; NOI Compare";#N/A,#N/A,FALSE,"Consolidate Portfolio";#N/A,#N/A,FALSE,"Consolidate TERA";#N/A,#N/A,FALSE,"Consolidate II";#N/A,#N/A,FALSE,"Consolidate IV";#N/A,#N/A,FALSE,"Consolidate II &amp; IV";#N/A,#N/A,FALSE,"Consolidate V";#N/A,#N/A,FALSE,"2001 PortSum";#N/A,#N/A,FALSE,"2001 Summary";#N/A,#N/A,FALSE,"2002 PortSum";#N/A,#N/A,FALSE,"2002 Summary";#N/A,#N/A,FALSE,"2003 PortSum";#N/A,#N/A,FALSE,"2003 Summary";#N/A,#N/A,FALSE,"2004 Budg PortSum";#N/A,#N/A,FALSE,"2004 Budg Summ";#N/A,#N/A,FALSE,"Econ Occupancy"}</definedName>
    <definedName name="wrn.Summary." localSheetId="54" hidden="1">{#N/A,#N/A,FALSE,"Summary"}</definedName>
    <definedName name="wrn.Summary._.Excluding._.DHC." localSheetId="54" hidden="1">{"Summary Excluding DHC",#N/A,FALSE,"SUMMARY"}</definedName>
    <definedName name="wrn.Summary._.Including._.DHC." localSheetId="54" hidden="1">{"Summary Including DHC",#N/A,FALSE,"SUMMARY"}</definedName>
    <definedName name="wrn.Summary._.Pages." localSheetId="54" hidden="1">{"Summary",#N/A,TRUE,"Summary";"Venture Cash Flow",#N/A,TRUE,"Summary";"Venture Costs &amp; Income Summary",#N/A,TRUE,"Summary";"Timeline",#N/A,TRUE,"Summary";"Development Budget",#N/A,TRUE,"Summary"}</definedName>
    <definedName name="wrn.Summary._.Reports." localSheetId="54">#REF!</definedName>
    <definedName name="wrn.Summary._.Schedule." localSheetId="54" hidden="1">{#N/A,#N/A,FALSE,"Smry1";#N/A,#N/A,FALSE,"Smry2";#N/A,#N/A,FALSE,"Finance Cash Flow"}</definedName>
    <definedName name="wrn.SummaryPgs." localSheetId="54" hidden="1">{#N/A,#N/A,FALSE,"CreditStat";#N/A,#N/A,FALSE,"SPbrkup";#N/A,#N/A,FALSE,"MerSPsyn";#N/A,#N/A,FALSE,"MerSPwKCsyn";#N/A,#N/A,FALSE,"MerSPwKCsyn (2)";#N/A,#N/A,FALSE,"CreditStat (2)"}</definedName>
    <definedName name="wrn.SumSchedules." localSheetId="54" hidden="1">{"MonSum 1",#N/A,FALSE,"Summary Schedules";"MonSum 2",#N/A,FALSE,"Summary Schedules";"QtrSum1",#N/A,FALSE,"Summary Schedules";"QtrSum2",#N/A,FALSE,"Summary Schedules";"AnnualSum1",#N/A,FALSE,"Summary Schedules";"annual2",#N/A,FALSE,"Summary Schedules"}</definedName>
    <definedName name="wrn.SUN1." localSheetId="54" hidden="1">{#N/A,#N/A,FALSE,"Assumptions";#N/A,#N/A,FALSE,"office";#N/A,#N/A,FALSE,"monthly"}</definedName>
    <definedName name="wrn.sun2" localSheetId="54" hidden="1">{#N/A,#N/A,FALSE,"Assumptions";#N/A,#N/A,FALSE,"office";#N/A,#N/A,FALSE,"monthly"}</definedName>
    <definedName name="wrn.SunModel." localSheetId="54" hidden="1">{#N/A,#N/A,FALSE,"summary";#N/A,#N/A,FALSE,"SIH";#N/A,#N/A,FALSE,"SIH Value";#N/A,#N/A,FALSE,"tax est.";#N/A,#N/A,FALSE,"Mohegan";#N/A,#N/A,FALSE,"Resorts";#N/A,#N/A,FALSE,"Win Per Day";#N/A,#N/A,FALSE,"CapStr"}</definedName>
    <definedName name="wrn.Supplementary._.Info." localSheetId="54" hidden="1">{"Audit and Pension Costs",#N/A,FALSE,"Supp";"Interest Paid and Loans",#N/A,FALSE,"Supp";"Details of Assoc. Coys.",#N/A,FALSE,"Supp"}</definedName>
    <definedName name="wrn.Supply._.Additions." localSheetId="54">#REF!</definedName>
    <definedName name="wrn.Support._.Data." localSheetId="54" hidden="1">{"Analysis of Non Group Investments",#N/A,TRUE,"Support";"Income And Gains",#N/A,TRUE,"Support";"Inter Coy Interest and Divs",#N/A,TRUE,"Support";"Divs paid and payable",#N/A,TRUE,"Support";"Amounts due to Group Coys",#N/A,TRUE,"Support";"Amounts due from Group Coys.",#N/A,TRUE,"Support";"Holdings In Group Coys",#N/A,TRUE,"Support";"Cash Flow",#N/A,TRUE,"Support";"Staff Nos.",#N/A,TRUE,"Support"}</definedName>
    <definedName name="wrn.surveillance." localSheetId="54" hidden="1">{#N/A,#N/A,FALSE,"DELQ";#N/A,#N/A,FALSE,"REO";#N/A,#N/A,FALSE,"WATCHDSC";#N/A,#N/A,FALSE,"2LOSSMOD";#N/A,#N/A,FALSE,"2LOSS";#N/A,#N/A,FALSE,"DSC";#N/A,#N/A,FALSE,"OPERAT";#N/A,#N/A,FALSE,"ADJUST";#N/A,#N/A,FALSE,"PAIDOFF";#N/A,#N/A,FALSE,"TENANT";#N/A,#N/A,FALSE,"LEASE EXPIRE"}</definedName>
    <definedName name="wrn.Syndication." localSheetId="54" hidden="1">{#N/A,#N/A,FALSE,"Assumptions";"Section 1",#N/A,FALSE,"SYNDICATION MODEL";"Section 2",#N/A,FALSE,"SYNDICATION MODEL";#N/A,#N/A,FALSE,"Input Sheet";#N/A,#N/A,FALSE,"SYNDICATION ROE"}</definedName>
    <definedName name="wrn.Target._.Comparison." localSheetId="54" hidden="1">{"Target Comparison",#N/A,FALSE,"Summary"}</definedName>
    <definedName name="wrn.Taxes._.Title._.Insurance." localSheetId="54">#REF!</definedName>
    <definedName name="wrn.Template." localSheetId="54">#REF!</definedName>
    <definedName name="wrn.Template._1" localSheetId="54"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Tenants." localSheetId="54">#REF!</definedName>
    <definedName name="wrn.TEST." localSheetId="54">#REF!</definedName>
    <definedName name="wrn.Test2." localSheetId="54" hidden="1">{"CoverSheet 97",#N/A,TRUE,"97CoverPage";"CY 1997",#N/A,TRUE,"97TableOfContents";"CY 1997",#N/A,TRUE,"97CashFlowBeforeFinancing"}</definedName>
    <definedName name="wrn.TheWholeEnchilada." localSheetId="54" hidden="1">{"CSheet",#N/A,FALSE,"C";"SmCap",#N/A,FALSE,"VAL1";"GulfCoast",#N/A,FALSE,"VAL1";"nav",#N/A,FALSE,"NAV";"Summary",#N/A,FALSE,"NAV"}</definedName>
    <definedName name="wrn.THR._.Budget." localSheetId="54" hidden="1">{"7-Year Pro Forma",#N/A,FALSE,"Prof";"Statistics",#N/A,FALSE,"Stats"}</definedName>
    <definedName name="wrn.TICKSHEETS." localSheetId="54" hidden="1">{#N/A,#N/A,FALSE,"Unit &amp; Plot Summary";#N/A,#N/A,FALSE,"House - RG4";#N/A,#N/A,FALSE,"D";#N/A,#N/A,FALSE,"House - S";#N/A,#N/A,FALSE,"House -W";#N/A,#N/A,FALSE,"House -LA";#N/A,#N/A,FALSE,"LAE";#N/A,#N/A,FALSE,"A";#N/A,#N/A,FALSE,"AE";#N/A,#N/A,FALSE,"AG2";#N/A,#N/A,FALSE,"AEU"}</definedName>
    <definedName name="wrn.tmtest." localSheetId="54" hidden="1">{#N/A,#N/A,FALSE,"Summary";#N/A,#N/A,FALSE,"Assumptions";#N/A,#N/A,FALSE,"Lease-up";#N/A,#N/A,FALSE,"DrawSchedule"}</definedName>
    <definedName name="wrn.TOCHTERMAN." localSheetId="54"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OL." localSheetId="5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_.REITS." localSheetId="54" hidden="1">{#N/A,#N/A,FALSE,"REIT ";#N/A,#N/A,FALSE,"Equity Office";#N/A,#N/A,FALSE,"Boston Properties";#N/A,#N/A,FALSE,"Crescent RE";#N/A,#N/A,FALSE,"HRPT";#N/A,#N/A,FALSE,"Vornado";#N/A,#N/A,FALSE,"Cornerstone"}</definedName>
    <definedName name="wrn.TOT." localSheetId="54" hidden="1">{#N/A,#N/A,FALSE,"P&amp;L";#N/A,#N/A,FALSE,"Var_Fixed_cost"}</definedName>
    <definedName name="wrn.TOT1." localSheetId="54" hidden="1">{#N/A,#N/A,FALSE,"P&amp;L";#N/A,#N/A,FALSE,"Var_Fixed_cost"}</definedName>
    <definedName name="wrn.Total." localSheetId="54" hidden="1">{#N/A,#N/A,FALSE,"Exec Sum";#N/A,#N/A,FALSE,"Rent Rate Comp";#N/A,#N/A,FALSE,"Rate, NPV Comp";#N/A,#N/A,FALSE,"Opt A NNN";#N/A,#N/A,FALSE,"15-yr Opt. A Sum";#N/A,#N/A,FALSE,"15-yr Opt A Other Costs";#N/A,#N/A,FALSE,"10-yr Opt. A Sum";#N/A,#N/A,FALSE,"10-yr Opt A Other Costs";#N/A,#N/A,FALSE,"NPV Calc"}</definedName>
    <definedName name="wrn.total._.closing." localSheetId="54">#REF!</definedName>
    <definedName name="wrn.Total._.Model." localSheetId="54" hidden="1">{#N/A,#N/A,TRUE,"Comparison";#N/A,#N/A,TRUE,"toc";#N/A,#N/A,TRUE,"data1";#N/A,#N/A,TRUE,"financing";#N/A,#N/A,TRUE,"source";#N/A,#N/A,TRUE,"cash";#N/A,#N/A,TRUE,"tax";#N/A,#N/A,TRUE,"ln2";#N/A,#N/A,TRUE,"ln4";#N/A,#N/A,TRUE,"rep";#N/A,#N/A,TRUE,"opres";#N/A,#N/A,TRUE,"depr";#N/A,#N/A,TRUE,"funded";#N/A,#N/A,TRUE,"fedtc";#N/A,#N/A,TRUE,"statetc";#N/A,#N/A,TRUE,"mingain";#N/A,#N/A,TRUE,"mtdata1";#N/A,#N/A,TRUE,"base";#N/A,#N/A,TRUE,"mtsource";#N/A,#N/A,TRUE,"mtcash";#N/A,#N/A,TRUE,"mttax";#N/A,#N/A,TRUE,"mtben";#N/A,#N/A,TRUE,"sale";#N/A,#N/A,TRUE,"put";#N/A,#N/A,TRUE,"ResidualVal";#N/A,#N/A,TRUE,"tcamort";#N/A,#N/A,TRUE,"MT3%";#N/A,#N/A,TRUE,"Qirr";#N/A,#N/A,TRUE,"mingainMT";#N/A,#N/A,TRUE,"MTBalSheet";#N/A,#N/A,TRUE,"bstest"}</definedName>
    <definedName name="wrn.Total._.Proved." localSheetId="54" hidden="1">{"Total",#N/A,FALSE,"Total Proved";"PDP",#N/A,FALSE,"Total Proved";"PNP",#N/A,FALSE,"Total Proved";"PUD",#N/A,FALSE,"Total Proved"}</definedName>
    <definedName name="wrn.Total._.Proved._.plus._.Probable." localSheetId="54" hidden="1">{"Total",#N/A,FALSE,"Total Proved + Probable";"PDP",#N/A,FALSE,"Total Proved + Probable";"PNP",#N/A,FALSE,"Total Proved + Probable";"PUD",#N/A,FALSE,"Total Proved + Probable";"Prob",#N/A,FALSE,"Total Proved + Probable"}</definedName>
    <definedName name="wrn.TOTAL._.SHEETS." localSheetId="54" hidden="1">{#N/A,#N/A,FALSE,"DEV COSTS";#N/A,#N/A,FALSE,"10-YR C. F."}</definedName>
    <definedName name="wrn.TOTAL._.SHEETS5" localSheetId="54" hidden="1">{#N/A,#N/A,FALSE,"DEV COSTS";#N/A,#N/A,FALSE,"10-YR C. F."}</definedName>
    <definedName name="wrn.Total5" localSheetId="54" hidden="1">{#N/A,#N/A,FALSE,"Exec Sum";#N/A,#N/A,FALSE,"Rent Rate Comp";#N/A,#N/A,FALSE,"Rate, NPV Comp";#N/A,#N/A,FALSE,"Opt A NNN";#N/A,#N/A,FALSE,"15-yr Opt. A Sum";#N/A,#N/A,FALSE,"15-yr Opt A Other Costs";#N/A,#N/A,FALSE,"10-yr Opt. A Sum";#N/A,#N/A,FALSE,"10-yr Opt A Other Costs";#N/A,#N/A,FALSE,"NPV Calc"}</definedName>
    <definedName name="wrn.TransPrcd_123." localSheetId="54" hidden="1">{#N/A,#N/A,TRUE,"TransPrcd 1";#N/A,#N/A,TRUE,"TransPrcd 2";#N/A,#N/A,TRUE,"TransPrcd 3"}</definedName>
    <definedName name="wrn.TTLPACK." localSheetId="54">#REF!</definedName>
    <definedName name="wrn.TTLPACK._1" localSheetId="54">#REF!</definedName>
    <definedName name="wrn.ttlpck" localSheetId="54">#REF!</definedName>
    <definedName name="wrn.Tweety." localSheetId="54" hidden="1">{#N/A,#N/A,FALSE,"A&amp;E";#N/A,#N/A,FALSE,"HighTop";#N/A,#N/A,FALSE,"JG";#N/A,#N/A,FALSE,"RI";#N/A,#N/A,FALSE,"woHT";#N/A,#N/A,FALSE,"woHT&amp;JG"}</definedName>
    <definedName name="wrn.Tycon._.Model." localSheetId="54" hidden="1">{"rtn",#N/A,FALSE,"RTN";"tables",#N/A,FALSE,"RTN";"cf",#N/A,FALSE,"CF";"stats",#N/A,FALSE,"Stats";"prop",#N/A,FALSE,"Prop"}</definedName>
    <definedName name="wrn.Underwriting." localSheetId="54">#REF!</definedName>
    <definedName name="wrn.Underwriting._.Analysis." localSheetId="54">#REF!</definedName>
    <definedName name="wrn.Unit._.Information." localSheetId="54" hidden="1">{#N/A,#N/A,FALSE,"Unit Info";#N/A,#N/A,FALSE,"Unit Info"}</definedName>
    <definedName name="wrn.UPLIFTS." localSheetId="54" hidden="1">{#N/A,#N/A,FALSE,"Sheet1"}</definedName>
    <definedName name="wrn.USGrant." localSheetId="54" hidden="1">{#N/A,#N/A,TRUE,"TOC";#N/A,#N/A,TRUE,"Data1";#N/A,#N/A,TRUE,"Data4";#N/A,#N/A,TRUE,"Source";#N/A,#N/A,TRUE,"Cash";#N/A,#N/A,TRUE,"Tax";#N/A,#N/A,TRUE,"Sale";#N/A,#N/A,TRUE,"Ben";#N/A,#N/A,TRUE,"Ln2";#N/A,#N/A,TRUE,"Ln4";#N/A,#N/A,TRUE,"LnSum";#N/A,#N/A,TRUE,"Dep";#N/A,#N/A,TRUE,"Funded";#N/A,#N/A,TRUE,"MinGn";#N/A,#N/A,TRUE,"TaxCredit";#N/A,#N/A,TRUE,"Data3";#N/A,#N/A,TRUE,"Residual"}</definedName>
    <definedName name="wrn.USSC_Reports." localSheetId="54"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_1" localSheetId="54"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W." localSheetId="54" hidden="1">{"IS",#N/A,FALSE,"IS";"RPTIS",#N/A,FALSE,"RPTIS";"STATS",#N/A,FALSE,"STATS";"BS",#N/A,FALSE,"BS"}</definedName>
    <definedName name="wrn.valuation." localSheetId="54">#REF!</definedName>
    <definedName name="wrn.Value." localSheetId="54" hidden="1">{#N/A,#N/A,FALSE,"Cashflow Analysis";#N/A,#N/A,FALSE,"Sensitivity Analysis";#N/A,#N/A,FALSE,"PV";#N/A,#N/A,FALSE,"Pro Forma"}</definedName>
    <definedName name="wrn.Value.2" localSheetId="54" hidden="1">{#N/A,#N/A,FALSE,"Cashflow Analysis";#N/A,#N/A,FALSE,"Sensitivity Analysis";#N/A,#N/A,FALSE,"PV";#N/A,#N/A,FALSE,"Pro Forma"}</definedName>
    <definedName name="wrn.Variance." localSheetId="54">#REF!</definedName>
    <definedName name="wrn.Variance._.Worksheet." localSheetId="54" hidden="1">{#N/A,#N/A,FALSE,"VARSTRIP"}</definedName>
    <definedName name="wrn.ventana." localSheetId="54" hidden="1">{#N/A,#N/A,FALSE,"Cash Flow";#N/A,#N/A,FALSE,"scenario 1"}</definedName>
    <definedName name="wrn.villages." localSheetId="54" hidden="1">{#N/A,#N/A,FALSE,"Exec Sum 10Yr";#N/A,#N/A,FALSE,"Assumptions";#N/A,#N/A,FALSE,"Operating Stmts";#N/A,#N/A,FALSE,"Year One Pro Forma";#N/A,#N/A,FALSE,"Rent Roll Summary";#N/A,#N/A,FALSE,"Market Rent Detail";#N/A,#N/A,FALSE,"Effective Rental Income Detail";#N/A,#N/A,FALSE,"Cash Flow Projections";#N/A,#N/A,FALSE,"Net Residual Value"}</definedName>
    <definedName name="wrn.Wacc." localSheetId="54" hidden="1">{"Area1",#N/A,FALSE,"OREWACC";"Area2",#N/A,FALSE,"OREWACC"}</definedName>
    <definedName name="wrn.WAGE._.RATES." localSheetId="54" hidden="1">{#N/A,#N/A,FALSE,"WAGE FORM - UNION";#N/A,#N/A,FALSE,"EST. WAGE RATES - UNION";#N/A,#N/A,FALSE,"WAGE RATE DETAILS - UNION"}</definedName>
    <definedName name="wrn.WCC." localSheetId="54" hidden="1">{#N/A,#N/A,FALSE,"9Pricing Matrix";#N/A,#N/A,FALSE,"3Cash Flow";#N/A,#N/A,FALSE,"5Residual";#N/A,#N/A,FALSE,"8Residual Sensitivity";#N/A,#N/A,FALSE,"10Vacancy Matrix";#N/A,#N/A,FALSE,"11Expiration Schedule";#N/A,#N/A,FALSE,"12Lease-up Schedule";#N/A,#N/A,FALSE,"I&amp;E";#N/A,#N/A,FALSE,"Tax_Analysis"}</definedName>
    <definedName name="wrn.weekly." localSheetId="54" hidden="1">{#N/A,#N/A,FALSE,"Large Operators";#N/A,#N/A,FALSE,"Smaller Operators";#N/A,#N/A,FALSE,"Equip. Supply";#N/A,#N/A,FALSE,"EBITDA";#N/A,#N/A,FALSE,"perform"}</definedName>
    <definedName name="wrn.Wellplan." localSheetId="54">#REF!</definedName>
    <definedName name="wrn.wicor." localSheetId="54" hidden="1">{#N/A,#N/A,FALSE,"FACTSHEETS";#N/A,#N/A,FALSE,"pump";#N/A,#N/A,FALSE,"filter"}</definedName>
    <definedName name="wrn.Working._.Party._.List." localSheetId="54">#REF!</definedName>
    <definedName name="wrn.Worksheet." localSheetId="54" hidden="1">{"Worksheet",#N/A,FALSE,"Worksheet"}</definedName>
    <definedName name="wrn.XL._.DTR." localSheetId="54" hidden="1">{#N/A,#N/A,TRUE,"XL Cash Flow";#N/A,#N/A,TRUE,"Prop Valuation";#N/A,#N/A,TRUE,"Equity";#N/A,#N/A,TRUE,"Modeling assumptions";#N/A,#N/A,TRUE,"NER Model";#N/A,#N/A,TRUE,"Lease Exp";#N/A,#N/A,TRUE,"Inc &amp; Exp";#N/A,#N/A,TRUE,"Formatted - roll";#N/A,#N/A,TRUE,"Debt Model";#N/A,#N/A,TRUE,"Debt-Moody";#N/A,#N/A,TRUE,"Debt"}</definedName>
    <definedName name="wrn.XL.DTR.0" localSheetId="54" hidden="1">{#N/A,#N/A,TRUE,"XL Cash Flow";#N/A,#N/A,TRUE,"Prop Valuation";#N/A,#N/A,TRUE,"Equity";#N/A,#N/A,TRUE,"Modeling assumptions";#N/A,#N/A,TRUE,"NER Model";#N/A,#N/A,TRUE,"Lease Exp";#N/A,#N/A,TRUE,"Inc &amp; Exp";#N/A,#N/A,TRUE,"Formatted - roll";#N/A,#N/A,TRUE,"Debt Model";#N/A,#N/A,TRUE,"Debt-Moody";#N/A,#N/A,TRUE,"Debt"}</definedName>
    <definedName name="wrn.Year._.End._.APF._.reports." localSheetId="54">#REF!</definedName>
    <definedName name="wrn.yeild._.graph.1" localSheetId="54" hidden="1">{#N/A,#N/A,FALSE,"Yield Graph"}</definedName>
    <definedName name="wrn.Yield._.Graph." localSheetId="54" hidden="1">{#N/A,#N/A,FALSE,"Yield Graph"}</definedName>
    <definedName name="wrn.Yield._.Graph._.plus._.Input." localSheetId="54" hidden="1">{#N/A,#N/A,FALSE,"Yield Graph";#N/A,#N/A,FALSE,"Rent Roll";#N/A,#N/A,FALSE,"OE Yr1";#N/A,#N/A,FALSE,"Repl.Cst.+Ins."}</definedName>
    <definedName name="wrn.Zaxon._.Report._.1st._.half." localSheetId="54" hidden="1">{"CoverSheet",#N/A,FALSE,"Cover Sheet";"AreaSum",#N/A,FALSE,"Master Area Summary";"Exclusions",#N/A,FALSE,"Exclusions";"ZaxEXsum",#N/A,FALSE,"Executive Summary";"Zax A sum",#N/A,FALSE,"Bldg A Summary";"ZaxAest",#N/A,FALSE,"BLDG.A";"zaxCsum",#N/A,FALSE,"Bldg C Summary";"ZaxCest",#N/A,FALSE,"BLDG.C";"ZaxSTsum",#N/A,FALSE,"Site Summary";"zaxsite",#N/A,FALSE,"Site work"}</definedName>
    <definedName name="wrn.Zaxon._.Report._.2._.half." localSheetId="54" hidden="1">{"ZaxSWsum",#N/A,FALSE,"Sewer Summary";"ZaxSWest",#N/A,FALSE,"Sewer Estimate";"ZaxGRsum",#N/A,FALSE,"Garage Summary";"ZaxGRest",#N/A,FALSE,"Garage Estimate";"ZaxPLsum",#N/A,FALSE,"Pool Summary";"ZaxPLest",#N/A,FALSE,"Pool";"ZaxPHsum",#N/A,FALSE,"Pool House Summary";"ZaxMAsum",#N/A,FALSE,"Marina Summary";"ZaxMAest",#N/A,FALSE,"Marina Estimate"}</definedName>
    <definedName name="wrn.ZML123._.Financial._.Summaries." localSheetId="54" hidden="1">{#N/A,#N/A,FALSE,"ZM3 FinSummary";#N/A,#N/A,FALSE,"ZM2 FinSummary";#N/A,#N/A,FALSE,"ZM1 FinSummary"}</definedName>
    <definedName name="wrn_2" localSheetId="54" hidden="1">{"Inflation-BaseYear",#N/A,FALSE,"Inputs"}</definedName>
    <definedName name="wrn2001._.Budget._.by._.Qtr.0_2" localSheetId="54" hidden="1">{"Qtr2001",#N/A,FALSE,"Model";"Office/Retail 2001 by Qtr",#N/A,FALSE,"Formatted Office-Retail Page";"Other Income 2001 by Qtr",#N/A,FALSE,"Other";"Resort/Hotel 2001 by Qtr",#N/A,FALSE,"Hotel";"LDV 2001 by Qtr",#N/A,FALSE,"LDV";"Disp 2001 by Qtr",#N/A,FALSE,"Dispositions"}</definedName>
    <definedName name="wrncond2" localSheetId="54" hidden="1">{#N/A,#N/A,FALSE,"Unconsolidated Debt"}</definedName>
    <definedName name="wrncontirb2" localSheetId="54" hidden="1">{#N/A,#N/A,FALSE,"Contribution Analysis"}</definedName>
    <definedName name="wrncontrib1_2" localSheetId="54" hidden="1">{#N/A,#N/A,FALSE,"Contribution Analysis"}</definedName>
    <definedName name="wrncsc_2" localSheetId="54" hidden="1">{"orixcsc",#N/A,FALSE,"ORIX CSC";"orixcsc2",#N/A,FALSE,"ORIX CSC"}</definedName>
    <definedName name="wrng" localSheetId="54" hidden="1">{"Output-BaseYear",#N/A,FALSE,"Output"}</definedName>
    <definedName name="wrnh" localSheetId="54" hidden="1">{"Output-All",#N/A,FALSE,"Output"}</definedName>
    <definedName name="wrnpkg" localSheetId="54" hidden="1">{#N/A,#N/A,FALSE,"Income Stmt";#N/A,#N/A,FALSE,"Income Summary"}</definedName>
    <definedName name="wrnpkgs" localSheetId="54" hidden="1">{#N/A,#N/A,FALSE,"Income Stmt";#N/A,#N/A,FALSE,"Income Summary"}</definedName>
    <definedName name="wrnprintall2" localSheetId="54" hidden="1">{"Main",#N/A,FALSE,"Wacker";"Main2",#N/A,FALSE,"Wacker";"Value",#N/A,FALSE,"Wacker";"Sensitivity",#N/A,FALSE,"Wacker";"Paine",#N/A,FALSE,"Wacker";"Quaker",#N/A,FALSE,"Wacker";"Wacker",#N/A,FALSE,"Wacker";"1900",#N/A,FALSE,"Wacker";"1901",#N/A,FALSE,"Wacker"}</definedName>
    <definedName name="wrnprintallb2" localSheetId="54" hidden="1">{"Main",#N/A,FALSE,"Wacker";"Main2",#N/A,FALSE,"Wacker";"Value",#N/A,FALSE,"Wacker";"Sensitivity",#N/A,FALSE,"Wacker";"Paine",#N/A,FALSE,"Wacker";"Quaker",#N/A,FALSE,"Wacker";"Wacker",#N/A,FALSE,"Wacker";"1900",#N/A,FALSE,"Wacker";"1901",#N/A,FALSE,"Wacker"}</definedName>
    <definedName name="wt" localSheetId="5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allocations." localSheetId="54" hidden="1">{TRUE,TRUE,-1.41610738255034,-14.9463087248322,497.718120805369,308.295302013423,FALSE,TRUE,TRUE,TRUE,0,1,1,1,40,3,2.68,4,TRUE,TRUE,3,TRUE,1,FALSE,100,"Swvu.allocations.","ACwvu.allocations.",#N/A,FALSE,FALSE,0.5,0.5,0.5,0.5,1,"","&amp;L&amp;F   &amp;A&amp;R&amp;D   &amp;T",TRUE,FALSE,FALSE,FALSE,1,100,#N/A,#N/A,"=R1C1:R118C10","=R1:R2","Rwvu.allocations.",#N/A,FALSE,FALSE,TRUE,1,4294967292,300,FALSE,FALSE,TRUE,TRUE,TRUE}</definedName>
    <definedName name="wvu.annual." localSheetId="54" hidden="1">{TRUE,TRUE,-1.41610738255034,-14.9463087248322,497.718120805369,308.295302013423,FALSE,TRUE,TRUE,TRUE,0,1,#N/A,1,1,9.97,4.21739130434783,3,FALSE,TRUE,3,TRUE,1,FALSE,100,"Swvu.annual.","ACwvu.annual.",#N/A,FALSE,FALSE,0.5,0.5,0.5,0.5,2,"","&amp;L&amp;""Palatino,Regular""&amp;9&amp;F&amp;C&amp;""Palatino,Regular""&amp;9LAND SALES DETAIL - Page &amp;P of &amp;N&amp;R&amp;""Palatino,Regular""&amp;9&amp;D   &amp;T",TRUE,FALSE,FALSE,FALSE,2,90,#N/A,#N/A,"=R1C1:R174C16","=R1:R3","Rwvu.annual.","Cwvu.annual.",FALSE,FALSE,FALSE,1,4294967292,300,FALSE,FALSE,TRUE,TRUE,TRUE}</definedName>
    <definedName name="wvu.annual._.hotel." localSheetId="54" hidden="1">{TRUE,TRUE,-1.41610738255034,-14.9463087248322,497.718120805369,308.295302013423,FALSE,TRUE,TRUE,TRUE,0,1,1,1,1,1,2.08695652173913,4,TRUE,TRUE,3,TRUE,1,FALSE,100,"Swvu.annual._.hotel.","ACwvu.annual._.hotel.",#N/A,FALSE,FALSE,0.5,0.5,0.5,0.5,2,"","&amp;L&amp;8&amp;F&amp;C&amp;8HOTEL DEVELOPMENT - Page &amp;P of &amp;N&amp;R&amp;8&amp;D   &amp;T",TRUE,FALSE,FALSE,FALSE,2,#N/A,1,#N/A,#DIV/0!,"=R1:R2","Rwvu.annual._.hotel.","Cwvu.annual._.hotel.",FALSE,FALSE,FALSE,1,4294967292,300,FALSE,FALSE,TRUE,TRUE,TRUE}</definedName>
    <definedName name="wvu.As._.Is._.Value." localSheetId="54" hidden="1">{FALSE,FALSE,1.75,1,600,351,FALSE,FALSE,TRUE,TRUE,0,30,#N/A,41,#N/A,9.57777777777778,18.9166666666667,1,FALSE,FALSE,1,TRUE,1,FALSE,100,"Swvu.As._.Is._.Value.","ACwvu.As._.Is._.Value.",1,FALSE,FALSE,1,1,1,1,1,"","",FALSE,FALSE,FALSE,FALSE,1,#N/A,1,1,FALSE,FALSE,FALSE,FALSE,FALSE,FALSE}</definedName>
    <definedName name="wvu.bottom._.line." localSheetId="54" hidden="1">{TRUE,TRUE,-1.41610738255034,-14.9463087248322,497.718120805369,308.295302013423,FALSE,TRUE,TRUE,TRUE,0,1,1,1,280,1,2.17391304347826,4,TRUE,TRUE,3,TRUE,1,FALSE,100,"Swvu.bottom._.line.","ACwvu.bottom._.line.",#N/A,FALSE,FALSE,0.5,0.5,0.5,0.5,2,"","&amp;L&amp;8&amp;F   &amp;A&amp;R&amp;8&amp;D   &amp;T",TRUE,FALSE,FALSE,FALSE,2,#N/A,1,#N/A,#DIV/0!,"=R1:R2","Rwvu.bottom._.line.","Cwvu.bottom._.line.",FALSE,FALSE,FALSE,1,4294967292,300,FALSE,FALSE,TRUE,TRUE,TRUE}</definedName>
    <definedName name="wvu.CAM._.RECOVERY." localSheetId="54">#REF!</definedName>
    <definedName name="wvu.cash._.flow." localSheetId="54" hidden="1">{TRUE,TRUE,-1.41610738255034,-14.9463087248322,497.718120805369,308.295302013423,FALSE,TRUE,TRUE,TRUE,0,1,1,1,1,1,2.40816326530612,4,TRUE,TRUE,3,TRUE,1,FALSE,100,"Swvu.cash._.flow.","ACwvu.cash._.flow.",#N/A,FALSE,FALSE,0.5,0.5,0.5,0.5,2,"","&amp;L&amp;""Palatino,Regular""&amp;8&amp;F&amp;C&amp;""Palatino,Regular""&amp;8SHARED COSTS&amp;R&amp;""Palatino,Regular""&amp;8&amp;D   &amp;T",TRUE,FALSE,FALSE,FALSE,1,#N/A,1,1,"=R1C1:R120C22",FALSE,"Rwvu.cash._.flow.","Cwvu.cash._.flow.",FALSE,FALSE,FALSE,1,4294967292,300,FALSE,FALSE,TRUE,TRUE,TRUE}</definedName>
    <definedName name="wvu.combo." localSheetId="54" hidden="1">{TRUE,TRUE,-1.41610738255034,-14.9463087248322,497.718120805369,308.295302013423,FALSE,TRUE,TRUE,TRUE,0,1,3,1,170,1,1.07142857142857,3,TRUE,TRUE,3,TRUE,1,FALSE,100,"Swvu.combo.","ACwvu.combo.",#N/A,FALSE,FALSE,0.5,0.5,0.5,0.5,2,"","&amp;L&amp;8&amp;F   &amp;A&amp;R&amp;8&amp;D   &amp;T",TRUE,FALSE,FALSE,FALSE,2,#N/A,1,#N/A,#DIV/0!,"=R1:R2","Rwvu.combo.","Cwvu.combo.",FALSE,FALSE,FALSE,1,4294967292,300,FALSE,FALSE,TRUE,TRUE,TRUE}</definedName>
    <definedName name="wvu.Détails." localSheetId="54" hidden="1">{TRUE,TRUE,-1.25,-15.5,604.5,366.75,FALSE,TRUE,TRUE,TRUE,0,1,#N/A,1,#N/A,6.54838709677419,31.3076923076923,1,FALSE,FALSE,3,TRUE,1,FALSE,75,"Swvu.Détails.","ACwvu.Détails.",#N/A,FALSE,FALSE,0.15748031496063,0.15748031496063,0.748031496062992,0.511811023622047,2,"&amp;C&amp;""Arial,Gras""&amp;20DISNEY  -  PRODUCTION  BUDGET&amp;R&amp;""Arial,Gras""&amp;20SUMMARY","&amp;L&amp;F  -  &amp;A&amp;C&amp;""Arial,Gras""&amp;D&amp;""Arial,Normal""  -  &amp;T&amp;RPage
",TRUE,TRUE,FALSE,TRUE,1,#N/A,1,1,"=R1C1:R60C24","=R1:R5",#N/A,#N/A,FALSE,FALSE,FALSE,5,65532,65532,FALSE,FALSE,TRUE,TRUE,TRUE}</definedName>
    <definedName name="wvu.Escalation._.Table." localSheetId="54"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wvu.full." localSheetId="54" hidden="1">{TRUE,TRUE,-1.41610738255034,-14.9463087248322,497.718120805369,308.295302013423,FALSE,TRUE,TRUE,TRUE,0,1,#N/A,1,1,8.41904761904762,2.4,3,FALSE,TRUE,3,TRUE,1,FALSE,100,"Swvu.full.","ACwvu.full.",#N/A,FALSE,FALSE,0.5,0.5,0.5,0.5,2,"","&amp;L&amp;F&amp;R&amp;D   &amp;T",TRUE,FALSE,FALSE,FALSE,1,#N/A,1,1,"=R1C1:R97C24",FALSE,#N/A,#N/A,FALSE,FALSE,FALSE,1,4294967292,300,FALSE,FALSE,TRUE,TRUE,TRUE}</definedName>
    <definedName name="wvu.inputs._.raw._.data." localSheetId="5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MARKETING._.REVENUE." localSheetId="54">#REF!</definedName>
    <definedName name="wvu.MINIMUM._.RENT." localSheetId="54">#REF!</definedName>
    <definedName name="wvu.OCCUPANCY." localSheetId="54">#REF!</definedName>
    <definedName name="wvu.offsite." localSheetId="54" hidden="1">{TRUE,TRUE,-1.41610738255034,-14.9463087248322,497.718120805369,308.295302013423,FALSE,TRUE,TRUE,TRUE,0,1,1,1,1,3,2.91836734693878,4,TRUE,TRUE,3,TRUE,1,FALSE,100,"Swvu.offsite.","ACwvu.offsite.",#N/A,FALSE,FALSE,0.5,0.5,0.5,0.5,1,"","&amp;L&amp;""Palatino,Regular""&amp;8&amp;F&amp;C&amp;""Palatino,Regular""&amp;8SHARED COSTS&amp;R&amp;""Palatino,Regular""&amp;8&amp;D   &amp;T",TRUE,FALSE,FALSE,FALSE,1,#N/A,1,1,#DIV/0!,"=R1:R2","Rwvu.offsite.",#N/A,FALSE,FALSE,FALSE,1,4294967292,300,FALSE,FALSE,TRUE,TRUE,TRUE}</definedName>
    <definedName name="wvu.onsite." localSheetId="54" hidden="1">{TRUE,TRUE,-1.41610738255034,-14.9463087248322,497.718120805369,308.295302013423,FALSE,TRUE,TRUE,TRUE,0,1,1,1,1,3,2.83673469387755,4,TRUE,TRUE,3,TRUE,1,FALSE,100,"Swvu.onsite.","ACwvu.onsite.",#N/A,FALSE,FALSE,0.5,0.5,0.5,0.5,1,"","&amp;L&amp;""Palatino,Regular""&amp;8&amp;F&amp;C&amp;""Palatino,Regular""&amp;8SHARED COSTS&amp;R&amp;""Palatino,Regular""&amp;8&amp;D   &amp;T",TRUE,FALSE,FALSE,FALSE,1,#N/A,1,1,#DIV/0!,"=R1:R2","Rwvu.onsite.",#N/A,FALSE,FALSE,FALSE,1,4294967292,300,FALSE,FALSE,TRUE,TRUE,TRUE}</definedName>
    <definedName name="wvu.quarterly." localSheetId="54" hidden="1">{TRUE,TRUE,-1.25,-15.5,484.5,270,FALSE,TRUE,TRUE,TRUE,0,1,2,2,1,3,1.93333333333333,4,TRUE,TRUE,3,TRUE,1,FALSE,75,"Swvu.quarterly.","ACwvu.quarterly.",#N/A,FALSE,FALSE,0.25,0.25,0.5,0.5,2,"","&amp;L&amp;10&amp;F   &amp;A&amp;C&amp;10Page &amp;P&amp;R&amp;10&amp;D   &amp;T",FALSE,FALSE,FALSE,FALSE,2,71,#N/A,#N/A,"=R1C1:R153C72","=C1:C4,R1:R3","Rwvu.quarterly.",#N/A,FALSE,FALSE,TRUE,1,65532,65532,FALSE,FALSE,TRUE,TRUE,TRUE}</definedName>
    <definedName name="wvu.Sommaire." localSheetId="54" hidden="1">{TRUE,TRUE,-1.25,-15.5,604.5,366.75,FALSE,TRUE,TRUE,TRUE,0,1,2,1,6,1,5,4,TRUE,TRUE,3,TRUE,1,TRUE,75,"Swvu.Sommaire.","ACwvu.Sommaire.",#N/A,FALSE,FALSE,0.15748031496063,0.15748031496063,0.748031496062992,0.511811023622047,2,"&amp;C&amp;""Arial,Gras""&amp;20DISNEY  -  PRODUCTION  BUDGET&amp;R&amp;""Arial,Gras""&amp;20SUMMARY","&amp;L&amp;F  -  &amp;A&amp;C&amp;""Arial,Gras""&amp;D&amp;""Arial,Normal""  -  &amp;T&amp;RPage
",TRUE,TRUE,FALSE,TRUE,1,#N/A,1,1,"=R1C1:R60C24","=R1:R5","Rwvu.Sommaire.",#N/A,FALSE,FALSE,FALSE,5,65532,65532,FALSE,FALSE,TRUE,TRUE,TRUE}</definedName>
    <definedName name="wvu.summary1." localSheetId="5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5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5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AX._.RECOVERY." localSheetId="54">#REF!</definedName>
    <definedName name="www" localSheetId="54" hidden="1">{"data",#N/A,FALSE,"INPUT"}</definedName>
    <definedName name="www.cc" localSheetId="54" hidden="1">{"qtrs",#N/A,FALSE,"External Mnth-Qtr-Ytd (EBITDA)";"months",#N/A,FALSE,"External Mnth-Qtr-Ytd (EBITDA)";"qtrs",#N/A,FALSE,"External Mnth-Qtr-Ytd (EBIT)";"monthsl",#N/A,FALSE,"External Mnth-Qtr-Ytd (EBIT)";"qtrs",#N/A,FALSE,"Internal Mth-Qtr-Ytd";"months",#N/A,FALSE,"Internal Mth-Qtr-Ytd"}</definedName>
    <definedName name="wwwe" localSheetId="54" hidden="1">{"land1",#N/A,FALSE,"Land";"land2",#N/A,FALSE,"Land";"land3",#N/A,FALSE,"Land"}</definedName>
    <definedName name="wwwww" localSheetId="54"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wwwwwwwww" localSheetId="54" hidden="1">{#N/A,#N/A,TRUE,"A-site";#N/A,#N/A,TRUE,"B-Buildings";#N/A,#N/A,TRUE,"c-out-of-fence";#N/A,#N/A,TRUE,"d-proj.infr.";#N/A,#N/A,TRUE,"e- land"}</definedName>
    <definedName name="x" localSheetId="54" hidden="1">{#N/A,#N/A,FALSE,"Cashflow Analysis";#N/A,#N/A,FALSE,"Sensitivity Analysis";#N/A,#N/A,FALSE,"PV";#N/A,#N/A,FALSE,"Pro Forma"}</definedName>
    <definedName name="xcfghjnhfj" localSheetId="54" hidden="1">{"CF",#N/A,FALSE,"Cash Flow";"RET",#N/A,FALSE,"Returns";"NPV",#N/A,FALSE,"Values";"ASMPT",#N/A,FALSE,"Assumptions"}</definedName>
    <definedName name="xcvxv" localSheetId="54" hidden="1">{#N/A,#N/A,FALSE,"COVER";#N/A,#N/A,FALSE,"PROFORMA";#N/A,#N/A,FALSE,"Construction CF";#N/A,#N/A,FALSE,"CASHFLOW";#N/A,#N/A,FALSE,"Sale &amp; IRR Analysis";#N/A,#N/A,FALSE,"Amortization Table";#N/A,#N/A,FALSE,"Amortization FEMA";#N/A,#N/A,FALSE,"INCOME"}</definedName>
    <definedName name="xdrtuyxftgu" localSheetId="54" hidden="1">{#N/A,#N/A,FALSE,"Expense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xdxdy" localSheetId="54" hidden="1">{#N/A,#N/A,FALSE,"A";#N/A,#N/A,FALSE,"B"}</definedName>
    <definedName name="xfgjxcfgj" localSheetId="54" hidden="1">{#N/A,#N/A,FALSE,"LP Exp";#N/A,#N/A,FALSE,"Salary";#N/A,#N/A,FALSE,"Admin Exp";#N/A,#N/A,FALSE,"QTS Bud";#N/A,#N/A,FALSE,"Marketing"}</definedName>
    <definedName name="xfgnxfgn" localSheetId="54" hidden="1">{"CF",#N/A,FALSE,"Cash Flow";"RET",#N/A,FALSE,"Returns";"NPV",#N/A,FALSE,"Values";"ASMPT",#N/A,FALSE,"Assumptions"}</definedName>
    <definedName name="xfgujxcfgj" localSheetId="54" hidden="1">{#N/A,#N/A,FALSE,"Common Area Accrual";#N/A,#N/A,FALSE,"Unit One LaSalle";#N/A,#N/A,FALSE,"Unit One CW";#N/A,#N/A,FALSE,"Unit One LaSallle + C &amp; W";#N/A,#N/A,FALSE,"Consolidated Accrual"}</definedName>
    <definedName name="xfgxcfgj" localSheetId="54" hidden="1">{#N/A,#N/A,FALSE,"399 Park Var";#N/A,#N/A,FALSE,"PK NOTES"}</definedName>
    <definedName name="xftxft" localSheetId="54" hidden="1">{#N/A,#N/A,FALSE,"A";#N/A,#N/A,FALSE,"C"}</definedName>
    <definedName name="xlg" localSheetId="54" hidden="1">{"schedule1",#N/A,FALSE,"Sheet1";"schedule2",#N/A,FALSE,"Sheet1";"schedule3",#N/A,FALSE,"Sheet1";"schedule4",#N/A,FALSE,"Sheet1";"schedule5",#N/A,FALSE,"Sheet1";"schedule6",#N/A,FALSE,"Sheet1"}</definedName>
    <definedName name="xlg1" localSheetId="54" hidden="1">{"Year 1",#N/A,FALSE,"Budget";"Year 2",#N/A,FALSE,"Budget";"Year 3",#N/A,FALSE,"Budget";"Year 4",#N/A,FALSE,"Budget"}</definedName>
    <definedName name="XLSIMDATA" localSheetId="54" hidden="1">{"Data","Sheet1!$E$3:$E$555","Box to Budget","True","False","False"}</definedName>
    <definedName name="XLSIMSIM" localSheetId="54" hidden="1">{"Sim",5,"ROA","'FF Timeline'!$C$2545","Total Revolver Draw","'Financing'!$D$19","Revolver Not Paid Down","'Financing'!$B$30","TR_PC","'FF Slate'!$AG$101","TR_TC","'FF Slate'!$AG$104","2","3","2,000","1"}</definedName>
    <definedName name="xp" localSheetId="54" hidden="1">#REF!</definedName>
    <definedName name="XREF_COLUMN_1" localSheetId="54" hidden="1">#REF!</definedName>
    <definedName name="XREF_COLUMN_10" localSheetId="54" hidden="1">#REF!</definedName>
    <definedName name="XREF_COLUMN_2" localSheetId="54" hidden="1">#REF!</definedName>
    <definedName name="XREF_COLUMN_3" localSheetId="54" hidden="1">#REF!</definedName>
    <definedName name="XREF_COLUMN_4" localSheetId="54" hidden="1">#REF!</definedName>
    <definedName name="XREF_COLUMN_5" localSheetId="54" hidden="1">#REF!</definedName>
    <definedName name="XREF_COLUMN_6" localSheetId="54" hidden="1">#REF!</definedName>
    <definedName name="XREF_COLUMN_7" localSheetId="54" hidden="1">#REF!</definedName>
    <definedName name="XREF_COLUMN_8" localSheetId="54" hidden="1">#REF!</definedName>
    <definedName name="XREF_COLUMN_9" localSheetId="54" hidden="1">#REF!</definedName>
    <definedName name="XRefActiveRow" localSheetId="54" hidden="1">#REF!</definedName>
    <definedName name="XRefCopy1" localSheetId="54" hidden="1">#REF!</definedName>
    <definedName name="XRefCopy10" localSheetId="54" hidden="1">#REF!</definedName>
    <definedName name="XRefCopy10Row" localSheetId="54" hidden="1">#REF!</definedName>
    <definedName name="XRefCopy11" localSheetId="54" hidden="1">#REF!</definedName>
    <definedName name="XRefCopy12" localSheetId="54" hidden="1">#REF!</definedName>
    <definedName name="XRefCopy12Row" localSheetId="54" hidden="1">#REF!</definedName>
    <definedName name="XRefCopy13" localSheetId="54" hidden="1">#REF!</definedName>
    <definedName name="XRefCopy13Row" localSheetId="54" hidden="1">#REF!</definedName>
    <definedName name="XRefCopy14" localSheetId="54" hidden="1">#REF!</definedName>
    <definedName name="XRefCopy14Row" localSheetId="54" hidden="1">#REF!</definedName>
    <definedName name="XRefCopy15" localSheetId="54" hidden="1">#REF!</definedName>
    <definedName name="XRefCopy15Row" localSheetId="54" hidden="1">#REF!</definedName>
    <definedName name="XRefCopy16" localSheetId="54" hidden="1">#REF!</definedName>
    <definedName name="XRefCopy16Row" localSheetId="54" hidden="1">#REF!</definedName>
    <definedName name="XRefCopy17" localSheetId="54" hidden="1">#REF!</definedName>
    <definedName name="XRefCopy17Row" localSheetId="54" hidden="1">#REF!</definedName>
    <definedName name="XRefCopy1Row" localSheetId="54" hidden="1">#REF!</definedName>
    <definedName name="XRefCopy2" localSheetId="54" hidden="1">#REF!</definedName>
    <definedName name="XRefCopy27" localSheetId="54" hidden="1">#REF!</definedName>
    <definedName name="XRefCopy28" localSheetId="54" hidden="1">#REF!</definedName>
    <definedName name="XRefCopy2Row" localSheetId="54" hidden="1">#REF!</definedName>
    <definedName name="XRefCopy3" localSheetId="54" hidden="1">#REF!</definedName>
    <definedName name="XRefCopy3Row" localSheetId="54" hidden="1">#REF!</definedName>
    <definedName name="XRefCopy4" localSheetId="54" hidden="1">#REF!</definedName>
    <definedName name="XRefCopy4Row" localSheetId="54" hidden="1">#REF!</definedName>
    <definedName name="XRefCopy5" localSheetId="54" hidden="1">#REF!</definedName>
    <definedName name="XRefCopy5Row" localSheetId="54" hidden="1">#REF!</definedName>
    <definedName name="XRefCopy6" localSheetId="54" hidden="1">#REF!</definedName>
    <definedName name="XRefCopy7" localSheetId="54" hidden="1">#REF!</definedName>
    <definedName name="XRefCopy7Row" localSheetId="54" hidden="1">#REF!</definedName>
    <definedName name="XRefCopy8" localSheetId="54" hidden="1">#REF!</definedName>
    <definedName name="XRefCopy8Row" localSheetId="54" hidden="1">#REF!</definedName>
    <definedName name="XRefCopy9" localSheetId="54" hidden="1">#REF!</definedName>
    <definedName name="XRefCopy9Row" localSheetId="54" hidden="1">#REF!</definedName>
    <definedName name="XRefPaste1" localSheetId="54" hidden="1">#REF!</definedName>
    <definedName name="XRefPaste1Row" localSheetId="54" hidden="1">#REF!</definedName>
    <definedName name="XRefPaste2" localSheetId="54" hidden="1">#REF!</definedName>
    <definedName name="XRefPaste2Row" localSheetId="54" hidden="1">#REF!</definedName>
    <definedName name="XRefPaste3" localSheetId="54" hidden="1">#REF!</definedName>
    <definedName name="XRefPaste3Row" localSheetId="54" hidden="1">#REF!</definedName>
    <definedName name="XRefPaste4" localSheetId="54" hidden="1">#REF!</definedName>
    <definedName name="XRefPaste4Row" localSheetId="54" hidden="1">#REF!</definedName>
    <definedName name="xrttd" localSheetId="54" hidden="1">{"Total",#N/A,FALSE,"Total Proved + Probable";"PDP",#N/A,FALSE,"Total Proved + Probable";"PNP",#N/A,FALSE,"Total Proved + Probable";"PUD",#N/A,FALSE,"Total Proved + Probable";"Prob",#N/A,FALSE,"Total Proved + Probable"}</definedName>
    <definedName name="xs" localSheetId="54" hidden="1">#REF!</definedName>
    <definedName name="xx" localSheetId="54">#REF!</definedName>
    <definedName name="xxd" localSheetId="54" hidden="1">{#N/A,#N/A,FALSE,"Cashflow Analysis";#N/A,#N/A,FALSE,"Sensitivity Analysis";#N/A,#N/A,FALSE,"PV";#N/A,#N/A,FALSE,"Pro Forma"}</definedName>
    <definedName name="xxd.2" localSheetId="54" hidden="1">{#N/A,#N/A,FALSE,"Cashflow Analysis";#N/A,#N/A,FALSE,"Sensitivity Analysis";#N/A,#N/A,FALSE,"PV";#N/A,#N/A,FALSE,"Pro Forma"}</definedName>
    <definedName name="xxx" localSheetId="54" hidden="1">#REF!</definedName>
    <definedName name="xxx.detail" localSheetId="54" hidden="1">{"detail305",#N/A,FALSE,"BI-305"}</definedName>
    <definedName name="xxx.directory" localSheetId="54" hidden="1">{"summary",#N/A,FALSE,"PCR DIRECTORY"}</definedName>
    <definedName name="xxx3" localSheetId="54" hidden="1">{"AnnualRentRoll",#N/A,FALSE,"RentRoll"}</definedName>
    <definedName name="xxx4" localSheetId="54" hidden="1">{#N/A,#N/A,FALSE,"ExitStratigy"}</definedName>
    <definedName name="xxxx" localSheetId="54" hidden="1">{"mgmt forecast",#N/A,FALSE,"Mgmt Forecast";"dcf table",#N/A,FALSE,"Mgmt Forecast";"sensitivity",#N/A,FALSE,"Mgmt Forecast";"table inputs",#N/A,FALSE,"Mgmt Forecast";"calculations",#N/A,FALSE,"Mgmt Forecast"}</definedName>
    <definedName name="xyz" localSheetId="54">#REF!</definedName>
    <definedName name="xyz.0" localSheetId="54" hidden="1">{#N/A,#N/A,TRUE,"XL Cash Flow";#N/A,#N/A,TRUE,"Prop Valuation";#N/A,#N/A,TRUE,"Equity";#N/A,#N/A,TRUE,"Modeling assumptions";#N/A,#N/A,TRUE,"NER Model";#N/A,#N/A,TRUE,"Lease Exp";#N/A,#N/A,TRUE,"Inc &amp; Exp";#N/A,#N/A,TRUE,"Formatted - roll";#N/A,#N/A,TRUE,"Debt Model";#N/A,#N/A,TRUE,"Debt-Moody";#N/A,#N/A,TRUE,"Debt"}</definedName>
    <definedName name="xzf" localSheetId="54" hidden="1">{"incomemth",#N/A,TRUE,"forecast01";"incpercentmth",#N/A,TRUE,"forecast01";"balancemth",#N/A,TRUE,"forecast01";"cashmth",#N/A,TRUE,"forecast01";"cov2mth",#N/A,TRUE,"forecast01";"prbexp",#N/A,TRUE,"forecast01";"prbcap",#N/A,TRUE,"forecast01";"coalconsultants",#N/A,TRUE,"forecast01";"prbsum",#N/A,TRUE,"forecast01"}</definedName>
    <definedName name="y" localSheetId="54" hidden="1">#REF!</definedName>
    <definedName name="yeah" localSheetId="54">#REF!</definedName>
    <definedName name="Year" localSheetId="54">#REF!</definedName>
    <definedName name="year1expensegrowth" localSheetId="54">#REF!</definedName>
    <definedName name="year1incomegrowth" localSheetId="54">#REF!</definedName>
    <definedName name="YearStat" localSheetId="54">'Rent Roll Analysis'!#REF!</definedName>
    <definedName name="yed" localSheetId="54" hidden="1">{#N/A,#N/A,TRUE,"toc";#N/A,#N/A,TRUE,"data1";#N/A,#N/A,TRUE,"financing";#N/A,#N/A,TRUE,"source";#N/A,#N/A,TRUE,"atrisk";#N/A,#N/A,TRUE,"cash";#N/A,#N/A,TRUE,"-3%state";#N/A,#N/A,TRUE,"tax";#N/A,#N/A,TRUE,"ben";#N/A,#N/A,TRUE,"ben-altmin";#N/A,#N/A,TRUE,"ln3";#N/A,#N/A,TRUE,"ln2 (2)";#N/A,#N/A,TRUE,"mht";#N/A,#N/A,TRUE,"cda2";#N/A,#N/A,TRUE,"lnsum";#N/A,#N/A,TRUE,"rep";#N/A,#N/A,TRUE,"depr";#N/A,#N/A,TRUE,"mtdepc";#N/A,#N/A,TRUE,"funded";#N/A,#N/A,TRUE,"fedtc";#N/A,#N/A,TRUE,"statetc";#N/A,#N/A,TRUE,"mingain";#N/A,#N/A,TRUE,"mtdata1";#N/A,#N/A,TRUE,"mtsource";#N/A,#N/A,TRUE,"mtop";#N/A,#N/A,TRUE,"noi";#N/A,#N/A,TRUE,"base";#N/A,#N/A,TRUE,"mtcash";#N/A,#N/A,TRUE,"-3%";#N/A,#N/A,TRUE,"mttax";#N/A,#N/A,TRUE,"mtben";#N/A,#N/A,TRUE,"sale";#N/A,#N/A,TRUE,"ti";#N/A,#N/A,TRUE,"tcamort";#N/A,#N/A,TRUE,"mingainMT";#N/A,#N/A,TRUE,"Qirr"}</definedName>
    <definedName name="yeyeed" localSheetId="54">#REF!</definedName>
    <definedName name="YGJ" localSheetId="54" hidden="1">{TRUE,TRUE,-1.25,-15.5,604.5,369,FALSE,FALSE,TRUE,TRUE,0,1,83,1,38,4,5,4,TRUE,TRUE,3,TRUE,1,TRUE,75,"Swvu.inputs._.raw._.data.","ACwvu.inputs._.raw._.data.",#N/A,FALSE,FALSE,0.5,0.5,0.5,0.5,2,"&amp;F","&amp;A&amp;RPage &amp;P",FALSE,FALSE,FALSE,FALSE,1,60,#N/A,#N/A,"=R1C61:R53C89","=C1:C5",#N/A,#N/A,FALSE,FALSE,FALSE,1,600,600,FALSE,FALSE,TRUE,TRUE,TRUE}</definedName>
    <definedName name="yhjhj" localSheetId="54" hidden="1">{"cred comp",#N/A,FALSE,"Comparable Credit Analysis";"IS",#N/A,FALSE,"IS";"Sensitivity",#N/A,FALSE,"Sensitivity";"BS",#N/A,FALSE,"BS";"Bond Summary",#N/A,FALSE,"B Summary";"AD",#N/A,FALSE,"Accretion";"NAV",#N/A,FALSE,"NAV";"SU",#N/A,FALSE,"S&amp;U";"acq. study",#N/A,FALSE,"Acq. Study";"F Charges",#N/A,FALSE,"Fixed Charges"}</definedName>
    <definedName name="yield_graph" localSheetId="54" hidden="1">{#N/A,#N/A,FALSE,"Yield Graph"}</definedName>
    <definedName name="you" localSheetId="54" hidden="1">{"'Assump'!$F$6:$J$6"}</definedName>
    <definedName name="Yr1AggrVac" localSheetId="54">#REF!</definedName>
    <definedName name="Yr1CAMExp" localSheetId="54">#REF!</definedName>
    <definedName name="Yr1CAMRev" localSheetId="54">#REF!</definedName>
    <definedName name="Yr1CommInc" localSheetId="54">#REF!</definedName>
    <definedName name="Yr1ComReplRsrv" localSheetId="54">#REF!</definedName>
    <definedName name="Yr1EGI" localSheetId="54">#REF!</definedName>
    <definedName name="Yr1GenAdmin" localSheetId="54">#REF!</definedName>
    <definedName name="YR1GR" localSheetId="54">#REF!</definedName>
    <definedName name="Yr1GroundLease" localSheetId="54">#REF!</definedName>
    <definedName name="Yr1Ins" localSheetId="54">#REF!</definedName>
    <definedName name="Yr1InsRecov" localSheetId="54">#REF!</definedName>
    <definedName name="Yr1LsngCmsn" localSheetId="54">#REF!</definedName>
    <definedName name="Yr1MgtFee" localSheetId="54">#REF!</definedName>
    <definedName name="Yr1MktgExp" localSheetId="54">#REF!</definedName>
    <definedName name="Yr1NetRentalInc" localSheetId="54">#REF!</definedName>
    <definedName name="Yr1OtrExp" localSheetId="54">#REF!</definedName>
    <definedName name="Yr1OtrExp2" localSheetId="54">#REF!</definedName>
    <definedName name="Yr1OtrExp3" localSheetId="54">#REF!</definedName>
    <definedName name="Yr1OtrInc" localSheetId="54">#REF!</definedName>
    <definedName name="Yr1OtrInc2" localSheetId="54">#REF!</definedName>
    <definedName name="Yr1OtrInc3" localSheetId="54">#REF!</definedName>
    <definedName name="Yr1OtrLosses" localSheetId="54">#REF!</definedName>
    <definedName name="Yr1OtrRecov" localSheetId="54">#REF!</definedName>
    <definedName name="Yr1ParkingInc" localSheetId="54">#REF!</definedName>
    <definedName name="Yr1PercentRent" localSheetId="54">#REF!</definedName>
    <definedName name="Yr1ProfFees" localSheetId="54">#REF!</definedName>
    <definedName name="Yr1PropTax" localSheetId="54">#REF!</definedName>
    <definedName name="Yr1PyrllBene" localSheetId="54">#REF!</definedName>
    <definedName name="Yr1RETaxRecov" localSheetId="54">#REF!</definedName>
    <definedName name="Yr1RprsMntnce" localSheetId="54">#REF!</definedName>
    <definedName name="Yr1TntImp" localSheetId="54">#REF!</definedName>
    <definedName name="Yr1Util" localSheetId="54">#REF!</definedName>
    <definedName name="Yr1UtilRecov" localSheetId="54">#REF!</definedName>
    <definedName name="Yr1ValVcntSpcBsRnt" localSheetId="54">#REF!</definedName>
    <definedName name="Yr1ValVcntSpcRcvr" localSheetId="54">#REF!</definedName>
    <definedName name="Yr2AggrVac" localSheetId="54">#REF!</definedName>
    <definedName name="Yr2CAMExp" localSheetId="54">#REF!</definedName>
    <definedName name="Yr2CAMRev" localSheetId="54">#REF!</definedName>
    <definedName name="Yr2CommInc" localSheetId="54">#REF!</definedName>
    <definedName name="Yr2ComReplRsrv" localSheetId="54">#REF!</definedName>
    <definedName name="Yr2EGI" localSheetId="54">#REF!</definedName>
    <definedName name="Yr2GenAdmin" localSheetId="54">#REF!</definedName>
    <definedName name="Yr2GroundLease" localSheetId="54">#REF!</definedName>
    <definedName name="YR2GRW" localSheetId="54">#REF!</definedName>
    <definedName name="Yr2Ins" localSheetId="54">#REF!</definedName>
    <definedName name="Yr2InsRecov" localSheetId="54">#REF!</definedName>
    <definedName name="Yr2LsngCmsn" localSheetId="54">#REF!</definedName>
    <definedName name="Yr2MgtFee" localSheetId="54">#REF!</definedName>
    <definedName name="Yr2MktgExp" localSheetId="54">#REF!</definedName>
    <definedName name="Yr2NetRentalInc" localSheetId="54">#REF!</definedName>
    <definedName name="Yr2OtrExp" localSheetId="54">#REF!</definedName>
    <definedName name="Yr2OtrExp2" localSheetId="54">#REF!</definedName>
    <definedName name="Yr2OtrExp3" localSheetId="54">#REF!</definedName>
    <definedName name="Yr2OtrInc" localSheetId="54">#REF!</definedName>
    <definedName name="Yr2OtrInc2" localSheetId="54">#REF!</definedName>
    <definedName name="Yr2OtrInc3" localSheetId="54">#REF!</definedName>
    <definedName name="Yr2OtrLosses" localSheetId="54">#REF!</definedName>
    <definedName name="Yr2OtrRecov" localSheetId="54">#REF!</definedName>
    <definedName name="Yr2ParkingInc" localSheetId="54">#REF!</definedName>
    <definedName name="Yr2PercentRent" localSheetId="54">#REF!</definedName>
    <definedName name="Yr2ProfFees" localSheetId="54">#REF!</definedName>
    <definedName name="Yr2PropTax" localSheetId="54">#REF!</definedName>
    <definedName name="Yr2PyrllBene" localSheetId="54">#REF!</definedName>
    <definedName name="Yr2RETaxRecov" localSheetId="54">#REF!</definedName>
    <definedName name="Yr2RprsMntnce" localSheetId="54">#REF!</definedName>
    <definedName name="Yr2TntImp" localSheetId="54">#REF!</definedName>
    <definedName name="Yr2Util" localSheetId="54">#REF!</definedName>
    <definedName name="Yr2UtilRecov" localSheetId="54">#REF!</definedName>
    <definedName name="Yr2ValVcntSpcBsRnt" localSheetId="54">#REF!</definedName>
    <definedName name="Yr2ValVcntSpcRcvr" localSheetId="54">#REF!</definedName>
    <definedName name="Yr3AggrVac" localSheetId="54">#REF!</definedName>
    <definedName name="Yr3CAMExp" localSheetId="54">#REF!</definedName>
    <definedName name="Yr3CAMRev" localSheetId="54">#REF!</definedName>
    <definedName name="Yr3CommInc" localSheetId="54">#REF!</definedName>
    <definedName name="Yr3ComReplRsrv" localSheetId="54">#REF!</definedName>
    <definedName name="Yr3EGI" localSheetId="54">#REF!</definedName>
    <definedName name="Yr3GenAdmin" localSheetId="54">#REF!</definedName>
    <definedName name="Yr3GroundLease" localSheetId="54">#REF!</definedName>
    <definedName name="YR3GRW" localSheetId="54">#REF!</definedName>
    <definedName name="Yr3Ins" localSheetId="54">#REF!</definedName>
    <definedName name="Yr3InsRecov" localSheetId="54">#REF!</definedName>
    <definedName name="Yr3LsngCmsn" localSheetId="54">#REF!</definedName>
    <definedName name="Yr3MgtFee" localSheetId="54">#REF!</definedName>
    <definedName name="Yr3MktgExp" localSheetId="54">#REF!</definedName>
    <definedName name="Yr3NetRentalInc" localSheetId="54">#REF!</definedName>
    <definedName name="Yr3OtrExp" localSheetId="54">#REF!</definedName>
    <definedName name="Yr3OtrExp2" localSheetId="54">#REF!</definedName>
    <definedName name="Yr3OtrExp3" localSheetId="54">#REF!</definedName>
    <definedName name="Yr3OtrInc" localSheetId="54">#REF!</definedName>
    <definedName name="Yr3OtrInc2" localSheetId="54">#REF!</definedName>
    <definedName name="Yr3OtrInc3" localSheetId="54">#REF!</definedName>
    <definedName name="Yr3OtrLosses" localSheetId="54">#REF!</definedName>
    <definedName name="Yr3OtrRecov" localSheetId="54">#REF!</definedName>
    <definedName name="Yr3ParkingInc" localSheetId="54">#REF!</definedName>
    <definedName name="Yr3PercentRent" localSheetId="54">#REF!</definedName>
    <definedName name="Yr3ProfFees" localSheetId="54">#REF!</definedName>
    <definedName name="Yr3PropTax" localSheetId="54">#REF!</definedName>
    <definedName name="Yr3PyrllBene" localSheetId="54">#REF!</definedName>
    <definedName name="Yr3RETaxRecov" localSheetId="54">#REF!</definedName>
    <definedName name="Yr3RprsMntnce" localSheetId="54">#REF!</definedName>
    <definedName name="Yr3TntImp" localSheetId="54">#REF!</definedName>
    <definedName name="Yr3Util" localSheetId="54">#REF!</definedName>
    <definedName name="Yr3UtilRecov" localSheetId="54">#REF!</definedName>
    <definedName name="Yr3ValVcntSpcBsRnt" localSheetId="54">#REF!</definedName>
    <definedName name="Yr3ValVcntSpcRcvr" localSheetId="54">#REF!</definedName>
    <definedName name="YR4GRW" localSheetId="54">#REF!</definedName>
    <definedName name="YR5GRW" localSheetId="54">#REF!</definedName>
    <definedName name="YR6GRW" localSheetId="54">#REF!</definedName>
    <definedName name="YtdAggrVac" localSheetId="54">#REF!</definedName>
    <definedName name="YtdCAMExp" localSheetId="54">#REF!</definedName>
    <definedName name="YtdCAMRev" localSheetId="54">#REF!</definedName>
    <definedName name="YtdCommInc" localSheetId="54">#REF!</definedName>
    <definedName name="YtdComReplRsrv" localSheetId="54">#REF!</definedName>
    <definedName name="YTDDrop" localSheetId="54">#REF!</definedName>
    <definedName name="YtdEGI" localSheetId="54">#REF!</definedName>
    <definedName name="YtdGenAdmin" localSheetId="54">#REF!</definedName>
    <definedName name="YtdGrossRev" localSheetId="54">#REF!</definedName>
    <definedName name="YtdGroundLease" localSheetId="54">#REF!</definedName>
    <definedName name="YtdIns" localSheetId="54">#REF!</definedName>
    <definedName name="YtdInsRecov" localSheetId="54">#REF!</definedName>
    <definedName name="YtdLsngCmsn" localSheetId="54">#REF!</definedName>
    <definedName name="YtdMgtFee" localSheetId="54">#REF!</definedName>
    <definedName name="YtdMktgExp" localSheetId="54">#REF!</definedName>
    <definedName name="YtdNetRentalInc" localSheetId="54">#REF!</definedName>
    <definedName name="YtdOtrExp" localSheetId="54">#REF!</definedName>
    <definedName name="YtdOtrExp2" localSheetId="54">#REF!</definedName>
    <definedName name="YtdOtrExp3" localSheetId="54">#REF!</definedName>
    <definedName name="YtdOtrInc" localSheetId="54">#REF!</definedName>
    <definedName name="YtdOtrInc2" localSheetId="54">#REF!</definedName>
    <definedName name="YtdOtrInc3" localSheetId="54">#REF!</definedName>
    <definedName name="YtdOtrLosses" localSheetId="54">#REF!</definedName>
    <definedName name="YtdOtrRecov" localSheetId="54">#REF!</definedName>
    <definedName name="YtdParkingInc" localSheetId="54">#REF!</definedName>
    <definedName name="YtdPercentRent" localSheetId="54">#REF!</definedName>
    <definedName name="YtdProfFees" localSheetId="54">#REF!</definedName>
    <definedName name="YtdPropTax" localSheetId="54">#REF!</definedName>
    <definedName name="YtdPyrllBene" localSheetId="54">#REF!</definedName>
    <definedName name="YtdRETaxRecov" localSheetId="54">#REF!</definedName>
    <definedName name="YtdRprsMntnce" localSheetId="54">#REF!</definedName>
    <definedName name="YtdTntImp" localSheetId="54">#REF!</definedName>
    <definedName name="YtdUtil" localSheetId="54">#REF!</definedName>
    <definedName name="YtdUtilRecov" localSheetId="54">#REF!</definedName>
    <definedName name="YtdValVcntSpcBsRnt" localSheetId="54">#REF!</definedName>
    <definedName name="YtdValVcntSpcRcvr" localSheetId="54">#REF!</definedName>
    <definedName name="yui" localSheetId="54" hidden="1">{"Total",#N/A,FALSE,"Six Fields";"PDP",#N/A,FALSE,"Six Fields";"PNP",#N/A,FALSE,"Six Fields";"PUD",#N/A,FALSE,"Six Fields";"Prob",#N/A,FALSE,"Six Fields"}</definedName>
    <definedName name="yuiy" localSheetId="54" hidden="1">{#N/A,#N/A,FALSE,"COVER";#N/A,#N/A,FALSE,"Construction CF";#N/A,#N/A,FALSE,"PROFORMA";#N/A,#N/A,FALSE,"CASHFLOW"}</definedName>
    <definedName name="yy" localSheetId="54">#REF!</definedName>
    <definedName name="yyy" localSheetId="54" hidden="1">#REF!</definedName>
    <definedName name="yyy.detail" localSheetId="54" hidden="1">{"detail305",#N/A,FALSE,"BI-305"}</definedName>
    <definedName name="ｚ" localSheetId="54" hidden="1">{"'下期集計（10.27迄・速報値）'!$Q$16"}</definedName>
    <definedName name="Z_28BDDCCC_2551_11D1_BD8E_0020AF42250B_.wvu.Cols" localSheetId="54">#REF!</definedName>
    <definedName name="Z_28BDDCCD_2551_11D1_BD8E_0020AF42250B_.wvu.Cols" localSheetId="54">#REF!</definedName>
    <definedName name="Z_28BDDCCF_2551_11D1_BD8E_0020AF42250B_.wvu.Cols" localSheetId="54">#REF!</definedName>
    <definedName name="Z_28BDDCD0_2551_11D1_BD8E_0020AF42250B_.wvu.Cols" localSheetId="54" hidden="1">#REF!,#REF!,#REF!</definedName>
    <definedName name="Z_28BDDCD1_2551_11D1_BD8E_0020AF42250B_.wvu.Cols" localSheetId="54">#REF!</definedName>
    <definedName name="Z_28BDDCD2_2551_11D1_BD8E_0020AF42250B_.wvu.Cols" localSheetId="54">#REF!</definedName>
    <definedName name="Z_28BDDCD3_2551_11D1_BD8E_0020AF42250B_.wvu.Cols" localSheetId="54">#REF!</definedName>
    <definedName name="Z_28BDDCD8_2551_11D1_BD8E_0020AF42250B_.wvu.Cols" localSheetId="54">#REF!</definedName>
    <definedName name="Z_28BDDCD9_2551_11D1_BD8E_0020AF42250B_.wvu.Cols" localSheetId="54">#REF!</definedName>
    <definedName name="Z_38B66622_465C_11D1_8554_0080C7F00AC6_.wvu.Cols" localSheetId="54">#REF!</definedName>
    <definedName name="Z_38B66623_465C_11D1_8554_0080C7F00AC6_.wvu.Cols" localSheetId="54">#REF!</definedName>
    <definedName name="Z_38B66625_465C_11D1_8554_0080C7F00AC6_.wvu.Cols" localSheetId="54">#REF!</definedName>
    <definedName name="Z_38B66626_465C_11D1_8554_0080C7F00AC6_.wvu.Cols" localSheetId="54" hidden="1">#REF!,#REF!,#REF!</definedName>
    <definedName name="Z_38B66627_465C_11D1_8554_0080C7F00AC6_.wvu.Cols" localSheetId="54">#REF!</definedName>
    <definedName name="Z_38B66628_465C_11D1_8554_0080C7F00AC6_.wvu.Cols" localSheetId="54">#REF!</definedName>
    <definedName name="Z_38B66629_465C_11D1_8554_0080C7F00AC6_.wvu.Cols" localSheetId="54">#REF!</definedName>
    <definedName name="Z_38B6662E_465C_11D1_8554_0080C7F00AC6_.wvu.Cols" localSheetId="54">#REF!</definedName>
    <definedName name="Z_38B6662F_465C_11D1_8554_0080C7F00AC6_.wvu.Cols" localSheetId="54">#REF!</definedName>
    <definedName name="Z_3FFCEA43_F8AA_11D0_BD29_0020AF42250B_.wvu.Cols" localSheetId="54">#REF!</definedName>
    <definedName name="Z_40D1A02B_1594_11D1_BD73_0020AF42250B_.wvu.Cols" localSheetId="54">#REF!</definedName>
    <definedName name="Z_40D1A02C_1594_11D1_BD73_0020AF42250B_.wvu.Cols" localSheetId="54">#REF!</definedName>
    <definedName name="Z_40D1A02D_1594_11D1_BD73_0020AF42250B_.wvu.Cols" localSheetId="54">#REF!</definedName>
    <definedName name="Z_40D1A02E_1594_11D1_BD73_0020AF42250B_.wvu.Cols" localSheetId="54" hidden="1">#REF!,#REF!,#REF!</definedName>
    <definedName name="Z_40D1A02F_1594_11D1_BD73_0020AF42250B_.wvu.Cols" localSheetId="54">#REF!</definedName>
    <definedName name="Z_40D1A030_1594_11D1_BD73_0020AF42250B_.wvu.Cols" localSheetId="54">#REF!</definedName>
    <definedName name="Z_40D1A031_1594_11D1_BD73_0020AF42250B_.wvu.Cols" localSheetId="54">#REF!</definedName>
    <definedName name="Z_40D1A032_1594_11D1_BD73_0020AF42250B_.wvu.Cols" localSheetId="54">#REF!</definedName>
    <definedName name="Z_40D1A033_1594_11D1_BD73_0020AF42250B_.wvu.Cols" localSheetId="54">#REF!</definedName>
    <definedName name="Z_40D1A104_1594_11D1_BD73_0020AF42250B_.wvu.Cols" localSheetId="54">#REF!</definedName>
    <definedName name="Z_40D1A105_1594_11D1_BD73_0020AF42250B_.wvu.Cols" localSheetId="54">#REF!</definedName>
    <definedName name="Z_40D1A107_1594_11D1_BD73_0020AF42250B_.wvu.Cols" localSheetId="54">#REF!</definedName>
    <definedName name="Z_40D1A109_1594_11D1_BD73_0020AF42250B_.wvu.Cols" localSheetId="54" hidden="1">#REF!,#REF!,#REF!</definedName>
    <definedName name="Z_40D1A10B_1594_11D1_BD73_0020AF42250B_.wvu.Cols" localSheetId="54">#REF!</definedName>
    <definedName name="Z_40D1A10C_1594_11D1_BD73_0020AF42250B_.wvu.Cols" localSheetId="54">#REF!</definedName>
    <definedName name="Z_40D1A10F_1594_11D1_BD73_0020AF42250B_.wvu.Cols" localSheetId="54">#REF!</definedName>
    <definedName name="Z_40D1A114_1594_11D1_BD73_0020AF42250B_.wvu.Cols" localSheetId="54">#REF!</definedName>
    <definedName name="Z_40D1A115_1594_11D1_BD73_0020AF42250B_.wvu.Cols" localSheetId="54">#REF!</definedName>
    <definedName name="Z_49179D1A_043D_11D1_BD55_0020AF42250B_.wvu.Cols" localSheetId="54">#REF!</definedName>
    <definedName name="Z_49179D1D_043D_11D1_BD55_0020AF42250B_.wvu.Cols" localSheetId="54">#REF!</definedName>
    <definedName name="Z_627E98CB_893D_11D2_9EFC_00C04FE0572F_.wvu.Cols" localSheetId="54" hidden="1">#REF!,#REF!,#REF!</definedName>
    <definedName name="Z_627E98CB_893D_11D2_9EFC_00C04FE0572F_.wvu.PrintArea" localSheetId="54">#REF!</definedName>
    <definedName name="Z_627E98CB_893D_11D2_9EFC_00C04FE0572F_.wvu.PrintTitles" localSheetId="54">#REF!</definedName>
    <definedName name="Z_6DFA7DD9_3C08_11D1_BDBE_0020AF42250B_.wvu.Cols" localSheetId="54">#REF!</definedName>
    <definedName name="Z_6DFA7DDA_3C08_11D1_BDBE_0020AF42250B_.wvu.Cols" localSheetId="54">#REF!</definedName>
    <definedName name="Z_6DFA7DDC_3C08_11D1_BDBE_0020AF42250B_.wvu.Cols" localSheetId="54">#REF!</definedName>
    <definedName name="Z_6DFA7DDD_3C08_11D1_BDBE_0020AF42250B_.wvu.Cols" localSheetId="54" hidden="1">#REF!,#REF!,#REF!</definedName>
    <definedName name="Z_6DFA7DDD_3C08_11D1_BDBE_0020AF42250B_.wvu.PrintArea" localSheetId="54">#REF!</definedName>
    <definedName name="Z_6DFA7DDD_3C08_11D1_BDBE_0020AF42250B_.wvu.PrintTitles" localSheetId="54">#REF!</definedName>
    <definedName name="Z_6DFA7DDE_3C08_11D1_BDBE_0020AF42250B_.wvu.Cols" localSheetId="54">#REF!</definedName>
    <definedName name="Z_6DFA7DDF_3C08_11D1_BDBE_0020AF42250B_.wvu.Cols" localSheetId="54">#REF!</definedName>
    <definedName name="Z_6DFA7DE0_3C08_11D1_BDBE_0020AF42250B_.wvu.Cols" localSheetId="54">#REF!</definedName>
    <definedName name="Z_6DFA7DE5_3C08_11D1_BDBE_0020AF42250B_.wvu.Cols" localSheetId="54">#REF!</definedName>
    <definedName name="Z_6DFA7DE6_3C08_11D1_BDBE_0020AF42250B_.wvu.Cols" localSheetId="54">#REF!</definedName>
    <definedName name="Z_6ECC8A59_F873_11D0_BD29_0020AF42250B_.wvu.Cols" localSheetId="54">#REF!</definedName>
    <definedName name="Z_6ECC8A5A_F873_11D0_BD29_0020AF42250B_.wvu.Cols" localSheetId="54">#REF!</definedName>
    <definedName name="Z_6ECC8A5C_F873_11D0_BD29_0020AF42250B_.wvu.Cols" localSheetId="54">#REF!</definedName>
    <definedName name="Z_6ECC8A5D_F873_11D0_BD29_0020AF42250B_.wvu.Cols" localSheetId="54" hidden="1">#REF!,#REF!,#REF!</definedName>
    <definedName name="Z_6ECC8A5E_F873_11D0_BD29_0020AF42250B_.wvu.Cols" localSheetId="54">#REF!</definedName>
    <definedName name="Z_6ECC8A5F_F873_11D0_BD29_0020AF42250B_.wvu.Cols" localSheetId="54">#REF!</definedName>
    <definedName name="Z_6ECC8A60_F873_11D0_BD29_0020AF42250B_.wvu.Cols" localSheetId="54">#REF!</definedName>
    <definedName name="Z_6ECC8A65_F873_11D0_BD29_0020AF42250B_.wvu.Cols" localSheetId="54">#REF!</definedName>
    <definedName name="Z_6ECC8A66_F873_11D0_BD29_0020AF42250B_.wvu.Cols" localSheetId="54">#REF!</definedName>
    <definedName name="Z_6ECC8A95_F873_11D0_BD29_0020AF42250B_.wvu.Cols" localSheetId="54">#REF!</definedName>
    <definedName name="Z_7A335D06_3E2B_11D5_982F_00B0D0A6BCF2_.wvu.PrintArea" localSheetId="54" hidden="1">#REF!</definedName>
    <definedName name="Z_9823FC40_2CCD_11D4_96C6_00C0F02765DE_.wvu.PrintArea" localSheetId="54" hidden="1">#REF!</definedName>
    <definedName name="Z_9823FC40_2CCD_11D4_96C6_00C0F02765DE_.wvu.PrintTitles" localSheetId="54" hidden="1">#REF!</definedName>
    <definedName name="Z_9823FC40_2CCD_11D4_96C6_00C0F02765DE_.wvu.Rows" localSheetId="54" hidden="1">#REF!,#REF!,#REF!,#REF!,#REF!,#REF!,#REF!,#REF!,#REF!,#REF!,#REF!,#REF!,#REF!,#REF!,#REF!,#REF!,#REF!,#REF!,#REF!,#REF!</definedName>
    <definedName name="Z_995DB91B_DC87_11D2_BCA9_00C04F8BBE86_.wvu.PrintArea" localSheetId="54">#REF!</definedName>
    <definedName name="Z_995DB91E_DC87_11D2_BCA9_00C04F8BBE86_.wvu.Cols" localSheetId="54">#REF!</definedName>
    <definedName name="Z_995DB91F_DC87_11D2_BCA9_00C04F8BBE86_.wvu.Cols" localSheetId="54" hidden="1">#REF!,#REF!,#REF!</definedName>
    <definedName name="Z_995DB91F_DC87_11D2_BCA9_00C04F8BBE86_.wvu.PrintArea" localSheetId="54">#REF!</definedName>
    <definedName name="Z_995DB91F_DC87_11D2_BCA9_00C04F8BBE86_.wvu.Rows" localSheetId="54" hidden="1">#REF!,#REF!</definedName>
    <definedName name="Z_9A8750D3_468A_11D3_8ECF_00C04F9226C7_.wvu.Cols" localSheetId="54" hidden="1">#REF!,#REF!,#REF!</definedName>
    <definedName name="Z_9A8750D3_468A_11D3_8ECF_00C04F9226C7_.wvu.PrintArea" localSheetId="54">#REF!</definedName>
    <definedName name="Z_9A8750D3_468A_11D3_8ECF_00C04F9226C7_.wvu.Rows" localSheetId="54">#REF!</definedName>
    <definedName name="Z_A73E33D1_2630_11D1_BD91_0020AF42250B_.wvu.Cols" localSheetId="54">#REF!</definedName>
    <definedName name="Z_A73E33D2_2630_11D1_BD91_0020AF42250B_.wvu.Cols" localSheetId="54">#REF!</definedName>
    <definedName name="Z_A73E33D4_2630_11D1_BD91_0020AF42250B_.wvu.Cols" localSheetId="54">#REF!</definedName>
    <definedName name="Z_A73E33D5_2630_11D1_BD91_0020AF42250B_.wvu.Cols" localSheetId="54" hidden="1">#REF!,#REF!,#REF!</definedName>
    <definedName name="Z_A73E33D6_2630_11D1_BD91_0020AF42250B_.wvu.Cols" localSheetId="54">#REF!</definedName>
    <definedName name="Z_A73E33D7_2630_11D1_BD91_0020AF42250B_.wvu.Cols" localSheetId="54">#REF!</definedName>
    <definedName name="Z_A73E33D8_2630_11D1_BD91_0020AF42250B_.wvu.Cols" localSheetId="54">#REF!</definedName>
    <definedName name="Z_A73E33DD_2630_11D1_BD91_0020AF42250B_.wvu.Cols" localSheetId="54">#REF!</definedName>
    <definedName name="Z_A73E33DE_2630_11D1_BD91_0020AF42250B_.wvu.Cols" localSheetId="54">#REF!</definedName>
    <definedName name="Z_AD027187_6CF8_4425_9630_861DCEA3DE65_.wvu.Rows" localSheetId="54" hidden="1">#REF!,#REF!,#REF!,#REF!,#REF!,#REF!</definedName>
    <definedName name="Z_B47DD997_1976_11D1_BD7C_0020AF42250B_.wvu.Cols" localSheetId="54">#REF!</definedName>
    <definedName name="Z_B47DD998_1976_11D1_BD7C_0020AF42250B_.wvu.Cols" localSheetId="54">#REF!</definedName>
    <definedName name="Z_B47DD99A_1976_11D1_BD7C_0020AF42250B_.wvu.Cols" localSheetId="54">#REF!</definedName>
    <definedName name="Z_B47DD99B_1976_11D1_BD7C_0020AF42250B_.wvu.Cols" localSheetId="54" hidden="1">#REF!,#REF!,#REF!</definedName>
    <definedName name="Z_B47DD99C_1976_11D1_BD7C_0020AF42250B_.wvu.Cols" localSheetId="54">#REF!</definedName>
    <definedName name="Z_B47DD99D_1976_11D1_BD7C_0020AF42250B_.wvu.Cols" localSheetId="54">#REF!</definedName>
    <definedName name="Z_B47DD99E_1976_11D1_BD7C_0020AF42250B_.wvu.Cols" localSheetId="54">#REF!</definedName>
    <definedName name="Z_B47DD9A3_1976_11D1_BD7C_0020AF42250B_.wvu.Cols" localSheetId="54">#REF!</definedName>
    <definedName name="Z_B47DD9A4_1976_11D1_BD7C_0020AF42250B_.wvu.Cols" localSheetId="54">#REF!</definedName>
    <definedName name="Z_B6AE087C_DC06_11D2_BCA9_00C04F8BBE86_.wvu.Cols" localSheetId="54" hidden="1">#REF!,#REF!,#REF!,#REF!,#REF!</definedName>
    <definedName name="Z_B6AE087C_DC06_11D2_BCA9_00C04F8BBE86_.wvu.PrintArea" localSheetId="54">#REF!</definedName>
    <definedName name="Z_B6AE087C_DC06_11D2_BCA9_00C04F8BBE86_.wvu.Rows" localSheetId="54" hidden="1">#REF!,#REF!</definedName>
    <definedName name="Z_F2D042EF_2606_11D1_BD91_0020AF42250B_.wvu.Cols" localSheetId="54">#REF!</definedName>
    <definedName name="Z_F2D042F0_2606_11D1_BD91_0020AF42250B_.wvu.Cols" localSheetId="54">#REF!</definedName>
    <definedName name="Z_F2D042F2_2606_11D1_BD91_0020AF42250B_.wvu.Cols" localSheetId="54">#REF!</definedName>
    <definedName name="Z_F2D042F3_2606_11D1_BD91_0020AF42250B_.wvu.Cols" localSheetId="54" hidden="1">#REF!,#REF!,#REF!</definedName>
    <definedName name="Z_F2D042F4_2606_11D1_BD91_0020AF42250B_.wvu.Cols" localSheetId="54">#REF!</definedName>
    <definedName name="Z_F2D042F5_2606_11D1_BD91_0020AF42250B_.wvu.Cols" localSheetId="54">#REF!</definedName>
    <definedName name="Z_F2D042F6_2606_11D1_BD91_0020AF42250B_.wvu.Cols" localSheetId="54">#REF!</definedName>
    <definedName name="Z_F2D042FB_2606_11D1_BD91_0020AF42250B_.wvu.Cols" localSheetId="54">#REF!</definedName>
    <definedName name="Z_F2D042FC_2606_11D1_BD91_0020AF42250B_.wvu.Cols" localSheetId="54">#REF!</definedName>
    <definedName name="Z_F4D26AD1_3E1A_11D5_A9C5_00A0C91596F2_.wvu.PrintArea" localSheetId="54" hidden="1">#REF!</definedName>
    <definedName name="Z_FAFA6ED0_0531_11D1_BD56_0020AF42250B_.wvu.Cols" localSheetId="54">#REF!</definedName>
    <definedName name="Z_FAFA6ED1_0531_11D1_BD56_0020AF42250B_.wvu.Cols" localSheetId="54" hidden="1">#REF!,#REF!,#REF!</definedName>
    <definedName name="Z_FAFA6ED1_0531_11D1_BD56_0020AF42250B_.wvu.PrintArea" localSheetId="54">#REF!</definedName>
    <definedName name="Z_FAFA6ED1_0531_11D1_BD56_0020AF42250B_.wvu.PrintTitles" localSheetId="54">#REF!</definedName>
    <definedName name="zdfgxzdfg" localSheetId="54" hidden="1">{"ReportTop",#N/A,FALSE,"report top"}</definedName>
    <definedName name="ZoomPercent" localSheetId="54">#REF!</definedName>
    <definedName name="zxc" localSheetId="54" hidden="1">{"mgmt forecast",#N/A,FALSE,"Mgmt Forecast";"dcf table",#N/A,FALSE,"Mgmt Forecast";"sensitivity",#N/A,FALSE,"Mgmt Forecast";"table inputs",#N/A,FALSE,"Mgmt Forecast";"calculations",#N/A,FALSE,"Mgmt Forecast"}</definedName>
    <definedName name="zxcxc" localSheetId="54" hidden="1">{#N/A,#N/A,TRUE,"CashFlowSummary";#N/A,#N/A,TRUE,"FinanceCashFlow";#N/A,#N/A,TRUE,"LandCashFlow";#N/A,#N/A,TRUE,"ConstCashFlow";#N/A,#N/A,TRUE,"A&amp;ECashFlow";#N/A,#N/A,TRUE,"IndirectCashFlow";#N/A,#N/A,TRUE,"MarketingCashFlow";#N/A,#N/A,TRUE,"LeaseUp";#N/A,#N/A,TRUE,"G&amp;ACashFlow"}</definedName>
    <definedName name="zz" localSheetId="54">#REF!</definedName>
    <definedName name="zzz" localSheetId="54" hidden="1">{"Outflow 1",#N/A,FALSE,"Outflows-Inflows";"Outflow 2",#N/A,FALSE,"Outflows-Inflows";"Inflow 1",#N/A,FALSE,"Outflows-Inflows";"Inflow 2",#N/A,FALSE,"Outflows-Inflows"}</definedName>
    <definedName name="zzzz" localSheetId="54" hidden="1">{"AnnualRentRoll",#N/A,FALSE,"RentRoll"}</definedName>
    <definedName name="zzzzzz" localSheetId="54" hidden="1">{"AnnualRentRoll",#N/A,FALSE,"RentRoll"}</definedName>
    <definedName name="あ" localSheetId="54" hidden="1">{"'下期集計（10.27迄・速報値）'!$Q$16"}</definedName>
    <definedName name="あああ" localSheetId="54" hidden="1">{"'下期集計（10.27迄・速報値）'!$Q$16"}</definedName>
    <definedName name="なんで" localSheetId="54" hidden="1">{"'下期集計（10.27迄・速報値）'!$Q$16"}</definedName>
    <definedName name="なんなの" localSheetId="54" hidden="1">{"'下期集計（10.27迄・速報値）'!$Q$16"}</definedName>
    <definedName name="年間収支買掛" localSheetId="54" hidden="1">{"'下期集計（10.27迄・速報値）'!$Q$16"}</definedName>
    <definedName name="年間資金収支あ" localSheetId="54" hidden="1">{"'下期集計（10.27迄・速報値）'!$Q$16"}</definedName>
    <definedName name="日繰06" localSheetId="54" hidden="1">{"'下期集計（10.27迄・速報値）'!$Q$16"}</definedName>
    <definedName name="要処理資産②" localSheetId="54" hidden="1">{"'下期集計（10.27迄・速報値）'!$Q$16"}</definedName>
    <definedName name="資金" localSheetId="54" hidden="1">{"'下期集計（10.27迄・速報値）'!$Q$16"}</definedName>
    <definedName name="金利体系" localSheetId="54" hidden="1">{"'下期集計（10.27迄・速報値）'!$Q$16"}</definedName>
    <definedName name="関連" localSheetId="54" hidden="1">{"'下期集計（10.27迄・速報値）'!$Q$16"}</definedName>
    <definedName name="_xlnm.Print_Area" localSheetId="54">'Rent Roll Analysis'!$B$2:$AJ$55</definedName>
    <definedName name="CIRC" localSheetId="55">#REF!</definedName>
    <definedName name="Param_BuildDate" localSheetId="55" hidden="1">#REF!</definedName>
    <definedName name="Param_BuildID" localSheetId="55" hidden="1">#REF!</definedName>
    <definedName name="Param_CashFlows" localSheetId="55" hidden="1">#REF!</definedName>
    <definedName name="Param_cBuildingID" localSheetId="55" hidden="1">#REF!</definedName>
    <definedName name="Param_Complete" localSheetId="55" hidden="1">#REF!</definedName>
    <definedName name="Param_Consolidated" localSheetId="55" hidden="1">#REF!</definedName>
    <definedName name="Param_CumRent" localSheetId="55" hidden="1">#REF!</definedName>
    <definedName name="Param_CurrentDate" localSheetId="55" hidden="1">#REF!</definedName>
    <definedName name="Param_Database" localSheetId="55" hidden="1">#REF!</definedName>
    <definedName name="Param_DLLVersion" localSheetId="55" hidden="1">#REF!</definedName>
    <definedName name="Param_DRCredit" localSheetId="55" hidden="1">#REF!</definedName>
    <definedName name="Param_DRNonCredit" localSheetId="55" hidden="1">#REF!</definedName>
    <definedName name="Param_ExcludeTenants" localSheetId="55" hidden="1">#REF!</definedName>
    <definedName name="Param_IncludeCPI" localSheetId="55" hidden="1">#REF!</definedName>
    <definedName name="Param_IncludePercentRent" localSheetId="55" hidden="1">#REF!</definedName>
    <definedName name="Param_IncludePW" localSheetId="55" hidden="1">#REF!</definedName>
    <definedName name="Param_Inclusion" localSheetId="55" hidden="1">#REF!</definedName>
    <definedName name="Param_LastDate" localSheetId="55" hidden="1">#REF!</definedName>
    <definedName name="Param_Markets" localSheetId="55" hidden="1">#REF!</definedName>
    <definedName name="Param_Properties" localSheetId="55" hidden="1">#REF!</definedName>
    <definedName name="Param_PVAbatement" localSheetId="55" hidden="1">#REF!</definedName>
    <definedName name="Param_RecDate" localSheetId="55" hidden="1">#REF!</definedName>
    <definedName name="Param_RentDate" localSheetId="55" hidden="1">#REF!</definedName>
    <definedName name="Param_RLAToolsVersion" localSheetId="55" hidden="1">#REF!</definedName>
    <definedName name="Param_SLAbatement" localSheetId="55" hidden="1">#REF!</definedName>
    <definedName name="Param_Start" localSheetId="55" hidden="1">#REF!</definedName>
    <definedName name="Param_Tenants" localSheetId="55" hidden="1">#REF!</definedName>
    <definedName name="Param_Term" localSheetId="55" hidden="1">#REF!</definedName>
    <definedName name="Param_UWDate" localSheetId="55" hidden="1">#REF!</definedName>
    <definedName name="Param_VacMarket" localSheetId="55" hidden="1">#REF!</definedName>
    <definedName name="Param_VacRenew" localSheetId="55" hidden="1">#REF!</definedName>
    <definedName name="Param_VacVacate" localSheetId="55" hidden="1">#REF!</definedName>
    <definedName name="Param_Version" localSheetId="55" hidden="1">#REF!</definedName>
    <definedName name="R_TASKLOG_Range" localSheetId="55" hidden="1">#REF!</definedName>
    <definedName name="RLAINPUT_ExecSumYears" localSheetId="55" hidden="1">#REF!</definedName>
    <definedName name="RLAINPUT_InPlaceRecovery" localSheetId="55" hidden="1">#REF!</definedName>
    <definedName name="RLAINPUT_InputDisp" localSheetId="55" hidden="1">#REF!</definedName>
    <definedName name="RLAINPUT_Inputs" localSheetId="55" hidden="1">#REF!</definedName>
    <definedName name="_xlnm.Print_Titles" localSheetId="55">' Cash Flow'!$5:$6</definedName>
    <definedName name="_xlnm.Print_Area" localSheetId="55">' Cash Flow'!$B$2:$O$35</definedName>
    <definedName name="aaaa" localSheetId="59" hidden="1">binary</definedName>
    <definedName name="Actual" localSheetId="59">(PeriodInActual*(#REF!&gt;0))*PeriodInPlan</definedName>
    <definedName name="ActualBeyond" localSheetId="59">PeriodInActual*(#REF!&gt;0)</definedName>
    <definedName name="asdfasdfasdfa" localSheetId="59" hidden="1">binary</definedName>
    <definedName name="asdfasfsa" localSheetId="59" hidden="1">binary</definedName>
    <definedName name="asdfsd" localSheetId="59" hidden="1">binary</definedName>
    <definedName name="asf" localSheetId="59" hidden="1">binary</definedName>
    <definedName name="asfsaf" localSheetId="59" hidden="1">binary</definedName>
    <definedName name="ChartCF" localSheetId="59">OFFSET(#REF!,,,,1+COUNTIF(#REF!,"&lt;="&amp;HoldPeriod/12))</definedName>
    <definedName name="ChartNetOperatingIncome" localSheetId="59">OFFSET(#REF!,,,,1+COUNTIF(#REF!,"&lt;="&amp;HoldPeriod/12))</definedName>
    <definedName name="ChartYear" localSheetId="59">"Year "&amp;OFFSET(#REF!,,,,COUNTIF(#REF!,"&lt;="&amp;HoldPeriod/12))</definedName>
    <definedName name="fdfd" localSheetId="5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kjj" localSheetId="59" hidden="1">binary</definedName>
    <definedName name="LOCAL_MYSQL_DATE_FORMAT" localSheetId="5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Payment_Date" localSheetId="59">DATE(YEAR(Loan_Start),MONTH(Loan_Start)+Payment_Number,DAY(Loan_Start))</definedName>
    <definedName name="Plan" localSheetId="59">PeriodInPlan*(#REF!&gt;0)</definedName>
    <definedName name="Print_Area_Reset" localSheetId="59">OFFSET(Full_Print,0,0,[0]!Last_Row)</definedName>
    <definedName name="Radnor" localSheetId="59" hidden="1">binary</definedName>
    <definedName name="Range_CFAF" localSheetId="59">OFFSET(#REF!,0,0,1,Analysis_Period)</definedName>
    <definedName name="Range_Months" localSheetId="59">OFFSET(#REF!,0,0,1,Analysis_Period)</definedName>
    <definedName name="Range_NOI" localSheetId="59">OFFSET(#REF!,0,0,1,Analysis_Period)</definedName>
    <definedName name="solver_rhs10" localSheetId="59" hidden="1">binary</definedName>
    <definedName name="solver_rhs11" localSheetId="59" hidden="1">binary</definedName>
    <definedName name="solver_rhs12" localSheetId="59" hidden="1">binary</definedName>
    <definedName name="solver_rhs13" localSheetId="59" hidden="1">binary</definedName>
    <definedName name="solver_rhs14" localSheetId="59" hidden="1">binary</definedName>
    <definedName name="solver_rhs15" localSheetId="59" hidden="1">binary</definedName>
    <definedName name="solver_rhs16" localSheetId="59" hidden="1">binary</definedName>
    <definedName name="solver_rhs17" localSheetId="59" hidden="1">binary</definedName>
    <definedName name="solver_rhs18" localSheetId="59" hidden="1">binary</definedName>
    <definedName name="solver_rhs19" localSheetId="59" hidden="1">binary</definedName>
    <definedName name="solver_rhs2" localSheetId="59" hidden="1">binary</definedName>
    <definedName name="solver_rhs20" localSheetId="59" hidden="1">binary</definedName>
    <definedName name="solver_rhs21" localSheetId="59" hidden="1">binary</definedName>
    <definedName name="solver_rhs22" localSheetId="59" hidden="1">binary</definedName>
    <definedName name="solver_rhs24" localSheetId="59" hidden="1">binary</definedName>
    <definedName name="solver_rhs25" localSheetId="59" hidden="1">binary</definedName>
    <definedName name="solver_rhs26" localSheetId="59" hidden="1">binary</definedName>
    <definedName name="solver_rhs27" localSheetId="59" hidden="1">binary</definedName>
    <definedName name="solver_rhs28" localSheetId="59" hidden="1">binary</definedName>
    <definedName name="solver_rhs29" localSheetId="59" hidden="1">binary</definedName>
    <definedName name="solver_rhs3" localSheetId="59" hidden="1">binary</definedName>
    <definedName name="solver_rhs30" localSheetId="59" hidden="1">binary</definedName>
    <definedName name="solver_rhs31" localSheetId="59" hidden="1">binary</definedName>
    <definedName name="solver_rhs32" localSheetId="59" hidden="1">binary</definedName>
    <definedName name="solver_rhs33" localSheetId="59" hidden="1">binary</definedName>
    <definedName name="solver_rhs34" localSheetId="59" hidden="1">binary</definedName>
    <definedName name="solver_rhs35" localSheetId="59" hidden="1">binary</definedName>
    <definedName name="solver_rhs36" localSheetId="59" hidden="1">binary</definedName>
    <definedName name="solver_rhs37" localSheetId="59" hidden="1">binary</definedName>
    <definedName name="solver_rhs38" localSheetId="59" hidden="1">binary</definedName>
    <definedName name="solver_rhs39" localSheetId="59" hidden="1">binary</definedName>
    <definedName name="solver_rhs4" localSheetId="59" hidden="1">binary</definedName>
    <definedName name="solver_rhs40" localSheetId="59" hidden="1">binary</definedName>
    <definedName name="solver_rhs41" localSheetId="59" hidden="1">binary</definedName>
    <definedName name="solver_rhs42" localSheetId="59" hidden="1">binary</definedName>
    <definedName name="solver_rhs43" localSheetId="59" hidden="1">binary</definedName>
    <definedName name="solver_rhs44" localSheetId="59" hidden="1">binary</definedName>
    <definedName name="solver_rhs46" localSheetId="59" hidden="1">binary</definedName>
    <definedName name="solver_rhs47" localSheetId="59" hidden="1">binary</definedName>
    <definedName name="solver_rhs48" localSheetId="59" hidden="1">binary</definedName>
    <definedName name="solver_rhs49" localSheetId="59" hidden="1">binary</definedName>
    <definedName name="solver_rhs5" localSheetId="59" hidden="1">binary</definedName>
    <definedName name="solver_rhs50" localSheetId="59" hidden="1">binary</definedName>
    <definedName name="solver_rhs51" localSheetId="59" hidden="1">binary</definedName>
    <definedName name="solver_rhs52" localSheetId="59" hidden="1">binary</definedName>
    <definedName name="solver_rhs53" localSheetId="59" hidden="1">binary</definedName>
    <definedName name="solver_rhs54" localSheetId="59" hidden="1">binary</definedName>
    <definedName name="solver_rhs55" localSheetId="59" hidden="1">binary</definedName>
    <definedName name="solver_rhs56" localSheetId="59" hidden="1">binary</definedName>
    <definedName name="solver_rhs57" localSheetId="59" hidden="1">binary</definedName>
    <definedName name="solver_rhs58" localSheetId="59" hidden="1">binary</definedName>
    <definedName name="solver_rhs59" localSheetId="59" hidden="1">binary</definedName>
    <definedName name="solver_rhs6" localSheetId="59" hidden="1">binary</definedName>
    <definedName name="solver_rhs60" localSheetId="59" hidden="1">binary</definedName>
    <definedName name="solver_rhs61" localSheetId="59" hidden="1">binary</definedName>
    <definedName name="solver_rhs62" localSheetId="59" hidden="1">binary</definedName>
    <definedName name="solver_rhs63" localSheetId="59" hidden="1">binary</definedName>
    <definedName name="solver_rhs64" localSheetId="59" hidden="1">binary</definedName>
    <definedName name="solver_rhs65" localSheetId="59" hidden="1">binary</definedName>
    <definedName name="solver_rhs66" localSheetId="59" hidden="1">binary</definedName>
    <definedName name="solver_rhs68" localSheetId="59" hidden="1">binary</definedName>
    <definedName name="solver_rhs69" localSheetId="59" hidden="1">binary</definedName>
    <definedName name="solver_rhs7" localSheetId="59" hidden="1">binary</definedName>
    <definedName name="solver_rhs70" localSheetId="59" hidden="1">binary</definedName>
    <definedName name="solver_rhs71" localSheetId="59" hidden="1">binary</definedName>
    <definedName name="solver_rhs72" localSheetId="59" hidden="1">binary</definedName>
    <definedName name="solver_rhs73" localSheetId="59" hidden="1">binary</definedName>
    <definedName name="solver_rhs74" localSheetId="59" hidden="1">binary</definedName>
    <definedName name="solver_rhs75" localSheetId="59" hidden="1">binary</definedName>
    <definedName name="solver_rhs76" localSheetId="59" hidden="1">binary</definedName>
    <definedName name="solver_rhs77" localSheetId="59" hidden="1">binary</definedName>
    <definedName name="solver_rhs78" localSheetId="59" hidden="1">binary</definedName>
    <definedName name="solver_rhs79" localSheetId="59" hidden="1">binary</definedName>
    <definedName name="solver_rhs8" localSheetId="59" hidden="1">binary</definedName>
    <definedName name="solver_rhs80" localSheetId="59" hidden="1">binary</definedName>
    <definedName name="solver_rhs81" localSheetId="59" hidden="1">binary</definedName>
    <definedName name="solver_rhs82" localSheetId="59" hidden="1">binary</definedName>
    <definedName name="solver_rhs83" localSheetId="59" hidden="1">binary</definedName>
    <definedName name="solver_rhs84" localSheetId="59" hidden="1">binary</definedName>
    <definedName name="solver_rhs85" localSheetId="59" hidden="1">binary</definedName>
    <definedName name="solver_rhs86" localSheetId="59" hidden="1">binary</definedName>
    <definedName name="solver_rhs87" localSheetId="59" hidden="1">binary</definedName>
    <definedName name="solver_rhs88" localSheetId="59" hidden="1">binary</definedName>
    <definedName name="solver_rhs9" localSheetId="59" hidden="1">binary</definedName>
    <definedName name="ssss" localSheetId="59" hidden="1">binary</definedName>
    <definedName name="asdfasdfasdfa" localSheetId="67" hidden="1">binary</definedName>
    <definedName name="asdfasfsa" localSheetId="67" hidden="1">binary</definedName>
    <definedName name="asdfsd" localSheetId="67" hidden="1">binary</definedName>
    <definedName name="asf" localSheetId="67" hidden="1">binary</definedName>
    <definedName name="asfsaf" localSheetId="67" hidden="1">binary</definedName>
    <definedName name="kjj" localSheetId="67" hidden="1">binary</definedName>
    <definedName name="LOCAL_MYSQL_DATE_FORMAT" localSheetId="6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Radnor" localSheetId="67" hidden="1">binary</definedName>
    <definedName name="solver_rhs10" localSheetId="67" hidden="1">binary</definedName>
    <definedName name="solver_rhs11" localSheetId="67" hidden="1">binary</definedName>
    <definedName name="solver_rhs12" localSheetId="67" hidden="1">binary</definedName>
    <definedName name="solver_rhs13" localSheetId="67" hidden="1">binary</definedName>
    <definedName name="solver_rhs14" localSheetId="67" hidden="1">binary</definedName>
    <definedName name="solver_rhs15" localSheetId="67" hidden="1">binary</definedName>
    <definedName name="solver_rhs16" localSheetId="67" hidden="1">binary</definedName>
    <definedName name="solver_rhs17" localSheetId="67" hidden="1">binary</definedName>
    <definedName name="solver_rhs18" localSheetId="67" hidden="1">binary</definedName>
    <definedName name="solver_rhs19" localSheetId="67" hidden="1">binary</definedName>
    <definedName name="solver_rhs2" localSheetId="67" hidden="1">binary</definedName>
    <definedName name="solver_rhs20" localSheetId="67" hidden="1">binary</definedName>
    <definedName name="solver_rhs21" localSheetId="67" hidden="1">binary</definedName>
    <definedName name="solver_rhs22" localSheetId="67" hidden="1">binary</definedName>
    <definedName name="solver_rhs24" localSheetId="67" hidden="1">binary</definedName>
    <definedName name="solver_rhs25" localSheetId="67" hidden="1">binary</definedName>
    <definedName name="solver_rhs26" localSheetId="67" hidden="1">binary</definedName>
    <definedName name="solver_rhs27" localSheetId="67" hidden="1">binary</definedName>
    <definedName name="solver_rhs28" localSheetId="67" hidden="1">binary</definedName>
    <definedName name="solver_rhs29" localSheetId="67" hidden="1">binary</definedName>
    <definedName name="solver_rhs3" localSheetId="67" hidden="1">binary</definedName>
    <definedName name="solver_rhs30" localSheetId="67" hidden="1">binary</definedName>
    <definedName name="solver_rhs31" localSheetId="67" hidden="1">binary</definedName>
    <definedName name="solver_rhs32" localSheetId="67" hidden="1">binary</definedName>
    <definedName name="solver_rhs33" localSheetId="67" hidden="1">binary</definedName>
    <definedName name="solver_rhs34" localSheetId="67" hidden="1">binary</definedName>
    <definedName name="solver_rhs35" localSheetId="67" hidden="1">binary</definedName>
    <definedName name="solver_rhs36" localSheetId="67" hidden="1">binary</definedName>
    <definedName name="solver_rhs37" localSheetId="67" hidden="1">binary</definedName>
    <definedName name="solver_rhs38" localSheetId="67" hidden="1">binary</definedName>
    <definedName name="solver_rhs39" localSheetId="67" hidden="1">binary</definedName>
    <definedName name="solver_rhs4" localSheetId="67" hidden="1">binary</definedName>
    <definedName name="solver_rhs40" localSheetId="67" hidden="1">binary</definedName>
    <definedName name="solver_rhs41" localSheetId="67" hidden="1">binary</definedName>
    <definedName name="solver_rhs42" localSheetId="67" hidden="1">binary</definedName>
    <definedName name="solver_rhs43" localSheetId="67" hidden="1">binary</definedName>
    <definedName name="solver_rhs44" localSheetId="67" hidden="1">binary</definedName>
    <definedName name="solver_rhs46" localSheetId="67" hidden="1">binary</definedName>
    <definedName name="solver_rhs47" localSheetId="67" hidden="1">binary</definedName>
    <definedName name="solver_rhs48" localSheetId="67" hidden="1">binary</definedName>
    <definedName name="solver_rhs49" localSheetId="67" hidden="1">binary</definedName>
    <definedName name="solver_rhs5" localSheetId="67" hidden="1">binary</definedName>
    <definedName name="solver_rhs50" localSheetId="67" hidden="1">binary</definedName>
    <definedName name="solver_rhs51" localSheetId="67" hidden="1">binary</definedName>
    <definedName name="solver_rhs52" localSheetId="67" hidden="1">binary</definedName>
    <definedName name="solver_rhs53" localSheetId="67" hidden="1">binary</definedName>
    <definedName name="solver_rhs54" localSheetId="67" hidden="1">binary</definedName>
    <definedName name="solver_rhs55" localSheetId="67" hidden="1">binary</definedName>
    <definedName name="solver_rhs56" localSheetId="67" hidden="1">binary</definedName>
    <definedName name="solver_rhs57" localSheetId="67" hidden="1">binary</definedName>
    <definedName name="solver_rhs58" localSheetId="67" hidden="1">binary</definedName>
    <definedName name="solver_rhs59" localSheetId="67" hidden="1">binary</definedName>
    <definedName name="solver_rhs6" localSheetId="67" hidden="1">binary</definedName>
    <definedName name="solver_rhs60" localSheetId="67" hidden="1">binary</definedName>
    <definedName name="solver_rhs61" localSheetId="67" hidden="1">binary</definedName>
    <definedName name="solver_rhs62" localSheetId="67" hidden="1">binary</definedName>
    <definedName name="solver_rhs63" localSheetId="67" hidden="1">binary</definedName>
    <definedName name="solver_rhs64" localSheetId="67" hidden="1">binary</definedName>
    <definedName name="solver_rhs65" localSheetId="67" hidden="1">binary</definedName>
    <definedName name="solver_rhs66" localSheetId="67" hidden="1">binary</definedName>
    <definedName name="solver_rhs68" localSheetId="67" hidden="1">binary</definedName>
    <definedName name="solver_rhs69" localSheetId="67" hidden="1">binary</definedName>
    <definedName name="solver_rhs7" localSheetId="67" hidden="1">binary</definedName>
    <definedName name="solver_rhs70" localSheetId="67" hidden="1">binary</definedName>
    <definedName name="solver_rhs71" localSheetId="67" hidden="1">binary</definedName>
    <definedName name="solver_rhs72" localSheetId="67" hidden="1">binary</definedName>
    <definedName name="solver_rhs73" localSheetId="67" hidden="1">binary</definedName>
    <definedName name="solver_rhs74" localSheetId="67" hidden="1">binary</definedName>
    <definedName name="solver_rhs75" localSheetId="67" hidden="1">binary</definedName>
    <definedName name="solver_rhs76" localSheetId="67" hidden="1">binary</definedName>
    <definedName name="solver_rhs77" localSheetId="67" hidden="1">binary</definedName>
    <definedName name="solver_rhs78" localSheetId="67" hidden="1">binary</definedName>
    <definedName name="solver_rhs79" localSheetId="67" hidden="1">binary</definedName>
    <definedName name="solver_rhs8" localSheetId="67" hidden="1">binary</definedName>
    <definedName name="solver_rhs80" localSheetId="67" hidden="1">binary</definedName>
    <definedName name="solver_rhs81" localSheetId="67" hidden="1">binary</definedName>
    <definedName name="solver_rhs82" localSheetId="67" hidden="1">binary</definedName>
    <definedName name="solver_rhs83" localSheetId="67" hidden="1">binary</definedName>
    <definedName name="solver_rhs84" localSheetId="67" hidden="1">binary</definedName>
    <definedName name="solver_rhs85" localSheetId="67" hidden="1">binary</definedName>
    <definedName name="solver_rhs86" localSheetId="67" hidden="1">binary</definedName>
    <definedName name="solver_rhs87" localSheetId="67" hidden="1">binary</definedName>
    <definedName name="solver_rhs88" localSheetId="67" hidden="1">binary</definedName>
    <definedName name="solver_rhs9" localSheetId="67" hidden="1">binary</definedName>
    <definedName name="__123Graph_A" localSheetId="75" hidden="1">#REF!</definedName>
    <definedName name="_21_0_S" localSheetId="75" hidden="1">#REF!</definedName>
    <definedName name="_bdm.3CF97D71BED94AA087F318AFD3AFEC75.edm" localSheetId="75" hidden="1">#REF!</definedName>
    <definedName name="_bdm.76E86265694040A194558E6D508852CA.edm" localSheetId="75" hidden="1">#REF!</definedName>
    <definedName name="_bdm.ToolkitBookmark.1_24_2004_11_15_31_PM.edm" localSheetId="75" hidden="1">#REF!</definedName>
    <definedName name="_bdm.ToolkitBookmark.1_24_2004_8_24_02_PM.edm" localSheetId="75" hidden="1">#REF!</definedName>
    <definedName name="_bdm.ToolkitBookmark.1_24_2004_8_54_41_PM.edm" localSheetId="75" hidden="1">#REF!</definedName>
    <definedName name="_bdm.ToolkitBookmark.1_25_2004_9_47_15_PM.edm" localSheetId="75" hidden="1">#REF!</definedName>
    <definedName name="_bdm.ToolkitBookmark.1_25_2004_9_47_23_PM.edm" localSheetId="75" hidden="1">#REF!</definedName>
    <definedName name="_df1" localSheetId="75" hidden="1">{#N/A,#N/A,FALSE,"Calc";#N/A,#N/A,FALSE,"Sensitivity";#N/A,#N/A,FALSE,"LT Earn.Dil.";#N/A,#N/A,FALSE,"Dil. AVP"}</definedName>
    <definedName name="_df2" localSheetId="75" hidden="1">{#N/A,#N/A,FALSE,"Calc";#N/A,#N/A,FALSE,"Sensitivity";#N/A,#N/A,FALSE,"LT Earn.Dil.";#N/A,#N/A,FALSE,"Dil. AVP"}</definedName>
    <definedName name="_hd1" localSheetId="75" hidden="1">{#N/A,#N/A,FALSE,"Calc";#N/A,#N/A,FALSE,"Sensitivity";#N/A,#N/A,FALSE,"LT Earn.Dil.";#N/A,#N/A,FALSE,"Dil. AVP"}</definedName>
    <definedName name="_hd2" localSheetId="75" hidden="1">{#N/A,#N/A,FALSE,"Calc";#N/A,#N/A,FALSE,"Sensitivity";#N/A,#N/A,FALSE,"LT Earn.Dil.";#N/A,#N/A,FALSE,"Dil. AVP"}</definedName>
    <definedName name="_Key2" localSheetId="75" hidden="1">#REF!</definedName>
    <definedName name="_OLD2" localSheetId="75" hidden="1">#REF!</definedName>
    <definedName name="_Sort" localSheetId="75" hidden="1">#REF!</definedName>
    <definedName name="_Table1_In1" localSheetId="75" hidden="1">#REF!</definedName>
    <definedName name="_Table1_Out" localSheetId="75" hidden="1">#REF!</definedName>
    <definedName name="_Table2_In1" localSheetId="75" hidden="1">#REF!</definedName>
    <definedName name="_Table2_In2" localSheetId="75" hidden="1">#REF!</definedName>
    <definedName name="_Table2_Out" localSheetId="75" hidden="1">#REF!</definedName>
    <definedName name="_Table3_In2" localSheetId="75" hidden="1">#REF!</definedName>
    <definedName name="a" localSheetId="7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a" localSheetId="7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a.2" localSheetId="75" hidden="1">{#N/A,#N/A,FALSE,"Cashflow Analysis";#N/A,#N/A,FALSE,"Sensitivity Analysis";#N/A,#N/A,FALSE,"PV";#N/A,#N/A,FALSE,"Pro Forma"}</definedName>
    <definedName name="adfa" localSheetId="75" hidden="1">{"cap_structure",#N/A,FALSE,"Graph-Mkt Cap";"price",#N/A,FALSE,"Graph-Price";"ebit",#N/A,FALSE,"Graph-EBITDA";"ebitda",#N/A,FALSE,"Graph-EBITDA"}</definedName>
    <definedName name="ADFWAE" localSheetId="75" hidden="1">{"summary1",#N/A,TRUE,"Comps";"summary2",#N/A,TRUE,"Comps";"summary3",#N/A,TRUE,"Comps"}</definedName>
    <definedName name="adgad" localSheetId="7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s" localSheetId="75" hidden="1">{"inputs raw data",#N/A,TRUE,"INPUT"}</definedName>
    <definedName name="ADSFA" localSheetId="75" hidden="1">{"inputs raw data",#N/A,TRUE,"INPUT"}</definedName>
    <definedName name="AEWEW" localSheetId="75" hidden="1">{"inputs raw data",#N/A,TRUE,"INPUT"}</definedName>
    <definedName name="arew" localSheetId="75" hidden="1">{"cap_structure",#N/A,FALSE,"Graph-Mkt Cap";"price",#N/A,FALSE,"Graph-Price";"ebit",#N/A,FALSE,"Graph-EBITDA";"ebitda",#N/A,FALSE,"Graph-EBITDA"}</definedName>
    <definedName name="arg" localSheetId="75" hidden="1">{"inputs raw data",#N/A,TRUE,"INPUT"}</definedName>
    <definedName name="as" localSheetId="75" hidden="1">{"FCB_ALL",#N/A,FALSE,"FCB"}</definedName>
    <definedName name="ASS" localSheetId="75" hidden="1">#REF!</definedName>
    <definedName name="b" localSheetId="75" hidden="1">{"mgmt forecast",#N/A,FALSE,"Mgmt Forecast";"dcf table",#N/A,FALSE,"Mgmt Forecast";"sensitivity",#N/A,FALSE,"Mgmt Forecast";"table inputs",#N/A,FALSE,"Mgmt Forecast";"calculations",#N/A,FALSE,"Mgmt Forecast"}</definedName>
    <definedName name="BLPH2" localSheetId="75" hidden="1">#REF!</definedName>
    <definedName name="BudgetSumm" localSheetId="75" hidden="1">{#N/A,#N/A,FALSE,"Cashflow Analysis";#N/A,#N/A,FALSE,"Sensitivity Analysis";#N/A,#N/A,FALSE,"PV";#N/A,#N/A,FALSE,"Pro Forma"}</definedName>
    <definedName name="BudgetSumm.2" localSheetId="75" hidden="1">{#N/A,#N/A,FALSE,"Cashflow Analysis";#N/A,#N/A,FALSE,"Sensitivity Analysis";#N/A,#N/A,FALSE,"PV";#N/A,#N/A,FALSE,"Pro Forma"}</definedName>
    <definedName name="check2" localSheetId="75" hidden="1">{#N/A,#N/A,FALSE,"Cashflow Analysis";#N/A,#N/A,FALSE,"Sensitivity Analysis";#N/A,#N/A,FALSE,"PV";#N/A,#N/A,FALSE,"Pro Forma"}</definedName>
    <definedName name="cxgxgfgfs" localSheetId="75" hidden="1">{#N/A,#N/A,FALSE,"Cashflow Analysis";#N/A,#N/A,FALSE,"Sensitivity Analysis";#N/A,#N/A,FALSE,"PV";#N/A,#N/A,FALSE,"Pro Forma"}</definedName>
    <definedName name="cxgxgfgfs.2" localSheetId="75" hidden="1">{#N/A,#N/A,FALSE,"Cashflow Analysis";#N/A,#N/A,FALSE,"Sensitivity Analysis";#N/A,#N/A,FALSE,"PV";#N/A,#N/A,FALSE,"Pro Forma"}</definedName>
    <definedName name="d" localSheetId="75" hidden="1">{"summary1",#N/A,TRUE,"Comps";"summary2",#N/A,TRUE,"Comps";"summary3",#N/A,TRUE,"Comps"}</definedName>
    <definedName name="DACF" localSheetId="75" hidden="1">{"mgmt forecast",#N/A,FALSE,"Mgmt Forecast";"dcf table",#N/A,FALSE,"Mgmt Forecast";"sensitivity",#N/A,FALSE,"Mgmt Forecast";"table inputs",#N/A,FALSE,"Mgmt Forecast";"calculations",#N/A,FALSE,"Mgmt Forecast"}</definedName>
    <definedName name="DAFAD" localSheetId="75" hidden="1">{"cap_structure",#N/A,FALSE,"Graph-Mkt Cap";"price",#N/A,FALSE,"Graph-Price";"ebit",#N/A,FALSE,"Graph-EBITDA";"ebitda",#N/A,FALSE,"Graph-EBITDA"}</definedName>
    <definedName name="ddd" localSheetId="75" hidden="1">{"DIST Cover",#N/A,FALSE,"DIST";"History",#N/A,FALSE,"HIST";"Cash Flow",#N/A,FALSE,"CF";"Cash Flow_PSF",#N/A,FALSE,"CF";"NPV",#N/A,FALSE,"NPV";"Detail Assumption",#N/A,FALSE,"DET";"Expire",#N/A,FALSE,"EXP";"UNDIST Cover",#N/A,FALSE,"UNDIST";"Discrepancy",#N/A,FALSE,"DET";"Budget Recon",#N/A,FALSE,"CF";"Rent Reconciliation",#N/A,FALSE,"RENT";"TI Reconciliation",#N/A,FALSE,"TI";"Rent_PSF",#N/A,FALSE,"RENT_PSF";"Esc_PSF",#N/A,FALSE,"ESC_PSF";"TI_PSF",#N/A,FALSE,"TI_PSF";"Comm_PSF",#N/A,FALSE,"COMM_PSF"}</definedName>
    <definedName name="dfd" localSheetId="75" hidden="1">{"FCB_ALL",#N/A,FALSE,"FCB";"GREY_ALL",#N/A,FALSE,"GREY"}</definedName>
    <definedName name="dfdas" localSheetId="75" hidden="1">{"FCB_ALL",#N/A,FALSE,"FCB";"GREY_ALL",#N/A,FALSE,"GREY"}</definedName>
    <definedName name="dfdfd" localSheetId="75" hidden="1">{"FCB_ALL",#N/A,FALSE,"FCB";"GREY_ALL",#N/A,FALSE,"GREY"}</definedName>
    <definedName name="dfdfdfd" localSheetId="75" hidden="1">{"FCB_ALL",#N/A,FALSE,"FCB"}</definedName>
    <definedName name="dfgd" localSheetId="75" hidden="1">{#N/A,#N/A,FALSE,"Cashflow Analysis";#N/A,#N/A,FALSE,"Sensitivity Analysis";#N/A,#N/A,FALSE,"PV";#N/A,#N/A,FALSE,"Pro Forma"}</definedName>
    <definedName name="DHG" localSheetId="75" hidden="1">{"cap_structure",#N/A,FALSE,"Graph-Mkt Cap";"price",#N/A,FALSE,"Graph-Price";"ebit",#N/A,FALSE,"Graph-EBITDA";"ebitda",#N/A,FALSE,"Graph-EBITDA"}</definedName>
    <definedName name="dis" localSheetId="75" hidden="1">{#N/A,#N/A,FALSE,"Cashflow Analysis";#N/A,#N/A,FALSE,"Sensitivity Analysis";#N/A,#N/A,FALSE,"PV";#N/A,#N/A,FALSE,"Pro Forma"}</definedName>
    <definedName name="dis.2" localSheetId="75" hidden="1">{#N/A,#N/A,FALSE,"Cashflow Analysis";#N/A,#N/A,FALSE,"Sensitivity Analysis";#N/A,#N/A,FALSE,"PV";#N/A,#N/A,FALSE,"Pro Forma"}</definedName>
    <definedName name="DRes" localSheetId="75" hidden="1">{"'April 24'!$J$11"}</definedName>
    <definedName name="E" localSheetId="75" hidden="1">{"mgmt forecast",#N/A,FALSE,"Mgmt Forecast";"dcf table",#N/A,FALSE,"Mgmt Forecast";"sensitivity",#N/A,FALSE,"Mgmt Forecast";"table inputs",#N/A,FALSE,"Mgmt Forecast";"calculations",#N/A,FALSE,"Mgmt Forecast"}</definedName>
    <definedName name="er" localSheetId="7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adsf" localSheetId="7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dgad" localSheetId="75" hidden="1">{"inputs raw data",#N/A,TRUE,"INPUT"}</definedName>
    <definedName name="ffffff" localSheetId="75" hidden="1">{#N/A,#N/A,FALSE,"Cashflow Analysis";#N/A,#N/A,FALSE,"Sensitivity Analysis";#N/A,#N/A,FALSE,"PV";#N/A,#N/A,FALSE,"Pro Forma"}</definedName>
    <definedName name="ffffff.2" localSheetId="75" hidden="1">{#N/A,#N/A,FALSE,"Cashflow Analysis";#N/A,#N/A,FALSE,"Sensitivity Analysis";#N/A,#N/A,FALSE,"PV";#N/A,#N/A,FALSE,"Pro Forma"}</definedName>
    <definedName name="fhg" localSheetId="7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75" hidden="1">{TRUE,TRUE,-1.25,-15.5,604.5,369,FALSE,FALSE,TRUE,TRUE,0,1,83,1,38,4,5,4,TRUE,TRUE,3,TRUE,1,TRUE,75,"Swvu.inputs._.raw._.data.","ACwvu.inputs._.raw._.data.",#N/A,FALSE,FALSE,0.5,0.5,0.5,0.5,2,"&amp;F","&amp;A&amp;RPage &amp;P",FALSE,FALSE,FALSE,FALSE,1,60,#N/A,#N/A,"=R1C61:R53C89","=C1:C5",#N/A,#N/A,FALSE,FALSE,FALSE,1,600,600,FALSE,FALSE,TRUE,TRUE,TRUE}</definedName>
    <definedName name="fm" localSheetId="75" hidden="1">{"summary1",#N/A,TRUE,"Comps";"summary2",#N/A,TRUE,"Comps";"summary3",#N/A,TRUE,"Comps"}</definedName>
    <definedName name="g" localSheetId="75" hidden="1">{"mgmt forecast",#N/A,FALSE,"Mgmt Forecast";"dcf table",#N/A,FALSE,"Mgmt Forecast";"sensitivity",#N/A,FALSE,"Mgmt Forecast";"table inputs",#N/A,FALSE,"Mgmt Forecast";"calculations",#N/A,FALSE,"Mgmt Forecast"}</definedName>
    <definedName name="gegeg" localSheetId="75" hidden="1">{#N/A,#N/A,FALSE,"Cashflow Analysis";#N/A,#N/A,FALSE,"Sensitivity Analysis";#N/A,#N/A,FALSE,"PV";#N/A,#N/A,FALSE,"Pro Forma"}</definedName>
    <definedName name="gegeg.2" localSheetId="75" hidden="1">{#N/A,#N/A,FALSE,"Cashflow Analysis";#N/A,#N/A,FALSE,"Sensitivity Analysis";#N/A,#N/A,FALSE,"PV";#N/A,#N/A,FALSE,"Pro Forma"}</definedName>
    <definedName name="gfhs" localSheetId="75" hidden="1">{"summary1",#N/A,TRUE,"Comps";"summary2",#N/A,TRUE,"Comps";"summary3",#N/A,TRUE,"Comps"}</definedName>
    <definedName name="gg" localSheetId="75" hidden="1">{#N/A,#N/A,FALSE,"Cashflow Analysis";#N/A,#N/A,FALSE,"Sensitivity Analysis";#N/A,#N/A,FALSE,"PV";#N/A,#N/A,FALSE,"Pro Forma"}</definedName>
    <definedName name="gg.2" localSheetId="75" hidden="1">{#N/A,#N/A,FALSE,"Cashflow Analysis";#N/A,#N/A,FALSE,"Sensitivity Analysis";#N/A,#N/A,FALSE,"PV";#N/A,#N/A,FALSE,"Pro Forma"}</definedName>
    <definedName name="GKUY" localSheetId="7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 localSheetId="7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D" localSheetId="75" hidden="1">{TRUE,TRUE,-1.25,-15.5,604.5,369,FALSE,FALSE,TRUE,TRUE,0,1,83,1,38,4,5,4,TRUE,TRUE,3,TRUE,1,TRUE,75,"Swvu.inputs._.raw._.data.","ACwvu.inputs._.raw._.data.",#N/A,FALSE,FALSE,0.5,0.5,0.5,0.5,2,"&amp;F","&amp;A&amp;RPage &amp;P",FALSE,FALSE,FALSE,FALSE,1,60,#N/A,#N/A,"=R1C61:R53C89","=C1:C5",#N/A,#N/A,FALSE,FALSE,FALSE,1,600,600,FALSE,FALSE,TRUE,TRUE,TRUE}</definedName>
    <definedName name="hjf" localSheetId="7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TML_Control" localSheetId="75" hidden="1">{"'April 24'!$J$11"}</definedName>
    <definedName name="jb" localSheetId="75" hidden="1">{"summary1",#N/A,TRUE,"Comps";"summary2",#N/A,TRUE,"Comps";"summary3",#N/A,TRUE,"Comps"}</definedName>
    <definedName name="jk" localSheetId="7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localSheetId="7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kk" localSheetId="75" hidden="1">{#N/A,#N/A,FALSE,"B_Spread"}</definedName>
    <definedName name="kkkkkkkkkk" localSheetId="75" hidden="1">{#N/A,#N/A,FALSE,"Cash Flow";#N/A,#N/A,FALSE,"scenario 1"}</definedName>
    <definedName name="MGHM" localSheetId="7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7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m" localSheetId="75"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NOI" localSheetId="75" hidden="1">{"Commish",#N/A,FALSE,"LAWTC"}</definedName>
    <definedName name="o" localSheetId="75" hidden="1">{TRUE,TRUE,-1.25,-15.5,604.5,369,FALSE,FALSE,TRUE,TRUE,0,1,83,1,38,4,5,4,TRUE,TRUE,3,TRUE,1,TRUE,75,"Swvu.inputs._.raw._.data.","ACwvu.inputs._.raw._.data.",#N/A,FALSE,FALSE,0.5,0.5,0.5,0.5,2,"&amp;F","&amp;A&amp;RPage &amp;P",FALSE,FALSE,FALSE,FALSE,1,60,#N/A,#N/A,"=R1C61:R53C89","=C1:C5",#N/A,#N/A,FALSE,FALSE,FALSE,1,600,600,FALSE,FALSE,TRUE,TRUE,TRUE}</definedName>
    <definedName name="p" localSheetId="75" hidden="1">{"summary1",#N/A,TRUE,"Comps";"summary2",#N/A,TRUE,"Comps";"summary3",#N/A,TRUE,"Comps"}</definedName>
    <definedName name="Print3" localSheetId="75">#REF!</definedName>
    <definedName name="q" localSheetId="75" hidden="1">{"mgmt forecast",#N/A,FALSE,"Mgmt Forecast";"dcf table",#N/A,FALSE,"Mgmt Forecast";"sensitivity",#N/A,FALSE,"Mgmt Forecast";"table inputs",#N/A,FALSE,"Mgmt Forecast";"calculations",#N/A,FALSE,"Mgmt Forecast"}</definedName>
    <definedName name="qre" localSheetId="75" hidden="1">{TRUE,TRUE,-1.25,-15.5,604.5,369,FALSE,FALSE,TRUE,TRUE,0,1,83,1,38,4,5,4,TRUE,TRUE,3,TRUE,1,TRUE,75,"Swvu.inputs._.raw._.data.","ACwvu.inputs._.raw._.data.",#N/A,FALSE,FALSE,0.5,0.5,0.5,0.5,2,"&amp;F","&amp;A&amp;RPage &amp;P",FALSE,FALSE,FALSE,FALSE,1,60,#N/A,#N/A,"=R1C61:R53C89","=C1:C5",#N/A,#N/A,FALSE,FALSE,FALSE,1,600,600,FALSE,FALSE,TRUE,TRUE,TRUE}</definedName>
    <definedName name="qwert" localSheetId="7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Rock2" localSheetId="75" hidden="1">{"LBO Summary",#N/A,FALSE,"Summary";"Income Statement",#N/A,FALSE,"Model";"Cash Flow",#N/A,FALSE,"Model";"Balance Sheet",#N/A,FALSE,"Model";"Working Capital",#N/A,FALSE,"Model";"Pro Forma Balance Sheets",#N/A,FALSE,"PFBS";"Debt Balances",#N/A,FALSE,"Model";"Fee Schedules",#N/A,FALSE,"Model"}</definedName>
    <definedName name="Rockwell" localSheetId="75" hidden="1">{"LBO Summary",#N/A,FALSE,"Summary"}</definedName>
    <definedName name="rp" localSheetId="75" hidden="1">{"summary1",#N/A,TRUE,"Comps";"summary2",#N/A,TRUE,"Comps";"summary3",#N/A,TRUE,"Comps"}</definedName>
    <definedName name="RPA" localSheetId="75" hidden="1">{#N/A,#N/A,FALSE,"Cashflow Analysis";#N/A,#N/A,FALSE,"Sensitivity Analysis";#N/A,#N/A,FALSE,"PV";#N/A,#N/A,FALSE,"Pro Forma"}</definedName>
    <definedName name="RPA.2" localSheetId="75" hidden="1">{#N/A,#N/A,FALSE,"Cashflow Analysis";#N/A,#N/A,FALSE,"Sensitivity Analysis";#N/A,#N/A,FALSE,"PV";#N/A,#N/A,FALSE,"Pro Forma"}</definedName>
    <definedName name="rt" localSheetId="75" hidden="1">{"inputs raw data",#N/A,TRUE,"INPUT"}</definedName>
    <definedName name="sa" localSheetId="75" hidden="1">{"cap_structure",#N/A,FALSE,"Graph-Mkt Cap";"price",#N/A,FALSE,"Graph-Price";"ebit",#N/A,FALSE,"Graph-EBITDA";"ebitda",#N/A,FALSE,"Graph-EBITDA"}</definedName>
    <definedName name="sagf" localSheetId="75" hidden="1">{TRUE,TRUE,-1.25,-15.5,604.5,369,FALSE,FALSE,TRUE,TRUE,0,1,83,1,38,4,5,4,TRUE,TRUE,3,TRUE,1,TRUE,75,"Swvu.inputs._.raw._.data.","ACwvu.inputs._.raw._.data.",#N/A,FALSE,FALSE,0.5,0.5,0.5,0.5,2,"&amp;F","&amp;A&amp;RPage &amp;P",FALSE,FALSE,FALSE,FALSE,1,60,#N/A,#N/A,"=R1C61:R53C89","=C1:C5",#N/A,#N/A,FALSE,FALSE,FALSE,1,600,600,FALSE,FALSE,TRUE,TRUE,TRUE}</definedName>
    <definedName name="Sara" localSheetId="75" hidden="1">{"cashcons",#N/A,FALSE,"CASHCONS";"cash7000",#N/A,FALSE,"CASH7000";"cash9000",#N/A,FALSE,"CASH9000";"assu7000",#N/A,FALSE,"ASSU7000";"assu9000",#N/A,FALSE,"ASSU9000";"rentroll",#N/A,FALSE,"RENTROLL";"expr7000",#N/A,FALSE,"EXPR7000";"expr9000",#N/A,FALSE,"EXPR9000"}</definedName>
    <definedName name="Sara_2" localSheetId="75" hidden="1">{#N/A,#N/A,TRUE,"10 Yr Hold";#N/A,#N/A,TRUE,"7 Yr Hold";#N/A,#N/A,TRUE,"5 Yr Hold";#N/A,#N/A,TRUE,"3 Yr Hold"}</definedName>
    <definedName name="sdfga" localSheetId="75" hidden="1">{TRUE,TRUE,-1.25,-15.5,604.5,369,FALSE,FALSE,TRUE,TRUE,0,1,83,1,38,4,5,4,TRUE,TRUE,3,TRUE,1,TRUE,75,"Swvu.inputs._.raw._.data.","ACwvu.inputs._.raw._.data.",#N/A,FALSE,FALSE,0.5,0.5,0.5,0.5,2,"&amp;F","&amp;A&amp;RPage &amp;P",FALSE,FALSE,FALSE,FALSE,1,60,#N/A,#N/A,"=R1C61:R53C89","=C1:C5",#N/A,#N/A,FALSE,FALSE,FALSE,1,600,600,FALSE,FALSE,TRUE,TRUE,TRUE}</definedName>
    <definedName name="Seg_LBO_Summ" localSheetId="75" hidden="1">{"LBO Summary",#N/A,FALSE,"Summary"}</definedName>
    <definedName name="Sensitivity" localSheetId="75" hidden="1">{"mgmt forecast",#N/A,FALSE,"Mgmt Forecast";"dcf table",#N/A,FALSE,"Mgmt Forecast";"sensitivity",#N/A,FALSE,"Mgmt Forecast";"table inputs",#N/A,FALSE,"Mgmt Forecast";"calculations",#N/A,FALSE,"Mgmt Forecast"}</definedName>
    <definedName name="sese" localSheetId="75" hidden="1">{"mgmt forecast",#N/A,FALSE,"Mgmt Forecast";"dcf table",#N/A,FALSE,"Mgmt Forecast";"sensitivity",#N/A,FALSE,"Mgmt Forecast";"table inputs",#N/A,FALSE,"Mgmt Forecast";"calculations",#N/A,FALSE,"Mgmt Forecast"}</definedName>
    <definedName name="shit" localSheetId="75" hidden="1">{#N/A,"Base",FALSE,"Dividend";#N/A,"Conservative",FALSE,"Dividend";#N/A,"Downside",FALSE,"Dividend"}</definedName>
    <definedName name="SPM" localSheetId="75" hidden="1">{#N/A,#N/A,FALSE,"Cashflow Analysis";#N/A,#N/A,FALSE,"Sensitivity Analysis";#N/A,#N/A,FALSE,"PV";#N/A,#N/A,FALSE,"Pro Forma"}</definedName>
    <definedName name="SPM.2" localSheetId="75" hidden="1">{#N/A,#N/A,FALSE,"Cashflow Analysis";#N/A,#N/A,FALSE,"Sensitivity Analysis";#N/A,#N/A,FALSE,"PV";#N/A,#N/A,FALSE,"Pro Forma"}</definedName>
    <definedName name="tdc" localSheetId="75" hidden="1">{"'April 24'!$J$11"}</definedName>
    <definedName name="TEST" localSheetId="75" hidden="1">{"cashcons",#N/A,FALSE,"CASHCONS";"cash7000",#N/A,FALSE,"CASH7000";"cash9000",#N/A,FALSE,"CASH9000";"assu7000",#N/A,FALSE,"ASSU7000";"assu9000",#N/A,FALSE,"ASSU9000";"rentroll",#N/A,FALSE,"RENTROLL";"expr7000",#N/A,FALSE,"EXPR7000";"expr9000",#N/A,FALSE,"EXPR9000"}</definedName>
    <definedName name="ttt" localSheetId="75" hidden="1">{#N/A,#N/A,FALSE,"VARSTRIP"}</definedName>
    <definedName name="tyler" localSheetId="7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localSheetId="7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fkf" localSheetId="7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7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alue.2" localSheetId="75" hidden="1">{#N/A,#N/A,FALSE,"Cashflow Analysis";#N/A,#N/A,FALSE,"Sensitivity Analysis";#N/A,#N/A,FALSE,"PV";#N/A,#N/A,FALSE,"Pro Forma"}</definedName>
    <definedName name="value1" localSheetId="75" hidden="1">{#N/A,#N/A,FALSE,"Cashflow Analysis";#N/A,#N/A,FALSE,"Sensitivity Analysis";#N/A,#N/A,FALSE,"PV";#N/A,#N/A,FALSE,"Pro Forma"}</definedName>
    <definedName name="value1.2" localSheetId="75" hidden="1">{#N/A,#N/A,FALSE,"Cashflow Analysis";#N/A,#N/A,FALSE,"Sensitivity Analysis";#N/A,#N/A,FALSE,"PV";#N/A,#N/A,FALSE,"Pro Forma"}</definedName>
    <definedName name="var96_96" localSheetId="75" hidden="1">{#N/A,#N/A,FALSE,"B_Spread"}</definedName>
    <definedName name="vv" localSheetId="75" hidden="1">{"mgmt forecast",#N/A,FALSE,"Mgmt Forecast";"dcf table",#N/A,FALSE,"Mgmt Forecast";"sensitivity",#N/A,FALSE,"Mgmt Forecast";"table inputs",#N/A,FALSE,"Mgmt Forecast";"calculations",#N/A,FALSE,"Mgmt Forecast"}</definedName>
    <definedName name="vvvv" localSheetId="75" hidden="1">{#N/A,#N/A,FALSE,"Cashflow Analysis";#N/A,#N/A,FALSE,"Sensitivity Analysis";#N/A,#N/A,FALSE,"PV";#N/A,#N/A,FALSE,"Pro Forma"}</definedName>
    <definedName name="VVVV.2" localSheetId="75" hidden="1">{#N/A,#N/A,FALSE,"Cashflow Analysis";#N/A,#N/A,FALSE,"Sensitivity Analysis";#N/A,#N/A,FALSE,"PV";#N/A,#N/A,FALSE,"Pro Forma"}</definedName>
    <definedName name="vz" localSheetId="75" hidden="1">{"mgmt forecast",#N/A,FALSE,"Mgmt Forecast";"dcf table",#N/A,FALSE,"Mgmt Forecast";"sensitivity",#N/A,FALSE,"Mgmt Forecast";"table inputs",#N/A,FALSE,"Mgmt Forecast";"calculations",#N/A,FALSE,"Mgmt Forecast"}</definedName>
    <definedName name="vzx" localSheetId="75" hidden="1">{"mgmt forecast",#N/A,FALSE,"Mgmt Forecast";"dcf table",#N/A,FALSE,"Mgmt Forecast";"sensitivity",#N/A,FALSE,"Mgmt Forecast";"table inputs",#N/A,FALSE,"Mgmt Forecast";"calculations",#N/A,FALSE,"Mgmt Forecast"}</definedName>
    <definedName name="w" localSheetId="75" hidden="1">{"cap_structure",#N/A,FALSE,"Graph-Mkt Cap";"price",#N/A,FALSE,"Graph-Price";"ebit",#N/A,FALSE,"Graph-EBITDA";"ebitda",#N/A,FALSE,"Graph-EBITDA"}</definedName>
    <definedName name="wafe" localSheetId="75" hidden="1">{"summary1",#N/A,TRUE,"Comps";"summary2",#N/A,TRUE,"Comps";"summary3",#N/A,TRUE,"Comps"}</definedName>
    <definedName name="WEA" localSheetId="7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localSheetId="7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QQE" localSheetId="75" hidden="1">{"summary1",#N/A,TRUE,"Comps";"summary2",#N/A,TRUE,"Comps";"summary3",#N/A,TRUE,"Comps"}</definedName>
    <definedName name="WQE" localSheetId="7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localSheetId="7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d.2._.pagers.3" localSheetId="75" hidden="1">{"Cover",#N/A,FALSE,"Cover";"Summary",#N/A,FALSE,"Summarpage"}</definedName>
    <definedName name="wrn.2._.pagers." localSheetId="75" hidden="1">{"Cover",#N/A,FALSE,"Cover";"Summary",#N/A,FALSE,"Summarpage"}</definedName>
    <definedName name="wrn.2._.pagers.2" localSheetId="75" hidden="1">{"Cover",#N/A,FALSE,"Cover";"Summary",#N/A,FALSE,"Summarpage"}</definedName>
    <definedName name="wrn.3cases." localSheetId="75" hidden="1">{#N/A,"Base",FALSE,"Dividend";#N/A,"Conservative",FALSE,"Dividend";#N/A,"Downside",FALSE,"Dividend"}</definedName>
    <definedName name="wrn.Accretion." localSheetId="75" hidden="1">{"Accretion",#N/A,FALSE,"Assum"}</definedName>
    <definedName name="wrn.ALL." localSheetId="75"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PAGES." localSheetId="75" hidden="1">{"cashcons",#N/A,FALSE,"CASHCONS";"cash7000",#N/A,FALSE,"CASH7000";"cash9000",#N/A,FALSE,"CASH9000";"assu7000",#N/A,FALSE,"ASSU7000";"assu9000",#N/A,FALSE,"ASSU9000";"rentroll",#N/A,FALSE,"RENTROLL";"expr7000",#N/A,FALSE,"EXPR7000";"expr9000",#N/A,FALSE,"EXPR9000"}</definedName>
    <definedName name="wrn.ALL._.REPORTS._.EXCEPT._.PSF._.TABLES." localSheetId="75" hidden="1">{"ASSUMPTIONS",#N/A,FALSE,"Assumptions";"NPV",#N/A,FALSE,"npv";"CASH-ANNUAL",#N/A,FALSE,"Cash Financial";"CASH-PSF",#N/A,FALSE,"Cash Financial";"GAAP-ANNUAL",#N/A,FALSE,"Gaap Financial ";"GAAP-PSF",#N/A,FALSE,"Gaap Financial "}</definedName>
    <definedName name="wrn.Assumptions." localSheetId="75" hidden="1">{"Assumptions",#N/A,FALSE,"Assum"}</definedName>
    <definedName name="wrn.Auto._.Comp." localSheetId="75" hidden="1">{#N/A,#N/A,FALSE,"Sheet1"}</definedName>
    <definedName name="wrn.B._.Spread._.Worksheet._.Summary." localSheetId="75" hidden="1">{#N/A,#N/A,FALSE,"B_Spread"}</definedName>
    <definedName name="wrn.B._.Spread._.Worksheets._.Detail." localSheetId="75" hidden="1">{#N/A,#N/A,FALSE,"B_Spread"}</definedName>
    <definedName name="wrn.BCN._.REVISED." localSheetId="75" hidden="1">{#N/A,#N/A,FALSE,"Income Statement - Phase II";#N/A,#N/A,FALSE,"Balance Sheet Phase II";#N/A,#N/A,FALSE,"Transaction Costs";#N/A,#N/A,FALSE,"Debt &amp; Equity Detail";#N/A,#N/A,FALSE,"G&amp;A Reduction - 25%";#N/A,#N/A,FALSE,"G&amp;A Reduction - 50%";#N/A,#N/A,FALSE,"G&amp;A Reduction - 75%";#N/A,#N/A,FALSE,"GandA Reduction Detail"}</definedName>
    <definedName name="wrn.BCNPROJ." localSheetId="75" hidden="1">{#N/A,#N/A,FALSE,"Income Statement";#N/A,#N/A,FALSE,"Balance Sheet";#N/A,#N/A,FALSE,"Sheet5";#N/A,#N/A,FALSE,"Debt &amp; Equity Detail"}</definedName>
    <definedName name="wrn.Book._.Reports." localSheetId="75" hidden="1">{"Current Month",#N/A,FALSE,"Current Compar.";"Year-To-Date",#N/A,FALSE,"Year Comparison";"Forecast",#N/A,FALSE,"Comparison NOI";"Actual Input",#N/A,FALSE,"Act...Ratios"}</definedName>
    <definedName name="wrn.Brookfield._.Notes." localSheetId="75" hidden="1">{#N/A,#N/A,FALSE,"Note 2";#N/A,#N/A,FALSE,"Note 3";#N/A,#N/A,FALSE,"Note 4";#N/A,#N/A,FALSE,"Note 5";#N/A,#N/A,FALSE,"Note 6";#N/A,#N/A,FALSE,"Note 10"}</definedName>
    <definedName name="wrn.Budget." localSheetId="75" hidden="1">{"Spread Dollars",#N/A,FALSE,"Budget";"Spread Ratios",#N/A,FALSE,"Budget";"Target Comparison",#N/A,FALSE,"Summary"}</definedName>
    <definedName name="wrn.COM." localSheetId="75" hidden="1">{"COM",#N/A,FALSE,"800 10th"}</definedName>
    <definedName name="wrn.COMLAWTC." localSheetId="75" hidden="1">{"Commish",#N/A,FALSE,"LAWTC"}</definedName>
    <definedName name="wrn.Complete." localSheetId="7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7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75" hidden="1">{"Cover",#N/A,FALSE,"Cover";"Summary",#N/A,FALSE,"Summarpage";"_x0006__x0006__x001A__x001A__x0006__x0006__x0010__x0010__x001B__x001B__x001A__x001A__x0007__x0007__x001A__x001A__x0008__x0008__x001A__x001A_	",#N/A,FALSE,"_x0007__x0007__x001A__x001A__x0008__x0008__x001A__x001A_		_x001A__x001A_
_x001A__x001A__x000B__x000B__x001A__x001A__x000C__x000C__x001A__x001A__x000D__x000D_";"
_x001A__x001A__x000B__x000B__x001A__x001A__x000C__x000C__x001A__x001A__x000D__x000D__x001A__x001A__x000E__x000E__x001A__x001A__x000F__x000F__x001A__x001A__x0010__x0010_",#N/A,FALSE,"_x001A__x001A__x000D__x000D__x001A__x001A__x000E__x000E__x001A__x001A__x000F__x000F_";"_x000F__x000F__x001A__x001A__x0010__x0010__x001A__x001A__x0011__x0011__x001A__x001A__x0012__x0012__x001A__x001A__x0013__x0013__x001A__x001A__x0014__x0014__x001A__x001A__x0015__x0015_",#N/A,FALSE,"_x001A__x001A__x0012__x0012__x001A__x001A__x0013__x0013__x001A__x001A__x0014__x0014__x001A__x001A__x0015__x0015__x001A_";"_x0014__x0014__x001A__x001A__x0015__x0015__x001A__x001A__x0016__x0016__x001A__x001A__x0017__x0017__x001A__x001A__x0018__x0018__x001A__x001A__x0019__x0019__x001A__x001A__x0006__x0006_",#N/A,FALSE,"_x001A__x001A__x0018__x0018__x001A__x001A__x0019__x0019__x001A__x001A__x0006__x0006__x0015__x0015__x0006__x0006__x001A__x001A__x0006__x0006__x0010__x0010__x001B_";"_x001A__x001A__x0006__x0006__x0015__x0015__x0006__x0006__x001A__x001A__x0006__x0006__x0010__x0010__x001B__x001B__x001A__x001A__x0007__x0007__x001A__x001A__x0008__x0008__x001A_",#N/A,FALSE,"_x0006__x0006__x0010__x0010__x001B__x001B__x001A__x001A__x0007__x0007__x001A__x001A__x0008__x0008__x001A__x001A_		_x001A__x001A_
_x001A__x001A__x000B__x000B_";"_x001A__x001A__x0008__x0008__x001A__x001A_	",#N/A,FALSE,"_x000C__x000C__x001A__x001A__x000D__x000D__x001A__x001A__x000E__x000E__x001A__x001A__x000F__x000F__x001A__x001A__x0010__x0010__x001A__x001A__x0011__x0011__x001A__x001A__x0012__x0012_";"_x001A__x001A__x000E__x000E__x001A__x001A__x000F__x000F__x001A__x001A__x0010__x0010__x001A_",#N/A,FALSE,"_x001A__x001A__x0012__x0012__x001A__x001A__x0013__x0013__x001A__x001A__x0014__x0014__x001A__x001A__x0015__x0015__x001A_";"_x0013__x0013__x001A__x001A__x0014__x0014__x001A__x001A__x0015__x0015__x001A__x001A__x0016__x0016__x001A__x001A__x0017__x0017__x001A__x001A__x0018__x0018__x001A__x001A__x0019__x0019_",#N/A,FALSE,"_x0017__x0017__x001A__x001A__x0018__x0018__x001A__x001A__x0019__x0019__x001A__x001A__x0006__x0006_Wood Earning";"Wood E",#N/A,FALSE,"Wood Products";"Pulp Production",#N/A,FALSE,"Pulp";"Pulp Earnings",#N/A,FALSE,"Pulp"}</definedName>
    <definedName name="wrn.contribution." localSheetId="75" hidden="1">{#N/A,#N/A,FALSE,"Contribution Analysis"}</definedName>
    <definedName name="wrn.contribution.1" localSheetId="75" hidden="1">{#N/A,#N/A,FALSE,"Contribution Analysis"}</definedName>
    <definedName name="wrn.CORNELL._.ANALYSIS." localSheetId="75" hidden="1">{#N/A,#N/A,FALSE,"CORNELL SCENARIO COMPARISON";#N/A,#N/A,FALSE,"SUMMARY";#N/A,#N/A,FALSE,"Returns";#N/A,#N/A,FALSE,"Cash Flow";#N/A,#N/A,FALSE,"Pro-Forma";#N/A,#N/A,FALSE,"Rent Roll"}</definedName>
    <definedName name="wrn.cotop." localSheetId="75" hidden="1">{"ReportTop",#N/A,FALSE,"report top"}</definedName>
    <definedName name="wrn.csc." localSheetId="75" hidden="1">{"orixcsc",#N/A,FALSE,"ORIX CSC";"orixcsc2",#N/A,FALSE,"ORIX CSC"}</definedName>
    <definedName name="wrn.csc.1" localSheetId="75" hidden="1">{"orixcsc",#N/A,FALSE,"ORIX CSC";"orixcsc2",#N/A,FALSE,"ORIX CSC"}</definedName>
    <definedName name="wrn.csc.3" localSheetId="75" hidden="1">{#N/A,#N/A,FALSE,"ORIX CSC"}</definedName>
    <definedName name="wrn.csc2." localSheetId="75" hidden="1">{#N/A,#N/A,FALSE,"ORIX CSC"}</definedName>
    <definedName name="wrn.dcf." localSheetId="75" hidden="1">{"mgmt forecast",#N/A,FALSE,"Mgmt Forecast";"dcf table",#N/A,FALSE,"Mgmt Forecast";"sensitivity",#N/A,FALSE,"Mgmt Forecast";"table inputs",#N/A,FALSE,"Mgmt Forecast";"calculations",#N/A,FALSE,"Mgmt Forecast"}</definedName>
    <definedName name="wrn.devdeal." localSheetId="75" hidden="1">{"top",#N/A,TRUE,"Detail";"next",#N/A,TRUE,"Detail";"then",#N/A,TRUE,"Detail";"and",#N/A,TRUE,"Detail";"inaddition",#N/A,TRUE,"Detail";"finally",#N/A,TRUE,"Detail"}</definedName>
    <definedName name="wrn.Entire._.Package." localSheetId="75" hidden="1">{#N/A,#N/A,FALSE,"Smry1";#N/A,#N/A,FALSE,"Smry2";#N/A,#N/A,FALSE,"Finance Cash Flow";#N/A,#N/A,FALSE,"ProForma_Input";#N/A,#N/A,FALSE,"prop_input";#N/A,#N/A,FALSE,"regional_input";#N/A,#N/A,FALSE,"LT Cost of Capital_Input";#N/A,#N/A,FALSE,"Debt_Input";#N/A,#N/A,FALSE,"Yr 6 Rent";#N/A,#N/A,FALSE,"Accr_Dil Cmpd"}</definedName>
    <definedName name="wrn.Everything." localSheetId="7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Fairfield._.Business._.Center." localSheetId="75" hidden="1">{#N/A,#N/A,FALSE,"SUMMARY";#N/A,#N/A,FALSE,"Returns";#N/A,#N/A,FALSE,"Pro-Forma";#N/A,#N/A,FALSE,"Cash Flow";#N/A,#N/A,FALSE,"Rent Roll"}</definedName>
    <definedName name="wrn.FCB." localSheetId="75" hidden="1">{"FCB_ALL",#N/A,FALSE,"FCB"}</definedName>
    <definedName name="wrn.fcb2" localSheetId="75" hidden="1">{"FCB_ALL",#N/A,FALSE,"FCB"}</definedName>
    <definedName name="wrn.Financial._.Reports." localSheetId="75" hidden="1">{#N/A,#N/A,FALSE,"Overview";#N/A,#N/A,FALSE,"santafe";#N/A,#N/A,FALSE,"noble";#N/A,#N/A,FALSE,"Combined Results";#N/A,#N/A,FALSE,"Earnings"}</definedName>
    <definedName name="wrn.Fleet." localSheetId="75" hidden="1">{"FleetDetailsNE",#N/A,FALSE,"NEForecast"}</definedName>
    <definedName name="wrn.Foxmeyer." localSheetId="75" hidden="1">{#N/A,#N/A,FALSE,"FOXMEYER SCENARIO COMPARISON";#N/A,#N/A,FALSE,"SUMMARY";#N/A,#N/A,FALSE,"Returns";#N/A,#N/A,FALSE,"Cash Flow";#N/A,#N/A,FALSE,"Pro-Forma";#N/A,#N/A,FALSE,"Rent Roll"}</definedName>
    <definedName name="wrn.FS._.Notes." localSheetId="75" hidden="1">{#N/A,#N/A,FALSE,"Note 2";#N/A,#N/A,FALSE,"Note 3";#N/A,#N/A,FALSE,"Note 4";#N/A,#N/A,FALSE,"Note 5";#N/A,#N/A,FALSE,"Note 6";#N/A,#N/A,FALSE,"Note 10"}</definedName>
    <definedName name="wrn.Full_Template." localSheetId="75"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IPO._.Valuation." localSheetId="75" hidden="1">{"assumptions",#N/A,FALSE,"Scenario 1";"valuation",#N/A,FALSE,"Scenario 1"}</definedName>
    <definedName name="wrn.JODM._.Graphs." localSheetId="75" hidden="1">{"graph",#N/A,FALSE,"WWJU";"graph",#N/A,FALSE,"WWSEM";"graph",#N/A,FALSE,"GOMJU";"graph",#N/A,FALSE,"GOMSEM";"graph",#N/A,FALSE,"NSJU";"graph",#N/A,FALSE,"NSSEM";"graph",#N/A,FALSE,"WAJU";"graph",#N/A,FALSE,"STOCKPRI";"graph",#N/A,FALSE,"CFTEV";"graph",#N/A,FALSE,"NAV-RCV";"graph",#N/A,FALSE,"CRUDEWW"}</definedName>
    <definedName name="wrn.LBO._.Summary." localSheetId="75" hidden="1">{"LBO Summary",#N/A,FALSE,"Summary"}</definedName>
    <definedName name="wrn.Market._.Values." localSheetId="75" hidden="1">{#N/A,#N/A,TRUE,"10 Yr Hold";#N/A,#N/A,TRUE,"7 Yr Hold";#N/A,#N/A,TRUE,"5 Yr Hold";#N/A,#N/A,TRUE,"3 Yr Hold"}</definedName>
    <definedName name="wrn.MERGER._.PLANS." localSheetId="75" hidden="1">{"Assumptions1",#N/A,FALSE,"Assumptions";"MergerPlans1","20yearamort",FALSE,"MergerPlans";"MergerPlans1","40yearamort",FALSE,"MergerPlans";"MergerPlans2",#N/A,FALSE,"MergerPlans";"inputs",#N/A,FALSE,"MergerPlans"}</definedName>
    <definedName name="wrn.model." localSheetId="75" hidden="1">{"years",#N/A,FALSE,"UDR_INC";"9899qtrs",#N/A,FALSE,"UDR_INC";"9798qtrs",#N/A,FALSE,"UDR_INC"}</definedName>
    <definedName name="wrn.Overview._.Reports." localSheetId="75" hidden="1">{#N/A,#N/A,FALSE,"DCF Values";#N/A,#N/A,FALSE,"Overview";#N/A,#N/A,FALSE,"Earnings";#N/A,#N/A,FALSE,"StockMarketValues";#N/A,#N/A,FALSE,"Asset Values";#N/A,#N/A,FALSE,"Accretion EPS";#N/A,#N/A,FALSE,"Accretion CFPS";#N/A,#N/A,FALSE,"santafe";#N/A,#N/A,FALSE,"noble";#N/A,#N/A,FALSE,"Combined Results"}</definedName>
    <definedName name="wrn.PLX." localSheetId="75" hidden="1">{"cred comp",#N/A,FALSE,"Comparable Credit Analysis";"IS",#N/A,FALSE,"IS";"Sensitivity",#N/A,FALSE,"Sensitivity";"BS",#N/A,FALSE,"BS";"Bond Summary",#N/A,FALSE,"B Summary";"AD",#N/A,FALSE,"Accretion";"NAV",#N/A,FALSE,"NAV";"SU",#N/A,FALSE,"S&amp;U";"acq. study",#N/A,FALSE,"Acq. Study";"F Charges",#N/A,FALSE,"Fixed Charges"}</definedName>
    <definedName name="wrn.PRINT." localSheetId="75" hidden="1">{"Pro Forma",#N/A,FALSE,"Prof";"Projected",#N/A,FALSE,"Project";"Statistics",#N/A,FALSE,"Stats";"Rent",#N/A,FALSE,"Rent";"Incentive Fee Calc",#N/A,FALSE,"Incent";"Historical Data",#N/A,FALSE,"Hist";"Value",#N/A,FALSE,"Value";"Stats B",#N/A,FALSE,"Stats B"}</definedName>
    <definedName name="wrn.Print._.All." localSheetId="75" hidden="1">{#N/A,#N/A,TRUE,"Equity Output";#N/A,#N/A,TRUE,"IPO";#N/A,#N/A,TRUE,"Allocation IPO";#N/A,#N/A,TRUE,"Allocation FD";#N/A,#N/A,TRUE,"BS";#N/A,#N/A,TRUE,"IS";#N/A,#N/A,TRUE,"CF";"CF Summary",#N/A,TRUE,"CF Summary";#N/A,#N/A,TRUE,"Debt Decision";#N/A,#N/A,TRUE,"Debt";#N/A,#N/A,TRUE,"New Debt Amort. (Fixed)";#N/A,#N/A,TRUE,"New Debt Amort. (Floating)";#N/A,#N/A,TRUE,"Acq";#N/A,#N/A,TRUE,"Insider Equity"}</definedName>
    <definedName name="wrn.Print._.All._.Pages." localSheetId="75" hidden="1">{"LBO Summary",#N/A,FALSE,"Summary";"Income Statement",#N/A,FALSE,"Model";"Cash Flow",#N/A,FALSE,"Model";"Balance Sheet",#N/A,FALSE,"Model";"Working Capital",#N/A,FALSE,"Model";"Pro Forma Balance Sheets",#N/A,FALSE,"PFBS";"Debt Balances",#N/A,FALSE,"Model";"Fee Schedules",#N/A,FALSE,"Model"}</definedName>
    <definedName name="wrn.print._.graphs." localSheetId="75" hidden="1">{"cap_structure",#N/A,FALSE,"Graph-Mkt Cap";"price",#N/A,FALSE,"Graph-Price";"ebit",#N/A,FALSE,"Graph-EBITDA";"ebitda",#N/A,FALSE,"Graph-EBITDA"}</definedName>
    <definedName name="wrn.print._.raw._.data._.entry." localSheetId="75" hidden="1">{"inputs raw data",#N/A,TRUE,"INPUT"}</definedName>
    <definedName name="wrn.print._.standalone." localSheetId="75" hidden="1">{"standalone1",#N/A,FALSE,"DCFBase";"standalone2",#N/A,FALSE,"DCFBase"}</definedName>
    <definedName name="wrn.print._.summary._.sheets." localSheetId="75" hidden="1">{"summary1",#N/A,TRUE,"Comps";"summary2",#N/A,TRUE,"Comps";"summary3",#N/A,TRUE,"Comps"}</definedName>
    <definedName name="wrn.Pulp." localSheetId="75" hidden="1">{"Pulp Production",#N/A,FALSE,"Pulp";"Pulp Earnings",#N/A,FALSE,"Pulp"}</definedName>
    <definedName name="wrn.Pulp.2" localSheetId="75" hidden="1">{"Pulp Production",#N/A,FALSE,"Pulp";"Pulp Earnings",#N/A,FALSE,"Pulp"}</definedName>
    <definedName name="wrn.Pulp.3" localSheetId="75" hidden="1">{"Pulp Production",#N/A,FALSE,"Pulp";"Pulp Earnings",#N/A,FALSE,"Pulp"}</definedName>
    <definedName name="wrn.Quick._.Print." localSheetId="75" hidden="1">{"Pro Forma",#N/A,FALSE,"Prof";"Statistics",#N/A,FALSE,"Stats";"Incentive Fee Calc",#N/A,FALSE,"Incent"}</definedName>
    <definedName name="wrn.Quick._.View." localSheetId="75" hidden="1">{"Pro Forma",#N/A,FALSE,"Prof";"Statistics",#N/A,FALSE,"Stats";"Incentive Fee Calc",#N/A,FALSE,"Incent"}</definedName>
    <definedName name="wrn.Report." localSheetId="75" hidden="1">{#N/A,#N/A,FALSE,"Loan Summary";#N/A,#N/A,FALSE,"NOI";"RR and Expir",#N/A,FALSE,"Rental";"Sales History",#N/A,FALSE,"Rental";#N/A,#N/A,FALSE,"Reserves"}</definedName>
    <definedName name="wrn.RRDOMINION._.TOWER." localSheetId="75"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Side._.by._.Side." localSheetId="75" hidden="1">{"Side 99",#N/A,FALSE,"S&amp;U Side by Side"}</definedName>
    <definedName name="wrn.SKSCS1." localSheetId="75" hidden="1">{#N/A,#N/A,FALSE,"Antony Financials";#N/A,#N/A,FALSE,"Cowboy Financials";#N/A,#N/A,FALSE,"Combined";#N/A,#N/A,FALSE,"Valuematrix";#N/A,#N/A,FALSE,"DCFAntony";#N/A,#N/A,FALSE,"DCFCowboy";#N/A,#N/A,FALSE,"DCFCombined"}</definedName>
    <definedName name="wrn.STAND_ALONE_BOTH." localSheetId="75" hidden="1">{"FCB_ALL",#N/A,FALSE,"FCB";"GREY_ALL",#N/A,FALSE,"GREY"}</definedName>
    <definedName name="wrn.Statements." localSheetId="75" hidden="1">{"Co1statements",#N/A,FALSE,"Cmpy1";"Co2statement",#N/A,FALSE,"Cmpy2";"co1pm",#N/A,FALSE,"Co1PM";"co2PM",#N/A,FALSE,"Co2PM";"value",#N/A,FALSE,"value";"opco",#N/A,FALSE,"NewSparkle";"adjusts",#N/A,FALSE,"Adjustments"}</definedName>
    <definedName name="wrn.Summary._.Schedule." localSheetId="75" hidden="1">{#N/A,#N/A,FALSE,"Smry1";#N/A,#N/A,FALSE,"Smry2";#N/A,#N/A,FALSE,"Finance Cash Flow"}</definedName>
    <definedName name="wrn.SummaryPgs." localSheetId="75" hidden="1">{#N/A,#N/A,FALSE,"CreditStat";#N/A,#N/A,FALSE,"SPbrkup";#N/A,#N/A,FALSE,"MerSPsyn";#N/A,#N/A,FALSE,"MerSPwKCsyn";#N/A,#N/A,FALSE,"MerSPwKCsyn (2)";#N/A,#N/A,FALSE,"CreditStat (2)"}</definedName>
    <definedName name="wrn.Target._.Comparison." localSheetId="75" hidden="1">{"Target Comparison",#N/A,FALSE,"Summary"}</definedName>
    <definedName name="wrn.THR._.Budget." localSheetId="75" hidden="1">{"7-Year Pro Forma",#N/A,FALSE,"Prof";"Statistics",#N/A,FALSE,"Stats"}</definedName>
    <definedName name="wrn.Tweety." localSheetId="75" hidden="1">{#N/A,#N/A,FALSE,"A&amp;E";#N/A,#N/A,FALSE,"HighTop";#N/A,#N/A,FALSE,"JG";#N/A,#N/A,FALSE,"RI";#N/A,#N/A,FALSE,"woHT";#N/A,#N/A,FALSE,"woHT&amp;JG"}</definedName>
    <definedName name="wrn.Value." localSheetId="75" hidden="1">{#N/A,#N/A,FALSE,"Cashflow Analysis";#N/A,#N/A,FALSE,"Sensitivity Analysis";#N/A,#N/A,FALSE,"PV";#N/A,#N/A,FALSE,"Pro Forma"}</definedName>
    <definedName name="wrn.Value.2" localSheetId="75" hidden="1">{#N/A,#N/A,FALSE,"Cashflow Analysis";#N/A,#N/A,FALSE,"Sensitivity Analysis";#N/A,#N/A,FALSE,"PV";#N/A,#N/A,FALSE,"Pro Forma"}</definedName>
    <definedName name="wrn.Variance._.Worksheet." localSheetId="75" hidden="1">{#N/A,#N/A,FALSE,"VARSTRIP"}</definedName>
    <definedName name="wrn.ventana." localSheetId="75" hidden="1">{#N/A,#N/A,FALSE,"Cash Flow";#N/A,#N/A,FALSE,"scenario 1"}</definedName>
    <definedName name="wt" localSheetId="7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inputs._.raw._.data." localSheetId="7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7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7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7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 localSheetId="75" hidden="1">{"mgmt forecast",#N/A,FALSE,"Mgmt Forecast";"dcf table",#N/A,FALSE,"Mgmt Forecast";"sensitivity",#N/A,FALSE,"Mgmt Forecast";"table inputs",#N/A,FALSE,"Mgmt Forecast";"calculations",#N/A,FALSE,"Mgmt Forecast"}</definedName>
    <definedName name="xxd" localSheetId="75" hidden="1">{#N/A,#N/A,FALSE,"Cashflow Analysis";#N/A,#N/A,FALSE,"Sensitivity Analysis";#N/A,#N/A,FALSE,"PV";#N/A,#N/A,FALSE,"Pro Forma"}</definedName>
    <definedName name="xxd.2" localSheetId="75" hidden="1">{#N/A,#N/A,FALSE,"Cashflow Analysis";#N/A,#N/A,FALSE,"Sensitivity Analysis";#N/A,#N/A,FALSE,"PV";#N/A,#N/A,FALSE,"Pro Forma"}</definedName>
    <definedName name="xxxx" localSheetId="75" hidden="1">{"mgmt forecast",#N/A,FALSE,"Mgmt Forecast";"dcf table",#N/A,FALSE,"Mgmt Forecast";"sensitivity",#N/A,FALSE,"Mgmt Forecast";"table inputs",#N/A,FALSE,"Mgmt Forecast";"calculations",#N/A,FALSE,"Mgmt Forecast"}</definedName>
    <definedName name="y" localSheetId="7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GJ" localSheetId="75" hidden="1">{TRUE,TRUE,-1.25,-15.5,604.5,369,FALSE,FALSE,TRUE,TRUE,0,1,83,1,38,4,5,4,TRUE,TRUE,3,TRUE,1,TRUE,75,"Swvu.inputs._.raw._.data.","ACwvu.inputs._.raw._.data.",#N/A,FALSE,FALSE,0.5,0.5,0.5,0.5,2,"&amp;F","&amp;A&amp;RPage &amp;P",FALSE,FALSE,FALSE,FALSE,1,60,#N/A,#N/A,"=R1C61:R53C89","=C1:C5",#N/A,#N/A,FALSE,FALSE,FALSE,1,600,600,FALSE,FALSE,TRUE,TRUE,TRUE}</definedName>
    <definedName name="zxc" localSheetId="75" hidden="1">{"mgmt forecast",#N/A,FALSE,"Mgmt Forecast";"dcf table",#N/A,FALSE,"Mgmt Forecast";"sensitivity",#N/A,FALSE,"Mgmt Forecast";"table inputs",#N/A,FALSE,"Mgmt Forecast";"calculations",#N/A,FALSE,"Mgmt Forecast"}</definedName>
    <definedName name="_xlnm._FilterDatabase" localSheetId="75" hidden="1">'RR Recon'!$C$7:$F$107</definedName>
    <definedName name="_xlnm.Print_Titles" localSheetId="75">'RR Recon'!$4:$8</definedName>
    <definedName name="_xlnm.Print_Area" localSheetId="75">'RR Recon'!$B$1:$Y$10</definedName>
    <definedName name="_xlnm._FilterDatabase" localSheetId="76" hidden="1">'Feb 2025 RR'!$A$2:$N$33</definedName>
    <definedName name="___aaa1" localSheetId="78">SUM(OFFSET(la_line02,0,2,1,1))</definedName>
    <definedName name="_aaa1" localSheetId="78">SUM(OFFSET(la_line02,0,2,1,1))</definedName>
    <definedName name="aaaa" localSheetId="78" hidden="1">binary</definedName>
    <definedName name="Actual" localSheetId="78">(PeriodInActual*(#REF!&gt;0))*PeriodInPlan</definedName>
    <definedName name="ActualBeyond" localSheetId="78">PeriodInActual*(#REF!&gt;0)</definedName>
    <definedName name="anchor1Range" localSheetId="78">OFFSET(anchor1,0,1,1,[0]!TotalProjectLength)</definedName>
    <definedName name="anchor2Range" localSheetId="78">OFFSET(anchor1,1,1,1,[0]!TotalProjectLength)</definedName>
    <definedName name="Apt_Stab" localSheetId="78">MATCH(Apt_Stab_Unit,Apt_Total_Occ,0)-1</definedName>
    <definedName name="Apt_Start_Date" localSheetId="78">DATE(Apt_Start_Year,Apt_Start_Month,1)</definedName>
    <definedName name="asdfasdfasdfa" localSheetId="78" hidden="1">binary</definedName>
    <definedName name="asdfasfsa" localSheetId="78" hidden="1">binary</definedName>
    <definedName name="asdfsd" localSheetId="78" hidden="1">binary</definedName>
    <definedName name="asf" localSheetId="78" hidden="1">binary</definedName>
    <definedName name="asfsaf" localSheetId="78" hidden="1">binary</definedName>
    <definedName name="ch_Dt1CumIRRline" localSheetId="78">OFFSET(FStabNWC,-61,4,1,netCfvc)</definedName>
    <definedName name="ch_Dt2CumIRRline" localSheetId="78">OFFSET(FStabNWC,-48,4,1,netCfvc)</definedName>
    <definedName name="ch_Dt3CumIRRline" localSheetId="78">OFFSET(FStabNWC,-35,4,1,netCfvc)</definedName>
    <definedName name="ch_Dt4CumIRRline" localSheetId="78">OFFSET(FStabNWC,-22,4,1,netCfvc)</definedName>
    <definedName name="ch_Dt5CumIRRline" localSheetId="78">OFFSET(FStabNWC,-9,4,1,netCfvc)</definedName>
    <definedName name="ch_Eq1CumIRRLine" localSheetId="78">OFFSET(FStabNWC,-90,4,1,netCfvc)</definedName>
    <definedName name="ch_Eq1IRRline" localSheetId="78">OFFSET(FStabNWC,-158,4,1,netCfvc)</definedName>
    <definedName name="ch_Eq2CumIRRline" localSheetId="78">OFFSET(FStabNWC,-89,4,1,netCfvc)</definedName>
    <definedName name="ch_Eq2IRRline" localSheetId="78">OFFSET(FStabNWC,-145,4,1,netCfvc)</definedName>
    <definedName name="ch_Eq3CumIRRline" localSheetId="78">OFFSET(FStabNWC,-88,4,1,netCfvc)</definedName>
    <definedName name="ch_Eq3IRRline" localSheetId="78">OFFSET(FStabNWC,-132,4,1,netCfvc)</definedName>
    <definedName name="ch_Eq4CumIRRline" localSheetId="78">OFFSET(FStabNWC,-87,4,1,netCfvc)</definedName>
    <definedName name="ch_Eq4IRRLine" localSheetId="78">OFFSET(FStabNWC,-119,4,1,netCfvc)</definedName>
    <definedName name="ch_Eq5CumIRRline" localSheetId="78">OFFSET(FStabNWC,-86,4,1,netCfvc)</definedName>
    <definedName name="ch_Eq5IRRline" localSheetId="78">OFFSET(FStabNWC,-106,4,1,netCfvc)</definedName>
    <definedName name="ch_LCost1_" localSheetId="78">-OFFSET(FStabNWC,20,4,1,netCfvc)</definedName>
    <definedName name="ch_TotalFinCost" localSheetId="78">OFFSET(FStabNWC,-169,4,1,netCfvc)</definedName>
    <definedName name="ch1_CapSale1" localSheetId="78">OFFSET(FStabNWC,10,4,1,netCfvc)</definedName>
    <definedName name="ch1_Const1" localSheetId="78">OFFSET(FStabNWC,64,4,1,netCfvc)</definedName>
    <definedName name="ch1_Const1_" localSheetId="78">-OFFSET(FStabNWC,64,4,1,netCfvc)</definedName>
    <definedName name="ch1_Land1" localSheetId="78">OFFSET(FStabNWC,48,4,1,netCfvc)</definedName>
    <definedName name="ch1_Land1_" localSheetId="78">-OFFSET(FStabNWC,48,4,1,netCfvc)</definedName>
    <definedName name="ch1_Lcost1" localSheetId="78">OFFSET(FStabNWC,20,4,1,netCfvc)</definedName>
    <definedName name="ch1_Mktg1" localSheetId="78">OFFSET(FStabNWC,90,4,1,netCfvc)</definedName>
    <definedName name="ch1_Mktg1_" localSheetId="78">-OFFSET(FStabNWC,90,4,1,netCfvc)</definedName>
    <definedName name="ch1_NOI1" localSheetId="78">OFFSET(FStabNWC,6,4,1,netCfvc)</definedName>
    <definedName name="ch1_NPaf" comment="..Net Positon After finance (Project IRR basis)" localSheetId="78">OFFSET(FStabNWC,-91,4,1,netCfvc)</definedName>
    <definedName name="ch1_NPpf" localSheetId="78">OFFSET(FStabNWC,-92,4,1,netCfvc)</definedName>
    <definedName name="ch1_Prof1" localSheetId="78">OFFSET(FStabNWC,75,4,1,netCfvc)</definedName>
    <definedName name="ch1_Prof1_" localSheetId="78">OFFSET(FStabNWC,-75,4,1,netCfvc)</definedName>
    <definedName name="ch1_TOther1" localSheetId="78">OFFSET(FStabNWC,127,4,1,netCfvc)</definedName>
    <definedName name="ch1_TOther1_" localSheetId="78">-OFFSET(FStabNWC,127,4,1,netCfvc)</definedName>
    <definedName name="ch1_USale1" localSheetId="78">OFFSET(FStabNWC,30,4,1,netCfvc)</definedName>
    <definedName name="Chart1Data1" localSheetId="78">OFFSET(Chart1Row1,0,0,1,FS_TotalProjectLength)</definedName>
    <definedName name="Chart1Data2" localSheetId="78">OFFSET(Chart1Row1,1,0,1,FS_TotalProjectLength)</definedName>
    <definedName name="Chart1Data3" localSheetId="78">OFFSET(Chart1Row1,2,0,1,FS_TotalProjectLength)</definedName>
    <definedName name="Chart1Data4" localSheetId="78">OFFSET(Chart1Row1,3,0,1,FS_TotalProjectLength)</definedName>
    <definedName name="ChartCF" localSheetId="78">OFFSET(#REF!,,,,1+COUNTIF(#REF!,"&lt;="&amp;HoldPeriod/12))</definedName>
    <definedName name="ChartNetOperatingIncome" localSheetId="78">OFFSET(#REF!,,,,1+COUNTIF(#REF!,"&lt;="&amp;HoldPeriod/12))</definedName>
    <definedName name="ChartYear" localSheetId="78">"Year "&amp;OFFSET(#REF!,,,,COUNTIF(#REF!,"&lt;="&amp;HoldPeriod/12))</definedName>
    <definedName name="contform" localSheetId="78">IF([0]!totcost&gt;201,(ROUNDUP(IF(MPC&gt;0,MPC,cont*[0]!totcost),-2)),0)</definedName>
    <definedName name="dfform" localSheetId="78">IF([0]!totcost&lt;201,0,ROUNDUP(IF(MPFee&gt;0,MPFee,1%*[0]!totcost),-2))</definedName>
    <definedName name="ELUdate" localSheetId="78">DATE(YEAR([0]!ProjectStartDate),MONTH([0]!ProjectStartDate)+[0]!StabilisedIncomeMonth-1,DAY([0]!ProjectStartDate))</definedName>
    <definedName name="fdfd" localSheetId="7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nform" localSheetId="78">IF(MCLI&gt;0,MCLI,(((#N/A/12)*conmos)*[0]!totcost)*45%)</definedName>
    <definedName name="finforma" localSheetId="78">IF(MCLI&gt;0,MCLI,(((#N/A/12)*conmos)*[0]!totcost)*45%)</definedName>
    <definedName name="FSmatrix" localSheetId="78">OFFSET(anchorMatrix1,0,0,50,FS_NumberOfFinanceStructures)</definedName>
    <definedName name="fsn" localSheetId="78">FS_NumberOfFinanceStructures</definedName>
    <definedName name="FSNO" localSheetId="78">FS_NumberOfFinanceStructurePhases</definedName>
    <definedName name="FSNOS" localSheetId="78">FS_NumberOfFinanceStructures</definedName>
    <definedName name="kjj" localSheetId="78" hidden="1">binary</definedName>
    <definedName name="Last" localSheetId="78">IF('RR Outdated'!Values_en,HRow+'RR Outdated'!NPayments,HRow)</definedName>
    <definedName name="Last_Row2" localSheetId="78">IF('RR Outdated'!Values_Entered2,Header_Row2+'RR Outdated'!Nber_of_Payments,Header_Row2)</definedName>
    <definedName name="LOCAL_MYSQL_DATE_FORMAT" localSheetId="7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Row" localSheetId="78">IF('RR Outdated'!VEntered,HRow2+'RR Outdated'!NPayments2,HRow2)</definedName>
    <definedName name="mnoif" localSheetId="78">1+((YEAR(EIFdate)-YEAR([0]!ProjectStartDate))*12)+MONTH(EIFdate)-MONTH([0]!ProjectStartDate)</definedName>
    <definedName name="mnoIFdate" localSheetId="78">DATE(YEAR([0]!ProjectStartDate),MONTH([0]!ProjectStartDate)+'RR Outdated'!mnoif,DAY([0]!ProjectStartDate))</definedName>
    <definedName name="Nber_of_Payments" localSheetId="78">MATCH(0.01,End_Bal2,-1)+1</definedName>
    <definedName name="No_FSCF_Periods" localSheetId="78">ROUNDUP(FS_TotalProjectLength/cfvc,0)</definedName>
    <definedName name="NPayments" localSheetId="78">MATCH(0.01,EBal,-1)+1</definedName>
    <definedName name="NPayments2" localSheetId="78">MATCH(0.01,EBal2,-1)+1</definedName>
    <definedName name="PercentComplete" localSheetId="78">PercentCompleteBeyond*PeriodInPlan</definedName>
    <definedName name="PHmatrix" localSheetId="78">OFFSET(anchorMatrix2,0,0,50,FS_NumberOfFinanceStructurePhases)</definedName>
    <definedName name="Plan" localSheetId="78">PeriodInPlan*(#REF!&gt;0)</definedName>
    <definedName name="Radnor" localSheetId="78" hidden="1">binary</definedName>
    <definedName name="Range_CFAF" localSheetId="78">OFFSET(#REF!,0,0,1,Analysis_Period)</definedName>
    <definedName name="Range_Months" localSheetId="78">OFFSET(#REF!,0,0,1,Analysis_Period)</definedName>
    <definedName name="Range_NOI" localSheetId="78">OFFSET(#REF!,0,0,1,Analysis_Period)</definedName>
    <definedName name="solver_rhs10" localSheetId="78" hidden="1">binary</definedName>
    <definedName name="solver_rhs11" localSheetId="78" hidden="1">binary</definedName>
    <definedName name="solver_rhs12" localSheetId="78" hidden="1">binary</definedName>
    <definedName name="solver_rhs13" localSheetId="78" hidden="1">binary</definedName>
    <definedName name="solver_rhs14" localSheetId="78" hidden="1">binary</definedName>
    <definedName name="solver_rhs15" localSheetId="78" hidden="1">binary</definedName>
    <definedName name="solver_rhs16" localSheetId="78" hidden="1">binary</definedName>
    <definedName name="solver_rhs17" localSheetId="78" hidden="1">binary</definedName>
    <definedName name="solver_rhs18" localSheetId="78" hidden="1">binary</definedName>
    <definedName name="solver_rhs19" localSheetId="78" hidden="1">binary</definedName>
    <definedName name="solver_rhs2" localSheetId="78" hidden="1">binary</definedName>
    <definedName name="solver_rhs20" localSheetId="78" hidden="1">binary</definedName>
    <definedName name="solver_rhs21" localSheetId="78" hidden="1">binary</definedName>
    <definedName name="solver_rhs22" localSheetId="78" hidden="1">binary</definedName>
    <definedName name="solver_rhs24" localSheetId="78" hidden="1">binary</definedName>
    <definedName name="solver_rhs25" localSheetId="78" hidden="1">binary</definedName>
    <definedName name="solver_rhs26" localSheetId="78" hidden="1">binary</definedName>
    <definedName name="solver_rhs27" localSheetId="78" hidden="1">binary</definedName>
    <definedName name="solver_rhs28" localSheetId="78" hidden="1">binary</definedName>
    <definedName name="solver_rhs29" localSheetId="78" hidden="1">binary</definedName>
    <definedName name="solver_rhs3" localSheetId="78" hidden="1">binary</definedName>
    <definedName name="solver_rhs30" localSheetId="78" hidden="1">binary</definedName>
    <definedName name="solver_rhs31" localSheetId="78" hidden="1">binary</definedName>
    <definedName name="solver_rhs32" localSheetId="78" hidden="1">binary</definedName>
    <definedName name="solver_rhs33" localSheetId="78" hidden="1">binary</definedName>
    <definedName name="solver_rhs34" localSheetId="78" hidden="1">binary</definedName>
    <definedName name="solver_rhs35" localSheetId="78" hidden="1">binary</definedName>
    <definedName name="solver_rhs36" localSheetId="78" hidden="1">binary</definedName>
    <definedName name="solver_rhs37" localSheetId="78" hidden="1">binary</definedName>
    <definedName name="solver_rhs38" localSheetId="78" hidden="1">binary</definedName>
    <definedName name="solver_rhs39" localSheetId="78" hidden="1">binary</definedName>
    <definedName name="solver_rhs4" localSheetId="78" hidden="1">binary</definedName>
    <definedName name="solver_rhs40" localSheetId="78" hidden="1">binary</definedName>
    <definedName name="solver_rhs41" localSheetId="78" hidden="1">binary</definedName>
    <definedName name="solver_rhs42" localSheetId="78" hidden="1">binary</definedName>
    <definedName name="solver_rhs43" localSheetId="78" hidden="1">binary</definedName>
    <definedName name="solver_rhs44" localSheetId="78" hidden="1">binary</definedName>
    <definedName name="solver_rhs46" localSheetId="78" hidden="1">binary</definedName>
    <definedName name="solver_rhs47" localSheetId="78" hidden="1">binary</definedName>
    <definedName name="solver_rhs48" localSheetId="78" hidden="1">binary</definedName>
    <definedName name="solver_rhs49" localSheetId="78" hidden="1">binary</definedName>
    <definedName name="solver_rhs5" localSheetId="78" hidden="1">binary</definedName>
    <definedName name="solver_rhs50" localSheetId="78" hidden="1">binary</definedName>
    <definedName name="solver_rhs51" localSheetId="78" hidden="1">binary</definedName>
    <definedName name="solver_rhs52" localSheetId="78" hidden="1">binary</definedName>
    <definedName name="solver_rhs53" localSheetId="78" hidden="1">binary</definedName>
    <definedName name="solver_rhs54" localSheetId="78" hidden="1">binary</definedName>
    <definedName name="solver_rhs55" localSheetId="78" hidden="1">binary</definedName>
    <definedName name="solver_rhs56" localSheetId="78" hidden="1">binary</definedName>
    <definedName name="solver_rhs57" localSheetId="78" hidden="1">binary</definedName>
    <definedName name="solver_rhs58" localSheetId="78" hidden="1">binary</definedName>
    <definedName name="solver_rhs59" localSheetId="78" hidden="1">binary</definedName>
    <definedName name="solver_rhs6" localSheetId="78" hidden="1">binary</definedName>
    <definedName name="solver_rhs60" localSheetId="78" hidden="1">binary</definedName>
    <definedName name="solver_rhs61" localSheetId="78" hidden="1">binary</definedName>
    <definedName name="solver_rhs62" localSheetId="78" hidden="1">binary</definedName>
    <definedName name="solver_rhs63" localSheetId="78" hidden="1">binary</definedName>
    <definedName name="solver_rhs64" localSheetId="78" hidden="1">binary</definedName>
    <definedName name="solver_rhs65" localSheetId="78" hidden="1">binary</definedName>
    <definedName name="solver_rhs66" localSheetId="78" hidden="1">binary</definedName>
    <definedName name="solver_rhs68" localSheetId="78" hidden="1">binary</definedName>
    <definedName name="solver_rhs69" localSheetId="78" hidden="1">binary</definedName>
    <definedName name="solver_rhs7" localSheetId="78" hidden="1">binary</definedName>
    <definedName name="solver_rhs70" localSheetId="78" hidden="1">binary</definedName>
    <definedName name="solver_rhs71" localSheetId="78" hidden="1">binary</definedName>
    <definedName name="solver_rhs72" localSheetId="78" hidden="1">binary</definedName>
    <definedName name="solver_rhs73" localSheetId="78" hidden="1">binary</definedName>
    <definedName name="solver_rhs74" localSheetId="78" hidden="1">binary</definedName>
    <definedName name="solver_rhs75" localSheetId="78" hidden="1">binary</definedName>
    <definedName name="solver_rhs76" localSheetId="78" hidden="1">binary</definedName>
    <definedName name="solver_rhs77" localSheetId="78" hidden="1">binary</definedName>
    <definedName name="solver_rhs78" localSheetId="78" hidden="1">binary</definedName>
    <definedName name="solver_rhs79" localSheetId="78" hidden="1">binary</definedName>
    <definedName name="solver_rhs8" localSheetId="78" hidden="1">binary</definedName>
    <definedName name="solver_rhs80" localSheetId="78" hidden="1">binary</definedName>
    <definedName name="solver_rhs81" localSheetId="78" hidden="1">binary</definedName>
    <definedName name="solver_rhs82" localSheetId="78" hidden="1">binary</definedName>
    <definedName name="solver_rhs83" localSheetId="78" hidden="1">binary</definedName>
    <definedName name="solver_rhs84" localSheetId="78" hidden="1">binary</definedName>
    <definedName name="solver_rhs85" localSheetId="78" hidden="1">binary</definedName>
    <definedName name="solver_rhs86" localSheetId="78" hidden="1">binary</definedName>
    <definedName name="solver_rhs87" localSheetId="78" hidden="1">binary</definedName>
    <definedName name="solver_rhs88" localSheetId="78" hidden="1">binary</definedName>
    <definedName name="solver_rhs9" localSheetId="78" hidden="1">binary</definedName>
    <definedName name="spk_cols" localSheetId="78">OFFSET(SPK_cols1,0,1,1,spk_nwc)</definedName>
    <definedName name="ssss" localSheetId="78" hidden="1">binary</definedName>
    <definedName name="Total_Payment" localSheetId="78">Scheduled_Payment+Extra_Payment</definedName>
    <definedName name="totcostXpercent" localSheetId="78">IF([0]!totcost&lt;101,0,ROUNDUP(IF(MPFee&gt;0,MPFee,1%*[0]!totcost),-2))</definedName>
    <definedName name="TW_Haxis1" localSheetId="78">OFFSET(TW_TPL,0,0,1,FS_TotalProjectLength)</definedName>
    <definedName name="TW_Haxis2" localSheetId="78">OFFSET(TW_TRL,0,0,1,netCfvc)</definedName>
    <definedName name="Values_en" localSheetId="78">IF(LAmount*IntRate*LYears*LStart&gt;0,1,0)</definedName>
    <definedName name="Values_Entered2" localSheetId="78">IF(Loan_Amount2*[0]!INT_RATE*Loan_Yrs*Loan_Start2&gt;0,1,0)</definedName>
    <definedName name="VEntered" localSheetId="78">IF(LAmount2*IRate2*LYears2*LStart2&gt;0,1,0)</definedName>
    <definedName name="VerChkFS" localSheetId="78"> IF(MID(FS_Version,1,8)&lt;&gt; "5.00.001", "Error: template requires Argus Developer v5.000.001.+",  "Argus Developer Version " &amp; FS_Version)</definedName>
    <definedName name="___aaa1" localSheetId="81">SUM(OFFSET(la_line02,0,2,1,1))</definedName>
    <definedName name="_aaa1" localSheetId="81">SUM(OFFSET(la_line02,0,2,1,1))</definedName>
    <definedName name="aaaa" localSheetId="81" hidden="1">binary</definedName>
    <definedName name="Actual" localSheetId="81">(PeriodInActual*(#REF!&gt;0))*PeriodInPlan</definedName>
    <definedName name="ActualBeyond" localSheetId="81">PeriodInActual*(#REF!&gt;0)</definedName>
    <definedName name="ActualNumberOfPayments" localSheetId="81">IFERROR(IF([0]!LoanIsGood,IF(PaymentsPerYear=1,1,MATCH(0.01,End_Bal,-1)+1)),"")</definedName>
    <definedName name="anchor1Range" localSheetId="81">OFFSET(anchor1,0,1,1,[0]!TotalProjectLength)</definedName>
    <definedName name="anchor2Range" localSheetId="81">OFFSET(anchor1,1,1,1,[0]!TotalProjectLength)</definedName>
    <definedName name="Apt_Stab" localSheetId="81">MATCH(Apt_Stab_Unit,Apt_Total_Occ,0)-1</definedName>
    <definedName name="Apt_Start_Date" localSheetId="81">DATE(Apt_Start_Year,Apt_Start_Month,1)</definedName>
    <definedName name="Argus" localSheetId="81">ROW()-ROW([0]!rrFirstRow)-1</definedName>
    <definedName name="asdfasdfasdfa" localSheetId="81" hidden="1">binary</definedName>
    <definedName name="asdfasfsa" localSheetId="81" hidden="1">binary</definedName>
    <definedName name="asdfsd" localSheetId="81" hidden="1">binary</definedName>
    <definedName name="asf" localSheetId="81" hidden="1">binary</definedName>
    <definedName name="asfsaf" localSheetId="81" hidden="1">binary</definedName>
    <definedName name="ch_Dt1CumIRRline" localSheetId="81">OFFSET(FStabNWC,-61,4,1,netCfvc)</definedName>
    <definedName name="ch_Dt2CumIRRline" localSheetId="81">OFFSET(FStabNWC,-48,4,1,netCfvc)</definedName>
    <definedName name="ch_Dt3CumIRRline" localSheetId="81">OFFSET(FStabNWC,-35,4,1,netCfvc)</definedName>
    <definedName name="ch_Dt4CumIRRline" localSheetId="81">OFFSET(FStabNWC,-22,4,1,netCfvc)</definedName>
    <definedName name="ch_Dt5CumIRRline" localSheetId="81">OFFSET(FStabNWC,-9,4,1,netCfvc)</definedName>
    <definedName name="ch_Eq1CumIRRLine" localSheetId="81">OFFSET(FStabNWC,-90,4,1,netCfvc)</definedName>
    <definedName name="ch_Eq1IRRline" localSheetId="81">OFFSET(FStabNWC,-158,4,1,netCfvc)</definedName>
    <definedName name="ch_Eq2CumIRRline" localSheetId="81">OFFSET(FStabNWC,-89,4,1,netCfvc)</definedName>
    <definedName name="ch_Eq2IRRline" localSheetId="81">OFFSET(FStabNWC,-145,4,1,netCfvc)</definedName>
    <definedName name="ch_Eq3CumIRRline" localSheetId="81">OFFSET(FStabNWC,-88,4,1,netCfvc)</definedName>
    <definedName name="ch_Eq3IRRline" localSheetId="81">OFFSET(FStabNWC,-132,4,1,netCfvc)</definedName>
    <definedName name="ch_Eq4CumIRRline" localSheetId="81">OFFSET(FStabNWC,-87,4,1,netCfvc)</definedName>
    <definedName name="ch_Eq4IRRLine" localSheetId="81">OFFSET(FStabNWC,-119,4,1,netCfvc)</definedName>
    <definedName name="ch_Eq5CumIRRline" localSheetId="81">OFFSET(FStabNWC,-86,4,1,netCfvc)</definedName>
    <definedName name="ch_Eq5IRRline" localSheetId="81">OFFSET(FStabNWC,-106,4,1,netCfvc)</definedName>
    <definedName name="ch_LCost1_" localSheetId="81">-OFFSET(FStabNWC,20,4,1,netCfvc)</definedName>
    <definedName name="ch_TotalFinCost" localSheetId="81">OFFSET(FStabNWC,-169,4,1,netCfvc)</definedName>
    <definedName name="ch1_CapSale1" localSheetId="81">OFFSET(FStabNWC,10,4,1,netCfvc)</definedName>
    <definedName name="ch1_Const1" localSheetId="81">OFFSET(FStabNWC,64,4,1,netCfvc)</definedName>
    <definedName name="ch1_Const1_" localSheetId="81">-OFFSET(FStabNWC,64,4,1,netCfvc)</definedName>
    <definedName name="ch1_Land1" localSheetId="81">OFFSET(FStabNWC,48,4,1,netCfvc)</definedName>
    <definedName name="ch1_Land1_" localSheetId="81">-OFFSET(FStabNWC,48,4,1,netCfvc)</definedName>
    <definedName name="ch1_Lcost1" localSheetId="81">OFFSET(FStabNWC,20,4,1,netCfvc)</definedName>
    <definedName name="ch1_Mktg1" localSheetId="81">OFFSET(FStabNWC,90,4,1,netCfvc)</definedName>
    <definedName name="ch1_Mktg1_" localSheetId="81">-OFFSET(FStabNWC,90,4,1,netCfvc)</definedName>
    <definedName name="ch1_NOI1" localSheetId="81">OFFSET(FStabNWC,6,4,1,netCfvc)</definedName>
    <definedName name="ch1_NPaf" comment="..Net Positon After finance (Project IRR basis)" localSheetId="81">OFFSET(FStabNWC,-91,4,1,netCfvc)</definedName>
    <definedName name="ch1_NPpf" localSheetId="81">OFFSET(FStabNWC,-92,4,1,netCfvc)</definedName>
    <definedName name="ch1_Prof1" localSheetId="81">OFFSET(FStabNWC,75,4,1,netCfvc)</definedName>
    <definedName name="ch1_Prof1_" localSheetId="81">OFFSET(FStabNWC,-75,4,1,netCfvc)</definedName>
    <definedName name="ch1_TOther1" localSheetId="81">OFFSET(FStabNWC,127,4,1,netCfvc)</definedName>
    <definedName name="ch1_TOther1_" localSheetId="81">-OFFSET(FStabNWC,127,4,1,netCfvc)</definedName>
    <definedName name="ch1_USale1" localSheetId="81">OFFSET(FStabNWC,30,4,1,netCfvc)</definedName>
    <definedName name="chart_date" localSheetId="81">OFFSET(#REF!,2,0,'RR Detailed (2)'!nper,1)</definedName>
    <definedName name="chart_nper" localSheetId="81">ROW(OFFSET(#REF!,0,0,'RR Detailed (2)'!nper,1))</definedName>
    <definedName name="Chart1Data1" localSheetId="81">OFFSET(Chart1Row1,0,0,1,FS_TotalProjectLength)</definedName>
    <definedName name="Chart1Data2" localSheetId="81">OFFSET(Chart1Row1,1,0,1,FS_TotalProjectLength)</definedName>
    <definedName name="Chart1Data3" localSheetId="81">OFFSET(Chart1Row1,2,0,1,FS_TotalProjectLength)</definedName>
    <definedName name="Chart1Data4" localSheetId="81">OFFSET(Chart1Row1,3,0,1,FS_TotalProjectLength)</definedName>
    <definedName name="ChartCF" localSheetId="81">OFFSET(#REF!,,,,1+COUNTIF(#REF!,"&lt;="&amp;HoldPeriod/12))</definedName>
    <definedName name="ChartNetOperatingIncome" localSheetId="81">OFFSET(#REF!,,,,1+COUNTIF(#REF!,"&lt;="&amp;HoldPeriod/12))</definedName>
    <definedName name="ChartYear" localSheetId="81">"Year "&amp;OFFSET(#REF!,,,,COUNTIF(#REF!,"&lt;="&amp;HoldPeriod/12))</definedName>
    <definedName name="contform" localSheetId="81">IF([0]!totcost&gt;201,(ROUNDUP(IF(MPC&gt;0,MPC,cont*[0]!totcost),-2)),0)</definedName>
    <definedName name="cum_balance" localSheetId="81">OFFSET(#REF!,2,0,'RR Detailed (2)'!nper,1)</definedName>
    <definedName name="cum_interest" localSheetId="81">OFFSET(#REF!,2,0,'RR Detailed (2)'!nper,1)</definedName>
    <definedName name="cum_payments" localSheetId="81">OFFSET(#REF!,2,0,'RR Detailed (2)'!nper,1)</definedName>
    <definedName name="cum_principal" localSheetId="81">OFFSET(#REF!,2,0,'RR Detailed (2)'!nper,1)</definedName>
    <definedName name="Current" localSheetId="81">[0]!cell.SUI/100</definedName>
    <definedName name="dfform" localSheetId="81">IF([0]!totcost&lt;201,0,ROUNDUP(IF(MPFee&gt;0,MPFee,1%*[0]!totcost),-2))</definedName>
    <definedName name="ELUdate" localSheetId="81">DATE(YEAR([0]!ProjectStartDate),MONTH([0]!ProjectStartDate)+[0]!StabilisedIncomeMonth-1,DAY([0]!ProjectStartDate))</definedName>
    <definedName name="fdfd" localSheetId="8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inform" localSheetId="81">IF(MCLI&gt;0,MCLI,(((#N/A/12)*conmos)*[0]!totcost)*45%)</definedName>
    <definedName name="finforma" localSheetId="81">IF(MCLI&gt;0,MCLI,(((#N/A/12)*conmos)*[0]!totcost)*45%)</definedName>
    <definedName name="FSmatrix" localSheetId="81">OFFSET(anchorMatrix1,0,0,50,FS_NumberOfFinanceStructures)</definedName>
    <definedName name="int_rate_history" localSheetId="81">OFFSET(#REF!,2,0,'RR Detailed (2)'!nper,1)</definedName>
    <definedName name="kjj" localSheetId="81" hidden="1">binary</definedName>
    <definedName name="Last" localSheetId="81">IF('RR Detailed (2)'!Values_en,HRow+'RR Detailed (2)'!NPayments,HRow)</definedName>
    <definedName name="Last_Row" localSheetId="81">IF(Values_Entered,[0]!Header_Row+[0]!Number_of_Payments,[0]!Header_Row)</definedName>
    <definedName name="Last_Row2" localSheetId="81">IF('RR Detailed (2)'!Values_Entered2,Header_Row2+'RR Detailed (2)'!Nber_of_Payments,Header_Row2)</definedName>
    <definedName name="LOCAL_MYSQL_DATE_FORMAT" localSheetId="8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Row" localSheetId="81">IF('RR Detailed (2)'!VEntered,HRow2+'RR Detailed (2)'!NPayments2,HRow2)</definedName>
    <definedName name="mnoif" localSheetId="81">1+((YEAR(EIFdate)-YEAR([0]!ProjectStartDate))*12)+MONTH(EIFdate)-MONTH([0]!ProjectStartDate)</definedName>
    <definedName name="mnoIFdate" localSheetId="81">DATE(YEAR([0]!ProjectStartDate),MONTH([0]!ProjectStartDate)+'RR Detailed (2)'!mnoif,DAY([0]!ProjectStartDate))</definedName>
    <definedName name="Nber_of_Payments" localSheetId="81">MATCH(0.01,End_Bal2,-1)+1</definedName>
    <definedName name="No_FSCF_Periods" localSheetId="81">ROUNDUP(FS_TotalProjectLength/cfvc,0)</definedName>
    <definedName name="NPayments" localSheetId="81">MATCH(0.01,EBal,-1)+1</definedName>
    <definedName name="NPayments2" localSheetId="81">MATCH(0.01,EBal2,-1)+1</definedName>
    <definedName name="nper" localSheetId="81">term*[0]!periods_per_year</definedName>
    <definedName name="Payment_Date" localSheetId="81">DATE(YEAR(Loan_Start),MONTH(Loan_Start)+[0]!Payment_Number,DAY(Loan_Start))</definedName>
    <definedName name="PHmatrix" localSheetId="81">OFFSET(anchorMatrix2,0,0,50,FS_NumberOfFinanceStructurePhases)</definedName>
    <definedName name="Plan" localSheetId="81">PeriodInPlan*(#REF!&gt;0)</definedName>
    <definedName name="Print_Area_Reset" localSheetId="81">OFFSET(Full_Print,0,0,'RR Detailed (2)'!Last_Row)</definedName>
    <definedName name="PrintArea_SET" localSheetId="81">OFFSET(#REF!,,,[0]!LastRow,[0]!LastCol)</definedName>
    <definedName name="Radnor" localSheetId="81" hidden="1">binary</definedName>
    <definedName name="Range_CFAF" localSheetId="81">OFFSET(#REF!,0,0,1,Analysis_Period)</definedName>
    <definedName name="Range_Months" localSheetId="81">OFFSET(#REF!,0,0,1,Analysis_Period)</definedName>
    <definedName name="Range_NOI" localSheetId="81">OFFSET(#REF!,0,0,1,Analysis_Period)</definedName>
    <definedName name="rrLast" localSheetId="81">ROW()-ROW(rrFirstRow)-1</definedName>
    <definedName name="sdddd" localSheetId="81">IF([0]!Values_Entered,[0]!Header_Row+[0]!Number_of_Payments,[0]!Header_Row)</definedName>
    <definedName name="solver_rhs10" localSheetId="81" hidden="1">binary</definedName>
    <definedName name="solver_rhs11" localSheetId="81" hidden="1">binary</definedName>
    <definedName name="solver_rhs12" localSheetId="81" hidden="1">binary</definedName>
    <definedName name="solver_rhs13" localSheetId="81" hidden="1">binary</definedName>
    <definedName name="solver_rhs14" localSheetId="81" hidden="1">binary</definedName>
    <definedName name="solver_rhs15" localSheetId="81" hidden="1">binary</definedName>
    <definedName name="solver_rhs16" localSheetId="81" hidden="1">binary</definedName>
    <definedName name="solver_rhs17" localSheetId="81" hidden="1">binary</definedName>
    <definedName name="solver_rhs18" localSheetId="81" hidden="1">binary</definedName>
    <definedName name="solver_rhs19" localSheetId="81" hidden="1">binary</definedName>
    <definedName name="solver_rhs2" localSheetId="81" hidden="1">binary</definedName>
    <definedName name="solver_rhs20" localSheetId="81" hidden="1">binary</definedName>
    <definedName name="solver_rhs21" localSheetId="81" hidden="1">binary</definedName>
    <definedName name="solver_rhs22" localSheetId="81" hidden="1">binary</definedName>
    <definedName name="solver_rhs24" localSheetId="81" hidden="1">binary</definedName>
    <definedName name="solver_rhs25" localSheetId="81" hidden="1">binary</definedName>
    <definedName name="solver_rhs26" localSheetId="81" hidden="1">binary</definedName>
    <definedName name="solver_rhs27" localSheetId="81" hidden="1">binary</definedName>
    <definedName name="solver_rhs28" localSheetId="81" hidden="1">binary</definedName>
    <definedName name="solver_rhs29" localSheetId="81" hidden="1">binary</definedName>
    <definedName name="solver_rhs3" localSheetId="81" hidden="1">binary</definedName>
    <definedName name="solver_rhs30" localSheetId="81" hidden="1">binary</definedName>
    <definedName name="solver_rhs31" localSheetId="81" hidden="1">binary</definedName>
    <definedName name="solver_rhs32" localSheetId="81" hidden="1">binary</definedName>
    <definedName name="solver_rhs33" localSheetId="81" hidden="1">binary</definedName>
    <definedName name="solver_rhs34" localSheetId="81" hidden="1">binary</definedName>
    <definedName name="solver_rhs35" localSheetId="81" hidden="1">binary</definedName>
    <definedName name="solver_rhs36" localSheetId="81" hidden="1">binary</definedName>
    <definedName name="solver_rhs37" localSheetId="81" hidden="1">binary</definedName>
    <definedName name="solver_rhs38" localSheetId="81" hidden="1">binary</definedName>
    <definedName name="solver_rhs39" localSheetId="81" hidden="1">binary</definedName>
    <definedName name="solver_rhs4" localSheetId="81" hidden="1">binary</definedName>
    <definedName name="solver_rhs40" localSheetId="81" hidden="1">binary</definedName>
    <definedName name="solver_rhs41" localSheetId="81" hidden="1">binary</definedName>
    <definedName name="solver_rhs42" localSheetId="81" hidden="1">binary</definedName>
    <definedName name="solver_rhs43" localSheetId="81" hidden="1">binary</definedName>
    <definedName name="solver_rhs44" localSheetId="81" hidden="1">binary</definedName>
    <definedName name="solver_rhs46" localSheetId="81" hidden="1">binary</definedName>
    <definedName name="solver_rhs47" localSheetId="81" hidden="1">binary</definedName>
    <definedName name="solver_rhs48" localSheetId="81" hidden="1">binary</definedName>
    <definedName name="solver_rhs49" localSheetId="81" hidden="1">binary</definedName>
    <definedName name="solver_rhs5" localSheetId="81" hidden="1">binary</definedName>
    <definedName name="solver_rhs50" localSheetId="81" hidden="1">binary</definedName>
    <definedName name="solver_rhs51" localSheetId="81" hidden="1">binary</definedName>
    <definedName name="solver_rhs52" localSheetId="81" hidden="1">binary</definedName>
    <definedName name="solver_rhs53" localSheetId="81" hidden="1">binary</definedName>
    <definedName name="solver_rhs54" localSheetId="81" hidden="1">binary</definedName>
    <definedName name="solver_rhs55" localSheetId="81" hidden="1">binary</definedName>
    <definedName name="solver_rhs56" localSheetId="81" hidden="1">binary</definedName>
    <definedName name="solver_rhs57" localSheetId="81" hidden="1">binary</definedName>
    <definedName name="solver_rhs58" localSheetId="81" hidden="1">binary</definedName>
    <definedName name="solver_rhs59" localSheetId="81" hidden="1">binary</definedName>
    <definedName name="solver_rhs6" localSheetId="81" hidden="1">binary</definedName>
    <definedName name="solver_rhs60" localSheetId="81" hidden="1">binary</definedName>
    <definedName name="solver_rhs61" localSheetId="81" hidden="1">binary</definedName>
    <definedName name="solver_rhs62" localSheetId="81" hidden="1">binary</definedName>
    <definedName name="solver_rhs63" localSheetId="81" hidden="1">binary</definedName>
    <definedName name="solver_rhs64" localSheetId="81" hidden="1">binary</definedName>
    <definedName name="solver_rhs65" localSheetId="81" hidden="1">binary</definedName>
    <definedName name="solver_rhs66" localSheetId="81" hidden="1">binary</definedName>
    <definedName name="solver_rhs68" localSheetId="81" hidden="1">binary</definedName>
    <definedName name="solver_rhs69" localSheetId="81" hidden="1">binary</definedName>
    <definedName name="solver_rhs7" localSheetId="81" hidden="1">binary</definedName>
    <definedName name="solver_rhs70" localSheetId="81" hidden="1">binary</definedName>
    <definedName name="solver_rhs71" localSheetId="81" hidden="1">binary</definedName>
    <definedName name="solver_rhs72" localSheetId="81" hidden="1">binary</definedName>
    <definedName name="solver_rhs73" localSheetId="81" hidden="1">binary</definedName>
    <definedName name="solver_rhs74" localSheetId="81" hidden="1">binary</definedName>
    <definedName name="solver_rhs75" localSheetId="81" hidden="1">binary</definedName>
    <definedName name="solver_rhs76" localSheetId="81" hidden="1">binary</definedName>
    <definedName name="solver_rhs77" localSheetId="81" hidden="1">binary</definedName>
    <definedName name="solver_rhs78" localSheetId="81" hidden="1">binary</definedName>
    <definedName name="solver_rhs79" localSheetId="81" hidden="1">binary</definedName>
    <definedName name="solver_rhs8" localSheetId="81" hidden="1">binary</definedName>
    <definedName name="solver_rhs80" localSheetId="81" hidden="1">binary</definedName>
    <definedName name="solver_rhs81" localSheetId="81" hidden="1">binary</definedName>
    <definedName name="solver_rhs82" localSheetId="81" hidden="1">binary</definedName>
    <definedName name="solver_rhs83" localSheetId="81" hidden="1">binary</definedName>
    <definedName name="solver_rhs84" localSheetId="81" hidden="1">binary</definedName>
    <definedName name="solver_rhs85" localSheetId="81" hidden="1">binary</definedName>
    <definedName name="solver_rhs86" localSheetId="81" hidden="1">binary</definedName>
    <definedName name="solver_rhs87" localSheetId="81" hidden="1">binary</definedName>
    <definedName name="solver_rhs88" localSheetId="81" hidden="1">binary</definedName>
    <definedName name="solver_rhs9" localSheetId="81" hidden="1">binary</definedName>
    <definedName name="spk_cols" localSheetId="81">OFFSET(SPK_cols1,0,1,1,spk_nwc)</definedName>
    <definedName name="ssss" localSheetId="81" hidden="1">binary</definedName>
    <definedName name="SUI" localSheetId="81">[0]!cell.SUI/100</definedName>
    <definedName name="totcostXpercent" localSheetId="81">IF([0]!totcost&lt;101,0,ROUNDUP(IF(MPFee&gt;0,MPFee,1%*[0]!totcost),-2))</definedName>
    <definedName name="TW_Haxis1" localSheetId="81">OFFSET(TW_TPL,0,0,1,FS_TotalProjectLength)</definedName>
    <definedName name="TW_Haxis2" localSheetId="81">OFFSET(TW_TRL,0,0,1,netCfvc)</definedName>
    <definedName name="Values_en" localSheetId="81">IF(LAmount*IntRate*LYears*LStart&gt;0,1,0)</definedName>
    <definedName name="Values_Entered2" localSheetId="81">IF(Loan_Amount2*[0]!INT_RATE*Loan_Yrs*Loan_Start2&gt;0,1,0)</definedName>
    <definedName name="VEntered" localSheetId="81">IF(LAmount2*IRate2*LYears2*LStart2&gt;0,1,0)</definedName>
    <definedName name="VerChkDS" localSheetId="81"> IF(MID([0]!Version,1,8)&lt;&gt; "5.00.001", "Error: template requires Argus Developer v5.000.001.+",  "Argus Developer Version " &amp; [0]!Version)</definedName>
    <definedName name="VerChkFS" localSheetId="81"> IF(MID(FS_Version,1,8)&lt;&gt; "5.00.001", "Error: template requires Argus Developer v5.000.001.+",  "Argus Developer Version " &amp; FS_Version)</definedName>
  </definedNames>
  <calcPr calcId="191028" fullCalcOnLoad="1"/>
</workbook>
</file>

<file path=xl/styles.xml><?xml version="1.0" encoding="utf-8"?>
<styleSheet xmlns="http://schemas.openxmlformats.org/spreadsheetml/2006/main">
  <numFmts count="116">
    <numFmt numFmtId="164" formatCode="[$-409]mmm\-yy;@"/>
    <numFmt numFmtId="165" formatCode="&quot;FY&quot;\ 0000"/>
    <numFmt numFmtId="166" formatCode="_(* #,##0_);_(* \(#,##0\);_(* &quot;-&quot;??_);_(@_)"/>
    <numFmt numFmtId="167" formatCode="0.0%"/>
    <numFmt numFmtId="168" formatCode="&quot;$&quot;#,##0.00_);[Red]\(&quot;$&quot;#,##0.00\)"/>
    <numFmt numFmtId="169" formatCode="&quot;$&quot;#,##0_);[Red]\(&quot;$&quot;#,##0\)"/>
    <numFmt numFmtId="170" formatCode="\ &quot;Year&quot;\ 0"/>
    <numFmt numFmtId="171" formatCode="&quot;Year&quot;\ 0"/>
    <numFmt numFmtId="172" formatCode="&quot;YE &quot;\ mm/yy"/>
    <numFmt numFmtId="173" formatCode="0.0000"/>
    <numFmt numFmtId="174" formatCode="[$$-409]#,##0"/>
    <numFmt numFmtId="175" formatCode="&quot;$&quot;#,##0;[Red]&quot;$&quot;#,##0"/>
    <numFmt numFmtId="176" formatCode="&quot;$&quot;#,##0"/>
    <numFmt numFmtId="177" formatCode="\$#,##0"/>
    <numFmt numFmtId="178" formatCode="\ &quot;YE&quot;\ mm/yy"/>
    <numFmt numFmtId="179" formatCode="&quot;$&quot;#,##0_);\(&quot;$&quot;#,##0\)"/>
    <numFmt numFmtId="180" formatCode="#,##0.0%;\(#,##0.0%\)"/>
    <numFmt numFmtId="181" formatCode="&quot;$&quot;#,##0.00_);\(&quot;$&quot;#,##0.00\)"/>
    <numFmt numFmtId="182" formatCode="0.0_);\(0.0\)"/>
    <numFmt numFmtId="183" formatCode="[$$-409]#,##0_);\([$$-409]#,##0\)"/>
    <numFmt numFmtId="184" formatCode="[$$-409]#,##0.00_);\([$$-409]#,##0.00\)"/>
    <numFmt numFmtId="185" formatCode="0.00\ &quot;acres&quot;"/>
    <numFmt numFmtId="186" formatCode="#,##0.0_);\(#,##0.0\)"/>
    <numFmt numFmtId="187" formatCode="#,##0;[Red]#,##0"/>
    <numFmt numFmtId="188" formatCode="[$$-409]#,##0;[Red][$$-409]#,##0"/>
    <numFmt numFmtId="189" formatCode="[$$-409]#,##0.00"/>
    <numFmt numFmtId="190" formatCode="#0%\ &quot;of Purchase Price&quot;"/>
    <numFmt numFmtId="191" formatCode="mm\/dd\/yyyy"/>
    <numFmt numFmtId="192" formatCode="#,##0\ &quot;SF&quot;"/>
    <numFmt numFmtId="193" formatCode="&quot;Property&quot;\ 0"/>
    <numFmt numFmtId="194" formatCode="&quot;$&quot;#,##0.00"/>
    <numFmt numFmtId="195" formatCode="&quot;$&quot;#0.00\ &quot;PSF&quot;"/>
    <numFmt numFmtId="196" formatCode="0.0\ &quot;Yrs&quot;"/>
    <numFmt numFmtId="197" formatCode="_([$$-409]* #,##0.00_);_([$$-409]* \(#,##0.00\);_([$$-409]* &quot;-&quot;??_);_(@_)"/>
    <numFmt numFmtId="198" formatCode="0_);\(0\)"/>
    <numFmt numFmtId="199" formatCode="&quot;As of &quot;mm/dd/yyyy"/>
    <numFmt numFmtId="200" formatCode="0.0000%"/>
    <numFmt numFmtId="201" formatCode="_([$$-409]* #,##0.0000_);_([$$-409]* \(#,##0.0000\);_([$$-409]* &quot;-&quot;??_);_(@_)"/>
    <numFmt numFmtId="202" formatCode="&quot;Year&quot;\ 0_);\(0\)"/>
    <numFmt numFmtId="203" formatCode="0.0"/>
    <numFmt numFmtId="204" formatCode="yyyy"/>
    <numFmt numFmtId="205" formatCode="#,##0;[Red]\ \ \-\ #,##0\ ;&quot;-&quot;"/>
    <numFmt numFmtId="206" formatCode="mmmm\ d\,\ yyyy"/>
    <numFmt numFmtId="207" formatCode="&quot;WALT = &quot;0.0\ &quot;Yrs&quot;"/>
    <numFmt numFmtId="208" formatCode="0\ &quot;Mos&quot;"/>
    <numFmt numFmtId="209" formatCode="\ &quot;YE&quot;\ mmm\-yy"/>
    <numFmt numFmtId="210" formatCode="_([$$-409]* #,##0_);_([$$-409]* \(#,##0\);_([$$-409]* &quot;-&quot;??_);_(@_)"/>
    <numFmt numFmtId="211" formatCode="0.000%"/>
    <numFmt numFmtId="212" formatCode="_(&quot;$&quot;* #,##0.00_);_(&quot;$&quot;* \(#,##0.00\);_(&quot;$&quot;* &quot;-&quot;??_);_(@_)"/>
    <numFmt numFmtId="213" formatCode="##,##0\ &quot;sf&quot;"/>
    <numFmt numFmtId="214" formatCode="m/d/yy;@"/>
    <numFmt numFmtId="215" formatCode="###,##0\ &quot;SF&quot;"/>
    <numFmt numFmtId="216" formatCode="&quot;&gt;&quot;\ ##,###"/>
    <numFmt numFmtId="217" formatCode="&quot;&lt;&quot;\ ##,###"/>
    <numFmt numFmtId="218" formatCode="\$###0.00;\$###0.00"/>
    <numFmt numFmtId="219" formatCode="##,###\ &quot;sf&quot;"/>
    <numFmt numFmtId="220" formatCode="_(&quot;$&quot;#,##0.0_)_%;\(&quot;$&quot;#,##0.0\)_%;_(&quot;–&quot;_)_%;_(@_)_%"/>
    <numFmt numFmtId="221" formatCode="_(0.0%_);\(0.0%\);_(&quot;–&quot;_)_%;_(@_)_%"/>
    <numFmt numFmtId="222" formatCode="_(&quot;$&quot;#,##0.00_)_%;\(&quot;$&quot;#,##0.00\)_%;_(&quot;–&quot;_)_%;_(@_)_%"/>
    <numFmt numFmtId="223" formatCode="##,##0\ &quot;SF&quot;"/>
    <numFmt numFmtId="224" formatCode="#,##0;#,##0"/>
    <numFmt numFmtId="225" formatCode="##,###"/>
    <numFmt numFmtId="226" formatCode="&quot;CY&quot;\ 0"/>
    <numFmt numFmtId="227" formatCode="&quot;Tax Year&quot;\ 0"/>
    <numFmt numFmtId="228" formatCode="&quot;$&quot;#,##0.000000"/>
    <numFmt numFmtId="229" formatCode="0_);[Red]\(0\)"/>
    <numFmt numFmtId="230" formatCode="&quot;Historical Sales (&quot;#,##0\ &quot;SF)&quot;"/>
    <numFmt numFmtId="231" formatCode="#,###\ &quot;SF&quot;"/>
    <numFmt numFmtId="232" formatCode="0%&quot; of Excess&quot;"/>
    <numFmt numFmtId="233" formatCode="#,##0.00\ &quot;AC&quot;"/>
    <numFmt numFmtId="234" formatCode="#,##0.0\ &quot;AC&quot;"/>
    <numFmt numFmtId="235" formatCode="&quot;BLDG &quot;##"/>
    <numFmt numFmtId="236" formatCode="0.0%&quot; Excl. Seafood City, Planet Fitness, DDs &amp; Hibatchi Buffet&quot;"/>
    <numFmt numFmtId="237" formatCode="_(&quot;$&quot;* #,##0_);_(&quot;$&quot;* \(#,##0\);_(&quot;$&quot;* &quot;-&quot;??_);_(@_)"/>
    <numFmt numFmtId="238" formatCode="_-* #,##0.00_-;\-* #,##0.00_-;_-* &quot;-&quot;??_-;_-@_-"/>
    <numFmt numFmtId="239" formatCode="&quot;$&quot;#,##0;&quot;$&quot;\-#,##0"/>
    <numFmt numFmtId="240" formatCode="&quot;$&quot;#,##0_);&quot;$&quot;\(#,##0\)"/>
    <numFmt numFmtId="241" formatCode="0.000000"/>
    <numFmt numFmtId="242" formatCode="_-* #,##0_-;\-* #,##0_-;_-* &quot;-&quot;??_-;_-@_-"/>
    <numFmt numFmtId="243" formatCode="_(#,##0.0_)_%;\(#,##0.0\)_%;_(&quot;–&quot;_)_%;_(@_)_%"/>
    <numFmt numFmtId="244" formatCode="_-&quot;$&quot;* #,##0.00_-;\-&quot;$&quot;* #,##0.00_-;_-&quot;$&quot;* &quot;-&quot;??_-;_-@_-"/>
    <numFmt numFmtId="245" formatCode="#,##0%;\(#,##0%\)"/>
    <numFmt numFmtId="246" formatCode="&quot;$&quot;0.00\ &quot;psf&quot;"/>
    <numFmt numFmtId="247" formatCode="0.0\ &quot;mi&quot;"/>
    <numFmt numFmtId="248" formatCode="#\ &quot;Units&quot;"/>
    <numFmt numFmtId="249" formatCode="mm/dd/yyyy;@"/>
    <numFmt numFmtId="250" formatCode="&quot;$&quot;#,##0\ &quot;PSF&quot;"/>
    <numFmt numFmtId="251" formatCode="#0\ &quot;Units&quot;"/>
    <numFmt numFmtId="252" formatCode="\$#,##0.00"/>
    <numFmt numFmtId="253" formatCode="\$#,##0.00;&quot;($&quot;#,##0.00\);\-"/>
    <numFmt numFmtId="254" formatCode="&quot;$&quot;#,##0.00;[Red]&quot;($&quot;#,##0.00&quot;)&quot;"/>
    <numFmt numFmtId="255" formatCode="\$#,##0.00;\(\$#,##0.00\);&quot;-&quot;"/>
    <numFmt numFmtId="256" formatCode="0.000"/>
    <numFmt numFmtId="257" formatCode="\$#,##0.00;\(\$#,##0.00\);"/>
    <numFmt numFmtId="258" formatCode="[$$-409]#,##0.000_);\([$$-409]#,##0.000\)"/>
    <numFmt numFmtId="259" formatCode="\$#,##0;&quot;($&quot;#,##0\);\-"/>
    <numFmt numFmtId="260" formatCode="0.00000"/>
    <numFmt numFmtId="261" formatCode="###,##0.######"/>
    <numFmt numFmtId="262" formatCode="#,##0;\(#,##0\);\-"/>
    <numFmt numFmtId="263" formatCode="#,##0.00;\(#,##0.00\);\-"/>
    <numFmt numFmtId="264" formatCode="0.0%\ &quot;EGR&quot;"/>
    <numFmt numFmtId="265" formatCode="#,##0.00;\(#,##0.00\);&quot;-&quot;"/>
    <numFmt numFmtId="266" formatCode="\+#,##0.00;\-#,##0.00;&quot;-&quot;"/>
    <numFmt numFmtId="267" formatCode="#\ &quot;Unit&quot;"/>
    <numFmt numFmtId="268" formatCode="&quot;$&quot;#,##0\ &quot;Purchase Price&quot;"/>
    <numFmt numFmtId="269" formatCode="0."/>
    <numFmt numFmtId="270" formatCode="\$#,##0.00;\(\$#,##0.00\);\-"/>
    <numFmt numFmtId="271" formatCode="General_)"/>
    <numFmt numFmtId="272" formatCode="[$-409]mmm\-yyyy;@"/>
    <numFmt numFmtId="273" formatCode="#,##0.00&quot; $&quot;_);[Red]\(#,##0.00&quot; $&quot;\)"/>
    <numFmt numFmtId="274" formatCode="_ * #,##0.00_)\ &quot;$&quot;_ ;_ * \(#,##0.00\)\ &quot;$&quot;_ ;_ * &quot;-&quot;??_)\ &quot;$&quot;_ ;_ @_ "/>
    <numFmt numFmtId="275" formatCode="_ * #,##0.00_)\ _$_ ;_ * \(#,##0.00\)\ _$_ ;_ * &quot;-&quot;??_)\ _$_ ;_ @_ "/>
    <numFmt numFmtId="276" formatCode="_-* #,##0.00\ &quot;$&quot;_-;_-* #,##0.00\ &quot;$&quot;\-;_-* &quot;-&quot;??\ &quot;$&quot;_-;_-@_-"/>
    <numFmt numFmtId="277" formatCode="_(\$* #,##0.00_);_(\$* \(#,##0.00\);_(\$* \-??_);_(@_)"/>
    <numFmt numFmtId="278" formatCode="_(* #,##0.00_);_(* \(#,##0.00\);_(* \-??_);_(@_)"/>
    <numFmt numFmtId="279" formatCode="_-&quot;₱&quot;* #,##0.00_-;\-&quot;₱&quot;* #,##0.00_-;_-&quot;₱&quot;* &quot;-&quot;??_-;_-@_-"/>
  </numFmts>
  <fonts count="432">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1"/>
      <sz val="11"/>
      <scheme val="minor"/>
    </font>
    <font>
      <name val="Calibri"/>
      <family val="2"/>
      <b val="1"/>
      <i val="1"/>
      <color theme="3"/>
      <sz val="13"/>
      <scheme val="minor"/>
    </font>
    <font>
      <name val="Calibri"/>
      <family val="2"/>
      <sz val="11"/>
    </font>
    <font>
      <name val="Calibri"/>
      <family val="2"/>
      <sz val="10"/>
      <scheme val="minor"/>
    </font>
    <font>
      <name val="Arial"/>
      <family val="2"/>
      <color theme="1"/>
      <sz val="11"/>
    </font>
    <font>
      <name val="Calibri"/>
      <family val="2"/>
      <sz val="11"/>
      <scheme val="minor"/>
    </font>
    <font>
      <name val="Calibri"/>
      <family val="2"/>
      <b val="1"/>
      <sz val="11"/>
      <scheme val="minor"/>
    </font>
    <font>
      <name val="Arial"/>
      <family val="2"/>
      <color theme="1"/>
      <sz val="11"/>
    </font>
    <font>
      <name val="Arial"/>
      <family val="2"/>
      <sz val="10"/>
    </font>
    <font>
      <name val="Calibri"/>
      <family val="2"/>
      <color rgb="FF000000"/>
      <sz val="11"/>
    </font>
    <font>
      <name val="Arial"/>
      <family val="2"/>
      <sz val="12"/>
    </font>
    <font>
      <name val="Arial"/>
      <family val="2"/>
      <sz val="11"/>
    </font>
    <font>
      <name val="Arial"/>
      <family val="2"/>
      <sz val="26"/>
    </font>
    <font>
      <name val="Arial"/>
      <family val="2"/>
      <color theme="1"/>
      <sz val="12"/>
      <u val="singleAccounting"/>
    </font>
    <font>
      <name val="Arial"/>
      <family val="2"/>
      <color theme="1"/>
      <sz val="26"/>
    </font>
    <font>
      <name val="Arial"/>
      <family val="2"/>
      <color theme="10"/>
      <sz val="11"/>
      <u val="single"/>
    </font>
    <font>
      <name val="Calibri"/>
      <family val="2"/>
      <color theme="1"/>
      <sz val="8"/>
      <scheme val="minor"/>
    </font>
    <font>
      <name val="Arial Narrow"/>
      <family val="2"/>
      <sz val="10"/>
    </font>
    <font>
      <name val="Times New Roman"/>
      <family val="1"/>
      <sz val="10"/>
    </font>
    <font>
      <name val="Arial Narrow"/>
      <family val="2"/>
      <i val="1"/>
      <sz val="10"/>
    </font>
    <font>
      <name val="Arial Narrow"/>
      <family val="2"/>
      <sz val="12"/>
    </font>
    <font>
      <name val="Arial Narrow"/>
      <family val="2"/>
      <color theme="0"/>
      <sz val="12"/>
    </font>
    <font>
      <name val="Arial Narrow"/>
      <family val="2"/>
      <b val="1"/>
      <sz val="10"/>
    </font>
    <font>
      <name val="Arial Narrow"/>
      <family val="2"/>
      <b val="1"/>
      <color theme="0"/>
      <sz val="10"/>
    </font>
    <font>
      <name val="Tms Rmn"/>
      <sz val="11"/>
    </font>
    <font>
      <name val="Arial Narrow"/>
      <family val="2"/>
      <color theme="1"/>
      <sz val="11"/>
    </font>
    <font>
      <name val="Arial Narrow"/>
      <family val="2"/>
      <sz val="11"/>
    </font>
    <font>
      <name val="Arial Narrow"/>
      <family val="2"/>
      <i val="1"/>
      <sz val="11"/>
    </font>
    <font>
      <name val="Arial Narrow"/>
      <family val="2"/>
      <b val="1"/>
      <color theme="0"/>
      <sz val="11"/>
    </font>
    <font>
      <name val="Arial Narrow"/>
      <family val="2"/>
      <b val="1"/>
      <color theme="1"/>
      <sz val="11"/>
    </font>
    <font>
      <name val="Arial Narrow"/>
      <family val="2"/>
      <b val="1"/>
      <color theme="0"/>
      <sz val="12"/>
    </font>
    <font>
      <name val="Arial Narrow"/>
      <family val="2"/>
      <b val="1"/>
      <sz val="12"/>
    </font>
    <font>
      <name val="MS Sans Serif"/>
      <family val="2"/>
      <sz val="10"/>
    </font>
    <font>
      <name val="Arial Narrow"/>
      <family val="2"/>
      <b val="1"/>
      <sz val="11"/>
    </font>
    <font>
      <name val="Times New Roman"/>
      <family val="1"/>
      <sz val="12"/>
    </font>
    <font>
      <name val="Arial Narrow"/>
      <family val="2"/>
      <color rgb="FF0000FF"/>
      <sz val="10"/>
    </font>
    <font>
      <name val="Arial Narrow"/>
      <family val="2"/>
      <color theme="1"/>
      <sz val="10"/>
    </font>
    <font>
      <name val="Arial Narrow"/>
      <family val="2"/>
      <b val="1"/>
      <color rgb="FF0000FF"/>
      <sz val="10"/>
    </font>
    <font>
      <name val="Arial Narrow"/>
      <family val="2"/>
      <b val="1"/>
      <color theme="0"/>
      <sz val="11"/>
      <u val="singleAccounting"/>
    </font>
    <font>
      <name val="Arial Narrow"/>
      <family val="2"/>
      <color rgb="FF000000"/>
      <sz val="13"/>
    </font>
    <font>
      <name val="Arial Narrow"/>
      <family val="2"/>
      <b val="1"/>
      <sz val="12"/>
      <u val="single"/>
    </font>
    <font>
      <name val="Arial Narrow"/>
      <family val="2"/>
      <color rgb="FF000000"/>
      <sz val="11"/>
    </font>
    <font>
      <name val="Arial Narrow"/>
      <family val="2"/>
      <b val="1"/>
      <color rgb="FF000000"/>
      <sz val="11"/>
    </font>
    <font>
      <name val="Arial Narrow"/>
      <family val="2"/>
      <sz val="13"/>
    </font>
    <font>
      <name val="Arial Narrow"/>
      <family val="2"/>
      <b val="1"/>
      <sz val="13"/>
    </font>
    <font>
      <name val="Calibri"/>
      <family val="2"/>
      <b val="1"/>
      <color rgb="FF0000FF"/>
      <sz val="11"/>
      <scheme val="minor"/>
    </font>
    <font>
      <name val="Arial Narrow"/>
      <family val="2"/>
      <b val="1"/>
      <i val="1"/>
      <sz val="11"/>
    </font>
    <font>
      <name val="Arial Narrow"/>
      <family val="2"/>
      <i val="1"/>
      <color theme="1"/>
      <sz val="11"/>
    </font>
    <font>
      <name val="Arial Narrow"/>
      <family val="2"/>
      <sz val="26"/>
    </font>
    <font>
      <name val="Arial Narrow"/>
      <family val="2"/>
      <sz val="16"/>
    </font>
    <font>
      <name val="Arial Narrow"/>
      <family val="2"/>
      <color theme="1"/>
      <sz val="12"/>
      <u val="singleAccounting"/>
    </font>
    <font>
      <name val="Arial Narrow"/>
      <family val="2"/>
      <b val="1"/>
      <color theme="0"/>
      <sz val="12"/>
      <u val="singleAccounting"/>
    </font>
    <font>
      <name val="Arial Narrow"/>
      <family val="2"/>
      <b val="1"/>
      <color theme="0"/>
      <sz val="10"/>
      <u val="singleAccounting"/>
    </font>
    <font>
      <name val="Arial Narrow"/>
      <family val="2"/>
      <color theme="0" tint="-0.1499984740745262"/>
      <sz val="11"/>
      <u val="singleAccounting"/>
    </font>
    <font>
      <name val="Arial Narrow"/>
      <family val="2"/>
      <color theme="1"/>
      <sz val="26"/>
    </font>
    <font>
      <name val="Arial Narrow"/>
      <family val="2"/>
      <color theme="0" tint="-0.1499984740745262"/>
      <sz val="11"/>
    </font>
    <font>
      <name val="Arial Narrow"/>
      <family val="2"/>
      <b val="1"/>
      <sz val="11"/>
      <u val="singleAccounting"/>
    </font>
    <font>
      <name val="Arial Narrow"/>
      <family val="2"/>
      <color theme="10"/>
      <sz val="11"/>
      <u val="single"/>
    </font>
    <font>
      <name val="Calibri"/>
      <family val="2"/>
      <color theme="1"/>
      <sz val="12"/>
      <scheme val="minor"/>
    </font>
    <font>
      <name val="Calibri"/>
      <family val="2"/>
      <color theme="1"/>
      <sz val="10"/>
      <scheme val="minor"/>
    </font>
    <font>
      <name val="Calibri"/>
      <family val="2"/>
      <sz val="12"/>
      <scheme val="minor"/>
    </font>
    <font>
      <name val="Arial Narrow"/>
      <family val="2"/>
      <color theme="1"/>
      <sz val="12"/>
    </font>
    <font>
      <name val="Arial Narrow"/>
      <family val="2"/>
      <b val="1"/>
      <color theme="0"/>
      <sz val="10"/>
      <u val="single"/>
    </font>
    <font>
      <name val="Arial Narrow"/>
      <family val="2"/>
      <b val="1"/>
      <color theme="0" tint="-0.0499893185216834"/>
      <sz val="10"/>
    </font>
    <font>
      <name val="Arial Narrow"/>
      <family val="2"/>
      <b val="1"/>
      <color theme="1"/>
      <sz val="10"/>
    </font>
    <font>
      <name val="Arial Narrow"/>
      <family val="2"/>
      <b val="1"/>
      <sz val="10"/>
      <u val="single"/>
    </font>
    <font>
      <name val="Arial Narrow"/>
      <family val="2"/>
      <b val="1"/>
      <i val="1"/>
      <sz val="10"/>
    </font>
    <font>
      <name val="Arial Narrow"/>
      <family val="2"/>
      <color theme="9" tint="0.7999816888943144"/>
      <sz val="10"/>
    </font>
    <font>
      <name val="Arial Narrow"/>
      <family val="2"/>
      <b val="1"/>
      <i val="1"/>
      <sz val="12"/>
    </font>
    <font>
      <name val="Arial Narrow"/>
      <family val="2"/>
      <i val="1"/>
      <color rgb="FF000000"/>
      <sz val="11"/>
    </font>
    <font>
      <name val="Calibri"/>
      <family val="2"/>
      <i val="1"/>
      <color theme="1"/>
      <sz val="11"/>
      <scheme val="minor"/>
    </font>
    <font>
      <name val="Calibri"/>
      <family val="2"/>
      <color theme="0"/>
      <sz val="11"/>
      <scheme val="minor"/>
    </font>
    <font>
      <name val="Arial Narrow"/>
      <family val="2"/>
      <color theme="3"/>
      <sz val="13"/>
    </font>
    <font>
      <name val="Calibri"/>
      <family val="2"/>
      <b val="1"/>
      <sz val="10"/>
      <scheme val="minor"/>
    </font>
    <font>
      <name val="Calibri"/>
      <family val="2"/>
      <sz val="8"/>
      <scheme val="minor"/>
    </font>
    <font>
      <name val="Calibri"/>
      <family val="2"/>
      <color rgb="FF0000FF"/>
      <sz val="8"/>
      <scheme val="minor"/>
    </font>
    <font>
      <name val="Calibri"/>
      <family val="2"/>
      <b val="1"/>
      <color theme="0"/>
      <sz val="12"/>
      <u val="singleAccounting"/>
      <scheme val="minor"/>
    </font>
    <font>
      <name val="Calibri"/>
      <family val="2"/>
      <b val="1"/>
      <color theme="0"/>
      <sz val="11"/>
      <u val="singleAccounting"/>
      <scheme val="minor"/>
    </font>
    <font>
      <name val="Calibri"/>
      <family val="2"/>
      <b val="1"/>
      <sz val="11"/>
      <u val="single"/>
      <scheme val="minor"/>
    </font>
    <font>
      <name val="Calibri"/>
      <family val="2"/>
      <b val="1"/>
      <sz val="8"/>
      <scheme val="minor"/>
    </font>
    <font>
      <name val="Calibri"/>
      <family val="2"/>
      <b val="1"/>
      <color theme="1"/>
      <sz val="11"/>
      <u val="single"/>
      <scheme val="minor"/>
    </font>
    <font>
      <name val="Calibri"/>
      <family val="2"/>
      <color theme="1"/>
      <sz val="9"/>
      <scheme val="minor"/>
    </font>
    <font>
      <name val="Arial"/>
      <family val="2"/>
      <color theme="1"/>
      <sz val="11"/>
    </font>
    <font>
      <name val="Arial"/>
      <family val="2"/>
      <b val="1"/>
      <color theme="0"/>
      <sz val="18"/>
    </font>
    <font>
      <name val="Calibri"/>
      <family val="2"/>
      <b val="1"/>
      <color theme="3"/>
      <sz val="18"/>
      <scheme val="minor"/>
    </font>
    <font>
      <name val="Arial"/>
      <family val="2"/>
      <b val="1"/>
      <i val="1"/>
      <color rgb="FFFF0000"/>
      <sz val="14"/>
    </font>
    <font>
      <name val="Arial"/>
      <family val="2"/>
      <color rgb="FF000000"/>
      <sz val="11"/>
    </font>
    <font>
      <name val="Arial"/>
      <family val="2"/>
      <b val="1"/>
      <i val="1"/>
      <color theme="0"/>
      <sz val="16"/>
    </font>
    <font>
      <name val="Arial"/>
      <family val="2"/>
      <b val="1"/>
      <color theme="0"/>
      <sz val="12"/>
      <u val="singleAccounting"/>
    </font>
    <font>
      <name val="Arial"/>
      <family val="2"/>
      <color rgb="FF000000"/>
      <sz val="12"/>
    </font>
    <font>
      <name val="Arial"/>
      <family val="2"/>
      <b val="1"/>
      <sz val="12"/>
    </font>
    <font>
      <name val="Arial"/>
      <family val="2"/>
      <sz val="13"/>
    </font>
    <font>
      <name val="Arial"/>
      <family val="2"/>
      <color rgb="FF000000"/>
      <sz val="13"/>
    </font>
    <font>
      <name val="Arial"/>
      <family val="2"/>
      <b val="1"/>
      <sz val="12"/>
      <u val="single"/>
    </font>
    <font>
      <name val="Arial"/>
      <family val="2"/>
      <b val="1"/>
      <sz val="11"/>
    </font>
    <font>
      <name val="Arial"/>
      <family val="2"/>
      <b val="1"/>
      <color theme="1"/>
      <sz val="11"/>
    </font>
    <font>
      <name val="Arial"/>
      <family val="2"/>
      <b val="1"/>
      <color theme="9" tint="0.3999755851924192"/>
      <sz val="11"/>
    </font>
    <font>
      <name val="Arial"/>
      <family val="2"/>
      <b val="1"/>
      <sz val="11"/>
      <u val="single"/>
    </font>
    <font>
      <name val="Arial"/>
      <family val="2"/>
      <b val="1"/>
      <color theme="0" tint="-0.1499984740745262"/>
      <sz val="11"/>
    </font>
    <font>
      <name val="Arial"/>
      <family val="2"/>
      <color theme="0" tint="-0.249977111117893"/>
      <sz val="11"/>
    </font>
    <font>
      <name val="Arial"/>
      <family val="2"/>
      <b val="1"/>
      <sz val="13"/>
    </font>
    <font>
      <name val="Arial"/>
      <family val="2"/>
      <color theme="9" tint="0.3999755851924192"/>
      <sz val="11"/>
    </font>
    <font>
      <name val="Arial"/>
      <family val="2"/>
      <color theme="0" tint="-0.1499984740745262"/>
      <sz val="11"/>
    </font>
    <font>
      <name val="Arial"/>
      <family val="2"/>
      <sz val="16"/>
    </font>
    <font>
      <name val="Arial"/>
      <family val="2"/>
      <b val="1"/>
      <color theme="3"/>
      <sz val="15"/>
    </font>
    <font>
      <name val="Arial"/>
      <family val="2"/>
      <b val="1"/>
      <color rgb="FF0000FF"/>
      <sz val="12"/>
    </font>
    <font>
      <name val="Arial"/>
      <family val="2"/>
      <b val="1"/>
      <color theme="0"/>
      <sz val="10"/>
      <u val="singleAccounting"/>
    </font>
    <font>
      <name val="Arial"/>
      <family val="2"/>
      <color theme="1"/>
      <sz val="16"/>
    </font>
    <font>
      <name val="Arial"/>
      <family val="2"/>
      <color rgb="FF0000FF"/>
      <sz val="10"/>
    </font>
    <font>
      <name val="Arial"/>
      <family val="2"/>
      <color theme="1"/>
      <sz val="10"/>
    </font>
    <font>
      <name val="Arial"/>
      <family val="2"/>
      <b val="1"/>
      <color theme="1"/>
      <sz val="10"/>
    </font>
    <font>
      <name val="Arial"/>
      <family val="2"/>
      <color theme="1"/>
      <sz val="13"/>
    </font>
    <font>
      <name val="Arial"/>
      <family val="2"/>
      <b val="1"/>
      <sz val="10"/>
      <u val="singleAccounting"/>
    </font>
    <font>
      <name val="Arial"/>
      <family val="2"/>
      <b val="1"/>
      <sz val="10"/>
    </font>
    <font>
      <name val="Arial"/>
      <family val="2"/>
      <b val="1"/>
      <color rgb="FF0000FF"/>
      <sz val="10"/>
    </font>
    <font>
      <name val="Arial"/>
      <family val="2"/>
      <color theme="0" tint="-0.1499984740745262"/>
      <sz val="11"/>
      <u val="singleAccounting"/>
    </font>
    <font>
      <name val="Arial"/>
      <family val="2"/>
      <color theme="1"/>
      <sz val="11"/>
      <u val="singleAccounting"/>
    </font>
    <font>
      <name val="Arial"/>
      <family val="2"/>
      <b val="1"/>
      <color rgb="FF0000FF"/>
      <sz val="10"/>
      <u val="singleAccounting"/>
    </font>
    <font>
      <name val="Arial"/>
      <family val="2"/>
      <color rgb="FF0000FF"/>
      <sz val="11"/>
    </font>
    <font>
      <name val="Calibri"/>
      <family val="2"/>
      <b val="1"/>
      <sz val="11"/>
      <u val="singleAccounting"/>
      <scheme val="minor"/>
    </font>
    <font>
      <name val="Calibri"/>
      <family val="2"/>
      <color rgb="FF0000FF"/>
      <sz val="11"/>
      <scheme val="minor"/>
    </font>
    <font>
      <name val="Arial"/>
      <family val="2"/>
      <i val="1"/>
      <color rgb="FFFF0000"/>
      <sz val="10"/>
    </font>
    <font>
      <name val="Calibri"/>
      <family val="2"/>
      <color rgb="FF0000FF"/>
      <sz val="10"/>
      <scheme val="minor"/>
    </font>
    <font>
      <name val="Calibri"/>
      <family val="2"/>
      <b val="1"/>
      <sz val="10"/>
      <u val="single"/>
      <scheme val="minor"/>
    </font>
    <font>
      <name val="Arial"/>
      <family val="2"/>
      <b val="1"/>
      <color theme="0"/>
      <sz val="11"/>
    </font>
    <font>
      <name val="Calibri"/>
      <family val="2"/>
      <color theme="10"/>
      <sz val="11"/>
      <u val="single"/>
      <scheme val="minor"/>
    </font>
    <font>
      <name val="Calibri"/>
      <family val="2"/>
      <b val="1"/>
      <color theme="9" tint="0.7999816888943144"/>
      <sz val="11"/>
      <scheme val="minor"/>
    </font>
    <font>
      <name val="Calibri"/>
      <family val="2"/>
      <b val="1"/>
      <sz val="12"/>
      <scheme val="minor"/>
    </font>
    <font>
      <name val="Calibri"/>
      <family val="2"/>
      <i val="1"/>
      <sz val="11"/>
      <scheme val="minor"/>
    </font>
    <font>
      <name val="Calibri"/>
      <family val="2"/>
      <b val="1"/>
      <color theme="1"/>
      <sz val="11"/>
      <u val="singleAccounting"/>
      <scheme val="minor"/>
    </font>
    <font>
      <name val="Calibri"/>
      <family val="2"/>
      <b val="1"/>
      <color theme="1"/>
      <sz val="10"/>
      <scheme val="minor"/>
    </font>
    <font>
      <name val="Calibri"/>
      <family val="2"/>
      <i val="1"/>
      <sz val="10"/>
      <scheme val="minor"/>
    </font>
    <font>
      <name val="Calibri"/>
      <family val="2"/>
      <b val="1"/>
      <color theme="3"/>
      <sz val="13"/>
      <scheme val="minor"/>
    </font>
    <font>
      <name val="Calibri"/>
      <family val="2"/>
      <color rgb="FFFF0000"/>
      <sz val="11"/>
      <scheme val="minor"/>
    </font>
    <font>
      <name val="Calibri"/>
      <family val="2"/>
      <b val="1"/>
      <i val="1"/>
      <color theme="1" tint="0.499984740745262"/>
      <sz val="14"/>
      <scheme val="minor"/>
    </font>
    <font>
      <name val="Calibri"/>
      <family val="2"/>
      <color theme="9" tint="-0.249977111117893"/>
      <sz val="11"/>
      <scheme val="minor"/>
    </font>
    <font>
      <name val="Calibri"/>
      <family val="2"/>
      <sz val="11"/>
      <u val="single"/>
      <scheme val="minor"/>
    </font>
    <font>
      <name val="Calibri"/>
      <family val="2"/>
      <b val="1"/>
      <color rgb="FF0000FF"/>
      <sz val="11"/>
      <u val="single"/>
      <scheme val="minor"/>
    </font>
    <font>
      <name val="Calibri"/>
      <family val="2"/>
      <color rgb="FF0000FF"/>
      <sz val="11"/>
      <u val="single"/>
      <scheme val="minor"/>
    </font>
    <font>
      <name val="Calibri"/>
      <family val="2"/>
      <color theme="9" tint="-0.249977111117893"/>
      <sz val="11"/>
      <u val="single"/>
      <scheme val="minor"/>
    </font>
    <font>
      <name val="Calibri"/>
      <family val="2"/>
      <sz val="11"/>
      <u val="singleAccounting"/>
      <scheme val="minor"/>
    </font>
    <font>
      <name val="Calibri"/>
      <family val="2"/>
      <i val="1"/>
      <color rgb="FFC00000"/>
      <sz val="11"/>
      <scheme val="minor"/>
    </font>
    <font>
      <name val="Calibri"/>
      <family val="2"/>
      <i val="1"/>
      <color rgb="FFFF0000"/>
      <sz val="11"/>
      <scheme val="minor"/>
    </font>
    <font>
      <name val="Calibri"/>
      <family val="2"/>
      <b val="1"/>
      <color rgb="FFFF0000"/>
      <sz val="11"/>
      <scheme val="minor"/>
    </font>
    <font>
      <name val="Calibri"/>
      <family val="2"/>
      <color theme="9" tint="0.7999816888943144"/>
      <sz val="11"/>
      <scheme val="minor"/>
    </font>
    <font>
      <name val="Tahoma"/>
      <family val="2"/>
      <color indexed="81"/>
      <sz val="9"/>
    </font>
    <font>
      <name val="Calibri"/>
      <family val="2"/>
      <color theme="0"/>
      <sz val="10"/>
      <scheme val="minor"/>
    </font>
    <font>
      <name val="Calibri"/>
      <family val="2"/>
      <b val="1"/>
      <i val="1"/>
      <sz val="12"/>
      <scheme val="minor"/>
    </font>
    <font>
      <name val="Calibri"/>
      <family val="2"/>
      <color theme="1"/>
      <sz val="11"/>
    </font>
    <font>
      <name val="Calibri"/>
      <family val="2"/>
      <b val="1"/>
      <color rgb="FFFF0000"/>
      <sz val="10"/>
      <scheme val="minor"/>
    </font>
    <font>
      <name val="Calibri"/>
      <family val="2"/>
      <b val="1"/>
      <color theme="1"/>
      <sz val="16"/>
      <scheme val="minor"/>
    </font>
    <font>
      <name val="Calibri"/>
      <family val="2"/>
      <i val="1"/>
      <sz val="14"/>
      <scheme val="minor"/>
    </font>
    <font>
      <name val="Calibri"/>
      <family val="2"/>
      <i val="1"/>
      <color rgb="FF0000FF"/>
      <sz val="10"/>
      <scheme val="minor"/>
    </font>
    <font>
      <name val="Calibri"/>
      <family val="2"/>
      <color theme="0"/>
      <sz val="12"/>
      <scheme val="minor"/>
    </font>
    <font>
      <name val="Calibri"/>
      <family val="2"/>
      <sz val="10"/>
      <u val="single"/>
      <scheme val="minor"/>
    </font>
    <font>
      <name val="Calibri"/>
      <family val="2"/>
      <color theme="0" tint="-0.499984740745262"/>
      <sz val="10"/>
      <scheme val="minor"/>
    </font>
    <font>
      <name val="Calibri"/>
      <family val="2"/>
      <b val="1"/>
      <sz val="8"/>
      <u val="single"/>
      <scheme val="minor"/>
    </font>
    <font>
      <name val="Calibri"/>
      <family val="2"/>
      <color theme="4"/>
      <sz val="14"/>
      <scheme val="minor"/>
    </font>
    <font>
      <name val="Calibri"/>
      <family val="2"/>
      <color theme="0"/>
      <sz val="8"/>
      <scheme val="minor"/>
    </font>
    <font>
      <name val="Calibri"/>
      <family val="2"/>
      <sz val="8"/>
      <u val="single"/>
      <scheme val="minor"/>
    </font>
    <font>
      <name val="Calibri"/>
      <family val="2"/>
      <color theme="1"/>
      <sz val="8"/>
      <u val="single"/>
      <scheme val="minor"/>
    </font>
    <font>
      <name val="Calibri"/>
      <family val="2"/>
      <b val="1"/>
      <color theme="0"/>
      <sz val="11"/>
      <scheme val="minor"/>
    </font>
    <font>
      <name val="Calibri"/>
      <family val="2"/>
      <b val="1"/>
      <color theme="0"/>
      <sz val="13"/>
      <scheme val="minor"/>
    </font>
    <font>
      <name val="Calibri"/>
      <family val="2"/>
      <b val="1"/>
      <color theme="0"/>
      <sz val="13"/>
      <u val="singleAccounting"/>
      <scheme val="minor"/>
    </font>
    <font>
      <name val="Calibri"/>
      <family val="2"/>
      <color theme="1"/>
      <sz val="13"/>
      <scheme val="minor"/>
    </font>
    <font>
      <name val="Calibri"/>
      <family val="2"/>
      <color theme="0"/>
      <sz val="13"/>
      <u val="singleAccounting"/>
      <scheme val="minor"/>
    </font>
    <font>
      <name val="Calibri"/>
      <family val="2"/>
      <color rgb="FF92D050"/>
      <sz val="11"/>
      <scheme val="minor"/>
    </font>
    <font>
      <name val="Calibri"/>
      <family val="2"/>
      <b val="1"/>
      <color rgb="FFFF0000"/>
      <sz val="15"/>
      <scheme val="minor"/>
    </font>
    <font>
      <name val="Arial"/>
      <family val="2"/>
      <sz val="10"/>
    </font>
    <font>
      <name val="Calibri"/>
      <family val="2"/>
      <color theme="0" tint="-0.499984740745262"/>
      <sz val="11"/>
      <scheme val="minor"/>
    </font>
    <font>
      <name val="Calibri"/>
      <family val="2"/>
      <b val="1"/>
      <i val="1"/>
      <color theme="1"/>
      <sz val="11"/>
      <scheme val="minor"/>
    </font>
    <font>
      <name val="Calibri"/>
      <family val="2"/>
      <color theme="1"/>
      <sz val="11"/>
      <u val="single"/>
      <scheme val="minor"/>
    </font>
    <font>
      <name val="Calibri"/>
      <family val="2"/>
      <b val="1"/>
      <color theme="0" tint="-0.499984740745262"/>
      <sz val="11"/>
      <scheme val="minor"/>
    </font>
    <font>
      <name val="Calibri"/>
      <family val="2"/>
      <color theme="0"/>
      <sz val="11"/>
      <u val="single"/>
      <scheme val="minor"/>
    </font>
    <font>
      <name val="Calibri"/>
      <family val="2"/>
      <i val="1"/>
      <color theme="0" tint="-0.499984740745262"/>
      <sz val="11"/>
      <scheme val="minor"/>
    </font>
    <font>
      <name val="Calibri"/>
      <family val="2"/>
      <color theme="0" tint="-0.499984740745262"/>
      <sz val="11"/>
      <u val="single"/>
      <scheme val="minor"/>
    </font>
    <font>
      <name val="Calibri"/>
      <family val="2"/>
      <i val="1"/>
      <color theme="1"/>
      <sz val="11"/>
      <u val="single"/>
      <scheme val="minor"/>
    </font>
    <font>
      <name val="Calibri"/>
      <family val="2"/>
      <color theme="0"/>
      <sz val="10"/>
      <u val="single"/>
      <scheme val="minor"/>
    </font>
    <font>
      <name val="Calibri"/>
      <family val="2"/>
      <color theme="0" tint="-0.499984740745262"/>
      <sz val="10"/>
      <u val="single"/>
      <scheme val="minor"/>
    </font>
    <font>
      <name val="Calibri"/>
      <family val="2"/>
      <color rgb="FFFF0000"/>
      <sz val="10"/>
      <scheme val="minor"/>
    </font>
    <font>
      <name val="Calibri"/>
      <family val="2"/>
      <b val="1"/>
      <color theme="9" tint="0.5999938962981048"/>
      <sz val="11"/>
      <scheme val="minor"/>
    </font>
    <font>
      <name val="Arial"/>
      <family val="2"/>
      <color theme="0" tint="-0.499984740745262"/>
      <sz val="10"/>
    </font>
    <font>
      <name val="Arial"/>
      <family val="2"/>
      <color theme="0"/>
      <sz val="10"/>
    </font>
    <font>
      <name val="Calibri"/>
      <family val="2"/>
      <color theme="1"/>
      <sz val="11"/>
      <u val="singleAccounting"/>
      <scheme val="minor"/>
    </font>
    <font>
      <name val="Calibri"/>
      <family val="2"/>
      <b val="1"/>
      <sz val="16"/>
      <scheme val="minor"/>
    </font>
    <font>
      <name val="Calibri"/>
      <family val="2"/>
      <b val="1"/>
      <i val="1"/>
      <sz val="13"/>
      <scheme val="minor"/>
    </font>
    <font>
      <name val="Calibri"/>
      <family val="2"/>
      <b val="1"/>
      <i val="1"/>
      <sz val="10"/>
      <scheme val="minor"/>
    </font>
    <font>
      <name val="Calibri"/>
      <family val="2"/>
      <b val="1"/>
      <sz val="26"/>
      <scheme val="minor"/>
    </font>
    <font>
      <name val="Arial"/>
      <family val="2"/>
      <color theme="9" tint="0.7999816888943144"/>
      <sz val="11"/>
    </font>
    <font>
      <name val="Calibri"/>
      <family val="2"/>
      <sz val="13"/>
      <scheme val="minor"/>
    </font>
    <font>
      <name val="Calibri"/>
      <family val="2"/>
      <color rgb="FFFF0000"/>
      <sz val="8"/>
      <scheme val="minor"/>
    </font>
    <font>
      <name val="Calibri"/>
      <family val="2"/>
      <b val="1"/>
      <color theme="9" tint="0.5999938962981048"/>
      <sz val="16"/>
      <scheme val="minor"/>
    </font>
    <font>
      <name val="Calibri"/>
      <family val="2"/>
      <b val="1"/>
      <i val="1"/>
      <color theme="1" tint="0.499984740745262"/>
      <sz val="13"/>
      <scheme val="minor"/>
    </font>
    <font>
      <name val="Calibri"/>
      <family val="2"/>
      <b val="1"/>
      <color theme="0"/>
      <sz val="11"/>
      <u val="single"/>
      <scheme val="minor"/>
    </font>
    <font>
      <name val="Calibri"/>
      <family val="2"/>
      <b val="1"/>
      <color theme="0" tint="-0.499984740745262"/>
      <sz val="11"/>
      <u val="single"/>
      <scheme val="minor"/>
    </font>
    <font>
      <name val="Calibri"/>
      <family val="2"/>
      <color theme="0" tint="-0.499984740745262"/>
      <sz val="13"/>
      <scheme val="minor"/>
    </font>
    <font>
      <name val="Calibri"/>
      <family val="2"/>
      <b val="1"/>
      <i val="1"/>
      <color theme="0"/>
      <sz val="13"/>
      <u val="singleAccounting"/>
      <scheme val="minor"/>
    </font>
    <font>
      <name val="Arial Narrow"/>
      <family val="2"/>
      <b val="1"/>
      <color theme="9" tint="0.5999938962981048"/>
      <sz val="11"/>
    </font>
    <font>
      <name val="Arial"/>
      <family val="2"/>
      <b val="1"/>
      <sz val="8"/>
    </font>
    <font>
      <name val="Arial"/>
      <family val="2"/>
      <sz val="8"/>
    </font>
    <font>
      <name val="Times New Roman"/>
      <family val="1"/>
      <color rgb="FF000000"/>
      <sz val="10"/>
    </font>
    <font>
      <name val="Arial"/>
      <family val="2"/>
      <color rgb="FF505050"/>
      <sz val="8"/>
    </font>
    <font>
      <name val="Arial"/>
      <family val="2"/>
      <color rgb="FF000000"/>
      <sz val="8"/>
    </font>
    <font>
      <name val="Arial"/>
      <family val="2"/>
      <b val="1"/>
      <color rgb="FF000000"/>
      <sz val="8"/>
    </font>
    <font>
      <name val="Calibri"/>
      <family val="2"/>
      <b val="1"/>
      <color indexed="18"/>
      <sz val="13"/>
      <scheme val="minor"/>
    </font>
    <font>
      <name val="Calibri"/>
      <family val="2"/>
      <color indexed="18"/>
      <sz val="11"/>
      <scheme val="minor"/>
    </font>
    <font>
      <name val="Calibri"/>
      <family val="2"/>
      <i val="1"/>
      <color rgb="FF0000FF"/>
      <sz val="11"/>
      <scheme val="minor"/>
    </font>
    <font>
      <name val="Times New Roman"/>
      <family val="1"/>
      <color rgb="FF000000"/>
      <sz val="10"/>
    </font>
    <font>
      <name val="Calibri"/>
      <family val="2"/>
      <i val="1"/>
      <color theme="0"/>
      <sz val="11"/>
      <scheme val="minor"/>
    </font>
    <font>
      <name val="Calibri"/>
      <family val="2"/>
      <b val="1"/>
      <i val="1"/>
      <color rgb="FF0000FF"/>
      <sz val="8"/>
      <scheme val="minor"/>
    </font>
    <font>
      <name val="Arial Narrow"/>
      <family val="2"/>
      <color rgb="FF0000FF"/>
      <sz val="11"/>
    </font>
    <font>
      <name val="Arial Narrow"/>
      <family val="2"/>
      <color theme="1"/>
      <sz val="11"/>
    </font>
    <font>
      <name val="Calibri"/>
      <family val="2"/>
      <b val="1"/>
      <color theme="5" tint="0.7999816888943144"/>
      <sz val="11"/>
      <scheme val="minor"/>
    </font>
    <font>
      <name val="Arial"/>
      <family val="2"/>
      <color rgb="FF000000"/>
      <sz val="10"/>
    </font>
    <font>
      <name val="Arial Narrow"/>
      <family val="2"/>
      <b val="1"/>
      <color theme="9" tint="0.5999938962981048"/>
      <sz val="10"/>
    </font>
    <font>
      <name val="Times New Roman"/>
      <family val="1"/>
      <color rgb="FF000000"/>
      <sz val="10"/>
    </font>
    <font>
      <name val="Tahoma"/>
      <family val="2"/>
      <color rgb="FF505050"/>
      <sz val="8"/>
    </font>
    <font>
      <name val="Tahoma"/>
      <family val="2"/>
      <b val="1"/>
      <sz val="12"/>
    </font>
    <font>
      <name val="Tahoma"/>
      <family val="2"/>
      <b val="1"/>
      <sz val="10"/>
    </font>
    <font>
      <name val="Tahoma"/>
      <family val="2"/>
      <sz val="10"/>
    </font>
    <font>
      <name val="Calibri"/>
      <family val="2"/>
      <sz val="10"/>
    </font>
    <font>
      <name val="Avenir LT Std 65 Medium"/>
      <family val="2"/>
      <color theme="1"/>
      <sz val="12"/>
    </font>
    <font>
      <name val="Avenir LT Std 65 Medium"/>
      <color theme="1"/>
      <sz val="12"/>
    </font>
    <font>
      <name val="Calibri"/>
      <family val="2"/>
      <color theme="9" tint="0.5999938962981048"/>
      <sz val="8"/>
      <scheme val="minor"/>
    </font>
    <font>
      <name val="Calibri"/>
      <family val="2"/>
      <b val="1"/>
      <color theme="1"/>
      <sz val="12"/>
      <scheme val="minor"/>
    </font>
    <font>
      <name val="Microsoft Sans Serif"/>
      <family val="2"/>
      <color rgb="FF000000"/>
      <sz val="8.25"/>
    </font>
    <font>
      <name val="Calibri"/>
      <family val="2"/>
      <color rgb="FF000000"/>
      <sz val="11"/>
      <scheme val="minor"/>
    </font>
    <font>
      <name val="Times New Roman"/>
      <family val="1"/>
      <color rgb="FF000000"/>
      <sz val="10"/>
    </font>
    <font>
      <name val="Arial"/>
      <family val="2"/>
      <i val="1"/>
      <color rgb="FF0000FF"/>
      <sz val="11"/>
    </font>
    <font>
      <name val="Arial"/>
      <family val="2"/>
      <i val="1"/>
      <color indexed="12"/>
      <sz val="11"/>
    </font>
    <font>
      <name val="Calibri"/>
      <family val="2"/>
      <color theme="9"/>
      <sz val="11"/>
      <scheme val="minor"/>
    </font>
    <font>
      <name val="Calibri"/>
      <family val="2"/>
      <color theme="0" tint="-0.3499862666707358"/>
      <sz val="11"/>
      <scheme val="minor"/>
    </font>
    <font>
      <name val="Calibri"/>
      <family val="2"/>
      <b val="1"/>
      <color theme="0" tint="-0.3499862666707358"/>
      <sz val="11"/>
      <scheme val="minor"/>
    </font>
    <font>
      <name val="Arial Narrow"/>
      <family val="2"/>
      <i val="1"/>
      <color rgb="FF0000FF"/>
      <sz val="11"/>
    </font>
    <font>
      <name val="Arial Narrow"/>
      <family val="2"/>
      <b val="1"/>
      <color rgb="FFFFFFFF"/>
      <sz val="11"/>
      <u val="singleAccounting"/>
    </font>
    <font>
      <name val="Calibri"/>
      <family val="2"/>
      <color theme="1"/>
      <sz val="11"/>
    </font>
    <font>
      <name val="Calibri"/>
      <family val="2"/>
      <color rgb="FF000000"/>
      <sz val="13"/>
    </font>
    <font>
      <name val="Calibri"/>
      <family val="2"/>
      <b val="1"/>
      <color rgb="FF44546A"/>
      <sz val="15"/>
    </font>
    <font>
      <name val="Calibri"/>
      <family val="2"/>
      <b val="1"/>
      <i val="1"/>
      <color rgb="FF808080"/>
      <sz val="13"/>
    </font>
    <font>
      <name val="Calibri"/>
      <family val="2"/>
      <b val="1"/>
      <sz val="11"/>
    </font>
    <font>
      <name val="Calibri"/>
      <family val="2"/>
      <b val="1"/>
      <color rgb="FFFFFFFF"/>
      <sz val="13"/>
    </font>
    <font>
      <name val="Calibri"/>
      <family val="2"/>
      <b val="1"/>
      <color rgb="FFFFFFFF"/>
      <sz val="13"/>
      <u val="singleAccounting"/>
    </font>
    <font>
      <name val="Calibri"/>
      <family val="2"/>
      <b val="1"/>
      <color rgb="FF000000"/>
      <sz val="11"/>
    </font>
    <font>
      <name val="Calibri"/>
      <family val="2"/>
      <i val="1"/>
      <color rgb="FF000000"/>
      <sz val="11"/>
    </font>
    <font>
      <name val="Calibri"/>
      <family val="2"/>
      <color rgb="FF0000FF"/>
      <sz val="11"/>
    </font>
    <font>
      <name val="Calibri"/>
      <family val="2"/>
      <b val="1"/>
      <i val="1"/>
      <color rgb="FFFF0000"/>
      <sz val="12"/>
      <scheme val="minor"/>
    </font>
    <font>
      <name val="Calibri"/>
      <family val="2"/>
      <b val="1"/>
      <sz val="14"/>
      <scheme val="minor"/>
    </font>
    <font>
      <name val="Calibri"/>
      <family val="2"/>
      <b val="1"/>
      <color rgb="FF0000FF"/>
      <sz val="10"/>
      <scheme val="minor"/>
    </font>
    <font>
      <name val="Calibri"/>
      <family val="2"/>
      <b val="1"/>
      <sz val="12"/>
      <u val="single"/>
      <scheme val="minor"/>
    </font>
    <font>
      <name val="Calibri"/>
      <family val="2"/>
      <color theme="0"/>
      <sz val="12"/>
      <u val="singleAccounting"/>
      <scheme val="minor"/>
    </font>
    <font>
      <name val="Calibri"/>
      <family val="2"/>
      <color theme="0"/>
      <sz val="10"/>
      <u val="singleAccounting"/>
      <scheme val="minor"/>
    </font>
    <font>
      <name val="Calibri"/>
      <family val="2"/>
      <color theme="0"/>
      <sz val="14"/>
      <u val="singleAccounting"/>
      <scheme val="minor"/>
    </font>
    <font>
      <name val="Calibri"/>
      <family val="2"/>
      <b val="1"/>
      <sz val="9"/>
      <scheme val="minor"/>
    </font>
    <font>
      <name val="Calibri"/>
      <family val="2"/>
      <b val="1"/>
      <color indexed="8"/>
      <sz val="9"/>
      <u val="single"/>
      <scheme val="minor"/>
    </font>
    <font>
      <name val="Calibri"/>
      <family val="2"/>
      <b val="1"/>
      <sz val="9"/>
      <u val="single"/>
      <scheme val="minor"/>
    </font>
    <font>
      <name val="Calibri"/>
      <family val="2"/>
      <b val="1"/>
      <color theme="1"/>
      <sz val="8"/>
      <u val="single"/>
      <scheme val="minor"/>
    </font>
    <font>
      <name val="Calibri"/>
      <family val="2"/>
      <b val="1"/>
      <color theme="1"/>
      <sz val="8"/>
      <scheme val="minor"/>
    </font>
    <font>
      <name val="Calibri"/>
      <family val="2"/>
      <b val="1"/>
      <color rgb="FF0000FF"/>
      <sz val="8"/>
      <scheme val="minor"/>
    </font>
    <font>
      <name val="Calibri"/>
      <family val="2"/>
      <b val="1"/>
      <color indexed="8"/>
      <sz val="9"/>
      <u val="singleAccounting"/>
      <scheme val="minor"/>
    </font>
    <font>
      <name val="Calibri"/>
      <family val="2"/>
      <b val="1"/>
      <color rgb="FF0000FF"/>
      <sz val="9"/>
      <scheme val="minor"/>
    </font>
    <font>
      <name val="Calibri"/>
      <family val="2"/>
      <sz val="9"/>
      <scheme val="minor"/>
    </font>
    <font>
      <name val="Calibri"/>
      <family val="2"/>
      <color rgb="FF0000FF"/>
      <sz val="9"/>
      <scheme val="minor"/>
    </font>
    <font>
      <name val="Calibri"/>
      <family val="2"/>
      <color indexed="8"/>
      <sz val="9"/>
      <scheme val="minor"/>
    </font>
    <font>
      <name val="Calibri"/>
      <family val="2"/>
      <color indexed="8"/>
      <sz val="8"/>
      <scheme val="minor"/>
    </font>
    <font>
      <name val="Calibri"/>
      <family val="2"/>
      <color rgb="FF92D050"/>
      <sz val="10"/>
      <scheme val="minor"/>
    </font>
    <font>
      <name val="Calibri"/>
      <family val="2"/>
      <b val="1"/>
      <color theme="5" tint="0.7999816888943144"/>
      <sz val="11"/>
      <u val="single"/>
      <scheme val="minor"/>
    </font>
    <font>
      <name val="Calibri"/>
      <family val="2"/>
      <color theme="5" tint="0.7999816888943144"/>
      <sz val="11"/>
      <scheme val="minor"/>
    </font>
    <font>
      <name val="Calibri"/>
      <family val="2"/>
      <color theme="5" tint="0.7999816888943144"/>
      <sz val="11"/>
    </font>
    <font>
      <name val="Calibri"/>
      <family val="2"/>
      <b val="1"/>
      <color theme="5" tint="0.7999816888943144"/>
      <sz val="11"/>
    </font>
    <font>
      <name val="Calibri"/>
      <family val="2"/>
      <i val="1"/>
      <color theme="5" tint="0.7999816888943144"/>
      <sz val="11"/>
    </font>
    <font>
      <name val="Calibri"/>
      <family val="2"/>
      <b val="1"/>
      <color theme="1"/>
      <sz val="11"/>
      <u val="singleAccounting"/>
    </font>
    <font>
      <name val="Times New Roman"/>
      <family val="1"/>
      <color rgb="FF000000"/>
      <sz val="10"/>
    </font>
    <font>
      <name val="Arial"/>
      <family val="1"/>
      <sz val="11"/>
    </font>
    <font>
      <name val="Arial Narrow"/>
      <family val="2"/>
      <b val="1"/>
      <color rgb="FF0000FF"/>
      <sz val="11"/>
    </font>
    <font>
      <name val="Arial Narrow"/>
      <family val="2"/>
      <b val="1"/>
      <color theme="1"/>
      <sz val="8"/>
    </font>
    <font>
      <name val="Arial Narrow"/>
      <family val="2"/>
      <color theme="5" tint="0.5999938962981048"/>
      <sz val="11"/>
    </font>
    <font>
      <name val="Calibri"/>
      <family val="2"/>
      <b val="1"/>
      <sz val="14"/>
      <u val="single"/>
      <scheme val="minor"/>
    </font>
    <font>
      <name val="Calibri"/>
      <family val="2"/>
      <b val="1"/>
      <sz val="15"/>
      <scheme val="minor"/>
    </font>
    <font>
      <name val="Courier"/>
      <sz val="10"/>
    </font>
    <font>
      <name val="Courier"/>
      <b val="1"/>
      <color rgb="FFFF0000"/>
      <sz val="10"/>
    </font>
    <font>
      <name val="Calibri"/>
      <family val="2"/>
      <color indexed="8"/>
      <sz val="11"/>
    </font>
    <font>
      <name val="Helv"/>
      <sz val="10"/>
    </font>
    <font>
      <name val="Tahoma"/>
      <family val="2"/>
      <color rgb="FF000000"/>
      <sz val="8"/>
    </font>
    <font>
      <name val="Tahoma"/>
      <family val="2"/>
      <b val="1"/>
      <color rgb="FF000000"/>
      <sz val="11"/>
    </font>
    <font>
      <name val="Tahoma"/>
      <family val="2"/>
      <color rgb="FF000000"/>
      <sz val="8"/>
      <u val="single"/>
    </font>
    <font>
      <name val="Arial Narrow"/>
      <family val="2"/>
      <b val="1"/>
      <color theme="1"/>
      <sz val="9"/>
      <u val="single"/>
    </font>
    <font>
      <name val="Arial Narrow"/>
      <family val="2"/>
      <color theme="1"/>
      <sz val="9"/>
    </font>
    <font>
      <name val="Arial Narrow"/>
      <family val="2"/>
      <b val="1"/>
      <sz val="11"/>
      <vertAlign val="superscript"/>
    </font>
    <font>
      <name val="Arial Narrow"/>
      <family val="2"/>
      <sz val="11"/>
      <vertAlign val="superscript"/>
    </font>
    <font>
      <name val="Calibri Light"/>
      <family val="2"/>
      <color theme="1"/>
      <sz val="10"/>
      <scheme val="major"/>
    </font>
    <font>
      <name val="Calibri Light"/>
      <family val="2"/>
      <b val="1"/>
      <color theme="1"/>
      <sz val="10"/>
      <scheme val="major"/>
    </font>
    <font>
      <name val="Calibri Light"/>
      <family val="2"/>
      <b val="1"/>
      <color rgb="FF0000FF"/>
      <sz val="10"/>
      <scheme val="major"/>
    </font>
    <font>
      <name val="Calibri Light"/>
      <family val="2"/>
      <color rgb="FF0000FF"/>
      <sz val="10"/>
      <scheme val="major"/>
    </font>
    <font>
      <name val="Calibri Light"/>
      <family val="2"/>
      <sz val="10"/>
      <scheme val="major"/>
    </font>
    <font>
      <name val="Calibri Light"/>
      <family val="2"/>
      <color rgb="FFC00000"/>
      <sz val="10"/>
      <scheme val="major"/>
    </font>
    <font>
      <name val="Calibri"/>
      <family val="2"/>
      <color theme="9" tint="0.5999938962981048"/>
      <sz val="11"/>
      <scheme val="minor"/>
    </font>
    <font>
      <name val="Tahoma"/>
      <family val="2"/>
      <b val="1"/>
      <color rgb="FF000000"/>
      <sz val="8"/>
    </font>
    <font>
      <name val="Tahoma"/>
      <family val="2"/>
      <color rgb="FF808080"/>
      <sz val="8"/>
    </font>
    <font>
      <name val="Calibri"/>
      <family val="2"/>
      <b val="1"/>
      <color rgb="FFFFFFFF"/>
      <sz val="48"/>
      <scheme val="minor"/>
    </font>
    <font>
      <name val="Times New Roman"/>
      <family val="1"/>
      <sz val="11.5"/>
    </font>
    <font>
      <name val="Calibri"/>
      <family val="2"/>
      <color rgb="FF92D050"/>
      <sz val="11"/>
    </font>
    <font>
      <name val="Arial"/>
      <family val="2"/>
      <color rgb="FF000000"/>
      <sz val="10"/>
    </font>
    <font>
      <name val="Arial"/>
      <family val="2"/>
      <color indexed="8"/>
      <sz val="10"/>
    </font>
    <font>
      <name val="Tahoma"/>
      <family val="2"/>
      <b val="1"/>
      <color indexed="81"/>
      <sz val="9"/>
    </font>
    <font>
      <name val="Calibri"/>
      <family val="2"/>
      <color theme="0" tint="-0.249977111117893"/>
      <sz val="11"/>
      <scheme val="minor"/>
    </font>
    <font>
      <name val="Arial"/>
      <family val="2"/>
      <color rgb="FF000000"/>
      <sz val="10"/>
    </font>
    <font>
      <name val="Arial"/>
      <family val="2"/>
      <color rgb="FF000000"/>
      <sz val="10"/>
    </font>
    <font>
      <name val="Open Sans"/>
      <family val="2"/>
      <b val="1"/>
      <color theme="1"/>
      <sz val="10"/>
    </font>
    <font>
      <name val="Open Sans"/>
      <family val="2"/>
      <color theme="1"/>
      <sz val="10"/>
    </font>
    <font>
      <name val="Arial Narrow"/>
      <family val="2"/>
      <b val="1"/>
      <sz val="11"/>
      <u val="single"/>
    </font>
    <font>
      <name val="Calibri"/>
      <family val="2"/>
      <b val="1"/>
      <i val="1"/>
      <color theme="3"/>
      <sz val="15"/>
      <scheme val="minor"/>
    </font>
    <font>
      <name val="Calibri"/>
      <family val="2"/>
      <color theme="0" tint="-0.1499984740745262"/>
      <sz val="11"/>
    </font>
    <font>
      <name val="Calibri"/>
      <family val="2"/>
      <i val="1"/>
      <color theme="9" tint="0.7999816888943144"/>
      <sz val="11"/>
      <scheme val="minor"/>
    </font>
    <font>
      <name val="Calibri"/>
      <family val="2"/>
      <color theme="9" tint="0.7999816888943144"/>
      <sz val="11"/>
      <u val="single"/>
      <scheme val="minor"/>
    </font>
    <font>
      <name val="Arial"/>
      <family val="2"/>
      <b val="1"/>
      <color theme="0"/>
      <sz val="10"/>
    </font>
    <font>
      <name val="Arial"/>
      <family val="2"/>
      <b val="1"/>
      <color theme="0" tint="-0.3499862666707358"/>
      <sz val="10"/>
    </font>
    <font>
      <name val="Arial"/>
      <family val="2"/>
      <b val="1"/>
      <color rgb="FF000000"/>
      <sz val="10"/>
    </font>
    <font>
      <name val="Arial"/>
      <family val="2"/>
      <i val="1"/>
      <color theme="1"/>
      <sz val="10"/>
    </font>
    <font>
      <name val="Arial"/>
      <family val="2"/>
      <color rgb="FF006600"/>
      <sz val="10"/>
    </font>
    <font>
      <name val="Calibri"/>
      <family val="2"/>
      <color theme="9" tint="0.3999755851924192"/>
      <sz val="11"/>
      <scheme val="minor"/>
    </font>
    <font>
      <name val="Calibri Light"/>
      <family val="2"/>
      <b val="1"/>
      <color theme="3"/>
      <sz val="18"/>
      <scheme val="major"/>
    </font>
    <font>
      <name val="Calibri"/>
      <family val="2"/>
      <color rgb="FF0000FF"/>
      <sz val="11"/>
      <u val="single"/>
    </font>
    <font>
      <name val="CG Times (W1)"/>
      <sz val="10"/>
    </font>
    <font>
      <name val="CG Times (W1)"/>
      <color theme="10"/>
      <sz val="10"/>
      <u val="single"/>
    </font>
    <font>
      <name val="Calibri"/>
      <family val="2"/>
      <b val="1"/>
      <color theme="7" tint="0.7999816888943144"/>
      <sz val="11"/>
      <scheme val="minor"/>
    </font>
    <font>
      <name val="Arial Narrow"/>
      <family val="2"/>
      <b val="1"/>
      <color theme="1"/>
      <sz val="12"/>
    </font>
    <font>
      <name val="Arial Narrow"/>
      <family val="2"/>
      <b val="1"/>
      <color theme="1"/>
      <sz val="11"/>
      <u val="single"/>
    </font>
    <font>
      <name val="Arial Narrow"/>
      <family val="2"/>
      <b val="1"/>
      <color theme="1"/>
      <sz val="12"/>
      <u val="single"/>
    </font>
    <font>
      <name val="Arial"/>
      <family val="2"/>
      <sz val="10"/>
    </font>
    <font>
      <name val="Arial"/>
      <family val="2"/>
      <color indexed="12"/>
      <sz val="8.5"/>
      <u val="single"/>
    </font>
    <font>
      <name val="Arial Narrow"/>
      <family val="2"/>
      <color theme="1" tint="0.499984740745262"/>
      <sz val="11"/>
    </font>
    <font>
      <name val="Arial Narrow"/>
      <family val="2"/>
      <i val="1"/>
      <color theme="1" tint="0.499984740745262"/>
      <sz val="11"/>
    </font>
    <font>
      <name val="Arial Narrow"/>
      <family val="2"/>
      <b val="1"/>
      <color theme="1" tint="0.499984740745262"/>
      <sz val="11"/>
    </font>
    <font>
      <name val="Arial Narrow"/>
      <family val="2"/>
      <b val="1"/>
      <i val="1"/>
      <color theme="1" tint="0.499984740745262"/>
      <sz val="11"/>
    </font>
    <font>
      <name val="Calibri"/>
      <family val="2"/>
      <color theme="1" tint="0.499984740745262"/>
      <sz val="11"/>
      <scheme val="minor"/>
    </font>
    <font>
      <name val="Arial"/>
      <charset val="1"/>
      <family val="2"/>
      <sz val="10"/>
    </font>
    <font>
      <name val="Calibri"/>
      <charset val="1"/>
      <family val="2"/>
      <b val="1"/>
      <color rgb="FF000000"/>
      <sz val="11"/>
    </font>
    <font>
      <name val="Calibri Light"/>
      <family val="2"/>
      <b val="1"/>
      <sz val="10"/>
      <scheme val="major"/>
    </font>
    <font>
      <name val="Calibri Light"/>
      <family val="2"/>
      <b val="1"/>
      <color theme="1"/>
      <sz val="11"/>
      <scheme val="major"/>
    </font>
    <font>
      <name val="Calibri Light"/>
      <family val="2"/>
      <color theme="1"/>
      <sz val="11"/>
      <scheme val="major"/>
    </font>
    <font>
      <name val="Calibri"/>
      <family val="2"/>
      <color rgb="FF000000"/>
      <sz val="10"/>
    </font>
    <font>
      <name val="Calibri"/>
      <family val="2"/>
      <b val="1"/>
      <color rgb="FF44546A"/>
      <sz val="10"/>
    </font>
    <font>
      <name val="Calibri"/>
      <family val="2"/>
      <b val="1"/>
      <color rgb="FFFF0000"/>
      <sz val="10"/>
    </font>
    <font>
      <name val="Calibri"/>
      <family val="2"/>
      <b val="1"/>
      <i val="1"/>
      <color rgb="FF808080"/>
      <sz val="10"/>
    </font>
    <font>
      <name val="Calibri"/>
      <family val="2"/>
      <b val="1"/>
      <color rgb="FF000000"/>
      <sz val="10"/>
    </font>
    <font>
      <name val="Calibri"/>
      <family val="2"/>
      <b val="1"/>
      <color rgb="FFFFFFFF"/>
      <sz val="10"/>
      <u val="singleAccounting"/>
    </font>
    <font>
      <name val="Calibri"/>
      <family val="2"/>
      <b val="1"/>
      <sz val="10"/>
    </font>
    <font>
      <name val="Calibri"/>
      <family val="2"/>
      <color rgb="FFC9C9C9"/>
      <sz val="10"/>
    </font>
    <font>
      <name val="Calibri"/>
      <family val="2"/>
      <color rgb="FFC6E0B4"/>
      <sz val="10"/>
    </font>
    <font>
      <name val="Calibri"/>
      <family val="2"/>
      <b val="1"/>
      <i val="1"/>
      <color rgb="FF000000"/>
      <sz val="10"/>
    </font>
    <font>
      <name val="Calibri"/>
      <family val="2"/>
      <color rgb="FF0563C1"/>
      <sz val="11"/>
      <u val="single"/>
    </font>
    <font>
      <name val="Arial Narrow"/>
      <family val="2"/>
      <b val="1"/>
      <i val="1"/>
      <color theme="0"/>
      <sz val="11"/>
      <u val="singleAccounting"/>
    </font>
    <font>
      <name val="Calibri"/>
      <charset val="1"/>
      <family val="2"/>
      <color theme="1"/>
      <sz val="11"/>
    </font>
    <font>
      <name val="Arial"/>
      <family val="2"/>
      <b val="1"/>
      <color rgb="FFFFFFFF"/>
      <sz val="12"/>
    </font>
    <font>
      <name val="Arial"/>
      <family val="2"/>
      <b val="1"/>
      <color rgb="FFFFFFFF"/>
      <sz val="10"/>
    </font>
    <font>
      <name val="Calibri"/>
      <family val="2"/>
      <color rgb="FF000000"/>
      <sz val="10"/>
      <scheme val="minor"/>
    </font>
    <font>
      <name val="Arial"/>
      <family val="2"/>
      <b val="1"/>
      <color rgb="FFFFFFFF"/>
      <sz val="11"/>
    </font>
    <font>
      <name val="Arial"/>
      <family val="2"/>
      <b val="1"/>
      <color rgb="FFFFFFFF"/>
      <sz val="9"/>
    </font>
    <font>
      <name val="Arial"/>
      <family val="2"/>
      <color rgb="FFFFFFFF"/>
      <sz val="9"/>
    </font>
    <font>
      <name val="Arial"/>
      <family val="2"/>
      <color rgb="FF000000"/>
      <sz val="9"/>
    </font>
    <font>
      <name val="Arial"/>
      <family val="2"/>
      <color rgb="FF0000FF"/>
      <sz val="9"/>
    </font>
    <font>
      <name val="Arial"/>
      <family val="2"/>
      <b val="1"/>
      <color rgb="FF000000"/>
      <sz val="9"/>
    </font>
    <font>
      <name val="Arial"/>
      <family val="2"/>
      <b val="1"/>
      <color rgb="FF0000FF"/>
      <sz val="9"/>
    </font>
    <font>
      <name val="Arial"/>
      <family val="2"/>
      <i val="1"/>
      <color rgb="FF555555"/>
      <sz val="8"/>
    </font>
    <font>
      <name val="Arial"/>
      <family val="2"/>
      <b val="1"/>
      <color theme="1"/>
      <sz val="9"/>
    </font>
    <font>
      <name val="Arial"/>
      <family val="2"/>
      <color theme="1"/>
      <sz val="11"/>
    </font>
    <font>
      <name val="Calibri"/>
      <family val="2"/>
      <color rgb="FF0000FF"/>
      <sz val="10"/>
    </font>
    <font>
      <name val="Calibri"/>
      <family val="2"/>
      <color theme="2" tint="-0.249977111117893"/>
      <sz val="11"/>
      <scheme val="minor"/>
    </font>
    <font>
      <name val="Arial"/>
      <family val="2"/>
      <color rgb="FFC00000"/>
      <sz val="10"/>
    </font>
    <font>
      <name val="Calibri"/>
      <family val="2"/>
      <b val="1"/>
      <color rgb="FF1F3864"/>
      <sz val="14"/>
    </font>
    <font>
      <name val="Calibri"/>
      <family val="2"/>
      <b val="1"/>
      <color rgb="FFFFFFFF"/>
      <sz val="11"/>
    </font>
    <font>
      <name val="Calibri"/>
      <family val="2"/>
      <b val="1"/>
      <color rgb="FF1F3864"/>
      <sz val="13"/>
    </font>
    <font>
      <name val="Arial"/>
      <family val="2"/>
      <b val="1"/>
      <color rgb="FFFFFFFF"/>
      <sz val="14"/>
    </font>
    <font>
      <name val="Arial"/>
      <family val="2"/>
      <b val="1"/>
      <color rgb="FFFFFF00"/>
      <sz val="11"/>
    </font>
    <font>
      <name val="Calibri"/>
      <family val="2"/>
      <b val="1"/>
      <color rgb="FFC00000"/>
      <sz val="11"/>
    </font>
    <font>
      <name val="Calibri"/>
      <family val="2"/>
      <b val="1"/>
      <color rgb="FF1F3864"/>
      <sz val="11"/>
    </font>
    <font>
      <name val="Calibri"/>
      <family val="2"/>
      <i val="1"/>
      <color rgb="FF595959"/>
      <sz val="11"/>
    </font>
    <font>
      <name val="Arial Narrow"/>
      <family val="2"/>
      <b val="1"/>
      <sz val="8"/>
    </font>
    <font>
      <name val="Arial"/>
      <family val="2"/>
      <b val="1"/>
      <color rgb="FFFFFFFF"/>
      <sz val="13"/>
    </font>
    <font>
      <name val="Arial"/>
      <family val="2"/>
      <sz val="9"/>
    </font>
    <font>
      <name val="Arial"/>
      <family val="2"/>
      <b val="1"/>
      <color rgb="FF375623"/>
      <sz val="9"/>
    </font>
    <font>
      <name val="Arial"/>
      <family val="2"/>
      <b val="1"/>
      <color rgb="FF9C0006"/>
      <sz val="9"/>
    </font>
    <font>
      <name val="Arial"/>
      <family val="2"/>
      <b val="1"/>
      <sz val="9"/>
    </font>
    <font>
      <name val="Arial"/>
      <family val="2"/>
      <i val="1"/>
      <color rgb="FF595959"/>
      <sz val="8"/>
    </font>
    <font>
      <name val="Calibri"/>
      <family val="2"/>
      <b val="1"/>
      <color theme="0"/>
      <sz val="10"/>
      <u val="singleAccounting"/>
      <scheme val="minor"/>
    </font>
    <font>
      <name val="Arial"/>
      <family val="2"/>
      <b val="1"/>
      <sz val="11"/>
      <u val="singleAccounting"/>
    </font>
    <font>
      <name val="Roboto"/>
      <color theme="2" tint="-0.249977111117893"/>
      <sz val="10"/>
    </font>
    <font>
      <name val="Arial Narrow"/>
      <family val="2"/>
      <color theme="2" tint="-0.249977111117893"/>
      <sz val="10"/>
    </font>
    <font>
      <name val="Calibri"/>
      <family val="2"/>
      <color theme="2" tint="-0.249977111117893"/>
      <sz val="10"/>
      <u val="single"/>
      <scheme val="minor"/>
    </font>
    <font>
      <name val="Arial"/>
      <family val="2"/>
      <b val="1"/>
      <color rgb="FFC00000"/>
      <sz val="9"/>
    </font>
    <font>
      <name val="Arial"/>
      <family val="2"/>
      <color theme="1"/>
      <sz val="11"/>
    </font>
    <font>
      <name val="Tahoma"/>
      <family val="2"/>
      <b val="1"/>
      <sz val="8"/>
    </font>
    <font>
      <name val="Tahoma"/>
      <family val="2"/>
      <sz val="8"/>
    </font>
    <font>
      <name val="Calibri"/>
      <family val="2"/>
      <b val="1"/>
      <i val="1"/>
      <color rgb="FF0000FF"/>
      <sz val="11"/>
      <scheme val="minor"/>
    </font>
    <font>
      <name val="Calibri"/>
      <family val="2"/>
      <color rgb="FF3F3F76"/>
      <sz val="11"/>
      <scheme val="minor"/>
    </font>
    <font>
      <name val="Calibri"/>
      <family val="2"/>
      <color theme="10"/>
      <sz val="12"/>
      <u val="single"/>
      <scheme val="minor"/>
    </font>
    <font>
      <name val="Calibri"/>
      <family val="2"/>
      <color rgb="FF3F3F76"/>
      <sz val="12"/>
      <scheme val="minor"/>
    </font>
    <font>
      <name val="Calibri"/>
      <family val="2"/>
      <b val="1"/>
      <color rgb="FFFA7D00"/>
      <sz val="12"/>
      <scheme val="minor"/>
    </font>
    <font>
      <name val="Tahoma"/>
      <family val="2"/>
      <b val="1"/>
      <color rgb="FF0000FF"/>
      <sz val="8"/>
    </font>
    <font>
      <name val="Tahoma"/>
      <family val="2"/>
      <color rgb="FF0000FF"/>
      <sz val="8"/>
    </font>
    <font>
      <name val="Arial"/>
      <family val="2"/>
      <i val="1"/>
      <color rgb="FF595959"/>
      <sz val="9"/>
    </font>
    <font>
      <name val="Arial"/>
      <family val="2"/>
      <b val="1"/>
      <color rgb="FF1F3864"/>
      <sz val="9"/>
    </font>
    <font>
      <name val="Arial"/>
      <family val="2"/>
      <i val="1"/>
      <color rgb="FFC00000"/>
      <sz val="10"/>
    </font>
    <font>
      <name val="Calibri"/>
      <family val="2"/>
      <color theme="2" tint="-0.09997863704336681"/>
      <sz val="11"/>
    </font>
    <font>
      <name val="Calibri"/>
      <family val="2"/>
      <color theme="2" tint="-0.09997863704336681"/>
      <sz val="11"/>
      <scheme val="minor"/>
    </font>
    <font>
      <name val="Calibri"/>
      <family val="2"/>
      <b val="1"/>
      <color theme="1"/>
      <sz val="13"/>
      <scheme val="minor"/>
    </font>
    <font>
      <name val="Calibri Light"/>
      <family val="2"/>
      <color theme="9" tint="0.3999755851924192"/>
      <sz val="11"/>
      <scheme val="major"/>
    </font>
    <font>
      <name val="Calibri"/>
      <family val="2"/>
      <b val="1"/>
      <color theme="2" tint="-0.249977111117893"/>
      <sz val="11"/>
      <scheme val="minor"/>
    </font>
    <font>
      <name val="Arial"/>
      <family val="2"/>
      <color theme="2" tint="-0.249977111117893"/>
      <sz val="11"/>
    </font>
    <font>
      <name val="Arial"/>
      <family val="2"/>
      <i val="1"/>
      <color theme="2" tint="-0.249977111117893"/>
      <sz val="11"/>
    </font>
    <font>
      <name val="Arial"/>
      <family val="2"/>
      <b val="1"/>
      <color theme="1" tint="0.249977111117893"/>
      <sz val="11"/>
      <u val="single"/>
    </font>
    <font>
      <name val="Calibri"/>
      <family val="2"/>
      <i val="1"/>
      <color theme="0" tint="-0.3499862666707358"/>
      <sz val="11"/>
      <scheme val="minor"/>
    </font>
    <font>
      <name val="Tahoma"/>
      <family val="2"/>
      <b val="1"/>
      <color rgb="FF000000"/>
      <sz val="8"/>
      <u val="single"/>
    </font>
    <font>
      <name val="Tahoma"/>
      <family val="2"/>
      <color rgb="FF00156E"/>
      <sz val="8"/>
    </font>
    <font>
      <name val="Arial"/>
      <family val="2"/>
      <i val="1"/>
      <color rgb="FFFFFFFF"/>
      <sz val="9"/>
    </font>
    <font>
      <name val="Arial"/>
      <family val="2"/>
      <i val="1"/>
      <color rgb="FF1F3864"/>
      <sz val="9"/>
    </font>
    <font>
      <name val="Arial"/>
      <charset val="1"/>
      <b val="1"/>
      <color rgb="FFFFFFFF"/>
      <sz val="12"/>
    </font>
    <font>
      <name val="Arial"/>
      <charset val="1"/>
      <i val="1"/>
      <color rgb="FF595959"/>
      <sz val="9"/>
    </font>
    <font>
      <name val="Arial"/>
      <charset val="1"/>
      <b val="1"/>
      <color rgb="FF000000"/>
      <sz val="10"/>
    </font>
    <font>
      <name val="Arial"/>
      <charset val="1"/>
      <color rgb="FF000000"/>
      <sz val="10"/>
    </font>
    <font>
      <name val="Arial"/>
      <charset val="1"/>
      <color rgb="FF0000FF"/>
      <sz val="10"/>
    </font>
    <font>
      <b val="1"/>
      <sz val="12"/>
    </font>
    <font>
      <name val="Calibri"/>
      <i val="1"/>
      <sz val="10"/>
    </font>
    <font>
      <name val="Calibri"/>
      <b val="1"/>
      <color rgb="00FFFFFF"/>
      <sz val="10"/>
    </font>
    <font>
      <name val="Calibri"/>
      <sz val="10"/>
    </font>
    <font>
      <name val="Calibri"/>
      <b val="1"/>
      <sz val="10"/>
    </font>
    <font>
      <i val="1"/>
      <color rgb="00808080"/>
      <sz val="9"/>
    </font>
    <font>
      <name val="Calibri"/>
      <b val="1"/>
      <color rgb="00FFFFFF"/>
      <sz val="11"/>
    </font>
    <font>
      <i val="1"/>
      <sz val="10"/>
    </font>
  </fonts>
  <fills count="93">
    <fill>
      <patternFill/>
    </fill>
    <fill>
      <patternFill patternType="gray125"/>
    </fill>
    <fill>
      <patternFill patternType="solid">
        <fgColor rgb="FF051243"/>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0"/>
        <bgColor indexed="64"/>
      </patternFill>
    </fill>
    <fill>
      <patternFill patternType="solid">
        <fgColor theme="8" tint="0.7999816888943144"/>
        <bgColor indexed="64"/>
      </patternFill>
    </fill>
    <fill>
      <patternFill patternType="solid">
        <fgColor indexed="9"/>
        <bgColor indexed="64"/>
      </patternFill>
    </fill>
    <fill>
      <patternFill patternType="solid">
        <fgColor theme="1" tint="0.499984740745262"/>
        <bgColor indexed="64"/>
      </patternFill>
    </fill>
    <fill>
      <patternFill patternType="solid">
        <fgColor rgb="FFDAEEF3"/>
        <bgColor indexed="64"/>
      </patternFill>
    </fill>
    <fill>
      <patternFill patternType="solid">
        <fgColor theme="4" tint="0.7999816888943144"/>
        <bgColor indexed="64"/>
      </patternFill>
    </fill>
    <fill>
      <patternFill patternType="solid">
        <fgColor rgb="FFD9E1F2"/>
        <bgColor indexed="64"/>
      </patternFill>
    </fill>
    <fill>
      <patternFill patternType="solid">
        <fgColor rgb="FFFFFF00"/>
        <bgColor indexed="64"/>
      </patternFill>
    </fill>
    <fill>
      <patternFill patternType="solid">
        <fgColor theme="9" tint="0.7999816888943144"/>
        <bgColor indexed="64"/>
      </patternFill>
    </fill>
    <fill>
      <patternFill patternType="solid">
        <fgColor rgb="FFB0C4DE"/>
      </patternFill>
    </fill>
    <fill>
      <patternFill patternType="solid">
        <fgColor theme="0" tint="-0.499984740745262"/>
        <bgColor indexed="64"/>
      </patternFill>
    </fill>
    <fill>
      <patternFill patternType="solid">
        <fgColor theme="4" tint="0.5999938962981048"/>
        <bgColor indexed="64"/>
      </patternFill>
    </fill>
    <fill>
      <patternFill patternType="solid">
        <fgColor theme="4"/>
        <bgColor indexed="64"/>
      </patternFill>
    </fill>
    <fill>
      <patternFill patternType="solid">
        <fgColor rgb="FFFFC000"/>
        <bgColor indexed="64"/>
      </patternFill>
    </fill>
    <fill>
      <patternFill patternType="solid">
        <fgColor theme="8" tint="0.5999938962981048"/>
        <bgColor indexed="64"/>
      </patternFill>
    </fill>
    <fill>
      <patternFill patternType="solid">
        <fgColor theme="8" tint="0.3999755851924192"/>
        <bgColor indexed="64"/>
      </patternFill>
    </fill>
    <fill>
      <patternFill patternType="solid">
        <fgColor rgb="FFD3D3D3"/>
        <bgColor indexed="64"/>
      </patternFill>
    </fill>
    <fill>
      <patternFill patternType="solid">
        <fgColor rgb="FFD9E1F2"/>
        <bgColor rgb="FF000000"/>
      </patternFill>
    </fill>
    <fill>
      <patternFill patternType="solid">
        <fgColor rgb="FF051243"/>
        <bgColor rgb="FF000000"/>
      </patternFill>
    </fill>
    <fill>
      <patternFill patternType="solid">
        <fgColor theme="0" tint="-0.249977111117893"/>
        <bgColor indexed="64"/>
      </patternFill>
    </fill>
    <fill>
      <patternFill patternType="solid">
        <fgColor rgb="FFFFFFFF"/>
        <bgColor indexed="64"/>
      </patternFill>
    </fill>
    <fill>
      <patternFill patternType="solid">
        <fgColor rgb="FFFFFDFB"/>
        <bgColor indexed="64"/>
      </patternFill>
    </fill>
    <fill>
      <patternFill patternType="solid">
        <fgColor rgb="FFFBFBFB"/>
        <bgColor indexed="64"/>
      </patternFill>
    </fill>
    <fill>
      <patternFill patternType="solid">
        <fgColor rgb="FFC8DFFF"/>
      </patternFill>
    </fill>
    <fill>
      <patternFill patternType="solid">
        <fgColor theme="8" tint="-0.499984740745262"/>
        <bgColor indexed="64"/>
      </patternFill>
    </fill>
    <fill>
      <patternFill patternType="solid">
        <fgColor theme="2"/>
        <bgColor indexed="64"/>
      </patternFill>
    </fill>
    <fill>
      <patternFill patternType="solid">
        <fgColor theme="2" tint="-0.09997863704336681"/>
        <bgColor indexed="64"/>
      </patternFill>
    </fill>
    <fill>
      <patternFill patternType="solid">
        <fgColor rgb="FFD0D0D0"/>
        <bgColor indexed="64"/>
      </patternFill>
    </fill>
    <fill>
      <patternFill patternType="solid">
        <fgColor theme="4" tint="0.5999938962981048"/>
        <bgColor indexed="65"/>
      </patternFill>
    </fill>
    <fill>
      <patternFill patternType="solid">
        <fgColor rgb="FFF5A1A3"/>
        <bgColor indexed="64"/>
      </patternFill>
    </fill>
    <fill>
      <patternFill patternType="solid">
        <fgColor rgb="FFF2F2F2"/>
        <bgColor rgb="FF000000"/>
      </patternFill>
    </fill>
    <fill>
      <patternFill patternType="solid">
        <fgColor rgb="FFDDEBF7"/>
        <bgColor rgb="FF000000"/>
      </patternFill>
    </fill>
    <fill>
      <patternFill patternType="solid">
        <fgColor rgb="FF1A3A5C"/>
        <bgColor rgb="FF0D2B4E"/>
      </patternFill>
    </fill>
    <fill>
      <patternFill patternType="solid">
        <fgColor rgb="FF0D2B4E"/>
        <bgColor rgb="FF1A3A5C"/>
      </patternFill>
    </fill>
    <fill>
      <patternFill patternType="solid">
        <fgColor rgb="FFFFFFFF"/>
        <bgColor rgb="FFF5F5F5"/>
      </patternFill>
    </fill>
    <fill>
      <patternFill patternType="solid">
        <fgColor rgb="FFF5F5F5"/>
        <bgColor rgb="FFE8EEF4"/>
      </patternFill>
    </fill>
    <fill>
      <patternFill patternType="solid">
        <fgColor rgb="FFD6E4F0"/>
        <bgColor rgb="FFE8EEF4"/>
      </patternFill>
    </fill>
    <fill>
      <patternFill patternType="solid">
        <fgColor rgb="FFFFFFFF"/>
        <bgColor rgb="FFFFFFFF"/>
      </patternFill>
    </fill>
    <fill>
      <patternFill patternType="solid">
        <fgColor rgb="FFF3F3F3"/>
        <bgColor rgb="FFF3F3F3"/>
      </patternFill>
    </fill>
    <fill>
      <patternFill patternType="solid">
        <fgColor rgb="FFFCE5CD"/>
        <bgColor rgb="FFFCE5CD"/>
      </patternFill>
    </fill>
    <fill>
      <patternFill patternType="solid">
        <fgColor rgb="FFFFFF00"/>
        <bgColor rgb="FFE8EEF4"/>
      </patternFill>
    </fill>
    <fill>
      <patternFill patternType="solid">
        <fgColor rgb="FFFFFF00"/>
        <bgColor rgb="FF0D2B4E"/>
      </patternFill>
    </fill>
    <fill>
      <patternFill patternType="solid">
        <fgColor rgb="FF1F4E79"/>
        <bgColor rgb="FF003366"/>
      </patternFill>
    </fill>
    <fill>
      <patternFill patternType="solid">
        <fgColor rgb="FFD6E4F0"/>
        <bgColor rgb="FFE2EFDA"/>
      </patternFill>
    </fill>
    <fill>
      <patternFill patternType="solid">
        <fgColor rgb="FF2E75B6"/>
        <bgColor rgb="FF0066CC"/>
      </patternFill>
    </fill>
    <fill>
      <patternFill patternType="solid">
        <fgColor rgb="FFFFFFFF"/>
        <bgColor rgb="FFFFFFCC"/>
      </patternFill>
    </fill>
    <fill>
      <patternFill patternType="solid">
        <fgColor rgb="FFBDD7EE"/>
        <bgColor rgb="FFD6E4F0"/>
      </patternFill>
    </fill>
    <fill>
      <patternFill patternType="solid">
        <fgColor rgb="FFE2EFDA"/>
        <bgColor rgb="FFD6E4F0"/>
      </patternFill>
    </fill>
    <fill>
      <patternFill patternType="solid">
        <fgColor rgb="FF1F3864"/>
      </patternFill>
    </fill>
    <fill>
      <patternFill patternType="solid">
        <fgColor rgb="FFD9E1F2"/>
      </patternFill>
    </fill>
    <fill>
      <patternFill patternType="solid">
        <fgColor rgb="FFFFD966"/>
      </patternFill>
    </fill>
    <fill>
      <patternFill patternType="solid">
        <fgColor rgb="FF2E75B6"/>
      </patternFill>
    </fill>
    <fill>
      <patternFill patternType="solid">
        <fgColor rgb="FFD6E4F0"/>
        <bgColor rgb="FFEBF3FA"/>
      </patternFill>
    </fill>
    <fill>
      <patternFill patternType="solid">
        <fgColor rgb="FFEBF3FA"/>
        <bgColor rgb="FFFFFFFF"/>
      </patternFill>
    </fill>
    <fill>
      <patternFill patternType="solid">
        <fgColor rgb="FFFFFFFF"/>
        <bgColor rgb="FFEBF3FA"/>
      </patternFill>
    </fill>
    <fill>
      <patternFill patternType="solid">
        <fgColor rgb="FFFFF2CC"/>
        <bgColor rgb="FFEBF3FA"/>
      </patternFill>
    </fill>
    <fill>
      <patternFill patternType="solid">
        <fgColor rgb="FF1F4E79"/>
      </patternFill>
    </fill>
    <fill>
      <patternFill patternType="solid">
        <fgColor rgb="FFD6E4F0"/>
      </patternFill>
    </fill>
    <fill>
      <patternFill patternType="solid">
        <fgColor rgb="FFEBF3FA"/>
      </patternFill>
    </fill>
    <fill>
      <patternFill patternType="solid">
        <fgColor rgb="FFFFF2CC"/>
      </patternFill>
    </fill>
    <fill>
      <patternFill patternType="solid">
        <fgColor rgb="FFFFFFFF"/>
      </patternFill>
    </fill>
    <fill>
      <patternFill patternType="solid">
        <fgColor rgb="FFC6EFCE"/>
        <bgColor rgb="FFCCFFFF"/>
      </patternFill>
    </fill>
    <fill>
      <patternFill patternType="solid">
        <fgColor rgb="FFFFC7CE"/>
        <bgColor rgb="FFCCCCFF"/>
      </patternFill>
    </fill>
    <fill>
      <patternFill patternType="solid">
        <fgColor rgb="FFC9E0F3"/>
        <bgColor indexed="64"/>
      </patternFill>
    </fill>
    <fill>
      <patternFill patternType="solid">
        <fgColor rgb="FFF2F7FC"/>
      </patternFill>
    </fill>
    <fill>
      <patternFill patternType="solid">
        <fgColor rgb="FFE2EFDA"/>
      </patternFill>
    </fill>
    <fill>
      <patternFill patternType="solid">
        <fgColor rgb="FFFCE4D6"/>
      </patternFill>
    </fill>
    <fill>
      <patternFill patternType="solid">
        <fgColor rgb="FFFFCC99"/>
      </patternFill>
    </fill>
    <fill>
      <patternFill patternType="solid">
        <fgColor rgb="FFF2F2F2"/>
      </patternFill>
    </fill>
    <fill>
      <patternFill patternType="solid">
        <fgColor theme="7"/>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9"/>
      </patternFill>
    </fill>
    <fill>
      <patternFill patternType="solid">
        <fgColor rgb="FFBDD7EE"/>
      </patternFill>
    </fill>
    <fill>
      <patternFill patternType="solid">
        <fgColor rgb="FF1F3864"/>
        <bgColor rgb="FF333333"/>
      </patternFill>
    </fill>
    <fill>
      <patternFill patternType="solid">
        <fgColor rgb="FFFFF2CC"/>
        <bgColor rgb="FFE2EFDA"/>
      </patternFill>
    </fill>
    <fill>
      <patternFill patternType="solid">
        <fgColor rgb="FFBDD7EE"/>
        <bgColor rgb="FF99CCFF"/>
      </patternFill>
    </fill>
    <fill>
      <patternFill patternType="solid">
        <fgColor rgb="FFE2EFDA"/>
        <bgColor rgb="FFFFF2CC"/>
      </patternFill>
    </fill>
    <fill>
      <patternFill patternType="solid">
        <fgColor rgb="FFD9D9D9"/>
        <bgColor rgb="FFD6E4F0"/>
      </patternFill>
    </fill>
    <fill>
      <patternFill patternType="solid">
        <fgColor rgb="FFD6E4F0"/>
        <bgColor rgb="FFD9D9D9"/>
      </patternFill>
    </fill>
    <fill>
      <patternFill patternType="solid">
        <fgColor rgb="FFBDD7EE"/>
        <bgColor rgb="FFD9D9D9"/>
      </patternFill>
    </fill>
    <fill>
      <patternFill patternType="solid">
        <fgColor rgb="FFFCE4D6"/>
        <bgColor rgb="FFD9D9D9"/>
      </patternFill>
    </fill>
    <fill>
      <patternFill patternType="solid">
        <fgColor rgb="FFFFC000"/>
      </patternFill>
    </fill>
    <fill>
      <patternFill patternType="solid">
        <fgColor rgb="FFFF0000"/>
      </patternFill>
    </fill>
    <fill>
      <patternFill patternType="solid">
        <fgColor rgb="001F3864"/>
      </patternFill>
    </fill>
    <fill>
      <patternFill patternType="solid">
        <fgColor rgb="00D9E2F3"/>
      </patternFill>
    </fill>
    <fill>
      <patternFill patternType="solid">
        <fgColor rgb="00FFF2CC"/>
      </patternFill>
    </fill>
  </fills>
  <borders count="142">
    <border>
      <left/>
      <right/>
      <top/>
      <bottom/>
      <diagonal/>
    </border>
    <border>
      <left/>
      <right/>
      <top/>
      <bottom style="thick">
        <color theme="4"/>
      </bottom>
      <diagonal/>
    </border>
    <border>
      <left style="dashDotDot">
        <color auto="1"/>
      </left>
      <right style="dashDotDot">
        <color auto="1"/>
      </right>
      <top/>
      <bottom/>
      <diagonal/>
    </border>
    <border>
      <left style="dashDotDot">
        <color auto="1"/>
      </left>
      <right style="dashDotDot">
        <color auto="1"/>
      </right>
      <top style="thin">
        <color auto="1"/>
      </top>
      <bottom/>
      <diagonal/>
    </border>
    <border>
      <left style="dashDotDot">
        <color auto="1"/>
      </left>
      <right style="dashDotDot">
        <color auto="1"/>
      </right>
      <top/>
      <bottom style="dashDotDot">
        <color auto="1"/>
      </bottom>
      <diagonal/>
    </border>
    <border>
      <left/>
      <right/>
      <top/>
      <bottom style="hair">
        <color auto="1"/>
      </bottom>
      <diagonal/>
    </border>
    <border>
      <left style="dashDotDot">
        <color auto="1"/>
      </left>
      <right/>
      <top style="dashDotDot">
        <color auto="1"/>
      </top>
      <bottom style="dashDotDot">
        <color auto="1"/>
      </bottom>
      <diagonal/>
    </border>
    <border>
      <left/>
      <right style="dashDotDot">
        <color auto="1"/>
      </right>
      <top style="dashDotDot">
        <color auto="1"/>
      </top>
      <bottom style="dashDotDot">
        <color auto="1"/>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dashDotDot">
        <color auto="1"/>
      </left>
      <right style="dashDotDot">
        <color auto="1"/>
      </right>
      <top style="dashDotDot">
        <color auto="1"/>
      </top>
      <bottom style="dashDotDot">
        <color auto="1"/>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style="thin">
        <color auto="1"/>
      </top>
      <bottom/>
      <diagonal/>
    </border>
    <border>
      <left style="hair">
        <color auto="1"/>
      </left>
      <right/>
      <top/>
      <bottom style="hair">
        <color auto="1"/>
      </bottom>
      <diagonal/>
    </border>
    <border>
      <left/>
      <right style="hair">
        <color auto="1"/>
      </right>
      <top/>
      <bottom style="hair">
        <color auto="1"/>
      </bottom>
      <diagonal/>
    </border>
    <border>
      <left style="mediumDashDotDot">
        <color auto="1"/>
      </left>
      <right style="mediumDashDotDot">
        <color auto="1"/>
      </right>
      <top style="mediumDashDotDot">
        <color auto="1"/>
      </top>
      <bottom style="mediumDashDotDot">
        <color auto="1"/>
      </bottom>
      <diagonal/>
    </border>
    <border>
      <left style="hair">
        <color auto="1"/>
      </left>
      <right/>
      <top style="thin">
        <color indexed="64"/>
      </top>
      <bottom style="double">
        <color indexed="64"/>
      </bottom>
      <diagonal/>
    </border>
    <border>
      <left/>
      <right style="hair">
        <color auto="1"/>
      </right>
      <top style="thin">
        <color indexed="64"/>
      </top>
      <bottom style="double">
        <color indexed="64"/>
      </bottom>
      <diagonal/>
    </border>
    <border>
      <left style="dashDotDot">
        <color auto="1"/>
      </left>
      <right style="dashDotDot">
        <color auto="1"/>
      </right>
      <top style="dashDotDot">
        <color auto="1"/>
      </top>
      <bottom style="thin">
        <color rgb="FF000000"/>
      </bottom>
      <diagonal/>
    </border>
    <border>
      <left/>
      <right/>
      <top/>
      <bottom style="thin">
        <color rgb="FF000000"/>
      </bottom>
      <diagonal/>
    </border>
    <border>
      <left style="mediumDashDotDot">
        <color auto="1"/>
      </left>
      <right/>
      <top style="mediumDashDotDot">
        <color auto="1"/>
      </top>
      <bottom style="mediumDashDotDot">
        <color auto="1"/>
      </bottom>
      <diagonal/>
    </border>
    <border>
      <left/>
      <right style="mediumDashDotDot">
        <color auto="1"/>
      </right>
      <top style="mediumDashDotDot">
        <color auto="1"/>
      </top>
      <bottom style="mediumDashDotDot">
        <color auto="1"/>
      </bottom>
      <diagonal/>
    </border>
    <border>
      <left style="thin">
        <color indexed="64"/>
      </left>
      <right/>
      <top/>
      <bottom/>
      <diagonal/>
    </border>
    <border>
      <left/>
      <right style="thin">
        <color indexed="64"/>
      </right>
      <top/>
      <bottom/>
      <diagonal/>
    </border>
    <border>
      <left/>
      <right/>
      <top style="hair">
        <color auto="1"/>
      </top>
      <bottom/>
      <diagonal/>
    </border>
    <border>
      <left/>
      <right style="dashDotDot">
        <color theme="1" tint="0.3499862666707358"/>
      </right>
      <top style="dashDotDot">
        <color theme="1" tint="0.3499862666707358"/>
      </top>
      <bottom/>
      <diagonal/>
    </border>
    <border>
      <left/>
      <right style="dashDotDot">
        <color theme="1" tint="0.3499862666707358"/>
      </right>
      <top/>
      <bottom/>
      <diagonal/>
    </border>
    <border>
      <left style="dashDotDot">
        <color theme="1"/>
      </left>
      <right style="dashDotDot">
        <color theme="1"/>
      </right>
      <top style="dashDotDot">
        <color theme="1"/>
      </top>
      <bottom/>
      <diagonal/>
    </border>
    <border>
      <left style="dashDotDot">
        <color theme="1"/>
      </left>
      <right style="dashDotDot">
        <color theme="1"/>
      </right>
      <top/>
      <bottom/>
      <diagonal/>
    </border>
    <border>
      <left style="dashDotDot">
        <color theme="1"/>
      </left>
      <right style="dashDotDot">
        <color theme="1"/>
      </right>
      <top/>
      <bottom style="dashDotDot">
        <color theme="1"/>
      </bottom>
      <diagonal/>
    </border>
    <border>
      <left style="dashDotDot">
        <color theme="9" tint="0.7999816888943144"/>
      </left>
      <right style="dashDotDot">
        <color theme="9" tint="0.7999816888943144"/>
      </right>
      <top style="dashDotDot">
        <color theme="9" tint="0.7999816888943144"/>
      </top>
      <bottom style="dashDotDot">
        <color theme="9" tint="0.7999816888943144"/>
      </bottom>
      <diagonal/>
    </border>
    <border>
      <left style="dashed">
        <color auto="1"/>
      </left>
      <right style="dashed">
        <color auto="1"/>
      </right>
      <top style="dashed">
        <color auto="1"/>
      </top>
      <bottom/>
      <diagonal/>
    </border>
    <border>
      <left style="dashed">
        <color auto="1"/>
      </left>
      <right style="dashed">
        <color auto="1"/>
      </right>
      <top/>
      <bottom/>
      <diagonal/>
    </border>
    <border>
      <left style="dashed">
        <color auto="1"/>
      </left>
      <right style="dashed">
        <color auto="1"/>
      </right>
      <top/>
      <bottom style="dashed">
        <color auto="1"/>
      </bottom>
      <diagonal/>
    </border>
    <border>
      <left/>
      <right/>
      <top/>
      <bottom style="thick">
        <color theme="4" tint="0.499984740745262"/>
      </bottom>
      <diagonal/>
    </border>
    <border>
      <left/>
      <right/>
      <top style="thin">
        <color rgb="FF6593CF"/>
      </top>
      <bottom style="thin">
        <color rgb="FF6593CF"/>
      </bottom>
      <diagonal/>
    </border>
    <border>
      <left/>
      <right/>
      <top/>
      <bottom style="thin">
        <color rgb="FF6593CF"/>
      </bottom>
      <diagonal/>
    </border>
    <border>
      <left/>
      <right/>
      <top style="thin">
        <color rgb="FF6593CF"/>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hair">
        <color auto="1"/>
      </left>
      <right style="hair">
        <color auto="1"/>
      </right>
      <top/>
      <bottom/>
      <diagonal/>
    </border>
    <border>
      <left/>
      <right/>
      <top style="thin">
        <color rgb="FF000000"/>
      </top>
      <bottom/>
      <diagonal/>
    </border>
    <border>
      <left/>
      <right/>
      <top/>
      <bottom style="thick">
        <color rgb="FF5B9BD5"/>
      </bottom>
      <diagonal/>
    </border>
    <border>
      <left style="hair">
        <color rgb="FF000000"/>
      </left>
      <right/>
      <top style="hair">
        <color rgb="FF000000"/>
      </top>
      <bottom/>
      <diagonal/>
    </border>
    <border>
      <left/>
      <right style="hair">
        <color rgb="FF000000"/>
      </right>
      <top style="hair">
        <color rgb="FF000000"/>
      </top>
      <bottom/>
      <diagonal/>
    </border>
    <border>
      <left style="hair">
        <color rgb="FF000000"/>
      </left>
      <right/>
      <top/>
      <bottom/>
      <diagonal/>
    </border>
    <border>
      <left/>
      <right style="hair">
        <color rgb="FF000000"/>
      </right>
      <top/>
      <bottom/>
      <diagonal/>
    </border>
    <border>
      <left style="hair">
        <color rgb="FF000000"/>
      </left>
      <right/>
      <top/>
      <bottom style="hair">
        <color rgb="FF000000"/>
      </bottom>
      <diagonal/>
    </border>
    <border>
      <left/>
      <right style="hair">
        <color rgb="FF000000"/>
      </right>
      <top/>
      <bottom style="hair">
        <color rgb="FF000000"/>
      </bottom>
      <diagonal/>
    </border>
    <border>
      <left/>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top style="hair">
        <color rgb="FF000000"/>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ck">
        <color theme="4" tint="0.3999450666829432"/>
      </bottom>
      <diagonal/>
    </border>
    <border>
      <left/>
      <right/>
      <top/>
      <bottom style="thin">
        <color theme="0"/>
      </bottom>
      <diagonal/>
    </border>
    <border>
      <left/>
      <right/>
      <top/>
      <bottom style="medium">
        <color rgb="FF6593CF"/>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hair">
        <color auto="1"/>
      </left>
      <right style="hair">
        <color auto="1"/>
      </right>
      <top style="hair">
        <color auto="1"/>
      </top>
      <bottom/>
      <diagonal/>
    </border>
    <border>
      <left style="mediumDashDotDot">
        <color auto="1"/>
      </left>
      <right/>
      <top/>
      <bottom/>
      <diagonal/>
    </border>
    <border>
      <left/>
      <right style="hair">
        <color auto="1"/>
      </right>
      <top style="thin">
        <color indexed="64"/>
      </top>
      <bottom style="thin">
        <color indexed="64"/>
      </bottom>
      <diagonal/>
    </border>
    <border>
      <left style="hair">
        <color auto="1"/>
      </left>
      <right/>
      <top style="thin">
        <color indexed="64"/>
      </top>
      <bottom style="thin">
        <color indexed="64"/>
      </bottom>
      <diagonal/>
    </border>
    <border>
      <left style="thin">
        <color rgb="FF6593CF"/>
      </left>
      <right style="thin">
        <color rgb="FF6593CF"/>
      </right>
      <top style="thin">
        <color rgb="FF6593CF"/>
      </top>
      <bottom style="thin">
        <color rgb="FF6593CF"/>
      </bottom>
      <diagonal/>
    </border>
    <border>
      <left style="thin">
        <color rgb="FF6593CF"/>
      </left>
      <right style="thin">
        <color rgb="FF6593CF"/>
      </right>
      <top style="thin">
        <color rgb="FF6593CF"/>
      </top>
      <bottom/>
      <diagonal/>
    </border>
    <border>
      <left style="thin">
        <color rgb="FF6593CF"/>
      </left>
      <right style="thin">
        <color rgb="FF6593CF"/>
      </right>
      <top/>
      <bottom/>
      <diagonal/>
    </border>
    <border>
      <left style="thin">
        <color rgb="FF6593CF"/>
      </left>
      <right style="thin">
        <color rgb="FF6593CF"/>
      </right>
      <top/>
      <bottom style="thin">
        <color rgb="FF6593CF"/>
      </bottom>
      <diagonal/>
    </border>
    <border>
      <left/>
      <right/>
      <top style="medium">
        <color rgb="FF6593CF"/>
      </top>
      <bottom/>
      <diagonal/>
    </border>
    <border>
      <left style="dotted">
        <color indexed="64"/>
      </left>
      <right style="dotted">
        <color indexed="64"/>
      </right>
      <top style="dotted">
        <color indexed="64"/>
      </top>
      <bottom/>
      <diagonal/>
    </border>
    <border>
      <left style="dotted">
        <color indexed="64"/>
      </left>
      <right style="dotted">
        <color indexed="64"/>
      </right>
      <top/>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style="dotted">
        <color indexed="64"/>
      </left>
      <right/>
      <top style="thin">
        <color indexed="64"/>
      </top>
      <bottom/>
      <diagonal/>
    </border>
    <border>
      <left/>
      <right style="dotted">
        <color indexed="64"/>
      </right>
      <top style="thin">
        <color indexed="64"/>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auto="1"/>
      </top>
      <bottom/>
      <diagonal/>
    </border>
    <border>
      <left/>
      <right style="hair">
        <color indexed="64"/>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auto="1"/>
      </left>
      <right/>
      <top/>
      <bottom style="thin">
        <color auto="1"/>
      </bottom>
      <diagonal/>
    </border>
    <border>
      <left/>
      <right/>
      <top/>
      <bottom style="thin">
        <color auto="1"/>
      </bottom>
      <diagonal/>
    </border>
    <border>
      <left/>
      <right/>
      <top style="thin">
        <color rgb="FF4F81BD"/>
      </top>
      <bottom style="double">
        <color rgb="FF4F81BD"/>
      </bottom>
      <diagonal/>
    </border>
    <border>
      <left/>
      <right style="thin">
        <color indexed="64"/>
      </right>
      <top/>
      <bottom style="thin">
        <color indexed="64"/>
      </bottom>
      <diagonal/>
    </border>
    <border>
      <left style="dotted">
        <color indexed="64"/>
      </left>
      <right style="dotted">
        <color indexed="64"/>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top/>
      <bottom style="thin">
        <color rgb="FFB0B0B0"/>
      </bottom>
      <diagonal/>
    </border>
    <border>
      <left style="thin">
        <color rgb="FFB0B0B0"/>
      </left>
      <right style="thin">
        <color rgb="FFB0B0B0"/>
      </right>
      <top style="thin">
        <color rgb="FFB0B0B0"/>
      </top>
      <bottom style="thin">
        <color rgb="FFB0B0B0"/>
      </bottom>
      <diagonal/>
    </border>
    <border>
      <left style="thin">
        <color rgb="FFB0B0B0"/>
      </left>
      <right/>
      <top/>
      <bottom style="thin">
        <color rgb="FFB0B0B0"/>
      </bottom>
      <diagonal/>
    </border>
    <border>
      <left/>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indexed="64"/>
      </left>
      <right/>
      <top/>
      <bottom style="thin">
        <color indexed="64"/>
      </bottom>
      <diagonal/>
    </border>
    <border>
      <left/>
      <right/>
      <top/>
      <bottom style="thin">
        <color indexed="64"/>
      </bottom>
      <diagonal/>
    </border>
    <border>
      <left/>
      <right/>
      <top style="thin">
        <color rgb="FFB0B0B0"/>
      </top>
      <bottom/>
      <diagonal/>
    </border>
    <border>
      <left/>
      <right style="thin">
        <color rgb="FFB0B0B0"/>
      </right>
      <top style="thin">
        <color rgb="FFB0B0B0"/>
      </top>
      <bottom/>
      <diagonal/>
    </border>
    <border>
      <left/>
      <right style="thin">
        <color rgb="FFB0B0B0"/>
      </right>
      <top style="thin">
        <color rgb="FFB0B0B0"/>
      </top>
      <bottom style="thin">
        <color rgb="FFB0B0B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
      <left/>
      <right style="thin">
        <color rgb="FF6593CF"/>
      </right>
      <top style="thin">
        <color rgb="FF6593CF"/>
      </top>
      <bottom/>
      <diagonal/>
    </border>
    <border>
      <left/>
      <right style="thin">
        <color rgb="FF6593CF"/>
      </right>
      <top style="thin">
        <color rgb="FF6593CF"/>
      </top>
      <bottom style="thin">
        <color rgb="FF6593CF"/>
      </bottom>
      <diagonal/>
    </border>
    <border>
      <left/>
      <right/>
      <top style="thin">
        <color rgb="FFCCCCCC"/>
      </top>
      <bottom/>
      <diagonal/>
    </border>
    <border>
      <left/>
      <right style="thin">
        <color rgb="FFCCCCCC"/>
      </right>
      <top style="thin">
        <color rgb="FFCCCCCC"/>
      </top>
      <bottom/>
      <diagonal/>
    </border>
    <border>
      <left style="thin">
        <color indexed="64"/>
      </left>
      <right style="thin">
        <color indexed="64"/>
      </right>
      <top/>
      <bottom/>
      <diagonal/>
    </border>
  </borders>
  <cellStyleXfs count="167">
    <xf numFmtId="0" fontId="1" fillId="0" borderId="0"/>
    <xf numFmtId="0" fontId="2" fillId="0" borderId="1"/>
    <xf numFmtId="0" fontId="1" fillId="0" borderId="0"/>
    <xf numFmtId="0" fontId="1" fillId="0" borderId="0"/>
    <xf numFmtId="0" fontId="5" fillId="0" borderId="0"/>
    <xf numFmtId="0" fontId="393" fillId="0" borderId="0"/>
    <xf numFmtId="0" fontId="1" fillId="0" borderId="0"/>
    <xf numFmtId="0" fontId="331" fillId="0" borderId="0" applyAlignment="1">
      <alignment vertical="center"/>
    </xf>
    <xf numFmtId="0" fontId="12" fillId="0" borderId="0"/>
    <xf numFmtId="43" fontId="393" fillId="0" borderId="0"/>
    <xf numFmtId="0" fontId="331" fillId="0" borderId="0"/>
    <xf numFmtId="0" fontId="393" fillId="0" borderId="0"/>
    <xf numFmtId="0" fontId="1" fillId="0" borderId="0"/>
    <xf numFmtId="0" fontId="18" fillId="0" borderId="0"/>
    <xf numFmtId="0" fontId="1" fillId="0" borderId="0"/>
    <xf numFmtId="9" fontId="393" fillId="0" borderId="0"/>
    <xf numFmtId="0" fontId="331" fillId="0" borderId="0"/>
    <xf numFmtId="0" fontId="1" fillId="0" borderId="0"/>
    <xf numFmtId="9" fontId="331" fillId="0" borderId="0"/>
    <xf numFmtId="0" fontId="1" fillId="0" borderId="0"/>
    <xf numFmtId="0" fontId="13" fillId="0" borderId="0"/>
    <xf numFmtId="43" fontId="331" fillId="0" borderId="0"/>
    <xf numFmtId="44" fontId="331" fillId="0" borderId="0"/>
    <xf numFmtId="44" fontId="21" fillId="0" borderId="0"/>
    <xf numFmtId="197" fontId="1" fillId="0" borderId="0"/>
    <xf numFmtId="197" fontId="331" fillId="0" borderId="0"/>
    <xf numFmtId="0" fontId="19" fillId="0" borderId="0"/>
    <xf numFmtId="43" fontId="21" fillId="0" borderId="0"/>
    <xf numFmtId="9" fontId="21" fillId="0" borderId="0"/>
    <xf numFmtId="271" fontId="27" fillId="0" borderId="0"/>
    <xf numFmtId="272" fontId="331" fillId="0" borderId="0"/>
    <xf numFmtId="9" fontId="331" fillId="0" borderId="0"/>
    <xf numFmtId="9" fontId="35" fillId="0" borderId="0"/>
    <xf numFmtId="0" fontId="37" fillId="0" borderId="0"/>
    <xf numFmtId="0" fontId="1" fillId="0" borderId="0"/>
    <xf numFmtId="9" fontId="1" fillId="0" borderId="0"/>
    <xf numFmtId="43" fontId="1" fillId="0" borderId="0"/>
    <xf numFmtId="9" fontId="37" fillId="0" borderId="0"/>
    <xf numFmtId="43" fontId="37" fillId="0" borderId="0"/>
    <xf numFmtId="0" fontId="331" fillId="0" borderId="0"/>
    <xf numFmtId="0" fontId="331" fillId="0" borderId="0"/>
    <xf numFmtId="0" fontId="393" fillId="0" borderId="0"/>
    <xf numFmtId="0" fontId="393" fillId="0" borderId="0"/>
    <xf numFmtId="0" fontId="393" fillId="0" borderId="0"/>
    <xf numFmtId="0" fontId="1" fillId="0" borderId="0"/>
    <xf numFmtId="0" fontId="62" fillId="0" borderId="0"/>
    <xf numFmtId="0" fontId="1" fillId="0" borderId="0"/>
    <xf numFmtId="0" fontId="62" fillId="0" borderId="0"/>
    <xf numFmtId="0" fontId="1" fillId="0" borderId="0"/>
    <xf numFmtId="0" fontId="1" fillId="0" borderId="0"/>
    <xf numFmtId="0" fontId="1" fillId="0" borderId="0"/>
    <xf numFmtId="0" fontId="331" fillId="0" borderId="0" applyAlignment="1">
      <alignment wrapText="1"/>
    </xf>
    <xf numFmtId="0" fontId="12" fillId="0" borderId="0"/>
    <xf numFmtId="238" fontId="393" fillId="0" borderId="0"/>
    <xf numFmtId="9" fontId="393" fillId="0" borderId="0"/>
    <xf numFmtId="271" fontId="27" fillId="0" borderId="0"/>
    <xf numFmtId="0" fontId="1" fillId="0" borderId="0"/>
    <xf numFmtId="0" fontId="1" fillId="0" borderId="0"/>
    <xf numFmtId="0" fontId="128" fillId="0" borderId="0"/>
    <xf numFmtId="0" fontId="1" fillId="0" borderId="0"/>
    <xf numFmtId="0" fontId="18" fillId="0" borderId="0"/>
    <xf numFmtId="0" fontId="1" fillId="0" borderId="0"/>
    <xf numFmtId="0" fontId="135" fillId="0" borderId="38"/>
    <xf numFmtId="0" fontId="137" fillId="0" borderId="1" applyAlignment="1">
      <alignment horizontal="right"/>
    </xf>
    <xf numFmtId="0" fontId="13" fillId="0" borderId="0"/>
    <xf numFmtId="0" fontId="331" fillId="0" borderId="0"/>
    <xf numFmtId="0" fontId="1" fillId="0" borderId="0"/>
    <xf numFmtId="44" fontId="331" fillId="0" borderId="0"/>
    <xf numFmtId="0" fontId="331" fillId="0" borderId="0"/>
    <xf numFmtId="43" fontId="393" fillId="0" borderId="0"/>
    <xf numFmtId="0" fontId="331" fillId="0" borderId="0"/>
    <xf numFmtId="0" fontId="18" fillId="0" borderId="0"/>
    <xf numFmtId="238" fontId="1" fillId="0" borderId="0"/>
    <xf numFmtId="38" fontId="21" fillId="0" borderId="0"/>
    <xf numFmtId="38" fontId="21" fillId="0" borderId="0"/>
    <xf numFmtId="0" fontId="1" fillId="0" borderId="0"/>
    <xf numFmtId="0" fontId="21" fillId="0" borderId="0"/>
    <xf numFmtId="197" fontId="1" fillId="0" borderId="0"/>
    <xf numFmtId="43" fontId="19" fillId="0" borderId="0"/>
    <xf numFmtId="0" fontId="128" fillId="0" borderId="0"/>
    <xf numFmtId="9" fontId="1" fillId="0" borderId="0"/>
    <xf numFmtId="9" fontId="1" fillId="0" borderId="0"/>
    <xf numFmtId="197" fontId="331" fillId="0" borderId="0"/>
    <xf numFmtId="197" fontId="1" fillId="0" borderId="0"/>
    <xf numFmtId="197" fontId="1" fillId="0" borderId="0"/>
    <xf numFmtId="197" fontId="1" fillId="0" borderId="0"/>
    <xf numFmtId="9" fontId="1" fillId="0" borderId="0"/>
    <xf numFmtId="0" fontId="274" fillId="0" borderId="0"/>
    <xf numFmtId="44" fontId="1" fillId="0" borderId="0"/>
    <xf numFmtId="0" fontId="274" fillId="0" borderId="0"/>
    <xf numFmtId="43" fontId="1" fillId="0" borderId="0"/>
    <xf numFmtId="0" fontId="274" fillId="0" borderId="0"/>
    <xf numFmtId="0" fontId="1" fillId="0" borderId="0"/>
    <xf numFmtId="0" fontId="61" fillId="0" borderId="0"/>
    <xf numFmtId="9" fontId="1" fillId="0" borderId="0"/>
    <xf numFmtId="44" fontId="61" fillId="0" borderId="0"/>
    <xf numFmtId="0" fontId="228" fillId="0" borderId="0"/>
    <xf numFmtId="0" fontId="274" fillId="0" borderId="0"/>
    <xf numFmtId="9" fontId="274" fillId="0" borderId="0"/>
    <xf numFmtId="0" fontId="1" fillId="0" borderId="0"/>
    <xf numFmtId="9" fontId="331" fillId="0" borderId="0"/>
    <xf numFmtId="0" fontId="274" fillId="0" borderId="0"/>
    <xf numFmtId="0" fontId="275" fillId="0" borderId="0"/>
    <xf numFmtId="44" fontId="1" fillId="0" borderId="0"/>
    <xf numFmtId="0" fontId="331" fillId="0" borderId="0"/>
    <xf numFmtId="0" fontId="2" fillId="0" borderId="1"/>
    <xf numFmtId="0" fontId="281" fillId="0" borderId="0"/>
    <xf numFmtId="43" fontId="283" fillId="0" borderId="0"/>
    <xf numFmtId="9" fontId="284" fillId="0" borderId="0"/>
    <xf numFmtId="9" fontId="61" fillId="0" borderId="0"/>
    <xf numFmtId="0" fontId="61" fillId="0" borderId="0"/>
    <xf numFmtId="0" fontId="309" fillId="0" borderId="0"/>
    <xf numFmtId="0" fontId="305" fillId="0" borderId="0" applyAlignment="1">
      <alignment vertical="top"/>
    </xf>
    <xf numFmtId="43" fontId="305" fillId="0" borderId="0" applyAlignment="1">
      <alignment vertical="top"/>
    </xf>
    <xf numFmtId="0" fontId="305" fillId="0" borderId="0" applyAlignment="1">
      <alignment vertical="top"/>
    </xf>
    <xf numFmtId="43" fontId="305" fillId="0" borderId="0" applyAlignment="1">
      <alignment vertical="top"/>
    </xf>
    <xf numFmtId="9" fontId="305" fillId="0" borderId="0" applyAlignment="1">
      <alignment vertical="top"/>
    </xf>
    <xf numFmtId="0" fontId="305" fillId="0" borderId="0" applyAlignment="1">
      <alignment vertical="top"/>
    </xf>
    <xf numFmtId="0" fontId="309" fillId="0" borderId="0"/>
    <xf numFmtId="0" fontId="305" fillId="0" borderId="0" applyAlignment="1">
      <alignment vertical="top"/>
    </xf>
    <xf numFmtId="0" fontId="309" fillId="0" borderId="0"/>
    <xf numFmtId="9" fontId="309" fillId="0" borderId="0"/>
    <xf numFmtId="44" fontId="309" fillId="0" borderId="0"/>
    <xf numFmtId="0" fontId="309" fillId="0" borderId="0"/>
    <xf numFmtId="0" fontId="309" fillId="0" borderId="0" applyAlignment="1">
      <alignment vertical="center"/>
    </xf>
    <xf numFmtId="0" fontId="323" fillId="0" borderId="0"/>
    <xf numFmtId="0" fontId="1" fillId="33" borderId="0"/>
    <xf numFmtId="271" fontId="281" fillId="0" borderId="0"/>
    <xf numFmtId="273" fontId="35" fillId="0" borderId="0"/>
    <xf numFmtId="0" fontId="325" fillId="0" borderId="0"/>
    <xf numFmtId="274" fontId="37" fillId="0" borderId="0"/>
    <xf numFmtId="0" fontId="13" fillId="0" borderId="0"/>
    <xf numFmtId="275" fontId="37" fillId="0" borderId="0"/>
    <xf numFmtId="0" fontId="326" fillId="0" borderId="0"/>
    <xf numFmtId="0" fontId="331" fillId="0" borderId="0"/>
    <xf numFmtId="275" fontId="331" fillId="0" borderId="0"/>
    <xf numFmtId="0" fontId="331" fillId="0" borderId="0"/>
    <xf numFmtId="276" fontId="331" fillId="0" borderId="0"/>
    <xf numFmtId="0" fontId="331" fillId="0" borderId="0"/>
    <xf numFmtId="0" fontId="332" fillId="0" borderId="0" applyAlignment="1" applyProtection="1">
      <alignment vertical="top"/>
      <protection locked="0" hidden="0"/>
    </xf>
    <xf numFmtId="274" fontId="331" fillId="0" borderId="0"/>
    <xf numFmtId="0" fontId="338" fillId="0" borderId="0"/>
    <xf numFmtId="9" fontId="338" fillId="0" borderId="0"/>
    <xf numFmtId="0" fontId="338" fillId="0" borderId="0" applyAlignment="1">
      <alignment vertical="center"/>
    </xf>
    <xf numFmtId="44" fontId="338" fillId="0" borderId="0"/>
    <xf numFmtId="277" fontId="338" fillId="0" borderId="0"/>
    <xf numFmtId="0" fontId="339" fillId="0" borderId="109"/>
    <xf numFmtId="9" fontId="338" fillId="0" borderId="0"/>
    <xf numFmtId="278" fontId="338" fillId="0" borderId="0"/>
    <xf numFmtId="0" fontId="331" fillId="0" borderId="0"/>
    <xf numFmtId="0" fontId="355" fillId="0" borderId="0"/>
    <xf numFmtId="0" fontId="358" fillId="0" borderId="0"/>
    <xf numFmtId="0" fontId="358" fillId="0" borderId="0"/>
    <xf numFmtId="0" fontId="156" fillId="75" borderId="0"/>
    <xf numFmtId="0" fontId="398" fillId="0" borderId="0"/>
    <xf numFmtId="43" fontId="61" fillId="0" borderId="0"/>
    <xf numFmtId="0" fontId="156" fillId="78" borderId="0"/>
    <xf numFmtId="0" fontId="74" fillId="78" borderId="0"/>
    <xf numFmtId="0" fontId="399" fillId="72" borderId="125"/>
    <xf numFmtId="9" fontId="1" fillId="0" borderId="0"/>
    <xf numFmtId="0" fontId="74" fillId="74" borderId="0"/>
    <xf numFmtId="43" fontId="1" fillId="0" borderId="0"/>
    <xf numFmtId="0" fontId="397" fillId="72" borderId="125"/>
    <xf numFmtId="0" fontId="61" fillId="77" borderId="0"/>
    <xf numFmtId="0" fontId="61" fillId="76" borderId="0"/>
    <xf numFmtId="0" fontId="400" fillId="73" borderId="125"/>
    <xf numFmtId="279" fontId="1" fillId="0" borderId="0"/>
  </cellStyleXfs>
  <cellXfs count="3954">
    <xf numFmtId="0" fontId="0" fillId="0" borderId="0" pivotButton="0" quotePrefix="0" xfId="0"/>
    <xf numFmtId="0" fontId="2" fillId="0" borderId="1" pivotButton="0" quotePrefix="0" xfId="1"/>
    <xf numFmtId="0" fontId="4" fillId="0" borderId="1" applyAlignment="1" pivotButton="0" quotePrefix="0" xfId="1">
      <alignment horizontal="right"/>
    </xf>
    <xf numFmtId="0" fontId="0" fillId="0" borderId="0" applyAlignment="1" pivotButton="0" quotePrefix="0" xfId="0">
      <alignment horizontal="center"/>
    </xf>
    <xf numFmtId="0" fontId="20" fillId="0" borderId="0" applyAlignment="1" pivotButton="0" quotePrefix="0" xfId="33">
      <alignment horizontal="center"/>
    </xf>
    <xf numFmtId="3" fontId="20" fillId="0" borderId="0" applyAlignment="1" pivotButton="0" quotePrefix="0" xfId="33">
      <alignment horizontal="center"/>
    </xf>
    <xf numFmtId="0" fontId="39" fillId="0" borderId="0" pivotButton="0" quotePrefix="0" xfId="34"/>
    <xf numFmtId="10" fontId="20" fillId="0" borderId="0" applyAlignment="1" pivotButton="0" quotePrefix="0" xfId="35">
      <alignment horizontal="left" indent="1"/>
    </xf>
    <xf numFmtId="10" fontId="20" fillId="0" borderId="0" pivotButton="0" quotePrefix="0" xfId="35"/>
    <xf numFmtId="43" fontId="39" fillId="0" borderId="0" pivotButton="0" quotePrefix="0" xfId="34"/>
    <xf numFmtId="164" fontId="20" fillId="0" borderId="0" applyAlignment="1" pivotButton="0" quotePrefix="0" xfId="33">
      <alignment horizontal="center"/>
    </xf>
    <xf numFmtId="0" fontId="39" fillId="0" borderId="0" applyAlignment="1" pivotButton="0" quotePrefix="0" xfId="34">
      <alignment horizontal="left"/>
    </xf>
    <xf numFmtId="3" fontId="39" fillId="0" borderId="10" applyAlignment="1" pivotButton="0" quotePrefix="0" xfId="34">
      <alignment horizontal="center"/>
    </xf>
    <xf numFmtId="0" fontId="39" fillId="0" borderId="0" applyAlignment="1" pivotButton="0" quotePrefix="0" xfId="34">
      <alignment horizontal="center"/>
    </xf>
    <xf numFmtId="0" fontId="20" fillId="4" borderId="0" applyAlignment="1" pivotButton="0" quotePrefix="0" xfId="34">
      <alignment horizontal="center"/>
    </xf>
    <xf numFmtId="0" fontId="39" fillId="4" borderId="0" pivotButton="0" quotePrefix="0" xfId="34"/>
    <xf numFmtId="0" fontId="39" fillId="4" borderId="0" applyAlignment="1" pivotButton="0" quotePrefix="0" xfId="34">
      <alignment horizontal="center"/>
    </xf>
    <xf numFmtId="165" fontId="40" fillId="0" borderId="0" applyAlignment="1" pivotButton="0" quotePrefix="0" xfId="34">
      <alignment horizontal="center"/>
    </xf>
    <xf numFmtId="166" fontId="20" fillId="0" borderId="0" applyAlignment="1" pivotButton="0" quotePrefix="0" xfId="36">
      <alignment horizontal="center"/>
    </xf>
    <xf numFmtId="167" fontId="20" fillId="0" borderId="0" applyAlignment="1" pivotButton="0" quotePrefix="0" xfId="35">
      <alignment horizontal="center"/>
    </xf>
    <xf numFmtId="165" fontId="20" fillId="0" borderId="0" applyAlignment="1" pivotButton="0" quotePrefix="0" xfId="34">
      <alignment horizontal="center"/>
    </xf>
    <xf numFmtId="0" fontId="38" fillId="0" borderId="0" pivotButton="0" quotePrefix="0" xfId="34"/>
    <xf numFmtId="3" fontId="20" fillId="0" borderId="0" applyAlignment="1" pivotButton="0" quotePrefix="0" xfId="34">
      <alignment horizontal="center"/>
    </xf>
    <xf numFmtId="166" fontId="20" fillId="4" borderId="0" applyAlignment="1" pivotButton="0" quotePrefix="0" xfId="36">
      <alignment horizontal="center"/>
    </xf>
    <xf numFmtId="167" fontId="39" fillId="4" borderId="0" applyAlignment="1" pivotButton="0" quotePrefix="0" xfId="37">
      <alignment horizontal="center"/>
    </xf>
    <xf numFmtId="14" fontId="39" fillId="0" borderId="0" applyAlignment="1" pivotButton="0" quotePrefix="0" xfId="34">
      <alignment horizontal="center"/>
    </xf>
    <xf numFmtId="0" fontId="28" fillId="0" borderId="0" pivotButton="0" quotePrefix="0" xfId="0"/>
    <xf numFmtId="0" fontId="31" fillId="2" borderId="0" applyAlignment="1" pivotButton="0" quotePrefix="0" xfId="0">
      <alignment vertical="center"/>
    </xf>
    <xf numFmtId="0" fontId="41" fillId="2" borderId="0" applyAlignment="1" pivotButton="0" quotePrefix="0" xfId="0">
      <alignment vertical="center"/>
    </xf>
    <xf numFmtId="0" fontId="41" fillId="2" borderId="0" applyAlignment="1" pivotButton="0" quotePrefix="0" xfId="0">
      <alignment horizontal="center" vertical="center"/>
    </xf>
    <xf numFmtId="0" fontId="28" fillId="6" borderId="0" pivotButton="0" quotePrefix="0" xfId="0"/>
    <xf numFmtId="0" fontId="46" fillId="0" borderId="0" applyAlignment="1" pivotButton="0" quotePrefix="0" xfId="7">
      <alignment vertical="center"/>
    </xf>
    <xf numFmtId="0" fontId="43" fillId="0" borderId="0" applyAlignment="1" pivotButton="0" quotePrefix="0" xfId="7">
      <alignment horizontal="left" vertical="center"/>
    </xf>
    <xf numFmtId="0" fontId="45" fillId="0" borderId="0" applyAlignment="1" pivotButton="0" quotePrefix="0" xfId="6">
      <alignment horizontal="left" vertical="center" indent="1"/>
    </xf>
    <xf numFmtId="0" fontId="23" fillId="0" borderId="0" applyAlignment="1" pivotButton="0" quotePrefix="0" xfId="7">
      <alignment vertical="center"/>
    </xf>
    <xf numFmtId="0" fontId="43" fillId="0" borderId="0" applyAlignment="1" pivotButton="0" quotePrefix="0" xfId="7">
      <alignment vertical="center"/>
    </xf>
    <xf numFmtId="0" fontId="34" fillId="0" borderId="0" applyAlignment="1" pivotButton="0" quotePrefix="0" xfId="7">
      <alignment horizontal="left" vertical="center"/>
    </xf>
    <xf numFmtId="3" fontId="36" fillId="0" borderId="0" applyAlignment="1" pivotButton="0" quotePrefix="0" xfId="7">
      <alignment vertical="center"/>
    </xf>
    <xf numFmtId="0" fontId="47" fillId="0" borderId="0" applyAlignment="1" pivotButton="0" quotePrefix="0" xfId="7">
      <alignment horizontal="left" vertical="center"/>
    </xf>
    <xf numFmtId="3" fontId="34" fillId="0" borderId="0" applyAlignment="1" pivotButton="0" quotePrefix="0" xfId="7">
      <alignment vertical="center"/>
    </xf>
    <xf numFmtId="0" fontId="42" fillId="0" borderId="0" pivotButton="0" quotePrefix="0" xfId="8"/>
    <xf numFmtId="0" fontId="44" fillId="0" borderId="0" applyAlignment="1" pivotButton="0" quotePrefix="0" xfId="6">
      <alignment horizontal="left" vertical="center" indent="1"/>
    </xf>
    <xf numFmtId="0" fontId="44" fillId="0" borderId="0" applyAlignment="1" pivotButton="0" quotePrefix="0" xfId="6">
      <alignment horizontal="left" vertical="center" indent="2"/>
    </xf>
    <xf numFmtId="0" fontId="41" fillId="2" borderId="0" applyAlignment="1" pivotButton="0" quotePrefix="1" xfId="0">
      <alignment horizontal="center" wrapText="1"/>
    </xf>
    <xf numFmtId="0" fontId="14" fillId="0" borderId="0" pivotButton="0" quotePrefix="0" xfId="10"/>
    <xf numFmtId="0" fontId="15" fillId="0" borderId="0" pivotButton="0" quotePrefix="0" xfId="10"/>
    <xf numFmtId="0" fontId="10" fillId="0" borderId="0" pivotButton="0" quotePrefix="0" xfId="11"/>
    <xf numFmtId="0" fontId="16" fillId="0" borderId="0" applyAlignment="1" pivotButton="0" quotePrefix="0" xfId="12">
      <alignment vertical="center"/>
    </xf>
    <xf numFmtId="0" fontId="17" fillId="0" borderId="0" pivotButton="0" quotePrefix="0" xfId="12"/>
    <xf numFmtId="0" fontId="15" fillId="0" borderId="0" applyAlignment="1" pivotButton="0" quotePrefix="0" xfId="10">
      <alignment vertical="center"/>
    </xf>
    <xf numFmtId="0" fontId="47" fillId="6" borderId="0" applyAlignment="1" pivotButton="0" quotePrefix="0" xfId="7">
      <alignment horizontal="left" vertical="center"/>
    </xf>
    <xf numFmtId="168" fontId="32" fillId="6" borderId="0" applyAlignment="1" pivotButton="0" quotePrefix="0" xfId="6">
      <alignment horizontal="left" vertical="center"/>
    </xf>
    <xf numFmtId="0" fontId="50" fillId="0" borderId="0" pivotButton="0" quotePrefix="0" xfId="0"/>
    <xf numFmtId="0" fontId="51" fillId="0" borderId="0" pivotButton="0" quotePrefix="0" xfId="10"/>
    <xf numFmtId="0" fontId="52" fillId="0" borderId="0" pivotButton="0" quotePrefix="0" xfId="10"/>
    <xf numFmtId="0" fontId="29" fillId="0" borderId="0" pivotButton="0" quotePrefix="0" xfId="10"/>
    <xf numFmtId="0" fontId="28" fillId="0" borderId="0" pivotButton="0" quotePrefix="0" xfId="11"/>
    <xf numFmtId="0" fontId="53" fillId="0" borderId="0" applyAlignment="1" pivotButton="0" quotePrefix="0" xfId="12">
      <alignment vertical="center"/>
    </xf>
    <xf numFmtId="0" fontId="54" fillId="2" borderId="0" applyAlignment="1" pivotButton="0" quotePrefix="0" xfId="12">
      <alignment horizontal="left" vertical="center" indent="1"/>
    </xf>
    <xf numFmtId="0" fontId="56" fillId="0" borderId="0" applyAlignment="1" pivotButton="0" quotePrefix="0" xfId="12">
      <alignment vertical="center"/>
    </xf>
    <xf numFmtId="0" fontId="57" fillId="0" borderId="0" pivotButton="0" quotePrefix="0" xfId="12"/>
    <xf numFmtId="0" fontId="52" fillId="0" borderId="0" pivotButton="0" quotePrefix="0" xfId="12"/>
    <xf numFmtId="0" fontId="58" fillId="0" borderId="0" pivotButton="0" quotePrefix="0" xfId="12"/>
    <xf numFmtId="0" fontId="28" fillId="0" borderId="0" pivotButton="0" quotePrefix="0" xfId="12"/>
    <xf numFmtId="0" fontId="51" fillId="0" borderId="0" applyAlignment="1" pivotButton="0" quotePrefix="0" xfId="10">
      <alignment vertical="center"/>
    </xf>
    <xf numFmtId="0" fontId="36" fillId="6" borderId="0" applyAlignment="1" pivotButton="0" quotePrefix="0" xfId="12">
      <alignment vertical="center"/>
    </xf>
    <xf numFmtId="0" fontId="58" fillId="0" borderId="0" applyAlignment="1" pivotButton="0" quotePrefix="0" xfId="10">
      <alignment vertical="center"/>
    </xf>
    <xf numFmtId="0" fontId="29" fillId="0" borderId="0" applyAlignment="1" pivotButton="0" quotePrefix="0" xfId="10">
      <alignment vertical="center"/>
    </xf>
    <xf numFmtId="0" fontId="52" fillId="0" borderId="0" applyAlignment="1" pivotButton="0" quotePrefix="0" xfId="10">
      <alignment vertical="center"/>
    </xf>
    <xf numFmtId="0" fontId="58" fillId="0" borderId="0" pivotButton="0" quotePrefix="0" xfId="10"/>
    <xf numFmtId="169" fontId="29" fillId="0" borderId="0" applyAlignment="1" pivotButton="0" quotePrefix="0" xfId="10">
      <alignment horizontal="center" vertical="center"/>
    </xf>
    <xf numFmtId="0" fontId="52" fillId="6" borderId="0" pivotButton="0" quotePrefix="0" xfId="10"/>
    <xf numFmtId="0" fontId="60" fillId="0" borderId="0" pivotButton="0" quotePrefix="0" xfId="13"/>
    <xf numFmtId="0" fontId="28" fillId="0" borderId="0" applyAlignment="1" pivotButton="0" quotePrefix="0" xfId="0">
      <alignment horizontal="center"/>
    </xf>
    <xf numFmtId="0" fontId="61" fillId="0" borderId="0" pivotButton="0" quotePrefix="0" xfId="0"/>
    <xf numFmtId="0" fontId="62" fillId="0" borderId="0" pivotButton="0" quotePrefix="0" xfId="0"/>
    <xf numFmtId="0" fontId="6" fillId="7" borderId="0" pivotButton="0" quotePrefix="0" xfId="39"/>
    <xf numFmtId="0" fontId="63" fillId="0" borderId="0" pivotButton="0" quotePrefix="0" xfId="40"/>
    <xf numFmtId="0" fontId="23" fillId="0" borderId="0" pivotButton="0" quotePrefix="0" xfId="40"/>
    <xf numFmtId="0" fontId="33" fillId="2" borderId="0" pivotButton="0" quotePrefix="0" xfId="40"/>
    <xf numFmtId="170" fontId="33" fillId="2" borderId="0" applyAlignment="1" pivotButton="0" quotePrefix="0" xfId="40">
      <alignment horizontal="center" vertical="top"/>
    </xf>
    <xf numFmtId="170" fontId="33" fillId="0" borderId="0" applyAlignment="1" pivotButton="0" quotePrefix="0" xfId="40">
      <alignment horizontal="center" vertical="top"/>
    </xf>
    <xf numFmtId="0" fontId="64" fillId="0" borderId="0" pivotButton="0" quotePrefix="0" xfId="0"/>
    <xf numFmtId="0" fontId="39" fillId="0" borderId="0" pivotButton="0" quotePrefix="0" xfId="0"/>
    <xf numFmtId="0" fontId="24" fillId="2" borderId="0" pivotButton="0" quotePrefix="0" xfId="0"/>
    <xf numFmtId="0" fontId="65" fillId="2" borderId="0" applyAlignment="1" pivotButton="0" quotePrefix="0" xfId="0">
      <alignment horizontal="right" indent="1"/>
    </xf>
    <xf numFmtId="171" fontId="26" fillId="2" borderId="0" applyAlignment="1" pivotButton="0" quotePrefix="0" xfId="0">
      <alignment horizontal="center"/>
    </xf>
    <xf numFmtId="0" fontId="66" fillId="0" borderId="0" pivotButton="0" quotePrefix="0" xfId="0"/>
    <xf numFmtId="172" fontId="55" fillId="2" borderId="0" applyAlignment="1" pivotButton="0" quotePrefix="0" xfId="0">
      <alignment horizontal="center" vertical="center"/>
    </xf>
    <xf numFmtId="172" fontId="66" fillId="0" borderId="0" applyAlignment="1" pivotButton="0" quotePrefix="0" xfId="0">
      <alignment vertical="center"/>
    </xf>
    <xf numFmtId="0" fontId="67" fillId="0" borderId="0" pivotButton="0" quotePrefix="0" xfId="0"/>
    <xf numFmtId="173" fontId="39" fillId="0" borderId="0" pivotButton="0" quotePrefix="0" xfId="0"/>
    <xf numFmtId="0" fontId="20" fillId="7" borderId="0" pivotButton="0" quotePrefix="0" xfId="39"/>
    <xf numFmtId="0" fontId="68" fillId="7" borderId="0" pivotButton="0" quotePrefix="0" xfId="39"/>
    <xf numFmtId="0" fontId="25" fillId="7" borderId="0" pivotButton="0" quotePrefix="0" xfId="39"/>
    <xf numFmtId="0" fontId="20" fillId="7" borderId="0" applyAlignment="1" pivotButton="0" quotePrefix="0" xfId="39">
      <alignment horizontal="left" vertical="center" indent="1"/>
    </xf>
    <xf numFmtId="0" fontId="25" fillId="3" borderId="8" applyAlignment="1" pivotButton="0" quotePrefix="0" xfId="39">
      <alignment horizontal="left" vertical="center" indent="1"/>
    </xf>
    <xf numFmtId="0" fontId="69" fillId="7" borderId="0" pivotButton="0" quotePrefix="0" xfId="39"/>
    <xf numFmtId="0" fontId="22" fillId="7" borderId="0" applyAlignment="1" pivotButton="0" quotePrefix="0" xfId="39">
      <alignment vertical="center"/>
    </xf>
    <xf numFmtId="37" fontId="70" fillId="7" borderId="0" applyAlignment="1" pivotButton="0" quotePrefix="0" xfId="39">
      <alignment vertical="top"/>
    </xf>
    <xf numFmtId="37" fontId="70" fillId="7" borderId="0" applyAlignment="1" pivotButton="0" quotePrefix="0" xfId="39">
      <alignment horizontal="right" vertical="top"/>
    </xf>
    <xf numFmtId="0" fontId="68" fillId="7" borderId="0" applyAlignment="1" pivotButton="0" quotePrefix="0" xfId="39">
      <alignment vertical="center"/>
    </xf>
    <xf numFmtId="37" fontId="20" fillId="7" borderId="0" pivotButton="0" quotePrefix="0" xfId="39"/>
    <xf numFmtId="37" fontId="20" fillId="7" borderId="0" applyAlignment="1" pivotButton="0" quotePrefix="0" xfId="39">
      <alignment horizontal="right"/>
    </xf>
    <xf numFmtId="0" fontId="20" fillId="7" borderId="0" applyAlignment="1" pivotButton="0" quotePrefix="0" xfId="39">
      <alignment vertical="center"/>
    </xf>
    <xf numFmtId="0" fontId="67" fillId="6" borderId="9" applyAlignment="1" pivotButton="0" quotePrefix="0" xfId="0">
      <alignment horizontal="left" vertical="center"/>
    </xf>
    <xf numFmtId="0" fontId="25" fillId="7" borderId="0" applyAlignment="1" pivotButton="0" quotePrefix="0" xfId="39">
      <alignment vertical="center"/>
    </xf>
    <xf numFmtId="0" fontId="67" fillId="0" borderId="0" applyAlignment="1" pivotButton="0" quotePrefix="0" xfId="0">
      <alignment horizontal="left" vertical="center" indent="2"/>
    </xf>
    <xf numFmtId="0" fontId="41" fillId="2" borderId="0" applyAlignment="1" pivotButton="0" quotePrefix="0" xfId="12">
      <alignment vertical="center"/>
    </xf>
    <xf numFmtId="0" fontId="41" fillId="2" borderId="0" applyAlignment="1" pivotButton="0" quotePrefix="0" xfId="12">
      <alignment horizontal="center" vertical="center"/>
    </xf>
    <xf numFmtId="0" fontId="41" fillId="2" borderId="0" applyAlignment="1" pivotButton="0" quotePrefix="0" xfId="12">
      <alignment horizontal="left" vertical="center"/>
    </xf>
    <xf numFmtId="174" fontId="29" fillId="0" borderId="0" applyAlignment="1" pivotButton="0" quotePrefix="0" xfId="12">
      <alignment horizontal="right" vertical="center" indent="1"/>
    </xf>
    <xf numFmtId="10" fontId="29" fillId="0" borderId="0" applyAlignment="1" pivotButton="0" quotePrefix="0" xfId="12">
      <alignment horizontal="center" vertical="center"/>
    </xf>
    <xf numFmtId="174" fontId="36" fillId="6" borderId="0" applyAlignment="1" pivotButton="0" quotePrefix="0" xfId="12">
      <alignment horizontal="right" vertical="center" indent="1"/>
    </xf>
    <xf numFmtId="10" fontId="36" fillId="6" borderId="0" applyAlignment="1" pivotButton="0" quotePrefix="0" xfId="12">
      <alignment horizontal="center" vertical="center"/>
    </xf>
    <xf numFmtId="0" fontId="36" fillId="0" borderId="0" applyAlignment="1" pivotButton="0" quotePrefix="0" xfId="12">
      <alignment vertical="center"/>
    </xf>
    <xf numFmtId="169" fontId="36" fillId="0" borderId="0" applyAlignment="1" pivotButton="0" quotePrefix="0" xfId="12">
      <alignment horizontal="center" vertical="center"/>
    </xf>
    <xf numFmtId="169" fontId="29" fillId="0" borderId="0" applyAlignment="1" pivotButton="0" quotePrefix="0" xfId="12">
      <alignment horizontal="center" vertical="center"/>
    </xf>
    <xf numFmtId="0" fontId="36" fillId="0" borderId="0" applyAlignment="1" pivotButton="0" quotePrefix="0" xfId="12">
      <alignment horizontal="center" vertical="center"/>
    </xf>
    <xf numFmtId="0" fontId="29" fillId="0" borderId="0" applyAlignment="1" pivotButton="0" quotePrefix="0" xfId="10">
      <alignment horizontal="left" vertical="center" indent="1"/>
    </xf>
    <xf numFmtId="169" fontId="29" fillId="0" borderId="0" applyAlignment="1" pivotButton="0" quotePrefix="0" xfId="10">
      <alignment vertical="center"/>
    </xf>
    <xf numFmtId="0" fontId="29" fillId="0" borderId="0" applyAlignment="1" pivotButton="0" quotePrefix="0" xfId="14">
      <alignment horizontal="left" vertical="center"/>
    </xf>
    <xf numFmtId="167" fontId="29" fillId="0" borderId="0" applyAlignment="1" pivotButton="0" quotePrefix="0" xfId="14">
      <alignment horizontal="right" vertical="center" indent="5"/>
    </xf>
    <xf numFmtId="0" fontId="59" fillId="0" borderId="0" applyAlignment="1" pivotButton="0" quotePrefix="0" xfId="10">
      <alignment horizontal="center" vertical="center"/>
    </xf>
    <xf numFmtId="175" fontId="29" fillId="0" borderId="0" applyAlignment="1" pivotButton="0" quotePrefix="0" xfId="14">
      <alignment horizontal="right" vertical="center" indent="5"/>
    </xf>
    <xf numFmtId="176" fontId="29" fillId="0" borderId="0" applyAlignment="1" pivotButton="0" quotePrefix="0" xfId="10">
      <alignment horizontal="center" vertical="center"/>
    </xf>
    <xf numFmtId="177" fontId="29" fillId="0" borderId="0" applyAlignment="1" pivotButton="0" quotePrefix="0" xfId="10">
      <alignment horizontal="center" vertical="center"/>
    </xf>
    <xf numFmtId="10" fontId="29" fillId="0" borderId="0" applyAlignment="1" pivotButton="0" quotePrefix="0" xfId="10">
      <alignment horizontal="center" vertical="center"/>
    </xf>
    <xf numFmtId="0" fontId="36" fillId="6" borderId="0" applyAlignment="1" pivotButton="0" quotePrefix="0" xfId="10">
      <alignment horizontal="left" vertical="center" indent="1"/>
    </xf>
    <xf numFmtId="0" fontId="36" fillId="6" borderId="0" pivotButton="0" quotePrefix="0" xfId="10"/>
    <xf numFmtId="169" fontId="36" fillId="6" borderId="0" applyAlignment="1" pivotButton="0" quotePrefix="0" xfId="10">
      <alignment vertical="center"/>
    </xf>
    <xf numFmtId="0" fontId="29" fillId="0" borderId="5" applyAlignment="1" pivotButton="0" quotePrefix="0" xfId="14">
      <alignment horizontal="left" vertical="center"/>
    </xf>
    <xf numFmtId="0" fontId="29" fillId="0" borderId="5" applyAlignment="1" pivotButton="0" quotePrefix="0" xfId="14">
      <alignment vertical="center"/>
    </xf>
    <xf numFmtId="0" fontId="29" fillId="0" borderId="0" applyAlignment="1" pivotButton="0" quotePrefix="0" xfId="14">
      <alignment vertical="center"/>
    </xf>
    <xf numFmtId="0" fontId="36" fillId="0" borderId="6" applyAlignment="1" pivotButton="0" quotePrefix="0" xfId="10">
      <alignment horizontal="left" vertical="center" indent="1"/>
    </xf>
    <xf numFmtId="169" fontId="29" fillId="0" borderId="0" applyAlignment="1" pivotButton="0" quotePrefix="0" xfId="10">
      <alignment horizontal="right" vertical="center" indent="1"/>
    </xf>
    <xf numFmtId="0" fontId="30" fillId="0" borderId="0" applyAlignment="1" pivotButton="0" quotePrefix="0" xfId="10">
      <alignment vertical="center"/>
    </xf>
    <xf numFmtId="0" fontId="36" fillId="0" borderId="0" applyAlignment="1" pivotButton="0" quotePrefix="0" xfId="10">
      <alignment horizontal="center" vertical="center"/>
    </xf>
    <xf numFmtId="0" fontId="8" fillId="0" borderId="0" pivotButton="0" quotePrefix="0" xfId="40"/>
    <xf numFmtId="0" fontId="31" fillId="0" borderId="0" pivotButton="0" quotePrefix="0" xfId="40"/>
    <xf numFmtId="0" fontId="31" fillId="2" borderId="0" pivotButton="0" quotePrefix="0" xfId="40"/>
    <xf numFmtId="0" fontId="29" fillId="2" borderId="0" pivotButton="0" quotePrefix="0" xfId="40"/>
    <xf numFmtId="178" fontId="31" fillId="0" borderId="0" applyAlignment="1" pivotButton="0" quotePrefix="0" xfId="40">
      <alignment horizontal="center" vertical="top"/>
    </xf>
    <xf numFmtId="0" fontId="29" fillId="0" borderId="0" pivotButton="0" quotePrefix="0" xfId="40"/>
    <xf numFmtId="0" fontId="8" fillId="5" borderId="0" pivotButton="0" quotePrefix="0" xfId="40"/>
    <xf numFmtId="0" fontId="36" fillId="0" borderId="0" applyAlignment="1" pivotButton="0" quotePrefix="0" xfId="40">
      <alignment vertical="top"/>
    </xf>
    <xf numFmtId="179" fontId="29" fillId="0" borderId="0" applyAlignment="1" pivotButton="0" quotePrefix="0" xfId="40">
      <alignment vertical="top"/>
    </xf>
    <xf numFmtId="37" fontId="29" fillId="0" borderId="0" applyAlignment="1" pivotButton="0" quotePrefix="0" xfId="40">
      <alignment vertical="top"/>
    </xf>
    <xf numFmtId="179" fontId="36" fillId="0" borderId="0" applyAlignment="1" pivotButton="0" quotePrefix="0" xfId="40">
      <alignment vertical="top"/>
    </xf>
    <xf numFmtId="0" fontId="29" fillId="0" borderId="0" applyAlignment="1" pivotButton="0" quotePrefix="0" xfId="40">
      <alignment vertical="top"/>
    </xf>
    <xf numFmtId="0" fontId="8" fillId="0" borderId="0" applyAlignment="1" pivotButton="0" quotePrefix="0" xfId="40">
      <alignment vertical="center"/>
    </xf>
    <xf numFmtId="0" fontId="29" fillId="0" borderId="0" applyAlignment="1" pivotButton="0" quotePrefix="0" xfId="40">
      <alignment vertical="center"/>
    </xf>
    <xf numFmtId="0" fontId="1" fillId="0" borderId="0" pivotButton="0" quotePrefix="0" xfId="0"/>
    <xf numFmtId="0" fontId="2" fillId="0" borderId="1" applyAlignment="1" pivotButton="0" quotePrefix="0" xfId="1">
      <alignment horizontal="center"/>
    </xf>
    <xf numFmtId="0" fontId="41" fillId="2" borderId="14" applyAlignment="1" pivotButton="0" quotePrefix="1" xfId="0">
      <alignment horizontal="center" wrapText="1"/>
    </xf>
    <xf numFmtId="3" fontId="34" fillId="0" borderId="14" applyAlignment="1" pivotButton="0" quotePrefix="0" xfId="7">
      <alignment vertical="center"/>
    </xf>
    <xf numFmtId="3" fontId="34" fillId="0" borderId="15" applyAlignment="1" pivotButton="0" quotePrefix="0" xfId="7">
      <alignment vertical="center"/>
    </xf>
    <xf numFmtId="3" fontId="36" fillId="0" borderId="14" applyAlignment="1" pivotButton="0" quotePrefix="0" xfId="7">
      <alignment vertical="center"/>
    </xf>
    <xf numFmtId="3" fontId="36" fillId="0" borderId="15" applyAlignment="1" pivotButton="0" quotePrefix="0" xfId="7">
      <alignment vertical="center"/>
    </xf>
    <xf numFmtId="0" fontId="36" fillId="6" borderId="0" applyAlignment="1" pivotButton="0" quotePrefix="1" xfId="12">
      <alignment horizontal="center" vertical="center"/>
    </xf>
    <xf numFmtId="0" fontId="36" fillId="0" borderId="0" applyAlignment="1" pivotButton="0" quotePrefix="0" xfId="40">
      <alignment vertical="center"/>
    </xf>
    <xf numFmtId="37" fontId="20" fillId="7" borderId="0" applyAlignment="1" pivotButton="0" quotePrefix="0" xfId="39">
      <alignment vertical="center"/>
    </xf>
    <xf numFmtId="179" fontId="20" fillId="7" borderId="0" applyAlignment="1" pivotButton="0" quotePrefix="0" xfId="39">
      <alignment vertical="center"/>
    </xf>
    <xf numFmtId="179" fontId="25" fillId="3" borderId="8" applyAlignment="1" pivotButton="0" quotePrefix="0" xfId="39">
      <alignment vertical="center"/>
    </xf>
    <xf numFmtId="179" fontId="67" fillId="6" borderId="9" applyAlignment="1" pivotButton="0" quotePrefix="0" xfId="0">
      <alignment vertical="center"/>
    </xf>
    <xf numFmtId="0" fontId="41" fillId="2" borderId="15" applyAlignment="1" pivotButton="0" quotePrefix="1" xfId="0">
      <alignment horizontal="center" wrapText="1"/>
    </xf>
    <xf numFmtId="0" fontId="71" fillId="0" borderId="0" applyAlignment="1" pivotButton="0" quotePrefix="0" xfId="7">
      <alignment horizontal="left" vertical="center"/>
    </xf>
    <xf numFmtId="0" fontId="72" fillId="0" borderId="0" applyAlignment="1" pivotButton="0" quotePrefix="0" xfId="6">
      <alignment horizontal="left" vertical="center" indent="2"/>
    </xf>
    <xf numFmtId="0" fontId="73" fillId="0" borderId="0" pivotButton="0" quotePrefix="0" xfId="0"/>
    <xf numFmtId="180" fontId="30" fillId="0" borderId="14" applyAlignment="1" pivotButton="0" quotePrefix="0" xfId="7">
      <alignment horizontal="right" vertical="center" indent="1"/>
    </xf>
    <xf numFmtId="180" fontId="30" fillId="0" borderId="15" applyAlignment="1" pivotButton="0" quotePrefix="0" xfId="7">
      <alignment horizontal="right" vertical="center"/>
    </xf>
    <xf numFmtId="0" fontId="32" fillId="0" borderId="0" pivotButton="0" quotePrefix="0" xfId="0"/>
    <xf numFmtId="0" fontId="32" fillId="0" borderId="0" applyAlignment="1" pivotButton="0" quotePrefix="0" xfId="0">
      <alignment horizontal="center"/>
    </xf>
    <xf numFmtId="181" fontId="32" fillId="0" borderId="0" applyAlignment="1" pivotButton="0" quotePrefix="0" xfId="0">
      <alignment horizontal="center"/>
    </xf>
    <xf numFmtId="10" fontId="32" fillId="0" borderId="0" applyAlignment="1" pivotButton="0" quotePrefix="0" xfId="0">
      <alignment horizontal="center"/>
    </xf>
    <xf numFmtId="182" fontId="32" fillId="0" borderId="0" applyAlignment="1" pivotButton="0" quotePrefix="0" xfId="0">
      <alignment horizontal="center"/>
    </xf>
    <xf numFmtId="180" fontId="30" fillId="0" borderId="17" applyAlignment="1" pivotButton="0" quotePrefix="0" xfId="7">
      <alignment horizontal="right" vertical="center" indent="1"/>
    </xf>
    <xf numFmtId="180" fontId="30" fillId="0" borderId="18" applyAlignment="1" pivotButton="0" quotePrefix="0" xfId="7">
      <alignment horizontal="right" vertical="center"/>
    </xf>
    <xf numFmtId="183" fontId="29" fillId="5" borderId="0" applyAlignment="1" pivotButton="0" quotePrefix="0" xfId="40">
      <alignment vertical="center"/>
    </xf>
    <xf numFmtId="183" fontId="36" fillId="0" borderId="0" applyAlignment="1" pivotButton="0" quotePrefix="0" xfId="40">
      <alignment vertical="center"/>
    </xf>
    <xf numFmtId="183" fontId="29" fillId="0" borderId="14" applyAlignment="1" pivotButton="0" quotePrefix="0" xfId="7">
      <alignment horizontal="right" vertical="center" indent="1"/>
    </xf>
    <xf numFmtId="183" fontId="36" fillId="0" borderId="16" applyAlignment="1" pivotButton="0" quotePrefix="0" xfId="7">
      <alignment horizontal="right" vertical="center" indent="1"/>
    </xf>
    <xf numFmtId="183" fontId="0" fillId="0" borderId="14" pivotButton="0" quotePrefix="0" xfId="0"/>
    <xf numFmtId="183" fontId="36" fillId="0" borderId="14" applyAlignment="1" pivotButton="0" quotePrefix="0" xfId="7">
      <alignment horizontal="right" vertical="center" indent="1"/>
    </xf>
    <xf numFmtId="183" fontId="28" fillId="0" borderId="0" pivotButton="0" quotePrefix="0" xfId="0"/>
    <xf numFmtId="184" fontId="30" fillId="0" borderId="15" applyAlignment="1" pivotButton="0" quotePrefix="0" xfId="7">
      <alignment vertical="center"/>
    </xf>
    <xf numFmtId="184" fontId="0" fillId="0" borderId="15" pivotButton="0" quotePrefix="0" xfId="0"/>
    <xf numFmtId="184" fontId="49" fillId="0" borderId="15" applyAlignment="1" pivotButton="0" quotePrefix="0" xfId="7">
      <alignment vertical="center"/>
    </xf>
    <xf numFmtId="184" fontId="0" fillId="0" borderId="0" pivotButton="0" quotePrefix="0" xfId="0"/>
    <xf numFmtId="184" fontId="50" fillId="0" borderId="0" pivotButton="0" quotePrefix="0" xfId="0"/>
    <xf numFmtId="184" fontId="28" fillId="0" borderId="0" pivotButton="0" quotePrefix="0" xfId="0"/>
    <xf numFmtId="0" fontId="28" fillId="0" borderId="0" applyAlignment="1" pivotButton="0" quotePrefix="0" xfId="0">
      <alignment horizontal="left" vertical="center"/>
    </xf>
    <xf numFmtId="0" fontId="32" fillId="6" borderId="0" applyAlignment="1" pivotButton="0" quotePrefix="0" xfId="0">
      <alignment vertical="center"/>
    </xf>
    <xf numFmtId="0" fontId="28" fillId="0" borderId="0" applyAlignment="1" pivotButton="0" quotePrefix="0" xfId="0">
      <alignment vertical="center"/>
    </xf>
    <xf numFmtId="0" fontId="28" fillId="0" borderId="0" applyAlignment="1" pivotButton="0" quotePrefix="0" xfId="0">
      <alignment horizontal="center" vertical="center"/>
    </xf>
    <xf numFmtId="14" fontId="28" fillId="0" borderId="0" applyAlignment="1" pivotButton="0" quotePrefix="0" xfId="0">
      <alignment horizontal="center" vertical="center"/>
    </xf>
    <xf numFmtId="0" fontId="28" fillId="4" borderId="0" pivotButton="0" quotePrefix="0" xfId="0"/>
    <xf numFmtId="0" fontId="28" fillId="4" borderId="0" applyAlignment="1" pivotButton="0" quotePrefix="0" xfId="0">
      <alignment vertical="center"/>
    </xf>
    <xf numFmtId="0" fontId="28" fillId="4" borderId="0" applyAlignment="1" pivotButton="0" quotePrefix="0" xfId="0">
      <alignment horizontal="center" vertical="center"/>
    </xf>
    <xf numFmtId="0" fontId="29" fillId="0" borderId="0" applyAlignment="1" pivotButton="0" quotePrefix="0" xfId="33">
      <alignment vertical="center"/>
    </xf>
    <xf numFmtId="0" fontId="29" fillId="4" borderId="0" applyAlignment="1" pivotButton="0" quotePrefix="0" xfId="33">
      <alignment vertical="center"/>
    </xf>
    <xf numFmtId="0" fontId="29" fillId="0" borderId="0" applyAlignment="1" pivotButton="0" quotePrefix="0" xfId="33">
      <alignment horizontal="center" vertical="center"/>
    </xf>
    <xf numFmtId="0" fontId="29" fillId="4" borderId="0" applyAlignment="1" pivotButton="0" quotePrefix="0" xfId="33">
      <alignment horizontal="center" vertical="center"/>
    </xf>
    <xf numFmtId="14" fontId="32" fillId="6" borderId="0" applyAlignment="1" pivotButton="0" quotePrefix="0" xfId="0">
      <alignment horizontal="center" vertical="center"/>
    </xf>
    <xf numFmtId="169" fontId="32" fillId="6" borderId="0" applyAlignment="1" pivotButton="0" quotePrefix="0" xfId="0">
      <alignment horizontal="right" vertical="center" indent="2"/>
    </xf>
    <xf numFmtId="168" fontId="32" fillId="6" borderId="0" applyAlignment="1" pivotButton="0" quotePrefix="0" xfId="0">
      <alignment horizontal="right" vertical="center" indent="1"/>
    </xf>
    <xf numFmtId="176" fontId="20" fillId="4" borderId="0" applyAlignment="1" pivotButton="0" quotePrefix="0" xfId="4">
      <alignment horizontal="right" wrapText="1" indent="1"/>
    </xf>
    <xf numFmtId="0" fontId="74" fillId="0" borderId="0" pivotButton="0" quotePrefix="0" xfId="0"/>
    <xf numFmtId="178" fontId="41" fillId="0" borderId="0" applyAlignment="1" pivotButton="0" quotePrefix="0" xfId="40">
      <alignment horizontal="center" vertical="center"/>
    </xf>
    <xf numFmtId="185" fontId="36" fillId="6" borderId="0" applyAlignment="1" pivotButton="0" quotePrefix="0" xfId="12">
      <alignment horizontal="right" vertical="center" indent="1"/>
    </xf>
    <xf numFmtId="180" fontId="30" fillId="0" borderId="0" applyAlignment="1" pivotButton="0" quotePrefix="0" xfId="40">
      <alignment vertical="center"/>
    </xf>
    <xf numFmtId="37" fontId="29" fillId="0" borderId="0" applyAlignment="1" pivotButton="0" quotePrefix="0" xfId="33">
      <alignment horizontal="center" vertical="center"/>
    </xf>
    <xf numFmtId="37" fontId="29" fillId="4" borderId="0" applyAlignment="1" pivotButton="0" quotePrefix="0" xfId="33">
      <alignment horizontal="center" vertical="center"/>
    </xf>
    <xf numFmtId="37" fontId="32" fillId="6" borderId="0" applyAlignment="1" pivotButton="0" quotePrefix="0" xfId="0">
      <alignment vertical="center"/>
    </xf>
    <xf numFmtId="37" fontId="28" fillId="0" borderId="0" applyAlignment="1" pivotButton="0" quotePrefix="0" xfId="0">
      <alignment vertical="center"/>
    </xf>
    <xf numFmtId="169" fontId="28" fillId="0" borderId="0" applyAlignment="1" pivotButton="0" quotePrefix="0" xfId="0">
      <alignment horizontal="right" vertical="center" indent="2"/>
    </xf>
    <xf numFmtId="168" fontId="28" fillId="0" borderId="0" applyAlignment="1" pivotButton="0" quotePrefix="0" xfId="0">
      <alignment horizontal="right" vertical="center" indent="1"/>
    </xf>
    <xf numFmtId="186" fontId="28" fillId="0" borderId="0" applyAlignment="1" pivotButton="0" quotePrefix="0" xfId="0">
      <alignment horizontal="center" vertical="center"/>
    </xf>
    <xf numFmtId="186" fontId="32" fillId="6" borderId="0" applyAlignment="1" pivotButton="0" quotePrefix="0" xfId="0">
      <alignment horizontal="center" vertical="center"/>
    </xf>
    <xf numFmtId="168" fontId="0" fillId="0" borderId="0" pivotButton="0" quotePrefix="0" xfId="0"/>
    <xf numFmtId="176" fontId="20" fillId="0" borderId="0" applyAlignment="1" pivotButton="0" quotePrefix="0" xfId="4">
      <alignment horizontal="right" wrapText="1" indent="1"/>
    </xf>
    <xf numFmtId="0" fontId="29" fillId="0" borderId="0" applyAlignment="1" pivotButton="0" quotePrefix="0" xfId="33">
      <alignment horizontal="left" vertical="center"/>
    </xf>
    <xf numFmtId="0" fontId="28" fillId="4" borderId="0" applyAlignment="1" pivotButton="0" quotePrefix="0" xfId="0">
      <alignment vertical="center" wrapText="1"/>
    </xf>
    <xf numFmtId="0" fontId="28" fillId="0" borderId="0" applyAlignment="1" pivotButton="0" quotePrefix="0" xfId="0">
      <alignment vertical="center" wrapText="1"/>
    </xf>
    <xf numFmtId="0" fontId="28" fillId="4" borderId="0" applyAlignment="1" pivotButton="0" quotePrefix="0" xfId="0">
      <alignment wrapText="1"/>
    </xf>
    <xf numFmtId="0" fontId="75" fillId="0" borderId="0" pivotButton="0" quotePrefix="0" xfId="0"/>
    <xf numFmtId="0" fontId="36" fillId="4" borderId="9" applyAlignment="1" pivotButton="0" quotePrefix="0" xfId="40">
      <alignment vertical="center"/>
    </xf>
    <xf numFmtId="0" fontId="36" fillId="4" borderId="9" applyAlignment="1" pivotButton="0" quotePrefix="0" xfId="40">
      <alignment vertical="top"/>
    </xf>
    <xf numFmtId="0" fontId="36" fillId="6" borderId="9" applyAlignment="1" pivotButton="0" quotePrefix="0" xfId="40">
      <alignment vertical="center"/>
    </xf>
    <xf numFmtId="0" fontId="36" fillId="6" borderId="9" applyAlignment="1" pivotButton="0" quotePrefix="0" xfId="40">
      <alignment vertical="top"/>
    </xf>
    <xf numFmtId="183" fontId="36" fillId="6" borderId="9" applyAlignment="1" pivotButton="0" quotePrefix="0" xfId="40">
      <alignment vertical="center"/>
    </xf>
    <xf numFmtId="168" fontId="32" fillId="6" borderId="9" applyAlignment="1" pivotButton="0" quotePrefix="0" xfId="6">
      <alignment horizontal="left" vertical="center"/>
    </xf>
    <xf numFmtId="184" fontId="49" fillId="6" borderId="9" applyAlignment="1" pivotButton="0" quotePrefix="0" xfId="7">
      <alignment vertical="center"/>
    </xf>
    <xf numFmtId="0" fontId="23" fillId="4" borderId="9" applyAlignment="1" pivotButton="0" quotePrefix="0" xfId="7">
      <alignment vertical="center"/>
    </xf>
    <xf numFmtId="168" fontId="32" fillId="4" borderId="9" applyAlignment="1" pivotButton="0" quotePrefix="0" xfId="6">
      <alignment horizontal="left" vertical="center"/>
    </xf>
    <xf numFmtId="184" fontId="49" fillId="4" borderId="9" applyAlignment="1" pivotButton="0" quotePrefix="0" xfId="7">
      <alignment vertical="center"/>
    </xf>
    <xf numFmtId="0" fontId="46" fillId="4" borderId="9" applyAlignment="1" pivotButton="0" quotePrefix="0" xfId="7">
      <alignment vertical="center"/>
    </xf>
    <xf numFmtId="183" fontId="36" fillId="4" borderId="20" applyAlignment="1" pivotButton="0" quotePrefix="0" xfId="7">
      <alignment horizontal="right" vertical="center" indent="1"/>
    </xf>
    <xf numFmtId="184" fontId="49" fillId="4" borderId="21" applyAlignment="1" pivotButton="0" quotePrefix="0" xfId="7">
      <alignment vertical="center"/>
    </xf>
    <xf numFmtId="183" fontId="36" fillId="6" borderId="20" applyAlignment="1" pivotButton="0" quotePrefix="0" xfId="7">
      <alignment horizontal="right" vertical="center" indent="1"/>
    </xf>
    <xf numFmtId="184" fontId="49" fillId="6" borderId="21" applyAlignment="1" pivotButton="0" quotePrefix="0" xfId="7">
      <alignment vertical="center"/>
    </xf>
    <xf numFmtId="10" fontId="29" fillId="0" borderId="0" applyAlignment="1" pivotButton="0" quotePrefix="0" xfId="40">
      <alignment vertical="top"/>
    </xf>
    <xf numFmtId="167" fontId="29" fillId="0" borderId="0" applyAlignment="1" pivotButton="0" quotePrefix="0" xfId="40">
      <alignment vertical="top"/>
    </xf>
    <xf numFmtId="170" fontId="31" fillId="0" borderId="0" applyAlignment="1" pivotButton="0" quotePrefix="0" xfId="40">
      <alignment horizontal="center" vertical="top"/>
    </xf>
    <xf numFmtId="0" fontId="29" fillId="0" borderId="0" applyAlignment="1" pivotButton="0" quotePrefix="0" xfId="40">
      <alignment horizontal="left" vertical="top" indent="1"/>
    </xf>
    <xf numFmtId="0" fontId="29" fillId="0" borderId="0" applyAlignment="1" pivotButton="0" quotePrefix="0" xfId="40">
      <alignment horizontal="left" vertical="center" indent="1"/>
    </xf>
    <xf numFmtId="168" fontId="29" fillId="0" borderId="0" applyAlignment="1" pivotButton="0" quotePrefix="0" xfId="40">
      <alignment horizontal="left" vertical="center" indent="1"/>
    </xf>
    <xf numFmtId="3" fontId="29" fillId="0" borderId="0" applyAlignment="1" pivotButton="0" quotePrefix="0" xfId="40">
      <alignment vertical="top"/>
    </xf>
    <xf numFmtId="183" fontId="29" fillId="0" borderId="0" applyAlignment="1" pivotButton="0" quotePrefix="0" xfId="40">
      <alignment vertical="center"/>
    </xf>
    <xf numFmtId="0" fontId="36" fillId="0" borderId="0" applyAlignment="1" pivotButton="0" quotePrefix="0" xfId="40">
      <alignment horizontal="left" vertical="center" indent="1"/>
    </xf>
    <xf numFmtId="3" fontId="36" fillId="0" borderId="0" applyAlignment="1" pivotButton="0" quotePrefix="0" xfId="40">
      <alignment vertical="top"/>
    </xf>
    <xf numFmtId="183" fontId="29" fillId="0" borderId="0" applyAlignment="1" pivotButton="0" quotePrefix="0" xfId="40">
      <alignment vertical="top"/>
    </xf>
    <xf numFmtId="0" fontId="2" fillId="0" borderId="1" applyAlignment="1" pivotButton="0" quotePrefix="0" xfId="1">
      <alignment vertical="center"/>
    </xf>
    <xf numFmtId="0" fontId="7" fillId="0" borderId="0" pivotButton="0" quotePrefix="0" xfId="6"/>
    <xf numFmtId="0" fontId="86" fillId="0" borderId="0" applyAlignment="1" pivotButton="0" quotePrefix="0" xfId="6">
      <alignment vertical="center"/>
    </xf>
    <xf numFmtId="0" fontId="87" fillId="0" borderId="1" applyAlignment="1" pivotButton="0" quotePrefix="0" xfId="1">
      <alignment vertical="center"/>
    </xf>
    <xf numFmtId="0" fontId="2" fillId="0" borderId="1" pivotButton="0" quotePrefix="0" xfId="1"/>
    <xf numFmtId="0" fontId="11" fillId="0" borderId="0" applyAlignment="1" pivotButton="0" quotePrefix="0" xfId="7">
      <alignment vertical="center"/>
    </xf>
    <xf numFmtId="0" fontId="88" fillId="0" borderId="0" pivotButton="0" quotePrefix="0" xfId="7"/>
    <xf numFmtId="0" fontId="89" fillId="0" borderId="0" pivotButton="0" quotePrefix="0" xfId="8"/>
    <xf numFmtId="0" fontId="13" fillId="0" borderId="0" applyAlignment="1" pivotButton="0" quotePrefix="0" xfId="7">
      <alignment vertical="center"/>
    </xf>
    <xf numFmtId="164" fontId="90" fillId="8" borderId="0" applyAlignment="1" pivotButton="0" quotePrefix="1" xfId="7">
      <alignment horizontal="left" vertical="center" wrapText="1"/>
    </xf>
    <xf numFmtId="0" fontId="91" fillId="8" borderId="0" applyAlignment="1" pivotButton="0" quotePrefix="1" xfId="7">
      <alignment horizontal="center" wrapText="1"/>
    </xf>
    <xf numFmtId="0" fontId="92" fillId="0" borderId="0" pivotButton="0" quotePrefix="0" xfId="8"/>
    <xf numFmtId="3" fontId="93" fillId="0" borderId="0" applyAlignment="1" pivotButton="0" quotePrefix="0" xfId="7">
      <alignment vertical="center"/>
    </xf>
    <xf numFmtId="0" fontId="94" fillId="0" borderId="0" applyAlignment="1" pivotButton="0" quotePrefix="0" xfId="7">
      <alignment vertical="center"/>
    </xf>
    <xf numFmtId="0" fontId="95" fillId="0" borderId="0" pivotButton="0" quotePrefix="0" xfId="8"/>
    <xf numFmtId="0" fontId="96" fillId="0" borderId="0" applyAlignment="1" pivotButton="0" quotePrefix="0" xfId="7">
      <alignment horizontal="left" vertical="center"/>
    </xf>
    <xf numFmtId="3" fontId="97" fillId="0" borderId="0" applyAlignment="1" pivotButton="0" quotePrefix="0" xfId="7">
      <alignment vertical="center"/>
    </xf>
    <xf numFmtId="0" fontId="93" fillId="0" borderId="0" applyAlignment="1" pivotButton="0" quotePrefix="0" xfId="7">
      <alignment horizontal="left" vertical="center"/>
    </xf>
    <xf numFmtId="0" fontId="89" fillId="0" borderId="0" applyAlignment="1" pivotButton="0" quotePrefix="0" xfId="6">
      <alignment horizontal="left" vertical="center" indent="1"/>
    </xf>
    <xf numFmtId="174" fontId="14" fillId="0" borderId="0" applyAlignment="1" pivotButton="0" quotePrefix="0" xfId="7">
      <alignment horizontal="right" vertical="center" indent="1"/>
    </xf>
    <xf numFmtId="3" fontId="14" fillId="0" borderId="0" applyAlignment="1" pivotButton="0" quotePrefix="0" xfId="7">
      <alignment horizontal="right" vertical="center" indent="1"/>
    </xf>
    <xf numFmtId="0" fontId="13" fillId="3" borderId="0" applyAlignment="1" pivotButton="0" quotePrefix="0" xfId="7">
      <alignment vertical="center"/>
    </xf>
    <xf numFmtId="168" fontId="98" fillId="3" borderId="0" applyAlignment="1" pivotButton="0" quotePrefix="0" xfId="6">
      <alignment horizontal="left" vertical="center"/>
    </xf>
    <xf numFmtId="174" fontId="97" fillId="3" borderId="0" applyAlignment="1" pivotButton="0" quotePrefix="0" xfId="7">
      <alignment horizontal="right" vertical="center" indent="1"/>
    </xf>
    <xf numFmtId="187" fontId="99" fillId="0" borderId="0" applyAlignment="1" pivotButton="0" quotePrefix="0" xfId="7">
      <alignment horizontal="right" vertical="center"/>
    </xf>
    <xf numFmtId="0" fontId="14" fillId="0" borderId="0" applyAlignment="1" pivotButton="0" quotePrefix="0" xfId="7">
      <alignment horizontal="left" vertical="center" indent="2"/>
    </xf>
    <xf numFmtId="187" fontId="100" fillId="0" borderId="0" applyAlignment="1" pivotButton="0" quotePrefix="0" xfId="7">
      <alignment horizontal="right" vertical="center" indent="1"/>
    </xf>
    <xf numFmtId="188" fontId="101" fillId="4" borderId="0" applyAlignment="1" pivotButton="0" quotePrefix="0" xfId="7">
      <alignment horizontal="right" vertical="center" indent="1"/>
    </xf>
    <xf numFmtId="0" fontId="96" fillId="0" borderId="0" applyAlignment="1" pivotButton="0" quotePrefix="0" xfId="7">
      <alignment vertical="center"/>
    </xf>
    <xf numFmtId="187" fontId="97" fillId="0" borderId="0" applyAlignment="1" pivotButton="0" quotePrefix="0" xfId="7">
      <alignment horizontal="right" vertical="center" indent="1"/>
    </xf>
    <xf numFmtId="174" fontId="102" fillId="4" borderId="0" applyAlignment="1" pivotButton="0" quotePrefix="0" xfId="7">
      <alignment horizontal="right" vertical="center" indent="1"/>
    </xf>
    <xf numFmtId="3" fontId="102" fillId="4" borderId="0" applyAlignment="1" pivotButton="0" quotePrefix="0" xfId="7">
      <alignment horizontal="right" vertical="center" indent="1"/>
    </xf>
    <xf numFmtId="0" fontId="103" fillId="0" borderId="0" applyAlignment="1" pivotButton="0" quotePrefix="0" xfId="7">
      <alignment horizontal="left" vertical="center"/>
    </xf>
    <xf numFmtId="0" fontId="94" fillId="3" borderId="0" applyAlignment="1" pivotButton="0" quotePrefix="0" xfId="7">
      <alignment vertical="center"/>
    </xf>
    <xf numFmtId="174" fontId="101" fillId="4" borderId="0" applyAlignment="1" pivotButton="0" quotePrefix="0" xfId="7">
      <alignment horizontal="right" vertical="center" indent="1"/>
    </xf>
    <xf numFmtId="168" fontId="98" fillId="9" borderId="0" applyAlignment="1" pivotButton="0" quotePrefix="0" xfId="6">
      <alignment horizontal="left" vertical="center"/>
    </xf>
    <xf numFmtId="174" fontId="97" fillId="9" borderId="0" applyAlignment="1" pivotButton="0" quotePrefix="0" xfId="7">
      <alignment horizontal="right" vertical="center" indent="1"/>
    </xf>
    <xf numFmtId="4" fontId="11" fillId="0" borderId="0" applyAlignment="1" pivotButton="0" quotePrefix="0" xfId="7">
      <alignment vertical="center"/>
    </xf>
    <xf numFmtId="1" fontId="11" fillId="0" borderId="0" applyAlignment="1" pivotButton="0" quotePrefix="0" xfId="7">
      <alignment vertical="center"/>
    </xf>
    <xf numFmtId="10" fontId="11" fillId="0" borderId="0" applyAlignment="1" pivotButton="0" quotePrefix="0" xfId="7">
      <alignment vertical="center"/>
    </xf>
    <xf numFmtId="0" fontId="93" fillId="0" borderId="0" applyAlignment="1" pivotButton="0" quotePrefix="0" xfId="7">
      <alignment vertical="center"/>
    </xf>
    <xf numFmtId="189" fontId="11" fillId="0" borderId="0" applyAlignment="1" pivotButton="0" quotePrefix="0" xfId="7">
      <alignment horizontal="center" vertical="center"/>
    </xf>
    <xf numFmtId="0" fontId="87" fillId="0" borderId="1" pivotButton="0" quotePrefix="0" xfId="1"/>
    <xf numFmtId="164" fontId="97" fillId="0" borderId="0" applyAlignment="1" pivotButton="0" quotePrefix="0" xfId="10">
      <alignment horizontal="center" vertical="center"/>
    </xf>
    <xf numFmtId="164" fontId="97" fillId="0" borderId="0" applyAlignment="1" pivotButton="0" quotePrefix="1" xfId="10">
      <alignment horizontal="left" vertical="center"/>
    </xf>
    <xf numFmtId="164" fontId="97" fillId="0" borderId="0" applyAlignment="1" pivotButton="0" quotePrefix="1" xfId="10">
      <alignment horizontal="center" vertical="center"/>
    </xf>
    <xf numFmtId="164" fontId="97" fillId="0" borderId="0" applyAlignment="1" pivotButton="0" quotePrefix="1" xfId="10">
      <alignment horizontal="center" vertical="center" wrapText="1"/>
    </xf>
    <xf numFmtId="0" fontId="14" fillId="0" borderId="2" pivotButton="0" quotePrefix="0" xfId="10"/>
    <xf numFmtId="0" fontId="97" fillId="0" borderId="0" pivotButton="0" quotePrefix="0" xfId="10"/>
    <xf numFmtId="3" fontId="14" fillId="0" borderId="0" pivotButton="0" quotePrefix="0" xfId="10"/>
    <xf numFmtId="176" fontId="14" fillId="0" borderId="0" pivotButton="0" quotePrefix="0" xfId="10"/>
    <xf numFmtId="176" fontId="14" fillId="0" borderId="0" applyAlignment="1" pivotButton="0" quotePrefix="0" xfId="10">
      <alignment horizontal="right"/>
    </xf>
    <xf numFmtId="3" fontId="14" fillId="0" borderId="0" applyAlignment="1" pivotButton="0" quotePrefix="0" xfId="10">
      <alignment horizontal="right"/>
    </xf>
    <xf numFmtId="3" fontId="102" fillId="0" borderId="0" pivotButton="0" quotePrefix="0" xfId="10"/>
    <xf numFmtId="176" fontId="97" fillId="0" borderId="0" pivotButton="0" quotePrefix="0" xfId="10"/>
    <xf numFmtId="176" fontId="97" fillId="0" borderId="0" applyAlignment="1" pivotButton="0" quotePrefix="0" xfId="10">
      <alignment horizontal="right"/>
    </xf>
    <xf numFmtId="0" fontId="104" fillId="0" borderId="0" pivotButton="0" quotePrefix="0" xfId="10"/>
    <xf numFmtId="176" fontId="105" fillId="0" borderId="0" applyAlignment="1" pivotButton="0" quotePrefix="0" xfId="10">
      <alignment horizontal="right"/>
    </xf>
    <xf numFmtId="3" fontId="105" fillId="0" borderId="0" applyAlignment="1" pivotButton="0" quotePrefix="0" xfId="10">
      <alignment horizontal="right"/>
    </xf>
    <xf numFmtId="176" fontId="101" fillId="0" borderId="0" applyAlignment="1" pivotButton="0" quotePrefix="0" xfId="10">
      <alignment horizontal="right"/>
    </xf>
    <xf numFmtId="0" fontId="14" fillId="0" borderId="0" applyAlignment="1" pivotButton="0" quotePrefix="0" xfId="10">
      <alignment horizontal="left" vertical="center"/>
    </xf>
    <xf numFmtId="0" fontId="14" fillId="0" borderId="4" pivotButton="0" quotePrefix="0" xfId="10"/>
    <xf numFmtId="0" fontId="14" fillId="0" borderId="0" applyAlignment="1" pivotButton="0" quotePrefix="0" xfId="10">
      <alignment horizontal="right" indent="1"/>
    </xf>
    <xf numFmtId="0" fontId="106" fillId="0" borderId="0" pivotButton="0" quotePrefix="0" xfId="10"/>
    <xf numFmtId="0" fontId="107" fillId="0" borderId="1" pivotButton="0" quotePrefix="0" xfId="1"/>
    <xf numFmtId="0" fontId="107" fillId="0" borderId="1" applyAlignment="1" pivotButton="0" quotePrefix="0" xfId="1">
      <alignment horizontal="left" vertical="center"/>
    </xf>
    <xf numFmtId="0" fontId="107" fillId="0" borderId="1" applyAlignment="1" pivotButton="0" quotePrefix="0" xfId="1">
      <alignment vertical="center"/>
    </xf>
    <xf numFmtId="0" fontId="93" fillId="0" borderId="24" applyAlignment="1" pivotButton="0" quotePrefix="0" xfId="10">
      <alignment vertical="center"/>
    </xf>
    <xf numFmtId="0" fontId="108" fillId="0" borderId="25" applyAlignment="1" pivotButton="0" quotePrefix="0" xfId="10">
      <alignment horizontal="center" vertical="center"/>
    </xf>
    <xf numFmtId="0" fontId="91" fillId="8" borderId="0" applyAlignment="1" pivotButton="0" quotePrefix="0" xfId="12">
      <alignment horizontal="left" vertical="center" indent="1"/>
    </xf>
    <xf numFmtId="0" fontId="109" fillId="8" borderId="0" applyAlignment="1" pivotButton="0" quotePrefix="0" xfId="12">
      <alignment vertical="center"/>
    </xf>
    <xf numFmtId="0" fontId="109" fillId="8" borderId="0" applyAlignment="1" pivotButton="0" quotePrefix="0" xfId="12">
      <alignment horizontal="center" vertical="center"/>
    </xf>
    <xf numFmtId="0" fontId="109" fillId="8" borderId="0" applyAlignment="1" pivotButton="0" quotePrefix="0" xfId="12">
      <alignment horizontal="left" vertical="center"/>
    </xf>
    <xf numFmtId="0" fontId="110" fillId="0" borderId="0" pivotButton="0" quotePrefix="0" xfId="12"/>
    <xf numFmtId="0" fontId="111" fillId="0" borderId="0" applyAlignment="1" pivotButton="0" quotePrefix="0" xfId="10">
      <alignment horizontal="left" vertical="center"/>
    </xf>
    <xf numFmtId="0" fontId="111" fillId="0" borderId="0" applyAlignment="1" pivotButton="0" quotePrefix="0" xfId="10">
      <alignment horizontal="center" vertical="center"/>
    </xf>
    <xf numFmtId="10" fontId="112" fillId="0" borderId="0" applyAlignment="1" pivotButton="0" quotePrefix="0" xfId="12">
      <alignment horizontal="center" vertical="center"/>
    </xf>
    <xf numFmtId="0" fontId="98" fillId="10" borderId="0" applyAlignment="1" pivotButton="0" quotePrefix="0" xfId="12">
      <alignment vertical="center"/>
    </xf>
    <xf numFmtId="0" fontId="113" fillId="10" borderId="0" applyAlignment="1" pivotButton="0" quotePrefix="0" xfId="12">
      <alignment vertical="center"/>
    </xf>
    <xf numFmtId="10" fontId="113" fillId="10" borderId="0" applyAlignment="1" pivotButton="0" quotePrefix="0" xfId="12">
      <alignment horizontal="center" vertical="center"/>
    </xf>
    <xf numFmtId="0" fontId="106" fillId="0" borderId="0" applyAlignment="1" pivotButton="0" quotePrefix="0" xfId="10">
      <alignment vertical="center"/>
    </xf>
    <xf numFmtId="0" fontId="113" fillId="0" borderId="0" applyAlignment="1" pivotButton="0" quotePrefix="0" xfId="12">
      <alignment vertical="center"/>
    </xf>
    <xf numFmtId="0" fontId="113" fillId="0" borderId="0" applyAlignment="1" pivotButton="0" quotePrefix="0" xfId="12">
      <alignment horizontal="center" vertical="center"/>
    </xf>
    <xf numFmtId="169" fontId="113" fillId="0" borderId="0" applyAlignment="1" pivotButton="0" quotePrefix="0" xfId="12">
      <alignment horizontal="center" vertical="center"/>
    </xf>
    <xf numFmtId="169" fontId="111" fillId="0" borderId="0" applyAlignment="1" pivotButton="0" quotePrefix="0" xfId="12">
      <alignment horizontal="center" vertical="center"/>
    </xf>
    <xf numFmtId="0" fontId="94" fillId="0" borderId="0" applyAlignment="1" pivotButton="0" quotePrefix="0" xfId="10">
      <alignment vertical="center"/>
    </xf>
    <xf numFmtId="0" fontId="11" fillId="0" borderId="0" applyAlignment="1" pivotButton="0" quotePrefix="0" xfId="10">
      <alignment horizontal="left" vertical="center" indent="1"/>
    </xf>
    <xf numFmtId="0" fontId="11" fillId="0" borderId="0" pivotButton="0" quotePrefix="0" xfId="10"/>
    <xf numFmtId="0" fontId="115" fillId="0" borderId="0" applyAlignment="1" pivotButton="0" quotePrefix="0" xfId="10">
      <alignment horizontal="center" vertical="center"/>
    </xf>
    <xf numFmtId="190" fontId="111" fillId="0" borderId="0" applyAlignment="1" pivotButton="0" quotePrefix="0" xfId="10">
      <alignment horizontal="left" vertical="center" indent="1"/>
    </xf>
    <xf numFmtId="169" fontId="11" fillId="0" borderId="0" applyAlignment="1" pivotButton="0" quotePrefix="0" xfId="10">
      <alignment vertical="center"/>
    </xf>
    <xf numFmtId="169" fontId="111" fillId="0" borderId="0" applyAlignment="1" pivotButton="0" quotePrefix="0" xfId="10">
      <alignment horizontal="right" vertical="center" indent="1"/>
    </xf>
    <xf numFmtId="10" fontId="11" fillId="0" borderId="0" applyAlignment="1" pivotButton="0" quotePrefix="0" xfId="10">
      <alignment horizontal="center" vertical="center"/>
    </xf>
    <xf numFmtId="0" fontId="116" fillId="10" borderId="0" applyAlignment="1" pivotButton="0" quotePrefix="0" xfId="10">
      <alignment horizontal="left" vertical="center" indent="1"/>
    </xf>
    <xf numFmtId="0" fontId="116" fillId="10" borderId="0" pivotButton="0" quotePrefix="0" xfId="10"/>
    <xf numFmtId="169" fontId="116" fillId="10" borderId="0" applyAlignment="1" pivotButton="0" quotePrefix="0" xfId="10">
      <alignment vertical="center"/>
    </xf>
    <xf numFmtId="0" fontId="11" fillId="0" borderId="0" applyAlignment="1" pivotButton="0" quotePrefix="0" xfId="10">
      <alignment horizontal="center" vertical="center"/>
    </xf>
    <xf numFmtId="169" fontId="111" fillId="0" borderId="5" applyAlignment="1" pivotButton="0" quotePrefix="0" xfId="14">
      <alignment horizontal="right" vertical="center" indent="1"/>
    </xf>
    <xf numFmtId="0" fontId="116" fillId="0" borderId="6" applyAlignment="1" pivotButton="0" quotePrefix="0" xfId="10">
      <alignment horizontal="left" vertical="center" indent="1"/>
    </xf>
    <xf numFmtId="0" fontId="117" fillId="0" borderId="7" applyAlignment="1" pivotButton="0" quotePrefix="0" xfId="10">
      <alignment horizontal="center" vertical="center"/>
    </xf>
    <xf numFmtId="175" fontId="111" fillId="0" borderId="0" applyAlignment="1" pivotButton="0" quotePrefix="0" xfId="14">
      <alignment horizontal="right" vertical="center" indent="1"/>
    </xf>
    <xf numFmtId="0" fontId="7" fillId="0" borderId="0" pivotButton="0" quotePrefix="0" xfId="42"/>
    <xf numFmtId="0" fontId="105" fillId="0" borderId="0" pivotButton="0" quotePrefix="0" xfId="10"/>
    <xf numFmtId="0" fontId="118" fillId="0" borderId="0" applyAlignment="1" pivotButton="0" quotePrefix="0" xfId="12">
      <alignment vertical="center"/>
    </xf>
    <xf numFmtId="0" fontId="119" fillId="0" borderId="0" applyAlignment="1" pivotButton="0" quotePrefix="0" xfId="12">
      <alignment vertical="center"/>
    </xf>
    <xf numFmtId="0" fontId="120" fillId="8" borderId="0" applyAlignment="1" pivotButton="0" quotePrefix="0" xfId="12">
      <alignment horizontal="center" vertical="center"/>
    </xf>
    <xf numFmtId="0" fontId="105" fillId="0" borderId="0" pivotButton="0" quotePrefix="0" xfId="12"/>
    <xf numFmtId="0" fontId="111" fillId="0" borderId="0" applyAlignment="1" pivotButton="0" quotePrefix="1" xfId="10">
      <alignment horizontal="left" vertical="center"/>
    </xf>
    <xf numFmtId="1" fontId="111" fillId="0" borderId="0" applyAlignment="1" pivotButton="0" quotePrefix="0" xfId="10">
      <alignment horizontal="center" vertical="center"/>
    </xf>
    <xf numFmtId="185" fontId="111" fillId="0" borderId="0" applyAlignment="1" pivotButton="0" quotePrefix="0" xfId="10">
      <alignment horizontal="center" vertical="center"/>
    </xf>
    <xf numFmtId="174" fontId="111" fillId="0" borderId="0" applyAlignment="1" pivotButton="0" quotePrefix="0" xfId="12">
      <alignment horizontal="right" vertical="center" indent="2"/>
    </xf>
    <xf numFmtId="174" fontId="11" fillId="0" borderId="0" applyAlignment="1" pivotButton="0" quotePrefix="0" xfId="12">
      <alignment horizontal="right" vertical="center" indent="3"/>
    </xf>
    <xf numFmtId="169" fontId="18" fillId="0" borderId="0" applyAlignment="1" pivotButton="0" quotePrefix="0" xfId="13">
      <alignment vertical="center"/>
    </xf>
    <xf numFmtId="0" fontId="7" fillId="0" borderId="0" pivotButton="0" quotePrefix="0" xfId="12"/>
    <xf numFmtId="0" fontId="121" fillId="0" borderId="0" pivotButton="0" quotePrefix="0" xfId="12"/>
    <xf numFmtId="0" fontId="121" fillId="0" borderId="0" pivotButton="0" quotePrefix="0" xfId="43"/>
    <xf numFmtId="0" fontId="105" fillId="0" borderId="0" applyAlignment="1" pivotButton="0" quotePrefix="0" xfId="10">
      <alignment vertical="center"/>
    </xf>
    <xf numFmtId="174" fontId="113" fillId="10" borderId="0" applyAlignment="1" pivotButton="0" quotePrefix="0" xfId="12">
      <alignment horizontal="right" vertical="center" indent="2"/>
    </xf>
    <xf numFmtId="174" fontId="113" fillId="10" borderId="0" applyAlignment="1" pivotButton="0" quotePrefix="0" xfId="12">
      <alignment horizontal="right" vertical="center" indent="3"/>
    </xf>
    <xf numFmtId="0" fontId="14" fillId="0" borderId="0" applyAlignment="1" pivotButton="0" quotePrefix="0" xfId="10">
      <alignment vertical="center"/>
    </xf>
    <xf numFmtId="169" fontId="111" fillId="0" borderId="0" applyAlignment="1" pivotButton="0" quotePrefix="0" xfId="10">
      <alignment vertical="center"/>
    </xf>
    <xf numFmtId="0" fontId="11" fillId="0" borderId="0" applyAlignment="1" pivotButton="0" quotePrefix="0" xfId="44">
      <alignment horizontal="left" vertical="center"/>
    </xf>
    <xf numFmtId="167" fontId="11" fillId="0" borderId="0" applyAlignment="1" pivotButton="0" quotePrefix="0" xfId="44">
      <alignment horizontal="right" vertical="center" indent="5"/>
    </xf>
    <xf numFmtId="191" fontId="111" fillId="0" borderId="0" applyAlignment="1" pivotButton="0" quotePrefix="0" xfId="44">
      <alignment horizontal="right" vertical="center" wrapText="1" indent="1"/>
    </xf>
    <xf numFmtId="175" fontId="11" fillId="0" borderId="0" applyAlignment="1" pivotButton="0" quotePrefix="0" xfId="44">
      <alignment horizontal="right" vertical="center" indent="5"/>
    </xf>
    <xf numFmtId="191" fontId="111" fillId="0" borderId="0" applyAlignment="1" pivotButton="0" quotePrefix="0" xfId="44">
      <alignment horizontal="right" vertical="center" indent="1"/>
    </xf>
    <xf numFmtId="176" fontId="11" fillId="0" borderId="0" applyAlignment="1" pivotButton="0" quotePrefix="0" xfId="10">
      <alignment horizontal="right" vertical="center" indent="2"/>
    </xf>
    <xf numFmtId="177" fontId="11" fillId="0" borderId="0" applyAlignment="1" pivotButton="0" quotePrefix="0" xfId="10">
      <alignment horizontal="center" vertical="center"/>
    </xf>
    <xf numFmtId="169" fontId="123" fillId="0" borderId="26" applyAlignment="1" pivotButton="0" quotePrefix="0" xfId="10">
      <alignment horizontal="center" vertical="center"/>
    </xf>
    <xf numFmtId="169" fontId="123" fillId="0" borderId="0" applyAlignment="1" pivotButton="0" quotePrefix="0" xfId="10">
      <alignment horizontal="center" vertical="center"/>
    </xf>
    <xf numFmtId="169" fontId="123" fillId="0" borderId="27" applyAlignment="1" pivotButton="0" quotePrefix="0" xfId="10">
      <alignment horizontal="center" vertical="center"/>
    </xf>
    <xf numFmtId="0" fontId="111" fillId="0" borderId="0" applyAlignment="1" pivotButton="0" quotePrefix="0" xfId="10">
      <alignment horizontal="right" vertical="center" indent="1"/>
    </xf>
    <xf numFmtId="0" fontId="11" fillId="0" borderId="5" applyAlignment="1" pivotButton="0" quotePrefix="0" xfId="44">
      <alignment horizontal="left" vertical="center"/>
    </xf>
    <xf numFmtId="0" fontId="11" fillId="0" borderId="5" applyAlignment="1" pivotButton="0" quotePrefix="0" xfId="44">
      <alignment vertical="center"/>
    </xf>
    <xf numFmtId="0" fontId="11" fillId="0" borderId="0" applyAlignment="1" pivotButton="0" quotePrefix="0" xfId="44">
      <alignment vertical="center"/>
    </xf>
    <xf numFmtId="169" fontId="11" fillId="0" borderId="0" applyAlignment="1" pivotButton="0" quotePrefix="0" xfId="10">
      <alignment horizontal="center" vertical="center"/>
    </xf>
    <xf numFmtId="10" fontId="111" fillId="0" borderId="0" applyAlignment="1" pivotButton="0" quotePrefix="0" xfId="10">
      <alignment horizontal="center" vertical="center"/>
    </xf>
    <xf numFmtId="9" fontId="11" fillId="0" borderId="0" applyAlignment="1" pivotButton="0" quotePrefix="0" xfId="10">
      <alignment horizontal="center" vertical="center"/>
    </xf>
    <xf numFmtId="0" fontId="124" fillId="0" borderId="0" applyAlignment="1" pivotButton="0" quotePrefix="0" xfId="10">
      <alignment vertical="center"/>
    </xf>
    <xf numFmtId="0" fontId="117" fillId="0" borderId="0" applyAlignment="1" pivotButton="0" quotePrefix="0" xfId="10">
      <alignment horizontal="center" vertical="center"/>
    </xf>
    <xf numFmtId="0" fontId="1" fillId="0" borderId="0" pivotButton="0" quotePrefix="0" xfId="46"/>
    <xf numFmtId="0" fontId="1" fillId="0" borderId="0" applyAlignment="1" pivotButton="0" quotePrefix="0" xfId="46">
      <alignment horizontal="center"/>
    </xf>
    <xf numFmtId="14" fontId="1" fillId="0" borderId="0" applyAlignment="1" pivotButton="0" quotePrefix="0" xfId="46">
      <alignment horizontal="center"/>
    </xf>
    <xf numFmtId="0" fontId="2" fillId="0" borderId="1" applyAlignment="1" pivotButton="0" quotePrefix="0" xfId="1">
      <alignment horizontal="center"/>
    </xf>
    <xf numFmtId="16" fontId="1" fillId="0" borderId="0" applyAlignment="1" pivotButton="0" quotePrefix="0" xfId="46">
      <alignment horizontal="left"/>
    </xf>
    <xf numFmtId="0" fontId="1" fillId="0" borderId="0" applyAlignment="1" pivotButton="0" quotePrefix="0" xfId="46">
      <alignment horizontal="left"/>
    </xf>
    <xf numFmtId="192" fontId="1" fillId="0" borderId="0" applyAlignment="1" pivotButton="0" quotePrefix="0" xfId="46">
      <alignment horizontal="right" indent="1"/>
    </xf>
    <xf numFmtId="164" fontId="97" fillId="0" borderId="2" applyAlignment="1" pivotButton="0" quotePrefix="1" xfId="10">
      <alignment horizontal="left" vertical="center" indent="1"/>
    </xf>
    <xf numFmtId="0" fontId="14" fillId="0" borderId="2" applyAlignment="1" pivotButton="0" quotePrefix="0" xfId="10">
      <alignment horizontal="left" indent="1"/>
    </xf>
    <xf numFmtId="164" fontId="127" fillId="8" borderId="22" applyAlignment="1" pivotButton="0" quotePrefix="1" xfId="10">
      <alignment horizontal="left" vertical="center" indent="1"/>
    </xf>
    <xf numFmtId="164" fontId="127" fillId="8" borderId="23" applyAlignment="1" pivotButton="0" quotePrefix="1" xfId="10">
      <alignment horizontal="left" vertical="center"/>
    </xf>
    <xf numFmtId="164" fontId="127" fillId="8" borderId="23" applyAlignment="1" pivotButton="0" quotePrefix="0" xfId="10">
      <alignment horizontal="center" vertical="center"/>
    </xf>
    <xf numFmtId="164" fontId="127" fillId="8" borderId="23" applyAlignment="1" pivotButton="0" quotePrefix="1" xfId="10">
      <alignment horizontal="center" vertical="center"/>
    </xf>
    <xf numFmtId="164" fontId="127" fillId="8" borderId="23" applyAlignment="1" pivotButton="0" quotePrefix="1" xfId="10">
      <alignment horizontal="center" vertical="center" wrapText="1"/>
    </xf>
    <xf numFmtId="193" fontId="91" fillId="8" borderId="29" applyAlignment="1" pivotButton="0" quotePrefix="1" xfId="7">
      <alignment horizontal="center" wrapText="1"/>
    </xf>
    <xf numFmtId="3" fontId="93" fillId="0" borderId="30" applyAlignment="1" pivotButton="0" quotePrefix="0" xfId="7">
      <alignment vertical="center"/>
    </xf>
    <xf numFmtId="3" fontId="97" fillId="0" borderId="30" applyAlignment="1" pivotButton="0" quotePrefix="0" xfId="7">
      <alignment vertical="center"/>
    </xf>
    <xf numFmtId="174" fontId="14" fillId="0" borderId="30" applyAlignment="1" pivotButton="0" quotePrefix="0" xfId="7">
      <alignment horizontal="right" vertical="center" indent="1"/>
    </xf>
    <xf numFmtId="3" fontId="14" fillId="0" borderId="30" applyAlignment="1" pivotButton="0" quotePrefix="0" xfId="7">
      <alignment horizontal="right" vertical="center" indent="1"/>
    </xf>
    <xf numFmtId="174" fontId="97" fillId="3" borderId="30" applyAlignment="1" pivotButton="0" quotePrefix="0" xfId="7">
      <alignment horizontal="right" vertical="center" indent="1"/>
    </xf>
    <xf numFmtId="188" fontId="97" fillId="0" borderId="30" applyAlignment="1" pivotButton="0" quotePrefix="0" xfId="7">
      <alignment horizontal="right" vertical="center" indent="1"/>
    </xf>
    <xf numFmtId="174" fontId="97" fillId="9" borderId="30" applyAlignment="1" pivotButton="0" quotePrefix="0" xfId="7">
      <alignment horizontal="right" vertical="center" indent="1"/>
    </xf>
    <xf numFmtId="0" fontId="91" fillId="8" borderId="31" applyAlignment="1" pivotButton="0" quotePrefix="1" xfId="7">
      <alignment horizontal="center" wrapText="1"/>
    </xf>
    <xf numFmtId="3" fontId="93" fillId="0" borderId="32" applyAlignment="1" pivotButton="0" quotePrefix="0" xfId="7">
      <alignment vertical="center"/>
    </xf>
    <xf numFmtId="3" fontId="97" fillId="0" borderId="32" applyAlignment="1" pivotButton="0" quotePrefix="0" xfId="7">
      <alignment vertical="center"/>
    </xf>
    <xf numFmtId="174" fontId="14" fillId="0" borderId="32" applyAlignment="1" pivotButton="0" quotePrefix="0" xfId="7">
      <alignment horizontal="right" vertical="center" indent="1"/>
    </xf>
    <xf numFmtId="3" fontId="14" fillId="0" borderId="32" applyAlignment="1" pivotButton="0" quotePrefix="0" xfId="7">
      <alignment horizontal="right" vertical="center" indent="1"/>
    </xf>
    <xf numFmtId="174" fontId="97" fillId="3" borderId="32" applyAlignment="1" pivotButton="0" quotePrefix="0" xfId="7">
      <alignment horizontal="right" vertical="center" indent="1"/>
    </xf>
    <xf numFmtId="187" fontId="100" fillId="0" borderId="32" applyAlignment="1" pivotButton="0" quotePrefix="0" xfId="7">
      <alignment horizontal="right" vertical="center" indent="1"/>
    </xf>
    <xf numFmtId="187" fontId="97" fillId="0" borderId="32" applyAlignment="1" pivotButton="0" quotePrefix="0" xfId="7">
      <alignment horizontal="right" vertical="center" indent="1"/>
    </xf>
    <xf numFmtId="174" fontId="97" fillId="9" borderId="33" applyAlignment="1" pivotButton="0" quotePrefix="0" xfId="7">
      <alignment horizontal="right" vertical="center" indent="1"/>
    </xf>
    <xf numFmtId="176" fontId="97" fillId="3" borderId="0" applyAlignment="1" pivotButton="0" quotePrefix="0" xfId="10">
      <alignment horizontal="right"/>
    </xf>
    <xf numFmtId="0" fontId="97" fillId="3" borderId="0" pivotButton="0" quotePrefix="0" xfId="10"/>
    <xf numFmtId="176" fontId="97" fillId="3" borderId="0" pivotButton="0" quotePrefix="0" xfId="10"/>
    <xf numFmtId="0" fontId="97" fillId="10" borderId="0" pivotButton="0" quotePrefix="0" xfId="10"/>
    <xf numFmtId="176" fontId="97" fillId="10" borderId="0" pivotButton="0" quotePrefix="0" xfId="10"/>
    <xf numFmtId="176" fontId="97" fillId="10" borderId="0" applyAlignment="1" pivotButton="0" quotePrefix="0" xfId="10">
      <alignment horizontal="right"/>
    </xf>
    <xf numFmtId="176" fontId="101" fillId="10" borderId="0" applyAlignment="1" pivotButton="0" quotePrefix="0" xfId="10">
      <alignment horizontal="right"/>
    </xf>
    <xf numFmtId="164" fontId="127" fillId="8" borderId="22" applyAlignment="1" pivotButton="0" quotePrefix="1" xfId="10">
      <alignment horizontal="center" vertical="center" wrapText="1"/>
    </xf>
    <xf numFmtId="164" fontId="97" fillId="0" borderId="2" applyAlignment="1" pivotButton="0" quotePrefix="1" xfId="10">
      <alignment horizontal="center" vertical="center" wrapText="1"/>
    </xf>
    <xf numFmtId="176" fontId="14" fillId="0" borderId="2" applyAlignment="1" pivotButton="0" quotePrefix="0" xfId="10">
      <alignment horizontal="right"/>
    </xf>
    <xf numFmtId="3" fontId="14" fillId="0" borderId="2" applyAlignment="1" pivotButton="0" quotePrefix="0" xfId="10">
      <alignment horizontal="right"/>
    </xf>
    <xf numFmtId="176" fontId="97" fillId="0" borderId="3" applyAlignment="1" pivotButton="0" quotePrefix="0" xfId="10">
      <alignment horizontal="right"/>
    </xf>
    <xf numFmtId="176" fontId="97" fillId="0" borderId="2" applyAlignment="1" pivotButton="0" quotePrefix="0" xfId="10">
      <alignment horizontal="right"/>
    </xf>
    <xf numFmtId="176" fontId="97" fillId="3" borderId="2" applyAlignment="1" pivotButton="0" quotePrefix="0" xfId="10">
      <alignment horizontal="right"/>
    </xf>
    <xf numFmtId="176" fontId="97" fillId="10" borderId="4" applyAlignment="1" pivotButton="0" quotePrefix="0" xfId="10">
      <alignment horizontal="right"/>
    </xf>
    <xf numFmtId="0" fontId="100" fillId="0" borderId="0" pivotButton="0" quotePrefix="0" xfId="10"/>
    <xf numFmtId="187" fontId="99" fillId="0" borderId="0" applyAlignment="1" pivotButton="0" quotePrefix="0" xfId="7">
      <alignment horizontal="center" vertical="center"/>
    </xf>
    <xf numFmtId="0" fontId="8" fillId="0" borderId="0" pivotButton="0" quotePrefix="0" xfId="10"/>
    <xf numFmtId="164" fontId="9" fillId="0" borderId="36" applyAlignment="1" pivotButton="0" quotePrefix="1" xfId="10">
      <alignment horizontal="left" vertical="center"/>
    </xf>
    <xf numFmtId="164" fontId="9" fillId="0" borderId="0" applyAlignment="1" pivotButton="0" quotePrefix="1" xfId="10">
      <alignment horizontal="left" vertical="center"/>
    </xf>
    <xf numFmtId="164" fontId="9" fillId="0" borderId="0" applyAlignment="1" pivotButton="0" quotePrefix="1" xfId="10">
      <alignment horizontal="center" vertical="center" wrapText="1"/>
    </xf>
    <xf numFmtId="0" fontId="8" fillId="0" borderId="36" pivotButton="0" quotePrefix="0" xfId="10"/>
    <xf numFmtId="3" fontId="8" fillId="0" borderId="0" pivotButton="0" quotePrefix="0" xfId="10"/>
    <xf numFmtId="3" fontId="8" fillId="0" borderId="0" applyAlignment="1" pivotButton="0" quotePrefix="0" xfId="10">
      <alignment horizontal="right" indent="1"/>
    </xf>
    <xf numFmtId="0" fontId="9" fillId="0" borderId="0" pivotButton="0" quotePrefix="0" xfId="10"/>
    <xf numFmtId="0" fontId="2" fillId="0" borderId="1" applyAlignment="1" pivotButton="0" quotePrefix="0" xfId="1">
      <alignment vertical="center"/>
    </xf>
    <xf numFmtId="168" fontId="137" fillId="0" borderId="1" applyAlignment="1" pivotButton="0" quotePrefix="0" xfId="63">
      <alignment horizontal="right"/>
    </xf>
    <xf numFmtId="0" fontId="2" fillId="0" borderId="0" pivotButton="0" quotePrefix="0" xfId="1"/>
    <xf numFmtId="192" fontId="129" fillId="0" borderId="34" applyAlignment="1" pivotButton="0" quotePrefix="0" xfId="29">
      <alignment horizontal="center" vertical="center"/>
    </xf>
    <xf numFmtId="0" fontId="9" fillId="0" borderId="0" pivotButton="0" quotePrefix="0" xfId="64"/>
    <xf numFmtId="164" fontId="1" fillId="0" borderId="0" applyAlignment="1" pivotButton="0" quotePrefix="0" xfId="65">
      <alignment vertical="center"/>
    </xf>
    <xf numFmtId="14" fontId="48" fillId="0" borderId="0" applyAlignment="1" pivotButton="0" quotePrefix="0" xfId="65">
      <alignment horizontal="right" vertical="center"/>
    </xf>
    <xf numFmtId="14" fontId="123" fillId="0" borderId="0" applyAlignment="1" pivotButton="0" quotePrefix="0" xfId="65">
      <alignment horizontal="right" vertical="center"/>
    </xf>
    <xf numFmtId="0" fontId="136" fillId="0" borderId="0" pivotButton="0" quotePrefix="0" xfId="46"/>
    <xf numFmtId="0" fontId="8" fillId="0" borderId="0" pivotButton="0" quotePrefix="0" xfId="64"/>
    <xf numFmtId="0" fontId="8" fillId="0" borderId="0" applyAlignment="1" pivotButton="0" quotePrefix="0" xfId="64">
      <alignment horizontal="left" indent="1"/>
    </xf>
    <xf numFmtId="3" fontId="48" fillId="0" borderId="0" applyAlignment="1" pivotButton="0" quotePrefix="0" xfId="64">
      <alignment horizontal="right"/>
    </xf>
    <xf numFmtId="3" fontId="123" fillId="0" borderId="0" pivotButton="0" quotePrefix="0" xfId="64"/>
    <xf numFmtId="3" fontId="138" fillId="0" borderId="0" applyAlignment="1" pivotButton="0" quotePrefix="0" xfId="64">
      <alignment horizontal="right"/>
    </xf>
    <xf numFmtId="0" fontId="139" fillId="0" borderId="0" applyAlignment="1" pivotButton="0" quotePrefix="0" xfId="64">
      <alignment horizontal="left" indent="1"/>
    </xf>
    <xf numFmtId="0" fontId="139" fillId="0" borderId="0" pivotButton="0" quotePrefix="0" xfId="64"/>
    <xf numFmtId="3" fontId="140" fillId="0" borderId="0" applyAlignment="1" pivotButton="0" quotePrefix="0" xfId="64">
      <alignment horizontal="right"/>
    </xf>
    <xf numFmtId="3" fontId="141" fillId="0" borderId="0" pivotButton="0" quotePrefix="0" xfId="64"/>
    <xf numFmtId="3" fontId="142" fillId="0" borderId="0" applyAlignment="1" pivotButton="0" quotePrefix="0" xfId="64">
      <alignment horizontal="right"/>
    </xf>
    <xf numFmtId="3" fontId="8" fillId="0" borderId="0" applyAlignment="1" pivotButton="0" quotePrefix="0" xfId="64">
      <alignment horizontal="right"/>
    </xf>
    <xf numFmtId="3" fontId="8" fillId="0" borderId="0" pivotButton="0" quotePrefix="0" xfId="64"/>
    <xf numFmtId="167" fontId="8" fillId="0" borderId="0" applyAlignment="1" pivotButton="0" quotePrefix="0" xfId="64">
      <alignment horizontal="right"/>
    </xf>
    <xf numFmtId="167" fontId="123" fillId="0" borderId="0" applyAlignment="1" pivotButton="0" quotePrefix="0" xfId="65">
      <alignment horizontal="right" vertical="center"/>
    </xf>
    <xf numFmtId="194" fontId="8" fillId="0" borderId="0" applyAlignment="1" pivotButton="0" quotePrefix="0" xfId="64">
      <alignment horizontal="center"/>
    </xf>
    <xf numFmtId="0" fontId="8" fillId="0" borderId="0" applyAlignment="1" pivotButton="0" quotePrefix="0" xfId="65">
      <alignment horizontal="left" vertical="center" indent="1"/>
    </xf>
    <xf numFmtId="167" fontId="1" fillId="0" borderId="0" applyAlignment="1" pivotButton="0" quotePrefix="0" xfId="65">
      <alignment horizontal="left" vertical="center" indent="1"/>
    </xf>
    <xf numFmtId="167" fontId="0" fillId="0" borderId="0" applyAlignment="1" pivotButton="0" quotePrefix="0" xfId="65">
      <alignment horizontal="left" vertical="center" indent="1"/>
    </xf>
    <xf numFmtId="14" fontId="136" fillId="0" borderId="0" applyAlignment="1" pivotButton="0" quotePrefix="0" xfId="46">
      <alignment horizontal="center"/>
    </xf>
    <xf numFmtId="0" fontId="8" fillId="0" borderId="0" applyAlignment="1" pivotButton="0" quotePrefix="0" xfId="64">
      <alignment horizontal="center"/>
    </xf>
    <xf numFmtId="14" fontId="123" fillId="0" borderId="0" applyAlignment="1" pivotButton="0" quotePrefix="0" xfId="64">
      <alignment horizontal="center"/>
    </xf>
    <xf numFmtId="0" fontId="139" fillId="0" borderId="0" applyAlignment="1" pivotButton="0" quotePrefix="0" xfId="64">
      <alignment horizontal="center"/>
    </xf>
    <xf numFmtId="14" fontId="8" fillId="0" borderId="0" applyAlignment="1" pivotButton="0" quotePrefix="0" xfId="64">
      <alignment horizontal="center"/>
    </xf>
    <xf numFmtId="181" fontId="123" fillId="0" borderId="0" applyAlignment="1" pivotButton="0" quotePrefix="0" xfId="64">
      <alignment horizontal="center"/>
    </xf>
    <xf numFmtId="9" fontId="8" fillId="0" borderId="0" applyAlignment="1" pivotButton="0" quotePrefix="0" xfId="64">
      <alignment horizontal="center"/>
    </xf>
    <xf numFmtId="0" fontId="136" fillId="0" borderId="0" pivotButton="0" quotePrefix="1" xfId="46"/>
    <xf numFmtId="181" fontId="8" fillId="0" borderId="0" applyAlignment="1" pivotButton="0" quotePrefix="0" xfId="64">
      <alignment horizontal="center"/>
    </xf>
    <xf numFmtId="167" fontId="123" fillId="0" borderId="0" applyAlignment="1" pivotButton="0" quotePrefix="0" xfId="65">
      <alignment horizontal="center" vertical="center"/>
    </xf>
    <xf numFmtId="0" fontId="9" fillId="0" borderId="0" applyAlignment="1" pivotButton="0" quotePrefix="0" xfId="65">
      <alignment horizontal="left"/>
    </xf>
    <xf numFmtId="167" fontId="125" fillId="0" borderId="0" applyAlignment="1" pivotButton="0" quotePrefix="0" xfId="65">
      <alignment horizontal="right" vertical="center" wrapText="1"/>
    </xf>
    <xf numFmtId="10" fontId="0" fillId="0" borderId="0" applyAlignment="1" pivotButton="0" quotePrefix="0" xfId="65">
      <alignment horizontal="left" vertical="center" indent="1"/>
    </xf>
    <xf numFmtId="14" fontId="8" fillId="0" borderId="0" pivotButton="0" quotePrefix="0" xfId="64"/>
    <xf numFmtId="10" fontId="1" fillId="0" borderId="0" applyAlignment="1" pivotButton="0" quotePrefix="0" xfId="65">
      <alignment horizontal="left" vertical="center" indent="1"/>
    </xf>
    <xf numFmtId="194" fontId="123" fillId="0" borderId="0" applyAlignment="1" pivotButton="0" quotePrefix="0" xfId="64">
      <alignment horizontal="right"/>
    </xf>
    <xf numFmtId="179" fontId="123" fillId="0" borderId="0" applyAlignment="1" pivotButton="0" quotePrefix="0" xfId="64">
      <alignment horizontal="right"/>
    </xf>
    <xf numFmtId="0" fontId="123" fillId="0" borderId="0" applyAlignment="1" pivotButton="0" quotePrefix="0" xfId="64">
      <alignment horizontal="right"/>
    </xf>
    <xf numFmtId="0" fontId="144" fillId="0" borderId="0" applyAlignment="1" pivotButton="0" quotePrefix="0" xfId="64">
      <alignment horizontal="right"/>
    </xf>
    <xf numFmtId="0" fontId="0" fillId="0" borderId="0" pivotButton="0" quotePrefix="1" xfId="46"/>
    <xf numFmtId="37" fontId="0" fillId="0" borderId="0" pivotButton="0" quotePrefix="0" xfId="0"/>
    <xf numFmtId="167" fontId="0" fillId="0" borderId="0" pivotButton="0" quotePrefix="0" xfId="0"/>
    <xf numFmtId="0" fontId="2" fillId="0" borderId="1" pivotButton="0" quotePrefix="0" xfId="1"/>
    <xf numFmtId="37" fontId="2" fillId="0" borderId="1" pivotButton="0" quotePrefix="0" xfId="1"/>
    <xf numFmtId="167" fontId="2" fillId="0" borderId="1" pivotButton="0" quotePrefix="0" xfId="1"/>
    <xf numFmtId="0" fontId="0" fillId="0" borderId="0" applyAlignment="1" pivotButton="0" quotePrefix="0" xfId="0">
      <alignment wrapText="1"/>
    </xf>
    <xf numFmtId="0" fontId="0" fillId="0" borderId="0" applyAlignment="1" pivotButton="0" quotePrefix="0" xfId="0">
      <alignment vertical="center" wrapText="1"/>
    </xf>
    <xf numFmtId="195" fontId="0" fillId="0" borderId="0" applyAlignment="1" pivotButton="0" quotePrefix="0" xfId="0">
      <alignment horizontal="center" vertical="center" wrapText="1"/>
    </xf>
    <xf numFmtId="0" fontId="145" fillId="0" borderId="0" applyAlignment="1" pivotButton="0" quotePrefix="1" xfId="0">
      <alignment vertical="center"/>
    </xf>
    <xf numFmtId="0" fontId="0" fillId="11" borderId="0" pivotButton="0" quotePrefix="0" xfId="0"/>
    <xf numFmtId="0" fontId="3" fillId="6" borderId="0" applyAlignment="1" pivotButton="0" quotePrefix="0" xfId="0">
      <alignment vertical="center"/>
    </xf>
    <xf numFmtId="192" fontId="3" fillId="6" borderId="0" applyAlignment="1" pivotButton="0" quotePrefix="0" xfId="0">
      <alignment horizontal="right" vertical="center" indent="2"/>
    </xf>
    <xf numFmtId="167" fontId="3" fillId="6" borderId="0" applyAlignment="1" pivotButton="0" quotePrefix="0" xfId="0">
      <alignment horizontal="right" vertical="center" indent="1"/>
    </xf>
    <xf numFmtId="0" fontId="3" fillId="6" borderId="0" applyAlignment="1" pivotButton="0" quotePrefix="0" xfId="0">
      <alignment horizontal="center" vertical="center"/>
    </xf>
    <xf numFmtId="196" fontId="3" fillId="6" borderId="0" applyAlignment="1" pivotButton="0" quotePrefix="0" xfId="0">
      <alignment horizontal="right" vertical="center" indent="2"/>
    </xf>
    <xf numFmtId="195" fontId="3" fillId="6" borderId="0" applyAlignment="1" pivotButton="0" quotePrefix="0" xfId="0">
      <alignment horizontal="center" vertical="center" wrapText="1"/>
    </xf>
    <xf numFmtId="167" fontId="3" fillId="6" borderId="0" applyAlignment="1" pivotButton="0" quotePrefix="0" xfId="0">
      <alignment horizontal="center" vertical="center"/>
    </xf>
    <xf numFmtId="0" fontId="0" fillId="0" borderId="0" applyAlignment="1" pivotButton="0" quotePrefix="0" xfId="0">
      <alignment horizontal="right" indent="1"/>
    </xf>
    <xf numFmtId="0" fontId="0" fillId="0" borderId="0" applyAlignment="1" pivotButton="0" quotePrefix="0" xfId="0">
      <alignment horizontal="left" indent="2"/>
    </xf>
    <xf numFmtId="167" fontId="3" fillId="6" borderId="0" applyAlignment="1" pivotButton="0" quotePrefix="0" xfId="0">
      <alignment horizontal="left" vertical="center" indent="2"/>
    </xf>
    <xf numFmtId="37" fontId="147" fillId="0" borderId="0" pivotButton="0" quotePrefix="0" xfId="0"/>
    <xf numFmtId="0" fontId="87" fillId="0" borderId="1" pivotButton="0" quotePrefix="0" xfId="1"/>
    <xf numFmtId="164" fontId="79" fillId="8" borderId="0" applyAlignment="1" pivotButton="0" quotePrefix="1" xfId="10">
      <alignment horizontal="center" wrapText="1"/>
    </xf>
    <xf numFmtId="164" fontId="9" fillId="0" borderId="36" applyAlignment="1" pivotButton="0" quotePrefix="1" xfId="10">
      <alignment horizontal="center" vertical="center" wrapText="1"/>
    </xf>
    <xf numFmtId="0" fontId="14" fillId="0" borderId="36" pivotButton="0" quotePrefix="0" xfId="10"/>
    <xf numFmtId="0" fontId="126" fillId="7" borderId="0" pivotButton="0" quotePrefix="0" xfId="68"/>
    <xf numFmtId="168" fontId="8" fillId="0" borderId="0" applyAlignment="1" pivotButton="0" quotePrefix="0" xfId="70">
      <alignment horizontal="left" vertical="center" indent="2"/>
    </xf>
    <xf numFmtId="0" fontId="6" fillId="7" borderId="0" applyAlignment="1" pivotButton="0" quotePrefix="0" xfId="68">
      <alignment horizontal="left" vertical="center" indent="1"/>
    </xf>
    <xf numFmtId="0" fontId="134" fillId="7" borderId="0" applyAlignment="1" pivotButton="0" quotePrefix="0" xfId="68">
      <alignment vertical="center"/>
    </xf>
    <xf numFmtId="168" fontId="8" fillId="0" borderId="0" applyAlignment="1" pivotButton="0" quotePrefix="0" xfId="70">
      <alignment horizontal="left" vertical="center" indent="1"/>
    </xf>
    <xf numFmtId="0" fontId="2" fillId="0" borderId="1" applyAlignment="1" pivotButton="0" quotePrefix="0" xfId="1">
      <alignment horizontal="left"/>
    </xf>
    <xf numFmtId="0" fontId="3" fillId="0" borderId="0" pivotButton="0" quotePrefix="0" xfId="0"/>
    <xf numFmtId="0" fontId="154" fillId="0" borderId="0" applyAlignment="1" pivotButton="0" quotePrefix="0" xfId="24">
      <alignment horizontal="left"/>
    </xf>
    <xf numFmtId="197" fontId="6" fillId="0" borderId="0" applyAlignment="1" pivotButton="0" quotePrefix="0" xfId="25">
      <alignment horizontal="left"/>
    </xf>
    <xf numFmtId="197" fontId="6" fillId="0" borderId="0" pivotButton="0" quotePrefix="0" xfId="25"/>
    <xf numFmtId="37" fontId="6" fillId="0" borderId="0" applyAlignment="1" pivotButton="0" quotePrefix="0" xfId="25">
      <alignment horizontal="center"/>
    </xf>
    <xf numFmtId="14" fontId="158" fillId="0" borderId="0" applyAlignment="1" pivotButton="0" quotePrefix="0" xfId="25">
      <alignment horizontal="center"/>
    </xf>
    <xf numFmtId="14" fontId="6" fillId="0" borderId="0" applyAlignment="1" pivotButton="0" quotePrefix="0" xfId="25">
      <alignment horizontal="center"/>
    </xf>
    <xf numFmtId="181" fontId="6" fillId="0" borderId="0" applyAlignment="1" pivotButton="0" quotePrefix="0" xfId="25">
      <alignment horizontal="center"/>
    </xf>
    <xf numFmtId="197" fontId="6" fillId="0" borderId="0" applyAlignment="1" pivotButton="0" quotePrefix="0" xfId="25">
      <alignment horizontal="center"/>
    </xf>
    <xf numFmtId="198" fontId="6" fillId="0" borderId="0" applyAlignment="1" pivotButton="0" quotePrefix="0" xfId="25">
      <alignment horizontal="center"/>
    </xf>
    <xf numFmtId="39" fontId="6" fillId="0" borderId="0" applyAlignment="1" pivotButton="0" quotePrefix="0" xfId="25">
      <alignment horizontal="center"/>
    </xf>
    <xf numFmtId="197" fontId="158" fillId="0" borderId="0" applyAlignment="1" pivotButton="0" quotePrefix="0" xfId="25">
      <alignment horizontal="center"/>
    </xf>
    <xf numFmtId="49" fontId="153" fillId="0" borderId="0" applyAlignment="1" pivotButton="0" quotePrefix="0" xfId="77">
      <alignment horizontal="left"/>
    </xf>
    <xf numFmtId="197" fontId="153" fillId="0" borderId="0" applyAlignment="1" pivotButton="0" quotePrefix="0" xfId="77">
      <alignment horizontal="left"/>
    </xf>
    <xf numFmtId="197" fontId="153" fillId="0" borderId="0" pivotButton="0" quotePrefix="0" xfId="77"/>
    <xf numFmtId="14" fontId="159" fillId="0" borderId="0" applyAlignment="1" pivotButton="0" quotePrefix="0" xfId="25">
      <alignment horizontal="center"/>
    </xf>
    <xf numFmtId="197" fontId="160" fillId="0" borderId="0" applyAlignment="1" pivotButton="0" quotePrefix="0" xfId="77">
      <alignment horizontal="left"/>
    </xf>
    <xf numFmtId="197" fontId="160" fillId="0" borderId="0" pivotButton="0" quotePrefix="0" xfId="77"/>
    <xf numFmtId="37" fontId="6" fillId="0" borderId="0" pivotButton="0" quotePrefix="0" xfId="25"/>
    <xf numFmtId="14" fontId="77" fillId="0" borderId="0" applyAlignment="1" pivotButton="0" quotePrefix="0" xfId="26">
      <alignment horizontal="center"/>
    </xf>
    <xf numFmtId="181" fontId="19" fillId="0" borderId="10" pivotButton="0" quotePrefix="0" xfId="26"/>
    <xf numFmtId="198" fontId="6" fillId="0" borderId="0" pivotButton="0" quotePrefix="0" xfId="25"/>
    <xf numFmtId="14" fontId="6" fillId="0" borderId="0" pivotButton="0" quotePrefix="0" xfId="25"/>
    <xf numFmtId="39" fontId="6" fillId="0" borderId="0" pivotButton="0" quotePrefix="0" xfId="25"/>
    <xf numFmtId="197" fontId="158" fillId="0" borderId="0" pivotButton="0" quotePrefix="0" xfId="25"/>
    <xf numFmtId="0" fontId="77" fillId="0" borderId="0" applyAlignment="1" pivotButton="0" quotePrefix="0" xfId="26">
      <alignment horizontal="center"/>
    </xf>
    <xf numFmtId="37" fontId="77" fillId="0" borderId="0" applyAlignment="1" pivotButton="0" quotePrefix="0" xfId="26">
      <alignment horizontal="center"/>
    </xf>
    <xf numFmtId="0" fontId="19" fillId="0" borderId="0" pivotButton="0" quotePrefix="0" xfId="26"/>
    <xf numFmtId="198" fontId="19" fillId="0" borderId="0" pivotButton="0" quotePrefix="0" xfId="26"/>
    <xf numFmtId="14" fontId="19" fillId="0" borderId="0" pivotButton="0" quotePrefix="0" xfId="26"/>
    <xf numFmtId="39" fontId="19" fillId="0" borderId="0" pivotButton="0" quotePrefix="0" xfId="26"/>
    <xf numFmtId="0" fontId="77" fillId="0" borderId="0" pivotButton="0" quotePrefix="0" xfId="26"/>
    <xf numFmtId="0" fontId="19" fillId="0" borderId="0" applyAlignment="1" pivotButton="0" quotePrefix="0" xfId="26">
      <alignment horizontal="center"/>
    </xf>
    <xf numFmtId="0" fontId="77" fillId="0" borderId="0" applyAlignment="1" pivotButton="0" quotePrefix="0" xfId="26">
      <alignment horizontal="left"/>
    </xf>
    <xf numFmtId="199" fontId="155" fillId="0" borderId="0" applyAlignment="1" pivotButton="0" quotePrefix="0" xfId="25">
      <alignment horizontal="left"/>
    </xf>
    <xf numFmtId="181" fontId="77" fillId="0" borderId="10" applyAlignment="1" pivotButton="0" quotePrefix="0" xfId="26">
      <alignment horizontal="center"/>
    </xf>
    <xf numFmtId="0" fontId="77" fillId="0" borderId="0" applyAlignment="1" pivotButton="0" quotePrefix="0" xfId="26">
      <alignment horizontal="centerContinuous"/>
    </xf>
    <xf numFmtId="198" fontId="77" fillId="0" borderId="0" applyAlignment="1" pivotButton="0" quotePrefix="0" xfId="26">
      <alignment horizontal="centerContinuous"/>
    </xf>
    <xf numFmtId="14" fontId="77" fillId="0" borderId="0" applyAlignment="1" pivotButton="0" quotePrefix="0" xfId="26">
      <alignment horizontal="centerContinuous"/>
    </xf>
    <xf numFmtId="39" fontId="77" fillId="0" borderId="0" applyAlignment="1" pivotButton="0" quotePrefix="0" xfId="26">
      <alignment horizontal="centerContinuous"/>
    </xf>
    <xf numFmtId="0" fontId="19" fillId="0" borderId="0" applyAlignment="1" pivotButton="0" quotePrefix="0" xfId="26">
      <alignment horizontal="left"/>
    </xf>
    <xf numFmtId="0" fontId="82" fillId="0" borderId="0" applyAlignment="1" pivotButton="0" quotePrefix="0" xfId="26">
      <alignment horizontal="left"/>
    </xf>
    <xf numFmtId="200" fontId="77" fillId="0" borderId="10" applyAlignment="1" pivotButton="0" quotePrefix="0" xfId="26">
      <alignment horizontal="center"/>
    </xf>
    <xf numFmtId="39" fontId="161" fillId="15" borderId="10" applyAlignment="1" pivotButton="0" quotePrefix="0" xfId="26">
      <alignment horizontal="centerContinuous"/>
    </xf>
    <xf numFmtId="0" fontId="162" fillId="0" borderId="0" applyAlignment="1" pivotButton="0" quotePrefix="0" xfId="26">
      <alignment horizontal="center"/>
    </xf>
    <xf numFmtId="37" fontId="162" fillId="0" borderId="0" applyAlignment="1" pivotButton="0" quotePrefix="0" xfId="26">
      <alignment horizontal="center"/>
    </xf>
    <xf numFmtId="14" fontId="162" fillId="0" borderId="0" applyAlignment="1" pivotButton="0" quotePrefix="0" xfId="26">
      <alignment horizontal="center"/>
    </xf>
    <xf numFmtId="181" fontId="162" fillId="0" borderId="0" applyAlignment="1" pivotButton="0" quotePrefix="0" xfId="26">
      <alignment horizontal="center" wrapText="1"/>
    </xf>
    <xf numFmtId="4" fontId="162" fillId="0" borderId="0" applyAlignment="1" pivotButton="0" quotePrefix="0" xfId="26">
      <alignment horizontal="center" wrapText="1"/>
    </xf>
    <xf numFmtId="198" fontId="162" fillId="0" borderId="0" applyAlignment="1" pivotButton="0" quotePrefix="0" xfId="26">
      <alignment horizontal="center" wrapText="1"/>
    </xf>
    <xf numFmtId="14" fontId="162" fillId="0" borderId="0" applyAlignment="1" pivotButton="0" quotePrefix="0" xfId="26">
      <alignment horizontal="center" wrapText="1"/>
    </xf>
    <xf numFmtId="39" fontId="162" fillId="0" borderId="0" applyAlignment="1" pivotButton="0" quotePrefix="0" xfId="26">
      <alignment horizontal="center" wrapText="1"/>
    </xf>
    <xf numFmtId="4" fontId="162" fillId="0" borderId="0" applyAlignment="1" pivotButton="0" quotePrefix="0" xfId="26">
      <alignment horizontal="center"/>
    </xf>
    <xf numFmtId="0" fontId="163" fillId="0" borderId="0" applyAlignment="1" pivotButton="0" quotePrefix="0" xfId="26">
      <alignment horizontal="center"/>
    </xf>
    <xf numFmtId="0" fontId="77" fillId="0" borderId="8" applyAlignment="1" pivotButton="0" quotePrefix="0" xfId="26">
      <alignment horizontal="center" vertical="center" wrapText="1"/>
    </xf>
    <xf numFmtId="0" fontId="77" fillId="0" borderId="8" applyAlignment="1" pivotButton="0" quotePrefix="1" xfId="26">
      <alignment horizontal="center" vertical="center" wrapText="1"/>
    </xf>
    <xf numFmtId="37" fontId="77" fillId="0" borderId="8" applyAlignment="1" pivotButton="0" quotePrefix="1" xfId="26">
      <alignment horizontal="center" vertical="center" wrapText="1"/>
    </xf>
    <xf numFmtId="14" fontId="77" fillId="0" borderId="8" applyAlignment="1" pivotButton="0" quotePrefix="1" xfId="26">
      <alignment horizontal="center" vertical="center" wrapText="1"/>
    </xf>
    <xf numFmtId="181" fontId="77" fillId="0" borderId="8" applyAlignment="1" pivotButton="0" quotePrefix="1" xfId="26">
      <alignment horizontal="center" vertical="center" wrapText="1"/>
    </xf>
    <xf numFmtId="4" fontId="78" fillId="0" borderId="8" applyAlignment="1" pivotButton="0" quotePrefix="0" xfId="78">
      <alignment horizontal="center" vertical="center" wrapText="1"/>
    </xf>
    <xf numFmtId="198" fontId="78" fillId="0" borderId="8" applyAlignment="1" pivotButton="0" quotePrefix="0" xfId="78">
      <alignment horizontal="center" vertical="center" wrapText="1"/>
    </xf>
    <xf numFmtId="37" fontId="78" fillId="0" borderId="8" applyAlignment="1" pivotButton="0" quotePrefix="1" xfId="26">
      <alignment horizontal="center" vertical="center" wrapText="1"/>
    </xf>
    <xf numFmtId="14" fontId="78" fillId="0" borderId="8" applyAlignment="1" pivotButton="0" quotePrefix="0" xfId="78">
      <alignment horizontal="center" vertical="center" wrapText="1"/>
    </xf>
    <xf numFmtId="39" fontId="78" fillId="0" borderId="0" applyAlignment="1" pivotButton="0" quotePrefix="0" xfId="25">
      <alignment horizontal="center" vertical="center" wrapText="1" shrinkToFit="1" readingOrder="1"/>
    </xf>
    <xf numFmtId="39" fontId="77" fillId="0" borderId="8" applyAlignment="1" pivotButton="0" quotePrefix="0" xfId="78">
      <alignment horizontal="center" vertical="center" wrapText="1"/>
    </xf>
    <xf numFmtId="4" fontId="78" fillId="0" borderId="8" applyAlignment="1" pivotButton="0" quotePrefix="0" xfId="26">
      <alignment horizontal="center" vertical="center" wrapText="1"/>
    </xf>
    <xf numFmtId="0" fontId="19" fillId="0" borderId="0" applyAlignment="1" pivotButton="0" quotePrefix="0" xfId="26">
      <alignment vertical="center"/>
    </xf>
    <xf numFmtId="0" fontId="19" fillId="0" borderId="0" applyAlignment="1" pivotButton="0" quotePrefix="0" xfId="26">
      <alignment horizontal="center" vertical="center"/>
    </xf>
    <xf numFmtId="39" fontId="78" fillId="0" borderId="8" applyAlignment="1" pivotButton="0" quotePrefix="0" xfId="78">
      <alignment horizontal="center" vertical="center" wrapText="1"/>
    </xf>
    <xf numFmtId="181" fontId="77" fillId="0" borderId="0" applyAlignment="1" pivotButton="0" quotePrefix="0" xfId="26">
      <alignment horizontal="center"/>
    </xf>
    <xf numFmtId="4" fontId="77" fillId="0" borderId="0" applyAlignment="1" pivotButton="0" quotePrefix="0" xfId="26">
      <alignment horizontal="center"/>
    </xf>
    <xf numFmtId="198" fontId="77" fillId="0" borderId="0" applyAlignment="1" pivotButton="0" quotePrefix="0" xfId="26">
      <alignment horizontal="center"/>
    </xf>
    <xf numFmtId="39" fontId="77" fillId="0" borderId="0" applyAlignment="1" pivotButton="0" quotePrefix="0" xfId="26">
      <alignment horizontal="center"/>
    </xf>
    <xf numFmtId="169" fontId="128" fillId="0" borderId="0" applyAlignment="1" pivotButton="0" quotePrefix="0" xfId="79">
      <alignment vertical="center"/>
    </xf>
    <xf numFmtId="0" fontId="0" fillId="0" borderId="0" applyAlignment="1" pivotButton="0" quotePrefix="0" xfId="0">
      <alignment vertical="center"/>
    </xf>
    <xf numFmtId="0" fontId="167" fillId="2" borderId="0" pivotButton="0" quotePrefix="0" xfId="46"/>
    <xf numFmtId="0" fontId="166" fillId="2" borderId="0" applyAlignment="1" pivotButton="0" quotePrefix="0" xfId="64">
      <alignment horizontal="centerContinuous"/>
    </xf>
    <xf numFmtId="0" fontId="168" fillId="2" borderId="0" applyAlignment="1" pivotButton="0" quotePrefix="0" xfId="46">
      <alignment horizontal="centerContinuous"/>
    </xf>
    <xf numFmtId="16" fontId="168" fillId="2" borderId="0" applyAlignment="1" pivotButton="0" quotePrefix="0" xfId="46">
      <alignment horizontal="centerContinuous"/>
    </xf>
    <xf numFmtId="0" fontId="167" fillId="0" borderId="0" applyAlignment="1" pivotButton="0" quotePrefix="0" xfId="46">
      <alignment horizontal="left"/>
    </xf>
    <xf numFmtId="0" fontId="167" fillId="0" borderId="0" pivotButton="0" quotePrefix="0" xfId="46"/>
    <xf numFmtId="14" fontId="167" fillId="0" borderId="0" applyAlignment="1" pivotButton="0" quotePrefix="0" xfId="46">
      <alignment horizontal="center"/>
    </xf>
    <xf numFmtId="0" fontId="164" fillId="2" borderId="0" applyAlignment="1" pivotButton="0" quotePrefix="0" xfId="0">
      <alignment vertical="center"/>
    </xf>
    <xf numFmtId="0" fontId="80" fillId="2" borderId="0" applyAlignment="1" pivotButton="0" quotePrefix="0" xfId="0">
      <alignment vertical="center"/>
    </xf>
    <xf numFmtId="0" fontId="80" fillId="2" borderId="0" applyAlignment="1" pivotButton="0" quotePrefix="0" xfId="0">
      <alignment horizontal="center" vertical="center"/>
    </xf>
    <xf numFmtId="194" fontId="8" fillId="0" borderId="0" applyAlignment="1" pivotButton="0" quotePrefix="0" xfId="20">
      <alignment horizontal="center" vertical="center"/>
    </xf>
    <xf numFmtId="0" fontId="8" fillId="0" borderId="0" applyAlignment="1" pivotButton="0" quotePrefix="0" xfId="20">
      <alignment horizontal="center" vertical="center"/>
    </xf>
    <xf numFmtId="0" fontId="73" fillId="0" borderId="0" applyAlignment="1" pivotButton="0" quotePrefix="0" xfId="0">
      <alignment vertical="center"/>
    </xf>
    <xf numFmtId="39" fontId="8" fillId="0" borderId="0" applyAlignment="1" pivotButton="0" quotePrefix="0" xfId="20">
      <alignment horizontal="center" vertical="center"/>
    </xf>
    <xf numFmtId="39" fontId="139" fillId="0" borderId="0" applyAlignment="1" pivotButton="0" quotePrefix="0" xfId="20">
      <alignment horizontal="center" vertical="center"/>
    </xf>
    <xf numFmtId="0" fontId="169" fillId="0" borderId="0" pivotButton="0" quotePrefix="0" xfId="0"/>
    <xf numFmtId="0" fontId="170" fillId="0" borderId="1" pivotButton="0" quotePrefix="0" xfId="1"/>
    <xf numFmtId="197" fontId="0" fillId="0" borderId="0" pivotButton="0" quotePrefix="0" xfId="24"/>
    <xf numFmtId="197" fontId="0" fillId="0" borderId="0" applyAlignment="1" pivotButton="0" quotePrefix="0" xfId="24">
      <alignment vertical="center"/>
    </xf>
    <xf numFmtId="197" fontId="172" fillId="0" borderId="0" pivotButton="0" quotePrefix="0" xfId="24"/>
    <xf numFmtId="201" fontId="172" fillId="0" borderId="0" pivotButton="0" quotePrefix="0" xfId="24"/>
    <xf numFmtId="0" fontId="154" fillId="0" borderId="0" pivotButton="0" quotePrefix="0" xfId="24"/>
    <xf numFmtId="199" fontId="8" fillId="0" borderId="0" applyAlignment="1" pivotButton="0" quotePrefix="0" xfId="25">
      <alignment horizontal="left"/>
    </xf>
    <xf numFmtId="197" fontId="9" fillId="0" borderId="0" applyAlignment="1" pivotButton="0" quotePrefix="0" xfId="24">
      <alignment vertical="center"/>
    </xf>
    <xf numFmtId="197" fontId="164" fillId="0" borderId="0" applyAlignment="1" pivotButton="0" quotePrefix="0" xfId="24">
      <alignment vertical="center"/>
    </xf>
    <xf numFmtId="176" fontId="9" fillId="0" borderId="0" applyAlignment="1" pivotButton="0" quotePrefix="0" xfId="24">
      <alignment horizontal="center" vertical="center"/>
    </xf>
    <xf numFmtId="176" fontId="9" fillId="10" borderId="0" applyAlignment="1" pivotButton="0" quotePrefix="0" xfId="24">
      <alignment horizontal="center" vertical="center"/>
    </xf>
    <xf numFmtId="197" fontId="8" fillId="0" borderId="0" applyAlignment="1" pivotButton="0" quotePrefix="0" xfId="24">
      <alignment vertical="center"/>
    </xf>
    <xf numFmtId="176" fontId="8" fillId="0" borderId="0" applyAlignment="1" pivotButton="0" quotePrefix="0" xfId="24">
      <alignment horizontal="center" vertical="center"/>
    </xf>
    <xf numFmtId="176" fontId="8" fillId="10" borderId="0" applyAlignment="1" pivotButton="0" quotePrefix="0" xfId="24">
      <alignment horizontal="center" vertical="center"/>
    </xf>
    <xf numFmtId="197" fontId="83" fillId="0" borderId="0" pivotButton="0" quotePrefix="0" xfId="24"/>
    <xf numFmtId="10" fontId="8" fillId="0" borderId="0" applyAlignment="1" pivotButton="0" quotePrefix="0" xfId="81">
      <alignment horizontal="center"/>
    </xf>
    <xf numFmtId="197" fontId="146" fillId="0" borderId="0" pivotButton="0" quotePrefix="0" xfId="24"/>
    <xf numFmtId="10" fontId="8" fillId="0" borderId="0" applyAlignment="1" pivotButton="0" quotePrefix="0" xfId="24">
      <alignment horizontal="center"/>
    </xf>
    <xf numFmtId="3" fontId="8" fillId="0" borderId="0" applyAlignment="1" pivotButton="0" quotePrefix="0" xfId="24">
      <alignment horizontal="center"/>
    </xf>
    <xf numFmtId="167" fontId="8" fillId="0" borderId="0" applyAlignment="1" pivotButton="0" quotePrefix="0" xfId="81">
      <alignment horizontal="center"/>
    </xf>
    <xf numFmtId="10" fontId="123" fillId="0" borderId="0" applyAlignment="1" pivotButton="0" quotePrefix="0" xfId="24">
      <alignment horizontal="center"/>
    </xf>
    <xf numFmtId="176" fontId="8" fillId="0" borderId="0" applyAlignment="1" pivotButton="0" quotePrefix="0" xfId="24">
      <alignment horizontal="center"/>
    </xf>
    <xf numFmtId="167" fontId="123" fillId="0" borderId="0" applyAlignment="1" pivotButton="0" quotePrefix="0" xfId="81">
      <alignment horizontal="center"/>
    </xf>
    <xf numFmtId="167" fontId="123" fillId="0" borderId="0" applyAlignment="1" pivotButton="0" quotePrefix="0" xfId="24">
      <alignment horizontal="center"/>
    </xf>
    <xf numFmtId="197" fontId="174" fillId="0" borderId="0" pivotButton="0" quotePrefix="0" xfId="24"/>
    <xf numFmtId="1" fontId="8" fillId="0" borderId="0" applyAlignment="1" pivotButton="0" quotePrefix="0" xfId="24">
      <alignment horizontal="center"/>
    </xf>
    <xf numFmtId="197" fontId="139" fillId="0" borderId="0" pivotButton="0" quotePrefix="0" xfId="82"/>
    <xf numFmtId="176" fontId="139" fillId="0" borderId="0" applyAlignment="1" pivotButton="0" quotePrefix="0" xfId="24">
      <alignment horizontal="center"/>
    </xf>
    <xf numFmtId="9" fontId="0" fillId="0" borderId="0" pivotButton="0" quotePrefix="0" xfId="31"/>
    <xf numFmtId="10" fontId="0" fillId="0" borderId="0" applyAlignment="1" pivotButton="0" quotePrefix="0" xfId="24">
      <alignment horizontal="left"/>
    </xf>
    <xf numFmtId="10" fontId="141" fillId="0" borderId="0" applyAlignment="1" pivotButton="0" quotePrefix="0" xfId="24">
      <alignment horizontal="center"/>
    </xf>
    <xf numFmtId="10" fontId="139" fillId="0" borderId="0" applyAlignment="1" pivotButton="0" quotePrefix="0" xfId="24">
      <alignment horizontal="center"/>
    </xf>
    <xf numFmtId="10" fontId="0" fillId="0" borderId="0" applyAlignment="1" pivotButton="0" quotePrefix="0" xfId="24">
      <alignment horizontal="center"/>
    </xf>
    <xf numFmtId="37" fontId="123" fillId="0" borderId="0" applyAlignment="1" pivotButton="0" quotePrefix="0" xfId="24">
      <alignment horizontal="center"/>
    </xf>
    <xf numFmtId="9" fontId="123" fillId="0" borderId="0" applyAlignment="1" pivotButton="0" quotePrefix="0" xfId="24">
      <alignment horizontal="center"/>
    </xf>
    <xf numFmtId="1" fontId="123" fillId="0" borderId="0" applyAlignment="1" pivotButton="0" quotePrefix="0" xfId="24">
      <alignment horizontal="center"/>
    </xf>
    <xf numFmtId="197" fontId="73" fillId="0" borderId="0" applyAlignment="1" pivotButton="0" quotePrefix="0" xfId="24">
      <alignment vertical="center"/>
    </xf>
    <xf numFmtId="197" fontId="48" fillId="4" borderId="42" applyAlignment="1" pivotButton="0" quotePrefix="0" xfId="24">
      <alignment vertical="center"/>
    </xf>
    <xf numFmtId="197" fontId="48" fillId="4" borderId="8" applyAlignment="1" pivotButton="0" quotePrefix="0" xfId="24">
      <alignment vertical="center"/>
    </xf>
    <xf numFmtId="197" fontId="0" fillId="10" borderId="0" pivotButton="0" quotePrefix="0" xfId="24"/>
    <xf numFmtId="197" fontId="3" fillId="0" borderId="0" applyAlignment="1" pivotButton="0" quotePrefix="0" xfId="24">
      <alignment horizontal="centerContinuous"/>
    </xf>
    <xf numFmtId="197" fontId="0" fillId="0" borderId="0" applyAlignment="1" pivotButton="0" quotePrefix="0" xfId="24">
      <alignment horizontal="centerContinuous"/>
    </xf>
    <xf numFmtId="197" fontId="139" fillId="0" borderId="0" applyAlignment="1" pivotButton="0" quotePrefix="0" xfId="24">
      <alignment horizontal="center"/>
    </xf>
    <xf numFmtId="197" fontId="74" fillId="0" borderId="0" pivotButton="0" quotePrefix="0" xfId="24"/>
    <xf numFmtId="167" fontId="0" fillId="0" borderId="0" applyAlignment="1" pivotButton="0" quotePrefix="0" xfId="24">
      <alignment horizontal="center"/>
    </xf>
    <xf numFmtId="167" fontId="0" fillId="10" borderId="0" applyAlignment="1" pivotButton="0" quotePrefix="0" xfId="24">
      <alignment horizontal="center"/>
    </xf>
    <xf numFmtId="167" fontId="8" fillId="10" borderId="0" applyAlignment="1" pivotButton="0" quotePrefix="0" xfId="31">
      <alignment horizontal="center"/>
    </xf>
    <xf numFmtId="167" fontId="0" fillId="0" borderId="0" pivotButton="0" quotePrefix="0" xfId="24"/>
    <xf numFmtId="1" fontId="175" fillId="0" borderId="0" pivotButton="0" quotePrefix="0" xfId="21"/>
    <xf numFmtId="167" fontId="172" fillId="0" borderId="0" pivotButton="0" quotePrefix="0" xfId="24"/>
    <xf numFmtId="1" fontId="172" fillId="0" borderId="0" pivotButton="0" quotePrefix="0" xfId="24"/>
    <xf numFmtId="167" fontId="172" fillId="0" borderId="0" applyAlignment="1" pivotButton="0" quotePrefix="0" xfId="24">
      <alignment horizontal="center"/>
    </xf>
    <xf numFmtId="197" fontId="175" fillId="0" borderId="0" applyAlignment="1" pivotButton="0" quotePrefix="0" xfId="24">
      <alignment horizontal="right"/>
    </xf>
    <xf numFmtId="176" fontId="172" fillId="0" borderId="0" applyAlignment="1" pivotButton="0" quotePrefix="0" xfId="24">
      <alignment horizontal="center"/>
    </xf>
    <xf numFmtId="176" fontId="176" fillId="0" borderId="0" applyAlignment="1" pivotButton="0" quotePrefix="0" xfId="24">
      <alignment horizontal="center"/>
    </xf>
    <xf numFmtId="197" fontId="0" fillId="0" borderId="0" applyAlignment="1" pivotButton="0" quotePrefix="0" xfId="24">
      <alignment horizontal="left"/>
    </xf>
    <xf numFmtId="179" fontId="123" fillId="0" borderId="0" applyAlignment="1" pivotButton="0" quotePrefix="0" xfId="24">
      <alignment horizontal="right" indent="1"/>
    </xf>
    <xf numFmtId="179" fontId="0" fillId="0" borderId="0" applyAlignment="1" pivotButton="0" quotePrefix="0" xfId="24">
      <alignment horizontal="right" indent="1"/>
    </xf>
    <xf numFmtId="176" fontId="74" fillId="0" borderId="0" applyAlignment="1" pivotButton="0" quotePrefix="0" xfId="24">
      <alignment horizontal="right" indent="1"/>
    </xf>
    <xf numFmtId="179" fontId="0" fillId="0" borderId="0" pivotButton="0" quotePrefix="0" xfId="24"/>
    <xf numFmtId="176" fontId="74" fillId="0" borderId="0" applyAlignment="1" pivotButton="0" quotePrefix="0" xfId="24">
      <alignment horizontal="center"/>
    </xf>
    <xf numFmtId="197" fontId="172" fillId="0" borderId="0" applyAlignment="1" pivotButton="0" quotePrefix="0" xfId="24">
      <alignment horizontal="center"/>
    </xf>
    <xf numFmtId="167" fontId="8" fillId="0" borderId="0" applyAlignment="1" pivotButton="0" quotePrefix="0" xfId="31">
      <alignment horizontal="center"/>
    </xf>
    <xf numFmtId="179" fontId="8" fillId="0" borderId="0" applyAlignment="1" pivotButton="0" quotePrefix="0" xfId="24">
      <alignment horizontal="right" indent="1"/>
    </xf>
    <xf numFmtId="167" fontId="8" fillId="0" borderId="0" applyAlignment="1" pivotButton="0" quotePrefix="0" xfId="31">
      <alignment horizontal="right" indent="1"/>
    </xf>
    <xf numFmtId="176" fontId="8" fillId="0" borderId="0" applyAlignment="1" pivotButton="0" quotePrefix="0" xfId="24">
      <alignment horizontal="right" indent="1"/>
    </xf>
    <xf numFmtId="197" fontId="177" fillId="0" borderId="0" pivotButton="0" quotePrefix="0" xfId="24"/>
    <xf numFmtId="179" fontId="177" fillId="0" borderId="0" applyAlignment="1" pivotButton="0" quotePrefix="0" xfId="24">
      <alignment horizontal="right" indent="1"/>
    </xf>
    <xf numFmtId="197" fontId="0" fillId="0" borderId="0" applyAlignment="1" pivotButton="0" quotePrefix="0" xfId="24">
      <alignment horizontal="center"/>
    </xf>
    <xf numFmtId="197" fontId="178" fillId="0" borderId="0" applyAlignment="1" pivotButton="0" quotePrefix="0" xfId="24">
      <alignment horizontal="right"/>
    </xf>
    <xf numFmtId="197" fontId="172" fillId="0" borderId="0" applyAlignment="1" pivotButton="0" quotePrefix="0" xfId="24">
      <alignment horizontal="right"/>
    </xf>
    <xf numFmtId="176" fontId="172" fillId="0" borderId="0" applyAlignment="1" pivotButton="0" quotePrefix="0" xfId="24">
      <alignment horizontal="center" vertical="center"/>
    </xf>
    <xf numFmtId="3" fontId="172" fillId="0" borderId="0" pivotButton="0" quotePrefix="0" xfId="24"/>
    <xf numFmtId="176" fontId="172" fillId="0" borderId="0" applyAlignment="1" pivotButton="0" quotePrefix="0" xfId="24">
      <alignment horizontal="right"/>
    </xf>
    <xf numFmtId="197" fontId="0" fillId="0" borderId="0" applyAlignment="1" pivotButton="0" quotePrefix="0" xfId="24">
      <alignment horizontal="right" indent="1"/>
    </xf>
    <xf numFmtId="194" fontId="8" fillId="0" borderId="0" applyAlignment="1" pivotButton="0" quotePrefix="0" xfId="24">
      <alignment horizontal="center" vertical="center"/>
    </xf>
    <xf numFmtId="176" fontId="8" fillId="0" borderId="0" applyAlignment="1" pivotButton="0" quotePrefix="0" xfId="24">
      <alignment horizontal="right" vertical="center" indent="1"/>
    </xf>
    <xf numFmtId="197" fontId="3" fillId="10" borderId="0" pivotButton="0" quotePrefix="0" xfId="24"/>
    <xf numFmtId="197" fontId="179" fillId="0" borderId="0" applyAlignment="1" pivotButton="0" quotePrefix="0" xfId="24">
      <alignment horizontal="left"/>
    </xf>
    <xf numFmtId="197" fontId="174" fillId="0" borderId="0" applyAlignment="1" pivotButton="0" quotePrefix="0" xfId="24">
      <alignment horizontal="center"/>
    </xf>
    <xf numFmtId="197" fontId="178" fillId="0" borderId="0" applyAlignment="1" pivotButton="0" quotePrefix="0" xfId="24">
      <alignment horizontal="center"/>
    </xf>
    <xf numFmtId="176" fontId="0" fillId="0" borderId="0" applyAlignment="1" pivotButton="0" quotePrefix="0" xfId="24">
      <alignment horizontal="center"/>
    </xf>
    <xf numFmtId="197" fontId="8" fillId="0" borderId="0" pivotButton="0" quotePrefix="0" xfId="24"/>
    <xf numFmtId="197" fontId="8" fillId="0" borderId="0" applyAlignment="1" pivotButton="0" quotePrefix="0" xfId="24">
      <alignment horizontal="center"/>
    </xf>
    <xf numFmtId="197" fontId="74" fillId="0" borderId="0" applyAlignment="1" pivotButton="0" quotePrefix="0" xfId="24">
      <alignment horizontal="center"/>
    </xf>
    <xf numFmtId="171" fontId="0" fillId="0" borderId="0" applyAlignment="1" pivotButton="0" quotePrefix="0" xfId="24">
      <alignment horizontal="center"/>
    </xf>
    <xf numFmtId="9" fontId="8" fillId="0" borderId="0" applyAlignment="1" pivotButton="0" quotePrefix="0" xfId="31">
      <alignment horizontal="center"/>
    </xf>
    <xf numFmtId="197" fontId="176" fillId="0" borderId="0" applyAlignment="1" pivotButton="0" quotePrefix="0" xfId="24">
      <alignment horizontal="center"/>
    </xf>
    <xf numFmtId="197" fontId="3" fillId="0" borderId="0" pivotButton="0" quotePrefix="0" xfId="24"/>
    <xf numFmtId="194" fontId="74" fillId="0" borderId="0" applyAlignment="1" pivotButton="0" quotePrefix="0" xfId="24">
      <alignment horizontal="center"/>
    </xf>
    <xf numFmtId="176" fontId="0" fillId="0" borderId="0" pivotButton="0" quotePrefix="0" xfId="24"/>
    <xf numFmtId="10" fontId="172" fillId="0" borderId="0" applyAlignment="1" pivotButton="0" quotePrefix="0" xfId="24">
      <alignment horizontal="center"/>
    </xf>
    <xf numFmtId="176" fontId="175" fillId="4" borderId="8" applyAlignment="1" pivotButton="0" quotePrefix="0" xfId="24">
      <alignment horizontal="center" vertical="center"/>
    </xf>
    <xf numFmtId="176" fontId="172" fillId="16" borderId="0" applyAlignment="1" pivotButton="0" quotePrefix="0" xfId="24">
      <alignment horizontal="center" vertical="center"/>
    </xf>
    <xf numFmtId="197" fontId="172" fillId="16" borderId="0" pivotButton="0" quotePrefix="0" xfId="24"/>
    <xf numFmtId="3" fontId="172" fillId="0" borderId="0" applyAlignment="1" pivotButton="0" quotePrefix="0" xfId="24">
      <alignment horizontal="center"/>
    </xf>
    <xf numFmtId="167" fontId="172" fillId="16" borderId="0" applyAlignment="1" pivotButton="0" quotePrefix="0" xfId="24">
      <alignment horizontal="center"/>
    </xf>
    <xf numFmtId="176" fontId="172" fillId="0" borderId="0" pivotButton="0" quotePrefix="0" xfId="24"/>
    <xf numFmtId="2" fontId="172" fillId="0" borderId="0" pivotButton="0" quotePrefix="0" xfId="24"/>
    <xf numFmtId="197" fontId="172" fillId="10" borderId="0" pivotButton="0" quotePrefix="0" xfId="24"/>
    <xf numFmtId="176" fontId="172" fillId="10" borderId="0" applyAlignment="1" pivotButton="0" quotePrefix="0" xfId="24">
      <alignment horizontal="center"/>
    </xf>
    <xf numFmtId="167" fontId="172" fillId="0" borderId="0" applyAlignment="1" pivotButton="0" quotePrefix="0" xfId="81">
      <alignment horizontal="center"/>
    </xf>
    <xf numFmtId="176" fontId="175" fillId="0" borderId="0" applyAlignment="1" pivotButton="0" quotePrefix="0" xfId="24">
      <alignment horizontal="center" vertical="center"/>
    </xf>
    <xf numFmtId="197" fontId="172" fillId="0" borderId="0" applyAlignment="1" pivotButton="0" quotePrefix="0" xfId="24">
      <alignment vertical="center"/>
    </xf>
    <xf numFmtId="43" fontId="172" fillId="0" borderId="0" pivotButton="0" quotePrefix="0" xfId="21"/>
    <xf numFmtId="197" fontId="178" fillId="0" borderId="0" pivotButton="0" quotePrefix="0" xfId="24"/>
    <xf numFmtId="169" fontId="158" fillId="0" borderId="0" applyAlignment="1" pivotButton="0" quotePrefix="0" xfId="25">
      <alignment horizontal="center"/>
    </xf>
    <xf numFmtId="2" fontId="153" fillId="0" borderId="0" pivotButton="0" quotePrefix="0" xfId="83"/>
    <xf numFmtId="2" fontId="160" fillId="0" borderId="0" pivotButton="0" quotePrefix="0" xfId="83"/>
    <xf numFmtId="197" fontId="180" fillId="17" borderId="0" applyAlignment="1" pivotButton="0" quotePrefix="0" xfId="25">
      <alignment horizontal="center"/>
    </xf>
    <xf numFmtId="202" fontId="180" fillId="17" borderId="0" applyAlignment="1" pivotButton="0" quotePrefix="0" xfId="25">
      <alignment horizontal="center"/>
    </xf>
    <xf numFmtId="197" fontId="181" fillId="0" borderId="0" applyAlignment="1" pivotButton="0" quotePrefix="0" xfId="25">
      <alignment horizontal="center"/>
    </xf>
    <xf numFmtId="197" fontId="157" fillId="0" borderId="0" applyAlignment="1" pivotButton="0" quotePrefix="0" xfId="25">
      <alignment horizontal="center"/>
    </xf>
    <xf numFmtId="179" fontId="6" fillId="0" borderId="0" applyAlignment="1" pivotButton="0" quotePrefix="0" xfId="21">
      <alignment horizontal="center"/>
    </xf>
    <xf numFmtId="179" fontId="157" fillId="0" borderId="0" applyAlignment="1" pivotButton="0" quotePrefix="0" xfId="25">
      <alignment horizontal="center"/>
    </xf>
    <xf numFmtId="169" fontId="6" fillId="0" borderId="0" applyAlignment="1" pivotButton="0" quotePrefix="0" xfId="25">
      <alignment horizontal="center"/>
    </xf>
    <xf numFmtId="179" fontId="6" fillId="0" borderId="0" applyAlignment="1" pivotButton="0" quotePrefix="0" xfId="25">
      <alignment horizontal="center"/>
    </xf>
    <xf numFmtId="179" fontId="158" fillId="0" borderId="0" applyAlignment="1" pivotButton="0" quotePrefix="0" xfId="21">
      <alignment horizontal="center"/>
    </xf>
    <xf numFmtId="197" fontId="157" fillId="0" borderId="0" pivotButton="0" quotePrefix="0" xfId="25"/>
    <xf numFmtId="176" fontId="6" fillId="0" borderId="0" applyAlignment="1" pivotButton="0" quotePrefix="0" xfId="25">
      <alignment horizontal="center"/>
    </xf>
    <xf numFmtId="169" fontId="125" fillId="0" borderId="0" applyAlignment="1" pivotButton="0" quotePrefix="0" xfId="25">
      <alignment horizontal="center"/>
    </xf>
    <xf numFmtId="10" fontId="6" fillId="0" borderId="0" applyAlignment="1" pivotButton="0" quotePrefix="0" xfId="25">
      <alignment horizontal="center"/>
    </xf>
    <xf numFmtId="167" fontId="6" fillId="0" borderId="0" applyAlignment="1" pivotButton="0" quotePrefix="0" xfId="25">
      <alignment horizontal="center"/>
    </xf>
    <xf numFmtId="167" fontId="6" fillId="0" borderId="0" applyAlignment="1" pivotButton="0" quotePrefix="0" xfId="31">
      <alignment horizontal="center"/>
    </xf>
    <xf numFmtId="197" fontId="6" fillId="0" borderId="0" applyAlignment="1" pivotButton="0" quotePrefix="0" xfId="25">
      <alignment horizontal="left" indent="1"/>
    </xf>
    <xf numFmtId="169" fontId="182" fillId="0" borderId="0" applyAlignment="1" pivotButton="0" quotePrefix="0" xfId="25">
      <alignment horizontal="center"/>
    </xf>
    <xf numFmtId="168" fontId="182" fillId="0" borderId="0" applyAlignment="1" pivotButton="0" quotePrefix="0" xfId="25">
      <alignment horizontal="center"/>
    </xf>
    <xf numFmtId="2" fontId="182" fillId="0" borderId="0" applyAlignment="1" pivotButton="0" quotePrefix="0" xfId="25">
      <alignment horizontal="center"/>
    </xf>
    <xf numFmtId="2" fontId="149" fillId="0" borderId="0" applyAlignment="1" pivotButton="0" quotePrefix="0" xfId="25">
      <alignment horizontal="center"/>
    </xf>
    <xf numFmtId="168" fontId="158" fillId="0" borderId="0" applyAlignment="1" pivotButton="0" quotePrefix="0" xfId="25">
      <alignment horizontal="center"/>
    </xf>
    <xf numFmtId="197" fontId="182" fillId="0" borderId="0" applyAlignment="1" pivotButton="0" quotePrefix="0" xfId="25">
      <alignment horizontal="center"/>
    </xf>
    <xf numFmtId="166" fontId="6" fillId="0" borderId="0" applyAlignment="1" pivotButton="0" quotePrefix="0" xfId="21">
      <alignment horizontal="center"/>
    </xf>
    <xf numFmtId="197" fontId="149" fillId="0" borderId="0" applyAlignment="1" pivotButton="0" quotePrefix="0" xfId="25">
      <alignment horizontal="center"/>
    </xf>
    <xf numFmtId="1" fontId="6" fillId="0" borderId="0" applyAlignment="1" pivotButton="0" quotePrefix="0" xfId="25">
      <alignment horizontal="center"/>
    </xf>
    <xf numFmtId="167" fontId="6" fillId="0" borderId="0" applyAlignment="1" pivotButton="0" quotePrefix="0" xfId="31">
      <alignment horizontal="center" vertical="center"/>
    </xf>
    <xf numFmtId="169" fontId="181" fillId="0" borderId="0" applyAlignment="1" pivotButton="0" quotePrefix="0" xfId="25">
      <alignment horizontal="center"/>
    </xf>
    <xf numFmtId="43" fontId="158" fillId="0" borderId="0" applyAlignment="1" pivotButton="0" quotePrefix="0" xfId="21">
      <alignment horizontal="center"/>
    </xf>
    <xf numFmtId="167" fontId="158" fillId="0" borderId="0" applyAlignment="1" pivotButton="0" quotePrefix="0" xfId="31">
      <alignment horizontal="center"/>
    </xf>
    <xf numFmtId="10" fontId="6" fillId="18" borderId="0" applyAlignment="1" pivotButton="0" quotePrefix="0" xfId="25">
      <alignment horizontal="center"/>
    </xf>
    <xf numFmtId="192" fontId="9" fillId="0" borderId="11" applyAlignment="1" pivotButton="0" quotePrefix="0" xfId="0">
      <alignment horizontal="center"/>
    </xf>
    <xf numFmtId="0" fontId="167" fillId="2" borderId="0" applyAlignment="1" pivotButton="0" quotePrefix="0" xfId="0">
      <alignment wrapText="1"/>
    </xf>
    <xf numFmtId="0" fontId="166" fillId="2" borderId="0" applyAlignment="1" pivotButton="0" quotePrefix="0" xfId="0">
      <alignment horizontal="left" wrapText="1"/>
    </xf>
    <xf numFmtId="37" fontId="166" fillId="2" borderId="0" applyAlignment="1" pivotButton="0" quotePrefix="0" xfId="0">
      <alignment horizontal="right" wrapText="1" indent="2"/>
    </xf>
    <xf numFmtId="167" fontId="166" fillId="2" borderId="0" applyAlignment="1" pivotButton="0" quotePrefix="0" xfId="0">
      <alignment horizontal="center" wrapText="1"/>
    </xf>
    <xf numFmtId="0" fontId="166" fillId="2" borderId="0" applyAlignment="1" pivotButton="0" quotePrefix="0" xfId="0">
      <alignment horizontal="center" wrapText="1"/>
    </xf>
    <xf numFmtId="167" fontId="0" fillId="0" borderId="0" applyAlignment="1" pivotButton="0" quotePrefix="0" xfId="0">
      <alignment horizontal="center"/>
    </xf>
    <xf numFmtId="167" fontId="28" fillId="0" borderId="0" applyAlignment="1" pivotButton="0" quotePrefix="0" xfId="0">
      <alignment horizontal="center" vertical="center"/>
    </xf>
    <xf numFmtId="167" fontId="32" fillId="6" borderId="0" applyAlignment="1" pivotButton="0" quotePrefix="0" xfId="0">
      <alignment horizontal="center" vertical="center"/>
    </xf>
    <xf numFmtId="37" fontId="28" fillId="0" borderId="0" applyAlignment="1" pivotButton="0" quotePrefix="0" xfId="0">
      <alignment horizontal="right" vertical="center" indent="1"/>
    </xf>
    <xf numFmtId="37" fontId="32" fillId="6" borderId="0" applyAlignment="1" pivotButton="0" quotePrefix="0" xfId="0">
      <alignment horizontal="right" vertical="center" indent="1"/>
    </xf>
    <xf numFmtId="192" fontId="9" fillId="0" borderId="19" applyAlignment="1" pivotButton="0" quotePrefix="0" xfId="0">
      <alignment horizontal="center"/>
    </xf>
    <xf numFmtId="0" fontId="183" fillId="0" borderId="0" applyAlignment="1" pivotButton="0" quotePrefix="0" xfId="0">
      <alignment vertical="center"/>
    </xf>
    <xf numFmtId="0" fontId="165" fillId="2" borderId="0" applyAlignment="1" pivotButton="0" quotePrefix="0" xfId="0">
      <alignment vertical="center"/>
    </xf>
    <xf numFmtId="0" fontId="166" fillId="2" borderId="0" applyAlignment="1" pivotButton="0" quotePrefix="0" xfId="0">
      <alignment vertical="center"/>
    </xf>
    <xf numFmtId="0" fontId="166" fillId="2" borderId="0" applyAlignment="1" pivotButton="0" quotePrefix="0" xfId="0">
      <alignment horizontal="center" vertical="center"/>
    </xf>
    <xf numFmtId="0" fontId="167" fillId="0" borderId="0" pivotButton="0" quotePrefix="0" xfId="0"/>
    <xf numFmtId="197" fontId="0" fillId="0" borderId="0" pivotButton="0" quotePrefix="0" xfId="84"/>
    <xf numFmtId="176" fontId="0" fillId="0" borderId="0" applyAlignment="1" pivotButton="0" quotePrefix="0" xfId="84">
      <alignment horizontal="center"/>
    </xf>
    <xf numFmtId="49" fontId="153" fillId="0" borderId="0" pivotButton="0" quotePrefix="0" xfId="77"/>
    <xf numFmtId="0" fontId="131" fillId="0" borderId="0" applyAlignment="1" pivotButton="0" quotePrefix="0" xfId="85">
      <alignment horizontal="left"/>
    </xf>
    <xf numFmtId="1" fontId="0" fillId="0" borderId="0" applyAlignment="1" pivotButton="0" quotePrefix="0" xfId="84">
      <alignment horizontal="center"/>
    </xf>
    <xf numFmtId="10" fontId="8" fillId="0" borderId="0" applyAlignment="1" pivotButton="0" quotePrefix="0" xfId="86">
      <alignment horizontal="center"/>
    </xf>
    <xf numFmtId="176" fontId="8" fillId="0" borderId="0" applyAlignment="1" pivotButton="0" quotePrefix="0" xfId="86">
      <alignment horizontal="center"/>
    </xf>
    <xf numFmtId="169" fontId="0" fillId="0" borderId="0" applyAlignment="1" pivotButton="0" quotePrefix="0" xfId="84">
      <alignment horizontal="center"/>
    </xf>
    <xf numFmtId="197" fontId="174" fillId="0" borderId="0" applyAlignment="1" pivotButton="0" quotePrefix="0" xfId="84">
      <alignment horizontal="center"/>
    </xf>
    <xf numFmtId="176" fontId="174" fillId="0" borderId="0" applyAlignment="1" pivotButton="0" quotePrefix="0" xfId="84">
      <alignment horizontal="center"/>
    </xf>
    <xf numFmtId="1" fontId="0" fillId="0" borderId="0" applyAlignment="1" pivotButton="0" quotePrefix="0" xfId="21">
      <alignment horizontal="left"/>
    </xf>
    <xf numFmtId="176" fontId="0" fillId="0" borderId="10" applyAlignment="1" pivotButton="0" quotePrefix="0" xfId="84">
      <alignment horizontal="center"/>
    </xf>
    <xf numFmtId="176" fontId="123" fillId="0" borderId="10" applyAlignment="1" pivotButton="0" quotePrefix="0" xfId="84">
      <alignment horizontal="center"/>
    </xf>
    <xf numFmtId="176" fontId="0" fillId="12" borderId="44" applyAlignment="1" pivotButton="0" quotePrefix="0" xfId="84">
      <alignment horizontal="center"/>
    </xf>
    <xf numFmtId="164" fontId="80" fillId="2" borderId="0" applyAlignment="1" pivotButton="0" quotePrefix="0" xfId="0">
      <alignment horizontal="center" vertical="center"/>
    </xf>
    <xf numFmtId="0" fontId="0" fillId="0" borderId="0" applyAlignment="1" pivotButton="0" quotePrefix="0" xfId="46">
      <alignment vertical="center"/>
    </xf>
    <xf numFmtId="0" fontId="3" fillId="0" borderId="0" applyAlignment="1" pivotButton="0" quotePrefix="0" xfId="0">
      <alignment vertical="center"/>
    </xf>
    <xf numFmtId="0" fontId="0" fillId="0" borderId="0" applyAlignment="1" pivotButton="0" quotePrefix="0" xfId="0">
      <alignment horizontal="center" vertical="center"/>
    </xf>
    <xf numFmtId="197" fontId="11" fillId="0" borderId="0" pivotButton="0" quotePrefix="0" xfId="25"/>
    <xf numFmtId="197" fontId="184" fillId="0" borderId="0" pivotButton="0" quotePrefix="0" xfId="25"/>
    <xf numFmtId="197" fontId="185" fillId="0" borderId="0" pivotButton="0" quotePrefix="0" xfId="25"/>
    <xf numFmtId="179" fontId="6" fillId="0" borderId="0" applyAlignment="1" pivotButton="0" quotePrefix="0" xfId="21">
      <alignment horizontal="center"/>
    </xf>
    <xf numFmtId="184" fontId="30" fillId="0" borderId="0" applyAlignment="1" pivotButton="0" quotePrefix="0" xfId="7">
      <alignment vertical="center"/>
    </xf>
    <xf numFmtId="168" fontId="32" fillId="0" borderId="0" applyAlignment="1" pivotButton="0" quotePrefix="0" xfId="6">
      <alignment horizontal="left" vertical="center"/>
    </xf>
    <xf numFmtId="203" fontId="3" fillId="0" borderId="0" pivotButton="0" quotePrefix="0" xfId="0"/>
    <xf numFmtId="184" fontId="49" fillId="0" borderId="0" applyAlignment="1" pivotButton="0" quotePrefix="0" xfId="7">
      <alignment vertical="center"/>
    </xf>
    <xf numFmtId="180" fontId="30" fillId="0" borderId="0" applyAlignment="1" pivotButton="0" quotePrefix="0" xfId="7">
      <alignment horizontal="right" vertical="center"/>
    </xf>
    <xf numFmtId="184" fontId="49" fillId="6" borderId="0" applyAlignment="1" pivotButton="0" quotePrefix="0" xfId="7">
      <alignment vertical="center"/>
    </xf>
    <xf numFmtId="183" fontId="36" fillId="6" borderId="14" applyAlignment="1" pivotButton="0" quotePrefix="0" xfId="7">
      <alignment horizontal="right" vertical="center" indent="1"/>
    </xf>
    <xf numFmtId="184" fontId="49" fillId="6" borderId="15" applyAlignment="1" pivotButton="0" quotePrefix="0" xfId="7">
      <alignment vertical="center"/>
    </xf>
    <xf numFmtId="180" fontId="30" fillId="0" borderId="5" applyAlignment="1" pivotButton="0" quotePrefix="0" xfId="7">
      <alignment horizontal="right" vertical="center"/>
    </xf>
    <xf numFmtId="0" fontId="165" fillId="2" borderId="0" applyAlignment="1" pivotButton="0" quotePrefix="0" xfId="0">
      <alignment horizontal="center" vertical="center"/>
    </xf>
    <xf numFmtId="164" fontId="165" fillId="2" borderId="0" applyAlignment="1" pivotButton="0" quotePrefix="0" xfId="0">
      <alignment horizontal="center" vertical="center"/>
    </xf>
    <xf numFmtId="0" fontId="167" fillId="0" borderId="0" applyAlignment="1" pivotButton="0" quotePrefix="0" xfId="0">
      <alignment horizontal="center"/>
    </xf>
    <xf numFmtId="164" fontId="166" fillId="2" borderId="0" applyAlignment="1" pivotButton="0" quotePrefix="0" xfId="0">
      <alignment horizontal="center" vertical="center"/>
    </xf>
    <xf numFmtId="0" fontId="167" fillId="0" borderId="0" applyAlignment="1" pivotButton="0" quotePrefix="0" xfId="0">
      <alignment horizontal="center" vertical="center"/>
    </xf>
    <xf numFmtId="183" fontId="0" fillId="0" borderId="0" applyAlignment="1" pivotButton="0" quotePrefix="1" xfId="24">
      <alignment vertical="center"/>
    </xf>
    <xf numFmtId="194" fontId="6" fillId="0" borderId="0" applyAlignment="1" pivotButton="0" quotePrefix="0" xfId="4">
      <alignment horizontal="center" vertical="center" wrapText="1"/>
    </xf>
    <xf numFmtId="194" fontId="6" fillId="4" borderId="0" applyAlignment="1" pivotButton="0" quotePrefix="0" xfId="4">
      <alignment horizontal="center" vertical="center" wrapText="1"/>
    </xf>
    <xf numFmtId="9" fontId="9" fillId="6" borderId="0" applyAlignment="1" pivotButton="0" quotePrefix="0" xfId="80">
      <alignment horizontal="center" vertical="center"/>
    </xf>
    <xf numFmtId="0" fontId="9" fillId="6" borderId="0" applyAlignment="1" pivotButton="0" quotePrefix="0" xfId="62">
      <alignment horizontal="left" vertical="center"/>
    </xf>
    <xf numFmtId="0" fontId="9" fillId="6" borderId="0" applyAlignment="1" pivotButton="0" quotePrefix="0" xfId="62">
      <alignment vertical="center"/>
    </xf>
    <xf numFmtId="167" fontId="9" fillId="6" borderId="0" applyAlignment="1" pivotButton="0" quotePrefix="0" xfId="80">
      <alignment horizontal="center" vertical="center"/>
    </xf>
    <xf numFmtId="194" fontId="9" fillId="6" borderId="0" applyAlignment="1" pivotButton="0" quotePrefix="0" xfId="62">
      <alignment horizontal="center" vertical="center"/>
    </xf>
    <xf numFmtId="204" fontId="9" fillId="6" borderId="0" applyAlignment="1" pivotButton="0" quotePrefix="0" xfId="62">
      <alignment horizontal="left" vertical="center"/>
    </xf>
    <xf numFmtId="3" fontId="9" fillId="6" borderId="0" applyAlignment="1" pivotButton="0" quotePrefix="0" xfId="62">
      <alignment horizontal="right" vertical="center" indent="1"/>
    </xf>
    <xf numFmtId="0" fontId="8" fillId="0" borderId="0" applyAlignment="1" pivotButton="0" quotePrefix="0" xfId="33">
      <alignment horizontal="left" vertical="center"/>
    </xf>
    <xf numFmtId="0" fontId="8" fillId="0" borderId="0" applyAlignment="1" pivotButton="0" quotePrefix="0" xfId="33">
      <alignment horizontal="center" vertical="center"/>
    </xf>
    <xf numFmtId="191" fontId="8" fillId="0" borderId="0" applyAlignment="1" pivotButton="0" quotePrefix="0" xfId="33">
      <alignment horizontal="center" vertical="center"/>
    </xf>
    <xf numFmtId="3" fontId="8" fillId="0" borderId="0" applyAlignment="1" pivotButton="0" quotePrefix="0" xfId="33">
      <alignment horizontal="right" vertical="center"/>
    </xf>
    <xf numFmtId="0" fontId="0" fillId="4" borderId="0" applyAlignment="1" pivotButton="0" quotePrefix="0" xfId="0">
      <alignment vertical="center"/>
    </xf>
    <xf numFmtId="0" fontId="8" fillId="4" borderId="0" applyAlignment="1" pivotButton="0" quotePrefix="0" xfId="33">
      <alignment horizontal="center" vertical="center"/>
    </xf>
    <xf numFmtId="191" fontId="8" fillId="4" borderId="0" applyAlignment="1" pivotButton="0" quotePrefix="0" xfId="33">
      <alignment horizontal="center" vertical="center"/>
    </xf>
    <xf numFmtId="3" fontId="8" fillId="4" borderId="0" applyAlignment="1" pivotButton="0" quotePrefix="0" xfId="33">
      <alignment horizontal="right" vertical="center" indent="1"/>
    </xf>
    <xf numFmtId="3" fontId="8" fillId="0" borderId="0" applyAlignment="1" pivotButton="0" quotePrefix="0" xfId="33">
      <alignment horizontal="right" vertical="center" indent="1"/>
    </xf>
    <xf numFmtId="167" fontId="8" fillId="0" borderId="0" applyAlignment="1" pivotButton="0" quotePrefix="0" xfId="31">
      <alignment horizontal="center" vertical="center"/>
    </xf>
    <xf numFmtId="167" fontId="8" fillId="4" borderId="0" applyAlignment="1" pivotButton="0" quotePrefix="0" xfId="31">
      <alignment horizontal="center" vertical="center"/>
    </xf>
    <xf numFmtId="205" fontId="8" fillId="0" borderId="0" applyAlignment="1" pivotButton="0" quotePrefix="0" xfId="33">
      <alignment horizontal="center" vertical="center"/>
    </xf>
    <xf numFmtId="9" fontId="8" fillId="0" borderId="0" applyAlignment="1" pivotButton="0" quotePrefix="0" xfId="80">
      <alignment horizontal="center" vertical="center"/>
    </xf>
    <xf numFmtId="0" fontId="8" fillId="0" borderId="0" applyAlignment="1" pivotButton="0" quotePrefix="0" xfId="33">
      <alignment vertical="center"/>
    </xf>
    <xf numFmtId="0" fontId="8" fillId="4" borderId="0" applyAlignment="1" pivotButton="0" quotePrefix="0" xfId="33">
      <alignment horizontal="left" vertical="center" indent="1"/>
    </xf>
    <xf numFmtId="0" fontId="8" fillId="0" borderId="0" applyAlignment="1" pivotButton="0" quotePrefix="0" xfId="33">
      <alignment horizontal="left" vertical="center" indent="1"/>
    </xf>
    <xf numFmtId="37" fontId="77" fillId="0" borderId="8" applyAlignment="1" pivotButton="0" quotePrefix="0" xfId="26">
      <alignment horizontal="center" vertical="center" wrapText="1"/>
    </xf>
    <xf numFmtId="14" fontId="77" fillId="0" borderId="8" applyAlignment="1" pivotButton="0" quotePrefix="0" xfId="26">
      <alignment horizontal="center" vertical="center" wrapText="1"/>
    </xf>
    <xf numFmtId="181" fontId="77" fillId="0" borderId="8" applyAlignment="1" pivotButton="0" quotePrefix="0" xfId="26">
      <alignment horizontal="center" vertical="center" wrapText="1"/>
    </xf>
    <xf numFmtId="37" fontId="78" fillId="0" borderId="8" applyAlignment="1" pivotButton="0" quotePrefix="0" xfId="26">
      <alignment horizontal="center" vertical="center" wrapText="1"/>
    </xf>
    <xf numFmtId="10" fontId="8" fillId="4" borderId="0" applyAlignment="1" pivotButton="0" quotePrefix="0" xfId="80">
      <alignment horizontal="center" vertical="center"/>
    </xf>
    <xf numFmtId="10" fontId="8" fillId="0" borderId="0" applyAlignment="1" pivotButton="0" quotePrefix="0" xfId="80">
      <alignment horizontal="center" vertical="center"/>
    </xf>
    <xf numFmtId="181" fontId="6" fillId="4" borderId="0" applyAlignment="1" pivotButton="0" quotePrefix="0" xfId="4">
      <alignment horizontal="center" vertical="center" wrapText="1"/>
    </xf>
    <xf numFmtId="181" fontId="6" fillId="0" borderId="0" applyAlignment="1" pivotButton="0" quotePrefix="0" xfId="4">
      <alignment horizontal="center" vertical="center" wrapText="1"/>
    </xf>
    <xf numFmtId="10" fontId="9" fillId="6" borderId="0" applyAlignment="1" pivotButton="0" quotePrefix="0" xfId="80">
      <alignment horizontal="center" vertical="center"/>
    </xf>
    <xf numFmtId="14" fontId="8" fillId="0" borderId="0" applyAlignment="1" pivotButton="0" quotePrefix="0" xfId="33">
      <alignment horizontal="center" vertical="center"/>
    </xf>
    <xf numFmtId="0" fontId="9" fillId="6" borderId="0" applyAlignment="1" pivotButton="0" quotePrefix="0" xfId="0">
      <alignment vertical="center"/>
    </xf>
    <xf numFmtId="0" fontId="9" fillId="6" borderId="0" applyAlignment="1" pivotButton="0" quotePrefix="0" xfId="33">
      <alignment vertical="center"/>
    </xf>
    <xf numFmtId="3" fontId="9" fillId="6" borderId="0" applyAlignment="1" pivotButton="0" quotePrefix="0" xfId="33">
      <alignment horizontal="right" vertical="center"/>
    </xf>
    <xf numFmtId="0" fontId="9" fillId="6" borderId="0" applyAlignment="1" pivotButton="0" quotePrefix="0" xfId="33">
      <alignment horizontal="center" vertical="center"/>
    </xf>
    <xf numFmtId="0" fontId="0" fillId="0" borderId="0" applyAlignment="1" pivotButton="0" quotePrefix="1" xfId="0">
      <alignment vertical="center"/>
    </xf>
    <xf numFmtId="0" fontId="3" fillId="0" borderId="0" applyAlignment="1" pivotButton="0" quotePrefix="1" xfId="0">
      <alignment vertical="center"/>
    </xf>
    <xf numFmtId="0" fontId="9" fillId="0" borderId="0" applyAlignment="1" pivotButton="0" quotePrefix="0" xfId="0">
      <alignment vertical="center"/>
    </xf>
    <xf numFmtId="0" fontId="9" fillId="0" borderId="0" applyAlignment="1" pivotButton="0" quotePrefix="0" xfId="33">
      <alignment vertical="center"/>
    </xf>
    <xf numFmtId="0" fontId="9" fillId="0" borderId="0" applyAlignment="1" pivotButton="0" quotePrefix="0" xfId="33">
      <alignment horizontal="center" vertical="center"/>
    </xf>
    <xf numFmtId="167" fontId="9" fillId="0" borderId="0" applyAlignment="1" pivotButton="0" quotePrefix="0" xfId="31">
      <alignment horizontal="center" vertical="center"/>
    </xf>
    <xf numFmtId="205" fontId="8" fillId="0" borderId="0" applyAlignment="1" pivotButton="0" quotePrefix="0" xfId="33">
      <alignment horizontal="right" vertical="center" indent="1"/>
    </xf>
    <xf numFmtId="0" fontId="9" fillId="6" borderId="0" applyAlignment="1" pivotButton="0" quotePrefix="0" xfId="33">
      <alignment horizontal="right" vertical="center" indent="1"/>
    </xf>
    <xf numFmtId="3" fontId="9" fillId="6" borderId="0" applyAlignment="1" pivotButton="0" quotePrefix="0" xfId="33">
      <alignment horizontal="right" vertical="center" indent="1"/>
    </xf>
    <xf numFmtId="167" fontId="9" fillId="6" borderId="0" applyAlignment="1" pivotButton="0" quotePrefix="0" xfId="31">
      <alignment horizontal="right" vertical="center" indent="1"/>
    </xf>
    <xf numFmtId="204" fontId="9" fillId="19" borderId="0" applyAlignment="1" pivotButton="0" quotePrefix="0" xfId="62">
      <alignment horizontal="left" vertical="center"/>
    </xf>
    <xf numFmtId="0" fontId="9" fillId="19" borderId="0" applyAlignment="1" pivotButton="0" quotePrefix="0" xfId="62">
      <alignment horizontal="left" vertical="center"/>
    </xf>
    <xf numFmtId="0" fontId="9" fillId="19" borderId="0" applyAlignment="1" pivotButton="0" quotePrefix="0" xfId="62">
      <alignment vertical="center"/>
    </xf>
    <xf numFmtId="3" fontId="9" fillId="19" borderId="0" applyAlignment="1" pivotButton="0" quotePrefix="0" xfId="62">
      <alignment horizontal="right" vertical="center" indent="1"/>
    </xf>
    <xf numFmtId="167" fontId="9" fillId="19" borderId="0" applyAlignment="1" pivotButton="0" quotePrefix="0" xfId="80">
      <alignment horizontal="center" vertical="center"/>
    </xf>
    <xf numFmtId="194" fontId="9" fillId="19" borderId="0" applyAlignment="1" pivotButton="0" quotePrefix="0" xfId="62">
      <alignment horizontal="center" vertical="center"/>
    </xf>
    <xf numFmtId="10" fontId="9" fillId="19" borderId="0" applyAlignment="1" pivotButton="0" quotePrefix="0" xfId="80">
      <alignment horizontal="center" vertical="center"/>
    </xf>
    <xf numFmtId="204" fontId="9" fillId="20" borderId="0" applyAlignment="1" pivotButton="0" quotePrefix="0" xfId="62">
      <alignment horizontal="left" vertical="center"/>
    </xf>
    <xf numFmtId="0" fontId="9" fillId="20" borderId="0" applyAlignment="1" pivotButton="0" quotePrefix="0" xfId="62">
      <alignment horizontal="left" vertical="center"/>
    </xf>
    <xf numFmtId="0" fontId="9" fillId="20" borderId="0" applyAlignment="1" pivotButton="0" quotePrefix="0" xfId="62">
      <alignment vertical="center"/>
    </xf>
    <xf numFmtId="3" fontId="9" fillId="20" borderId="0" applyAlignment="1" pivotButton="0" quotePrefix="0" xfId="62">
      <alignment horizontal="right" vertical="center" indent="1"/>
    </xf>
    <xf numFmtId="167" fontId="9" fillId="20" borderId="0" applyAlignment="1" pivotButton="0" quotePrefix="0" xfId="80">
      <alignment horizontal="center" vertical="center"/>
    </xf>
    <xf numFmtId="194" fontId="9" fillId="20" borderId="0" applyAlignment="1" pivotButton="0" quotePrefix="0" xfId="62">
      <alignment horizontal="center" vertical="center"/>
    </xf>
    <xf numFmtId="10" fontId="9" fillId="20" borderId="0" applyAlignment="1" pivotButton="0" quotePrefix="0" xfId="80">
      <alignment horizontal="center" vertical="center"/>
    </xf>
    <xf numFmtId="181" fontId="9" fillId="6" borderId="0" applyAlignment="1" pivotButton="0" quotePrefix="0" xfId="62">
      <alignment horizontal="center" vertical="center"/>
    </xf>
    <xf numFmtId="38" fontId="6" fillId="0" borderId="0" pivotButton="0" quotePrefix="0" xfId="73"/>
    <xf numFmtId="38" fontId="6" fillId="0" borderId="0" applyAlignment="1" pivotButton="0" quotePrefix="0" xfId="74">
      <alignment vertical="center"/>
    </xf>
    <xf numFmtId="38" fontId="187" fillId="0" borderId="0" applyAlignment="1" pivotButton="0" quotePrefix="0" xfId="73">
      <alignment horizontal="centerContinuous" vertical="center"/>
    </xf>
    <xf numFmtId="38" fontId="154" fillId="0" borderId="0" applyAlignment="1" pivotButton="0" quotePrefix="0" xfId="73">
      <alignment horizontal="centerContinuous" vertical="center"/>
    </xf>
    <xf numFmtId="38" fontId="63" fillId="0" borderId="0" pivotButton="0" quotePrefix="0" xfId="73"/>
    <xf numFmtId="206" fontId="63" fillId="0" borderId="0" applyAlignment="1" pivotButton="0" quotePrefix="0" xfId="73">
      <alignment horizontal="centerContinuous" vertical="center"/>
    </xf>
    <xf numFmtId="38" fontId="63" fillId="0" borderId="0" applyAlignment="1" pivotButton="0" quotePrefix="0" xfId="73">
      <alignment horizontal="centerContinuous" vertical="center"/>
    </xf>
    <xf numFmtId="38" fontId="152" fillId="0" borderId="0" pivotButton="0" quotePrefix="0" xfId="73"/>
    <xf numFmtId="38" fontId="188" fillId="0" borderId="0" applyAlignment="1" pivotButton="0" quotePrefix="0" xfId="73">
      <alignment horizontal="centerContinuous" vertical="center"/>
    </xf>
    <xf numFmtId="38" fontId="189" fillId="0" borderId="0" applyAlignment="1" pivotButton="0" quotePrefix="0" xfId="73">
      <alignment horizontal="center"/>
    </xf>
    <xf numFmtId="38" fontId="6" fillId="0" borderId="0" applyAlignment="1" pivotButton="0" quotePrefix="0" xfId="73">
      <alignment horizontal="centerContinuous" vertical="center"/>
    </xf>
    <xf numFmtId="38" fontId="150" fillId="0" borderId="0" applyAlignment="1" pivotButton="0" quotePrefix="0" xfId="73">
      <alignment horizontal="centerContinuous" vertical="center"/>
    </xf>
    <xf numFmtId="38" fontId="130" fillId="0" borderId="0" applyAlignment="1" pivotButton="0" quotePrefix="0" xfId="73">
      <alignment horizontal="centerContinuous" vertical="center"/>
    </xf>
    <xf numFmtId="38" fontId="190" fillId="0" borderId="0" applyAlignment="1" pivotButton="0" quotePrefix="0" xfId="73">
      <alignment horizontal="centerContinuous"/>
    </xf>
    <xf numFmtId="0" fontId="191" fillId="0" borderId="0" pivotButton="0" quotePrefix="0" xfId="10"/>
    <xf numFmtId="167" fontId="28" fillId="0" borderId="0" applyAlignment="1" pivotButton="0" quotePrefix="0" xfId="0">
      <alignment horizontal="right" vertical="center" indent="3"/>
    </xf>
    <xf numFmtId="168" fontId="28" fillId="0" borderId="0" applyAlignment="1" pivotButton="0" quotePrefix="0" xfId="0">
      <alignment horizontal="right" vertical="center" indent="2"/>
    </xf>
    <xf numFmtId="37" fontId="28" fillId="0" borderId="0" applyAlignment="1" pivotButton="0" quotePrefix="0" xfId="0">
      <alignment horizontal="right" vertical="center" indent="3"/>
    </xf>
    <xf numFmtId="37" fontId="32" fillId="6" borderId="0" applyAlignment="1" pivotButton="0" quotePrefix="0" xfId="0">
      <alignment horizontal="right" vertical="center" indent="3"/>
    </xf>
    <xf numFmtId="168" fontId="32" fillId="6" borderId="0" applyAlignment="1" pivotButton="0" quotePrefix="0" xfId="0">
      <alignment horizontal="right" vertical="center" indent="2"/>
    </xf>
    <xf numFmtId="0" fontId="4" fillId="0" borderId="1" applyAlignment="1" pivotButton="0" quotePrefix="0" xfId="1">
      <alignment horizontal="right"/>
    </xf>
    <xf numFmtId="0" fontId="0" fillId="4" borderId="0" applyAlignment="1" pivotButton="0" quotePrefix="0" xfId="0">
      <alignment wrapText="1"/>
    </xf>
    <xf numFmtId="168" fontId="137" fillId="0" borderId="1" applyAlignment="1" pivotButton="0" quotePrefix="0" xfId="63">
      <alignment horizontal="right" indent="1"/>
    </xf>
    <xf numFmtId="168" fontId="137" fillId="0" borderId="0" applyAlignment="1" pivotButton="0" quotePrefix="0" xfId="63">
      <alignment horizontal="right" indent="1"/>
    </xf>
    <xf numFmtId="38" fontId="6" fillId="0" borderId="45" pivotButton="0" quotePrefix="0" xfId="73"/>
    <xf numFmtId="0" fontId="166" fillId="0" borderId="0" applyAlignment="1" pivotButton="0" quotePrefix="0" xfId="64">
      <alignment horizontal="centerContinuous"/>
    </xf>
    <xf numFmtId="0" fontId="168" fillId="0" borderId="0" applyAlignment="1" pivotButton="0" quotePrefix="0" xfId="46">
      <alignment horizontal="centerContinuous"/>
    </xf>
    <xf numFmtId="16" fontId="168" fillId="0" borderId="0" applyAlignment="1" pivotButton="0" quotePrefix="0" xfId="46">
      <alignment horizontal="centerContinuous"/>
    </xf>
    <xf numFmtId="0" fontId="192" fillId="2" borderId="0" pivotButton="0" quotePrefix="0" xfId="10"/>
    <xf numFmtId="164" fontId="166" fillId="2" borderId="35" applyAlignment="1" pivotButton="0" quotePrefix="1" xfId="10">
      <alignment horizontal="left"/>
    </xf>
    <xf numFmtId="164" fontId="166" fillId="2" borderId="0" applyAlignment="1" pivotButton="0" quotePrefix="1" xfId="10">
      <alignment horizontal="left"/>
    </xf>
    <xf numFmtId="0" fontId="166" fillId="2" borderId="35" applyAlignment="1" pivotButton="0" quotePrefix="1" xfId="7">
      <alignment horizontal="center" wrapText="1"/>
    </xf>
    <xf numFmtId="168" fontId="9" fillId="4" borderId="0" applyAlignment="1" pivotButton="0" quotePrefix="0" xfId="70">
      <alignment vertical="center"/>
    </xf>
    <xf numFmtId="168" fontId="9" fillId="6" borderId="0" applyAlignment="1" pivotButton="0" quotePrefix="0" xfId="70">
      <alignment vertical="center"/>
    </xf>
    <xf numFmtId="167" fontId="8" fillId="0" borderId="0" applyAlignment="1" pivotButton="0" quotePrefix="0" xfId="86">
      <alignment horizontal="center"/>
    </xf>
    <xf numFmtId="0" fontId="193" fillId="12" borderId="0" applyAlignment="1" pivotButton="0" quotePrefix="0" xfId="26">
      <alignment horizontal="centerContinuous"/>
    </xf>
    <xf numFmtId="198" fontId="193" fillId="12" borderId="0" applyAlignment="1" pivotButton="0" quotePrefix="0" xfId="26">
      <alignment horizontal="centerContinuous"/>
    </xf>
    <xf numFmtId="37" fontId="193" fillId="12" borderId="0" applyAlignment="1" pivotButton="0" quotePrefix="0" xfId="26">
      <alignment horizontal="center"/>
    </xf>
    <xf numFmtId="14" fontId="193" fillId="12" borderId="0" applyAlignment="1" pivotButton="0" quotePrefix="0" xfId="26">
      <alignment horizontal="centerContinuous"/>
    </xf>
    <xf numFmtId="0" fontId="48" fillId="0" borderId="0" applyAlignment="1" pivotButton="0" quotePrefix="0" xfId="46">
      <alignment horizontal="right"/>
    </xf>
    <xf numFmtId="0" fontId="20" fillId="0" borderId="0" pivotButton="0" quotePrefix="0" xfId="34"/>
    <xf numFmtId="0" fontId="20" fillId="0" borderId="0" applyAlignment="1" pivotButton="0" quotePrefix="0" xfId="34">
      <alignment horizontal="center"/>
    </xf>
    <xf numFmtId="14" fontId="20" fillId="0" borderId="0" applyAlignment="1" pivotButton="0" quotePrefix="0" xfId="34">
      <alignment horizontal="center"/>
    </xf>
    <xf numFmtId="2" fontId="20" fillId="0" borderId="0" applyAlignment="1" pivotButton="0" quotePrefix="0" xfId="34">
      <alignment horizontal="center"/>
    </xf>
    <xf numFmtId="0" fontId="170" fillId="0" borderId="1" pivotButton="0" quotePrefix="0" xfId="1"/>
    <xf numFmtId="167" fontId="32" fillId="6" borderId="0" applyAlignment="1" pivotButton="0" quotePrefix="0" xfId="80">
      <alignment horizontal="right" vertical="center" indent="3"/>
    </xf>
    <xf numFmtId="0" fontId="36" fillId="4" borderId="26" pivotButton="0" quotePrefix="0" xfId="40"/>
    <xf numFmtId="168" fontId="29" fillId="4" borderId="0" applyAlignment="1" pivotButton="0" quotePrefix="0" xfId="40">
      <alignment horizontal="left" vertical="center" indent="1"/>
    </xf>
    <xf numFmtId="0" fontId="29" fillId="4" borderId="0" pivotButton="0" quotePrefix="0" xfId="40"/>
    <xf numFmtId="37" fontId="29" fillId="4" borderId="0" applyAlignment="1" pivotButton="0" quotePrefix="0" xfId="40">
      <alignment horizontal="center" vertical="center"/>
    </xf>
    <xf numFmtId="37" fontId="29" fillId="4" borderId="27" applyAlignment="1" pivotButton="0" quotePrefix="0" xfId="40">
      <alignment horizontal="center" vertical="center"/>
    </xf>
    <xf numFmtId="0" fontId="2" fillId="0" borderId="0" applyAlignment="1" pivotButton="0" quotePrefix="0" xfId="1">
      <alignment horizontal="center"/>
    </xf>
    <xf numFmtId="0" fontId="194" fillId="0" borderId="0" pivotButton="0" quotePrefix="0" xfId="0"/>
    <xf numFmtId="0" fontId="183" fillId="0" borderId="0" pivotButton="0" quotePrefix="0" xfId="0"/>
    <xf numFmtId="0" fontId="183" fillId="0" borderId="0" applyAlignment="1" pivotButton="0" quotePrefix="0" xfId="0">
      <alignment horizontal="center"/>
    </xf>
    <xf numFmtId="49" fontId="164" fillId="2" borderId="0" pivotButton="0" quotePrefix="0" xfId="24"/>
    <xf numFmtId="197" fontId="74" fillId="2" borderId="0" applyAlignment="1" pivotButton="0" quotePrefix="0" xfId="24">
      <alignment horizontal="center"/>
    </xf>
    <xf numFmtId="0" fontId="2" fillId="0" borderId="1" applyAlignment="1" pivotButton="0" quotePrefix="0" xfId="1">
      <alignment horizontal="left"/>
    </xf>
    <xf numFmtId="0" fontId="164" fillId="2" borderId="0" applyAlignment="1" pivotButton="0" quotePrefix="0" xfId="0">
      <alignment horizontal="center" vertical="center"/>
    </xf>
    <xf numFmtId="0" fontId="80" fillId="2" borderId="0" applyAlignment="1" pivotButton="0" quotePrefix="0" xfId="0">
      <alignment horizontal="centerContinuous" vertical="center"/>
    </xf>
    <xf numFmtId="0" fontId="6" fillId="0" borderId="0" applyAlignment="1" pivotButton="0" quotePrefix="0" xfId="4">
      <alignment horizontal="left" vertical="center"/>
    </xf>
    <xf numFmtId="37" fontId="6" fillId="0" borderId="0" applyAlignment="1" pivotButton="0" quotePrefix="0" xfId="4">
      <alignment horizontal="center" vertical="center"/>
    </xf>
    <xf numFmtId="167" fontId="6" fillId="0" borderId="0" applyAlignment="1" pivotButton="0" quotePrefix="0" xfId="4">
      <alignment horizontal="center" vertical="center"/>
    </xf>
    <xf numFmtId="2" fontId="6" fillId="0" borderId="0" applyAlignment="1" pivotButton="0" quotePrefix="0" xfId="2">
      <alignment horizontal="center" vertical="center"/>
    </xf>
    <xf numFmtId="176" fontId="6" fillId="0" borderId="0" applyAlignment="1" pivotButton="0" quotePrefix="0" xfId="4">
      <alignment horizontal="right" vertical="center" wrapText="1"/>
    </xf>
    <xf numFmtId="194" fontId="6" fillId="0" borderId="0" applyAlignment="1" pivotButton="0" quotePrefix="0" xfId="4">
      <alignment horizontal="right" vertical="center" wrapText="1"/>
    </xf>
    <xf numFmtId="2" fontId="0" fillId="0" borderId="0" applyAlignment="1" pivotButton="0" quotePrefix="0" xfId="0">
      <alignment horizontal="right" vertical="center"/>
    </xf>
    <xf numFmtId="203" fontId="0" fillId="0" borderId="0" applyAlignment="1" pivotButton="0" quotePrefix="0" xfId="0">
      <alignment horizontal="right" vertical="center"/>
    </xf>
    <xf numFmtId="1" fontId="0" fillId="0" borderId="0" applyAlignment="1" pivotButton="0" quotePrefix="0" xfId="0">
      <alignment horizontal="center" vertical="center"/>
    </xf>
    <xf numFmtId="14" fontId="6" fillId="0" borderId="0" applyAlignment="1" pivotButton="0" quotePrefix="0" xfId="2">
      <alignment horizontal="center" vertical="center"/>
    </xf>
    <xf numFmtId="14" fontId="6" fillId="0" borderId="0" applyAlignment="1" pivotButton="0" quotePrefix="0" xfId="4">
      <alignment horizontal="left" vertical="center" wrapText="1"/>
    </xf>
    <xf numFmtId="0" fontId="0" fillId="6" borderId="0" applyAlignment="1" pivotButton="0" quotePrefix="0" xfId="0">
      <alignment vertical="center"/>
    </xf>
    <xf numFmtId="0" fontId="76" fillId="6" borderId="0" applyAlignment="1" pivotButton="0" quotePrefix="0" xfId="2">
      <alignment horizontal="left" vertical="center"/>
    </xf>
    <xf numFmtId="3" fontId="76" fillId="6" borderId="0" applyAlignment="1" pivotButton="0" quotePrefix="0" xfId="4">
      <alignment vertical="center"/>
    </xf>
    <xf numFmtId="37" fontId="76" fillId="6" borderId="0" applyAlignment="1" pivotButton="0" quotePrefix="0" xfId="4">
      <alignment horizontal="center" vertical="center"/>
    </xf>
    <xf numFmtId="14" fontId="6" fillId="6" borderId="0" applyAlignment="1" pivotButton="0" quotePrefix="0" xfId="2">
      <alignment horizontal="center" vertical="center"/>
    </xf>
    <xf numFmtId="167" fontId="76" fillId="6" borderId="0" applyAlignment="1" pivotButton="0" quotePrefix="0" xfId="4">
      <alignment horizontal="center" vertical="center"/>
    </xf>
    <xf numFmtId="207" fontId="76" fillId="6" borderId="0" applyAlignment="1" pivotButton="0" quotePrefix="0" xfId="4">
      <alignment vertical="center" wrapText="1"/>
    </xf>
    <xf numFmtId="2" fontId="76" fillId="6" borderId="0" applyAlignment="1" pivotButton="0" quotePrefix="0" xfId="2">
      <alignment horizontal="center" vertical="center"/>
    </xf>
    <xf numFmtId="14" fontId="6" fillId="6" borderId="0" applyAlignment="1" pivotButton="0" quotePrefix="0" xfId="4">
      <alignment horizontal="right" vertical="center" wrapText="1"/>
    </xf>
    <xf numFmtId="176" fontId="76" fillId="6" borderId="0" applyAlignment="1" pivotButton="0" quotePrefix="0" xfId="4">
      <alignment horizontal="right" vertical="center" wrapText="1"/>
    </xf>
    <xf numFmtId="167" fontId="6" fillId="6" borderId="0" applyAlignment="1" pivotButton="0" quotePrefix="0" xfId="4">
      <alignment horizontal="center" vertical="center"/>
    </xf>
    <xf numFmtId="194" fontId="6" fillId="6" borderId="0" applyAlignment="1" pivotButton="0" quotePrefix="0" xfId="4">
      <alignment horizontal="right" vertical="center" wrapText="1"/>
    </xf>
    <xf numFmtId="167" fontId="6" fillId="6" borderId="0" applyAlignment="1" pivotButton="0" quotePrefix="0" xfId="4">
      <alignment vertical="center"/>
    </xf>
    <xf numFmtId="0" fontId="76" fillId="0" borderId="0" applyAlignment="1" pivotButton="0" quotePrefix="0" xfId="2">
      <alignment horizontal="left" vertical="center"/>
    </xf>
    <xf numFmtId="3" fontId="76" fillId="0" borderId="0" applyAlignment="1" pivotButton="0" quotePrefix="0" xfId="4">
      <alignment vertical="center"/>
    </xf>
    <xf numFmtId="37" fontId="76" fillId="0" borderId="0" applyAlignment="1" pivotButton="0" quotePrefix="0" xfId="4">
      <alignment horizontal="center" vertical="center"/>
    </xf>
    <xf numFmtId="167" fontId="76" fillId="0" borderId="0" applyAlignment="1" pivotButton="0" quotePrefix="0" xfId="4">
      <alignment horizontal="center" vertical="center"/>
    </xf>
    <xf numFmtId="14" fontId="6" fillId="0" borderId="0" applyAlignment="1" pivotButton="0" quotePrefix="0" xfId="4">
      <alignment horizontal="right" vertical="center" wrapText="1"/>
    </xf>
    <xf numFmtId="167" fontId="6" fillId="0" borderId="0" applyAlignment="1" pivotButton="0" quotePrefix="0" xfId="4">
      <alignment vertical="center"/>
    </xf>
    <xf numFmtId="2" fontId="0" fillId="0" borderId="0" applyAlignment="1" pivotButton="0" quotePrefix="0" xfId="0">
      <alignment horizontal="right"/>
    </xf>
    <xf numFmtId="203" fontId="0" fillId="0" borderId="0" applyAlignment="1" pivotButton="0" quotePrefix="0" xfId="0">
      <alignment horizontal="right"/>
    </xf>
    <xf numFmtId="14" fontId="9" fillId="0" borderId="19" applyAlignment="1" pivotButton="0" quotePrefix="0" xfId="0">
      <alignment horizontal="center"/>
    </xf>
    <xf numFmtId="0" fontId="195" fillId="0" borderId="1" applyAlignment="1" pivotButton="0" quotePrefix="0" xfId="1">
      <alignment horizontal="right"/>
    </xf>
    <xf numFmtId="197" fontId="8" fillId="0" borderId="0" applyAlignment="1" pivotButton="0" quotePrefix="0" xfId="25">
      <alignment vertical="center"/>
    </xf>
    <xf numFmtId="197" fontId="172" fillId="0" borderId="0" applyAlignment="1" pivotButton="0" quotePrefix="0" xfId="25">
      <alignment vertical="center"/>
    </xf>
    <xf numFmtId="197" fontId="9" fillId="0" borderId="0" applyAlignment="1" pivotButton="0" quotePrefix="0" xfId="25">
      <alignment vertical="center"/>
    </xf>
    <xf numFmtId="197" fontId="196" fillId="2" borderId="0" applyAlignment="1" pivotButton="0" quotePrefix="0" xfId="25">
      <alignment horizontal="center" vertical="center"/>
    </xf>
    <xf numFmtId="202" fontId="196" fillId="2" borderId="0" applyAlignment="1" pivotButton="0" quotePrefix="0" xfId="25">
      <alignment horizontal="center" vertical="center"/>
    </xf>
    <xf numFmtId="197" fontId="197" fillId="0" borderId="0" applyAlignment="1" pivotButton="0" quotePrefix="0" xfId="25">
      <alignment horizontal="center" vertical="center"/>
    </xf>
    <xf numFmtId="197" fontId="175" fillId="0" borderId="0" applyAlignment="1" pivotButton="0" quotePrefix="0" xfId="25">
      <alignment vertical="center"/>
    </xf>
    <xf numFmtId="167" fontId="8" fillId="0" borderId="0" applyAlignment="1" pivotButton="0" quotePrefix="0" xfId="31">
      <alignment horizontal="center" vertical="center"/>
    </xf>
    <xf numFmtId="167" fontId="8" fillId="0" borderId="0" applyAlignment="1" pivotButton="0" quotePrefix="0" xfId="31">
      <alignment vertical="center"/>
    </xf>
    <xf numFmtId="197" fontId="139" fillId="0" borderId="0" applyAlignment="1" pivotButton="0" quotePrefix="0" xfId="25">
      <alignment horizontal="center" vertical="center"/>
    </xf>
    <xf numFmtId="197" fontId="139" fillId="0" borderId="0" applyAlignment="1" pivotButton="0" quotePrefix="0" xfId="25">
      <alignment vertical="center"/>
    </xf>
    <xf numFmtId="179" fontId="8" fillId="0" borderId="0" applyAlignment="1" pivotButton="0" quotePrefix="0" xfId="21">
      <alignment vertical="center"/>
    </xf>
    <xf numFmtId="197" fontId="0" fillId="0" borderId="0" applyAlignment="1" pivotButton="0" quotePrefix="0" xfId="24">
      <alignment horizontal="left" vertical="center"/>
    </xf>
    <xf numFmtId="197" fontId="8" fillId="0" borderId="0" applyAlignment="1" pivotButton="0" quotePrefix="0" xfId="25">
      <alignment horizontal="left" vertical="center"/>
    </xf>
    <xf numFmtId="169" fontId="8" fillId="0" borderId="0" applyAlignment="1" pivotButton="0" quotePrefix="0" xfId="25">
      <alignment horizontal="center" vertical="center"/>
    </xf>
    <xf numFmtId="179" fontId="8" fillId="0" borderId="0" applyAlignment="1" pivotButton="0" quotePrefix="0" xfId="25">
      <alignment vertical="center"/>
    </xf>
    <xf numFmtId="179" fontId="8" fillId="0" borderId="0" applyAlignment="1" pivotButton="0" quotePrefix="0" xfId="25">
      <alignment horizontal="center" vertical="center"/>
    </xf>
    <xf numFmtId="169" fontId="8" fillId="0" borderId="0" applyAlignment="1" pivotButton="0" quotePrefix="0" xfId="25">
      <alignment vertical="center"/>
    </xf>
    <xf numFmtId="169" fontId="172" fillId="0" borderId="0" applyAlignment="1" pivotButton="0" quotePrefix="0" xfId="25">
      <alignment vertical="center"/>
    </xf>
    <xf numFmtId="169" fontId="172" fillId="0" borderId="0" applyAlignment="1" pivotButton="0" quotePrefix="0" xfId="25">
      <alignment horizontal="center" vertical="center"/>
    </xf>
    <xf numFmtId="169" fontId="123" fillId="0" borderId="0" applyAlignment="1" pivotButton="0" quotePrefix="0" xfId="25">
      <alignment vertical="center"/>
    </xf>
    <xf numFmtId="10" fontId="8" fillId="0" borderId="0" applyAlignment="1" pivotButton="0" quotePrefix="0" xfId="25">
      <alignment horizontal="center" vertical="center"/>
    </xf>
    <xf numFmtId="167" fontId="8" fillId="0" borderId="0" applyAlignment="1" pivotButton="0" quotePrefix="0" xfId="25">
      <alignment horizontal="center" vertical="center"/>
    </xf>
    <xf numFmtId="197" fontId="74" fillId="0" borderId="0" applyAlignment="1" pivotButton="0" quotePrefix="0" xfId="25">
      <alignment vertical="center"/>
    </xf>
    <xf numFmtId="167" fontId="8" fillId="10" borderId="0" applyAlignment="1" pivotButton="0" quotePrefix="0" xfId="25">
      <alignment horizontal="center" vertical="center"/>
    </xf>
    <xf numFmtId="169" fontId="136" fillId="0" borderId="0" applyAlignment="1" pivotButton="0" quotePrefix="0" xfId="25">
      <alignment vertical="center"/>
    </xf>
    <xf numFmtId="168" fontId="136" fillId="0" borderId="0" applyAlignment="1" pivotButton="0" quotePrefix="0" xfId="25">
      <alignment horizontal="center" vertical="center"/>
    </xf>
    <xf numFmtId="2" fontId="136" fillId="0" borderId="0" applyAlignment="1" pivotButton="0" quotePrefix="0" xfId="25">
      <alignment horizontal="center" vertical="center"/>
    </xf>
    <xf numFmtId="2" fontId="74" fillId="0" borderId="0" applyAlignment="1" pivotButton="0" quotePrefix="0" xfId="25">
      <alignment horizontal="center" vertical="center"/>
    </xf>
    <xf numFmtId="168" fontId="172" fillId="0" borderId="0" applyAlignment="1" pivotButton="0" quotePrefix="0" xfId="25">
      <alignment horizontal="center" vertical="center"/>
    </xf>
    <xf numFmtId="197" fontId="136" fillId="0" borderId="0" applyAlignment="1" pivotButton="0" quotePrefix="0" xfId="25">
      <alignment vertical="center"/>
    </xf>
    <xf numFmtId="197" fontId="136" fillId="0" borderId="0" applyAlignment="1" pivotButton="0" quotePrefix="0" xfId="25">
      <alignment horizontal="center" vertical="center"/>
    </xf>
    <xf numFmtId="197" fontId="172" fillId="0" borderId="0" applyAlignment="1" pivotButton="0" quotePrefix="0" xfId="25">
      <alignment horizontal="center" vertical="center"/>
    </xf>
    <xf numFmtId="197" fontId="8" fillId="0" borderId="0" applyAlignment="1" pivotButton="0" quotePrefix="0" xfId="25">
      <alignment horizontal="center" vertical="center"/>
    </xf>
    <xf numFmtId="166" fontId="8" fillId="0" borderId="0" applyAlignment="1" pivotButton="0" quotePrefix="0" xfId="21">
      <alignment horizontal="center" vertical="center"/>
    </xf>
    <xf numFmtId="2" fontId="136" fillId="0" borderId="0" applyAlignment="1" pivotButton="0" quotePrefix="0" xfId="25">
      <alignment vertical="center"/>
    </xf>
    <xf numFmtId="1" fontId="8" fillId="0" borderId="0" applyAlignment="1" pivotButton="0" quotePrefix="0" xfId="25">
      <alignment horizontal="center" vertical="center"/>
    </xf>
    <xf numFmtId="168" fontId="172" fillId="0" borderId="0" applyAlignment="1" pivotButton="0" quotePrefix="0" xfId="25">
      <alignment vertical="center"/>
    </xf>
    <xf numFmtId="169" fontId="136" fillId="0" borderId="0" applyAlignment="1" pivotButton="0" quotePrefix="0" xfId="25">
      <alignment horizontal="center" vertical="center"/>
    </xf>
    <xf numFmtId="179" fontId="8" fillId="0" borderId="0" applyAlignment="1" pivotButton="0" quotePrefix="0" xfId="21">
      <alignment horizontal="center" vertical="center"/>
    </xf>
    <xf numFmtId="176" fontId="8" fillId="0" borderId="0" applyAlignment="1" pivotButton="0" quotePrefix="0" xfId="25">
      <alignment horizontal="center" vertical="center"/>
    </xf>
    <xf numFmtId="197" fontId="81" fillId="0" borderId="0" applyAlignment="1" pivotButton="0" quotePrefix="0" xfId="25">
      <alignment vertical="center"/>
    </xf>
    <xf numFmtId="197" fontId="0" fillId="0" borderId="0" applyAlignment="1" pivotButton="0" quotePrefix="0" xfId="24">
      <alignment horizontal="left" indent="1"/>
    </xf>
    <xf numFmtId="197" fontId="167" fillId="0" borderId="0" pivotButton="0" quotePrefix="0" xfId="24"/>
    <xf numFmtId="197" fontId="198" fillId="0" borderId="0" pivotButton="0" quotePrefix="0" xfId="24"/>
    <xf numFmtId="197" fontId="199" fillId="2" borderId="42" applyAlignment="1" pivotButton="0" quotePrefix="0" xfId="24">
      <alignment horizontal="centerContinuous"/>
    </xf>
    <xf numFmtId="197" fontId="199" fillId="2" borderId="8" applyAlignment="1" pivotButton="0" quotePrefix="0" xfId="24">
      <alignment horizontal="centerContinuous"/>
    </xf>
    <xf numFmtId="197" fontId="199" fillId="2" borderId="43" applyAlignment="1" pivotButton="0" quotePrefix="0" xfId="24">
      <alignment horizontal="centerContinuous"/>
    </xf>
    <xf numFmtId="196" fontId="8" fillId="0" borderId="0" applyAlignment="1" pivotButton="0" quotePrefix="0" xfId="24">
      <alignment horizontal="center"/>
    </xf>
    <xf numFmtId="208" fontId="8" fillId="0" borderId="0" applyAlignment="1" pivotButton="0" quotePrefix="0" xfId="24">
      <alignment horizontal="center"/>
    </xf>
    <xf numFmtId="197" fontId="173" fillId="0" borderId="10" applyAlignment="1" pivotButton="0" quotePrefix="0" xfId="24">
      <alignment horizontal="center"/>
    </xf>
    <xf numFmtId="197" fontId="173" fillId="16" borderId="10" applyAlignment="1" pivotButton="0" quotePrefix="0" xfId="24">
      <alignment horizontal="center"/>
    </xf>
    <xf numFmtId="0" fontId="200" fillId="0" borderId="0" pivotButton="0" quotePrefix="0" xfId="0"/>
    <xf numFmtId="183" fontId="200" fillId="5" borderId="0" applyAlignment="1" pivotButton="0" quotePrefix="0" xfId="40">
      <alignment vertical="center"/>
    </xf>
    <xf numFmtId="179" fontId="9" fillId="0" borderId="0" applyAlignment="1" pivotButton="0" quotePrefix="0" xfId="21">
      <alignment vertical="center"/>
    </xf>
    <xf numFmtId="197" fontId="9" fillId="0" borderId="0" applyAlignment="1" pivotButton="0" quotePrefix="0" xfId="25">
      <alignment horizontal="left" vertical="center"/>
    </xf>
    <xf numFmtId="169" fontId="9" fillId="0" borderId="0" applyAlignment="1" pivotButton="0" quotePrefix="0" xfId="25">
      <alignment horizontal="center" vertical="center"/>
    </xf>
    <xf numFmtId="179" fontId="9" fillId="0" borderId="0" applyAlignment="1" pivotButton="0" quotePrefix="0" xfId="25">
      <alignment vertical="center"/>
    </xf>
    <xf numFmtId="0" fontId="0" fillId="0" borderId="0" pivotButton="0" quotePrefix="0" xfId="34"/>
    <xf numFmtId="0" fontId="0" fillId="0" borderId="0" applyAlignment="1" pivotButton="0" quotePrefix="0" xfId="34">
      <alignment horizontal="left"/>
    </xf>
    <xf numFmtId="3" fontId="0" fillId="0" borderId="10" applyAlignment="1" pivotButton="0" quotePrefix="0" xfId="34">
      <alignment horizontal="center"/>
    </xf>
    <xf numFmtId="0" fontId="0" fillId="0" borderId="0" applyAlignment="1" pivotButton="0" quotePrefix="0" xfId="34">
      <alignment horizontal="center"/>
    </xf>
    <xf numFmtId="0" fontId="8" fillId="0" borderId="0" applyAlignment="1" pivotButton="0" quotePrefix="0" xfId="33">
      <alignment horizontal="center"/>
    </xf>
    <xf numFmtId="3" fontId="8" fillId="0" borderId="0" applyAlignment="1" pivotButton="0" quotePrefix="0" xfId="33">
      <alignment horizontal="center"/>
    </xf>
    <xf numFmtId="164" fontId="8" fillId="0" borderId="0" applyAlignment="1" pivotButton="0" quotePrefix="0" xfId="33">
      <alignment horizontal="center"/>
    </xf>
    <xf numFmtId="0" fontId="8" fillId="4" borderId="0" applyAlignment="1" pivotButton="0" quotePrefix="0" xfId="34">
      <alignment horizontal="center"/>
    </xf>
    <xf numFmtId="0" fontId="0" fillId="4" borderId="0" pivotButton="0" quotePrefix="0" xfId="34"/>
    <xf numFmtId="0" fontId="0" fillId="4" borderId="0" applyAlignment="1" pivotButton="0" quotePrefix="0" xfId="34">
      <alignment horizontal="center"/>
    </xf>
    <xf numFmtId="165" fontId="48" fillId="0" borderId="0" applyAlignment="1" pivotButton="0" quotePrefix="0" xfId="34">
      <alignment horizontal="center"/>
    </xf>
    <xf numFmtId="166" fontId="8" fillId="0" borderId="0" applyAlignment="1" pivotButton="0" quotePrefix="0" xfId="36">
      <alignment horizontal="center"/>
    </xf>
    <xf numFmtId="167" fontId="8" fillId="0" borderId="0" applyAlignment="1" pivotButton="0" quotePrefix="0" xfId="35">
      <alignment horizontal="center"/>
    </xf>
    <xf numFmtId="0" fontId="8" fillId="0" borderId="0" pivotButton="0" quotePrefix="0" xfId="34"/>
    <xf numFmtId="0" fontId="8" fillId="0" borderId="0" applyAlignment="1" pivotButton="0" quotePrefix="0" xfId="34">
      <alignment horizontal="center"/>
    </xf>
    <xf numFmtId="14" fontId="8" fillId="0" borderId="0" applyAlignment="1" pivotButton="0" quotePrefix="0" xfId="34">
      <alignment horizontal="center"/>
    </xf>
    <xf numFmtId="2" fontId="8" fillId="0" borderId="0" applyAlignment="1" pivotButton="0" quotePrefix="0" xfId="34">
      <alignment horizontal="center"/>
    </xf>
    <xf numFmtId="3" fontId="8" fillId="0" borderId="0" applyAlignment="1" pivotButton="0" quotePrefix="0" xfId="34">
      <alignment horizontal="center"/>
    </xf>
    <xf numFmtId="165" fontId="8" fillId="0" borderId="0" applyAlignment="1" pivotButton="0" quotePrefix="0" xfId="34">
      <alignment horizontal="center"/>
    </xf>
    <xf numFmtId="0" fontId="123" fillId="0" borderId="0" pivotButton="0" quotePrefix="0" xfId="34"/>
    <xf numFmtId="166" fontId="8" fillId="4" borderId="0" applyAlignment="1" pivotButton="0" quotePrefix="0" xfId="36">
      <alignment horizontal="center"/>
    </xf>
    <xf numFmtId="167" fontId="0" fillId="4" borderId="0" applyAlignment="1" pivotButton="0" quotePrefix="0" xfId="37">
      <alignment horizontal="center"/>
    </xf>
    <xf numFmtId="0" fontId="0" fillId="0" borderId="0" applyAlignment="1" pivotButton="0" quotePrefix="0" xfId="34">
      <alignment vertical="center"/>
    </xf>
    <xf numFmtId="3" fontId="8" fillId="0" borderId="0" applyAlignment="1" pivotButton="0" quotePrefix="0" xfId="33">
      <alignment horizontal="center" vertical="center"/>
    </xf>
    <xf numFmtId="164" fontId="8" fillId="0" borderId="0" applyAlignment="1" pivotButton="0" quotePrefix="0" xfId="33">
      <alignment horizontal="center" vertical="center"/>
    </xf>
    <xf numFmtId="0" fontId="8" fillId="4" borderId="0" applyAlignment="1" pivotButton="0" quotePrefix="0" xfId="34">
      <alignment horizontal="center" vertical="center" wrapText="1"/>
    </xf>
    <xf numFmtId="0" fontId="0" fillId="0" borderId="0" applyAlignment="1" pivotButton="0" quotePrefix="0" xfId="34">
      <alignment vertical="center" wrapText="1"/>
    </xf>
    <xf numFmtId="0" fontId="0" fillId="4" borderId="0" applyAlignment="1" pivotButton="0" quotePrefix="0" xfId="34">
      <alignment vertical="center" wrapText="1"/>
    </xf>
    <xf numFmtId="0" fontId="0" fillId="4" borderId="0" applyAlignment="1" pivotButton="0" quotePrefix="0" xfId="34">
      <alignment horizontal="center" vertical="center" wrapText="1"/>
    </xf>
    <xf numFmtId="0" fontId="0" fillId="0" borderId="0" applyAlignment="1" pivotButton="0" quotePrefix="0" xfId="34">
      <alignment horizontal="center" vertical="center" wrapText="1"/>
    </xf>
    <xf numFmtId="3" fontId="0" fillId="0" borderId="0" pivotButton="0" quotePrefix="0" xfId="0"/>
    <xf numFmtId="0" fontId="0" fillId="0" borderId="0" applyAlignment="1" pivotButton="0" quotePrefix="0" xfId="0">
      <alignment horizontal="left" vertical="center"/>
    </xf>
    <xf numFmtId="0" fontId="167" fillId="0" borderId="0" applyAlignment="1" pivotButton="0" quotePrefix="0" xfId="0">
      <alignment vertical="center"/>
    </xf>
    <xf numFmtId="194" fontId="0" fillId="0" borderId="0" applyAlignment="1" pivotButton="0" quotePrefix="0" xfId="0">
      <alignment horizontal="center" vertical="center"/>
    </xf>
    <xf numFmtId="194" fontId="0" fillId="0" borderId="0" applyAlignment="1" pivotButton="0" quotePrefix="0" xfId="34">
      <alignment horizontal="center"/>
    </xf>
    <xf numFmtId="0" fontId="9" fillId="0" borderId="0" applyAlignment="1" pivotButton="0" quotePrefix="0" xfId="0">
      <alignment horizontal="left" vertical="center" wrapText="1" indent="1"/>
    </xf>
    <xf numFmtId="0" fontId="9" fillId="0" borderId="0" applyAlignment="1" pivotButton="0" quotePrefix="0" xfId="0">
      <alignment horizontal="left" vertical="top" wrapText="1" indent="2"/>
    </xf>
    <xf numFmtId="0" fontId="8" fillId="0" borderId="0" applyAlignment="1" pivotButton="0" quotePrefix="0" xfId="0">
      <alignment horizontal="left" vertical="top" wrapText="1" indent="3"/>
    </xf>
    <xf numFmtId="0" fontId="9" fillId="0" borderId="0" applyAlignment="1" pivotButton="0" quotePrefix="0" xfId="0">
      <alignment horizontal="left" vertical="top" wrapText="1" indent="1"/>
    </xf>
    <xf numFmtId="0" fontId="203" fillId="0" borderId="0" applyAlignment="1" pivotButton="0" quotePrefix="0" xfId="87">
      <alignment horizontal="left" vertical="top"/>
    </xf>
    <xf numFmtId="194" fontId="76" fillId="6" borderId="0" applyAlignment="1" pivotButton="0" quotePrefix="0" xfId="4">
      <alignment horizontal="right" vertical="center" wrapText="1"/>
    </xf>
    <xf numFmtId="3" fontId="123" fillId="0" borderId="0" pivotButton="0" quotePrefix="0" xfId="0"/>
    <xf numFmtId="0" fontId="147" fillId="0" borderId="0" pivotButton="0" quotePrefix="0" xfId="0"/>
    <xf numFmtId="0" fontId="123" fillId="0" borderId="0" pivotButton="0" quotePrefix="1" xfId="0"/>
    <xf numFmtId="0" fontId="8" fillId="0" borderId="0" applyAlignment="1" pivotButton="0" quotePrefix="0" xfId="0">
      <alignment horizontal="right"/>
    </xf>
    <xf numFmtId="0" fontId="31" fillId="2" borderId="12" applyAlignment="1" pivotButton="0" quotePrefix="1" xfId="0">
      <alignment horizontal="centerContinuous" vertical="center"/>
    </xf>
    <xf numFmtId="0" fontId="41" fillId="2" borderId="28" applyAlignment="1" pivotButton="0" quotePrefix="1" xfId="0">
      <alignment horizontal="centerContinuous" wrapText="1"/>
    </xf>
    <xf numFmtId="0" fontId="31" fillId="2" borderId="12" applyAlignment="1" pivotButton="0" quotePrefix="1" xfId="0">
      <alignment horizontal="centerContinuous" vertical="center" wrapText="1"/>
    </xf>
    <xf numFmtId="0" fontId="41" fillId="2" borderId="13" applyAlignment="1" pivotButton="0" quotePrefix="1" xfId="0">
      <alignment horizontal="centerContinuous" wrapText="1"/>
    </xf>
    <xf numFmtId="0" fontId="164" fillId="0" borderId="0" applyAlignment="1" pivotButton="0" quotePrefix="0" xfId="0">
      <alignment vertical="center"/>
    </xf>
    <xf numFmtId="0" fontId="80" fillId="0" borderId="0" applyAlignment="1" pivotButton="0" quotePrefix="0" xfId="0">
      <alignment vertical="center"/>
    </xf>
    <xf numFmtId="0" fontId="80" fillId="0" borderId="0" applyAlignment="1" pivotButton="0" quotePrefix="0" xfId="0">
      <alignment horizontal="left" vertical="center" indent="1"/>
    </xf>
    <xf numFmtId="0" fontId="80" fillId="0" borderId="0" applyAlignment="1" pivotButton="0" quotePrefix="0" xfId="0">
      <alignment horizontal="center" vertical="center"/>
    </xf>
    <xf numFmtId="0" fontId="200" fillId="0" borderId="0" applyAlignment="1" pivotButton="0" quotePrefix="0" xfId="0">
      <alignment horizontal="right" indent="1"/>
    </xf>
    <xf numFmtId="0" fontId="128" fillId="0" borderId="0" applyAlignment="1" pivotButton="0" quotePrefix="0" xfId="79">
      <alignment vertical="center"/>
    </xf>
    <xf numFmtId="3" fontId="28" fillId="0" borderId="0" pivotButton="0" quotePrefix="0" xfId="11"/>
    <xf numFmtId="167" fontId="9" fillId="6" borderId="0" applyAlignment="1" pivotButton="0" quotePrefix="0" xfId="31">
      <alignment horizontal="right" vertical="center"/>
    </xf>
    <xf numFmtId="167" fontId="48" fillId="0" borderId="0" applyAlignment="1" pivotButton="0" quotePrefix="0" xfId="65">
      <alignment horizontal="right" vertical="center"/>
    </xf>
    <xf numFmtId="14" fontId="8" fillId="0" borderId="0" applyAlignment="1" pivotButton="0" quotePrefix="0" xfId="64">
      <alignment horizontal="left"/>
    </xf>
    <xf numFmtId="181" fontId="138" fillId="0" borderId="0" applyAlignment="1" pivotButton="0" quotePrefix="0" xfId="64">
      <alignment horizontal="center"/>
    </xf>
    <xf numFmtId="0" fontId="207" fillId="0" borderId="0" pivotButton="0" quotePrefix="0" xfId="0"/>
    <xf numFmtId="0" fontId="208" fillId="0" borderId="0" pivotButton="0" quotePrefix="0" xfId="0"/>
    <xf numFmtId="0" fontId="128" fillId="0" borderId="0" pivotButton="0" quotePrefix="1" xfId="79"/>
    <xf numFmtId="194" fontId="29" fillId="13" borderId="0" applyAlignment="1" pivotButton="0" quotePrefix="0" xfId="40">
      <alignment horizontal="center" vertical="center"/>
    </xf>
    <xf numFmtId="194" fontId="29" fillId="13" borderId="27" applyAlignment="1" pivotButton="0" quotePrefix="0" xfId="40">
      <alignment horizontal="center" vertical="center"/>
    </xf>
    <xf numFmtId="169" fontId="28" fillId="0" borderId="0" applyAlignment="1" pivotButton="0" quotePrefix="0" xfId="0">
      <alignment horizontal="right" vertical="center" indent="6"/>
    </xf>
    <xf numFmtId="169" fontId="28" fillId="4" borderId="0" applyAlignment="1" pivotButton="0" quotePrefix="0" xfId="0">
      <alignment horizontal="right" vertical="center" indent="6"/>
    </xf>
    <xf numFmtId="169" fontId="32" fillId="6" borderId="0" applyAlignment="1" pivotButton="0" quotePrefix="0" xfId="0">
      <alignment horizontal="right" vertical="center" indent="6"/>
    </xf>
    <xf numFmtId="10" fontId="29" fillId="5" borderId="0" applyAlignment="1" pivotButton="0" quotePrefix="0" xfId="80">
      <alignment vertical="center"/>
    </xf>
    <xf numFmtId="197" fontId="48" fillId="0" borderId="0" applyAlignment="1" pivotButton="0" quotePrefix="0" xfId="24">
      <alignment vertical="center"/>
    </xf>
    <xf numFmtId="0" fontId="6" fillId="0" borderId="0" applyAlignment="1" pivotButton="0" quotePrefix="0" xfId="4">
      <alignment horizontal="left" vertical="center" indent="1"/>
    </xf>
    <xf numFmtId="10" fontId="6" fillId="0" borderId="0" applyAlignment="1" pivotButton="0" quotePrefix="0" xfId="4">
      <alignment horizontal="center" vertical="center"/>
    </xf>
    <xf numFmtId="0" fontId="28" fillId="5" borderId="0" pivotButton="0" quotePrefix="0" xfId="0"/>
    <xf numFmtId="0" fontId="28" fillId="5" borderId="0" applyAlignment="1" pivotButton="0" quotePrefix="0" xfId="0">
      <alignment vertical="center"/>
    </xf>
    <xf numFmtId="14" fontId="28" fillId="5" borderId="0" applyAlignment="1" pivotButton="0" quotePrefix="0" xfId="0">
      <alignment horizontal="center" vertical="center"/>
    </xf>
    <xf numFmtId="168" fontId="0" fillId="0" borderId="0" pivotButton="0" quotePrefix="1" xfId="0"/>
    <xf numFmtId="0" fontId="203" fillId="0" borderId="0" applyAlignment="1" pivotButton="0" quotePrefix="0" xfId="87">
      <alignment horizontal="left" wrapText="1"/>
    </xf>
    <xf numFmtId="0" fontId="202" fillId="0" borderId="46" applyAlignment="1" pivotButton="0" quotePrefix="0" xfId="87">
      <alignment horizontal="left" vertical="top" wrapText="1"/>
    </xf>
    <xf numFmtId="2" fontId="205" fillId="0" borderId="46" applyAlignment="1" pivotButton="0" quotePrefix="0" xfId="87">
      <alignment horizontal="right" vertical="top" shrinkToFit="1"/>
    </xf>
    <xf numFmtId="0" fontId="203" fillId="0" borderId="46" applyAlignment="1" pivotButton="0" quotePrefix="0" xfId="87">
      <alignment horizontal="left" wrapText="1"/>
    </xf>
    <xf numFmtId="4" fontId="205" fillId="0" borderId="46" applyAlignment="1" pivotButton="0" quotePrefix="0" xfId="87">
      <alignment horizontal="right" vertical="top" shrinkToFit="1"/>
    </xf>
    <xf numFmtId="0" fontId="201" fillId="0" borderId="46" applyAlignment="1" pivotButton="0" quotePrefix="0" xfId="87">
      <alignment horizontal="left" vertical="top" wrapText="1"/>
    </xf>
    <xf numFmtId="4" fontId="206" fillId="0" borderId="46" applyAlignment="1" pivotButton="0" quotePrefix="0" xfId="87">
      <alignment horizontal="right" vertical="top" shrinkToFit="1"/>
    </xf>
    <xf numFmtId="2" fontId="206" fillId="0" borderId="46" applyAlignment="1" pivotButton="0" quotePrefix="0" xfId="87">
      <alignment horizontal="right" vertical="top" shrinkToFit="1"/>
    </xf>
    <xf numFmtId="0" fontId="201" fillId="0" borderId="46" applyAlignment="1" pivotButton="0" quotePrefix="0" xfId="87">
      <alignment horizontal="right" vertical="top" wrapText="1"/>
    </xf>
    <xf numFmtId="0" fontId="202" fillId="0" borderId="46" applyAlignment="1" pivotButton="0" quotePrefix="0" xfId="87">
      <alignment horizontal="left" vertical="top" wrapText="1" indent="2"/>
    </xf>
    <xf numFmtId="4" fontId="203" fillId="0" borderId="0" applyAlignment="1" pivotButton="0" quotePrefix="0" xfId="87">
      <alignment horizontal="left" vertical="top"/>
    </xf>
    <xf numFmtId="0" fontId="202" fillId="0" borderId="50" applyAlignment="1" pivotButton="0" quotePrefix="0" xfId="87">
      <alignment horizontal="left" vertical="top" wrapText="1" indent="2"/>
    </xf>
    <xf numFmtId="4" fontId="205" fillId="0" borderId="50" applyAlignment="1" pivotButton="0" quotePrefix="0" xfId="87">
      <alignment horizontal="right" vertical="top" shrinkToFit="1"/>
    </xf>
    <xf numFmtId="0" fontId="203" fillId="0" borderId="50" applyAlignment="1" pivotButton="0" quotePrefix="0" xfId="87">
      <alignment horizontal="left" wrapText="1"/>
    </xf>
    <xf numFmtId="2" fontId="205" fillId="0" borderId="50" applyAlignment="1" pivotButton="0" quotePrefix="0" xfId="87">
      <alignment horizontal="right" vertical="top" shrinkToFit="1"/>
    </xf>
    <xf numFmtId="0" fontId="8" fillId="0" borderId="0" applyAlignment="1" pivotButton="0" quotePrefix="0" xfId="0">
      <alignment horizontal="left" vertical="top" wrapText="1" indent="2"/>
    </xf>
    <xf numFmtId="0" fontId="8" fillId="0" borderId="0" applyAlignment="1" pivotButton="0" quotePrefix="0" xfId="0">
      <alignment horizontal="left" vertical="top" wrapText="1" indent="4"/>
    </xf>
    <xf numFmtId="176" fontId="29" fillId="0" borderId="0" applyAlignment="1" pivotButton="0" quotePrefix="0" xfId="10">
      <alignment horizontal="left" vertical="center" indent="4"/>
    </xf>
    <xf numFmtId="38" fontId="8" fillId="0" borderId="0" applyAlignment="1" pivotButton="0" quotePrefix="0" xfId="20">
      <alignment horizontal="center" vertical="center"/>
    </xf>
    <xf numFmtId="0" fontId="83" fillId="0" borderId="0" applyAlignment="1" pivotButton="0" quotePrefix="0" xfId="0">
      <alignment horizontal="center" wrapText="1"/>
    </xf>
    <xf numFmtId="37" fontId="29" fillId="5" borderId="0" applyAlignment="1" pivotButton="0" quotePrefix="0" xfId="0">
      <alignment horizontal="center" vertical="center"/>
    </xf>
    <xf numFmtId="0" fontId="29" fillId="5" borderId="0" applyAlignment="1" pivotButton="0" quotePrefix="0" xfId="0">
      <alignment horizontal="center" vertical="center"/>
    </xf>
    <xf numFmtId="0" fontId="166" fillId="2" borderId="0" applyAlignment="1" pivotButton="0" quotePrefix="0" xfId="0">
      <alignment horizontal="centerContinuous" wrapText="1"/>
    </xf>
    <xf numFmtId="37" fontId="166" fillId="2" borderId="0" applyAlignment="1" pivotButton="0" quotePrefix="0" xfId="0">
      <alignment horizontal="centerContinuous" wrapText="1"/>
    </xf>
    <xf numFmtId="167" fontId="166" fillId="2" borderId="0" applyAlignment="1" pivotButton="0" quotePrefix="0" xfId="0">
      <alignment horizontal="centerContinuous" wrapText="1"/>
    </xf>
    <xf numFmtId="167" fontId="209" fillId="0" borderId="0" pivotButton="0" quotePrefix="1" xfId="80"/>
    <xf numFmtId="183" fontId="209" fillId="0" borderId="0" pivotButton="0" quotePrefix="1" xfId="0"/>
    <xf numFmtId="0" fontId="73" fillId="0" borderId="0" pivotButton="0" quotePrefix="1" xfId="0"/>
    <xf numFmtId="1" fontId="0" fillId="0" borderId="0" pivotButton="0" quotePrefix="0" xfId="0"/>
    <xf numFmtId="0" fontId="174" fillId="0" borderId="0" pivotButton="0" quotePrefix="0" xfId="0"/>
    <xf numFmtId="14" fontId="8" fillId="0" borderId="0" applyAlignment="1" pivotButton="0" quotePrefix="0" xfId="46">
      <alignment horizontal="center"/>
    </xf>
    <xf numFmtId="167" fontId="8" fillId="0" borderId="0" applyAlignment="1" pivotButton="0" quotePrefix="0" xfId="65">
      <alignment horizontal="right" vertical="center"/>
    </xf>
    <xf numFmtId="167" fontId="8" fillId="0" borderId="0" applyAlignment="1" pivotButton="0" quotePrefix="0" xfId="65">
      <alignment horizontal="left" vertical="center" indent="1"/>
    </xf>
    <xf numFmtId="196" fontId="3" fillId="6" borderId="0" applyAlignment="1" pivotButton="0" quotePrefix="0" xfId="0">
      <alignment horizontal="right" vertical="center" indent="1"/>
    </xf>
    <xf numFmtId="195" fontId="3" fillId="6" borderId="0" applyAlignment="1" pivotButton="0" quotePrefix="0" xfId="0">
      <alignment horizontal="right" vertical="center" wrapText="1" indent="1"/>
    </xf>
    <xf numFmtId="0" fontId="186" fillId="0" borderId="54" applyAlignment="1" pivotButton="0" quotePrefix="0" xfId="0">
      <alignment horizontal="centerContinuous"/>
    </xf>
    <xf numFmtId="0" fontId="132" fillId="0" borderId="52" applyAlignment="1" pivotButton="0" quotePrefix="0" xfId="0">
      <alignment horizontal="centerContinuous"/>
    </xf>
    <xf numFmtId="0" fontId="212" fillId="0" borderId="0" pivotButton="0" quotePrefix="0" xfId="0"/>
    <xf numFmtId="0" fontId="30" fillId="0" borderId="0" applyAlignment="1" pivotButton="0" quotePrefix="1" xfId="10">
      <alignment horizontal="left" vertical="center"/>
    </xf>
    <xf numFmtId="190" fontId="213" fillId="0" borderId="0" applyAlignment="1" pivotButton="0" quotePrefix="0" xfId="10">
      <alignment horizontal="left" vertical="center" indent="1"/>
    </xf>
    <xf numFmtId="0" fontId="214" fillId="0" borderId="0" pivotButton="0" quotePrefix="0" xfId="0"/>
    <xf numFmtId="167" fontId="9" fillId="6" borderId="0" applyAlignment="1" pivotButton="0" quotePrefix="0" xfId="80">
      <alignment horizontal="center" vertical="center"/>
    </xf>
    <xf numFmtId="167" fontId="29" fillId="4" borderId="0" applyAlignment="1" pivotButton="0" quotePrefix="0" xfId="80">
      <alignment horizontal="center" vertical="center"/>
    </xf>
    <xf numFmtId="167" fontId="29" fillId="4" borderId="27" applyAlignment="1" pivotButton="0" quotePrefix="0" xfId="80">
      <alignment horizontal="center" vertical="center"/>
    </xf>
    <xf numFmtId="167" fontId="29" fillId="5" borderId="0" applyAlignment="1" pivotButton="0" quotePrefix="0" xfId="0">
      <alignment horizontal="center" vertical="center"/>
    </xf>
    <xf numFmtId="0" fontId="215" fillId="0" borderId="0" pivotButton="0" quotePrefix="1" xfId="0"/>
    <xf numFmtId="14" fontId="1" fillId="5" borderId="0" applyAlignment="1" pivotButton="0" quotePrefix="0" xfId="46">
      <alignment horizontal="center"/>
    </xf>
    <xf numFmtId="3" fontId="8" fillId="0" borderId="0" applyAlignment="1" pivotButton="0" quotePrefix="0" xfId="10">
      <alignment horizontal="right" indent="4"/>
    </xf>
    <xf numFmtId="3" fontId="8" fillId="0" borderId="36" applyAlignment="1" pivotButton="0" quotePrefix="0" xfId="10">
      <alignment horizontal="right" indent="4"/>
    </xf>
    <xf numFmtId="3" fontId="9" fillId="4" borderId="0" applyAlignment="1" pivotButton="0" quotePrefix="0" xfId="10">
      <alignment horizontal="right" indent="4"/>
    </xf>
    <xf numFmtId="3" fontId="9" fillId="4" borderId="36" applyAlignment="1" pivotButton="0" quotePrefix="0" xfId="10">
      <alignment horizontal="right" indent="4"/>
    </xf>
    <xf numFmtId="3" fontId="9" fillId="0" borderId="0" applyAlignment="1" pivotButton="0" quotePrefix="0" xfId="10">
      <alignment horizontal="right" indent="4"/>
    </xf>
    <xf numFmtId="3" fontId="9" fillId="0" borderId="36" applyAlignment="1" pivotButton="0" quotePrefix="0" xfId="10">
      <alignment horizontal="right" indent="4"/>
    </xf>
    <xf numFmtId="3" fontId="9" fillId="6" borderId="0" applyAlignment="1" pivotButton="0" quotePrefix="0" xfId="10">
      <alignment horizontal="right" indent="4"/>
    </xf>
    <xf numFmtId="3" fontId="9" fillId="6" borderId="37" applyAlignment="1" pivotButton="0" quotePrefix="0" xfId="10">
      <alignment horizontal="right" indent="4"/>
    </xf>
    <xf numFmtId="0" fontId="41" fillId="0" borderId="59" applyAlignment="1" pivotButton="0" quotePrefix="1" xfId="0">
      <alignment horizontal="centerContinuous" wrapText="1"/>
    </xf>
    <xf numFmtId="0" fontId="41" fillId="0" borderId="59" applyAlignment="1" pivotButton="0" quotePrefix="1" xfId="0">
      <alignment horizontal="center" wrapText="1"/>
    </xf>
    <xf numFmtId="3" fontId="34" fillId="0" borderId="59" applyAlignment="1" pivotButton="0" quotePrefix="0" xfId="7">
      <alignment vertical="center"/>
    </xf>
    <xf numFmtId="3" fontId="36" fillId="0" borderId="59" applyAlignment="1" pivotButton="0" quotePrefix="0" xfId="7">
      <alignment vertical="center"/>
    </xf>
    <xf numFmtId="184" fontId="30" fillId="0" borderId="59" applyAlignment="1" pivotButton="0" quotePrefix="0" xfId="7">
      <alignment vertical="center"/>
    </xf>
    <xf numFmtId="184" fontId="49" fillId="0" borderId="59" applyAlignment="1" pivotButton="0" quotePrefix="0" xfId="7">
      <alignment vertical="center"/>
    </xf>
    <xf numFmtId="180" fontId="30" fillId="0" borderId="59" applyAlignment="1" pivotButton="0" quotePrefix="0" xfId="7">
      <alignment horizontal="right" vertical="center"/>
    </xf>
    <xf numFmtId="184" fontId="0" fillId="0" borderId="59" pivotButton="0" quotePrefix="0" xfId="0"/>
    <xf numFmtId="195" fontId="209" fillId="0" borderId="0" pivotButton="0" quotePrefix="1" xfId="0"/>
    <xf numFmtId="0" fontId="3" fillId="0" borderId="0" applyAlignment="1" pivotButton="0" quotePrefix="0" xfId="0">
      <alignment horizontal="left"/>
    </xf>
    <xf numFmtId="9" fontId="28" fillId="0" borderId="0" applyAlignment="1" pivotButton="0" quotePrefix="0" xfId="80">
      <alignment horizontal="center"/>
    </xf>
    <xf numFmtId="168" fontId="28" fillId="0" borderId="0" pivotButton="0" quotePrefix="0" xfId="11"/>
    <xf numFmtId="176" fontId="48" fillId="10" borderId="0" applyAlignment="1" pivotButton="0" quotePrefix="0" xfId="24">
      <alignment horizontal="center" vertical="center"/>
    </xf>
    <xf numFmtId="0" fontId="203" fillId="0" borderId="0" applyAlignment="1" pivotButton="0" quotePrefix="0" xfId="87">
      <alignment vertical="top"/>
    </xf>
    <xf numFmtId="0" fontId="203" fillId="0" borderId="46" applyAlignment="1" pivotButton="0" quotePrefix="0" xfId="87">
      <alignment horizontal="left"/>
    </xf>
    <xf numFmtId="0" fontId="201" fillId="0" borderId="46" applyAlignment="1" pivotButton="0" quotePrefix="0" xfId="87">
      <alignment horizontal="right" vertical="top"/>
    </xf>
    <xf numFmtId="0" fontId="203" fillId="0" borderId="0" applyAlignment="1" pivotButton="0" quotePrefix="0" xfId="87">
      <alignment horizontal="left"/>
    </xf>
    <xf numFmtId="0" fontId="203" fillId="0" borderId="47" pivotButton="0" quotePrefix="0" xfId="87"/>
    <xf numFmtId="0" fontId="203" fillId="0" borderId="48" pivotButton="0" quotePrefix="0" xfId="87"/>
    <xf numFmtId="0" fontId="203" fillId="0" borderId="49" pivotButton="0" quotePrefix="0" xfId="87"/>
    <xf numFmtId="0" fontId="201" fillId="0" borderId="46" applyAlignment="1" pivotButton="0" quotePrefix="0" xfId="87">
      <alignment horizontal="left" vertical="top"/>
    </xf>
    <xf numFmtId="0" fontId="202" fillId="0" borderId="46" applyAlignment="1" pivotButton="0" quotePrefix="0" xfId="87">
      <alignment horizontal="left" vertical="top"/>
    </xf>
    <xf numFmtId="0" fontId="202" fillId="0" borderId="50" applyAlignment="1" pivotButton="0" quotePrefix="0" xfId="87">
      <alignment horizontal="left" vertical="top"/>
    </xf>
    <xf numFmtId="0" fontId="203" fillId="0" borderId="50" applyAlignment="1" pivotButton="0" quotePrefix="0" xfId="87">
      <alignment horizontal="left"/>
    </xf>
    <xf numFmtId="0" fontId="203" fillId="0" borderId="0" pivotButton="0" quotePrefix="0" xfId="87"/>
    <xf numFmtId="0" fontId="216" fillId="0" borderId="0" applyAlignment="1" pivotButton="0" quotePrefix="0" xfId="87">
      <alignment vertical="top" wrapText="1"/>
    </xf>
    <xf numFmtId="168" fontId="28" fillId="0" borderId="0" pivotButton="0" quotePrefix="0" xfId="12"/>
    <xf numFmtId="209" fontId="41" fillId="2" borderId="0" applyAlignment="1" pivotButton="0" quotePrefix="0" xfId="40">
      <alignment horizontal="center" vertical="center"/>
    </xf>
    <xf numFmtId="180" fontId="30" fillId="0" borderId="0" applyAlignment="1" pivotButton="0" quotePrefix="0" xfId="7">
      <alignment horizontal="right" vertical="center" indent="1"/>
    </xf>
    <xf numFmtId="0" fontId="39" fillId="5" borderId="0" pivotButton="0" quotePrefix="0" xfId="0"/>
    <xf numFmtId="197" fontId="133" fillId="0" borderId="0" pivotButton="0" quotePrefix="1" xfId="24"/>
    <xf numFmtId="183" fontId="217" fillId="5" borderId="0" applyAlignment="1" pivotButton="0" quotePrefix="0" xfId="40">
      <alignment vertical="center"/>
    </xf>
    <xf numFmtId="210" fontId="9" fillId="0" borderId="0" applyAlignment="1" pivotButton="0" quotePrefix="0" xfId="25">
      <alignment vertical="center"/>
    </xf>
    <xf numFmtId="0" fontId="221" fillId="21" borderId="23" applyAlignment="1" pivotButton="0" quotePrefix="0" xfId="0">
      <alignment horizontal="center" vertical="center"/>
    </xf>
    <xf numFmtId="0" fontId="221" fillId="21" borderId="23" applyAlignment="1" pivotButton="0" quotePrefix="0" xfId="0">
      <alignment horizontal="left" vertical="center"/>
    </xf>
    <xf numFmtId="0" fontId="221" fillId="0" borderId="0" applyAlignment="1" pivotButton="0" quotePrefix="0" xfId="0">
      <alignment horizontal="center" vertical="center"/>
    </xf>
    <xf numFmtId="0" fontId="221" fillId="0" borderId="0" applyAlignment="1" pivotButton="0" quotePrefix="0" xfId="0">
      <alignment horizontal="left" vertical="center"/>
    </xf>
    <xf numFmtId="0" fontId="221" fillId="0" borderId="0" applyAlignment="1" pivotButton="0" quotePrefix="0" xfId="0">
      <alignment horizontal="right" vertical="center"/>
    </xf>
    <xf numFmtId="0" fontId="222" fillId="0" borderId="0" applyAlignment="1" pivotButton="0" quotePrefix="0" xfId="0">
      <alignment horizontal="center" vertical="center"/>
    </xf>
    <xf numFmtId="0" fontId="222" fillId="0" borderId="0" applyAlignment="1" pivotButton="0" quotePrefix="0" xfId="0">
      <alignment horizontal="left" vertical="center"/>
    </xf>
    <xf numFmtId="3" fontId="222" fillId="0" borderId="0" applyAlignment="1" pivotButton="0" quotePrefix="0" xfId="0">
      <alignment horizontal="right" vertical="center"/>
    </xf>
    <xf numFmtId="3" fontId="222" fillId="0" borderId="23" applyAlignment="1" pivotButton="0" quotePrefix="0" xfId="0">
      <alignment horizontal="right" vertical="center"/>
    </xf>
    <xf numFmtId="3" fontId="221" fillId="0" borderId="60" applyAlignment="1" pivotButton="0" quotePrefix="0" xfId="0">
      <alignment horizontal="right" vertical="center"/>
    </xf>
    <xf numFmtId="3" fontId="221" fillId="0" borderId="0" applyAlignment="1" pivotButton="0" quotePrefix="0" xfId="0">
      <alignment horizontal="right" vertical="center"/>
    </xf>
    <xf numFmtId="0" fontId="222" fillId="0" borderId="0" applyAlignment="1" pivotButton="0" quotePrefix="0" xfId="0">
      <alignment vertical="center"/>
    </xf>
    <xf numFmtId="0" fontId="222" fillId="0" borderId="23" applyAlignment="1" pivotButton="0" quotePrefix="0" xfId="0">
      <alignment vertical="center"/>
    </xf>
    <xf numFmtId="0" fontId="219" fillId="0" borderId="0" applyAlignment="1" pivotButton="0" quotePrefix="0" xfId="0">
      <alignment vertical="center"/>
    </xf>
    <xf numFmtId="0" fontId="220" fillId="0" borderId="0" applyAlignment="1" pivotButton="0" quotePrefix="0" xfId="0">
      <alignment vertical="center"/>
    </xf>
    <xf numFmtId="0" fontId="222" fillId="0" borderId="60" applyAlignment="1" pivotButton="0" quotePrefix="0" xfId="0">
      <alignment vertical="center"/>
    </xf>
    <xf numFmtId="211" fontId="211" fillId="0" borderId="0" pivotButton="0" quotePrefix="1" xfId="80"/>
    <xf numFmtId="168" fontId="129" fillId="0" borderId="0" pivotButton="0" quotePrefix="0" xfId="0"/>
    <xf numFmtId="3" fontId="222" fillId="0" borderId="23" applyAlignment="1" pivotButton="0" quotePrefix="0" xfId="0">
      <alignment vertical="center"/>
    </xf>
    <xf numFmtId="0" fontId="1" fillId="0" borderId="0" pivotButton="0" quotePrefix="0" xfId="92"/>
    <xf numFmtId="0" fontId="132" fillId="0" borderId="0" applyAlignment="1" pivotButton="0" quotePrefix="0" xfId="92">
      <alignment horizontal="centerContinuous"/>
    </xf>
    <xf numFmtId="0" fontId="132" fillId="0" borderId="0" applyAlignment="1" pivotButton="0" quotePrefix="0" xfId="92">
      <alignment horizontal="center" vertical="center"/>
    </xf>
    <xf numFmtId="0" fontId="1" fillId="0" borderId="0" applyAlignment="1" pivotButton="0" quotePrefix="0" xfId="92">
      <alignment horizontal="center" vertical="center"/>
    </xf>
    <xf numFmtId="0" fontId="1" fillId="0" borderId="0" applyAlignment="1" pivotButton="0" quotePrefix="0" xfId="92">
      <alignment horizontal="center"/>
    </xf>
    <xf numFmtId="0" fontId="1" fillId="0" borderId="0" applyAlignment="1" pivotButton="0" quotePrefix="0" xfId="92">
      <alignment horizontal="right"/>
    </xf>
    <xf numFmtId="0" fontId="3" fillId="0" borderId="0" applyAlignment="1" pivotButton="0" quotePrefix="0" xfId="92">
      <alignment horizontal="center"/>
    </xf>
    <xf numFmtId="0" fontId="3" fillId="0" borderId="0" applyAlignment="1" pivotButton="0" quotePrefix="0" xfId="92">
      <alignment horizontal="center" vertical="center"/>
    </xf>
    <xf numFmtId="2" fontId="1" fillId="0" borderId="0" applyAlignment="1" pivotButton="0" quotePrefix="0" xfId="92">
      <alignment horizontal="right"/>
    </xf>
    <xf numFmtId="203" fontId="1" fillId="0" borderId="0" applyAlignment="1" pivotButton="0" quotePrefix="0" xfId="92">
      <alignment horizontal="right"/>
    </xf>
    <xf numFmtId="1" fontId="1" fillId="0" borderId="0" applyAlignment="1" pivotButton="0" quotePrefix="0" xfId="92">
      <alignment horizontal="right" indent="1"/>
    </xf>
    <xf numFmtId="0" fontId="1" fillId="0" borderId="0" applyAlignment="1" pivotButton="0" quotePrefix="0" xfId="92">
      <alignment horizontal="right" indent="1"/>
    </xf>
    <xf numFmtId="14" fontId="1" fillId="0" borderId="0" applyAlignment="1" pivotButton="0" quotePrefix="0" xfId="92">
      <alignment horizontal="right"/>
    </xf>
    <xf numFmtId="194" fontId="1" fillId="0" borderId="0" applyAlignment="1" pivotButton="0" quotePrefix="0" xfId="92">
      <alignment horizontal="center" vertical="center"/>
    </xf>
    <xf numFmtId="0" fontId="223" fillId="0" borderId="0" applyAlignment="1" pivotButton="0" quotePrefix="0" xfId="4">
      <alignment horizontal="left" vertical="center"/>
    </xf>
    <xf numFmtId="0" fontId="223" fillId="0" borderId="0" applyAlignment="1" pivotButton="0" quotePrefix="0" xfId="4">
      <alignment horizontal="left" vertical="center" indent="1"/>
    </xf>
    <xf numFmtId="37" fontId="223" fillId="0" borderId="0" applyAlignment="1" pivotButton="0" quotePrefix="0" xfId="4">
      <alignment horizontal="center" vertical="center"/>
    </xf>
    <xf numFmtId="167" fontId="223" fillId="0" borderId="0" applyAlignment="1" pivotButton="0" quotePrefix="0" xfId="4">
      <alignment horizontal="center" vertical="center"/>
    </xf>
    <xf numFmtId="176" fontId="223" fillId="0" borderId="0" applyAlignment="1" pivotButton="0" quotePrefix="0" xfId="4">
      <alignment horizontal="right" vertical="center" wrapText="1"/>
    </xf>
    <xf numFmtId="194" fontId="223" fillId="0" borderId="0" applyAlignment="1" pivotButton="0" quotePrefix="0" xfId="4">
      <alignment horizontal="right" vertical="center" wrapText="1"/>
    </xf>
    <xf numFmtId="10" fontId="223" fillId="0" borderId="0" applyAlignment="1" pivotButton="0" quotePrefix="0" xfId="4">
      <alignment horizontal="center" vertical="center"/>
    </xf>
    <xf numFmtId="192" fontId="8" fillId="0" borderId="0" applyAlignment="1" pivotButton="0" quotePrefix="0" xfId="0">
      <alignment horizontal="right" vertical="center" wrapText="1" indent="2"/>
    </xf>
    <xf numFmtId="167" fontId="0" fillId="0" borderId="0" applyAlignment="1" pivotButton="0" quotePrefix="0" xfId="0">
      <alignment horizontal="center" vertical="center" wrapText="1"/>
    </xf>
    <xf numFmtId="191" fontId="8" fillId="0" borderId="0" applyAlignment="1" pivotButton="0" quotePrefix="0" xfId="0">
      <alignment horizontal="center" vertical="center" wrapText="1"/>
    </xf>
    <xf numFmtId="196" fontId="0" fillId="0" borderId="0" applyAlignment="1" pivotButton="0" quotePrefix="0" xfId="0">
      <alignment horizontal="right" vertical="center" wrapText="1" indent="1"/>
    </xf>
    <xf numFmtId="195" fontId="8" fillId="0" borderId="0" applyAlignment="1" pivotButton="0" quotePrefix="0" xfId="0">
      <alignment horizontal="right" vertical="center" wrapText="1" indent="1"/>
    </xf>
    <xf numFmtId="167" fontId="8" fillId="0" borderId="0" applyAlignment="1" pivotButton="0" quotePrefix="0" xfId="0">
      <alignment horizontal="center" vertical="center" wrapText="1"/>
    </xf>
    <xf numFmtId="0" fontId="8" fillId="0" borderId="0" applyAlignment="1" pivotButton="0" quotePrefix="0" xfId="0">
      <alignment vertical="center" wrapText="1"/>
    </xf>
    <xf numFmtId="14" fontId="0" fillId="0" borderId="0" applyAlignment="1" pivotButton="0" quotePrefix="0" xfId="0">
      <alignment horizontal="center" vertical="center" wrapText="1"/>
    </xf>
    <xf numFmtId="3" fontId="0" fillId="0" borderId="56" applyAlignment="1" pivotButton="0" quotePrefix="0" xfId="90">
      <alignment horizontal="right" indent="1"/>
    </xf>
    <xf numFmtId="0" fontId="0" fillId="0" borderId="51" pivotButton="0" quotePrefix="0" xfId="0"/>
    <xf numFmtId="3" fontId="0" fillId="0" borderId="58" applyAlignment="1" pivotButton="0" quotePrefix="0" xfId="90">
      <alignment horizontal="right" indent="1"/>
    </xf>
    <xf numFmtId="0" fontId="132" fillId="0" borderId="52" applyAlignment="1" pivotButton="0" quotePrefix="0" xfId="0">
      <alignment horizontal="center"/>
    </xf>
    <xf numFmtId="0" fontId="132" fillId="0" borderId="53" pivotButton="0" quotePrefix="0" xfId="0"/>
    <xf numFmtId="0" fontId="132" fillId="0" borderId="54" applyAlignment="1" pivotButton="0" quotePrefix="0" xfId="0">
      <alignment horizontal="right" indent="1"/>
    </xf>
    <xf numFmtId="191" fontId="223" fillId="0" borderId="0" applyAlignment="1" pivotButton="0" quotePrefix="0" xfId="4">
      <alignment horizontal="center" vertical="center" wrapText="1"/>
    </xf>
    <xf numFmtId="191" fontId="223" fillId="0" borderId="0" applyAlignment="1" pivotButton="0" quotePrefix="1" xfId="4">
      <alignment horizontal="center" vertical="center" wrapText="1"/>
    </xf>
    <xf numFmtId="191" fontId="9" fillId="6" borderId="0" applyAlignment="1" pivotButton="0" quotePrefix="0" xfId="62">
      <alignment vertical="center"/>
    </xf>
    <xf numFmtId="10" fontId="186" fillId="0" borderId="0" applyAlignment="1" pivotButton="0" quotePrefix="0" xfId="80">
      <alignment horizontal="center" vertical="center"/>
    </xf>
    <xf numFmtId="0" fontId="186" fillId="0" borderId="0" applyAlignment="1" pivotButton="0" quotePrefix="0" xfId="92">
      <alignment horizontal="right" vertical="center"/>
    </xf>
    <xf numFmtId="14" fontId="0" fillId="0" borderId="0" pivotButton="0" quotePrefix="0" xfId="0"/>
    <xf numFmtId="194" fontId="8" fillId="0" borderId="0" applyAlignment="1" pivotButton="0" quotePrefix="0" xfId="4">
      <alignment horizontal="center" vertical="center" wrapText="1"/>
    </xf>
    <xf numFmtId="0" fontId="226" fillId="0" borderId="0" pivotButton="0" quotePrefix="0" xfId="0"/>
    <xf numFmtId="0" fontId="28" fillId="0" borderId="0" pivotButton="0" quotePrefix="0" xfId="42"/>
    <xf numFmtId="10" fontId="29" fillId="0" borderId="27" applyAlignment="1" pivotButton="0" quotePrefix="0" xfId="10">
      <alignment horizontal="center" vertical="center"/>
    </xf>
    <xf numFmtId="0" fontId="128" fillId="0" borderId="0" pivotButton="0" quotePrefix="0" xfId="79"/>
    <xf numFmtId="4" fontId="28" fillId="0" borderId="0" pivotButton="0" quotePrefix="0" xfId="42"/>
    <xf numFmtId="1" fontId="36" fillId="6" borderId="0" applyAlignment="1" pivotButton="0" quotePrefix="0" xfId="12">
      <alignment horizontal="center" vertical="center"/>
    </xf>
    <xf numFmtId="0" fontId="28" fillId="4" borderId="0" applyAlignment="1" pivotButton="0" quotePrefix="0" xfId="0">
      <alignment horizontal="left" vertical="center"/>
    </xf>
    <xf numFmtId="0" fontId="20" fillId="0" borderId="0" applyAlignment="1" pivotButton="0" quotePrefix="0" xfId="4">
      <alignment horizontal="left" vertical="center"/>
    </xf>
    <xf numFmtId="0" fontId="20" fillId="4" borderId="0" applyAlignment="1" pivotButton="0" quotePrefix="0" xfId="4">
      <alignment horizontal="left" vertical="center"/>
    </xf>
    <xf numFmtId="0" fontId="227" fillId="0" borderId="0" pivotButton="0" quotePrefix="0" xfId="0"/>
    <xf numFmtId="0" fontId="224" fillId="0" borderId="0" applyAlignment="1" pivotButton="0" quotePrefix="1" xfId="93">
      <alignment horizontal="center" vertical="center"/>
    </xf>
    <xf numFmtId="0" fontId="227" fillId="0" borderId="0" applyAlignment="1" pivotButton="0" quotePrefix="0" xfId="0">
      <alignment horizontal="left" indent="1"/>
    </xf>
    <xf numFmtId="0" fontId="225" fillId="0" borderId="0" applyAlignment="1" pivotButton="0" quotePrefix="0" xfId="93">
      <alignment horizontal="left" vertical="center" indent="1"/>
    </xf>
    <xf numFmtId="0" fontId="0" fillId="0" borderId="0" applyAlignment="1" pivotButton="0" quotePrefix="0" xfId="0">
      <alignment horizontal="left" indent="1"/>
    </xf>
    <xf numFmtId="0" fontId="229" fillId="0" borderId="0" applyAlignment="1" pivotButton="0" quotePrefix="0" xfId="96">
      <alignment horizontal="left"/>
    </xf>
    <xf numFmtId="212" fontId="8" fillId="0" borderId="0" applyAlignment="1" pivotButton="0" quotePrefix="0" xfId="22">
      <alignment horizontal="center" vertical="center"/>
    </xf>
    <xf numFmtId="3" fontId="191" fillId="0" borderId="0" pivotButton="0" quotePrefix="0" xfId="10"/>
    <xf numFmtId="4" fontId="14" fillId="0" borderId="0" pivotButton="0" quotePrefix="0" xfId="10"/>
    <xf numFmtId="2" fontId="0" fillId="0" borderId="0" pivotButton="0" quotePrefix="0" xfId="0"/>
    <xf numFmtId="0" fontId="231" fillId="0" borderId="0" pivotButton="0" quotePrefix="0" xfId="10"/>
    <xf numFmtId="0" fontId="232" fillId="0" borderId="0" pivotButton="0" quotePrefix="0" xfId="0"/>
    <xf numFmtId="0" fontId="8" fillId="0" borderId="37" pivotButton="0" quotePrefix="0" xfId="10"/>
    <xf numFmtId="183" fontId="0" fillId="0" borderId="0" pivotButton="0" quotePrefix="0" xfId="0"/>
    <xf numFmtId="0" fontId="0" fillId="0" borderId="55" applyAlignment="1" pivotButton="0" quotePrefix="0" xfId="0">
      <alignment vertical="center"/>
    </xf>
    <xf numFmtId="0" fontId="0" fillId="0" borderId="52" applyAlignment="1" pivotButton="0" quotePrefix="0" xfId="0">
      <alignment vertical="center"/>
    </xf>
    <xf numFmtId="0" fontId="0" fillId="0" borderId="57" applyAlignment="1" pivotButton="0" quotePrefix="0" xfId="0">
      <alignment vertical="center"/>
    </xf>
    <xf numFmtId="0" fontId="0" fillId="0" borderId="58" applyAlignment="1" pivotButton="0" quotePrefix="0" xfId="0">
      <alignment horizontal="left" vertical="center"/>
    </xf>
    <xf numFmtId="176" fontId="0" fillId="0" borderId="54" applyAlignment="1" pivotButton="0" quotePrefix="0" xfId="0">
      <alignment horizontal="left" vertical="center"/>
    </xf>
    <xf numFmtId="10" fontId="0" fillId="0" borderId="56" applyAlignment="1" pivotButton="0" quotePrefix="0" xfId="0">
      <alignment horizontal="left" vertical="center"/>
    </xf>
    <xf numFmtId="176" fontId="0" fillId="0" borderId="56" applyAlignment="1" pivotButton="0" quotePrefix="0" xfId="0">
      <alignment horizontal="left" vertical="center"/>
    </xf>
    <xf numFmtId="0" fontId="233" fillId="0" borderId="0" pivotButton="0" quotePrefix="0" xfId="0"/>
    <xf numFmtId="192" fontId="0" fillId="0" borderId="56" applyAlignment="1" pivotButton="0" quotePrefix="0" xfId="0">
      <alignment horizontal="left" vertical="center"/>
    </xf>
    <xf numFmtId="0" fontId="0" fillId="0" borderId="55" applyAlignment="1" pivotButton="0" quotePrefix="0" xfId="0">
      <alignment horizontal="center"/>
    </xf>
    <xf numFmtId="0" fontId="0" fillId="0" borderId="57" applyAlignment="1" pivotButton="0" quotePrefix="0" xfId="0">
      <alignment horizontal="center"/>
    </xf>
    <xf numFmtId="164" fontId="166" fillId="2" borderId="0" applyAlignment="1" pivotButton="0" quotePrefix="1" xfId="7">
      <alignment horizontal="center" wrapText="1"/>
    </xf>
    <xf numFmtId="3" fontId="9" fillId="0" borderId="0" pivotButton="0" quotePrefix="0" xfId="10"/>
    <xf numFmtId="3" fontId="234" fillId="0" borderId="0" pivotButton="0" quotePrefix="0" xfId="10"/>
    <xf numFmtId="3" fontId="235" fillId="0" borderId="0" pivotButton="0" quotePrefix="0" xfId="10"/>
    <xf numFmtId="3" fontId="8" fillId="0" borderId="36" pivotButton="0" quotePrefix="0" xfId="10"/>
    <xf numFmtId="3" fontId="9" fillId="0" borderId="36" pivotButton="0" quotePrefix="0" xfId="10"/>
    <xf numFmtId="3" fontId="9" fillId="0" borderId="37" pivotButton="0" quotePrefix="0" xfId="10"/>
    <xf numFmtId="0" fontId="30" fillId="0" borderId="0" applyAlignment="1" pivotButton="0" quotePrefix="0" xfId="10">
      <alignment horizontal="left" vertical="center"/>
    </xf>
    <xf numFmtId="0" fontId="236" fillId="0" borderId="0" applyAlignment="1" pivotButton="0" quotePrefix="0" xfId="10">
      <alignment horizontal="left" vertical="center"/>
    </xf>
    <xf numFmtId="0" fontId="32" fillId="0" borderId="0" applyAlignment="1" pivotButton="0" quotePrefix="0" xfId="0">
      <alignment horizontal="center" vertical="center"/>
    </xf>
    <xf numFmtId="0" fontId="237" fillId="23" borderId="0" applyAlignment="1" pivotButton="0" quotePrefix="0" xfId="0">
      <alignment horizontal="left" vertical="center"/>
    </xf>
    <xf numFmtId="0" fontId="237" fillId="23" borderId="0" applyAlignment="1" pivotButton="0" quotePrefix="0" xfId="0">
      <alignment vertical="center"/>
    </xf>
    <xf numFmtId="0" fontId="237" fillId="23" borderId="0" applyAlignment="1" pivotButton="0" quotePrefix="0" xfId="0">
      <alignment horizontal="center" vertical="center"/>
    </xf>
    <xf numFmtId="0" fontId="238" fillId="0" borderId="0" pivotButton="0" quotePrefix="0" xfId="0"/>
    <xf numFmtId="0" fontId="239" fillId="0" borderId="0" pivotButton="0" quotePrefix="0" xfId="0"/>
    <xf numFmtId="0" fontId="238" fillId="0" borderId="0" applyAlignment="1" pivotButton="0" quotePrefix="0" xfId="0">
      <alignment vertical="center"/>
    </xf>
    <xf numFmtId="0" fontId="240" fillId="0" borderId="61" pivotButton="0" quotePrefix="0" xfId="1"/>
    <xf numFmtId="0" fontId="241" fillId="0" borderId="0" applyAlignment="1" pivotButton="0" quotePrefix="0" xfId="1">
      <alignment horizontal="right" indent="1"/>
    </xf>
    <xf numFmtId="192" fontId="242" fillId="0" borderId="11" applyAlignment="1" pivotButton="0" quotePrefix="0" xfId="0">
      <alignment horizontal="center"/>
    </xf>
    <xf numFmtId="0" fontId="243" fillId="23" borderId="0" applyAlignment="1" pivotButton="0" quotePrefix="0" xfId="0">
      <alignment vertical="center"/>
    </xf>
    <xf numFmtId="0" fontId="244" fillId="23" borderId="0" applyAlignment="1" pivotButton="0" quotePrefix="0" xfId="0">
      <alignment vertical="center"/>
    </xf>
    <xf numFmtId="0" fontId="244" fillId="23" borderId="0" applyAlignment="1" pivotButton="0" quotePrefix="0" xfId="0">
      <alignment horizontal="center" vertical="center"/>
    </xf>
    <xf numFmtId="0" fontId="9" fillId="0" borderId="0" applyAlignment="1" pivotButton="0" quotePrefix="0" xfId="20">
      <alignment vertical="center"/>
    </xf>
    <xf numFmtId="0" fontId="8" fillId="0" borderId="0" applyAlignment="1" pivotButton="0" quotePrefix="0" xfId="20">
      <alignment horizontal="left" vertical="center" indent="1"/>
    </xf>
    <xf numFmtId="0" fontId="8" fillId="0" borderId="0" applyAlignment="1" pivotButton="0" quotePrefix="0" xfId="20">
      <alignment vertical="center"/>
    </xf>
    <xf numFmtId="0" fontId="139" fillId="0" borderId="0" applyAlignment="1" pivotButton="0" quotePrefix="0" xfId="20">
      <alignment horizontal="center" vertical="center"/>
    </xf>
    <xf numFmtId="0" fontId="245" fillId="0" borderId="0" applyAlignment="1" pivotButton="0" quotePrefix="0" xfId="0">
      <alignment vertical="center"/>
    </xf>
    <xf numFmtId="0" fontId="246" fillId="0" borderId="0" applyAlignment="1" pivotButton="0" quotePrefix="0" xfId="0">
      <alignment vertical="center"/>
    </xf>
    <xf numFmtId="168" fontId="14" fillId="0" borderId="0" pivotButton="0" quotePrefix="0" xfId="10"/>
    <xf numFmtId="0" fontId="6" fillId="0" borderId="0" pivotButton="0" quotePrefix="0" xfId="10"/>
    <xf numFmtId="213" fontId="6" fillId="0" borderId="0" pivotButton="0" quotePrefix="0" xfId="10"/>
    <xf numFmtId="214" fontId="6" fillId="0" borderId="0" applyAlignment="1" pivotButton="0" quotePrefix="0" xfId="10">
      <alignment horizontal="center"/>
    </xf>
    <xf numFmtId="0" fontId="6" fillId="0" borderId="0" applyAlignment="1" pivotButton="0" quotePrefix="0" xfId="10">
      <alignment horizontal="center"/>
    </xf>
    <xf numFmtId="0" fontId="2" fillId="0" borderId="1" applyAlignment="1" pivotButton="0" quotePrefix="0" xfId="1">
      <alignment horizontal="left" vertical="center"/>
    </xf>
    <xf numFmtId="168" fontId="4" fillId="0" borderId="1" applyAlignment="1" pivotButton="0" quotePrefix="0" xfId="1">
      <alignment horizontal="right"/>
    </xf>
    <xf numFmtId="168" fontId="4" fillId="0" borderId="0" applyAlignment="1" pivotButton="0" quotePrefix="0" xfId="1">
      <alignment horizontal="right"/>
    </xf>
    <xf numFmtId="0" fontId="248" fillId="0" borderId="0" pivotButton="0" quotePrefix="0" xfId="10"/>
    <xf numFmtId="0" fontId="249" fillId="0" borderId="0" pivotButton="0" quotePrefix="0" xfId="10"/>
    <xf numFmtId="0" fontId="76" fillId="0" borderId="0" pivotButton="0" quotePrefix="0" xfId="10"/>
    <xf numFmtId="3" fontId="250" fillId="0" borderId="0" pivotButton="0" quotePrefix="0" xfId="10"/>
    <xf numFmtId="0" fontId="251" fillId="0" borderId="0" pivotButton="0" quotePrefix="0" xfId="10"/>
    <xf numFmtId="0" fontId="77" fillId="0" borderId="62" pivotButton="0" quotePrefix="0" xfId="10"/>
    <xf numFmtId="215" fontId="78" fillId="0" borderId="63" applyAlignment="1" pivotButton="0" quotePrefix="0" xfId="10">
      <alignment horizontal="center"/>
    </xf>
    <xf numFmtId="0" fontId="77" fillId="0" borderId="52" applyAlignment="1" pivotButton="0" quotePrefix="0" xfId="10">
      <alignment horizontal="left"/>
    </xf>
    <xf numFmtId="215" fontId="77" fillId="0" borderId="53" applyAlignment="1" pivotButton="0" quotePrefix="0" xfId="10">
      <alignment horizontal="right" indent="1"/>
    </xf>
    <xf numFmtId="0" fontId="77" fillId="0" borderId="53" pivotButton="0" quotePrefix="0" xfId="10"/>
    <xf numFmtId="0" fontId="79" fillId="8" borderId="53" applyAlignment="1" pivotButton="0" quotePrefix="0" xfId="10">
      <alignment horizontal="centerContinuous" vertical="center"/>
    </xf>
    <xf numFmtId="0" fontId="252" fillId="0" borderId="53" applyAlignment="1" pivotButton="0" quotePrefix="0" xfId="10">
      <alignment vertical="center"/>
    </xf>
    <xf numFmtId="0" fontId="80" fillId="8" borderId="53" applyAlignment="1" pivotButton="0" quotePrefix="0" xfId="10">
      <alignment horizontal="centerContinuous" vertical="center"/>
    </xf>
    <xf numFmtId="0" fontId="253" fillId="0" borderId="53" applyAlignment="1" pivotButton="0" quotePrefix="0" xfId="10">
      <alignment vertical="center"/>
    </xf>
    <xf numFmtId="0" fontId="254" fillId="8" borderId="53" applyAlignment="1" pivotButton="0" quotePrefix="0" xfId="10">
      <alignment horizontal="centerContinuous" vertical="center"/>
    </xf>
    <xf numFmtId="0" fontId="253" fillId="8" borderId="53" applyAlignment="1" pivotButton="0" quotePrefix="0" xfId="10">
      <alignment horizontal="centerContinuous"/>
    </xf>
    <xf numFmtId="0" fontId="253" fillId="8" borderId="54" applyAlignment="1" pivotButton="0" quotePrefix="0" xfId="10">
      <alignment horizontal="centerContinuous"/>
    </xf>
    <xf numFmtId="0" fontId="77" fillId="0" borderId="64" pivotButton="0" quotePrefix="0" xfId="10"/>
    <xf numFmtId="215" fontId="78" fillId="0" borderId="65" applyAlignment="1" pivotButton="0" quotePrefix="0" xfId="10">
      <alignment horizontal="center"/>
    </xf>
    <xf numFmtId="0" fontId="77" fillId="0" borderId="55" applyAlignment="1" pivotButton="0" quotePrefix="0" xfId="10">
      <alignment horizontal="left"/>
    </xf>
    <xf numFmtId="215" fontId="77" fillId="0" borderId="0" applyAlignment="1" pivotButton="0" quotePrefix="0" xfId="10">
      <alignment horizontal="right" indent="1"/>
    </xf>
    <xf numFmtId="0" fontId="77" fillId="0" borderId="0" applyAlignment="1" pivotButton="0" quotePrefix="0" xfId="10">
      <alignment horizontal="center"/>
    </xf>
    <xf numFmtId="0" fontId="77" fillId="0" borderId="0" pivotButton="0" quotePrefix="0" xfId="10"/>
    <xf numFmtId="0" fontId="6" fillId="24" borderId="0" pivotButton="0" quotePrefix="0" xfId="10"/>
    <xf numFmtId="0" fontId="81" fillId="0" borderId="0" applyAlignment="1" pivotButton="0" quotePrefix="0" xfId="10">
      <alignment horizontal="center"/>
    </xf>
    <xf numFmtId="0" fontId="255" fillId="24" borderId="0" applyAlignment="1" pivotButton="0" quotePrefix="0" xfId="10">
      <alignment horizontal="center"/>
    </xf>
    <xf numFmtId="14" fontId="255" fillId="24" borderId="0" applyAlignment="1" pivotButton="0" quotePrefix="0" xfId="10">
      <alignment horizontal="center"/>
    </xf>
    <xf numFmtId="0" fontId="76" fillId="24" borderId="0" applyAlignment="1" pivotButton="0" quotePrefix="0" xfId="10">
      <alignment horizontal="centerContinuous"/>
    </xf>
    <xf numFmtId="0" fontId="76" fillId="24" borderId="56" applyAlignment="1" pivotButton="0" quotePrefix="0" xfId="10">
      <alignment horizontal="centerContinuous"/>
    </xf>
    <xf numFmtId="215" fontId="77" fillId="0" borderId="65" applyAlignment="1" pivotButton="0" quotePrefix="0" xfId="10">
      <alignment horizontal="center"/>
    </xf>
    <xf numFmtId="216" fontId="256" fillId="24" borderId="0" applyAlignment="1" pivotButton="0" quotePrefix="0" xfId="10">
      <alignment horizontal="center" vertical="top"/>
    </xf>
    <xf numFmtId="217" fontId="256" fillId="24" borderId="0" applyAlignment="1" pivotButton="0" quotePrefix="0" xfId="10">
      <alignment horizontal="center" vertical="top"/>
    </xf>
    <xf numFmtId="218" fontId="257" fillId="0" borderId="0" applyAlignment="1" pivotButton="0" quotePrefix="0" xfId="10">
      <alignment horizontal="center" vertical="top"/>
    </xf>
    <xf numFmtId="14" fontId="257" fillId="24" borderId="0" applyAlignment="1" pivotButton="0" quotePrefix="0" xfId="10">
      <alignment horizontal="center"/>
    </xf>
    <xf numFmtId="0" fontId="255" fillId="0" borderId="0" pivotButton="0" quotePrefix="0" xfId="10"/>
    <xf numFmtId="14" fontId="76" fillId="24" borderId="0" applyAlignment="1" pivotButton="0" quotePrefix="0" xfId="10">
      <alignment horizontal="centerContinuous"/>
    </xf>
    <xf numFmtId="219" fontId="77" fillId="0" borderId="65" applyAlignment="1" pivotButton="0" quotePrefix="0" xfId="10">
      <alignment horizontal="center"/>
    </xf>
    <xf numFmtId="220" fontId="77" fillId="0" borderId="0" pivotButton="0" quotePrefix="0" xfId="10"/>
    <xf numFmtId="14" fontId="257" fillId="0" borderId="0" applyAlignment="1" pivotButton="0" quotePrefix="0" xfId="10">
      <alignment horizontal="center"/>
    </xf>
    <xf numFmtId="14" fontId="76" fillId="0" borderId="0" applyAlignment="1" pivotButton="0" quotePrefix="0" xfId="10">
      <alignment horizontal="centerContinuous"/>
    </xf>
    <xf numFmtId="0" fontId="76" fillId="0" borderId="0" applyAlignment="1" pivotButton="0" quotePrefix="0" xfId="10">
      <alignment horizontal="centerContinuous"/>
    </xf>
    <xf numFmtId="0" fontId="76" fillId="0" borderId="56" applyAlignment="1" pivotButton="0" quotePrefix="0" xfId="10">
      <alignment horizontal="centerContinuous"/>
    </xf>
    <xf numFmtId="221" fontId="78" fillId="0" borderId="65" pivotButton="0" quotePrefix="0" xfId="10"/>
    <xf numFmtId="221" fontId="77" fillId="0" borderId="0" applyAlignment="1" pivotButton="0" quotePrefix="0" xfId="10">
      <alignment horizontal="center"/>
    </xf>
    <xf numFmtId="0" fontId="258" fillId="0" borderId="0" applyAlignment="1" pivotButton="0" quotePrefix="0" xfId="10">
      <alignment horizontal="right"/>
    </xf>
    <xf numFmtId="168" fontId="259" fillId="4" borderId="0" applyAlignment="1" pivotButton="0" quotePrefix="0" xfId="10">
      <alignment horizontal="center"/>
    </xf>
    <xf numFmtId="0" fontId="82" fillId="0" borderId="0" applyAlignment="1" pivotButton="0" quotePrefix="0" xfId="10">
      <alignment horizontal="center"/>
    </xf>
    <xf numFmtId="215" fontId="82" fillId="4" borderId="0" applyAlignment="1" pivotButton="0" quotePrefix="0" xfId="10">
      <alignment horizontal="right" indent="1"/>
    </xf>
    <xf numFmtId="38" fontId="82" fillId="0" borderId="0" applyAlignment="1" pivotButton="0" quotePrefix="0" xfId="10">
      <alignment horizontal="center"/>
    </xf>
    <xf numFmtId="0" fontId="82" fillId="4" borderId="0" applyAlignment="1" pivotButton="0" quotePrefix="0" xfId="10">
      <alignment horizontal="center"/>
    </xf>
    <xf numFmtId="168" fontId="82" fillId="4" borderId="0" applyAlignment="1" pivotButton="0" quotePrefix="0" xfId="10">
      <alignment horizontal="center"/>
    </xf>
    <xf numFmtId="220" fontId="82" fillId="4" borderId="0" pivotButton="0" quotePrefix="0" xfId="10"/>
    <xf numFmtId="220" fontId="82" fillId="4" borderId="56" pivotButton="0" quotePrefix="0" xfId="10"/>
    <xf numFmtId="0" fontId="77" fillId="0" borderId="66" pivotButton="0" quotePrefix="0" xfId="10"/>
    <xf numFmtId="221" fontId="77" fillId="0" borderId="67" pivotButton="0" quotePrefix="0" xfId="10"/>
    <xf numFmtId="0" fontId="77" fillId="0" borderId="55" applyAlignment="1" pivotButton="0" quotePrefix="0" xfId="10">
      <alignment horizontal="center"/>
    </xf>
    <xf numFmtId="214" fontId="77" fillId="0" borderId="0" applyAlignment="1" pivotButton="0" quotePrefix="0" xfId="10">
      <alignment horizontal="center"/>
    </xf>
    <xf numFmtId="215" fontId="82" fillId="4" borderId="0" pivotButton="0" quotePrefix="0" xfId="10"/>
    <xf numFmtId="219" fontId="82" fillId="4" borderId="0" pivotButton="0" quotePrefix="0" xfId="10"/>
    <xf numFmtId="215" fontId="82" fillId="4" borderId="56" pivotButton="0" quotePrefix="0" xfId="10"/>
    <xf numFmtId="214" fontId="255" fillId="0" borderId="57" pivotButton="0" quotePrefix="0" xfId="10"/>
    <xf numFmtId="222" fontId="255" fillId="0" borderId="51" pivotButton="0" quotePrefix="0" xfId="10"/>
    <xf numFmtId="0" fontId="77" fillId="0" borderId="51" pivotButton="0" quotePrefix="0" xfId="10"/>
    <xf numFmtId="0" fontId="258" fillId="0" borderId="51" applyAlignment="1" pivotButton="0" quotePrefix="0" xfId="10">
      <alignment horizontal="right"/>
    </xf>
    <xf numFmtId="168" fontId="82" fillId="4" borderId="51" applyAlignment="1" pivotButton="0" quotePrefix="0" xfId="10">
      <alignment horizontal="center"/>
    </xf>
    <xf numFmtId="0" fontId="82" fillId="0" borderId="51" applyAlignment="1" pivotButton="0" quotePrefix="0" xfId="10">
      <alignment horizontal="center"/>
    </xf>
    <xf numFmtId="0" fontId="82" fillId="4" borderId="51" applyAlignment="1" pivotButton="0" quotePrefix="0" xfId="10">
      <alignment horizontal="right" indent="1"/>
    </xf>
    <xf numFmtId="0" fontId="82" fillId="4" borderId="51" applyAlignment="1" pivotButton="0" quotePrefix="0" xfId="10">
      <alignment horizontal="center"/>
    </xf>
    <xf numFmtId="0" fontId="82" fillId="4" borderId="51" pivotButton="0" quotePrefix="0" xfId="10"/>
    <xf numFmtId="0" fontId="82" fillId="4" borderId="58" pivotButton="0" quotePrefix="0" xfId="10"/>
    <xf numFmtId="0" fontId="6" fillId="0" borderId="68" pivotButton="0" quotePrefix="0" xfId="10"/>
    <xf numFmtId="0" fontId="76" fillId="0" borderId="0" applyAlignment="1" pivotButton="0" quotePrefix="0" xfId="10">
      <alignment horizontal="center"/>
    </xf>
    <xf numFmtId="0" fontId="82" fillId="0" borderId="69" pivotButton="0" quotePrefix="0" xfId="10"/>
    <xf numFmtId="214" fontId="77" fillId="0" borderId="70" applyAlignment="1" pivotButton="0" quotePrefix="0" xfId="10">
      <alignment horizontal="center"/>
    </xf>
    <xf numFmtId="223" fontId="260" fillId="0" borderId="71" applyAlignment="1" pivotButton="0" quotePrefix="0" xfId="10">
      <alignment horizontal="center"/>
    </xf>
    <xf numFmtId="0" fontId="79" fillId="8" borderId="0" applyAlignment="1" pivotButton="0" quotePrefix="0" xfId="10">
      <alignment horizontal="centerContinuous" vertical="center"/>
    </xf>
    <xf numFmtId="0" fontId="252" fillId="0" borderId="0" applyAlignment="1" pivotButton="0" quotePrefix="0" xfId="10">
      <alignment vertical="center"/>
    </xf>
    <xf numFmtId="0" fontId="80" fillId="8" borderId="0" applyAlignment="1" pivotButton="0" quotePrefix="0" xfId="10">
      <alignment horizontal="centerContinuous" vertical="center"/>
    </xf>
    <xf numFmtId="0" fontId="253" fillId="0" borderId="0" applyAlignment="1" pivotButton="0" quotePrefix="0" xfId="10">
      <alignment vertical="center"/>
    </xf>
    <xf numFmtId="0" fontId="254" fillId="8" borderId="0" applyAlignment="1" pivotButton="0" quotePrefix="0" xfId="10">
      <alignment horizontal="centerContinuous" vertical="center"/>
    </xf>
    <xf numFmtId="0" fontId="253" fillId="8" borderId="0" applyAlignment="1" pivotButton="0" quotePrefix="0" xfId="10">
      <alignment horizontal="centerContinuous"/>
    </xf>
    <xf numFmtId="0" fontId="83" fillId="0" borderId="0" applyAlignment="1" pivotButton="0" quotePrefix="0" xfId="10">
      <alignment horizontal="center"/>
    </xf>
    <xf numFmtId="0" fontId="261" fillId="25" borderId="0" applyAlignment="1" pivotButton="0" quotePrefix="0" xfId="10">
      <alignment horizontal="left" vertical="top"/>
    </xf>
    <xf numFmtId="0" fontId="261" fillId="25" borderId="0" applyAlignment="1" pivotButton="0" quotePrefix="0" xfId="10">
      <alignment horizontal="center"/>
    </xf>
    <xf numFmtId="213" fontId="261" fillId="25" borderId="0" applyAlignment="1" pivotButton="0" quotePrefix="0" xfId="10">
      <alignment horizontal="center" vertical="top"/>
    </xf>
    <xf numFmtId="224" fontId="261" fillId="25" borderId="0" applyAlignment="1" pivotButton="0" quotePrefix="0" xfId="10">
      <alignment horizontal="center" vertical="top"/>
    </xf>
    <xf numFmtId="214" fontId="261" fillId="25" borderId="0" applyAlignment="1" pivotButton="0" quotePrefix="0" xfId="10">
      <alignment horizontal="center" vertical="top"/>
    </xf>
    <xf numFmtId="218" fontId="261" fillId="25" borderId="0" applyAlignment="1" pivotButton="0" quotePrefix="0" xfId="10">
      <alignment horizontal="center" vertical="top"/>
    </xf>
    <xf numFmtId="218" fontId="256" fillId="25" borderId="0" applyAlignment="1" pivotButton="0" quotePrefix="0" xfId="10">
      <alignment horizontal="left" vertical="top"/>
    </xf>
    <xf numFmtId="216" fontId="256" fillId="0" borderId="0" applyAlignment="1" pivotButton="0" quotePrefix="0" xfId="10">
      <alignment horizontal="center" vertical="top"/>
    </xf>
    <xf numFmtId="218" fontId="256" fillId="0" borderId="0" applyAlignment="1" pivotButton="0" quotePrefix="0" xfId="10">
      <alignment horizontal="center" vertical="top"/>
    </xf>
    <xf numFmtId="14" fontId="262" fillId="24" borderId="69" applyAlignment="1" pivotButton="0" quotePrefix="0" xfId="10">
      <alignment horizontal="centerContinuous"/>
    </xf>
    <xf numFmtId="0" fontId="262" fillId="24" borderId="70" applyAlignment="1" pivotButton="0" quotePrefix="0" xfId="10">
      <alignment horizontal="centerContinuous"/>
    </xf>
    <xf numFmtId="14" fontId="255" fillId="24" borderId="70" applyAlignment="1" pivotButton="0" quotePrefix="0" xfId="10">
      <alignment horizontal="centerContinuous"/>
    </xf>
    <xf numFmtId="14" fontId="255" fillId="24" borderId="69" applyAlignment="1" pivotButton="0" quotePrefix="0" xfId="10">
      <alignment horizontal="centerContinuous"/>
    </xf>
    <xf numFmtId="0" fontId="255" fillId="24" borderId="70" applyAlignment="1" pivotButton="0" quotePrefix="0" xfId="10">
      <alignment horizontal="centerContinuous"/>
    </xf>
    <xf numFmtId="0" fontId="263" fillId="0" borderId="0" pivotButton="0" quotePrefix="0" xfId="16"/>
    <xf numFmtId="0" fontId="263" fillId="0" borderId="0" applyAlignment="1" pivotButton="0" quotePrefix="0" xfId="16">
      <alignment horizontal="center"/>
    </xf>
    <xf numFmtId="223" fontId="19" fillId="26" borderId="0" applyAlignment="1" pivotButton="0" quotePrefix="0" xfId="19">
      <alignment horizontal="right" indent="1"/>
    </xf>
    <xf numFmtId="37" fontId="263" fillId="0" borderId="0" applyAlignment="1" pivotButton="0" quotePrefix="0" xfId="99">
      <alignment horizontal="right"/>
    </xf>
    <xf numFmtId="181" fontId="263" fillId="0" borderId="0" applyAlignment="1" pivotButton="0" quotePrefix="0" xfId="10">
      <alignment horizontal="right" indent="1"/>
    </xf>
    <xf numFmtId="0" fontId="264" fillId="0" borderId="0" applyAlignment="1" pivotButton="0" quotePrefix="0" xfId="99">
      <alignment horizontal="center"/>
    </xf>
    <xf numFmtId="218" fontId="265" fillId="0" borderId="0" applyAlignment="1" pivotButton="0" quotePrefix="0" xfId="10">
      <alignment horizontal="center" vertical="top"/>
    </xf>
    <xf numFmtId="14" fontId="263" fillId="5" borderId="0" applyAlignment="1" pivotButton="0" quotePrefix="0" xfId="100">
      <alignment horizontal="center"/>
    </xf>
    <xf numFmtId="0" fontId="263" fillId="0" borderId="0" pivotButton="0" quotePrefix="0" xfId="10"/>
    <xf numFmtId="222" fontId="263" fillId="27" borderId="0" applyAlignment="1" pivotButton="0" quotePrefix="0" xfId="10">
      <alignment horizontal="center"/>
    </xf>
    <xf numFmtId="3" fontId="263" fillId="0" borderId="0" applyAlignment="1" pivotButton="0" quotePrefix="0" xfId="10">
      <alignment horizontal="center"/>
    </xf>
    <xf numFmtId="215" fontId="263" fillId="27" borderId="0" applyAlignment="1" pivotButton="0" quotePrefix="0" xfId="10">
      <alignment horizontal="center"/>
    </xf>
    <xf numFmtId="219" fontId="263" fillId="0" borderId="0" pivotButton="0" quotePrefix="0" xfId="10"/>
    <xf numFmtId="219" fontId="6" fillId="0" borderId="0" pivotButton="0" quotePrefix="0" xfId="10"/>
    <xf numFmtId="181" fontId="77" fillId="27" borderId="0" applyAlignment="1" pivotButton="0" quotePrefix="0" xfId="10">
      <alignment horizontal="center"/>
    </xf>
    <xf numFmtId="215" fontId="77" fillId="27" borderId="0" applyAlignment="1" pivotButton="0" quotePrefix="0" xfId="10">
      <alignment horizontal="center"/>
    </xf>
    <xf numFmtId="0" fontId="263" fillId="0" borderId="0" applyAlignment="1" pivotButton="0" quotePrefix="0" xfId="16">
      <alignment horizontal="left"/>
    </xf>
    <xf numFmtId="222" fontId="263" fillId="0" borderId="0" applyAlignment="1" pivotButton="0" quotePrefix="0" xfId="10">
      <alignment horizontal="center"/>
    </xf>
    <xf numFmtId="215" fontId="263" fillId="0" borderId="0" applyAlignment="1" pivotButton="0" quotePrefix="0" xfId="10">
      <alignment horizontal="center"/>
    </xf>
    <xf numFmtId="181" fontId="77" fillId="0" borderId="0" applyAlignment="1" pivotButton="0" quotePrefix="0" xfId="10">
      <alignment horizontal="center"/>
    </xf>
    <xf numFmtId="215" fontId="77" fillId="0" borderId="0" applyAlignment="1" pivotButton="0" quotePrefix="0" xfId="10">
      <alignment horizontal="center"/>
    </xf>
    <xf numFmtId="37" fontId="259" fillId="26" borderId="62" applyAlignment="1" pivotButton="0" quotePrefix="0" xfId="99">
      <alignment horizontal="left"/>
    </xf>
    <xf numFmtId="0" fontId="19" fillId="26" borderId="72" applyAlignment="1" pivotButton="0" quotePrefix="0" xfId="99">
      <alignment horizontal="left"/>
    </xf>
    <xf numFmtId="215" fontId="19" fillId="26" borderId="72" applyAlignment="1" pivotButton="0" quotePrefix="0" xfId="99">
      <alignment horizontal="right"/>
    </xf>
    <xf numFmtId="219" fontId="19" fillId="26" borderId="72" applyAlignment="1" pivotButton="0" quotePrefix="0" xfId="99">
      <alignment horizontal="right"/>
    </xf>
    <xf numFmtId="181" fontId="263" fillId="26" borderId="72" applyAlignment="1" pivotButton="0" quotePrefix="0" xfId="10">
      <alignment horizontal="right" indent="1"/>
    </xf>
    <xf numFmtId="0" fontId="19" fillId="26" borderId="72" applyAlignment="1" pivotButton="0" quotePrefix="0" xfId="99">
      <alignment horizontal="center"/>
    </xf>
    <xf numFmtId="218" fontId="265" fillId="26" borderId="72" applyAlignment="1" pivotButton="0" quotePrefix="0" xfId="10">
      <alignment horizontal="center" vertical="top"/>
    </xf>
    <xf numFmtId="14" fontId="19" fillId="26" borderId="72" applyAlignment="1" pivotButton="0" quotePrefix="0" xfId="99">
      <alignment horizontal="center"/>
    </xf>
    <xf numFmtId="0" fontId="263" fillId="0" borderId="72" pivotButton="0" quotePrefix="0" xfId="10"/>
    <xf numFmtId="222" fontId="263" fillId="0" borderId="72" applyAlignment="1" pivotButton="0" quotePrefix="0" xfId="10">
      <alignment horizontal="center"/>
    </xf>
    <xf numFmtId="3" fontId="263" fillId="0" borderId="72" applyAlignment="1" pivotButton="0" quotePrefix="0" xfId="10">
      <alignment horizontal="center"/>
    </xf>
    <xf numFmtId="215" fontId="263" fillId="0" borderId="72" applyAlignment="1" pivotButton="0" quotePrefix="0" xfId="10">
      <alignment horizontal="center"/>
    </xf>
    <xf numFmtId="38" fontId="263" fillId="0" borderId="72" pivotButton="0" quotePrefix="0" xfId="10"/>
    <xf numFmtId="0" fontId="6" fillId="0" borderId="72" pivotButton="0" quotePrefix="0" xfId="10"/>
    <xf numFmtId="222" fontId="77" fillId="0" borderId="72" applyAlignment="1" pivotButton="0" quotePrefix="0" xfId="10">
      <alignment horizontal="center"/>
    </xf>
    <xf numFmtId="215" fontId="77" fillId="0" borderId="72" applyAlignment="1" pivotButton="0" quotePrefix="0" xfId="10">
      <alignment horizontal="center"/>
    </xf>
    <xf numFmtId="215" fontId="77" fillId="0" borderId="63" applyAlignment="1" pivotButton="0" quotePrefix="0" xfId="10">
      <alignment horizontal="center"/>
    </xf>
    <xf numFmtId="0" fontId="266" fillId="26" borderId="64" applyAlignment="1" pivotButton="0" quotePrefix="0" xfId="10">
      <alignment horizontal="left" vertical="top" indent="1"/>
    </xf>
    <xf numFmtId="38" fontId="263" fillId="0" borderId="0" pivotButton="0" quotePrefix="0" xfId="10"/>
    <xf numFmtId="222" fontId="77" fillId="0" borderId="0" applyAlignment="1" pivotButton="0" quotePrefix="0" xfId="10">
      <alignment horizontal="center"/>
    </xf>
    <xf numFmtId="0" fontId="266" fillId="26" borderId="66" applyAlignment="1" pivotButton="0" quotePrefix="0" xfId="10">
      <alignment horizontal="left" vertical="top" indent="1"/>
    </xf>
    <xf numFmtId="0" fontId="263" fillId="0" borderId="68" applyAlignment="1" pivotButton="0" quotePrefix="0" xfId="16">
      <alignment horizontal="center"/>
    </xf>
    <xf numFmtId="223" fontId="19" fillId="26" borderId="68" applyAlignment="1" pivotButton="0" quotePrefix="0" xfId="19">
      <alignment horizontal="right" indent="1"/>
    </xf>
    <xf numFmtId="37" fontId="263" fillId="0" borderId="68" applyAlignment="1" pivotButton="0" quotePrefix="0" xfId="99">
      <alignment horizontal="right"/>
    </xf>
    <xf numFmtId="181" fontId="263" fillId="0" borderId="68" applyAlignment="1" pivotButton="0" quotePrefix="0" xfId="10">
      <alignment horizontal="right" indent="1"/>
    </xf>
    <xf numFmtId="0" fontId="264" fillId="0" borderId="68" applyAlignment="1" pivotButton="0" quotePrefix="0" xfId="99">
      <alignment horizontal="center"/>
    </xf>
    <xf numFmtId="218" fontId="265" fillId="0" borderId="68" applyAlignment="1" pivotButton="0" quotePrefix="0" xfId="10">
      <alignment horizontal="center" vertical="top"/>
    </xf>
    <xf numFmtId="14" fontId="263" fillId="5" borderId="68" applyAlignment="1" pivotButton="0" quotePrefix="0" xfId="100">
      <alignment horizontal="center"/>
    </xf>
    <xf numFmtId="0" fontId="263" fillId="0" borderId="68" pivotButton="0" quotePrefix="0" xfId="10"/>
    <xf numFmtId="222" fontId="263" fillId="0" borderId="68" applyAlignment="1" pivotButton="0" quotePrefix="0" xfId="10">
      <alignment horizontal="center"/>
    </xf>
    <xf numFmtId="3" fontId="263" fillId="0" borderId="68" applyAlignment="1" pivotButton="0" quotePrefix="0" xfId="10">
      <alignment horizontal="center"/>
    </xf>
    <xf numFmtId="215" fontId="263" fillId="0" borderId="68" applyAlignment="1" pivotButton="0" quotePrefix="0" xfId="10">
      <alignment horizontal="center"/>
    </xf>
    <xf numFmtId="38" fontId="263" fillId="0" borderId="68" pivotButton="0" quotePrefix="0" xfId="10"/>
    <xf numFmtId="222" fontId="77" fillId="0" borderId="68" applyAlignment="1" pivotButton="0" quotePrefix="0" xfId="10">
      <alignment horizontal="center"/>
    </xf>
    <xf numFmtId="215" fontId="77" fillId="0" borderId="68" applyAlignment="1" pivotButton="0" quotePrefix="0" xfId="10">
      <alignment horizontal="center"/>
    </xf>
    <xf numFmtId="215" fontId="77" fillId="0" borderId="67" applyAlignment="1" pivotButton="0" quotePrefix="0" xfId="10">
      <alignment horizontal="center"/>
    </xf>
    <xf numFmtId="37" fontId="19" fillId="26" borderId="0" applyAlignment="1" pivotButton="0" quotePrefix="0" xfId="19">
      <alignment horizontal="center"/>
    </xf>
    <xf numFmtId="37" fontId="19" fillId="26" borderId="0" applyAlignment="1" pivotButton="0" quotePrefix="0" xfId="19">
      <alignment horizontal="right" indent="2"/>
    </xf>
    <xf numFmtId="0" fontId="19" fillId="26" borderId="0" applyAlignment="1" pivotButton="0" quotePrefix="0" xfId="99">
      <alignment horizontal="center"/>
    </xf>
    <xf numFmtId="218" fontId="265" fillId="26" borderId="0" applyAlignment="1" pivotButton="0" quotePrefix="0" xfId="10">
      <alignment horizontal="center" vertical="top"/>
    </xf>
    <xf numFmtId="14" fontId="19" fillId="26" borderId="0" applyAlignment="1" pivotButton="0" quotePrefix="0" xfId="19">
      <alignment horizontal="right" indent="3"/>
    </xf>
    <xf numFmtId="37" fontId="19" fillId="26" borderId="68" applyAlignment="1" pivotButton="0" quotePrefix="0" xfId="19">
      <alignment horizontal="center"/>
    </xf>
    <xf numFmtId="37" fontId="19" fillId="26" borderId="68" applyAlignment="1" pivotButton="0" quotePrefix="0" xfId="19">
      <alignment horizontal="right" indent="2"/>
    </xf>
    <xf numFmtId="0" fontId="19" fillId="26" borderId="68" applyAlignment="1" pivotButton="0" quotePrefix="0" xfId="99">
      <alignment horizontal="center"/>
    </xf>
    <xf numFmtId="218" fontId="265" fillId="26" borderId="68" applyAlignment="1" pivotButton="0" quotePrefix="0" xfId="10">
      <alignment horizontal="center" vertical="top"/>
    </xf>
    <xf numFmtId="14" fontId="19" fillId="26" borderId="68" applyAlignment="1" pivotButton="0" quotePrefix="0" xfId="19">
      <alignment horizontal="right" indent="3"/>
    </xf>
    <xf numFmtId="223" fontId="19" fillId="26" borderId="0" applyAlignment="1" pivotButton="0" quotePrefix="0" xfId="19">
      <alignment horizontal="right" indent="2"/>
    </xf>
    <xf numFmtId="223" fontId="19" fillId="26" borderId="68" applyAlignment="1" pivotButton="0" quotePrefix="0" xfId="19">
      <alignment horizontal="right" indent="2"/>
    </xf>
    <xf numFmtId="0" fontId="266" fillId="0" borderId="0" applyAlignment="1" pivotButton="0" quotePrefix="0" xfId="10">
      <alignment horizontal="left" vertical="top" indent="1"/>
    </xf>
    <xf numFmtId="0" fontId="19" fillId="0" borderId="0" applyAlignment="1" pivotButton="0" quotePrefix="0" xfId="99">
      <alignment horizontal="left"/>
    </xf>
    <xf numFmtId="213" fontId="19" fillId="0" borderId="0" applyAlignment="1" pivotButton="0" quotePrefix="0" xfId="99">
      <alignment horizontal="right"/>
    </xf>
    <xf numFmtId="219" fontId="19" fillId="0" borderId="0" applyAlignment="1" pivotButton="0" quotePrefix="0" xfId="99">
      <alignment horizontal="right"/>
    </xf>
    <xf numFmtId="0" fontId="19" fillId="0" borderId="0" applyAlignment="1" pivotButton="0" quotePrefix="0" xfId="99">
      <alignment horizontal="center"/>
    </xf>
    <xf numFmtId="14" fontId="19" fillId="0" borderId="0" applyAlignment="1" pivotButton="0" quotePrefix="0" xfId="99">
      <alignment horizontal="right"/>
    </xf>
    <xf numFmtId="225" fontId="263" fillId="0" borderId="0" applyAlignment="1" pivotButton="0" quotePrefix="0" xfId="10">
      <alignment horizontal="center"/>
    </xf>
    <xf numFmtId="37" fontId="77" fillId="0" borderId="0" applyAlignment="1" pivotButton="0" quotePrefix="0" xfId="10">
      <alignment horizontal="center"/>
    </xf>
    <xf numFmtId="215" fontId="84" fillId="0" borderId="0" applyAlignment="1" pivotButton="0" quotePrefix="0" xfId="99">
      <alignment horizontal="right"/>
    </xf>
    <xf numFmtId="218" fontId="265" fillId="25" borderId="0" applyAlignment="1" pivotButton="0" quotePrefix="0" xfId="10">
      <alignment horizontal="center" vertical="top"/>
    </xf>
    <xf numFmtId="14" fontId="6" fillId="0" borderId="0" applyAlignment="1" pivotButton="0" quotePrefix="0" xfId="10">
      <alignment horizontal="center"/>
    </xf>
    <xf numFmtId="168" fontId="259" fillId="3" borderId="0" applyAlignment="1" pivotButton="0" quotePrefix="0" xfId="10">
      <alignment horizontal="center"/>
    </xf>
    <xf numFmtId="38" fontId="82" fillId="3" borderId="0" applyAlignment="1" pivotButton="0" quotePrefix="0" xfId="10">
      <alignment horizontal="center"/>
    </xf>
    <xf numFmtId="0" fontId="76" fillId="3" borderId="0" applyAlignment="1" pivotButton="0" quotePrefix="0" xfId="10">
      <alignment horizontal="center"/>
    </xf>
    <xf numFmtId="222" fontId="82" fillId="3" borderId="0" pivotButton="0" quotePrefix="0" xfId="10"/>
    <xf numFmtId="0" fontId="82" fillId="3" borderId="0" pivotButton="0" quotePrefix="0" xfId="10"/>
    <xf numFmtId="222" fontId="76" fillId="24" borderId="0" pivotButton="0" quotePrefix="0" xfId="10"/>
    <xf numFmtId="0" fontId="76" fillId="24" borderId="0" pivotButton="0" quotePrefix="0" xfId="10"/>
    <xf numFmtId="224" fontId="6" fillId="0" borderId="0" applyAlignment="1" pivotButton="0" quotePrefix="0" xfId="10">
      <alignment horizontal="right" indent="1"/>
    </xf>
    <xf numFmtId="168" fontId="82" fillId="3" borderId="0" applyAlignment="1" pivotButton="0" quotePrefix="0" xfId="10">
      <alignment horizontal="center"/>
    </xf>
    <xf numFmtId="37" fontId="82" fillId="3" borderId="0" applyAlignment="1" pivotButton="0" quotePrefix="0" xfId="10">
      <alignment horizontal="center"/>
    </xf>
    <xf numFmtId="37" fontId="76" fillId="24" borderId="0" applyAlignment="1" pivotButton="0" quotePrefix="0" xfId="10">
      <alignment horizontal="center"/>
    </xf>
    <xf numFmtId="0" fontId="6" fillId="0" borderId="0" applyAlignment="1" pivotButton="0" quotePrefix="0" xfId="10">
      <alignment horizontal="right" indent="1"/>
    </xf>
    <xf numFmtId="214" fontId="76" fillId="0" borderId="73" applyAlignment="1" pivotButton="0" quotePrefix="0" xfId="10">
      <alignment horizontal="right"/>
    </xf>
    <xf numFmtId="222" fontId="76" fillId="0" borderId="74" applyAlignment="1" pivotButton="0" quotePrefix="0" xfId="10">
      <alignment horizontal="right"/>
    </xf>
    <xf numFmtId="0" fontId="82" fillId="3" borderId="0" applyAlignment="1" pivotButton="0" quotePrefix="0" xfId="10">
      <alignment horizontal="center"/>
    </xf>
    <xf numFmtId="221" fontId="82" fillId="3" borderId="0" applyAlignment="1" pivotButton="0" quotePrefix="0" xfId="10">
      <alignment horizontal="center"/>
    </xf>
    <xf numFmtId="0" fontId="77" fillId="3" borderId="0" pivotButton="0" quotePrefix="0" xfId="10"/>
    <xf numFmtId="221" fontId="84" fillId="0" borderId="0" applyAlignment="1" pivotButton="0" quotePrefix="0" xfId="99">
      <alignment horizontal="right"/>
    </xf>
    <xf numFmtId="221" fontId="19" fillId="0" borderId="0" applyAlignment="1" pivotButton="0" quotePrefix="0" xfId="99">
      <alignment horizontal="right"/>
    </xf>
    <xf numFmtId="214" fontId="6" fillId="0" borderId="0" applyAlignment="1" pivotButton="0" quotePrefix="0" xfId="10">
      <alignment horizontal="right" indent="1"/>
    </xf>
    <xf numFmtId="222" fontId="6" fillId="0" borderId="0" pivotButton="0" quotePrefix="0" xfId="10"/>
    <xf numFmtId="3" fontId="6" fillId="0" borderId="0" pivotButton="0" quotePrefix="0" xfId="10"/>
    <xf numFmtId="37" fontId="6" fillId="0" borderId="0" pivotButton="0" quotePrefix="0" xfId="10"/>
    <xf numFmtId="0" fontId="267" fillId="0" borderId="0" pivotButton="0" quotePrefix="0" xfId="10"/>
    <xf numFmtId="224" fontId="6" fillId="0" borderId="0" applyAlignment="1" pivotButton="0" quotePrefix="0" xfId="10">
      <alignment horizontal="center"/>
    </xf>
    <xf numFmtId="213" fontId="6" fillId="0" borderId="0" applyAlignment="1" pivotButton="0" quotePrefix="0" xfId="10">
      <alignment horizontal="center"/>
    </xf>
    <xf numFmtId="38" fontId="6" fillId="0" borderId="0" applyAlignment="1" pivotButton="0" quotePrefix="0" xfId="10">
      <alignment horizontal="center"/>
    </xf>
    <xf numFmtId="222" fontId="6" fillId="0" borderId="0" applyAlignment="1" pivotButton="0" quotePrefix="0" xfId="10">
      <alignment horizontal="center"/>
    </xf>
    <xf numFmtId="222" fontId="76" fillId="3" borderId="0" pivotButton="0" quotePrefix="0" xfId="10"/>
    <xf numFmtId="3" fontId="76" fillId="3" borderId="0" pivotButton="0" quotePrefix="0" xfId="10"/>
    <xf numFmtId="0" fontId="76" fillId="3" borderId="0" pivotButton="0" quotePrefix="0" xfId="10"/>
    <xf numFmtId="215" fontId="263" fillId="27" borderId="0" applyAlignment="1" pivotButton="0" quotePrefix="0" xfId="10">
      <alignment horizontal="right" indent="2"/>
    </xf>
    <xf numFmtId="215" fontId="263" fillId="0" borderId="0" applyAlignment="1" pivotButton="0" quotePrefix="0" xfId="10">
      <alignment horizontal="right" indent="2"/>
    </xf>
    <xf numFmtId="9" fontId="269" fillId="0" borderId="0" applyAlignment="1" pivotButton="0" quotePrefix="0" xfId="20">
      <alignment horizontal="center" vertical="center"/>
    </xf>
    <xf numFmtId="0" fontId="270" fillId="0" borderId="0" applyAlignment="1" pivotButton="0" quotePrefix="0" xfId="0">
      <alignment vertical="center"/>
    </xf>
    <xf numFmtId="0" fontId="269" fillId="0" borderId="0" applyAlignment="1" pivotButton="0" quotePrefix="0" xfId="20">
      <alignment horizontal="left" vertical="center" indent="1"/>
    </xf>
    <xf numFmtId="0" fontId="271" fillId="0" borderId="0" applyAlignment="1" pivotButton="0" quotePrefix="0" xfId="0">
      <alignment vertical="center"/>
    </xf>
    <xf numFmtId="0" fontId="272" fillId="0" borderId="0" applyAlignment="1" pivotButton="0" quotePrefix="0" xfId="0">
      <alignment vertical="center"/>
    </xf>
    <xf numFmtId="176" fontId="213" fillId="0" borderId="26" applyAlignment="1" pivotButton="0" quotePrefix="0" xfId="10">
      <alignment horizontal="center" vertical="center"/>
    </xf>
    <xf numFmtId="176" fontId="213" fillId="0" borderId="0" applyAlignment="1" pivotButton="0" quotePrefix="0" xfId="10">
      <alignment horizontal="center" vertical="center"/>
    </xf>
    <xf numFmtId="177" fontId="213" fillId="0" borderId="0" applyAlignment="1" pivotButton="0" quotePrefix="0" xfId="10">
      <alignment horizontal="center" vertical="center"/>
    </xf>
    <xf numFmtId="0" fontId="273" fillId="0" borderId="0" applyAlignment="1" pivotButton="0" quotePrefix="0" xfId="0">
      <alignment horizontal="centerContinuous"/>
    </xf>
    <xf numFmtId="0" fontId="0" fillId="0" borderId="0" applyAlignment="1" pivotButton="0" quotePrefix="0" xfId="0">
      <alignment horizontal="center" vertical="center" wrapText="1"/>
    </xf>
    <xf numFmtId="0" fontId="215" fillId="0" borderId="0" pivotButton="0" quotePrefix="0" xfId="0"/>
    <xf numFmtId="211" fontId="211" fillId="0" borderId="0" pivotButton="0" quotePrefix="0" xfId="80"/>
    <xf numFmtId="195" fontId="209" fillId="0" borderId="0" pivotButton="0" quotePrefix="0" xfId="0"/>
    <xf numFmtId="9" fontId="73" fillId="0" borderId="0" applyAlignment="1" pivotButton="0" quotePrefix="0" xfId="0">
      <alignment horizontal="center" vertical="center"/>
    </xf>
    <xf numFmtId="0" fontId="151" fillId="0" borderId="0" pivotButton="0" quotePrefix="0" xfId="0"/>
    <xf numFmtId="0" fontId="151" fillId="0" borderId="0" applyAlignment="1" pivotButton="0" quotePrefix="0" xfId="0">
      <alignment vertical="center"/>
    </xf>
    <xf numFmtId="10" fontId="5" fillId="0" borderId="0" applyAlignment="1" pivotButton="0" quotePrefix="0" xfId="80">
      <alignment horizontal="center" vertical="center"/>
    </xf>
    <xf numFmtId="38" fontId="151" fillId="0" borderId="0" pivotButton="0" quotePrefix="0" xfId="0"/>
    <xf numFmtId="2" fontId="151" fillId="0" borderId="0" pivotButton="0" quotePrefix="0" xfId="0"/>
    <xf numFmtId="0" fontId="231" fillId="0" borderId="0" pivotButton="0" quotePrefix="0" xfId="0"/>
    <xf numFmtId="0" fontId="41" fillId="2" borderId="0" applyAlignment="1" pivotButton="0" quotePrefix="0" xfId="0">
      <alignment horizontal="left" vertical="center"/>
    </xf>
    <xf numFmtId="0" fontId="45" fillId="22" borderId="0" applyAlignment="1" pivotButton="0" quotePrefix="0" xfId="0">
      <alignment vertical="center"/>
    </xf>
    <xf numFmtId="0" fontId="44" fillId="22" borderId="0" pivotButton="0" quotePrefix="0" xfId="0"/>
    <xf numFmtId="37" fontId="45" fillId="22" borderId="0" applyAlignment="1" pivotButton="0" quotePrefix="0" xfId="0">
      <alignment horizontal="right" vertical="center" indent="2"/>
    </xf>
    <xf numFmtId="0" fontId="45" fillId="22" borderId="0" applyAlignment="1" pivotButton="0" quotePrefix="0" xfId="0">
      <alignment horizontal="center" vertical="center"/>
    </xf>
    <xf numFmtId="1" fontId="45" fillId="22" borderId="0" applyAlignment="1" pivotButton="0" quotePrefix="0" xfId="0">
      <alignment horizontal="center" vertical="center"/>
    </xf>
    <xf numFmtId="37" fontId="45" fillId="22" borderId="0" applyAlignment="1" pivotButton="0" quotePrefix="0" xfId="0">
      <alignment horizontal="center" vertical="center"/>
    </xf>
    <xf numFmtId="181" fontId="45" fillId="22" borderId="0" applyAlignment="1" pivotButton="0" quotePrefix="0" xfId="0">
      <alignment horizontal="center" vertical="center"/>
    </xf>
    <xf numFmtId="167" fontId="45" fillId="22" borderId="0" applyAlignment="1" pivotButton="0" quotePrefix="0" xfId="0">
      <alignment horizontal="center" vertical="center"/>
    </xf>
    <xf numFmtId="0" fontId="34" fillId="0" borderId="0" applyAlignment="1" pivotButton="0" quotePrefix="0" xfId="7">
      <alignment vertical="center"/>
    </xf>
    <xf numFmtId="0" fontId="44" fillId="0" borderId="0" pivotButton="0" quotePrefix="0" xfId="0"/>
    <xf numFmtId="37" fontId="45" fillId="0" borderId="0" applyAlignment="1" pivotButton="0" quotePrefix="0" xfId="0">
      <alignment horizontal="center"/>
    </xf>
    <xf numFmtId="0" fontId="45" fillId="0" borderId="0" applyAlignment="1" pivotButton="0" quotePrefix="0" xfId="0">
      <alignment horizontal="center"/>
    </xf>
    <xf numFmtId="0" fontId="44" fillId="0" borderId="0" applyAlignment="1" pivotButton="0" quotePrefix="0" xfId="0">
      <alignment horizontal="left"/>
    </xf>
    <xf numFmtId="37" fontId="44" fillId="0" borderId="0" applyAlignment="1" pivotButton="0" quotePrefix="0" xfId="0">
      <alignment horizontal="right" vertical="center" indent="2"/>
    </xf>
    <xf numFmtId="0" fontId="45" fillId="22" borderId="0" pivotButton="0" quotePrefix="0" xfId="0"/>
    <xf numFmtId="194" fontId="223" fillId="0" borderId="0" applyAlignment="1" pivotButton="0" quotePrefix="0" xfId="4">
      <alignment horizontal="center" vertical="center" wrapText="1"/>
    </xf>
    <xf numFmtId="181" fontId="223" fillId="0" borderId="0" applyAlignment="1" pivotButton="0" quotePrefix="0" xfId="4">
      <alignment horizontal="center" vertical="center" wrapText="1"/>
    </xf>
    <xf numFmtId="194" fontId="223" fillId="4" borderId="0" applyAlignment="1" pivotButton="0" quotePrefix="0" xfId="4">
      <alignment horizontal="center" vertical="center" wrapText="1"/>
    </xf>
    <xf numFmtId="181" fontId="223" fillId="4" borderId="0" applyAlignment="1" pivotButton="0" quotePrefix="0" xfId="4">
      <alignment horizontal="center" vertical="center" wrapText="1"/>
    </xf>
    <xf numFmtId="226" fontId="29" fillId="0" borderId="0" applyAlignment="1" pivotButton="0" quotePrefix="0" xfId="10">
      <alignment horizontal="center" vertical="center"/>
    </xf>
    <xf numFmtId="227" fontId="29" fillId="0" borderId="0" applyAlignment="1" pivotButton="0" quotePrefix="0" xfId="0">
      <alignment horizontal="left"/>
    </xf>
    <xf numFmtId="0" fontId="7" fillId="0" borderId="0" pivotButton="0" quotePrefix="0" xfId="11"/>
    <xf numFmtId="168" fontId="29" fillId="0" borderId="0" applyAlignment="1" pivotButton="0" quotePrefix="0" xfId="0">
      <alignment horizontal="center" vertical="center"/>
    </xf>
    <xf numFmtId="37" fontId="0" fillId="0" borderId="0" applyAlignment="1" pivotButton="0" quotePrefix="0" xfId="84">
      <alignment horizontal="center"/>
    </xf>
    <xf numFmtId="0" fontId="41" fillId="2" borderId="28" applyAlignment="1" pivotButton="0" quotePrefix="0" xfId="0">
      <alignment horizontal="centerContinuous" wrapText="1"/>
    </xf>
    <xf numFmtId="0" fontId="41" fillId="2" borderId="13" applyAlignment="1" pivotButton="0" quotePrefix="0" xfId="0">
      <alignment horizontal="centerContinuous" wrapText="1"/>
    </xf>
    <xf numFmtId="0" fontId="41" fillId="0" borderId="59" applyAlignment="1" pivotButton="0" quotePrefix="0" xfId="0">
      <alignment horizontal="centerContinuous" wrapText="1"/>
    </xf>
    <xf numFmtId="0" fontId="41" fillId="0" borderId="59" applyAlignment="1" pivotButton="0" quotePrefix="0" xfId="0">
      <alignment horizontal="center" wrapText="1"/>
    </xf>
    <xf numFmtId="10" fontId="223" fillId="0" borderId="0" applyAlignment="1" pivotButton="0" quotePrefix="0" xfId="4">
      <alignment horizontal="left" vertical="center" indent="1"/>
    </xf>
    <xf numFmtId="168" fontId="28" fillId="12" borderId="0" applyAlignment="1" pivotButton="0" quotePrefix="0" xfId="0">
      <alignment horizontal="right" vertical="center" indent="2"/>
    </xf>
    <xf numFmtId="14" fontId="28" fillId="12" borderId="0" applyAlignment="1" pivotButton="0" quotePrefix="0" xfId="0">
      <alignment horizontal="center" vertical="center"/>
    </xf>
    <xf numFmtId="37" fontId="28" fillId="12" borderId="0" applyAlignment="1" pivotButton="0" quotePrefix="0" xfId="0">
      <alignment horizontal="right" vertical="center" indent="3"/>
    </xf>
    <xf numFmtId="0" fontId="0" fillId="0" borderId="53" pivotButton="0" quotePrefix="0" xfId="0"/>
    <xf numFmtId="0" fontId="0" fillId="0" borderId="54" pivotButton="0" quotePrefix="0" xfId="0"/>
    <xf numFmtId="0" fontId="0" fillId="0" borderId="55" pivotButton="0" quotePrefix="0" xfId="0"/>
    <xf numFmtId="0" fontId="0" fillId="0" borderId="56" pivotButton="0" quotePrefix="0" xfId="0"/>
    <xf numFmtId="0" fontId="83" fillId="0" borderId="52" pivotButton="0" quotePrefix="0" xfId="0"/>
    <xf numFmtId="0" fontId="83" fillId="0" borderId="55" applyAlignment="1" pivotButton="0" quotePrefix="0" xfId="0">
      <alignment horizontal="center"/>
    </xf>
    <xf numFmtId="0" fontId="83" fillId="0" borderId="0" applyAlignment="1" pivotButton="0" quotePrefix="0" xfId="0">
      <alignment horizontal="center"/>
    </xf>
    <xf numFmtId="0" fontId="83" fillId="0" borderId="56" applyAlignment="1" pivotButton="0" quotePrefix="0" xfId="0">
      <alignment horizontal="center"/>
    </xf>
    <xf numFmtId="4" fontId="0" fillId="0" borderId="0" pivotButton="0" quotePrefix="0" xfId="0"/>
    <xf numFmtId="183" fontId="36" fillId="0" borderId="0" applyAlignment="1" pivotButton="0" quotePrefix="0" xfId="7">
      <alignment horizontal="right" vertical="center" indent="1"/>
    </xf>
    <xf numFmtId="169" fontId="9" fillId="0" borderId="0" pivotButton="0" quotePrefix="0" xfId="0"/>
    <xf numFmtId="203" fontId="0" fillId="0" borderId="0" applyAlignment="1" pivotButton="0" quotePrefix="0" xfId="0">
      <alignment horizontal="center"/>
    </xf>
    <xf numFmtId="203" fontId="0" fillId="0" borderId="0" pivotButton="0" quotePrefix="0" xfId="0"/>
    <xf numFmtId="167" fontId="0" fillId="0" borderId="0" pivotButton="0" quotePrefix="0" xfId="80"/>
    <xf numFmtId="176" fontId="147" fillId="0" borderId="0" pivotButton="0" quotePrefix="0" xfId="0"/>
    <xf numFmtId="169" fontId="0" fillId="0" borderId="0" pivotButton="0" quotePrefix="0" xfId="0"/>
    <xf numFmtId="167" fontId="0" fillId="0" borderId="57" applyAlignment="1" pivotButton="0" quotePrefix="0" xfId="0">
      <alignment horizontal="center"/>
    </xf>
    <xf numFmtId="167" fontId="0" fillId="0" borderId="51" applyAlignment="1" pivotButton="0" quotePrefix="0" xfId="0">
      <alignment horizontal="center"/>
    </xf>
    <xf numFmtId="167" fontId="0" fillId="0" borderId="58" applyAlignment="1" pivotButton="0" quotePrefix="0" xfId="0">
      <alignment horizontal="center"/>
    </xf>
    <xf numFmtId="17" fontId="0" fillId="0" borderId="0" pivotButton="0" quotePrefix="0" xfId="0"/>
    <xf numFmtId="0" fontId="123" fillId="0" borderId="0" pivotButton="0" quotePrefix="0" xfId="0"/>
    <xf numFmtId="0" fontId="0" fillId="5" borderId="0" applyAlignment="1" pivotButton="0" quotePrefix="0" xfId="0">
      <alignment vertical="center"/>
    </xf>
    <xf numFmtId="0" fontId="8" fillId="5" borderId="0" applyAlignment="1" pivotButton="0" quotePrefix="0" xfId="33">
      <alignment horizontal="left" vertical="center" indent="1"/>
    </xf>
    <xf numFmtId="0" fontId="8" fillId="5" borderId="0" applyAlignment="1" pivotButton="0" quotePrefix="0" xfId="33">
      <alignment horizontal="center" vertical="center"/>
    </xf>
    <xf numFmtId="191" fontId="8" fillId="5" borderId="0" applyAlignment="1" pivotButton="0" quotePrefix="0" xfId="33">
      <alignment horizontal="center" vertical="center"/>
    </xf>
    <xf numFmtId="3" fontId="8" fillId="5" borderId="0" applyAlignment="1" pivotButton="0" quotePrefix="0" xfId="33">
      <alignment horizontal="right" vertical="center" indent="1"/>
    </xf>
    <xf numFmtId="167" fontId="8" fillId="5" borderId="0" applyAlignment="1" pivotButton="0" quotePrefix="0" xfId="31">
      <alignment horizontal="center" vertical="center"/>
    </xf>
    <xf numFmtId="194" fontId="6" fillId="5" borderId="0" applyAlignment="1" pivotButton="0" quotePrefix="0" xfId="4">
      <alignment horizontal="center" vertical="center" wrapText="1"/>
    </xf>
    <xf numFmtId="181" fontId="6" fillId="5" borderId="0" applyAlignment="1" pivotButton="0" quotePrefix="0" xfId="4">
      <alignment horizontal="center" vertical="center" wrapText="1"/>
    </xf>
    <xf numFmtId="10" fontId="8" fillId="5" borderId="0" applyAlignment="1" pivotButton="0" quotePrefix="0" xfId="80">
      <alignment horizontal="center" vertical="center"/>
    </xf>
    <xf numFmtId="194" fontId="269" fillId="0" borderId="0" applyAlignment="1" pivotButton="0" quotePrefix="0" xfId="20">
      <alignment horizontal="center" vertical="center"/>
    </xf>
    <xf numFmtId="194" fontId="269" fillId="0" borderId="0" applyAlignment="1" pivotButton="0" quotePrefix="0" xfId="20">
      <alignment vertical="center"/>
    </xf>
    <xf numFmtId="0" fontId="0" fillId="0" borderId="0" applyAlignment="1" pivotButton="0" quotePrefix="0" xfId="0">
      <alignment horizontal="left"/>
    </xf>
    <xf numFmtId="15" fontId="32" fillId="0" borderId="0" applyAlignment="1" pivotButton="0" quotePrefix="0" xfId="0">
      <alignment horizontal="center" vertical="center"/>
    </xf>
    <xf numFmtId="168" fontId="278" fillId="0" borderId="0" pivotButton="0" quotePrefix="0" xfId="0"/>
    <xf numFmtId="184" fontId="169" fillId="0" borderId="0" pivotButton="0" quotePrefix="0" xfId="0"/>
    <xf numFmtId="0" fontId="28" fillId="0" borderId="0" applyAlignment="1" pivotButton="0" quotePrefix="0" xfId="12">
      <alignment wrapText="1"/>
    </xf>
    <xf numFmtId="10" fontId="123" fillId="0" borderId="0" pivotButton="0" quotePrefix="0" xfId="0"/>
    <xf numFmtId="228" fontId="0" fillId="0" borderId="0" applyAlignment="1" pivotButton="0" quotePrefix="0" xfId="0">
      <alignment vertical="center"/>
    </xf>
    <xf numFmtId="0" fontId="0" fillId="0" borderId="55" applyAlignment="1" pivotButton="0" quotePrefix="0" xfId="0">
      <alignment horizontal="left"/>
    </xf>
    <xf numFmtId="37" fontId="209" fillId="0" borderId="0" pivotButton="0" quotePrefix="0" xfId="0"/>
    <xf numFmtId="0" fontId="209" fillId="0" borderId="0" pivotButton="0" quotePrefix="1" xfId="0"/>
    <xf numFmtId="0" fontId="6" fillId="0" borderId="0" pivotButton="0" quotePrefix="0" xfId="104"/>
    <xf numFmtId="0" fontId="279" fillId="0" borderId="0" pivotButton="0" quotePrefix="0" xfId="104"/>
    <xf numFmtId="0" fontId="8" fillId="0" borderId="0" pivotButton="0" quotePrefix="0" xfId="104"/>
    <xf numFmtId="169" fontId="8" fillId="0" borderId="0" applyAlignment="1" pivotButton="0" quotePrefix="0" xfId="104">
      <alignment horizontal="center"/>
    </xf>
    <xf numFmtId="0" fontId="6" fillId="0" borderId="0" applyAlignment="1" pivotButton="0" quotePrefix="0" xfId="104">
      <alignment horizontal="center"/>
    </xf>
    <xf numFmtId="0" fontId="2" fillId="0" borderId="1" pivotButton="0" quotePrefix="0" xfId="105"/>
    <xf numFmtId="0" fontId="2" fillId="0" borderId="1" pivotButton="0" quotePrefix="0" xfId="105"/>
    <xf numFmtId="169" fontId="280" fillId="0" borderId="1" applyAlignment="1" pivotButton="0" quotePrefix="0" xfId="105">
      <alignment horizontal="center"/>
    </xf>
    <xf numFmtId="169" fontId="2" fillId="0" borderId="1" applyAlignment="1" pivotButton="0" quotePrefix="0" xfId="105">
      <alignment horizontal="center"/>
    </xf>
    <xf numFmtId="168" fontId="4" fillId="0" borderId="1" applyAlignment="1" pivotButton="0" quotePrefix="0" xfId="105">
      <alignment horizontal="right"/>
    </xf>
    <xf numFmtId="0" fontId="259" fillId="0" borderId="0" applyAlignment="1" pivotButton="0" quotePrefix="0" xfId="104">
      <alignment horizontal="center"/>
    </xf>
    <xf numFmtId="0" fontId="281" fillId="0" borderId="0" pivotButton="0" quotePrefix="0" xfId="106"/>
    <xf numFmtId="0" fontId="282" fillId="0" borderId="0" pivotButton="0" quotePrefix="0" xfId="106"/>
    <xf numFmtId="0" fontId="2" fillId="0" borderId="75" pivotButton="0" quotePrefix="0" xfId="105"/>
    <xf numFmtId="0" fontId="2" fillId="0" borderId="75" pivotButton="0" quotePrefix="0" xfId="105"/>
    <xf numFmtId="169" fontId="280" fillId="0" borderId="75" applyAlignment="1" pivotButton="0" quotePrefix="0" xfId="105">
      <alignment horizontal="center"/>
    </xf>
    <xf numFmtId="169" fontId="2" fillId="0" borderId="75" applyAlignment="1" pivotButton="0" quotePrefix="0" xfId="105">
      <alignment horizontal="center"/>
    </xf>
    <xf numFmtId="169" fontId="2" fillId="0" borderId="75" applyAlignment="1" pivotButton="0" quotePrefix="0" xfId="105">
      <alignment horizontal="right"/>
    </xf>
    <xf numFmtId="168" fontId="4" fillId="0" borderId="0" applyAlignment="1" pivotButton="0" quotePrefix="0" xfId="105">
      <alignment horizontal="right"/>
    </xf>
    <xf numFmtId="229" fontId="2" fillId="0" borderId="75" applyAlignment="1" pivotButton="0" quotePrefix="0" xfId="105">
      <alignment horizontal="center"/>
    </xf>
    <xf numFmtId="0" fontId="1" fillId="0" borderId="0" applyAlignment="1" pivotButton="0" quotePrefix="0" xfId="104">
      <alignment horizontal="center"/>
    </xf>
    <xf numFmtId="0" fontId="1" fillId="0" borderId="0" pivotButton="0" quotePrefix="0" xfId="104"/>
    <xf numFmtId="0" fontId="8" fillId="0" borderId="0" applyAlignment="1" pivotButton="0" quotePrefix="0" xfId="104">
      <alignment vertical="center"/>
    </xf>
    <xf numFmtId="0" fontId="196" fillId="2" borderId="76" applyAlignment="1" pivotButton="0" quotePrefix="0" xfId="104">
      <alignment horizontal="left" vertical="center"/>
    </xf>
    <xf numFmtId="0" fontId="279" fillId="2" borderId="76" applyAlignment="1" pivotButton="0" quotePrefix="0" xfId="104">
      <alignment vertical="center"/>
    </xf>
    <xf numFmtId="230" fontId="164" fillId="2" borderId="76" applyAlignment="1" pivotButton="0" quotePrefix="0" xfId="107">
      <alignment horizontal="centerContinuous" vertical="center"/>
    </xf>
    <xf numFmtId="231" fontId="164" fillId="2" borderId="76" applyAlignment="1" pivotButton="0" quotePrefix="0" xfId="107">
      <alignment horizontal="centerContinuous" vertical="center"/>
    </xf>
    <xf numFmtId="0" fontId="164" fillId="2" borderId="76" applyAlignment="1" pivotButton="0" quotePrefix="0" xfId="104">
      <alignment horizontal="centerContinuous" vertical="center"/>
    </xf>
    <xf numFmtId="0" fontId="249" fillId="2" borderId="76" applyAlignment="1" pivotButton="0" quotePrefix="0" xfId="104">
      <alignment horizontal="centerContinuous" vertical="center"/>
    </xf>
    <xf numFmtId="0" fontId="1" fillId="0" borderId="0" applyAlignment="1" pivotButton="0" quotePrefix="0" xfId="104">
      <alignment horizontal="center" vertical="center"/>
    </xf>
    <xf numFmtId="0" fontId="1" fillId="0" borderId="0" applyAlignment="1" pivotButton="0" quotePrefix="0" xfId="104">
      <alignment vertical="center"/>
    </xf>
    <xf numFmtId="169" fontId="1" fillId="0" borderId="0" applyAlignment="1" pivotButton="0" quotePrefix="0" xfId="104">
      <alignment horizontal="center" vertical="center"/>
    </xf>
    <xf numFmtId="0" fontId="196" fillId="2" borderId="0" applyAlignment="1" pivotButton="0" quotePrefix="0" xfId="104">
      <alignment horizontal="left" vertical="center"/>
    </xf>
    <xf numFmtId="0" fontId="279" fillId="2" borderId="0" applyAlignment="1" pivotButton="0" quotePrefix="0" xfId="104">
      <alignment vertical="center"/>
    </xf>
    <xf numFmtId="0" fontId="164" fillId="2" borderId="0" applyAlignment="1" pivotButton="0" quotePrefix="0" xfId="104">
      <alignment horizontal="center" vertical="center"/>
    </xf>
    <xf numFmtId="231" fontId="164" fillId="2" borderId="0" applyAlignment="1" pivotButton="0" quotePrefix="0" xfId="107">
      <alignment horizontal="center" vertical="center"/>
    </xf>
    <xf numFmtId="0" fontId="164" fillId="2" borderId="0" applyAlignment="1" pivotButton="0" quotePrefix="0" xfId="106">
      <alignment vertical="center"/>
    </xf>
    <xf numFmtId="0" fontId="164" fillId="2" borderId="0" applyAlignment="1" pivotButton="0" quotePrefix="0" xfId="106">
      <alignment horizontal="center" vertical="center"/>
    </xf>
    <xf numFmtId="231" fontId="164" fillId="2" borderId="0" applyAlignment="1" pivotButton="0" quotePrefix="0" xfId="107">
      <alignment horizontal="right" vertical="center" indent="1"/>
    </xf>
    <xf numFmtId="232" fontId="164" fillId="2" borderId="0" applyAlignment="1" pivotButton="0" quotePrefix="0" xfId="107">
      <alignment horizontal="center" vertical="center"/>
    </xf>
    <xf numFmtId="0" fontId="8" fillId="0" borderId="0" applyAlignment="1" pivotButton="0" quotePrefix="0" xfId="106">
      <alignment vertical="center"/>
    </xf>
    <xf numFmtId="0" fontId="8" fillId="0" borderId="0" applyAlignment="1" pivotButton="0" quotePrefix="0" xfId="106">
      <alignment horizontal="right" vertical="center" indent="1"/>
    </xf>
    <xf numFmtId="0" fontId="8" fillId="0" borderId="0" applyAlignment="1" pivotButton="0" quotePrefix="0" xfId="106">
      <alignment horizontal="center" vertical="center"/>
    </xf>
    <xf numFmtId="169" fontId="8" fillId="0" borderId="0" applyAlignment="1" pivotButton="0" quotePrefix="0" xfId="106">
      <alignment horizontal="left" vertical="center" indent="1"/>
    </xf>
    <xf numFmtId="169" fontId="8" fillId="0" borderId="0" applyAlignment="1" pivotButton="0" quotePrefix="0" xfId="106">
      <alignment horizontal="right" vertical="center" indent="1"/>
    </xf>
    <xf numFmtId="167" fontId="8" fillId="0" borderId="0" applyAlignment="1" pivotButton="0" quotePrefix="0" xfId="108">
      <alignment horizontal="center" vertical="center"/>
    </xf>
    <xf numFmtId="204" fontId="8" fillId="0" borderId="0" applyAlignment="1" pivotButton="0" quotePrefix="0" xfId="108">
      <alignment horizontal="center" vertical="center"/>
    </xf>
    <xf numFmtId="176" fontId="8" fillId="0" borderId="0" applyAlignment="1" pivotButton="0" quotePrefix="0" xfId="108">
      <alignment horizontal="right" vertical="center" indent="1"/>
    </xf>
    <xf numFmtId="176" fontId="8" fillId="0" borderId="0" applyAlignment="1" pivotButton="0" quotePrefix="0" xfId="108">
      <alignment horizontal="center" vertical="center"/>
    </xf>
    <xf numFmtId="176" fontId="8" fillId="0" borderId="0" applyAlignment="1" pivotButton="0" quotePrefix="0" xfId="108">
      <alignment vertical="center"/>
    </xf>
    <xf numFmtId="168" fontId="281" fillId="0" borderId="0" pivotButton="0" quotePrefix="0" xfId="106"/>
    <xf numFmtId="167" fontId="164" fillId="2" borderId="76" applyAlignment="1" pivotButton="0" quotePrefix="0" xfId="108">
      <alignment horizontal="centerContinuous" vertical="center"/>
    </xf>
    <xf numFmtId="0" fontId="9" fillId="0" borderId="0" applyAlignment="1" pivotButton="0" quotePrefix="0" xfId="106">
      <alignment vertical="center"/>
    </xf>
    <xf numFmtId="10" fontId="9" fillId="0" borderId="0" applyAlignment="1" pivotButton="0" quotePrefix="0" xfId="106">
      <alignment horizontal="center" vertical="center"/>
    </xf>
    <xf numFmtId="0" fontId="8" fillId="0" borderId="0" applyAlignment="1" pivotButton="0" quotePrefix="0" xfId="106">
      <alignment horizontal="left" vertical="center"/>
    </xf>
    <xf numFmtId="0" fontId="8" fillId="0" borderId="0" applyAlignment="1" pivotButton="0" quotePrefix="0" xfId="106">
      <alignment horizontal="left" vertical="center" wrapText="1"/>
    </xf>
    <xf numFmtId="233" fontId="0" fillId="0" borderId="56" applyAlignment="1" pivotButton="0" quotePrefix="0" xfId="0">
      <alignment horizontal="left" vertical="center"/>
    </xf>
    <xf numFmtId="0" fontId="0" fillId="0" borderId="56" applyAlignment="1" pivotButton="0" quotePrefix="0" xfId="0">
      <alignment horizontal="left" vertical="center"/>
    </xf>
    <xf numFmtId="0" fontId="0" fillId="0" borderId="55" applyAlignment="1" pivotButton="0" quotePrefix="0" xfId="0">
      <alignment horizontal="left" indent="1"/>
    </xf>
    <xf numFmtId="0" fontId="0" fillId="0" borderId="56" applyAlignment="1" pivotButton="0" quotePrefix="0" xfId="0">
      <alignment horizontal="left"/>
    </xf>
    <xf numFmtId="192" fontId="0" fillId="0" borderId="56" applyAlignment="1" pivotButton="0" quotePrefix="0" xfId="0">
      <alignment horizontal="left"/>
    </xf>
    <xf numFmtId="0" fontId="0" fillId="0" borderId="56" applyAlignment="1" pivotButton="0" quotePrefix="1" xfId="0">
      <alignment horizontal="left"/>
    </xf>
    <xf numFmtId="234" fontId="0" fillId="0" borderId="56" applyAlignment="1" pivotButton="0" quotePrefix="0" xfId="0">
      <alignment horizontal="left"/>
    </xf>
    <xf numFmtId="0" fontId="0" fillId="0" borderId="57" applyAlignment="1" pivotButton="0" quotePrefix="0" xfId="0">
      <alignment horizontal="left" indent="1"/>
    </xf>
    <xf numFmtId="168" fontId="29" fillId="0" borderId="0" applyAlignment="1" pivotButton="0" quotePrefix="0" xfId="40">
      <alignment horizontal="left" vertical="top" indent="1"/>
    </xf>
    <xf numFmtId="0" fontId="36" fillId="0" borderId="0" applyAlignment="1" pivotButton="0" quotePrefix="0" xfId="40">
      <alignment horizontal="left" vertical="top" indent="1"/>
    </xf>
    <xf numFmtId="183" fontId="36" fillId="4" borderId="9" applyAlignment="1" pivotButton="0" quotePrefix="0" xfId="40">
      <alignment vertical="top"/>
    </xf>
    <xf numFmtId="0" fontId="72" fillId="0" borderId="0" applyAlignment="1" pivotButton="0" quotePrefix="0" xfId="6">
      <alignment horizontal="left" vertical="top" indent="2"/>
    </xf>
    <xf numFmtId="183" fontId="36" fillId="0" borderId="0" applyAlignment="1" pivotButton="0" quotePrefix="0" xfId="40">
      <alignment vertical="top"/>
    </xf>
    <xf numFmtId="180" fontId="30" fillId="0" borderId="0" applyAlignment="1" pivotButton="0" quotePrefix="0" xfId="40">
      <alignment vertical="top"/>
    </xf>
    <xf numFmtId="183" fontId="36" fillId="6" borderId="9" applyAlignment="1" pivotButton="0" quotePrefix="0" xfId="40">
      <alignment vertical="top"/>
    </xf>
    <xf numFmtId="0" fontId="28" fillId="0" borderId="0" applyAlignment="1" pivotButton="0" quotePrefix="0" xfId="0">
      <alignment vertical="top"/>
    </xf>
    <xf numFmtId="9" fontId="0" fillId="0" borderId="0" applyAlignment="1" pivotButton="0" quotePrefix="0" xfId="24">
      <alignment horizontal="right" indent="1"/>
    </xf>
    <xf numFmtId="167" fontId="172" fillId="0" borderId="0" applyAlignment="1" pivotButton="0" quotePrefix="0" xfId="24">
      <alignment horizontal="left"/>
    </xf>
    <xf numFmtId="0" fontId="0" fillId="0" borderId="58" applyAlignment="1" pivotButton="0" quotePrefix="1" xfId="0">
      <alignment horizontal="left"/>
    </xf>
    <xf numFmtId="0" fontId="132" fillId="6" borderId="0" applyAlignment="1" pivotButton="0" quotePrefix="0" xfId="0">
      <alignment horizontal="centerContinuous"/>
    </xf>
    <xf numFmtId="0" fontId="186" fillId="6" borderId="0" applyAlignment="1" pivotButton="0" quotePrefix="0" xfId="0">
      <alignment horizontal="centerContinuous"/>
    </xf>
    <xf numFmtId="235" fontId="3" fillId="0" borderId="0" applyAlignment="1" pivotButton="0" quotePrefix="0" xfId="0">
      <alignment horizontal="centerContinuous"/>
    </xf>
    <xf numFmtId="0" fontId="0" fillId="0" borderId="0" applyAlignment="1" pivotButton="0" quotePrefix="0" xfId="0">
      <alignment horizontal="centerContinuous"/>
    </xf>
    <xf numFmtId="0" fontId="0" fillId="0" borderId="0" applyAlignment="1" pivotButton="0" quotePrefix="0" xfId="0">
      <alignment horizontal="right" wrapText="1" indent="1"/>
    </xf>
    <xf numFmtId="0" fontId="212" fillId="0" borderId="0" applyAlignment="1" pivotButton="0" quotePrefix="0" xfId="0">
      <alignment horizontal="right" indent="1"/>
    </xf>
    <xf numFmtId="0" fontId="0" fillId="4" borderId="0" applyAlignment="1" pivotButton="0" quotePrefix="0" xfId="0">
      <alignment horizontal="right" wrapText="1" indent="1"/>
    </xf>
    <xf numFmtId="0" fontId="0" fillId="4" borderId="0" applyAlignment="1" pivotButton="0" quotePrefix="0" xfId="0">
      <alignment horizontal="left" indent="1"/>
    </xf>
    <xf numFmtId="0" fontId="0" fillId="4" borderId="0" pivotButton="0" quotePrefix="0" xfId="0"/>
    <xf numFmtId="192" fontId="0" fillId="0" borderId="0" applyAlignment="1" pivotButton="0" quotePrefix="0" xfId="90">
      <alignment horizontal="right" indent="1"/>
    </xf>
    <xf numFmtId="192" fontId="0" fillId="4" borderId="0" applyAlignment="1" pivotButton="0" quotePrefix="0" xfId="90">
      <alignment horizontal="right" indent="1"/>
    </xf>
    <xf numFmtId="192" fontId="0" fillId="0" borderId="0" pivotButton="0" quotePrefix="0" xfId="0"/>
    <xf numFmtId="236" fontId="48" fillId="0" borderId="0" applyAlignment="1" pivotButton="0" quotePrefix="0" xfId="65">
      <alignment horizontal="right" vertical="center"/>
    </xf>
    <xf numFmtId="236" fontId="48" fillId="0" borderId="0" applyAlignment="1" pivotButton="0" quotePrefix="0" xfId="65">
      <alignment vertical="center"/>
    </xf>
    <xf numFmtId="0" fontId="80" fillId="2" borderId="0" applyAlignment="1" pivotButton="0" quotePrefix="0" xfId="0">
      <alignment horizontal="center"/>
    </xf>
    <xf numFmtId="0" fontId="80" fillId="2" borderId="0" pivotButton="0" quotePrefix="0" xfId="0"/>
    <xf numFmtId="0" fontId="80" fillId="2" borderId="0" applyAlignment="1" pivotButton="0" quotePrefix="0" xfId="0">
      <alignment horizontal="left"/>
    </xf>
    <xf numFmtId="0" fontId="80" fillId="2" borderId="0" applyAlignment="1" pivotButton="0" quotePrefix="0" xfId="0">
      <alignment horizontal="center" wrapText="1"/>
    </xf>
    <xf numFmtId="0" fontId="189" fillId="0" borderId="0" applyAlignment="1" pivotButton="0" quotePrefix="0" xfId="2">
      <alignment horizontal="left" vertical="center"/>
    </xf>
    <xf numFmtId="0" fontId="32" fillId="0" borderId="0" applyAlignment="1" pivotButton="0" quotePrefix="0" xfId="0">
      <alignment vertical="center"/>
    </xf>
    <xf numFmtId="37" fontId="32" fillId="0" borderId="0" applyAlignment="1" pivotButton="0" quotePrefix="0" xfId="0">
      <alignment horizontal="right" vertical="center" indent="1"/>
    </xf>
    <xf numFmtId="167" fontId="32" fillId="0" borderId="0" applyAlignment="1" pivotButton="0" quotePrefix="0" xfId="0">
      <alignment horizontal="center" vertical="center"/>
    </xf>
    <xf numFmtId="14" fontId="32" fillId="0" borderId="0" applyAlignment="1" pivotButton="0" quotePrefix="0" xfId="0">
      <alignment horizontal="center" vertical="center"/>
    </xf>
    <xf numFmtId="186" fontId="32" fillId="0" borderId="0" applyAlignment="1" pivotButton="0" quotePrefix="0" xfId="0">
      <alignment horizontal="center" vertical="center"/>
    </xf>
    <xf numFmtId="169" fontId="32" fillId="0" borderId="0" applyAlignment="1" pivotButton="0" quotePrefix="0" xfId="0">
      <alignment horizontal="right" vertical="center" indent="2"/>
    </xf>
    <xf numFmtId="168" fontId="32" fillId="0" borderId="0" applyAlignment="1" pivotButton="0" quotePrefix="0" xfId="0">
      <alignment horizontal="right" vertical="center" indent="1"/>
    </xf>
    <xf numFmtId="192" fontId="0" fillId="0" borderId="0" applyAlignment="1" pivotButton="0" quotePrefix="0" xfId="90">
      <alignment horizontal="right" indent="1"/>
    </xf>
    <xf numFmtId="0" fontId="41" fillId="2" borderId="0" pivotButton="0" quotePrefix="0" xfId="0"/>
    <xf numFmtId="0" fontId="41" fillId="2" borderId="0" applyAlignment="1" pivotButton="0" quotePrefix="0" xfId="0">
      <alignment horizontal="center"/>
    </xf>
    <xf numFmtId="167" fontId="0" fillId="0" borderId="56" applyAlignment="1" pivotButton="0" quotePrefix="0" xfId="0">
      <alignment horizontal="left" vertical="center"/>
    </xf>
    <xf numFmtId="37" fontId="131" fillId="0" borderId="0" pivotButton="0" quotePrefix="0" xfId="0"/>
    <xf numFmtId="0" fontId="289" fillId="5" borderId="0" pivotButton="0" quotePrefix="0" xfId="0"/>
    <xf numFmtId="0" fontId="288" fillId="0" borderId="0" pivotButton="0" quotePrefix="0" xfId="0"/>
    <xf numFmtId="237" fontId="0" fillId="0" borderId="0" pivotButton="0" quotePrefix="0" xfId="0"/>
    <xf numFmtId="194" fontId="223" fillId="0" borderId="0" applyAlignment="1" pivotButton="0" quotePrefix="0" xfId="4">
      <alignment horizontal="right" vertical="center" wrapText="1" indent="1"/>
    </xf>
    <xf numFmtId="3" fontId="285" fillId="0" borderId="0" applyAlignment="1" pivotButton="0" quotePrefix="0" xfId="0">
      <alignment horizontal="right" vertical="center" wrapText="1" shrinkToFit="1" readingOrder="1"/>
    </xf>
    <xf numFmtId="0" fontId="0" fillId="0" borderId="0" applyAlignment="1" pivotButton="0" quotePrefix="0" xfId="0">
      <alignment horizontal="left" indent="3"/>
    </xf>
    <xf numFmtId="0" fontId="12" fillId="0" borderId="0" applyAlignment="1" pivotButton="0" quotePrefix="0" xfId="87">
      <alignment horizontal="left" vertical="top"/>
    </xf>
    <xf numFmtId="0" fontId="245" fillId="0" borderId="0" applyAlignment="1" pivotButton="0" quotePrefix="0" xfId="87">
      <alignment horizontal="left" vertical="top"/>
    </xf>
    <xf numFmtId="0" fontId="12" fillId="0" borderId="0" applyAlignment="1" pivotButton="0" quotePrefix="0" xfId="87">
      <alignment horizontal="left" vertical="top" wrapText="1"/>
    </xf>
    <xf numFmtId="169" fontId="183" fillId="0" borderId="0" applyAlignment="1" pivotButton="0" quotePrefix="0" xfId="0">
      <alignment vertical="center"/>
    </xf>
    <xf numFmtId="0" fontId="292" fillId="0" borderId="0" pivotButton="0" quotePrefix="0" xfId="93"/>
    <xf numFmtId="0" fontId="293" fillId="0" borderId="0" applyAlignment="1" pivotButton="0" quotePrefix="0" xfId="93">
      <alignment wrapText="1"/>
    </xf>
    <xf numFmtId="0" fontId="294" fillId="0" borderId="0" applyAlignment="1" pivotButton="0" quotePrefix="0" xfId="93">
      <alignment wrapText="1"/>
    </xf>
    <xf numFmtId="14" fontId="295" fillId="0" borderId="0" applyAlignment="1" pivotButton="0" quotePrefix="0" xfId="93">
      <alignment horizontal="right"/>
    </xf>
    <xf numFmtId="0" fontId="295" fillId="0" borderId="0" pivotButton="0" quotePrefix="0" xfId="93"/>
    <xf numFmtId="212" fontId="295" fillId="0" borderId="0" pivotButton="0" quotePrefix="0" xfId="103"/>
    <xf numFmtId="168" fontId="292" fillId="0" borderId="0" pivotButton="0" quotePrefix="0" xfId="93"/>
    <xf numFmtId="0" fontId="292" fillId="0" borderId="0" applyAlignment="1" pivotButton="0" quotePrefix="0" xfId="93">
      <alignment horizontal="right"/>
    </xf>
    <xf numFmtId="14" fontId="292" fillId="0" borderId="0" pivotButton="0" quotePrefix="0" xfId="93"/>
    <xf numFmtId="14" fontId="296" fillId="0" borderId="0" applyAlignment="1" pivotButton="0" quotePrefix="0" xfId="93">
      <alignment horizontal="right"/>
    </xf>
    <xf numFmtId="194" fontId="292" fillId="0" borderId="0" pivotButton="0" quotePrefix="0" xfId="95"/>
    <xf numFmtId="212" fontId="292" fillId="0" borderId="0" pivotButton="0" quotePrefix="0" xfId="95"/>
    <xf numFmtId="0" fontId="293" fillId="0" borderId="0" pivotButton="0" quotePrefix="0" xfId="93"/>
    <xf numFmtId="168" fontId="293" fillId="0" borderId="0" pivotButton="0" quotePrefix="0" xfId="93"/>
    <xf numFmtId="168" fontId="294" fillId="0" borderId="0" pivotButton="0" quotePrefix="0" xfId="93"/>
    <xf numFmtId="212" fontId="294" fillId="0" borderId="0" pivotButton="0" quotePrefix="0" xfId="93"/>
    <xf numFmtId="0" fontId="292" fillId="0" borderId="0" applyAlignment="1" pivotButton="0" quotePrefix="0" xfId="93">
      <alignment wrapText="1"/>
    </xf>
    <xf numFmtId="0" fontId="295" fillId="0" borderId="0" applyAlignment="1" pivotButton="0" quotePrefix="0" xfId="93">
      <alignment wrapText="1"/>
    </xf>
    <xf numFmtId="0" fontId="297" fillId="0" borderId="0" pivotButton="0" quotePrefix="0" xfId="93"/>
    <xf numFmtId="168" fontId="295" fillId="0" borderId="0" pivotButton="0" quotePrefix="0" xfId="93"/>
    <xf numFmtId="0" fontId="294" fillId="0" borderId="0" pivotButton="0" quotePrefix="0" xfId="0"/>
    <xf numFmtId="0" fontId="294" fillId="0" borderId="0" pivotButton="0" quotePrefix="0" xfId="93"/>
    <xf numFmtId="10" fontId="292" fillId="0" borderId="0" pivotButton="0" quotePrefix="0" xfId="109"/>
    <xf numFmtId="0" fontId="135" fillId="0" borderId="38" pivotButton="0" quotePrefix="0" xfId="62"/>
    <xf numFmtId="183" fontId="135" fillId="0" borderId="38" applyAlignment="1" pivotButton="0" quotePrefix="0" xfId="62">
      <alignment horizontal="center" vertical="center"/>
    </xf>
    <xf numFmtId="0" fontId="44" fillId="0" borderId="0" applyAlignment="1" pivotButton="0" quotePrefix="0" xfId="6">
      <alignment vertical="center"/>
    </xf>
    <xf numFmtId="183" fontId="29" fillId="0" borderId="0" applyAlignment="1" pivotButton="0" quotePrefix="0" xfId="7">
      <alignment horizontal="center" vertical="center"/>
    </xf>
    <xf numFmtId="10" fontId="29" fillId="0" borderId="0" applyAlignment="1" pivotButton="0" quotePrefix="0" xfId="7">
      <alignment horizontal="center" vertical="center"/>
    </xf>
    <xf numFmtId="0" fontId="2" fillId="0" borderId="0" pivotButton="0" quotePrefix="0" xfId="1"/>
    <xf numFmtId="183" fontId="2" fillId="0" borderId="0" applyAlignment="1" pivotButton="0" quotePrefix="0" xfId="1">
      <alignment horizontal="center" vertical="center"/>
    </xf>
    <xf numFmtId="167" fontId="29" fillId="0" borderId="0" applyAlignment="1" pivotButton="0" quotePrefix="0" xfId="7">
      <alignment horizontal="center" vertical="center"/>
    </xf>
    <xf numFmtId="169" fontId="0" fillId="0" borderId="0" applyAlignment="1" pivotButton="0" quotePrefix="0" xfId="0">
      <alignment horizontal="center"/>
    </xf>
    <xf numFmtId="0" fontId="41" fillId="2" borderId="0" applyAlignment="1" pivotButton="0" quotePrefix="1" xfId="0">
      <alignment horizontal="centerContinuous" vertical="center"/>
    </xf>
    <xf numFmtId="195" fontId="0" fillId="0" borderId="0" pivotButton="0" quotePrefix="0" xfId="0"/>
    <xf numFmtId="37" fontId="298" fillId="0" borderId="0" pivotButton="0" quotePrefix="0" xfId="0"/>
    <xf numFmtId="167" fontId="298" fillId="0" borderId="0" pivotButton="0" quotePrefix="0" xfId="0"/>
    <xf numFmtId="0" fontId="298" fillId="0" borderId="0" pivotButton="0" quotePrefix="0" xfId="0"/>
    <xf numFmtId="2" fontId="223" fillId="0" borderId="0" applyAlignment="1" pivotButton="0" quotePrefix="0" xfId="4">
      <alignment horizontal="right" vertical="center" wrapText="1"/>
    </xf>
    <xf numFmtId="212" fontId="292" fillId="0" borderId="0" pivotButton="0" quotePrefix="0" xfId="93"/>
    <xf numFmtId="238" fontId="292" fillId="0" borderId="0" pivotButton="0" quotePrefix="0" xfId="93"/>
    <xf numFmtId="173" fontId="292" fillId="0" borderId="0" pivotButton="0" quotePrefix="0" xfId="93"/>
    <xf numFmtId="212" fontId="295" fillId="12" borderId="0" pivotButton="0" quotePrefix="0" xfId="103"/>
    <xf numFmtId="212" fontId="295" fillId="0" borderId="0" pivotButton="0" quotePrefix="0" xfId="93"/>
    <xf numFmtId="210" fontId="6" fillId="0" borderId="0" applyAlignment="1" pivotButton="0" quotePrefix="0" xfId="25">
      <alignment horizontal="center"/>
    </xf>
    <xf numFmtId="10" fontId="0" fillId="0" borderId="0" pivotButton="0" quotePrefix="0" xfId="0"/>
    <xf numFmtId="194" fontId="151" fillId="0" borderId="0" applyAlignment="1" pivotButton="0" quotePrefix="0" xfId="0">
      <alignment vertical="center"/>
    </xf>
    <xf numFmtId="0" fontId="285" fillId="0" borderId="0" applyAlignment="1" pivotButton="0" quotePrefix="0" xfId="0">
      <alignment horizontal="left" vertical="center" wrapText="1" shrinkToFit="1" readingOrder="1"/>
    </xf>
    <xf numFmtId="0" fontId="299" fillId="0" borderId="0" applyAlignment="1" pivotButton="0" quotePrefix="0" xfId="0">
      <alignment horizontal="left" vertical="center" wrapText="1" shrinkToFit="1" readingOrder="1"/>
    </xf>
    <xf numFmtId="0" fontId="300" fillId="0" borderId="0" applyAlignment="1" pivotButton="0" quotePrefix="0" xfId="0">
      <alignment horizontal="left" vertical="center" wrapText="1" shrinkToFit="1" readingOrder="1"/>
    </xf>
    <xf numFmtId="0" fontId="285" fillId="0" borderId="0" applyAlignment="1" pivotButton="0" quotePrefix="0" xfId="0">
      <alignment horizontal="right" vertical="center" wrapText="1" shrinkToFit="1" readingOrder="1"/>
    </xf>
    <xf numFmtId="0" fontId="287" fillId="0" borderId="0" applyAlignment="1" pivotButton="0" quotePrefix="0" xfId="0">
      <alignment horizontal="right" vertical="center" wrapText="1" shrinkToFit="1" readingOrder="1"/>
    </xf>
    <xf numFmtId="0" fontId="285" fillId="14" borderId="0" applyAlignment="1" pivotButton="0" quotePrefix="0" xfId="0">
      <alignment horizontal="right" vertical="center" wrapText="1" shrinkToFit="1" readingOrder="1"/>
    </xf>
    <xf numFmtId="3" fontId="285" fillId="0" borderId="41" applyAlignment="1" pivotButton="0" quotePrefix="0" xfId="0">
      <alignment horizontal="right" vertical="center" wrapText="1" shrinkToFit="1" readingOrder="1"/>
    </xf>
    <xf numFmtId="3" fontId="285" fillId="0" borderId="39" applyAlignment="1" pivotButton="0" quotePrefix="0" xfId="0">
      <alignment horizontal="right" vertical="center" wrapText="1" shrinkToFit="1" readingOrder="1"/>
    </xf>
    <xf numFmtId="3" fontId="285" fillId="0" borderId="40" applyAlignment="1" pivotButton="0" quotePrefix="0" xfId="0">
      <alignment horizontal="right" vertical="center" wrapText="1" shrinkToFit="1" readingOrder="1"/>
    </xf>
    <xf numFmtId="167" fontId="8" fillId="0" borderId="0" applyAlignment="1" pivotButton="0" quotePrefix="0" xfId="24">
      <alignment horizontal="center" vertical="center"/>
    </xf>
    <xf numFmtId="167" fontId="8" fillId="10" borderId="0" applyAlignment="1" pivotButton="0" quotePrefix="0" xfId="24">
      <alignment horizontal="center" vertical="center"/>
    </xf>
    <xf numFmtId="0" fontId="302" fillId="0" borderId="10" applyAlignment="1" pivotButton="0" quotePrefix="0" xfId="52">
      <alignment horizontal="left" vertical="top" wrapText="1"/>
    </xf>
    <xf numFmtId="0" fontId="12" fillId="0" borderId="0" pivotButton="0" quotePrefix="0" xfId="52"/>
    <xf numFmtId="0" fontId="302" fillId="0" borderId="0" applyAlignment="1" pivotButton="0" quotePrefix="0" xfId="52">
      <alignment horizontal="left" vertical="top"/>
    </xf>
    <xf numFmtId="0" fontId="12" fillId="0" borderId="10" applyAlignment="1" pivotButton="0" quotePrefix="0" xfId="52">
      <alignment horizontal="left" vertical="top" wrapText="1"/>
    </xf>
    <xf numFmtId="239" fontId="302" fillId="0" borderId="10" applyAlignment="1" pivotButton="0" quotePrefix="0" xfId="52">
      <alignment horizontal="left" vertical="top" wrapText="1"/>
    </xf>
    <xf numFmtId="240" fontId="302" fillId="0" borderId="10" applyAlignment="1" pivotButton="0" quotePrefix="0" xfId="52">
      <alignment horizontal="left" vertical="top" wrapText="1"/>
    </xf>
    <xf numFmtId="10" fontId="12" fillId="0" borderId="0" pivotButton="0" quotePrefix="0" xfId="52"/>
    <xf numFmtId="17" fontId="302" fillId="0" borderId="10" applyAlignment="1" pivotButton="0" quotePrefix="0" xfId="52">
      <alignment horizontal="left" vertical="top" wrapText="1"/>
    </xf>
    <xf numFmtId="181" fontId="302" fillId="0" borderId="10" applyAlignment="1" pivotButton="0" quotePrefix="0" xfId="52">
      <alignment horizontal="left" vertical="top" wrapText="1"/>
    </xf>
    <xf numFmtId="1" fontId="302" fillId="0" borderId="10" applyAlignment="1" pivotButton="0" quotePrefix="0" xfId="52">
      <alignment horizontal="left" vertical="top" wrapText="1"/>
    </xf>
    <xf numFmtId="181" fontId="12" fillId="0" borderId="10" applyAlignment="1" pivotButton="0" quotePrefix="0" xfId="52">
      <alignment horizontal="left" vertical="top" wrapText="1"/>
    </xf>
    <xf numFmtId="181" fontId="247" fillId="0" borderId="0" pivotButton="0" quotePrefix="0" xfId="52"/>
    <xf numFmtId="0" fontId="247" fillId="0" borderId="0" pivotButton="0" quotePrefix="0" xfId="52"/>
    <xf numFmtId="0" fontId="303" fillId="0" borderId="0" pivotButton="0" quotePrefix="0" xfId="52"/>
    <xf numFmtId="181" fontId="12" fillId="0" borderId="0" pivotButton="0" quotePrefix="0" xfId="52"/>
    <xf numFmtId="239" fontId="12" fillId="0" borderId="0" pivotButton="0" quotePrefix="0" xfId="52"/>
    <xf numFmtId="0" fontId="215" fillId="0" borderId="0" applyAlignment="1" pivotButton="0" quotePrefix="0" xfId="0">
      <alignment horizontal="center" vertical="center"/>
    </xf>
    <xf numFmtId="241" fontId="8" fillId="0" borderId="0" applyAlignment="1" pivotButton="0" quotePrefix="0" xfId="0">
      <alignment horizontal="right" vertical="center" wrapText="1" indent="1"/>
    </xf>
    <xf numFmtId="9" fontId="0" fillId="0" borderId="0" pivotButton="0" quotePrefix="0" xfId="80"/>
    <xf numFmtId="0" fontId="112" fillId="0" borderId="0" pivotButton="0" quotePrefix="0" xfId="0"/>
    <xf numFmtId="0" fontId="113" fillId="0" borderId="0" pivotButton="0" quotePrefix="0" xfId="0"/>
    <xf numFmtId="212" fontId="112" fillId="0" borderId="0" pivotButton="0" quotePrefix="0" xfId="0"/>
    <xf numFmtId="9" fontId="73" fillId="0" borderId="0" pivotButton="0" quotePrefix="0" xfId="80"/>
    <xf numFmtId="9" fontId="44" fillId="0" borderId="0" applyAlignment="1" pivotButton="0" quotePrefix="0" xfId="80">
      <alignment horizontal="left" vertical="center" indent="2"/>
    </xf>
    <xf numFmtId="0" fontId="131" fillId="0" borderId="0" applyAlignment="1" pivotButton="0" quotePrefix="1" xfId="46">
      <alignment horizontal="left"/>
    </xf>
    <xf numFmtId="184" fontId="30" fillId="0" borderId="0" applyAlignment="1" pivotButton="0" quotePrefix="1" xfId="7">
      <alignment vertical="center"/>
    </xf>
    <xf numFmtId="0" fontId="31" fillId="2" borderId="28" applyAlignment="1" pivotButton="0" quotePrefix="1" xfId="0">
      <alignment horizontal="centerContinuous" vertical="center"/>
    </xf>
    <xf numFmtId="0" fontId="31" fillId="2" borderId="13" applyAlignment="1" pivotButton="0" quotePrefix="1" xfId="0">
      <alignment horizontal="centerContinuous" vertical="center"/>
    </xf>
    <xf numFmtId="164" fontId="79" fillId="2" borderId="79" applyAlignment="1" pivotButton="0" quotePrefix="1" xfId="10">
      <alignment horizontal="center" wrapText="1"/>
    </xf>
    <xf numFmtId="0" fontId="41" fillId="2" borderId="83" applyAlignment="1" pivotButton="0" quotePrefix="0" xfId="0">
      <alignment horizontal="centerContinuous" wrapText="1"/>
    </xf>
    <xf numFmtId="194" fontId="76" fillId="6" borderId="0" applyAlignment="1" pivotButton="0" quotePrefix="0" xfId="4">
      <alignment horizontal="right" vertical="center" wrapText="1" indent="1"/>
    </xf>
    <xf numFmtId="0" fontId="309" fillId="0" borderId="0" pivotButton="0" quotePrefix="0" xfId="123"/>
    <xf numFmtId="0" fontId="201" fillId="0" borderId="0" applyAlignment="1" pivotButton="0" quotePrefix="0" xfId="123">
      <alignment vertical="top"/>
    </xf>
    <xf numFmtId="0" fontId="202" fillId="0" borderId="0" applyAlignment="1" pivotButton="0" quotePrefix="0" xfId="123">
      <alignment vertical="top"/>
    </xf>
    <xf numFmtId="0" fontId="3" fillId="0" borderId="0" applyAlignment="1" pivotButton="0" quotePrefix="0" xfId="0">
      <alignment horizontal="left" indent="1"/>
    </xf>
    <xf numFmtId="0" fontId="145" fillId="0" borderId="0" applyAlignment="1" pivotButton="0" quotePrefix="0" xfId="0">
      <alignment vertical="center"/>
    </xf>
    <xf numFmtId="0" fontId="240" fillId="0" borderId="0" pivotButton="0" quotePrefix="0" xfId="1"/>
    <xf numFmtId="0" fontId="240" fillId="0" borderId="0" pivotButton="0" quotePrefix="0" xfId="1"/>
    <xf numFmtId="0" fontId="80" fillId="2" borderId="0" applyAlignment="1" pivotButton="0" quotePrefix="0" xfId="0">
      <alignment horizontal="centerContinuous" wrapText="1"/>
    </xf>
    <xf numFmtId="37" fontId="80" fillId="2" borderId="0" applyAlignment="1" pivotButton="0" quotePrefix="0" xfId="0">
      <alignment horizontal="centerContinuous" wrapText="1"/>
    </xf>
    <xf numFmtId="167" fontId="80" fillId="2" borderId="0" applyAlignment="1" pivotButton="0" quotePrefix="0" xfId="0">
      <alignment horizontal="centerContinuous" wrapText="1"/>
    </xf>
    <xf numFmtId="0" fontId="80" fillId="2" borderId="0" applyAlignment="1" pivotButton="0" quotePrefix="0" xfId="0">
      <alignment horizontal="left" wrapText="1"/>
    </xf>
    <xf numFmtId="37" fontId="80" fillId="2" borderId="0" applyAlignment="1" pivotButton="0" quotePrefix="0" xfId="0">
      <alignment horizontal="right" wrapText="1" indent="2"/>
    </xf>
    <xf numFmtId="167" fontId="80" fillId="2" borderId="0" applyAlignment="1" pivotButton="0" quotePrefix="0" xfId="0">
      <alignment horizontal="center" wrapText="1"/>
    </xf>
    <xf numFmtId="0" fontId="151" fillId="0" borderId="0" applyAlignment="1" pivotButton="0" quotePrefix="0" xfId="0">
      <alignment horizontal="center"/>
    </xf>
    <xf numFmtId="0" fontId="151" fillId="0" borderId="0" applyAlignment="1" pivotButton="0" quotePrefix="0" xfId="0">
      <alignment horizontal="center" vertical="center"/>
    </xf>
    <xf numFmtId="176" fontId="0" fillId="0" borderId="0" applyAlignment="1" pivotButton="0" quotePrefix="0" xfId="0">
      <alignment horizontal="right" vertical="center" wrapText="1" indent="1"/>
    </xf>
    <xf numFmtId="0" fontId="0" fillId="0" borderId="0" applyAlignment="1" pivotButton="0" quotePrefix="0" xfId="0">
      <alignment horizontal="left" vertical="center" wrapText="1"/>
    </xf>
    <xf numFmtId="0" fontId="151" fillId="0" borderId="0" applyAlignment="1" pivotButton="0" quotePrefix="0" xfId="0">
      <alignment wrapText="1"/>
    </xf>
    <xf numFmtId="194" fontId="298" fillId="0" borderId="0" pivotButton="0" quotePrefix="0" xfId="0"/>
    <xf numFmtId="10" fontId="213" fillId="0" borderId="0" applyAlignment="1" pivotButton="0" quotePrefix="0" xfId="7">
      <alignment horizontal="center" vertical="center"/>
    </xf>
    <xf numFmtId="169" fontId="215" fillId="0" borderId="0" applyAlignment="1" pivotButton="0" quotePrefix="0" xfId="0">
      <alignment horizontal="center" vertical="center"/>
    </xf>
    <xf numFmtId="14" fontId="9" fillId="0" borderId="84" applyAlignment="1" pivotButton="0" quotePrefix="0" xfId="0">
      <alignment horizontal="center"/>
    </xf>
    <xf numFmtId="167" fontId="72" fillId="0" borderId="0" applyAlignment="1" pivotButton="0" quotePrefix="0" xfId="0">
      <alignment horizontal="left"/>
    </xf>
    <xf numFmtId="0" fontId="311" fillId="0" borderId="0" applyAlignment="1" applyProtection="1" pivotButton="0" quotePrefix="0" xfId="0">
      <alignment horizontal="left" indent="2"/>
      <protection locked="0" hidden="0"/>
    </xf>
    <xf numFmtId="0" fontId="28" fillId="0" borderId="0" applyAlignment="1" applyProtection="1" pivotButton="0" quotePrefix="0" xfId="0">
      <alignment horizontal="left" indent="2"/>
      <protection locked="0" hidden="0"/>
    </xf>
    <xf numFmtId="0" fontId="310" fillId="0" borderId="0" applyAlignment="1" applyProtection="1" pivotButton="0" quotePrefix="0" xfId="0">
      <alignment horizontal="left"/>
      <protection locked="0" hidden="0"/>
    </xf>
    <xf numFmtId="0" fontId="32" fillId="0" borderId="0" applyProtection="1" pivotButton="0" quotePrefix="0" xfId="0">
      <protection locked="0" hidden="0"/>
    </xf>
    <xf numFmtId="0" fontId="312" fillId="0" borderId="0" applyAlignment="1" pivotButton="0" quotePrefix="0" xfId="7">
      <alignment vertical="center"/>
    </xf>
    <xf numFmtId="0" fontId="45" fillId="0" borderId="8" applyAlignment="1" pivotButton="0" quotePrefix="0" xfId="6">
      <alignment horizontal="left" vertical="center" indent="1"/>
    </xf>
    <xf numFmtId="10" fontId="0" fillId="0" borderId="0" pivotButton="0" quotePrefix="0" xfId="80"/>
    <xf numFmtId="0" fontId="41" fillId="2" borderId="0" applyAlignment="1" pivotButton="0" quotePrefix="1" xfId="0">
      <alignment horizontal="left" wrapText="1"/>
    </xf>
    <xf numFmtId="0" fontId="0" fillId="0" borderId="0" pivotButton="0" quotePrefix="1" xfId="0"/>
    <xf numFmtId="176" fontId="0" fillId="0" borderId="0" applyAlignment="1" pivotButton="0" quotePrefix="0" xfId="0">
      <alignment vertical="center"/>
    </xf>
    <xf numFmtId="14" fontId="9" fillId="0" borderId="0" applyAlignment="1" pivotButton="0" quotePrefix="0" xfId="0">
      <alignment horizontal="center"/>
    </xf>
    <xf numFmtId="176" fontId="123" fillId="0" borderId="0" applyAlignment="1" pivotButton="0" quotePrefix="0" xfId="0">
      <alignment vertical="center"/>
    </xf>
    <xf numFmtId="0" fontId="0" fillId="12" borderId="0" pivotButton="0" quotePrefix="1" xfId="0"/>
    <xf numFmtId="0" fontId="0" fillId="12" borderId="0" pivotButton="0" quotePrefix="0" xfId="0"/>
    <xf numFmtId="167" fontId="73" fillId="0" borderId="0" pivotButton="0" quotePrefix="0" xfId="80"/>
    <xf numFmtId="0" fontId="314" fillId="0" borderId="0" applyAlignment="1" pivotButton="0" quotePrefix="0" xfId="0">
      <alignment horizontal="center" vertical="center"/>
    </xf>
    <xf numFmtId="0" fontId="307" fillId="0" borderId="0" applyAlignment="1" pivotButton="0" quotePrefix="1" xfId="42">
      <alignment horizontal="center" vertical="center"/>
    </xf>
    <xf numFmtId="0" fontId="32" fillId="0" borderId="0" applyAlignment="1" pivotButton="0" quotePrefix="0" xfId="12">
      <alignment horizontal="left"/>
    </xf>
    <xf numFmtId="0" fontId="315" fillId="0" borderId="0" pivotButton="0" quotePrefix="0" xfId="0"/>
    <xf numFmtId="0" fontId="316" fillId="0" borderId="0" pivotButton="0" quotePrefix="0" xfId="0"/>
    <xf numFmtId="0" fontId="298" fillId="0" borderId="0" pivotButton="0" quotePrefix="1" xfId="0"/>
    <xf numFmtId="194" fontId="123" fillId="0" borderId="0" applyAlignment="1" pivotButton="0" quotePrefix="0" xfId="20">
      <alignment vertical="center"/>
    </xf>
    <xf numFmtId="194" fontId="209" fillId="0" borderId="0" applyAlignment="1" pivotButton="0" quotePrefix="1" xfId="20">
      <alignment vertical="center"/>
    </xf>
    <xf numFmtId="0" fontId="4" fillId="0" borderId="1" applyAlignment="1" pivotButton="0" quotePrefix="0" xfId="1">
      <alignment horizontal="right" indent="1"/>
    </xf>
    <xf numFmtId="0" fontId="80" fillId="2" borderId="0" applyAlignment="1" pivotButton="0" quotePrefix="0" xfId="0">
      <alignment horizontal="right" vertical="center" indent="1"/>
    </xf>
    <xf numFmtId="0" fontId="80" fillId="0" borderId="0" applyAlignment="1" pivotButton="0" quotePrefix="0" xfId="0">
      <alignment horizontal="right" vertical="center" indent="1"/>
    </xf>
    <xf numFmtId="167" fontId="6" fillId="0" borderId="0" applyAlignment="1" pivotButton="0" quotePrefix="0" xfId="4">
      <alignment horizontal="right" vertical="center" indent="1"/>
    </xf>
    <xf numFmtId="167" fontId="6" fillId="6" borderId="0" applyAlignment="1" pivotButton="0" quotePrefix="0" xfId="4">
      <alignment horizontal="right" vertical="center" indent="1"/>
    </xf>
    <xf numFmtId="176" fontId="147" fillId="0" borderId="0" applyAlignment="1" pivotButton="0" quotePrefix="0" xfId="0">
      <alignment horizontal="right" indent="1"/>
    </xf>
    <xf numFmtId="3" fontId="123" fillId="0" borderId="0" applyAlignment="1" pivotButton="0" quotePrefix="0" xfId="0">
      <alignment horizontal="right" indent="1"/>
    </xf>
    <xf numFmtId="0" fontId="8" fillId="0" borderId="0" applyAlignment="1" pivotButton="0" quotePrefix="1" xfId="0">
      <alignment horizontal="left" indent="1"/>
    </xf>
    <xf numFmtId="0" fontId="41" fillId="0" borderId="14" applyAlignment="1" pivotButton="0" quotePrefix="0" xfId="0">
      <alignment horizontal="centerContinuous" wrapText="1"/>
    </xf>
    <xf numFmtId="0" fontId="41" fillId="0" borderId="14" applyAlignment="1" pivotButton="0" quotePrefix="0" xfId="0">
      <alignment horizontal="center" wrapText="1"/>
    </xf>
    <xf numFmtId="184" fontId="30" fillId="0" borderId="14" applyAlignment="1" pivotButton="0" quotePrefix="0" xfId="7">
      <alignment vertical="center"/>
    </xf>
    <xf numFmtId="184" fontId="49" fillId="0" borderId="14" applyAlignment="1" pivotButton="0" quotePrefix="0" xfId="7">
      <alignment vertical="center"/>
    </xf>
    <xf numFmtId="184" fontId="30" fillId="0" borderId="16" applyAlignment="1" pivotButton="0" quotePrefix="0" xfId="7">
      <alignment vertical="center"/>
    </xf>
    <xf numFmtId="180" fontId="30" fillId="0" borderId="14" applyAlignment="1" pivotButton="0" quotePrefix="0" xfId="7">
      <alignment horizontal="right" vertical="center"/>
    </xf>
    <xf numFmtId="184" fontId="0" fillId="0" borderId="14" pivotButton="0" quotePrefix="0" xfId="0"/>
    <xf numFmtId="0" fontId="112" fillId="0" borderId="0" applyAlignment="1" pivotButton="0" quotePrefix="0" xfId="0">
      <alignment horizontal="center"/>
    </xf>
    <xf numFmtId="0" fontId="317" fillId="29" borderId="0" applyAlignment="1" pivotButton="0" quotePrefix="0" xfId="0">
      <alignment horizontal="center"/>
    </xf>
    <xf numFmtId="0" fontId="318" fillId="0" borderId="0" applyAlignment="1" pivotButton="0" quotePrefix="0" xfId="0">
      <alignment horizontal="center"/>
    </xf>
    <xf numFmtId="0" fontId="318" fillId="0" borderId="81" applyAlignment="1" pivotButton="0" quotePrefix="0" xfId="0">
      <alignment horizontal="center"/>
    </xf>
    <xf numFmtId="0" fontId="318" fillId="0" borderId="82" applyAlignment="1" pivotButton="0" quotePrefix="0" xfId="0">
      <alignment horizontal="center"/>
    </xf>
    <xf numFmtId="0" fontId="319" fillId="0" borderId="0" applyAlignment="1" pivotButton="0" quotePrefix="0" xfId="0">
      <alignment horizontal="left"/>
    </xf>
    <xf numFmtId="0" fontId="112" fillId="0" borderId="0" applyAlignment="1" pivotButton="0" quotePrefix="0" xfId="0">
      <alignment horizontal="left" indent="1"/>
    </xf>
    <xf numFmtId="0" fontId="112" fillId="0" borderId="0" applyAlignment="1" pivotButton="0" quotePrefix="0" xfId="53">
      <alignment horizontal="center"/>
    </xf>
    <xf numFmtId="242" fontId="111" fillId="0" borderId="0" applyAlignment="1" pivotButton="0" quotePrefix="0" xfId="53">
      <alignment horizontal="center"/>
    </xf>
    <xf numFmtId="14" fontId="111" fillId="0" borderId="0" applyAlignment="1" pivotButton="0" quotePrefix="0" xfId="0">
      <alignment horizontal="center"/>
    </xf>
    <xf numFmtId="243" fontId="216" fillId="0" borderId="0" applyAlignment="1" pivotButton="0" quotePrefix="0" xfId="0">
      <alignment horizontal="center"/>
    </xf>
    <xf numFmtId="244" fontId="111" fillId="0" borderId="81" pivotButton="0" quotePrefix="0" xfId="103"/>
    <xf numFmtId="244" fontId="112" fillId="0" borderId="0" pivotButton="0" quotePrefix="0" xfId="0"/>
    <xf numFmtId="244" fontId="112" fillId="0" borderId="82" pivotButton="0" quotePrefix="0" xfId="0"/>
    <xf numFmtId="244" fontId="111" fillId="0" borderId="81" pivotButton="0" quotePrefix="0" xfId="0"/>
    <xf numFmtId="244" fontId="111" fillId="0" borderId="93" pivotButton="0" quotePrefix="0" xfId="0"/>
    <xf numFmtId="0" fontId="320" fillId="30" borderId="8" pivotButton="0" quotePrefix="0" xfId="0"/>
    <xf numFmtId="238" fontId="112" fillId="30" borderId="8" applyAlignment="1" pivotButton="0" quotePrefix="0" xfId="53">
      <alignment horizontal="center"/>
    </xf>
    <xf numFmtId="242" fontId="216" fillId="30" borderId="8" applyAlignment="1" pivotButton="0" quotePrefix="0" xfId="53">
      <alignment horizontal="center"/>
    </xf>
    <xf numFmtId="14" fontId="111" fillId="30" borderId="8" applyAlignment="1" pivotButton="0" quotePrefix="0" xfId="0">
      <alignment horizontal="center"/>
    </xf>
    <xf numFmtId="243" fontId="319" fillId="30" borderId="8" applyAlignment="1" pivotButton="0" quotePrefix="0" xfId="0">
      <alignment horizontal="center"/>
    </xf>
    <xf numFmtId="244" fontId="112" fillId="30" borderId="94" pivotButton="0" quotePrefix="0" xfId="103"/>
    <xf numFmtId="244" fontId="112" fillId="30" borderId="8" pivotButton="0" quotePrefix="0" xfId="0"/>
    <xf numFmtId="244" fontId="112" fillId="30" borderId="95" pivotButton="0" quotePrefix="0" xfId="0"/>
    <xf numFmtId="238" fontId="112" fillId="0" borderId="0" applyAlignment="1" pivotButton="0" quotePrefix="0" xfId="53">
      <alignment horizontal="center"/>
    </xf>
    <xf numFmtId="242" fontId="111" fillId="0" borderId="0" pivotButton="0" quotePrefix="0" xfId="53"/>
    <xf numFmtId="244" fontId="321" fillId="0" borderId="96" applyAlignment="1" pivotButton="0" quotePrefix="0" xfId="0">
      <alignment horizontal="left" vertical="center"/>
    </xf>
    <xf numFmtId="244" fontId="112" fillId="0" borderId="97" pivotButton="0" quotePrefix="0" xfId="0"/>
    <xf numFmtId="244" fontId="113" fillId="31" borderId="98" pivotButton="0" quotePrefix="0" xfId="103"/>
    <xf numFmtId="244" fontId="113" fillId="31" borderId="99" pivotButton="0" quotePrefix="0" xfId="0"/>
    <xf numFmtId="244" fontId="113" fillId="31" borderId="100" pivotButton="0" quotePrefix="0" xfId="0"/>
    <xf numFmtId="244" fontId="111" fillId="0" borderId="82" pivotButton="0" quotePrefix="0" xfId="0"/>
    <xf numFmtId="242" fontId="112" fillId="0" borderId="0" pivotButton="0" quotePrefix="0" xfId="0"/>
    <xf numFmtId="244" fontId="111" fillId="0" borderId="0" pivotButton="0" quotePrefix="0" xfId="0"/>
    <xf numFmtId="0" fontId="317" fillId="29" borderId="78" applyAlignment="1" pivotButton="0" quotePrefix="0" xfId="0">
      <alignment horizontal="center"/>
    </xf>
    <xf numFmtId="0" fontId="317" fillId="29" borderId="79" applyAlignment="1" pivotButton="0" quotePrefix="0" xfId="0">
      <alignment horizontal="center"/>
    </xf>
    <xf numFmtId="0" fontId="317" fillId="29" borderId="80" applyAlignment="1" pivotButton="0" quotePrefix="0" xfId="0">
      <alignment horizontal="center"/>
    </xf>
    <xf numFmtId="0" fontId="317" fillId="29" borderId="92" applyAlignment="1" pivotButton="0" quotePrefix="0" xfId="0">
      <alignment horizontal="center"/>
    </xf>
    <xf numFmtId="0" fontId="111" fillId="0" borderId="0" pivotButton="0" quotePrefix="0" xfId="0"/>
    <xf numFmtId="212" fontId="111" fillId="0" borderId="0" pivotButton="0" quotePrefix="0" xfId="0"/>
    <xf numFmtId="0" fontId="322" fillId="0" borderId="0" pivotButton="0" quotePrefix="1" xfId="0"/>
    <xf numFmtId="187" fontId="113" fillId="0" borderId="0" pivotButton="0" quotePrefix="0" xfId="0"/>
    <xf numFmtId="242" fontId="113" fillId="0" borderId="0" pivotButton="0" quotePrefix="0" xfId="0"/>
    <xf numFmtId="10" fontId="112" fillId="0" borderId="0" pivotButton="0" quotePrefix="0" xfId="80"/>
    <xf numFmtId="0" fontId="155" fillId="0" borderId="0" applyAlignment="1" pivotButton="0" quotePrefix="0" xfId="2">
      <alignment horizontal="left" vertical="center"/>
    </xf>
    <xf numFmtId="1" fontId="0" fillId="0" borderId="0" applyAlignment="1" pivotButton="0" quotePrefix="0" xfId="21">
      <alignment horizontal="center"/>
    </xf>
    <xf numFmtId="9" fontId="64" fillId="0" borderId="0" pivotButton="0" quotePrefix="0" xfId="0"/>
    <xf numFmtId="9" fontId="73" fillId="0" borderId="0" pivotButton="0" quotePrefix="0" xfId="80"/>
    <xf numFmtId="211" fontId="211" fillId="0" borderId="0" pivotButton="0" quotePrefix="0" xfId="80"/>
    <xf numFmtId="10" fontId="174" fillId="10" borderId="0" applyAlignment="1" pivotButton="0" quotePrefix="0" xfId="0">
      <alignment horizontal="center"/>
    </xf>
    <xf numFmtId="194" fontId="174" fillId="10" borderId="0" applyAlignment="1" pivotButton="0" quotePrefix="0" xfId="0">
      <alignment horizontal="center"/>
    </xf>
    <xf numFmtId="194" fontId="0" fillId="10" borderId="0" applyAlignment="1" pivotButton="0" quotePrefix="0" xfId="0">
      <alignment horizontal="center"/>
    </xf>
    <xf numFmtId="10" fontId="0" fillId="10" borderId="0" applyAlignment="1" pivotButton="0" quotePrefix="0" xfId="0">
      <alignment horizontal="center"/>
    </xf>
    <xf numFmtId="0" fontId="0" fillId="10" borderId="0" applyAlignment="1" pivotButton="0" quotePrefix="0" xfId="0">
      <alignment horizontal="center"/>
    </xf>
    <xf numFmtId="195" fontId="8" fillId="10" borderId="0" applyAlignment="1" pivotButton="0" quotePrefix="0" xfId="0">
      <alignment horizontal="center" vertical="center" wrapText="1"/>
    </xf>
    <xf numFmtId="0" fontId="0" fillId="10" borderId="0" applyAlignment="1" pivotButton="0" quotePrefix="0" xfId="0">
      <alignment horizontal="left" vertical="center" wrapText="1"/>
    </xf>
    <xf numFmtId="9" fontId="123" fillId="0" borderId="0" applyAlignment="1" pivotButton="0" quotePrefix="0" xfId="20">
      <alignment horizontal="center" vertical="center"/>
    </xf>
    <xf numFmtId="0" fontId="123" fillId="0" borderId="0" applyAlignment="1" pivotButton="0" quotePrefix="0" xfId="20">
      <alignment horizontal="center" vertical="center"/>
    </xf>
    <xf numFmtId="194" fontId="123" fillId="0" borderId="0" applyAlignment="1" pivotButton="0" quotePrefix="0" xfId="20">
      <alignment horizontal="center" vertical="center"/>
    </xf>
    <xf numFmtId="194" fontId="141" fillId="0" borderId="0" applyAlignment="1" pivotButton="0" quotePrefix="0" xfId="20">
      <alignment horizontal="center" vertical="center"/>
    </xf>
    <xf numFmtId="10" fontId="247" fillId="0" borderId="0" applyAlignment="1" pivotButton="0" quotePrefix="0" xfId="80">
      <alignment horizontal="center" vertical="center"/>
    </xf>
    <xf numFmtId="10" fontId="324" fillId="0" borderId="0" applyAlignment="1" pivotButton="0" quotePrefix="0" xfId="80">
      <alignment horizontal="center" vertical="center"/>
    </xf>
    <xf numFmtId="184" fontId="49" fillId="0" borderId="103" applyAlignment="1" pivotButton="0" quotePrefix="0" xfId="7">
      <alignment vertical="center"/>
    </xf>
    <xf numFmtId="9" fontId="73" fillId="0" borderId="0" pivotButton="0" quotePrefix="1" xfId="80"/>
    <xf numFmtId="195" fontId="0" fillId="0" borderId="15" applyAlignment="1" pivotButton="0" quotePrefix="0" xfId="0">
      <alignment horizontal="center" vertical="center" wrapText="1"/>
    </xf>
    <xf numFmtId="195" fontId="3" fillId="6" borderId="15" applyAlignment="1" pivotButton="0" quotePrefix="0" xfId="0">
      <alignment horizontal="center" vertical="center" wrapText="1"/>
    </xf>
    <xf numFmtId="0" fontId="166" fillId="2" borderId="15" applyAlignment="1" pivotButton="0" quotePrefix="0" xfId="0">
      <alignment horizontal="center" wrapText="1"/>
    </xf>
    <xf numFmtId="176" fontId="0" fillId="0" borderId="15" applyAlignment="1" pivotButton="0" quotePrefix="0" xfId="0">
      <alignment horizontal="right" vertical="center" wrapText="1" indent="1"/>
    </xf>
    <xf numFmtId="176" fontId="3" fillId="6" borderId="0" applyAlignment="1" pivotButton="0" quotePrefix="0" xfId="0">
      <alignment horizontal="right" vertical="center" wrapText="1" indent="1"/>
    </xf>
    <xf numFmtId="176" fontId="3" fillId="6" borderId="15" applyAlignment="1" pivotButton="0" quotePrefix="0" xfId="0">
      <alignment horizontal="right" vertical="center" wrapText="1" indent="1"/>
    </xf>
    <xf numFmtId="0" fontId="28" fillId="6" borderId="0" applyAlignment="1" pivotButton="0" quotePrefix="0" xfId="0">
      <alignment vertical="center"/>
    </xf>
    <xf numFmtId="37" fontId="28" fillId="6" borderId="0" applyAlignment="1" pivotButton="0" quotePrefix="0" xfId="0">
      <alignment horizontal="right" vertical="center" indent="1"/>
    </xf>
    <xf numFmtId="167" fontId="28" fillId="6" borderId="0" applyAlignment="1" pivotButton="0" quotePrefix="0" xfId="0">
      <alignment horizontal="center" vertical="center"/>
    </xf>
    <xf numFmtId="169" fontId="123" fillId="0" borderId="101" applyAlignment="1" pivotButton="0" quotePrefix="0" xfId="24">
      <alignment horizontal="center" vertical="center"/>
    </xf>
    <xf numFmtId="197" fontId="3" fillId="0" borderId="102" applyAlignment="1" pivotButton="0" quotePrefix="0" xfId="24">
      <alignment horizontal="center" vertical="center"/>
    </xf>
    <xf numFmtId="0" fontId="0" fillId="0" borderId="102" applyAlignment="1" pivotButton="0" quotePrefix="0" xfId="0">
      <alignment horizontal="center"/>
    </xf>
    <xf numFmtId="10" fontId="123" fillId="0" borderId="101" applyAlignment="1" pivotButton="0" quotePrefix="0" xfId="0">
      <alignment horizontal="center"/>
    </xf>
    <xf numFmtId="10" fontId="9" fillId="4" borderId="8" applyAlignment="1" pivotButton="0" quotePrefix="0" xfId="24">
      <alignment horizontal="center" vertical="center"/>
    </xf>
    <xf numFmtId="10" fontId="9" fillId="4" borderId="43" applyAlignment="1" pivotButton="0" quotePrefix="0" xfId="24">
      <alignment horizontal="center" vertical="center"/>
    </xf>
    <xf numFmtId="1" fontId="6" fillId="0" borderId="0" applyAlignment="1" pivotButton="0" quotePrefix="0" xfId="4">
      <alignment horizontal="left" vertical="center"/>
    </xf>
    <xf numFmtId="183" fontId="169" fillId="0" borderId="0" pivotButton="0" quotePrefix="0" xfId="0"/>
    <xf numFmtId="176" fontId="298" fillId="0" borderId="0" pivotButton="0" quotePrefix="0" xfId="0"/>
    <xf numFmtId="0" fontId="247" fillId="0" borderId="0" applyAlignment="1" pivotButton="0" quotePrefix="1" xfId="0">
      <alignment vertical="center"/>
    </xf>
    <xf numFmtId="194" fontId="0" fillId="0" borderId="0" pivotButton="0" quotePrefix="0" xfId="0"/>
    <xf numFmtId="0" fontId="327" fillId="0" borderId="0" pivotButton="0" quotePrefix="1" xfId="0"/>
    <xf numFmtId="189" fontId="0" fillId="0" borderId="0" pivotButton="0" quotePrefix="0" xfId="0"/>
    <xf numFmtId="168" fontId="64" fillId="0" borderId="0" pivotButton="0" quotePrefix="0" xfId="0"/>
    <xf numFmtId="0" fontId="0" fillId="0" borderId="0" pivotButton="0" quotePrefix="0" xfId="46"/>
    <xf numFmtId="164" fontId="166" fillId="2" borderId="92" applyAlignment="1" pivotButton="0" quotePrefix="1" xfId="10">
      <alignment horizontal="left"/>
    </xf>
    <xf numFmtId="0" fontId="166" fillId="2" borderId="92" applyAlignment="1" pivotButton="0" quotePrefix="1" xfId="7">
      <alignment horizontal="center" wrapText="1"/>
    </xf>
    <xf numFmtId="164" fontId="9" fillId="0" borderId="93" applyAlignment="1" pivotButton="0" quotePrefix="1" xfId="10">
      <alignment horizontal="center" vertical="center" wrapText="1"/>
    </xf>
    <xf numFmtId="164" fontId="166" fillId="2" borderId="78" applyAlignment="1" pivotButton="0" quotePrefix="1" xfId="10">
      <alignment horizontal="left"/>
    </xf>
    <xf numFmtId="164" fontId="166" fillId="2" borderId="79" applyAlignment="1" pivotButton="0" quotePrefix="1" xfId="7">
      <alignment horizontal="center" wrapText="1"/>
    </xf>
    <xf numFmtId="0" fontId="242" fillId="0" borderId="81" applyAlignment="1" pivotButton="0" quotePrefix="0" xfId="87">
      <alignment horizontal="left" vertical="top" wrapText="1"/>
    </xf>
    <xf numFmtId="164" fontId="9" fillId="0" borderId="93" applyAlignment="1" pivotButton="0" quotePrefix="1" xfId="10">
      <alignment horizontal="left" vertical="center"/>
    </xf>
    <xf numFmtId="0" fontId="8" fillId="0" borderId="93" pivotButton="0" quotePrefix="0" xfId="10"/>
    <xf numFmtId="9" fontId="0" fillId="0" borderId="0" pivotButton="0" quotePrefix="0" xfId="80"/>
    <xf numFmtId="183" fontId="333" fillId="3" borderId="14" applyAlignment="1" pivotButton="0" quotePrefix="0" xfId="7">
      <alignment horizontal="right" vertical="center" indent="1"/>
    </xf>
    <xf numFmtId="184" fontId="334" fillId="3" borderId="0" applyAlignment="1" pivotButton="0" quotePrefix="0" xfId="7">
      <alignment vertical="center"/>
    </xf>
    <xf numFmtId="183" fontId="333" fillId="3" borderId="0" applyAlignment="1" pivotButton="0" quotePrefix="0" xfId="7">
      <alignment horizontal="right" vertical="center" indent="1"/>
    </xf>
    <xf numFmtId="183" fontId="335" fillId="3" borderId="16" applyAlignment="1" pivotButton="0" quotePrefix="0" xfId="7">
      <alignment horizontal="right" vertical="center" indent="1"/>
    </xf>
    <xf numFmtId="183" fontId="335" fillId="3" borderId="9" applyAlignment="1" pivotButton="0" quotePrefix="0" xfId="7">
      <alignment horizontal="right" vertical="center" indent="1"/>
    </xf>
    <xf numFmtId="184" fontId="336" fillId="3" borderId="9" applyAlignment="1" pivotButton="0" quotePrefix="0" xfId="7">
      <alignment vertical="center"/>
    </xf>
    <xf numFmtId="180" fontId="334" fillId="3" borderId="14" applyAlignment="1" pivotButton="0" quotePrefix="0" xfId="7">
      <alignment horizontal="right" vertical="center" indent="1"/>
    </xf>
    <xf numFmtId="180" fontId="334" fillId="3" borderId="0" applyAlignment="1" pivotButton="0" quotePrefix="0" xfId="7">
      <alignment horizontal="right" vertical="center"/>
    </xf>
    <xf numFmtId="180" fontId="334" fillId="3" borderId="0" applyAlignment="1" pivotButton="0" quotePrefix="0" xfId="7">
      <alignment horizontal="right" vertical="center" indent="1"/>
    </xf>
    <xf numFmtId="183" fontId="337" fillId="3" borderId="14" pivotButton="0" quotePrefix="0" xfId="0"/>
    <xf numFmtId="184" fontId="337" fillId="3" borderId="0" pivotButton="0" quotePrefix="0" xfId="0"/>
    <xf numFmtId="183" fontId="337" fillId="3" borderId="0" pivotButton="0" quotePrefix="0" xfId="0"/>
    <xf numFmtId="183" fontId="335" fillId="3" borderId="14" applyAlignment="1" pivotButton="0" quotePrefix="0" xfId="7">
      <alignment horizontal="right" vertical="center" indent="1"/>
    </xf>
    <xf numFmtId="184" fontId="336" fillId="3" borderId="0" applyAlignment="1" pivotButton="0" quotePrefix="0" xfId="7">
      <alignment vertical="center"/>
    </xf>
    <xf numFmtId="183" fontId="335" fillId="3" borderId="0" applyAlignment="1" pivotButton="0" quotePrefix="0" xfId="7">
      <alignment horizontal="right" vertical="center" indent="1"/>
    </xf>
    <xf numFmtId="183" fontId="335" fillId="3" borderId="20" applyAlignment="1" pivotButton="0" quotePrefix="0" xfId="7">
      <alignment horizontal="right" vertical="center" indent="1"/>
    </xf>
    <xf numFmtId="183" fontId="335" fillId="3" borderId="86" applyAlignment="1" pivotButton="0" quotePrefix="0" xfId="7">
      <alignment horizontal="right" vertical="center" indent="1"/>
    </xf>
    <xf numFmtId="184" fontId="336" fillId="3" borderId="8" applyAlignment="1" pivotButton="0" quotePrefix="0" xfId="7">
      <alignment vertical="center"/>
    </xf>
    <xf numFmtId="183" fontId="335" fillId="3" borderId="8" applyAlignment="1" pivotButton="0" quotePrefix="0" xfId="7">
      <alignment horizontal="right" vertical="center" indent="1"/>
    </xf>
    <xf numFmtId="184" fontId="336" fillId="3" borderId="85" applyAlignment="1" pivotButton="0" quotePrefix="0" xfId="7">
      <alignment vertical="center"/>
    </xf>
    <xf numFmtId="0" fontId="330" fillId="0" borderId="0" applyAlignment="1" pivotButton="0" quotePrefix="0" xfId="0">
      <alignment horizontal="center"/>
    </xf>
    <xf numFmtId="169" fontId="32" fillId="0" borderId="0" applyAlignment="1" pivotButton="0" quotePrefix="0" xfId="0">
      <alignment horizontal="center" vertical="center"/>
    </xf>
    <xf numFmtId="169" fontId="328" fillId="0" borderId="0" applyAlignment="1" pivotButton="0" quotePrefix="0" xfId="0">
      <alignment horizontal="center" vertical="center"/>
    </xf>
    <xf numFmtId="245" fontId="30" fillId="0" borderId="15" applyAlignment="1" pivotButton="0" quotePrefix="0" xfId="7">
      <alignment horizontal="right" vertical="center"/>
    </xf>
    <xf numFmtId="245" fontId="334" fillId="3" borderId="14" applyAlignment="1" pivotButton="0" quotePrefix="0" xfId="7">
      <alignment horizontal="right" vertical="center" indent="1"/>
    </xf>
    <xf numFmtId="245" fontId="334" fillId="3" borderId="0" applyAlignment="1" pivotButton="0" quotePrefix="0" xfId="7">
      <alignment horizontal="right" vertical="center"/>
    </xf>
    <xf numFmtId="245" fontId="334" fillId="3" borderId="0" applyAlignment="1" pivotButton="0" quotePrefix="0" xfId="7">
      <alignment horizontal="right" vertical="center" indent="1"/>
    </xf>
    <xf numFmtId="0" fontId="338" fillId="0" borderId="0" applyAlignment="1" pivotButton="0" quotePrefix="0" xfId="143">
      <alignment vertical="center"/>
    </xf>
    <xf numFmtId="41" fontId="9" fillId="34" borderId="0" applyAlignment="1" pivotButton="0" quotePrefix="0" xfId="143">
      <alignment horizontal="center" vertical="center"/>
    </xf>
    <xf numFmtId="41" fontId="8" fillId="0" borderId="0" applyAlignment="1" pivotButton="0" quotePrefix="0" xfId="143">
      <alignment vertical="center"/>
    </xf>
    <xf numFmtId="10" fontId="9" fillId="34" borderId="0" applyAlignment="1" pivotButton="0" quotePrefix="0" xfId="143">
      <alignment horizontal="center" vertical="center"/>
    </xf>
    <xf numFmtId="9" fontId="8" fillId="0" borderId="0" applyAlignment="1" pivotButton="0" quotePrefix="0" xfId="143">
      <alignment horizontal="center" vertical="center"/>
    </xf>
    <xf numFmtId="0" fontId="263" fillId="0" borderId="0" applyProtection="1" pivotButton="0" quotePrefix="0" xfId="143">
      <protection locked="0" hidden="0"/>
    </xf>
    <xf numFmtId="41" fontId="8" fillId="0" borderId="0" applyAlignment="1" pivotButton="0" quotePrefix="0" xfId="143">
      <alignment horizontal="left" vertical="center"/>
    </xf>
    <xf numFmtId="41" fontId="122" fillId="0" borderId="0" applyAlignment="1" pivotButton="0" quotePrefix="0" xfId="143">
      <alignment horizontal="center" vertical="center"/>
    </xf>
    <xf numFmtId="0" fontId="115" fillId="0" borderId="0" applyAlignment="1" pivotButton="0" quotePrefix="0" xfId="143">
      <alignment vertical="center"/>
    </xf>
    <xf numFmtId="166" fontId="6" fillId="0" borderId="0" applyAlignment="1" pivotButton="0" quotePrefix="0" xfId="148">
      <alignment vertical="center"/>
    </xf>
    <xf numFmtId="166" fontId="6" fillId="3" borderId="0" applyAlignment="1" pivotButton="0" quotePrefix="0" xfId="148">
      <alignment vertical="center"/>
    </xf>
    <xf numFmtId="166" fontId="8" fillId="0" borderId="9" applyAlignment="1" pivotButton="0" quotePrefix="0" xfId="148">
      <alignment vertical="center"/>
    </xf>
    <xf numFmtId="166" fontId="8" fillId="3" borderId="9" applyAlignment="1" pivotButton="0" quotePrefix="0" xfId="148">
      <alignment vertical="center"/>
    </xf>
    <xf numFmtId="166" fontId="0" fillId="0" borderId="0" applyAlignment="1" pivotButton="0" quotePrefix="0" xfId="148">
      <alignment vertical="center"/>
    </xf>
    <xf numFmtId="166" fontId="338" fillId="0" borderId="0" applyAlignment="1" pivotButton="0" quotePrefix="0" xfId="143">
      <alignment vertical="center"/>
    </xf>
    <xf numFmtId="1" fontId="6" fillId="0" borderId="0" applyAlignment="1" pivotButton="0" quotePrefix="0" xfId="4">
      <alignment horizontal="left" vertical="center" indent="1"/>
    </xf>
    <xf numFmtId="1" fontId="0" fillId="0" borderId="0" applyAlignment="1" pivotButton="0" quotePrefix="0" xfId="0">
      <alignment horizontal="left" vertical="center"/>
    </xf>
    <xf numFmtId="0" fontId="131" fillId="0" borderId="0" applyAlignment="1" pivotButton="0" quotePrefix="0" xfId="79">
      <alignment horizontal="left" vertical="center"/>
    </xf>
    <xf numFmtId="0" fontId="298" fillId="0" borderId="0" applyAlignment="1" pivotButton="0" quotePrefix="0" xfId="0">
      <alignment vertical="center"/>
    </xf>
    <xf numFmtId="169" fontId="298" fillId="0" borderId="0" applyAlignment="1" pivotButton="0" quotePrefix="0" xfId="0">
      <alignment vertical="center"/>
    </xf>
    <xf numFmtId="167" fontId="147" fillId="0" borderId="0" applyAlignment="1" pivotButton="0" quotePrefix="0" xfId="0">
      <alignment horizontal="center"/>
    </xf>
    <xf numFmtId="9" fontId="123" fillId="0" borderId="0" applyAlignment="1" pivotButton="0" quotePrefix="0" xfId="0">
      <alignment horizontal="center"/>
    </xf>
    <xf numFmtId="0" fontId="83" fillId="0" borderId="0" applyAlignment="1" pivotButton="0" quotePrefix="1" xfId="0">
      <alignment horizontal="center"/>
    </xf>
    <xf numFmtId="173" fontId="0" fillId="0" borderId="0" pivotButton="0" quotePrefix="0" xfId="0"/>
    <xf numFmtId="246" fontId="123" fillId="0" borderId="0" applyAlignment="1" pivotButton="0" quotePrefix="0" xfId="65">
      <alignment horizontal="right" vertical="center"/>
    </xf>
    <xf numFmtId="246" fontId="131" fillId="0" borderId="0" pivotButton="0" quotePrefix="0" xfId="80"/>
    <xf numFmtId="0" fontId="8" fillId="0" borderId="0" pivotButton="0" quotePrefix="0" xfId="0"/>
    <xf numFmtId="241" fontId="0" fillId="0" borderId="0" applyAlignment="1" pivotButton="0" quotePrefix="0" xfId="0">
      <alignment horizontal="center" vertical="center"/>
    </xf>
    <xf numFmtId="246" fontId="174" fillId="10" borderId="0" applyAlignment="1" pivotButton="0" quotePrefix="0" xfId="80">
      <alignment horizontal="center"/>
    </xf>
    <xf numFmtId="0" fontId="296" fillId="0" borderId="0" pivotButton="0" quotePrefix="0" xfId="0"/>
    <xf numFmtId="0" fontId="340" fillId="0" borderId="0" pivotButton="0" quotePrefix="0" xfId="0"/>
    <xf numFmtId="176" fontId="296" fillId="0" borderId="0" pivotButton="0" quotePrefix="0" xfId="0"/>
    <xf numFmtId="3" fontId="296" fillId="0" borderId="0" pivotButton="0" quotePrefix="0" xfId="0"/>
    <xf numFmtId="3" fontId="191" fillId="0" borderId="0" applyAlignment="1" pivotButton="0" quotePrefix="0" xfId="10">
      <alignment horizontal="right" indent="1"/>
    </xf>
    <xf numFmtId="169" fontId="28" fillId="0" borderId="0" applyAlignment="1" pivotButton="0" quotePrefix="0" xfId="0">
      <alignment horizontal="right" vertical="center" indent="1"/>
    </xf>
    <xf numFmtId="169" fontId="32" fillId="6" borderId="0" applyAlignment="1" pivotButton="0" quotePrefix="0" xfId="0">
      <alignment horizontal="right" vertical="center" indent="1"/>
    </xf>
    <xf numFmtId="169" fontId="28" fillId="6" borderId="0" applyAlignment="1" pivotButton="0" quotePrefix="0" xfId="0">
      <alignment horizontal="right" vertical="center" indent="1"/>
    </xf>
    <xf numFmtId="167" fontId="123" fillId="0" borderId="0" pivotButton="0" quotePrefix="0" xfId="0"/>
    <xf numFmtId="167" fontId="329" fillId="0" borderId="0" applyAlignment="1" pivotButton="0" quotePrefix="0" xfId="0">
      <alignment horizontal="center"/>
    </xf>
    <xf numFmtId="168" fontId="123" fillId="12" borderId="0" applyAlignment="1" pivotButton="0" quotePrefix="1" xfId="0">
      <alignment horizontal="center"/>
    </xf>
    <xf numFmtId="167" fontId="123" fillId="0" borderId="0" applyAlignment="1" pivotButton="0" quotePrefix="0" xfId="20">
      <alignment horizontal="center" vertical="center"/>
    </xf>
    <xf numFmtId="9" fontId="247" fillId="0" borderId="0" applyAlignment="1" pivotButton="0" quotePrefix="0" xfId="0">
      <alignment horizontal="center" vertical="center"/>
    </xf>
    <xf numFmtId="168" fontId="244" fillId="23" borderId="0" applyAlignment="1" pivotButton="0" quotePrefix="0" xfId="0">
      <alignment horizontal="center" vertical="center"/>
    </xf>
    <xf numFmtId="0" fontId="247" fillId="0" borderId="0" applyAlignment="1" pivotButton="0" quotePrefix="0" xfId="0">
      <alignment horizontal="center" vertical="center"/>
    </xf>
    <xf numFmtId="0" fontId="126" fillId="0" borderId="0" pivotButton="0" quotePrefix="0" xfId="68"/>
    <xf numFmtId="3" fontId="9" fillId="0" borderId="106" applyAlignment="1" pivotButton="0" quotePrefix="0" xfId="10">
      <alignment horizontal="right" indent="1"/>
    </xf>
    <xf numFmtId="3" fontId="9" fillId="0" borderId="0" applyAlignment="1" pivotButton="0" quotePrefix="0" xfId="10">
      <alignment horizontal="right" indent="1"/>
    </xf>
    <xf numFmtId="0" fontId="134" fillId="0" borderId="0" applyAlignment="1" pivotButton="0" quotePrefix="0" xfId="68">
      <alignment vertical="center"/>
    </xf>
    <xf numFmtId="0" fontId="189" fillId="0" borderId="0" applyAlignment="1" pivotButton="0" quotePrefix="0" xfId="68">
      <alignment vertical="center"/>
    </xf>
    <xf numFmtId="9" fontId="83" fillId="0" borderId="0" applyAlignment="1" pivotButton="0" quotePrefix="0" xfId="0">
      <alignment horizontal="center"/>
    </xf>
    <xf numFmtId="167" fontId="73" fillId="0" borderId="0" pivotButton="0" quotePrefix="0" xfId="0"/>
    <xf numFmtId="0" fontId="343" fillId="0" borderId="0" applyAlignment="1" pivotButton="0" quotePrefix="0" xfId="46">
      <alignment vertical="center"/>
    </xf>
    <xf numFmtId="0" fontId="343" fillId="0" borderId="0" applyAlignment="1" pivotButton="0" quotePrefix="0" xfId="46">
      <alignment horizontal="center" vertical="center"/>
    </xf>
    <xf numFmtId="0" fontId="344" fillId="0" borderId="61" applyAlignment="1" pivotButton="0" quotePrefix="0" xfId="1">
      <alignment vertical="center"/>
    </xf>
    <xf numFmtId="0" fontId="345" fillId="0" borderId="61" applyAlignment="1" pivotButton="0" quotePrefix="0" xfId="1">
      <alignment vertical="center"/>
    </xf>
    <xf numFmtId="0" fontId="346" fillId="0" borderId="61" applyAlignment="1" pivotButton="0" quotePrefix="0" xfId="1">
      <alignment horizontal="right" vertical="center"/>
    </xf>
    <xf numFmtId="0" fontId="347" fillId="0" borderId="0" applyAlignment="1" pivotButton="0" quotePrefix="0" xfId="46">
      <alignment vertical="center"/>
    </xf>
    <xf numFmtId="0" fontId="348" fillId="23" borderId="0" applyAlignment="1" pivotButton="0" quotePrefix="0" xfId="47">
      <alignment horizontal="centerContinuous" vertical="center"/>
    </xf>
    <xf numFmtId="0" fontId="348" fillId="23" borderId="0" applyAlignment="1" pivotButton="0" quotePrefix="0" xfId="47">
      <alignment horizontal="left" vertical="center"/>
    </xf>
    <xf numFmtId="0" fontId="348" fillId="23" borderId="0" applyAlignment="1" pivotButton="0" quotePrefix="0" xfId="47">
      <alignment horizontal="center" vertical="center"/>
    </xf>
    <xf numFmtId="194" fontId="343" fillId="0" borderId="0" applyAlignment="1" pivotButton="0" quotePrefix="0" xfId="46">
      <alignment vertical="center"/>
    </xf>
    <xf numFmtId="0" fontId="343" fillId="35" borderId="0" applyAlignment="1" pivotButton="0" quotePrefix="0" xfId="46">
      <alignment vertical="center"/>
    </xf>
    <xf numFmtId="0" fontId="347" fillId="36" borderId="0" applyAlignment="1" pivotButton="0" quotePrefix="0" xfId="46">
      <alignment horizontal="left" vertical="center"/>
    </xf>
    <xf numFmtId="247" fontId="347" fillId="36" borderId="0" applyAlignment="1" pivotButton="0" quotePrefix="0" xfId="46">
      <alignment horizontal="center" vertical="center"/>
    </xf>
    <xf numFmtId="248" fontId="347" fillId="36" borderId="0" applyAlignment="1" pivotButton="0" quotePrefix="0" xfId="46">
      <alignment horizontal="center" vertical="center"/>
    </xf>
    <xf numFmtId="1" fontId="349" fillId="36" borderId="0" applyAlignment="1" pivotButton="0" quotePrefix="0" xfId="46">
      <alignment horizontal="center" vertical="center"/>
    </xf>
    <xf numFmtId="3" fontId="349" fillId="36" borderId="0" applyAlignment="1" pivotButton="0" quotePrefix="0" xfId="46">
      <alignment horizontal="center" vertical="center"/>
    </xf>
    <xf numFmtId="167" fontId="349" fillId="36" borderId="0" applyAlignment="1" pivotButton="0" quotePrefix="0" xfId="80">
      <alignment horizontal="center" vertical="center"/>
    </xf>
    <xf numFmtId="223" fontId="349" fillId="36" borderId="0" applyAlignment="1" pivotButton="0" quotePrefix="0" xfId="46">
      <alignment horizontal="center" vertical="center"/>
    </xf>
    <xf numFmtId="10" fontId="349" fillId="36" borderId="0" applyAlignment="1" pivotButton="0" quotePrefix="0" xfId="80">
      <alignment horizontal="center" vertical="center"/>
    </xf>
    <xf numFmtId="249" fontId="349" fillId="36" borderId="0" applyAlignment="1" pivotButton="0" quotePrefix="0" xfId="46">
      <alignment horizontal="center" vertical="center"/>
    </xf>
    <xf numFmtId="176" fontId="349" fillId="36" borderId="0" applyAlignment="1" pivotButton="0" quotePrefix="0" xfId="46">
      <alignment horizontal="center" vertical="center"/>
    </xf>
    <xf numFmtId="194" fontId="349" fillId="36" borderId="0" applyAlignment="1" pivotButton="0" quotePrefix="0" xfId="46">
      <alignment horizontal="center" vertical="center"/>
    </xf>
    <xf numFmtId="250" fontId="349" fillId="36" borderId="0" applyAlignment="1" pivotButton="0" quotePrefix="0" xfId="46">
      <alignment horizontal="center" vertical="center"/>
    </xf>
    <xf numFmtId="247" fontId="347" fillId="0" borderId="0" applyAlignment="1" pivotButton="0" quotePrefix="0" xfId="46">
      <alignment vertical="center"/>
    </xf>
    <xf numFmtId="14" fontId="347" fillId="36" borderId="0" applyAlignment="1" pivotButton="0" quotePrefix="0" xfId="0">
      <alignment horizontal="left" vertical="center"/>
    </xf>
    <xf numFmtId="14" fontId="347" fillId="36" borderId="0" applyAlignment="1" pivotButton="0" quotePrefix="0" xfId="0">
      <alignment horizontal="left" vertical="center" wrapText="1"/>
    </xf>
    <xf numFmtId="14" fontId="347" fillId="36" borderId="0" applyAlignment="1" pivotButton="0" quotePrefix="0" xfId="0">
      <alignment horizontal="center" vertical="center" wrapText="1"/>
    </xf>
    <xf numFmtId="0" fontId="347" fillId="36" borderId="0" applyAlignment="1" pivotButton="0" quotePrefix="0" xfId="0">
      <alignment horizontal="center" vertical="center"/>
    </xf>
    <xf numFmtId="10" fontId="349" fillId="36" borderId="0" applyAlignment="1" pivotButton="0" quotePrefix="0" xfId="46">
      <alignment horizontal="center" vertical="center"/>
    </xf>
    <xf numFmtId="167" fontId="350" fillId="0" borderId="0" applyAlignment="1" pivotButton="0" quotePrefix="0" xfId="46">
      <alignment horizontal="center" vertical="center"/>
    </xf>
    <xf numFmtId="0" fontId="350" fillId="0" borderId="0" applyAlignment="1" pivotButton="0" quotePrefix="0" xfId="46">
      <alignment vertical="center"/>
    </xf>
    <xf numFmtId="176" fontId="350" fillId="0" borderId="0" applyAlignment="1" pivotButton="0" quotePrefix="0" xfId="46">
      <alignment vertical="center"/>
    </xf>
    <xf numFmtId="194" fontId="351" fillId="0" borderId="0" applyAlignment="1" pivotButton="0" quotePrefix="0" xfId="46">
      <alignment vertical="center"/>
    </xf>
    <xf numFmtId="0" fontId="351" fillId="0" borderId="0" applyAlignment="1" pivotButton="0" quotePrefix="0" xfId="46">
      <alignment vertical="center"/>
    </xf>
    <xf numFmtId="0" fontId="352" fillId="0" borderId="0" applyAlignment="1" pivotButton="0" quotePrefix="0" xfId="46">
      <alignment horizontal="left" vertical="center"/>
    </xf>
    <xf numFmtId="0" fontId="353" fillId="0" borderId="0" applyAlignment="1" pivotButton="0" quotePrefix="0" xfId="79">
      <alignment vertical="center"/>
    </xf>
    <xf numFmtId="0" fontId="353" fillId="0" borderId="0" applyAlignment="1" pivotButton="0" quotePrefix="0" xfId="79">
      <alignment horizontal="center" vertical="center"/>
    </xf>
    <xf numFmtId="251" fontId="343" fillId="0" borderId="0" applyAlignment="1" pivotButton="0" quotePrefix="0" xfId="46">
      <alignment vertical="center"/>
    </xf>
    <xf numFmtId="14" fontId="343" fillId="0" borderId="0" applyAlignment="1" pivotButton="0" quotePrefix="0" xfId="46">
      <alignment vertical="center"/>
    </xf>
    <xf numFmtId="0" fontId="343" fillId="0" borderId="0" applyAlignment="1" pivotButton="0" quotePrefix="0" xfId="46">
      <alignment horizontal="left" vertical="center"/>
    </xf>
    <xf numFmtId="249" fontId="349" fillId="36" borderId="0" applyAlignment="1" pivotButton="0" quotePrefix="1" xfId="46">
      <alignment horizontal="center" vertical="center"/>
    </xf>
    <xf numFmtId="251" fontId="343" fillId="0" borderId="0" applyAlignment="1" pivotButton="0" quotePrefix="0" xfId="46">
      <alignment horizontal="center" vertical="center"/>
    </xf>
    <xf numFmtId="0" fontId="286" fillId="0" borderId="0" applyAlignment="1" pivotButton="0" quotePrefix="0" xfId="0">
      <alignment horizontal="left" vertical="center" wrapText="1" shrinkToFit="1" readingOrder="1"/>
    </xf>
    <xf numFmtId="0" fontId="354" fillId="2" borderId="15" applyAlignment="1" pivotButton="0" quotePrefix="1" xfId="0">
      <alignment horizontal="center" wrapText="1"/>
    </xf>
    <xf numFmtId="176" fontId="6" fillId="0" borderId="0" applyAlignment="1" pivotButton="0" quotePrefix="0" xfId="4">
      <alignment vertical="center" wrapText="1"/>
    </xf>
    <xf numFmtId="10" fontId="6" fillId="0" borderId="0" applyAlignment="1" pivotButton="0" quotePrefix="0" xfId="4">
      <alignment vertical="center"/>
    </xf>
    <xf numFmtId="176" fontId="76" fillId="6" borderId="0" applyAlignment="1" pivotButton="0" quotePrefix="0" xfId="4">
      <alignment vertical="center" wrapText="1"/>
    </xf>
    <xf numFmtId="0" fontId="355" fillId="0" borderId="0" pivotButton="0" quotePrefix="0" xfId="150"/>
    <xf numFmtId="0" fontId="112" fillId="0" borderId="0" pivotButton="0" quotePrefix="0" xfId="151"/>
    <xf numFmtId="0" fontId="113" fillId="0" borderId="0" pivotButton="0" quotePrefix="0" xfId="151"/>
    <xf numFmtId="3" fontId="112" fillId="0" borderId="0" pivotButton="0" quotePrefix="0" xfId="151"/>
    <xf numFmtId="176" fontId="112" fillId="0" borderId="0" pivotButton="0" quotePrefix="0" xfId="151"/>
    <xf numFmtId="194" fontId="112" fillId="0" borderId="0" pivotButton="0" quotePrefix="0" xfId="151"/>
    <xf numFmtId="0" fontId="358" fillId="0" borderId="0" pivotButton="0" quotePrefix="0" xfId="151"/>
    <xf numFmtId="3" fontId="113" fillId="0" borderId="0" applyAlignment="1" pivotButton="0" quotePrefix="0" xfId="151">
      <alignment horizontal="center"/>
    </xf>
    <xf numFmtId="0" fontId="113" fillId="0" borderId="0" applyAlignment="1" pivotButton="0" quotePrefix="0" xfId="151">
      <alignment horizontal="center" wrapText="1"/>
    </xf>
    <xf numFmtId="0" fontId="113" fillId="0" borderId="0" applyAlignment="1" pivotButton="0" quotePrefix="0" xfId="151">
      <alignment horizontal="center"/>
    </xf>
    <xf numFmtId="176" fontId="113" fillId="0" borderId="0" applyAlignment="1" pivotButton="0" quotePrefix="0" xfId="151">
      <alignment horizontal="center"/>
    </xf>
    <xf numFmtId="176" fontId="113" fillId="0" borderId="0" applyAlignment="1" pivotButton="0" quotePrefix="0" xfId="151">
      <alignment horizontal="center" wrapText="1"/>
    </xf>
    <xf numFmtId="194" fontId="113" fillId="0" borderId="0" applyAlignment="1" pivotButton="0" quotePrefix="0" xfId="151">
      <alignment horizontal="center" wrapText="1"/>
    </xf>
    <xf numFmtId="194" fontId="113" fillId="0" borderId="0" pivotButton="0" quotePrefix="0" xfId="151"/>
    <xf numFmtId="0" fontId="112" fillId="0" borderId="112" pivotButton="0" quotePrefix="0" xfId="151"/>
    <xf numFmtId="3" fontId="112" fillId="0" borderId="60" applyAlignment="1" pivotButton="0" quotePrefix="0" xfId="151">
      <alignment horizontal="center"/>
    </xf>
    <xf numFmtId="10" fontId="112" fillId="0" borderId="60" applyAlignment="1" pivotButton="0" quotePrefix="0" xfId="151">
      <alignment horizontal="center"/>
    </xf>
    <xf numFmtId="14" fontId="112" fillId="0" borderId="60" applyAlignment="1" pivotButton="0" quotePrefix="0" xfId="151">
      <alignment horizontal="center"/>
    </xf>
    <xf numFmtId="14" fontId="112" fillId="42" borderId="60" applyAlignment="1" pivotButton="0" quotePrefix="0" xfId="151">
      <alignment horizontal="center"/>
    </xf>
    <xf numFmtId="0" fontId="112" fillId="0" borderId="60" pivotButton="0" quotePrefix="0" xfId="151"/>
    <xf numFmtId="176" fontId="112" fillId="0" borderId="60" applyAlignment="1" pivotButton="0" quotePrefix="0" xfId="151">
      <alignment horizontal="center"/>
    </xf>
    <xf numFmtId="194" fontId="112" fillId="0" borderId="60" applyAlignment="1" pivotButton="0" quotePrefix="0" xfId="151">
      <alignment horizontal="center"/>
    </xf>
    <xf numFmtId="176" fontId="112" fillId="42" borderId="60" applyAlignment="1" pivotButton="0" quotePrefix="0" xfId="151">
      <alignment horizontal="center"/>
    </xf>
    <xf numFmtId="0" fontId="112" fillId="0" borderId="60" applyAlignment="1" pivotButton="0" quotePrefix="0" xfId="151">
      <alignment horizontal="center"/>
    </xf>
    <xf numFmtId="0" fontId="112" fillId="0" borderId="113" applyAlignment="1" pivotButton="0" quotePrefix="0" xfId="151">
      <alignment horizontal="center"/>
    </xf>
    <xf numFmtId="194" fontId="113" fillId="0" borderId="23" pivotButton="0" quotePrefix="0" xfId="151"/>
    <xf numFmtId="0" fontId="112" fillId="0" borderId="114" pivotButton="0" quotePrefix="0" xfId="151"/>
    <xf numFmtId="10" fontId="112" fillId="0" borderId="0" pivotButton="0" quotePrefix="0" xfId="151"/>
    <xf numFmtId="14" fontId="112" fillId="0" borderId="0" applyAlignment="1" pivotButton="0" quotePrefix="0" xfId="151">
      <alignment horizontal="center"/>
    </xf>
    <xf numFmtId="176" fontId="112" fillId="0" borderId="0" applyAlignment="1" pivotButton="0" quotePrefix="0" xfId="151">
      <alignment horizontal="center"/>
    </xf>
    <xf numFmtId="194" fontId="112" fillId="0" borderId="0" applyAlignment="1" pivotButton="0" quotePrefix="0" xfId="151">
      <alignment horizontal="center"/>
    </xf>
    <xf numFmtId="0" fontId="112" fillId="0" borderId="115" applyAlignment="1" pivotButton="0" quotePrefix="0" xfId="151">
      <alignment horizontal="center"/>
    </xf>
    <xf numFmtId="14" fontId="112" fillId="43" borderId="0" applyAlignment="1" pivotButton="0" quotePrefix="0" xfId="151">
      <alignment horizontal="center"/>
    </xf>
    <xf numFmtId="176" fontId="112" fillId="43" borderId="0" applyAlignment="1" pivotButton="0" quotePrefix="0" xfId="151">
      <alignment horizontal="center"/>
    </xf>
    <xf numFmtId="194" fontId="112" fillId="43" borderId="0" applyAlignment="1" pivotButton="0" quotePrefix="0" xfId="151">
      <alignment horizontal="center"/>
    </xf>
    <xf numFmtId="176" fontId="112" fillId="43" borderId="0" pivotButton="0" quotePrefix="0" xfId="151"/>
    <xf numFmtId="194" fontId="112" fillId="43" borderId="0" pivotButton="0" quotePrefix="0" xfId="151"/>
    <xf numFmtId="0" fontId="112" fillId="43" borderId="0" pivotButton="0" quotePrefix="0" xfId="151"/>
    <xf numFmtId="0" fontId="112" fillId="43" borderId="115" applyAlignment="1" pivotButton="0" quotePrefix="0" xfId="151">
      <alignment horizontal="center"/>
    </xf>
    <xf numFmtId="0" fontId="112" fillId="0" borderId="116" pivotButton="0" quotePrefix="0" xfId="151"/>
    <xf numFmtId="3" fontId="112" fillId="0" borderId="23" pivotButton="0" quotePrefix="0" xfId="151"/>
    <xf numFmtId="10" fontId="112" fillId="0" borderId="23" pivotButton="0" quotePrefix="0" xfId="151"/>
    <xf numFmtId="14" fontId="112" fillId="0" borderId="23" pivotButton="0" quotePrefix="0" xfId="151"/>
    <xf numFmtId="0" fontId="112" fillId="0" borderId="23" pivotButton="0" quotePrefix="0" xfId="151"/>
    <xf numFmtId="176" fontId="112" fillId="0" borderId="23" pivotButton="0" quotePrefix="0" xfId="151"/>
    <xf numFmtId="194" fontId="112" fillId="0" borderId="23" pivotButton="0" quotePrefix="0" xfId="151"/>
    <xf numFmtId="0" fontId="112" fillId="0" borderId="117" pivotButton="0" quotePrefix="0" xfId="151"/>
    <xf numFmtId="0" fontId="112" fillId="0" borderId="0" applyAlignment="1" pivotButton="0" quotePrefix="0" xfId="151">
      <alignment horizontal="center"/>
    </xf>
    <xf numFmtId="9" fontId="112" fillId="0" borderId="0" pivotButton="0" quotePrefix="0" xfId="151"/>
    <xf numFmtId="14" fontId="112" fillId="0" borderId="60" pivotButton="0" quotePrefix="0" xfId="151"/>
    <xf numFmtId="14" fontId="112" fillId="42" borderId="0" applyAlignment="1" pivotButton="0" quotePrefix="0" xfId="151">
      <alignment horizontal="center"/>
    </xf>
    <xf numFmtId="0" fontId="113" fillId="0" borderId="23" pivotButton="0" quotePrefix="0" xfId="151"/>
    <xf numFmtId="0" fontId="112" fillId="0" borderId="113" pivotButton="0" quotePrefix="0" xfId="151"/>
    <xf numFmtId="14" fontId="112" fillId="0" borderId="0" pivotButton="0" quotePrefix="0" xfId="151"/>
    <xf numFmtId="0" fontId="112" fillId="0" borderId="115" pivotButton="0" quotePrefix="0" xfId="151"/>
    <xf numFmtId="0" fontId="112" fillId="43" borderId="115" pivotButton="0" quotePrefix="0" xfId="151"/>
    <xf numFmtId="176" fontId="112" fillId="0" borderId="60" pivotButton="0" quotePrefix="0" xfId="151"/>
    <xf numFmtId="194" fontId="112" fillId="0" borderId="60" pivotButton="0" quotePrefix="0" xfId="151"/>
    <xf numFmtId="3" fontId="112" fillId="0" borderId="0" applyAlignment="1" pivotButton="0" quotePrefix="0" xfId="151">
      <alignment horizontal="center"/>
    </xf>
    <xf numFmtId="10" fontId="112" fillId="0" borderId="0" applyAlignment="1" pivotButton="0" quotePrefix="0" xfId="151">
      <alignment horizontal="center"/>
    </xf>
    <xf numFmtId="0" fontId="320" fillId="0" borderId="114" pivotButton="0" quotePrefix="0" xfId="151"/>
    <xf numFmtId="0" fontId="112" fillId="0" borderId="0" applyAlignment="1" pivotButton="0" quotePrefix="0" xfId="151">
      <alignment horizontal="right"/>
    </xf>
    <xf numFmtId="3" fontId="112" fillId="0" borderId="23" applyAlignment="1" pivotButton="0" quotePrefix="0" xfId="151">
      <alignment horizontal="center"/>
    </xf>
    <xf numFmtId="10" fontId="112" fillId="0" borderId="23" applyAlignment="1" pivotButton="0" quotePrefix="0" xfId="151">
      <alignment horizontal="center"/>
    </xf>
    <xf numFmtId="14" fontId="112" fillId="0" borderId="23" applyAlignment="1" pivotButton="0" quotePrefix="0" xfId="151">
      <alignment horizontal="center"/>
    </xf>
    <xf numFmtId="176" fontId="112" fillId="0" borderId="23" applyAlignment="1" pivotButton="0" quotePrefix="0" xfId="151">
      <alignment horizontal="center"/>
    </xf>
    <xf numFmtId="194" fontId="112" fillId="0" borderId="23" applyAlignment="1" pivotButton="0" quotePrefix="0" xfId="151">
      <alignment horizontal="center"/>
    </xf>
    <xf numFmtId="0" fontId="112" fillId="0" borderId="23" applyAlignment="1" pivotButton="0" quotePrefix="0" xfId="151">
      <alignment horizontal="center"/>
    </xf>
    <xf numFmtId="14" fontId="113" fillId="0" borderId="0" applyAlignment="1" pivotButton="0" quotePrefix="0" xfId="151">
      <alignment horizontal="center"/>
    </xf>
    <xf numFmtId="176" fontId="113" fillId="0" borderId="0" applyAlignment="1" pivotButton="0" quotePrefix="0" xfId="151">
      <alignment horizontal="right"/>
    </xf>
    <xf numFmtId="176" fontId="112" fillId="0" borderId="0" applyAlignment="1" pivotButton="0" quotePrefix="0" xfId="151">
      <alignment horizontal="right"/>
    </xf>
    <xf numFmtId="0" fontId="112" fillId="44" borderId="0" pivotButton="0" quotePrefix="0" xfId="151"/>
    <xf numFmtId="176" fontId="112" fillId="0" borderId="23" applyAlignment="1" pivotButton="0" quotePrefix="0" xfId="151">
      <alignment horizontal="right"/>
    </xf>
    <xf numFmtId="14" fontId="113" fillId="0" borderId="0" applyAlignment="1" pivotButton="0" quotePrefix="0" xfId="151">
      <alignment horizontal="center" wrapText="1"/>
    </xf>
    <xf numFmtId="14" fontId="320" fillId="0" borderId="0" applyAlignment="1" pivotButton="0" quotePrefix="0" xfId="151">
      <alignment horizontal="center"/>
    </xf>
    <xf numFmtId="14" fontId="112" fillId="42" borderId="0" pivotButton="0" quotePrefix="0" xfId="151"/>
    <xf numFmtId="14" fontId="112" fillId="42" borderId="23" pivotButton="0" quotePrefix="0" xfId="151"/>
    <xf numFmtId="14" fontId="358" fillId="0" borderId="0" pivotButton="0" quotePrefix="0" xfId="151"/>
    <xf numFmtId="14" fontId="6" fillId="0" borderId="0" applyAlignment="1" pivotButton="0" quotePrefix="0" xfId="4">
      <alignment horizontal="center" vertical="center"/>
    </xf>
    <xf numFmtId="14" fontId="223" fillId="0" borderId="0" applyAlignment="1" pivotButton="0" quotePrefix="0" xfId="2">
      <alignment horizontal="center" vertical="center"/>
    </xf>
    <xf numFmtId="0" fontId="360" fillId="38" borderId="46" applyAlignment="1" pivotButton="0" quotePrefix="0" xfId="150">
      <alignment horizontal="left" wrapText="1" indent="1"/>
    </xf>
    <xf numFmtId="0" fontId="360" fillId="38" borderId="46" applyAlignment="1" pivotButton="0" quotePrefix="0" xfId="150">
      <alignment horizontal="right" wrapText="1"/>
    </xf>
    <xf numFmtId="0" fontId="362" fillId="39" borderId="46" applyAlignment="1" pivotButton="0" quotePrefix="0" xfId="150">
      <alignment horizontal="left" indent="1"/>
    </xf>
    <xf numFmtId="252" fontId="363" fillId="39" borderId="46" applyAlignment="1" pivotButton="0" quotePrefix="0" xfId="150">
      <alignment horizontal="right"/>
    </xf>
    <xf numFmtId="0" fontId="362" fillId="40" borderId="46" applyAlignment="1" pivotButton="0" quotePrefix="0" xfId="150">
      <alignment horizontal="left" indent="1"/>
    </xf>
    <xf numFmtId="252" fontId="363" fillId="40" borderId="46" applyAlignment="1" pivotButton="0" quotePrefix="0" xfId="150">
      <alignment horizontal="right"/>
    </xf>
    <xf numFmtId="0" fontId="364" fillId="41" borderId="46" applyAlignment="1" pivotButton="0" quotePrefix="0" xfId="150">
      <alignment horizontal="left"/>
    </xf>
    <xf numFmtId="252" fontId="365" fillId="41" borderId="46" applyAlignment="1" pivotButton="0" quotePrefix="0" xfId="150">
      <alignment horizontal="right"/>
    </xf>
    <xf numFmtId="0" fontId="360" fillId="37" borderId="46" applyAlignment="1" pivotButton="0" quotePrefix="0" xfId="150">
      <alignment horizontal="left"/>
    </xf>
    <xf numFmtId="252" fontId="360" fillId="37" borderId="46" applyAlignment="1" pivotButton="0" quotePrefix="0" xfId="150">
      <alignment horizontal="right"/>
    </xf>
    <xf numFmtId="10" fontId="363" fillId="39" borderId="46" applyAlignment="1" pivotButton="0" quotePrefix="0" xfId="150">
      <alignment horizontal="right"/>
    </xf>
    <xf numFmtId="0" fontId="362" fillId="39" borderId="46" applyAlignment="1" pivotButton="0" quotePrefix="0" xfId="150">
      <alignment horizontal="right"/>
    </xf>
    <xf numFmtId="0" fontId="362" fillId="40" borderId="46" applyAlignment="1" pivotButton="0" quotePrefix="0" xfId="150">
      <alignment horizontal="right"/>
    </xf>
    <xf numFmtId="3" fontId="362" fillId="40" borderId="46" applyAlignment="1" pivotButton="0" quotePrefix="0" xfId="150">
      <alignment horizontal="right"/>
    </xf>
    <xf numFmtId="3" fontId="362" fillId="39" borderId="46" applyAlignment="1" pivotButton="0" quotePrefix="0" xfId="150">
      <alignment horizontal="right"/>
    </xf>
    <xf numFmtId="10" fontId="363" fillId="40" borderId="46" applyAlignment="1" pivotButton="0" quotePrefix="0" xfId="150">
      <alignment horizontal="right"/>
    </xf>
    <xf numFmtId="252" fontId="355" fillId="0" borderId="0" pivotButton="0" quotePrefix="0" xfId="150"/>
    <xf numFmtId="252" fontId="364" fillId="41" borderId="46" applyAlignment="1" pivotButton="0" quotePrefix="0" xfId="150">
      <alignment horizontal="right"/>
    </xf>
    <xf numFmtId="252" fontId="364" fillId="45" borderId="46" applyAlignment="1" pivotButton="0" quotePrefix="0" xfId="150">
      <alignment horizontal="right"/>
    </xf>
    <xf numFmtId="252" fontId="367" fillId="46" borderId="46" applyAlignment="1" pivotButton="0" quotePrefix="0" xfId="150">
      <alignment horizontal="right"/>
    </xf>
    <xf numFmtId="0" fontId="213" fillId="0" borderId="0" applyAlignment="1" pivotButton="0" quotePrefix="0" xfId="10">
      <alignment horizontal="left" vertical="center"/>
    </xf>
    <xf numFmtId="0" fontId="276" fillId="0" borderId="7" applyAlignment="1" pivotButton="0" quotePrefix="0" xfId="10">
      <alignment horizontal="center" vertical="center"/>
    </xf>
    <xf numFmtId="174" fontId="213" fillId="0" borderId="0" applyAlignment="1" pivotButton="0" quotePrefix="0" xfId="12">
      <alignment horizontal="right" vertical="center" indent="1"/>
    </xf>
    <xf numFmtId="185" fontId="213" fillId="0" borderId="0" applyAlignment="1" pivotButton="0" quotePrefix="0" xfId="10">
      <alignment horizontal="right" vertical="center" indent="1"/>
    </xf>
    <xf numFmtId="1" fontId="213" fillId="0" borderId="0" applyAlignment="1" pivotButton="0" quotePrefix="0" xfId="10">
      <alignment horizontal="center" vertical="center"/>
    </xf>
    <xf numFmtId="191" fontId="213" fillId="0" borderId="0" applyAlignment="1" pivotButton="0" quotePrefix="0" xfId="14">
      <alignment horizontal="right" vertical="center" indent="1"/>
    </xf>
    <xf numFmtId="191" fontId="213" fillId="0" borderId="0" applyAlignment="1" pivotButton="0" quotePrefix="0" xfId="14">
      <alignment horizontal="right" vertical="center" wrapText="1" indent="1"/>
    </xf>
    <xf numFmtId="174" fontId="213" fillId="0" borderId="5" applyAlignment="1" pivotButton="0" quotePrefix="0" xfId="9">
      <alignment horizontal="right" vertical="center" indent="1"/>
    </xf>
    <xf numFmtId="15" fontId="277" fillId="0" borderId="0" applyAlignment="1" pivotButton="0" quotePrefix="0" xfId="0">
      <alignment horizontal="center" vertical="center"/>
    </xf>
    <xf numFmtId="0" fontId="83" fillId="0" borderId="0" pivotButton="0" quotePrefix="0" xfId="0"/>
    <xf numFmtId="0" fontId="209" fillId="0" borderId="0" pivotButton="0" quotePrefix="0" xfId="0"/>
    <xf numFmtId="15" fontId="276" fillId="0" borderId="0" applyAlignment="1" pivotButton="0" quotePrefix="0" xfId="0">
      <alignment horizontal="center" vertical="center"/>
    </xf>
    <xf numFmtId="0" fontId="276" fillId="0" borderId="0" applyAlignment="1" pivotButton="0" quotePrefix="0" xfId="0">
      <alignment horizontal="center" vertical="center"/>
    </xf>
    <xf numFmtId="1" fontId="123" fillId="0" borderId="0" pivotButton="0" quotePrefix="0" xfId="0"/>
    <xf numFmtId="176" fontId="213" fillId="0" borderId="108" applyAlignment="1" pivotButton="0" quotePrefix="0" xfId="10">
      <alignment horizontal="center" vertical="center"/>
    </xf>
    <xf numFmtId="0" fontId="59" fillId="0" borderId="104" applyAlignment="1" pivotButton="0" quotePrefix="0" xfId="10">
      <alignment horizontal="center" vertical="center"/>
    </xf>
    <xf numFmtId="0" fontId="59" fillId="0" borderId="106" applyAlignment="1" pivotButton="0" quotePrefix="0" xfId="10">
      <alignment horizontal="center" vertical="center"/>
    </xf>
    <xf numFmtId="0" fontId="59" fillId="0" borderId="105" applyAlignment="1" pivotButton="0" quotePrefix="0" xfId="10">
      <alignment horizontal="center" vertical="center"/>
    </xf>
    <xf numFmtId="174" fontId="29" fillId="0" borderId="107" applyAlignment="1" pivotButton="0" quotePrefix="0" xfId="10">
      <alignment horizontal="center" vertical="center"/>
    </xf>
    <xf numFmtId="177" fontId="29" fillId="0" borderId="108" applyAlignment="1" pivotButton="0" quotePrefix="0" xfId="10">
      <alignment horizontal="center" vertical="center"/>
    </xf>
    <xf numFmtId="10" fontId="29" fillId="0" borderId="110" applyAlignment="1" pivotButton="0" quotePrefix="0" xfId="10">
      <alignment horizontal="center" vertical="center"/>
    </xf>
    <xf numFmtId="0" fontId="368" fillId="0" borderId="0" pivotButton="0" quotePrefix="0" xfId="42"/>
    <xf numFmtId="0" fontId="368" fillId="0" borderId="0" pivotButton="0" quotePrefix="0" xfId="11"/>
    <xf numFmtId="0" fontId="341" fillId="0" borderId="0" pivotButton="0" quotePrefix="0" xfId="0"/>
    <xf numFmtId="3" fontId="8" fillId="0" borderId="93" applyAlignment="1" pivotButton="0" quotePrefix="0" xfId="10">
      <alignment horizontal="right" indent="1"/>
    </xf>
    <xf numFmtId="0" fontId="342" fillId="0" borderId="0" pivotButton="0" quotePrefix="0" xfId="0"/>
    <xf numFmtId="3" fontId="9" fillId="0" borderId="111" applyAlignment="1" pivotButton="0" quotePrefix="0" xfId="10">
      <alignment horizontal="right" indent="1"/>
    </xf>
    <xf numFmtId="0" fontId="5" fillId="0" borderId="81" applyAlignment="1" pivotButton="0" quotePrefix="0" xfId="87">
      <alignment horizontal="left" vertical="top" wrapText="1" indent="2"/>
    </xf>
    <xf numFmtId="168" fontId="9" fillId="0" borderId="81" applyAlignment="1" pivotButton="0" quotePrefix="0" xfId="70">
      <alignment vertical="center"/>
    </xf>
    <xf numFmtId="3" fontId="9" fillId="0" borderId="93" applyAlignment="1" pivotButton="0" quotePrefix="0" xfId="10">
      <alignment horizontal="right" indent="1"/>
    </xf>
    <xf numFmtId="168" fontId="8" fillId="0" borderId="81" applyAlignment="1" pivotButton="0" quotePrefix="0" xfId="70">
      <alignment horizontal="left" vertical="center" indent="2"/>
    </xf>
    <xf numFmtId="0" fontId="242" fillId="0" borderId="81" applyAlignment="1" pivotButton="0" quotePrefix="0" xfId="0">
      <alignment horizontal="left" vertical="top" wrapText="1"/>
    </xf>
    <xf numFmtId="0" fontId="209" fillId="0" borderId="0" applyAlignment="1" pivotButton="0" quotePrefix="0" xfId="0">
      <alignment vertical="center"/>
    </xf>
    <xf numFmtId="0" fontId="370" fillId="0" borderId="0" pivotButton="0" quotePrefix="0" xfId="0"/>
    <xf numFmtId="241" fontId="370" fillId="0" borderId="0" applyAlignment="1" pivotButton="0" quotePrefix="0" xfId="0">
      <alignment horizontal="center" vertical="center"/>
    </xf>
    <xf numFmtId="0" fontId="370" fillId="0" borderId="0" applyAlignment="1" pivotButton="0" quotePrefix="0" xfId="0">
      <alignment horizontal="center" vertical="center"/>
    </xf>
    <xf numFmtId="176" fontId="370" fillId="0" borderId="0" applyAlignment="1" pivotButton="0" quotePrefix="0" xfId="0">
      <alignment vertical="center"/>
    </xf>
    <xf numFmtId="0" fontId="370" fillId="0" borderId="0" applyAlignment="1" pivotButton="0" quotePrefix="0" xfId="0">
      <alignment vertical="center"/>
    </xf>
    <xf numFmtId="228" fontId="370" fillId="0" borderId="0" applyAlignment="1" pivotButton="0" quotePrefix="0" xfId="0">
      <alignment vertical="center"/>
    </xf>
    <xf numFmtId="0" fontId="39" fillId="0" borderId="0" pivotButton="0" quotePrefix="0" xfId="12"/>
    <xf numFmtId="0" fontId="116" fillId="0" borderId="0" pivotButton="0" quotePrefix="0" xfId="150"/>
    <xf numFmtId="0" fontId="11" fillId="0" borderId="0" pivotButton="0" quotePrefix="0" xfId="150"/>
    <xf numFmtId="0" fontId="116" fillId="48" borderId="0" pivotButton="0" quotePrefix="0" xfId="150"/>
    <xf numFmtId="0" fontId="11" fillId="48" borderId="0" pivotButton="0" quotePrefix="0" xfId="150"/>
    <xf numFmtId="0" fontId="355" fillId="48" borderId="0" pivotButton="0" quotePrefix="0" xfId="150"/>
    <xf numFmtId="252" fontId="11" fillId="48" borderId="0" pivotButton="0" quotePrefix="0" xfId="150"/>
    <xf numFmtId="252" fontId="11" fillId="0" borderId="0" pivotButton="0" quotePrefix="0" xfId="150"/>
    <xf numFmtId="0" fontId="359" fillId="49" borderId="10" applyAlignment="1" pivotButton="0" quotePrefix="0" xfId="150">
      <alignment horizontal="center"/>
    </xf>
    <xf numFmtId="0" fontId="11" fillId="48" borderId="10" applyAlignment="1" pivotButton="0" quotePrefix="0" xfId="150">
      <alignment horizontal="center"/>
    </xf>
    <xf numFmtId="0" fontId="11" fillId="48" borderId="10" pivotButton="0" quotePrefix="0" xfId="150"/>
    <xf numFmtId="3" fontId="11" fillId="48" borderId="10" applyAlignment="1" pivotButton="0" quotePrefix="0" xfId="150">
      <alignment horizontal="right"/>
    </xf>
    <xf numFmtId="0" fontId="11" fillId="50" borderId="10" applyAlignment="1" pivotButton="0" quotePrefix="0" xfId="150">
      <alignment horizontal="center"/>
    </xf>
    <xf numFmtId="0" fontId="116" fillId="50" borderId="10" pivotButton="0" quotePrefix="0" xfId="150"/>
    <xf numFmtId="3" fontId="11" fillId="50" borderId="10" applyAlignment="1" pivotButton="0" quotePrefix="0" xfId="150">
      <alignment horizontal="right"/>
    </xf>
    <xf numFmtId="0" fontId="11" fillId="50" borderId="10" pivotButton="0" quotePrefix="0" xfId="150"/>
    <xf numFmtId="252" fontId="116" fillId="0" borderId="0" pivotButton="0" quotePrefix="0" xfId="150"/>
    <xf numFmtId="0" fontId="359" fillId="49" borderId="10" applyAlignment="1" pivotButton="0" quotePrefix="0" xfId="150">
      <alignment horizontal="center" wrapText="1"/>
    </xf>
    <xf numFmtId="253" fontId="11" fillId="48" borderId="10" pivotButton="0" quotePrefix="0" xfId="150"/>
    <xf numFmtId="253" fontId="371" fillId="48" borderId="10" pivotButton="0" quotePrefix="0" xfId="150"/>
    <xf numFmtId="253" fontId="11" fillId="50" borderId="10" pivotButton="0" quotePrefix="0" xfId="150"/>
    <xf numFmtId="0" fontId="355" fillId="51" borderId="10" pivotButton="0" quotePrefix="0" xfId="150"/>
    <xf numFmtId="0" fontId="116" fillId="51" borderId="10" pivotButton="0" quotePrefix="0" xfId="150"/>
    <xf numFmtId="3" fontId="116" fillId="51" borderId="10" applyAlignment="1" pivotButton="0" quotePrefix="0" xfId="150">
      <alignment horizontal="right"/>
    </xf>
    <xf numFmtId="0" fontId="116" fillId="51" borderId="0" pivotButton="0" quotePrefix="0" xfId="150"/>
    <xf numFmtId="0" fontId="355" fillId="51" borderId="0" pivotButton="0" quotePrefix="0" xfId="150"/>
    <xf numFmtId="253" fontId="116" fillId="51" borderId="10" pivotButton="0" quotePrefix="0" xfId="150"/>
    <xf numFmtId="252" fontId="11" fillId="48" borderId="10" pivotButton="0" quotePrefix="0" xfId="150"/>
    <xf numFmtId="252" fontId="11" fillId="50" borderId="10" pivotButton="0" quotePrefix="0" xfId="150"/>
    <xf numFmtId="252" fontId="116" fillId="51" borderId="10" pivotButton="0" quotePrefix="0" xfId="150"/>
    <xf numFmtId="0" fontId="116" fillId="0" borderId="10" pivotButton="0" quotePrefix="0" xfId="150"/>
    <xf numFmtId="252" fontId="11" fillId="0" borderId="10" pivotButton="0" quotePrefix="0" xfId="150"/>
    <xf numFmtId="0" fontId="11" fillId="0" borderId="10" pivotButton="0" quotePrefix="0" xfId="150"/>
    <xf numFmtId="3" fontId="11" fillId="0" borderId="10" pivotButton="0" quotePrefix="0" xfId="150"/>
    <xf numFmtId="10" fontId="11" fillId="0" borderId="10" pivotButton="0" quotePrefix="0" xfId="150"/>
    <xf numFmtId="0" fontId="11" fillId="52" borderId="10" pivotButton="0" quotePrefix="0" xfId="150"/>
    <xf numFmtId="253" fontId="11" fillId="52" borderId="10" pivotButton="0" quotePrefix="0" xfId="150"/>
    <xf numFmtId="253" fontId="371" fillId="50" borderId="10" pivotButton="0" quotePrefix="0" xfId="150"/>
    <xf numFmtId="253" fontId="371" fillId="52" borderId="10" pivotButton="0" quotePrefix="0" xfId="150"/>
    <xf numFmtId="0" fontId="242" fillId="0" borderId="10" applyAlignment="1" pivotButton="0" quotePrefix="0" xfId="0">
      <alignment horizontal="right" vertical="center"/>
    </xf>
    <xf numFmtId="0" fontId="0" fillId="0" borderId="10" applyAlignment="1" pivotButton="0" quotePrefix="0" xfId="0">
      <alignment horizontal="left" vertical="center"/>
    </xf>
    <xf numFmtId="0" fontId="373" fillId="53" borderId="10" applyAlignment="1" pivotButton="0" quotePrefix="0" xfId="0">
      <alignment horizontal="center" vertical="center" wrapText="1"/>
    </xf>
    <xf numFmtId="0" fontId="373" fillId="53" borderId="10" applyAlignment="1" pivotButton="0" quotePrefix="0" xfId="0">
      <alignment horizontal="right" vertical="center" wrapText="1"/>
    </xf>
    <xf numFmtId="254" fontId="0" fillId="0" borderId="10" applyAlignment="1" pivotButton="0" quotePrefix="0" xfId="0">
      <alignment horizontal="right" vertical="center"/>
    </xf>
    <xf numFmtId="0" fontId="0" fillId="54" borderId="10" applyAlignment="1" pivotButton="0" quotePrefix="0" xfId="0">
      <alignment horizontal="left" vertical="center"/>
    </xf>
    <xf numFmtId="254" fontId="0" fillId="54" borderId="10" applyAlignment="1" pivotButton="0" quotePrefix="0" xfId="0">
      <alignment horizontal="right" vertical="center"/>
    </xf>
    <xf numFmtId="0" fontId="242" fillId="55" borderId="10" applyAlignment="1" pivotButton="0" quotePrefix="0" xfId="0">
      <alignment horizontal="left" vertical="center"/>
    </xf>
    <xf numFmtId="254" fontId="242" fillId="55" borderId="10" applyAlignment="1" pivotButton="0" quotePrefix="0" xfId="0">
      <alignment horizontal="right" vertical="center"/>
    </xf>
    <xf numFmtId="0" fontId="242" fillId="0" borderId="0" pivotButton="0" quotePrefix="0" xfId="0"/>
    <xf numFmtId="194" fontId="0" fillId="0" borderId="10" applyAlignment="1" pivotButton="0" quotePrefix="0" xfId="0">
      <alignment horizontal="right" vertical="center"/>
    </xf>
    <xf numFmtId="194" fontId="0" fillId="54" borderId="10" applyAlignment="1" pivotButton="0" quotePrefix="0" xfId="0">
      <alignment horizontal="right" vertical="center"/>
    </xf>
    <xf numFmtId="0" fontId="373" fillId="56" borderId="10" applyAlignment="1" pivotButton="0" quotePrefix="0" xfId="0">
      <alignment horizontal="left" vertical="center"/>
    </xf>
    <xf numFmtId="194" fontId="373" fillId="56" borderId="10" applyAlignment="1" pivotButton="0" quotePrefix="0" xfId="0">
      <alignment horizontal="right" vertical="center"/>
    </xf>
    <xf numFmtId="0" fontId="242" fillId="0" borderId="10" applyAlignment="1" pivotButton="0" quotePrefix="0" xfId="0">
      <alignment horizontal="left" vertical="center"/>
    </xf>
    <xf numFmtId="194" fontId="242" fillId="0" borderId="10" applyAlignment="1" pivotButton="0" quotePrefix="0" xfId="0">
      <alignment horizontal="right" vertical="center"/>
    </xf>
    <xf numFmtId="0" fontId="0" fillId="0" borderId="10" applyAlignment="1" pivotButton="0" quotePrefix="0" xfId="0">
      <alignment horizontal="right" vertical="center"/>
    </xf>
    <xf numFmtId="0" fontId="242" fillId="55" borderId="10" applyAlignment="1" pivotButton="0" quotePrefix="0" xfId="0">
      <alignment horizontal="center" vertical="center" wrapText="1"/>
    </xf>
    <xf numFmtId="194" fontId="242" fillId="55" borderId="10" applyAlignment="1" pivotButton="0" quotePrefix="0" xfId="0">
      <alignment horizontal="right" vertical="center"/>
    </xf>
    <xf numFmtId="0" fontId="319" fillId="57" borderId="119" applyAlignment="1" pivotButton="0" quotePrefix="0" xfId="150">
      <alignment horizontal="left" vertical="center"/>
    </xf>
    <xf numFmtId="0" fontId="319" fillId="58" borderId="119" applyAlignment="1" pivotButton="0" quotePrefix="0" xfId="150">
      <alignment horizontal="left" vertical="center"/>
    </xf>
    <xf numFmtId="0" fontId="355" fillId="58" borderId="119" pivotButton="0" quotePrefix="0" xfId="150"/>
    <xf numFmtId="0" fontId="355" fillId="57" borderId="119" pivotButton="0" quotePrefix="0" xfId="150"/>
    <xf numFmtId="0" fontId="357" fillId="47" borderId="119" applyAlignment="1" pivotButton="0" quotePrefix="0" xfId="150">
      <alignment horizontal="center" vertical="center" wrapText="1"/>
    </xf>
    <xf numFmtId="0" fontId="11" fillId="59" borderId="119" applyAlignment="1" pivotButton="0" quotePrefix="0" xfId="150">
      <alignment horizontal="left" vertical="center"/>
    </xf>
    <xf numFmtId="0" fontId="11" fillId="59" borderId="119" applyAlignment="1" pivotButton="0" quotePrefix="0" xfId="150">
      <alignment vertical="center"/>
    </xf>
    <xf numFmtId="253" fontId="11" fillId="59" borderId="119" applyAlignment="1" pivotButton="0" quotePrefix="0" xfId="150">
      <alignment horizontal="right" vertical="center"/>
    </xf>
    <xf numFmtId="0" fontId="11" fillId="57" borderId="119" applyAlignment="1" pivotButton="0" quotePrefix="0" xfId="150">
      <alignment horizontal="left" vertical="center"/>
    </xf>
    <xf numFmtId="0" fontId="11" fillId="57" borderId="119" applyAlignment="1" pivotButton="0" quotePrefix="0" xfId="150">
      <alignment vertical="center"/>
    </xf>
    <xf numFmtId="253" fontId="11" fillId="57" borderId="119" applyAlignment="1" pivotButton="0" quotePrefix="0" xfId="150">
      <alignment horizontal="right" vertical="center"/>
    </xf>
    <xf numFmtId="0" fontId="116" fillId="60" borderId="119" applyAlignment="1" pivotButton="0" quotePrefix="0" xfId="150">
      <alignment horizontal="left" vertical="center"/>
    </xf>
    <xf numFmtId="0" fontId="116" fillId="60" borderId="119" applyAlignment="1" pivotButton="0" quotePrefix="0" xfId="150">
      <alignment vertical="center"/>
    </xf>
    <xf numFmtId="253" fontId="116" fillId="60" borderId="119" applyAlignment="1" pivotButton="0" quotePrefix="0" xfId="150">
      <alignment horizontal="right" vertical="center"/>
    </xf>
    <xf numFmtId="0" fontId="216" fillId="59" borderId="119" applyAlignment="1" pivotButton="0" quotePrefix="0" xfId="150">
      <alignment horizontal="left" vertical="center"/>
    </xf>
    <xf numFmtId="252" fontId="111" fillId="59" borderId="119" applyAlignment="1" pivotButton="0" quotePrefix="0" xfId="150">
      <alignment horizontal="right" vertical="center"/>
    </xf>
    <xf numFmtId="0" fontId="216" fillId="57" borderId="119" applyAlignment="1" pivotButton="0" quotePrefix="0" xfId="150">
      <alignment horizontal="left" vertical="center"/>
    </xf>
    <xf numFmtId="252" fontId="111" fillId="57" borderId="119" applyAlignment="1" pivotButton="0" quotePrefix="0" xfId="150">
      <alignment horizontal="right" vertical="center"/>
    </xf>
    <xf numFmtId="0" fontId="357" fillId="49" borderId="119" applyAlignment="1" pivotButton="0" quotePrefix="0" xfId="150">
      <alignment horizontal="left" vertical="center"/>
    </xf>
    <xf numFmtId="252" fontId="357" fillId="49" borderId="119" applyAlignment="1" pivotButton="0" quotePrefix="0" xfId="150">
      <alignment horizontal="right" vertical="center"/>
    </xf>
    <xf numFmtId="0" fontId="216" fillId="58" borderId="119" applyAlignment="1" pivotButton="0" quotePrefix="0" xfId="150">
      <alignment horizontal="left" vertical="center"/>
    </xf>
    <xf numFmtId="252" fontId="111" fillId="58" borderId="119" applyAlignment="1" pivotButton="0" quotePrefix="0" xfId="150">
      <alignment horizontal="right" vertical="center"/>
    </xf>
    <xf numFmtId="2" fontId="111" fillId="58" borderId="119" applyAlignment="1" pivotButton="0" quotePrefix="0" xfId="150">
      <alignment horizontal="right" vertical="center"/>
    </xf>
    <xf numFmtId="10" fontId="319" fillId="57" borderId="119" applyAlignment="1" pivotButton="0" quotePrefix="0" xfId="150">
      <alignment horizontal="right" vertical="center"/>
    </xf>
    <xf numFmtId="0" fontId="359" fillId="47" borderId="119" applyAlignment="1" pivotButton="0" quotePrefix="0" xfId="150">
      <alignment horizontal="left" vertical="center"/>
    </xf>
    <xf numFmtId="252" fontId="376" fillId="47" borderId="119" applyAlignment="1" pivotButton="0" quotePrefix="0" xfId="150">
      <alignment horizontal="right" vertical="center"/>
    </xf>
    <xf numFmtId="0" fontId="319" fillId="62" borderId="119" applyAlignment="1" pivotButton="0" quotePrefix="0" xfId="0">
      <alignment horizontal="left" vertical="center"/>
    </xf>
    <xf numFmtId="0" fontId="0" fillId="62" borderId="119" pivotButton="0" quotePrefix="0" xfId="0"/>
    <xf numFmtId="0" fontId="319" fillId="63" borderId="119" applyAlignment="1" pivotButton="0" quotePrefix="0" xfId="0">
      <alignment horizontal="left" vertical="center"/>
    </xf>
    <xf numFmtId="0" fontId="0" fillId="63" borderId="119" pivotButton="0" quotePrefix="0" xfId="0"/>
    <xf numFmtId="0" fontId="357" fillId="61" borderId="119" applyAlignment="1" pivotButton="0" quotePrefix="0" xfId="0">
      <alignment horizontal="center" vertical="center" wrapText="1"/>
    </xf>
    <xf numFmtId="0" fontId="116" fillId="64" borderId="119" applyAlignment="1" pivotButton="0" quotePrefix="0" xfId="0">
      <alignment horizontal="left" vertical="center"/>
    </xf>
    <xf numFmtId="0" fontId="116" fillId="64" borderId="119" applyAlignment="1" pivotButton="0" quotePrefix="0" xfId="0">
      <alignment vertical="center"/>
    </xf>
    <xf numFmtId="255" fontId="116" fillId="64" borderId="119" applyAlignment="1" pivotButton="0" quotePrefix="0" xfId="0">
      <alignment horizontal="right" vertical="center"/>
    </xf>
    <xf numFmtId="0" fontId="11" fillId="62" borderId="119" applyAlignment="1" pivotButton="0" quotePrefix="0" xfId="0">
      <alignment horizontal="left" vertical="center"/>
    </xf>
    <xf numFmtId="0" fontId="11" fillId="62" borderId="119" applyAlignment="1" pivotButton="0" quotePrefix="0" xfId="0">
      <alignment vertical="center"/>
    </xf>
    <xf numFmtId="255" fontId="11" fillId="62" borderId="119" applyAlignment="1" pivotButton="0" quotePrefix="0" xfId="0">
      <alignment horizontal="right" vertical="center"/>
    </xf>
    <xf numFmtId="0" fontId="11" fillId="65" borderId="119" applyAlignment="1" pivotButton="0" quotePrefix="0" xfId="0">
      <alignment horizontal="left" vertical="center"/>
    </xf>
    <xf numFmtId="0" fontId="11" fillId="65" borderId="119" applyAlignment="1" pivotButton="0" quotePrefix="0" xfId="0">
      <alignment vertical="center"/>
    </xf>
    <xf numFmtId="255" fontId="11" fillId="65" borderId="119" applyAlignment="1" pivotButton="0" quotePrefix="0" xfId="0">
      <alignment horizontal="right" vertical="center"/>
    </xf>
    <xf numFmtId="0" fontId="116" fillId="0" borderId="0" pivotButton="0" quotePrefix="0" xfId="0"/>
    <xf numFmtId="0" fontId="11" fillId="0" borderId="0" pivotButton="0" quotePrefix="0" xfId="0"/>
    <xf numFmtId="0" fontId="11" fillId="65" borderId="119" pivotButton="0" quotePrefix="0" xfId="0"/>
    <xf numFmtId="252" fontId="111" fillId="65" borderId="119" applyAlignment="1" pivotButton="0" quotePrefix="0" xfId="0">
      <alignment horizontal="right" vertical="center"/>
    </xf>
    <xf numFmtId="0" fontId="11" fillId="62" borderId="119" pivotButton="0" quotePrefix="0" xfId="0"/>
    <xf numFmtId="252" fontId="111" fillId="62" borderId="119" applyAlignment="1" pivotButton="0" quotePrefix="0" xfId="0">
      <alignment horizontal="right" vertical="center"/>
    </xf>
    <xf numFmtId="0" fontId="357" fillId="56" borderId="119" pivotButton="0" quotePrefix="0" xfId="0"/>
    <xf numFmtId="252" fontId="357" fillId="56" borderId="119" applyAlignment="1" pivotButton="0" quotePrefix="0" xfId="0">
      <alignment horizontal="right" vertical="center"/>
    </xf>
    <xf numFmtId="0" fontId="11" fillId="63" borderId="119" pivotButton="0" quotePrefix="0" xfId="0"/>
    <xf numFmtId="252" fontId="111" fillId="63" borderId="119" applyAlignment="1" pivotButton="0" quotePrefix="0" xfId="0">
      <alignment horizontal="right" vertical="center"/>
    </xf>
    <xf numFmtId="2" fontId="111" fillId="63" borderId="119" applyAlignment="1" pivotButton="0" quotePrefix="0" xfId="0">
      <alignment horizontal="right" vertical="center"/>
    </xf>
    <xf numFmtId="256" fontId="111" fillId="63" borderId="119" applyAlignment="1" pivotButton="0" quotePrefix="0" xfId="0">
      <alignment horizontal="right" vertical="center"/>
    </xf>
    <xf numFmtId="0" fontId="116" fillId="62" borderId="119" pivotButton="0" quotePrefix="0" xfId="0"/>
    <xf numFmtId="10" fontId="117" fillId="62" borderId="119" applyAlignment="1" pivotButton="0" quotePrefix="0" xfId="0">
      <alignment horizontal="right" vertical="center"/>
    </xf>
    <xf numFmtId="0" fontId="359" fillId="61" borderId="119" pivotButton="0" quotePrefix="0" xfId="0"/>
    <xf numFmtId="252" fontId="376" fillId="61" borderId="119" applyAlignment="1" pivotButton="0" quotePrefix="0" xfId="0">
      <alignment horizontal="right" vertical="center"/>
    </xf>
    <xf numFmtId="0" fontId="12" fillId="54" borderId="10" applyAlignment="1" pivotButton="0" quotePrefix="0" xfId="0">
      <alignment horizontal="left" vertical="center" wrapText="1"/>
    </xf>
    <xf numFmtId="0" fontId="12" fillId="0" borderId="10" applyAlignment="1" pivotButton="0" quotePrefix="0" xfId="0">
      <alignment horizontal="left" vertical="center" wrapText="1"/>
    </xf>
    <xf numFmtId="0" fontId="12" fillId="0" borderId="10" applyAlignment="1" pivotButton="0" quotePrefix="0" xfId="0">
      <alignment horizontal="center" vertical="center" wrapText="1"/>
    </xf>
    <xf numFmtId="194" fontId="12" fillId="0" borderId="10" applyAlignment="1" pivotButton="0" quotePrefix="0" xfId="0">
      <alignment horizontal="right" vertical="center" wrapText="1"/>
    </xf>
    <xf numFmtId="194" fontId="12" fillId="54" borderId="10" applyAlignment="1" pivotButton="0" quotePrefix="0" xfId="0">
      <alignment horizontal="right" vertical="center" wrapText="1"/>
    </xf>
    <xf numFmtId="0" fontId="245" fillId="55" borderId="10" applyAlignment="1" pivotButton="0" quotePrefix="0" xfId="0">
      <alignment horizontal="left" vertical="center" wrapText="1"/>
    </xf>
    <xf numFmtId="194" fontId="245" fillId="55" borderId="10" applyAlignment="1" pivotButton="0" quotePrefix="0" xfId="0">
      <alignment horizontal="right" vertical="center" wrapText="1"/>
    </xf>
    <xf numFmtId="0" fontId="12" fillId="0" borderId="10" applyAlignment="1" pivotButton="0" quotePrefix="0" xfId="0">
      <alignment horizontal="right" vertical="center" wrapText="1"/>
    </xf>
    <xf numFmtId="0" fontId="373" fillId="56" borderId="10" applyAlignment="1" pivotButton="0" quotePrefix="0" xfId="0">
      <alignment horizontal="left" vertical="center" wrapText="1"/>
    </xf>
    <xf numFmtId="176" fontId="213" fillId="0" borderId="0" applyAlignment="1" pivotButton="0" quotePrefix="0" xfId="103">
      <alignment horizontal="center" vertical="center"/>
    </xf>
    <xf numFmtId="257" fontId="116" fillId="64" borderId="119" applyAlignment="1" pivotButton="0" quotePrefix="0" xfId="0">
      <alignment horizontal="right" vertical="center"/>
    </xf>
    <xf numFmtId="257" fontId="11" fillId="62" borderId="119" applyAlignment="1" pivotButton="0" quotePrefix="0" xfId="0">
      <alignment horizontal="right" vertical="center"/>
    </xf>
    <xf numFmtId="257" fontId="11" fillId="65" borderId="119" applyAlignment="1" pivotButton="0" quotePrefix="0" xfId="0">
      <alignment horizontal="right" vertical="center"/>
    </xf>
    <xf numFmtId="194" fontId="373" fillId="56" borderId="10" applyAlignment="1" pivotButton="0" quotePrefix="0" xfId="0">
      <alignment horizontal="right" vertical="center" wrapText="1"/>
    </xf>
    <xf numFmtId="0" fontId="245" fillId="0" borderId="10" applyAlignment="1" pivotButton="0" quotePrefix="0" xfId="0">
      <alignment horizontal="left" vertical="center" wrapText="1"/>
    </xf>
    <xf numFmtId="194" fontId="245" fillId="0" borderId="10" applyAlignment="1" pivotButton="0" quotePrefix="0" xfId="0">
      <alignment horizontal="right" vertical="center" wrapText="1"/>
    </xf>
    <xf numFmtId="254" fontId="12" fillId="0" borderId="10" applyAlignment="1" pivotButton="0" quotePrefix="0" xfId="0">
      <alignment horizontal="right" vertical="center" wrapText="1"/>
    </xf>
    <xf numFmtId="254" fontId="12" fillId="54" borderId="10" applyAlignment="1" pivotButton="0" quotePrefix="0" xfId="0">
      <alignment horizontal="right" vertical="center" wrapText="1"/>
    </xf>
    <xf numFmtId="254" fontId="245" fillId="55" borderId="10" applyAlignment="1" pivotButton="0" quotePrefix="0" xfId="0">
      <alignment horizontal="right" vertical="center" wrapText="1"/>
    </xf>
    <xf numFmtId="0" fontId="245" fillId="0" borderId="10" applyAlignment="1" pivotButton="0" quotePrefix="0" xfId="0">
      <alignment horizontal="right" vertical="center" wrapText="1"/>
    </xf>
    <xf numFmtId="256" fontId="12" fillId="0" borderId="10" applyAlignment="1" pivotButton="0" quotePrefix="0" xfId="0">
      <alignment horizontal="right" vertical="center" wrapText="1"/>
    </xf>
    <xf numFmtId="10" fontId="355" fillId="0" borderId="0" pivotButton="0" quotePrefix="0" xfId="80"/>
    <xf numFmtId="183" fontId="147" fillId="0" borderId="0" pivotButton="0" quotePrefix="0" xfId="0"/>
    <xf numFmtId="183" fontId="298" fillId="0" borderId="0" pivotButton="0" quotePrefix="0" xfId="0"/>
    <xf numFmtId="258" fontId="0" fillId="0" borderId="0" pivotButton="0" quotePrefix="0" xfId="0"/>
    <xf numFmtId="168" fontId="36" fillId="0" borderId="0" applyAlignment="1" pivotButton="0" quotePrefix="0" xfId="12">
      <alignment horizontal="center" vertical="center"/>
    </xf>
    <xf numFmtId="174" fontId="10" fillId="0" borderId="0" pivotButton="0" quotePrefix="0" xfId="11"/>
    <xf numFmtId="174" fontId="128" fillId="0" borderId="0" pivotButton="0" quotePrefix="0" xfId="79"/>
    <xf numFmtId="174" fontId="36" fillId="0" borderId="0" applyAlignment="1" pivotButton="0" quotePrefix="0" xfId="12">
      <alignment vertical="center"/>
    </xf>
    <xf numFmtId="189" fontId="36" fillId="0" borderId="0" applyAlignment="1" pivotButton="0" quotePrefix="0" xfId="12">
      <alignment vertical="center"/>
    </xf>
    <xf numFmtId="169" fontId="36" fillId="0" borderId="0" applyAlignment="1" pivotButton="0" quotePrefix="0" xfId="12">
      <alignment vertical="center"/>
    </xf>
    <xf numFmtId="169" fontId="380" fillId="0" borderId="0" applyAlignment="1" pivotButton="0" quotePrefix="0" xfId="12">
      <alignment vertical="center"/>
    </xf>
    <xf numFmtId="169" fontId="28" fillId="0" borderId="0" pivotButton="0" quotePrefix="0" xfId="12"/>
    <xf numFmtId="184" fontId="49" fillId="6" borderId="21" applyAlignment="1" pivotButton="0" quotePrefix="0" xfId="7">
      <alignment horizontal="center" vertical="center"/>
    </xf>
    <xf numFmtId="168" fontId="123" fillId="0" borderId="0" pivotButton="0" quotePrefix="1" xfId="0"/>
    <xf numFmtId="0" fontId="83" fillId="0" borderId="0" applyAlignment="1" pivotButton="0" quotePrefix="0" xfId="0">
      <alignment horizontal="right"/>
    </xf>
    <xf numFmtId="0" fontId="382" fillId="66" borderId="119" applyAlignment="1" pivotButton="0" quotePrefix="0" xfId="0">
      <alignment horizontal="left" vertical="center" wrapText="1"/>
    </xf>
    <xf numFmtId="259" fontId="382" fillId="66" borderId="119" applyAlignment="1" pivotButton="0" quotePrefix="0" xfId="0">
      <alignment horizontal="right" vertical="center"/>
    </xf>
    <xf numFmtId="0" fontId="383" fillId="66" borderId="119" applyAlignment="1" pivotButton="0" quotePrefix="0" xfId="0">
      <alignment horizontal="center" vertical="center" wrapText="1"/>
    </xf>
    <xf numFmtId="0" fontId="382" fillId="67" borderId="119" applyAlignment="1" pivotButton="0" quotePrefix="0" xfId="0">
      <alignment horizontal="left" vertical="center" wrapText="1"/>
    </xf>
    <xf numFmtId="259" fontId="382" fillId="67" borderId="119" applyAlignment="1" pivotButton="0" quotePrefix="0" xfId="0">
      <alignment horizontal="right" vertical="center"/>
    </xf>
    <xf numFmtId="0" fontId="384" fillId="67" borderId="119" applyAlignment="1" pivotButton="0" quotePrefix="0" xfId="0">
      <alignment horizontal="center" vertical="center" wrapText="1"/>
    </xf>
    <xf numFmtId="0" fontId="0" fillId="47" borderId="119" pivotButton="0" quotePrefix="0" xfId="0"/>
    <xf numFmtId="259" fontId="123" fillId="0" borderId="0" pivotButton="0" quotePrefix="0" xfId="0"/>
    <xf numFmtId="0" fontId="387" fillId="2" borderId="0" applyAlignment="1" pivotButton="0" quotePrefix="0" xfId="0">
      <alignment horizontal="center" wrapText="1"/>
    </xf>
    <xf numFmtId="167" fontId="0" fillId="68" borderId="0" applyAlignment="1" pivotButton="0" quotePrefix="0" xfId="24">
      <alignment horizontal="center"/>
    </xf>
    <xf numFmtId="0" fontId="131" fillId="0" borderId="0" applyAlignment="1" pivotButton="0" quotePrefix="0" xfId="0">
      <alignment vertical="center"/>
    </xf>
    <xf numFmtId="3" fontId="123" fillId="0" borderId="0" pivotButton="0" quotePrefix="1" xfId="0"/>
    <xf numFmtId="0" fontId="388" fillId="0" borderId="0" applyAlignment="1" pivotButton="0" quotePrefix="0" xfId="10">
      <alignment horizontal="center"/>
    </xf>
    <xf numFmtId="3" fontId="209" fillId="0" borderId="0" pivotButton="0" quotePrefix="1" xfId="0"/>
    <xf numFmtId="0" fontId="244" fillId="0" borderId="0" applyAlignment="1" pivotButton="0" quotePrefix="0" xfId="0">
      <alignment horizontal="center" vertical="center"/>
    </xf>
    <xf numFmtId="194" fontId="0" fillId="0" borderId="0" applyAlignment="1" pivotButton="0" quotePrefix="0" xfId="0">
      <alignment horizontal="center"/>
    </xf>
    <xf numFmtId="10" fontId="0" fillId="0" borderId="0" applyAlignment="1" pivotButton="0" quotePrefix="0" xfId="0">
      <alignment horizontal="center"/>
    </xf>
    <xf numFmtId="183" fontId="136" fillId="0" borderId="0" pivotButton="0" quotePrefix="0" xfId="0"/>
    <xf numFmtId="9" fontId="1" fillId="0" borderId="0" pivotButton="0" quotePrefix="0" xfId="80"/>
    <xf numFmtId="0" fontId="389" fillId="0" borderId="0" pivotButton="0" quotePrefix="0" xfId="0"/>
    <xf numFmtId="0" fontId="390" fillId="0" borderId="0" pivotButton="0" quotePrefix="0" xfId="12"/>
    <xf numFmtId="0" fontId="391" fillId="0" borderId="0" pivotButton="0" quotePrefix="0" xfId="79"/>
    <xf numFmtId="176" fontId="183" fillId="0" borderId="0" pivotButton="0" quotePrefix="0" xfId="0"/>
    <xf numFmtId="176" fontId="0" fillId="0" borderId="0" pivotButton="0" quotePrefix="0" xfId="0"/>
    <xf numFmtId="0" fontId="0" fillId="70" borderId="122" pivotButton="0" quotePrefix="0" xfId="0"/>
    <xf numFmtId="0" fontId="392" fillId="71" borderId="122" applyAlignment="1" pivotButton="0" quotePrefix="0" xfId="0">
      <alignment horizontal="left" vertical="center" wrapText="1"/>
    </xf>
    <xf numFmtId="0" fontId="0" fillId="71" borderId="122" pivotButton="0" quotePrefix="0" xfId="0"/>
    <xf numFmtId="0" fontId="0" fillId="61" borderId="122" pivotButton="0" quotePrefix="0" xfId="0"/>
    <xf numFmtId="0" fontId="213" fillId="0" borderId="0" applyAlignment="1" pivotButton="0" quotePrefix="1" xfId="10">
      <alignment horizontal="left" vertical="center"/>
    </xf>
    <xf numFmtId="185" fontId="28" fillId="0" borderId="0" applyAlignment="1" pivotButton="0" quotePrefix="0" xfId="10">
      <alignment horizontal="right" vertical="center" indent="1"/>
    </xf>
    <xf numFmtId="0" fontId="393" fillId="0" borderId="0" pivotButton="0" quotePrefix="0" xfId="11"/>
    <xf numFmtId="169" fontId="128" fillId="0" borderId="0" applyAlignment="1" pivotButton="0" quotePrefix="0" xfId="79">
      <alignment vertical="center"/>
    </xf>
    <xf numFmtId="0" fontId="11" fillId="0" borderId="0" pivotButton="0" quotePrefix="0" xfId="16"/>
    <xf numFmtId="0" fontId="394" fillId="21" borderId="23" applyAlignment="1" pivotButton="0" quotePrefix="0" xfId="16">
      <alignment horizontal="center" vertical="center"/>
    </xf>
    <xf numFmtId="0" fontId="394" fillId="21" borderId="124" applyAlignment="1" pivotButton="0" quotePrefix="0" xfId="16">
      <alignment horizontal="center" vertical="center"/>
    </xf>
    <xf numFmtId="0" fontId="394" fillId="0" borderId="60" applyAlignment="1" pivotButton="0" quotePrefix="0" xfId="16">
      <alignment horizontal="center" vertical="center" wrapText="1"/>
    </xf>
    <xf numFmtId="0" fontId="395" fillId="0" borderId="60" applyAlignment="1" pivotButton="0" quotePrefix="0" xfId="16">
      <alignment horizontal="center" vertical="center" wrapText="1"/>
    </xf>
    <xf numFmtId="0" fontId="11" fillId="0" borderId="0" applyAlignment="1" pivotButton="0" quotePrefix="0" xfId="16">
      <alignment vertical="top"/>
    </xf>
    <xf numFmtId="0" fontId="394" fillId="0" borderId="0" applyAlignment="1" pivotButton="0" quotePrefix="0" xfId="16">
      <alignment horizontal="left" vertical="center" wrapText="1"/>
    </xf>
    <xf numFmtId="0" fontId="394" fillId="0" borderId="0" applyAlignment="1" pivotButton="0" quotePrefix="0" xfId="16">
      <alignment horizontal="center" vertical="center" wrapText="1"/>
    </xf>
    <xf numFmtId="4" fontId="394" fillId="0" borderId="0" applyAlignment="1" pivotButton="0" quotePrefix="0" xfId="16">
      <alignment horizontal="right" vertical="center" wrapText="1"/>
    </xf>
    <xf numFmtId="14" fontId="394" fillId="0" borderId="0" applyAlignment="1" pivotButton="0" quotePrefix="0" xfId="16">
      <alignment horizontal="center" vertical="center" wrapText="1"/>
    </xf>
    <xf numFmtId="4" fontId="394" fillId="0" borderId="0" applyAlignment="1" pivotButton="0" quotePrefix="0" xfId="16">
      <alignment horizontal="center" vertical="center" wrapText="1"/>
    </xf>
    <xf numFmtId="0" fontId="395" fillId="0" borderId="0" applyAlignment="1" pivotButton="0" quotePrefix="0" xfId="16">
      <alignment horizontal="center" vertical="center" wrapText="1"/>
    </xf>
    <xf numFmtId="0" fontId="395" fillId="0" borderId="0" applyAlignment="1" pivotButton="0" quotePrefix="0" xfId="16">
      <alignment horizontal="left" vertical="center"/>
    </xf>
    <xf numFmtId="0" fontId="395" fillId="0" borderId="0" applyAlignment="1" pivotButton="0" quotePrefix="0" xfId="16">
      <alignment horizontal="left" vertical="center" wrapText="1"/>
    </xf>
    <xf numFmtId="4" fontId="395" fillId="0" borderId="0" applyAlignment="1" pivotButton="0" quotePrefix="0" xfId="16">
      <alignment horizontal="right" vertical="center" wrapText="1"/>
    </xf>
    <xf numFmtId="14" fontId="395" fillId="0" borderId="0" applyAlignment="1" pivotButton="0" quotePrefix="0" xfId="16">
      <alignment horizontal="center" vertical="center" wrapText="1"/>
    </xf>
    <xf numFmtId="4" fontId="395" fillId="0" borderId="0" applyAlignment="1" pivotButton="0" quotePrefix="0" xfId="16">
      <alignment horizontal="center" vertical="center" wrapText="1"/>
    </xf>
    <xf numFmtId="0" fontId="395" fillId="0" borderId="0" applyAlignment="1" pivotButton="0" quotePrefix="0" xfId="16">
      <alignment horizontal="right" vertical="center" wrapText="1"/>
    </xf>
    <xf numFmtId="0" fontId="6" fillId="0" borderId="0" applyAlignment="1" pivotButton="0" quotePrefix="0" xfId="4">
      <alignment horizontal="center" vertical="center"/>
    </xf>
    <xf numFmtId="249" fontId="223" fillId="0" borderId="0" applyAlignment="1" pivotButton="0" quotePrefix="0" xfId="4">
      <alignment horizontal="center" vertical="center" wrapText="1"/>
    </xf>
    <xf numFmtId="249" fontId="223" fillId="0" borderId="0" applyAlignment="1" pivotButton="0" quotePrefix="1" xfId="4">
      <alignment horizontal="center" vertical="center" wrapText="1"/>
    </xf>
    <xf numFmtId="249" fontId="6" fillId="0" borderId="0" applyAlignment="1" pivotButton="0" quotePrefix="0" xfId="2">
      <alignment horizontal="center" vertical="center"/>
    </xf>
    <xf numFmtId="37" fontId="28" fillId="0" borderId="0" applyAlignment="1" pivotButton="0" quotePrefix="0" xfId="0">
      <alignment horizontal="left" vertical="center"/>
    </xf>
    <xf numFmtId="0" fontId="220" fillId="0" borderId="0" applyAlignment="1" pivotButton="0" quotePrefix="0" xfId="16">
      <alignment horizontal="center" vertical="center"/>
    </xf>
    <xf numFmtId="0" fontId="219" fillId="0" borderId="0" applyAlignment="1" pivotButton="0" quotePrefix="0" xfId="16">
      <alignment horizontal="center" vertical="center"/>
    </xf>
    <xf numFmtId="0" fontId="401" fillId="0" borderId="0" applyAlignment="1" pivotButton="0" quotePrefix="0" xfId="16">
      <alignment horizontal="center" vertical="center" wrapText="1"/>
    </xf>
    <xf numFmtId="0" fontId="402" fillId="0" borderId="0" applyAlignment="1" pivotButton="0" quotePrefix="0" xfId="16">
      <alignment horizontal="center" vertical="center" wrapText="1"/>
    </xf>
    <xf numFmtId="0" fontId="401" fillId="0" borderId="0" applyAlignment="1" pivotButton="0" quotePrefix="0" xfId="16">
      <alignment horizontal="left" vertical="center" wrapText="1"/>
    </xf>
    <xf numFmtId="0" fontId="394" fillId="8" borderId="0" applyAlignment="1" pivotButton="0" quotePrefix="0" xfId="16">
      <alignment horizontal="left" vertical="center" wrapText="1"/>
    </xf>
    <xf numFmtId="0" fontId="394" fillId="8" borderId="0" applyAlignment="1" pivotButton="0" quotePrefix="0" xfId="16">
      <alignment horizontal="center" vertical="center" wrapText="1"/>
    </xf>
    <xf numFmtId="4" fontId="394" fillId="8" borderId="0" applyAlignment="1" pivotButton="0" quotePrefix="0" xfId="16">
      <alignment horizontal="right" vertical="center" wrapText="1"/>
    </xf>
    <xf numFmtId="14" fontId="394" fillId="8" borderId="0" applyAlignment="1" pivotButton="0" quotePrefix="0" xfId="16">
      <alignment horizontal="center" vertical="center" wrapText="1"/>
    </xf>
    <xf numFmtId="4" fontId="394" fillId="8" borderId="0" applyAlignment="1" pivotButton="0" quotePrefix="0" xfId="16">
      <alignment horizontal="center" vertical="center" wrapText="1"/>
    </xf>
    <xf numFmtId="0" fontId="11" fillId="8" borderId="0" applyAlignment="1" pivotButton="0" quotePrefix="0" xfId="16">
      <alignment vertical="top"/>
    </xf>
    <xf numFmtId="0" fontId="395" fillId="8" borderId="0" applyAlignment="1" pivotButton="0" quotePrefix="0" xfId="16">
      <alignment horizontal="center" vertical="center" wrapText="1"/>
    </xf>
    <xf numFmtId="14" fontId="6" fillId="0" borderId="0" applyAlignment="1" pivotButton="0" quotePrefix="0" xfId="4">
      <alignment horizontal="left" vertical="center" indent="1"/>
    </xf>
    <xf numFmtId="14" fontId="125" fillId="0" borderId="0" applyAlignment="1" pivotButton="0" quotePrefix="0" xfId="4">
      <alignment horizontal="left" vertical="center" indent="1"/>
    </xf>
    <xf numFmtId="14" fontId="125" fillId="0" borderId="0" applyAlignment="1" pivotButton="0" quotePrefix="0" xfId="2">
      <alignment horizontal="center" vertical="center"/>
    </xf>
    <xf numFmtId="0" fontId="360" fillId="56" borderId="119" applyAlignment="1" pivotButton="0" quotePrefix="0" xfId="0">
      <alignment horizontal="center" vertical="center" wrapText="1"/>
    </xf>
    <xf numFmtId="0" fontId="216" fillId="73" borderId="119" applyAlignment="1" pivotButton="0" quotePrefix="0" xfId="0">
      <alignment vertical="center"/>
    </xf>
    <xf numFmtId="3" fontId="216" fillId="73" borderId="119" applyAlignment="1" pivotButton="0" quotePrefix="0" xfId="0">
      <alignment horizontal="right" vertical="center"/>
    </xf>
    <xf numFmtId="4" fontId="216" fillId="73" borderId="119" applyAlignment="1" pivotButton="0" quotePrefix="0" xfId="0">
      <alignment horizontal="right" vertical="center"/>
    </xf>
    <xf numFmtId="0" fontId="216" fillId="8" borderId="119" applyAlignment="1" pivotButton="0" quotePrefix="0" xfId="0">
      <alignment vertical="center"/>
    </xf>
    <xf numFmtId="3" fontId="216" fillId="8" borderId="119" applyAlignment="1" pivotButton="0" quotePrefix="0" xfId="0">
      <alignment horizontal="right" vertical="center"/>
    </xf>
    <xf numFmtId="4" fontId="216" fillId="8" borderId="119" applyAlignment="1" pivotButton="0" quotePrefix="0" xfId="0">
      <alignment horizontal="right" vertical="center"/>
    </xf>
    <xf numFmtId="0" fontId="0" fillId="8" borderId="0" pivotButton="0" quotePrefix="0" xfId="0"/>
    <xf numFmtId="0" fontId="216" fillId="65" borderId="119" applyAlignment="1" pivotButton="0" quotePrefix="0" xfId="0">
      <alignment vertical="center"/>
    </xf>
    <xf numFmtId="3" fontId="216" fillId="65" borderId="119" applyAlignment="1" pivotButton="0" quotePrefix="0" xfId="0">
      <alignment horizontal="right" vertical="center"/>
    </xf>
    <xf numFmtId="4" fontId="216" fillId="65" borderId="119" applyAlignment="1" pivotButton="0" quotePrefix="0" xfId="0">
      <alignment horizontal="right" vertical="center"/>
    </xf>
    <xf numFmtId="0" fontId="404" fillId="79" borderId="119" applyAlignment="1" pivotButton="0" quotePrefix="0" xfId="0">
      <alignment vertical="center"/>
    </xf>
    <xf numFmtId="3" fontId="404" fillId="79" borderId="119" applyAlignment="1" pivotButton="0" quotePrefix="0" xfId="0">
      <alignment horizontal="right" vertical="center"/>
    </xf>
    <xf numFmtId="4" fontId="404" fillId="79" borderId="119" applyAlignment="1" pivotButton="0" quotePrefix="0" xfId="0">
      <alignment horizontal="right" vertical="center"/>
    </xf>
    <xf numFmtId="0" fontId="405" fillId="71" borderId="119" applyAlignment="1" pivotButton="0" quotePrefix="0" xfId="0">
      <alignment vertical="center"/>
    </xf>
    <xf numFmtId="3" fontId="405" fillId="71" borderId="119" applyAlignment="1" pivotButton="0" quotePrefix="0" xfId="0">
      <alignment horizontal="right" vertical="center"/>
    </xf>
    <xf numFmtId="0" fontId="216" fillId="70" borderId="119" applyAlignment="1" pivotButton="0" quotePrefix="0" xfId="0">
      <alignment vertical="center"/>
    </xf>
    <xf numFmtId="0" fontId="216" fillId="70" borderId="119" applyAlignment="1" pivotButton="0" quotePrefix="0" xfId="0">
      <alignment horizontal="center" vertical="center"/>
    </xf>
    <xf numFmtId="167" fontId="216" fillId="70" borderId="119" applyAlignment="1" pivotButton="0" quotePrefix="0" xfId="0">
      <alignment horizontal="center" vertical="center"/>
    </xf>
    <xf numFmtId="3" fontId="216" fillId="70" borderId="119" applyAlignment="1" pivotButton="0" quotePrefix="0" xfId="0">
      <alignment horizontal="right" vertical="center"/>
    </xf>
    <xf numFmtId="252" fontId="216" fillId="70" borderId="119" applyAlignment="1" pivotButton="0" quotePrefix="0" xfId="0">
      <alignment horizontal="right" vertical="center"/>
    </xf>
    <xf numFmtId="0" fontId="357" fillId="53" borderId="119" applyAlignment="1" pivotButton="0" quotePrefix="0" xfId="0">
      <alignment vertical="center"/>
    </xf>
    <xf numFmtId="0" fontId="357" fillId="53" borderId="119" applyAlignment="1" pivotButton="0" quotePrefix="0" xfId="0">
      <alignment horizontal="center" vertical="center"/>
    </xf>
    <xf numFmtId="167" fontId="357" fillId="53" borderId="119" applyAlignment="1" pivotButton="0" quotePrefix="0" xfId="0">
      <alignment horizontal="center" vertical="center"/>
    </xf>
    <xf numFmtId="3" fontId="357" fillId="53" borderId="119" applyAlignment="1" pivotButton="0" quotePrefix="0" xfId="0">
      <alignment horizontal="right" vertical="center"/>
    </xf>
    <xf numFmtId="252" fontId="357" fillId="53" borderId="119" applyAlignment="1" pivotButton="0" quotePrefix="0" xfId="0">
      <alignment horizontal="right" vertical="center"/>
    </xf>
    <xf numFmtId="10" fontId="369" fillId="0" borderId="0" applyAlignment="1" pivotButton="0" quotePrefix="0" xfId="4">
      <alignment horizontal="center" vertical="center"/>
    </xf>
    <xf numFmtId="0" fontId="8" fillId="0" borderId="0" applyAlignment="1" pivotButton="0" quotePrefix="0" xfId="0">
      <alignment vertical="center"/>
    </xf>
    <xf numFmtId="0" fontId="0" fillId="0" borderId="106" pivotButton="0" quotePrefix="0" xfId="0"/>
    <xf numFmtId="0" fontId="0" fillId="0" borderId="108" pivotButton="0" quotePrefix="0" xfId="0"/>
    <xf numFmtId="0" fontId="406" fillId="0" borderId="0" applyAlignment="1" pivotButton="0" quotePrefix="0" xfId="0">
      <alignment horizontal="center" vertical="center"/>
    </xf>
    <xf numFmtId="0" fontId="407" fillId="0" borderId="0" applyAlignment="1" pivotButton="0" quotePrefix="0" xfId="96">
      <alignment horizontal="left"/>
    </xf>
    <xf numFmtId="0" fontId="406" fillId="0" borderId="0" pivotButton="0" quotePrefix="0" xfId="0"/>
    <xf numFmtId="39" fontId="407" fillId="0" borderId="0" applyAlignment="1" pivotButton="0" quotePrefix="0" xfId="20">
      <alignment horizontal="center" vertical="center"/>
    </xf>
    <xf numFmtId="0" fontId="7" fillId="0" borderId="0" pivotButton="0" quotePrefix="0" xfId="10"/>
    <xf numFmtId="192" fontId="3" fillId="0" borderId="11" applyAlignment="1" pivotButton="0" quotePrefix="0" xfId="0">
      <alignment horizontal="center"/>
    </xf>
    <xf numFmtId="0" fontId="1" fillId="0" borderId="0" pivotButton="0" quotePrefix="0" xfId="10"/>
    <xf numFmtId="0" fontId="3" fillId="0" borderId="0" pivotButton="0" quotePrefix="1" xfId="0"/>
    <xf numFmtId="14" fontId="3" fillId="0" borderId="19" applyAlignment="1" pivotButton="0" quotePrefix="0" xfId="0">
      <alignment horizontal="center"/>
    </xf>
    <xf numFmtId="260" fontId="0" fillId="0" borderId="0" applyAlignment="1" pivotButton="0" quotePrefix="0" xfId="0">
      <alignment horizontal="center" vertical="center"/>
    </xf>
    <xf numFmtId="0" fontId="0" fillId="0" borderId="0" pivotButton="0" quotePrefix="0" xfId="10"/>
    <xf numFmtId="3" fontId="285" fillId="0" borderId="77" applyAlignment="1" pivotButton="0" quotePrefix="0" xfId="0">
      <alignment horizontal="right" vertical="center" wrapText="1" shrinkToFit="1" readingOrder="1"/>
    </xf>
    <xf numFmtId="0" fontId="408" fillId="0" borderId="0" pivotButton="0" quotePrefix="0" xfId="46"/>
    <xf numFmtId="0" fontId="3" fillId="0" borderId="0" pivotButton="0" quotePrefix="0" xfId="46"/>
    <xf numFmtId="0" fontId="213" fillId="12" borderId="0" applyAlignment="1" pivotButton="0" quotePrefix="0" xfId="10">
      <alignment horizontal="left" vertical="center"/>
    </xf>
    <xf numFmtId="189" fontId="7" fillId="0" borderId="0" pivotButton="0" quotePrefix="0" xfId="11"/>
    <xf numFmtId="174" fontId="7" fillId="0" borderId="0" pivotButton="0" quotePrefix="0" xfId="11"/>
    <xf numFmtId="0" fontId="409" fillId="0" borderId="0" pivotButton="0" quotePrefix="0" xfId="0"/>
    <xf numFmtId="0" fontId="370" fillId="0" borderId="0" pivotButton="0" quotePrefix="0" xfId="10"/>
    <xf numFmtId="0" fontId="410" fillId="0" borderId="0" pivotButton="0" quotePrefix="0" xfId="0"/>
    <xf numFmtId="0" fontId="410" fillId="0" borderId="0" pivotButton="0" quotePrefix="1" xfId="0"/>
    <xf numFmtId="0" fontId="410" fillId="0" borderId="0" pivotButton="0" quotePrefix="0" xfId="10"/>
    <xf numFmtId="3" fontId="370" fillId="0" borderId="0" pivotButton="0" quotePrefix="0" xfId="10"/>
    <xf numFmtId="3" fontId="410" fillId="0" borderId="0" pivotButton="0" quotePrefix="0" xfId="10"/>
    <xf numFmtId="0" fontId="411" fillId="0" borderId="0" pivotButton="0" quotePrefix="0" xfId="10"/>
    <xf numFmtId="4" fontId="411" fillId="0" borderId="0" pivotButton="0" quotePrefix="0" xfId="10"/>
    <xf numFmtId="0" fontId="412" fillId="0" borderId="0" pivotButton="0" quotePrefix="0" xfId="10"/>
    <xf numFmtId="0" fontId="128" fillId="0" borderId="0" pivotButton="0" quotePrefix="0" xfId="79"/>
    <xf numFmtId="0" fontId="413" fillId="0" borderId="0" pivotButton="0" quotePrefix="0" xfId="11"/>
    <xf numFmtId="3" fontId="6" fillId="0" borderId="0" applyAlignment="1" pivotButton="0" quotePrefix="0" xfId="4">
      <alignment horizontal="left" vertical="center" indent="1"/>
    </xf>
    <xf numFmtId="3" fontId="6" fillId="0" borderId="0" applyAlignment="1" pivotButton="0" quotePrefix="0" xfId="4">
      <alignment horizontal="center" vertical="center"/>
    </xf>
    <xf numFmtId="183" fontId="29" fillId="5" borderId="14" applyAlignment="1" pivotButton="0" quotePrefix="0" xfId="7">
      <alignment horizontal="right" vertical="center" indent="1"/>
    </xf>
    <xf numFmtId="184" fontId="30" fillId="5" borderId="15" applyAlignment="1" pivotButton="0" quotePrefix="0" xfId="7">
      <alignment vertical="center"/>
    </xf>
    <xf numFmtId="183" fontId="36" fillId="5" borderId="16" applyAlignment="1" pivotButton="0" quotePrefix="0" xfId="7">
      <alignment horizontal="right" vertical="center" indent="1"/>
    </xf>
    <xf numFmtId="184" fontId="49" fillId="5" borderId="103" applyAlignment="1" pivotButton="0" quotePrefix="0" xfId="7">
      <alignment vertical="center"/>
    </xf>
    <xf numFmtId="3" fontId="36" fillId="5" borderId="14" applyAlignment="1" pivotButton="0" quotePrefix="0" xfId="7">
      <alignment vertical="center"/>
    </xf>
    <xf numFmtId="3" fontId="36" fillId="5" borderId="15" applyAlignment="1" pivotButton="0" quotePrefix="0" xfId="7">
      <alignment vertical="center"/>
    </xf>
    <xf numFmtId="181" fontId="0" fillId="0" borderId="0" pivotButton="0" quotePrefix="0" xfId="0"/>
    <xf numFmtId="168" fontId="0" fillId="0" borderId="0" applyAlignment="1" pivotButton="0" quotePrefix="0" xfId="0">
      <alignment horizontal="right" wrapText="1" indent="3"/>
    </xf>
    <xf numFmtId="0" fontId="30" fillId="0" borderId="0" pivotButton="0" quotePrefix="0" xfId="10"/>
    <xf numFmtId="194" fontId="0" fillId="0" borderId="0" applyAlignment="1" pivotButton="0" quotePrefix="0" xfId="0">
      <alignment horizontal="left"/>
    </xf>
    <xf numFmtId="168" fontId="0" fillId="0" borderId="0" applyAlignment="1" pivotButton="0" quotePrefix="0" xfId="0">
      <alignment horizontal="center" wrapText="1"/>
    </xf>
    <xf numFmtId="168" fontId="315" fillId="0" borderId="0" applyAlignment="1" pivotButton="0" quotePrefix="0" xfId="0">
      <alignment horizontal="center" wrapText="1"/>
    </xf>
    <xf numFmtId="168" fontId="315" fillId="0" borderId="0" applyAlignment="1" pivotButton="0" quotePrefix="1" xfId="0">
      <alignment horizontal="center" vertical="top"/>
    </xf>
    <xf numFmtId="169" fontId="30" fillId="0" borderId="0" applyAlignment="1" pivotButton="0" quotePrefix="0" xfId="7">
      <alignment horizontal="right" vertical="center" indent="1"/>
    </xf>
    <xf numFmtId="168" fontId="0" fillId="0" borderId="0" applyAlignment="1" pivotButton="0" quotePrefix="0" xfId="0">
      <alignment wrapText="1"/>
    </xf>
    <xf numFmtId="168" fontId="213" fillId="0" borderId="0" applyAlignment="1" pivotButton="0" quotePrefix="0" xfId="0">
      <alignment horizontal="center" vertical="center"/>
    </xf>
    <xf numFmtId="14" fontId="213" fillId="5" borderId="0" applyAlignment="1" pivotButton="0" quotePrefix="0" xfId="0">
      <alignment horizontal="center" vertical="center"/>
    </xf>
    <xf numFmtId="9" fontId="414" fillId="0" borderId="0" pivotButton="0" quotePrefix="0" xfId="80"/>
    <xf numFmtId="174" fontId="213" fillId="0" borderId="0" applyAlignment="1" pivotButton="0" quotePrefix="0" xfId="9">
      <alignment horizontal="right" vertical="center" indent="1"/>
    </xf>
    <xf numFmtId="174" fontId="128" fillId="0" borderId="0" applyAlignment="1" pivotButton="0" quotePrefix="0" xfId="79">
      <alignment horizontal="left" vertical="center" indent="1"/>
    </xf>
    <xf numFmtId="0" fontId="415" fillId="0" borderId="0" applyAlignment="1" pivotButton="0" quotePrefix="0" xfId="0">
      <alignment horizontal="right" vertical="center" wrapText="1" shrinkToFit="1" readingOrder="1"/>
    </xf>
    <xf numFmtId="10" fontId="285" fillId="0" borderId="0" applyAlignment="1" pivotButton="0" quotePrefix="0" xfId="0">
      <alignment horizontal="right" vertical="center" wrapText="1" shrinkToFit="1" readingOrder="1"/>
    </xf>
    <xf numFmtId="0" fontId="416" fillId="28" borderId="87" applyAlignment="1" pivotButton="0" quotePrefix="0" xfId="0">
      <alignment horizontal="center" vertical="center" wrapText="1" shrinkToFit="1" readingOrder="1"/>
    </xf>
    <xf numFmtId="0" fontId="285" fillId="0" borderId="88" applyAlignment="1" pivotButton="0" quotePrefix="0" xfId="0">
      <alignment horizontal="center" vertical="center" wrapText="1" shrinkToFit="1" readingOrder="1"/>
    </xf>
    <xf numFmtId="0" fontId="285" fillId="0" borderId="88" applyAlignment="1" pivotButton="0" quotePrefix="0" xfId="0">
      <alignment horizontal="left" vertical="center" wrapText="1" shrinkToFit="1" readingOrder="1"/>
    </xf>
    <xf numFmtId="0" fontId="285" fillId="0" borderId="89" applyAlignment="1" pivotButton="0" quotePrefix="0" xfId="0">
      <alignment horizontal="center" vertical="center" wrapText="1" shrinkToFit="1" readingOrder="1"/>
    </xf>
    <xf numFmtId="0" fontId="285" fillId="0" borderId="89" applyAlignment="1" pivotButton="0" quotePrefix="0" xfId="0">
      <alignment horizontal="left" vertical="center" wrapText="1" shrinkToFit="1" readingOrder="1"/>
    </xf>
    <xf numFmtId="0" fontId="285" fillId="0" borderId="0" applyAlignment="1" pivotButton="0" quotePrefix="0" xfId="0">
      <alignment horizontal="center" vertical="center" wrapText="1" shrinkToFit="1" readingOrder="1"/>
    </xf>
    <xf numFmtId="0" fontId="285" fillId="0" borderId="90" applyAlignment="1" pivotButton="0" quotePrefix="0" xfId="0">
      <alignment horizontal="center" vertical="center" wrapText="1" shrinkToFit="1" readingOrder="1"/>
    </xf>
    <xf numFmtId="0" fontId="285" fillId="0" borderId="90" applyAlignment="1" pivotButton="0" quotePrefix="0" xfId="0">
      <alignment horizontal="left" vertical="center" wrapText="1" shrinkToFit="1" readingOrder="1"/>
    </xf>
    <xf numFmtId="261" fontId="285" fillId="0" borderId="89" applyAlignment="1" pivotButton="0" quotePrefix="0" xfId="0">
      <alignment horizontal="center" vertical="center" wrapText="1" shrinkToFit="1" readingOrder="1"/>
    </xf>
    <xf numFmtId="4" fontId="285" fillId="0" borderId="89" applyAlignment="1" pivotButton="0" quotePrefix="0" xfId="0">
      <alignment horizontal="center" vertical="center" wrapText="1" shrinkToFit="1" readingOrder="1"/>
    </xf>
    <xf numFmtId="10" fontId="285" fillId="0" borderId="89" applyAlignment="1" pivotButton="0" quotePrefix="0" xfId="0">
      <alignment horizontal="center" vertical="center" wrapText="1" shrinkToFit="1" readingOrder="1"/>
    </xf>
    <xf numFmtId="3" fontId="285" fillId="0" borderId="89" applyAlignment="1" pivotButton="0" quotePrefix="0" xfId="0">
      <alignment horizontal="center" vertical="center" wrapText="1" shrinkToFit="1" readingOrder="1"/>
    </xf>
    <xf numFmtId="0" fontId="287" fillId="0" borderId="0" applyAlignment="1" pivotButton="0" quotePrefix="0" xfId="0">
      <alignment horizontal="left" vertical="center" wrapText="1" shrinkToFit="1" readingOrder="1"/>
    </xf>
    <xf numFmtId="1" fontId="28" fillId="5" borderId="0" applyAlignment="1" pivotButton="0" quotePrefix="0" xfId="0">
      <alignment vertical="center"/>
    </xf>
    <xf numFmtId="0" fontId="2" fillId="0" borderId="0" pivotButton="0" quotePrefix="0" xfId="1"/>
    <xf numFmtId="37" fontId="2" fillId="0" borderId="0" pivotButton="0" quotePrefix="0" xfId="1"/>
    <xf numFmtId="167" fontId="2" fillId="0" borderId="0" pivotButton="0" quotePrefix="0" xfId="1"/>
    <xf numFmtId="0" fontId="2" fillId="0" borderId="0" applyAlignment="1" pivotButton="0" quotePrefix="0" xfId="1">
      <alignment horizontal="right"/>
    </xf>
    <xf numFmtId="0" fontId="195" fillId="0" borderId="0" applyAlignment="1" pivotButton="0" quotePrefix="0" xfId="1">
      <alignment horizontal="right"/>
    </xf>
    <xf numFmtId="192" fontId="9" fillId="0" borderId="0" applyAlignment="1" pivotButton="0" quotePrefix="0" xfId="0">
      <alignment horizontal="center"/>
    </xf>
    <xf numFmtId="0" fontId="167" fillId="0" borderId="0" applyAlignment="1" pivotButton="0" quotePrefix="0" xfId="0">
      <alignment wrapText="1"/>
    </xf>
    <xf numFmtId="0" fontId="166" fillId="0" borderId="0" applyAlignment="1" pivotButton="0" quotePrefix="0" xfId="0">
      <alignment horizontal="centerContinuous" wrapText="1"/>
    </xf>
    <xf numFmtId="37" fontId="166" fillId="0" borderId="0" applyAlignment="1" pivotButton="0" quotePrefix="0" xfId="0">
      <alignment horizontal="centerContinuous" wrapText="1"/>
    </xf>
    <xf numFmtId="167" fontId="166" fillId="0" borderId="0" applyAlignment="1" pivotButton="0" quotePrefix="0" xfId="0">
      <alignment horizontal="centerContinuous" wrapText="1"/>
    </xf>
    <xf numFmtId="194" fontId="48" fillId="0" borderId="0" applyAlignment="1" pivotButton="0" quotePrefix="0" xfId="0">
      <alignment wrapText="1"/>
    </xf>
    <xf numFmtId="0" fontId="83" fillId="0" borderId="0" applyAlignment="1" pivotButton="0" quotePrefix="0" xfId="0">
      <alignment horizontal="left" wrapText="1"/>
    </xf>
    <xf numFmtId="0" fontId="166" fillId="0" borderId="0" applyAlignment="1" pivotButton="0" quotePrefix="0" xfId="0">
      <alignment horizontal="left" wrapText="1"/>
    </xf>
    <xf numFmtId="37" fontId="166" fillId="0" borderId="0" applyAlignment="1" pivotButton="0" quotePrefix="0" xfId="0">
      <alignment horizontal="right" wrapText="1" indent="2"/>
    </xf>
    <xf numFmtId="167" fontId="166" fillId="0" borderId="0" applyAlignment="1" pivotButton="0" quotePrefix="0" xfId="0">
      <alignment horizontal="center" wrapText="1"/>
    </xf>
    <xf numFmtId="0" fontId="166" fillId="0" borderId="0" applyAlignment="1" pivotButton="0" quotePrefix="0" xfId="0">
      <alignment horizontal="center" wrapText="1"/>
    </xf>
    <xf numFmtId="0" fontId="268" fillId="0" borderId="0" applyAlignment="1" pivotButton="0" quotePrefix="1" xfId="0">
      <alignment horizontal="center"/>
    </xf>
    <xf numFmtId="2" fontId="0" fillId="0" borderId="0" applyAlignment="1" pivotButton="0" quotePrefix="0" xfId="0">
      <alignment horizontal="right" wrapText="1" indent="3"/>
    </xf>
    <xf numFmtId="192" fontId="3" fillId="0" borderId="0" applyAlignment="1" pivotButton="0" quotePrefix="0" xfId="0">
      <alignment horizontal="right" vertical="center" indent="2"/>
    </xf>
    <xf numFmtId="167" fontId="3" fillId="0" borderId="0" applyAlignment="1" pivotButton="0" quotePrefix="0" xfId="0">
      <alignment horizontal="center" vertical="center"/>
    </xf>
    <xf numFmtId="0" fontId="3" fillId="0" borderId="0" applyAlignment="1" pivotButton="0" quotePrefix="0" xfId="0">
      <alignment horizontal="center" vertical="center"/>
    </xf>
    <xf numFmtId="196" fontId="3" fillId="0" borderId="0" applyAlignment="1" pivotButton="0" quotePrefix="0" xfId="0">
      <alignment horizontal="right" vertical="center" indent="1"/>
    </xf>
    <xf numFmtId="195" fontId="3" fillId="0" borderId="0" applyAlignment="1" pivotButton="0" quotePrefix="0" xfId="0">
      <alignment horizontal="right" vertical="center" wrapText="1" indent="1"/>
    </xf>
    <xf numFmtId="195" fontId="3" fillId="0" borderId="0" applyAlignment="1" pivotButton="0" quotePrefix="0" xfId="0">
      <alignment horizontal="center" vertical="center" wrapText="1"/>
    </xf>
    <xf numFmtId="176" fontId="3" fillId="0" borderId="0" applyAlignment="1" pivotButton="0" quotePrefix="0" xfId="0">
      <alignment horizontal="right" vertical="center" wrapText="1" indent="1"/>
    </xf>
    <xf numFmtId="196" fontId="3" fillId="0" borderId="0" applyAlignment="1" pivotButton="0" quotePrefix="0" xfId="0">
      <alignment horizontal="right" vertical="center" indent="2"/>
    </xf>
    <xf numFmtId="167" fontId="3" fillId="0" borderId="0" applyAlignment="1" pivotButton="0" quotePrefix="0" xfId="0">
      <alignment horizontal="right" vertical="center" indent="1"/>
    </xf>
    <xf numFmtId="167" fontId="3" fillId="0" borderId="0" applyAlignment="1" pivotButton="0" quotePrefix="0" xfId="0">
      <alignment horizontal="left" vertical="center" indent="2"/>
    </xf>
    <xf numFmtId="173" fontId="0" fillId="0" borderId="0" applyAlignment="1" pivotButton="0" quotePrefix="0" xfId="0">
      <alignment horizontal="right" wrapText="1" indent="3"/>
    </xf>
    <xf numFmtId="2" fontId="3" fillId="0" borderId="0" applyAlignment="1" pivotButton="0" quotePrefix="0" xfId="0">
      <alignment horizontal="center" vertical="center" wrapText="1"/>
    </xf>
    <xf numFmtId="37" fontId="0" fillId="0" borderId="0" applyAlignment="1" pivotButton="0" quotePrefix="0" xfId="0">
      <alignment horizontal="left" vertical="center"/>
    </xf>
    <xf numFmtId="2" fontId="298" fillId="0" borderId="0" pivotButton="0" quotePrefix="0" xfId="0"/>
    <xf numFmtId="0" fontId="355" fillId="80" borderId="0" pivotButton="0" quotePrefix="0" xfId="150"/>
    <xf numFmtId="0" fontId="357" fillId="80" borderId="0" applyAlignment="1" pivotButton="0" quotePrefix="0" xfId="150">
      <alignment horizontal="center"/>
    </xf>
    <xf numFmtId="0" fontId="404" fillId="81" borderId="0" pivotButton="0" quotePrefix="0" xfId="150"/>
    <xf numFmtId="9" fontId="363" fillId="81" borderId="0" applyAlignment="1" pivotButton="0" quotePrefix="0" xfId="150">
      <alignment horizontal="center"/>
    </xf>
    <xf numFmtId="9" fontId="362" fillId="81" borderId="0" applyAlignment="1" pivotButton="0" quotePrefix="0" xfId="150">
      <alignment horizontal="center"/>
    </xf>
    <xf numFmtId="0" fontId="355" fillId="81" borderId="0" pivotButton="0" quotePrefix="0" xfId="150"/>
    <xf numFmtId="0" fontId="360" fillId="80" borderId="0" pivotButton="0" quotePrefix="0" xfId="150"/>
    <xf numFmtId="0" fontId="362" fillId="0" borderId="0" pivotButton="0" quotePrefix="0" xfId="150"/>
    <xf numFmtId="262" fontId="363" fillId="0" borderId="0" pivotButton="0" quotePrefix="0" xfId="150"/>
    <xf numFmtId="263" fontId="363" fillId="0" borderId="0" pivotButton="0" quotePrefix="0" xfId="150"/>
    <xf numFmtId="0" fontId="364" fillId="82" borderId="0" pivotButton="0" quotePrefix="0" xfId="150"/>
    <xf numFmtId="262" fontId="364" fillId="82" borderId="0" pivotButton="0" quotePrefix="0" xfId="150"/>
    <xf numFmtId="263" fontId="364" fillId="82" borderId="0" pivotButton="0" quotePrefix="0" xfId="150"/>
    <xf numFmtId="0" fontId="364" fillId="83" borderId="0" pivotButton="0" quotePrefix="0" xfId="150"/>
    <xf numFmtId="262" fontId="364" fillId="83" borderId="0" pivotButton="0" quotePrefix="0" xfId="150"/>
    <xf numFmtId="263" fontId="364" fillId="83" borderId="0" pivotButton="0" quotePrefix="0" xfId="150"/>
    <xf numFmtId="0" fontId="87" fillId="0" borderId="0" pivotButton="0" quotePrefix="0" xfId="1"/>
    <xf numFmtId="192" fontId="410" fillId="0" borderId="0" applyAlignment="1" pivotButton="0" quotePrefix="0" xfId="0">
      <alignment horizontal="center"/>
    </xf>
    <xf numFmtId="0" fontId="192" fillId="0" borderId="0" pivotButton="0" quotePrefix="0" xfId="10"/>
    <xf numFmtId="164" fontId="166" fillId="0" borderId="0" applyAlignment="1" pivotButton="0" quotePrefix="1" xfId="10">
      <alignment horizontal="left"/>
    </xf>
    <xf numFmtId="164" fontId="166" fillId="0" borderId="0" applyAlignment="1" pivotButton="0" quotePrefix="1" xfId="7">
      <alignment horizontal="center" wrapText="1"/>
    </xf>
    <xf numFmtId="0" fontId="166" fillId="0" borderId="0" applyAlignment="1" pivotButton="0" quotePrefix="1" xfId="7">
      <alignment horizontal="center" wrapText="1"/>
    </xf>
    <xf numFmtId="164" fontId="79" fillId="0" borderId="0" applyAlignment="1" pivotButton="0" quotePrefix="1" xfId="10">
      <alignment horizontal="center" wrapText="1"/>
    </xf>
    <xf numFmtId="0" fontId="242" fillId="0" borderId="0" applyAlignment="1" pivotButton="0" quotePrefix="0" xfId="87">
      <alignment horizontal="left" vertical="top" wrapText="1"/>
    </xf>
    <xf numFmtId="0" fontId="5" fillId="0" borderId="0" applyAlignment="1" pivotButton="0" quotePrefix="0" xfId="87">
      <alignment horizontal="left" vertical="top" wrapText="1" indent="2"/>
    </xf>
    <xf numFmtId="168" fontId="9" fillId="0" borderId="0" applyAlignment="1" pivotButton="0" quotePrefix="0" xfId="70">
      <alignment vertical="center"/>
    </xf>
    <xf numFmtId="0" fontId="242" fillId="0" borderId="0" applyAlignment="1" pivotButton="0" quotePrefix="0" xfId="0">
      <alignment horizontal="left" vertical="top" wrapText="1"/>
    </xf>
    <xf numFmtId="3" fontId="370" fillId="0" borderId="0" pivotButton="0" quotePrefix="1" xfId="10"/>
    <xf numFmtId="2" fontId="370" fillId="0" borderId="0" pivotButton="0" quotePrefix="0" xfId="10"/>
    <xf numFmtId="0" fontId="359" fillId="80" borderId="0" applyAlignment="1" pivotButton="0" quotePrefix="0" xfId="150">
      <alignment horizontal="center" vertical="center"/>
    </xf>
    <xf numFmtId="0" fontId="417" fillId="80" borderId="0" applyAlignment="1" pivotButton="0" quotePrefix="0" xfId="150">
      <alignment horizontal="center"/>
    </xf>
    <xf numFmtId="0" fontId="418" fillId="0" borderId="0" applyAlignment="1" pivotButton="0" quotePrefix="0" xfId="150">
      <alignment horizontal="right"/>
    </xf>
    <xf numFmtId="9" fontId="73" fillId="0" borderId="0" pivotButton="0" quotePrefix="0" xfId="80"/>
    <xf numFmtId="211" fontId="211" fillId="0" borderId="0" pivotButton="0" quotePrefix="0" xfId="80"/>
    <xf numFmtId="9" fontId="0" fillId="0" borderId="0" pivotButton="0" quotePrefix="0" xfId="80"/>
    <xf numFmtId="0" fontId="31" fillId="0" borderId="0" applyAlignment="1" pivotButton="0" quotePrefix="0" xfId="0">
      <alignment vertical="center"/>
    </xf>
    <xf numFmtId="0" fontId="41" fillId="0" borderId="0" applyAlignment="1" pivotButton="0" quotePrefix="0" xfId="0">
      <alignment vertical="center"/>
    </xf>
    <xf numFmtId="0" fontId="31" fillId="0" borderId="0" applyAlignment="1" pivotButton="0" quotePrefix="1" xfId="0">
      <alignment horizontal="centerContinuous" vertical="center"/>
    </xf>
    <xf numFmtId="0" fontId="41" fillId="0" borderId="0" applyAlignment="1" pivotButton="0" quotePrefix="0" xfId="0">
      <alignment horizontal="centerContinuous" wrapText="1"/>
    </xf>
    <xf numFmtId="0" fontId="41" fillId="0" borderId="0" applyAlignment="1" pivotButton="0" quotePrefix="1" xfId="0">
      <alignment horizontal="center" wrapText="1"/>
    </xf>
    <xf numFmtId="0" fontId="354" fillId="0" borderId="0" applyAlignment="1" pivotButton="0" quotePrefix="1" xfId="0">
      <alignment horizontal="center" wrapText="1"/>
    </xf>
    <xf numFmtId="0" fontId="41" fillId="0" borderId="0" applyAlignment="1" pivotButton="0" quotePrefix="0" xfId="0">
      <alignment horizontal="center" wrapText="1"/>
    </xf>
    <xf numFmtId="0" fontId="41" fillId="0" borderId="0" applyAlignment="1" pivotButton="0" quotePrefix="1" xfId="0">
      <alignment horizontal="left" wrapText="1"/>
    </xf>
    <xf numFmtId="0" fontId="42" fillId="0" borderId="0" pivotButton="0" quotePrefix="0" xfId="8"/>
    <xf numFmtId="183" fontId="29" fillId="0" borderId="0" applyAlignment="1" pivotButton="0" quotePrefix="0" xfId="7">
      <alignment horizontal="right" vertical="center" indent="1"/>
    </xf>
    <xf numFmtId="183" fontId="333" fillId="0" borderId="0" applyAlignment="1" pivotButton="0" quotePrefix="0" xfId="7">
      <alignment horizontal="right" vertical="center" indent="1"/>
    </xf>
    <xf numFmtId="184" fontId="334" fillId="0" borderId="0" applyAlignment="1" pivotButton="0" quotePrefix="0" xfId="7">
      <alignment vertical="center"/>
    </xf>
    <xf numFmtId="183" fontId="335" fillId="0" borderId="0" applyAlignment="1" pivotButton="0" quotePrefix="0" xfId="7">
      <alignment horizontal="right" vertical="center" indent="1"/>
    </xf>
    <xf numFmtId="184" fontId="336" fillId="0" borderId="0" applyAlignment="1" pivotButton="0" quotePrefix="0" xfId="7">
      <alignment vertical="center"/>
    </xf>
    <xf numFmtId="9" fontId="73" fillId="0" borderId="0" pivotButton="0" quotePrefix="1" xfId="80"/>
    <xf numFmtId="180" fontId="334" fillId="0" borderId="0" applyAlignment="1" pivotButton="0" quotePrefix="0" xfId="7">
      <alignment horizontal="right" vertical="center" indent="1"/>
    </xf>
    <xf numFmtId="180" fontId="334" fillId="0" borderId="0" applyAlignment="1" pivotButton="0" quotePrefix="0" xfId="7">
      <alignment horizontal="right" vertical="center"/>
    </xf>
    <xf numFmtId="183" fontId="337" fillId="0" borderId="0" pivotButton="0" quotePrefix="0" xfId="0"/>
    <xf numFmtId="184" fontId="337" fillId="0" borderId="0" pivotButton="0" quotePrefix="0" xfId="0"/>
    <xf numFmtId="9" fontId="44" fillId="0" borderId="0" applyAlignment="1" pivotButton="0" quotePrefix="0" xfId="80">
      <alignment horizontal="left" vertical="center" indent="2"/>
    </xf>
    <xf numFmtId="1" fontId="147" fillId="0" borderId="0" pivotButton="0" quotePrefix="0" xfId="0"/>
    <xf numFmtId="167" fontId="0" fillId="0" borderId="0" pivotButton="0" quotePrefix="0" xfId="80"/>
    <xf numFmtId="169" fontId="174" fillId="0" borderId="0" pivotButton="0" quotePrefix="0" xfId="0"/>
    <xf numFmtId="0" fontId="9" fillId="0" borderId="0" pivotButton="0" quotePrefix="0" xfId="0"/>
    <xf numFmtId="169" fontId="3" fillId="0" borderId="0" pivotButton="0" quotePrefix="0" xfId="0"/>
    <xf numFmtId="264" fontId="209" fillId="0" borderId="0" applyAlignment="1" pivotButton="0" quotePrefix="0" xfId="80">
      <alignment horizontal="right"/>
    </xf>
    <xf numFmtId="167" fontId="73" fillId="0" borderId="0" applyAlignment="1" pivotButton="0" quotePrefix="1" xfId="80">
      <alignment horizontal="left"/>
    </xf>
    <xf numFmtId="169" fontId="0" fillId="0" borderId="0" applyAlignment="1" pivotButton="0" quotePrefix="0" xfId="0">
      <alignment horizontal="right" indent="1"/>
    </xf>
    <xf numFmtId="169" fontId="8" fillId="0" borderId="0" applyAlignment="1" pivotButton="0" quotePrefix="0" xfId="0">
      <alignment horizontal="right" indent="1"/>
    </xf>
    <xf numFmtId="10" fontId="0" fillId="0" borderId="0" pivotButton="0" quotePrefix="0" xfId="80"/>
    <xf numFmtId="203" fontId="147" fillId="0" borderId="0" pivotButton="0" quotePrefix="0" xfId="0"/>
    <xf numFmtId="167" fontId="73" fillId="0" borderId="0" pivotButton="0" quotePrefix="0" xfId="80"/>
    <xf numFmtId="245" fontId="30" fillId="0" borderId="0" applyAlignment="1" pivotButton="0" quotePrefix="0" xfId="7">
      <alignment horizontal="right" vertical="center"/>
    </xf>
    <xf numFmtId="245" fontId="334" fillId="0" borderId="0" applyAlignment="1" pivotButton="0" quotePrefix="0" xfId="7">
      <alignment horizontal="right" vertical="center" indent="1"/>
    </xf>
    <xf numFmtId="245" fontId="334" fillId="0" borderId="0" applyAlignment="1" pivotButton="0" quotePrefix="0" xfId="7">
      <alignment horizontal="right" vertical="center"/>
    </xf>
    <xf numFmtId="183" fontId="36" fillId="0" borderId="0" applyAlignment="1" pivotButton="0" quotePrefix="0" xfId="7">
      <alignment horizontal="center" vertical="center"/>
    </xf>
    <xf numFmtId="184" fontId="49" fillId="0" borderId="0" applyAlignment="1" pivotButton="0" quotePrefix="0" xfId="7">
      <alignment horizontal="center" vertical="center"/>
    </xf>
    <xf numFmtId="246" fontId="131" fillId="0" borderId="0" pivotButton="0" quotePrefix="0" xfId="80"/>
    <xf numFmtId="3" fontId="29" fillId="0" borderId="0" applyAlignment="1" pivotButton="0" quotePrefix="0" xfId="7">
      <alignment vertical="center"/>
    </xf>
    <xf numFmtId="167" fontId="73" fillId="0" borderId="0" applyAlignment="1" pivotButton="0" quotePrefix="0" xfId="80">
      <alignment horizontal="left"/>
    </xf>
    <xf numFmtId="184" fontId="123" fillId="0" borderId="0" pivotButton="0" quotePrefix="0" xfId="0"/>
    <xf numFmtId="37" fontId="28" fillId="5" borderId="0" applyAlignment="1" pivotButton="0" quotePrefix="0" xfId="0">
      <alignment horizontal="right" vertical="center" indent="1"/>
    </xf>
    <xf numFmtId="37" fontId="45" fillId="22" borderId="0" applyAlignment="1" pivotButton="0" quotePrefix="0" xfId="0">
      <alignment horizontal="right" vertical="center" indent="1"/>
    </xf>
    <xf numFmtId="10" fontId="29" fillId="5" borderId="0" applyAlignment="1" pivotButton="0" quotePrefix="0" xfId="0">
      <alignment horizontal="center" vertical="center"/>
    </xf>
    <xf numFmtId="10" fontId="45" fillId="22" borderId="0" applyAlignment="1" pivotButton="0" quotePrefix="0" xfId="80">
      <alignment horizontal="center" vertical="center"/>
    </xf>
    <xf numFmtId="37" fontId="213" fillId="5" borderId="0" applyAlignment="1" pivotButton="0" quotePrefix="0" xfId="0">
      <alignment horizontal="center" vertical="center"/>
    </xf>
    <xf numFmtId="0" fontId="406" fillId="0" borderId="0" applyAlignment="1" pivotButton="0" quotePrefix="0" xfId="0">
      <alignment horizontal="center"/>
    </xf>
    <xf numFmtId="0" fontId="407" fillId="0" borderId="0" applyAlignment="1" pivotButton="0" quotePrefix="0" xfId="96">
      <alignment horizontal="center"/>
    </xf>
    <xf numFmtId="0" fontId="421" fillId="84" borderId="0" applyAlignment="1" pivotButton="0" quotePrefix="0" xfId="150">
      <alignment horizontal="left"/>
    </xf>
    <xf numFmtId="0" fontId="421" fillId="84" borderId="0" applyAlignment="1" pivotButton="0" quotePrefix="0" xfId="150">
      <alignment horizontal="right"/>
    </xf>
    <xf numFmtId="0" fontId="421" fillId="85" borderId="0" pivotButton="0" quotePrefix="0" xfId="150"/>
    <xf numFmtId="0" fontId="355" fillId="85" borderId="0" pivotButton="0" quotePrefix="0" xfId="150"/>
    <xf numFmtId="0" fontId="422" fillId="0" borderId="0" pivotButton="0" quotePrefix="0" xfId="150"/>
    <xf numFmtId="263" fontId="423" fillId="0" borderId="0" applyAlignment="1" pivotButton="0" quotePrefix="0" xfId="150">
      <alignment horizontal="right"/>
    </xf>
    <xf numFmtId="263" fontId="421" fillId="0" borderId="0" applyAlignment="1" pivotButton="0" quotePrefix="0" xfId="150">
      <alignment horizontal="right"/>
    </xf>
    <xf numFmtId="0" fontId="421" fillId="86" borderId="0" pivotButton="0" quotePrefix="0" xfId="150"/>
    <xf numFmtId="263" fontId="421" fillId="86" borderId="0" applyAlignment="1" pivotButton="0" quotePrefix="0" xfId="150">
      <alignment horizontal="right"/>
    </xf>
    <xf numFmtId="0" fontId="421" fillId="87" borderId="0" pivotButton="0" quotePrefix="0" xfId="150"/>
    <xf numFmtId="263" fontId="421" fillId="87" borderId="0" applyAlignment="1" pivotButton="0" quotePrefix="0" xfId="150">
      <alignment horizontal="right"/>
    </xf>
    <xf numFmtId="0" fontId="419" fillId="47" borderId="0" applyAlignment="1" pivotButton="0" quotePrefix="0" xfId="150">
      <alignment horizontal="center" vertical="center"/>
    </xf>
    <xf numFmtId="0" fontId="420" fillId="0" borderId="0" pivotButton="0" quotePrefix="0" xfId="150"/>
    <xf numFmtId="164" fontId="79" fillId="2" borderId="78" applyAlignment="1" pivotButton="0" quotePrefix="1" xfId="10">
      <alignment horizontal="center" wrapText="1"/>
    </xf>
    <xf numFmtId="164" fontId="9" fillId="0" borderId="81" applyAlignment="1" pivotButton="0" quotePrefix="1" xfId="10">
      <alignment horizontal="center" vertical="center" wrapText="1"/>
    </xf>
    <xf numFmtId="3" fontId="8" fillId="0" borderId="81" applyAlignment="1" pivotButton="0" quotePrefix="0" xfId="10">
      <alignment horizontal="right" indent="1"/>
    </xf>
    <xf numFmtId="3" fontId="9" fillId="0" borderId="96" applyAlignment="1" pivotButton="0" quotePrefix="0" xfId="10">
      <alignment horizontal="right" indent="1"/>
    </xf>
    <xf numFmtId="3" fontId="9" fillId="0" borderId="81" applyAlignment="1" pivotButton="0" quotePrefix="0" xfId="10">
      <alignment horizontal="right" indent="1"/>
    </xf>
    <xf numFmtId="164" fontId="166" fillId="2" borderId="78" applyAlignment="1" pivotButton="0" quotePrefix="1" xfId="7">
      <alignment horizontal="center" wrapText="1"/>
    </xf>
    <xf numFmtId="4" fontId="421" fillId="87" borderId="0" applyAlignment="1" pivotButton="0" quotePrefix="0" xfId="150">
      <alignment horizontal="right"/>
    </xf>
    <xf numFmtId="0" fontId="356" fillId="47" borderId="0" applyAlignment="1" pivotButton="0" quotePrefix="0" xfId="0">
      <alignment horizontal="center" vertical="center"/>
    </xf>
    <xf numFmtId="0" fontId="403" fillId="0" borderId="0" pivotButton="0" quotePrefix="0" xfId="0"/>
    <xf numFmtId="0" fontId="319" fillId="84" borderId="0" applyAlignment="1" pivotButton="0" quotePrefix="0" xfId="0">
      <alignment horizontal="left"/>
    </xf>
    <xf numFmtId="0" fontId="319" fillId="84" borderId="0" applyAlignment="1" pivotButton="0" quotePrefix="0" xfId="0">
      <alignment horizontal="right"/>
    </xf>
    <xf numFmtId="0" fontId="319" fillId="85" borderId="0" pivotButton="0" quotePrefix="0" xfId="0"/>
    <xf numFmtId="0" fontId="0" fillId="85" borderId="0" pivotButton="0" quotePrefix="0" xfId="0"/>
    <xf numFmtId="0" fontId="216" fillId="0" borderId="0" pivotButton="0" quotePrefix="0" xfId="0"/>
    <xf numFmtId="263" fontId="111" fillId="0" borderId="0" applyAlignment="1" pivotButton="0" quotePrefix="0" xfId="0">
      <alignment horizontal="right"/>
    </xf>
    <xf numFmtId="263" fontId="319" fillId="0" borderId="0" applyAlignment="1" pivotButton="0" quotePrefix="0" xfId="0">
      <alignment horizontal="right"/>
    </xf>
    <xf numFmtId="0" fontId="319" fillId="86" borderId="0" pivotButton="0" quotePrefix="0" xfId="0"/>
    <xf numFmtId="263" fontId="319" fillId="86" borderId="0" applyAlignment="1" pivotButton="0" quotePrefix="0" xfId="0">
      <alignment horizontal="right"/>
    </xf>
    <xf numFmtId="0" fontId="319" fillId="87" borderId="0" pivotButton="0" quotePrefix="0" xfId="0"/>
    <xf numFmtId="263" fontId="319" fillId="87" borderId="0" applyAlignment="1" pivotButton="0" quotePrefix="0" xfId="0">
      <alignment horizontal="right"/>
    </xf>
    <xf numFmtId="0" fontId="31" fillId="2" borderId="12" applyAlignment="1" pivotButton="0" quotePrefix="1" xfId="0">
      <alignment horizontal="center" vertical="center"/>
    </xf>
    <xf numFmtId="0" fontId="8" fillId="31" borderId="93" pivotButton="0" quotePrefix="0" xfId="10"/>
    <xf numFmtId="0" fontId="357" fillId="61" borderId="0" applyAlignment="1" pivotButton="0" quotePrefix="0" xfId="0">
      <alignment horizontal="center"/>
    </xf>
    <xf numFmtId="0" fontId="319" fillId="88" borderId="0" applyAlignment="1" pivotButton="0" quotePrefix="0" xfId="0">
      <alignment vertical="top"/>
    </xf>
    <xf numFmtId="265" fontId="319" fillId="88" borderId="0" applyAlignment="1" pivotButton="0" quotePrefix="0" xfId="0">
      <alignment vertical="top"/>
    </xf>
    <xf numFmtId="266" fontId="319" fillId="88" borderId="0" applyAlignment="1" pivotButton="0" quotePrefix="0" xfId="0">
      <alignment vertical="top"/>
    </xf>
    <xf numFmtId="0" fontId="362" fillId="0" borderId="0" applyAlignment="1" pivotButton="0" quotePrefix="0" xfId="0">
      <alignment vertical="top" wrapText="1"/>
    </xf>
    <xf numFmtId="0" fontId="357" fillId="89" borderId="0" applyAlignment="1" pivotButton="0" quotePrefix="0" xfId="0">
      <alignment vertical="top"/>
    </xf>
    <xf numFmtId="265" fontId="357" fillId="89" borderId="0" applyAlignment="1" pivotButton="0" quotePrefix="0" xfId="0">
      <alignment vertical="top"/>
    </xf>
    <xf numFmtId="266" fontId="357" fillId="89" borderId="0" applyAlignment="1" pivotButton="0" quotePrefix="0" xfId="0">
      <alignment vertical="top"/>
    </xf>
    <xf numFmtId="0" fontId="67" fillId="4" borderId="106" applyAlignment="1" pivotButton="0" quotePrefix="0" xfId="0">
      <alignment horizontal="left" vertical="center" indent="1"/>
    </xf>
    <xf numFmtId="179" fontId="67" fillId="4" borderId="106" applyAlignment="1" pivotButton="0" quotePrefix="0" xfId="0">
      <alignment vertical="center"/>
    </xf>
    <xf numFmtId="197" fontId="0" fillId="0" borderId="108" pivotButton="0" quotePrefix="0" xfId="24"/>
    <xf numFmtId="179" fontId="8" fillId="0" borderId="108" applyAlignment="1" pivotButton="0" quotePrefix="0" xfId="24">
      <alignment horizontal="center"/>
    </xf>
    <xf numFmtId="179" fontId="0" fillId="0" borderId="108" applyAlignment="1" pivotButton="0" quotePrefix="0" xfId="24">
      <alignment horizontal="right" indent="1"/>
    </xf>
    <xf numFmtId="179" fontId="0" fillId="0" borderId="108" pivotButton="0" quotePrefix="0" xfId="24"/>
    <xf numFmtId="179" fontId="8" fillId="0" borderId="108" applyAlignment="1" pivotButton="0" quotePrefix="0" xfId="21">
      <alignment vertical="center"/>
    </xf>
    <xf numFmtId="197" fontId="8" fillId="0" borderId="108" applyAlignment="1" pivotButton="0" quotePrefix="0" xfId="25">
      <alignment vertical="center"/>
    </xf>
    <xf numFmtId="179" fontId="8" fillId="0" borderId="108" applyAlignment="1" pivotButton="0" quotePrefix="0" xfId="25">
      <alignment vertical="center"/>
    </xf>
    <xf numFmtId="179" fontId="6" fillId="0" borderId="108" applyAlignment="1" pivotButton="0" quotePrefix="0" xfId="21">
      <alignment horizontal="center"/>
    </xf>
    <xf numFmtId="197" fontId="6" fillId="0" borderId="108" pivotButton="0" quotePrefix="0" xfId="25"/>
    <xf numFmtId="179" fontId="6" fillId="0" borderId="108" applyAlignment="1" pivotButton="0" quotePrefix="0" xfId="25">
      <alignment horizontal="center"/>
    </xf>
    <xf numFmtId="0" fontId="131" fillId="4" borderId="104" applyAlignment="1" pivotButton="0" quotePrefix="0" xfId="64">
      <alignment horizontal="centerContinuous"/>
    </xf>
    <xf numFmtId="0" fontId="8" fillId="4" borderId="104" applyAlignment="1" pivotButton="0" quotePrefix="0" xfId="64">
      <alignment horizontal="center"/>
    </xf>
    <xf numFmtId="0" fontId="8" fillId="4" borderId="105" applyAlignment="1" pivotButton="0" quotePrefix="0" xfId="64">
      <alignment horizontal="center"/>
    </xf>
    <xf numFmtId="0" fontId="143" fillId="4" borderId="107" applyAlignment="1" pivotButton="0" quotePrefix="0" xfId="64">
      <alignment horizontal="center"/>
    </xf>
    <xf numFmtId="0" fontId="143" fillId="4" borderId="110" applyAlignment="1" pivotButton="0" quotePrefix="0" xfId="64">
      <alignment horizontal="center"/>
    </xf>
    <xf numFmtId="0" fontId="36" fillId="4" borderId="104" pivotButton="0" quotePrefix="0" xfId="40"/>
    <xf numFmtId="168" fontId="29" fillId="4" borderId="106" applyAlignment="1" pivotButton="0" quotePrefix="0" xfId="40">
      <alignment horizontal="left" vertical="center" indent="1"/>
    </xf>
    <xf numFmtId="0" fontId="29" fillId="4" borderId="106" pivotButton="0" quotePrefix="0" xfId="40"/>
    <xf numFmtId="37" fontId="29" fillId="4" borderId="106" applyAlignment="1" pivotButton="0" quotePrefix="0" xfId="40">
      <alignment horizontal="center" vertical="center"/>
    </xf>
    <xf numFmtId="37" fontId="29" fillId="4" borderId="105" applyAlignment="1" pivotButton="0" quotePrefix="0" xfId="40">
      <alignment horizontal="center" vertical="center"/>
    </xf>
    <xf numFmtId="0" fontId="36" fillId="4" borderId="107" pivotButton="0" quotePrefix="0" xfId="40"/>
    <xf numFmtId="168" fontId="29" fillId="4" borderId="108" applyAlignment="1" pivotButton="0" quotePrefix="0" xfId="40">
      <alignment horizontal="left" vertical="center" indent="1"/>
    </xf>
    <xf numFmtId="0" fontId="29" fillId="4" borderId="108" pivotButton="0" quotePrefix="0" xfId="40"/>
    <xf numFmtId="167" fontId="29" fillId="4" borderId="108" applyAlignment="1" pivotButton="0" quotePrefix="0" xfId="40">
      <alignment horizontal="center" vertical="center"/>
    </xf>
    <xf numFmtId="167" fontId="29" fillId="4" borderId="110" applyAlignment="1" pivotButton="0" quotePrefix="0" xfId="40">
      <alignment horizontal="center" vertical="center"/>
    </xf>
    <xf numFmtId="0" fontId="32" fillId="0" borderId="106" applyProtection="1" pivotButton="0" quotePrefix="0" xfId="0">
      <protection locked="0" hidden="0"/>
    </xf>
    <xf numFmtId="183" fontId="36" fillId="0" borderId="106" applyAlignment="1" pivotButton="0" quotePrefix="0" xfId="40">
      <alignment vertical="top"/>
    </xf>
    <xf numFmtId="183" fontId="36" fillId="0" borderId="106" applyAlignment="1" pivotButton="0" quotePrefix="0" xfId="40">
      <alignment vertical="center"/>
    </xf>
    <xf numFmtId="184" fontId="336" fillId="3" borderId="106" applyAlignment="1" pivotButton="0" quotePrefix="0" xfId="7">
      <alignment vertical="center"/>
    </xf>
    <xf numFmtId="183" fontId="335" fillId="3" borderId="106" applyAlignment="1" pivotButton="0" quotePrefix="0" xfId="7">
      <alignment horizontal="right" vertical="center" indent="1"/>
    </xf>
    <xf numFmtId="184" fontId="49" fillId="0" borderId="106" applyAlignment="1" pivotButton="0" quotePrefix="0" xfId="7">
      <alignment vertical="center"/>
    </xf>
    <xf numFmtId="0" fontId="45" fillId="0" borderId="106" applyAlignment="1" pivotButton="0" quotePrefix="0" xfId="6">
      <alignment horizontal="left" vertical="center" indent="1"/>
    </xf>
    <xf numFmtId="192" fontId="14" fillId="0" borderId="0" pivotButton="0" quotePrefix="0" xfId="10"/>
    <xf numFmtId="169" fontId="14" fillId="0" borderId="0" applyAlignment="1" pivotButton="0" quotePrefix="0" xfId="10">
      <alignment horizontal="right" indent="2"/>
    </xf>
    <xf numFmtId="203" fontId="3" fillId="0" borderId="106" pivotButton="0" quotePrefix="0" xfId="0"/>
    <xf numFmtId="0" fontId="357" fillId="56" borderId="122" applyAlignment="1" pivotButton="0" quotePrefix="0" xfId="0">
      <alignment horizontal="center" vertical="center" wrapText="1"/>
    </xf>
    <xf numFmtId="0" fontId="382" fillId="69" borderId="122" applyAlignment="1" pivotButton="0" quotePrefix="0" xfId="0">
      <alignment horizontal="left" vertical="center" wrapText="1"/>
    </xf>
    <xf numFmtId="3" fontId="382" fillId="69" borderId="122" applyAlignment="1" pivotButton="0" quotePrefix="0" xfId="0">
      <alignment horizontal="right" vertical="center"/>
    </xf>
    <xf numFmtId="252" fontId="382" fillId="69" borderId="122" applyAlignment="1" pivotButton="0" quotePrefix="0" xfId="0">
      <alignment horizontal="right" vertical="center"/>
    </xf>
    <xf numFmtId="0" fontId="382" fillId="0" borderId="122" applyAlignment="1" pivotButton="0" quotePrefix="0" xfId="0">
      <alignment horizontal="left" vertical="center" wrapText="1"/>
    </xf>
    <xf numFmtId="3" fontId="382" fillId="0" borderId="122" applyAlignment="1" pivotButton="0" quotePrefix="0" xfId="0">
      <alignment horizontal="right" vertical="center"/>
    </xf>
    <xf numFmtId="252" fontId="382" fillId="0" borderId="122" applyAlignment="1" pivotButton="0" quotePrefix="0" xfId="0">
      <alignment horizontal="right" vertical="center"/>
    </xf>
    <xf numFmtId="3" fontId="382" fillId="70" borderId="122" applyAlignment="1" pivotButton="0" quotePrefix="0" xfId="0">
      <alignment horizontal="right" vertical="center"/>
    </xf>
    <xf numFmtId="10" fontId="382" fillId="70" borderId="122" applyAlignment="1" pivotButton="0" quotePrefix="0" xfId="0">
      <alignment horizontal="right" vertical="center"/>
    </xf>
    <xf numFmtId="252" fontId="382" fillId="70" borderId="122" applyAlignment="1" pivotButton="0" quotePrefix="0" xfId="0">
      <alignment horizontal="right" vertical="center"/>
    </xf>
    <xf numFmtId="0" fontId="382" fillId="71" borderId="122" applyAlignment="1" pivotButton="0" quotePrefix="0" xfId="0">
      <alignment horizontal="left" vertical="center" wrapText="1"/>
    </xf>
    <xf numFmtId="3" fontId="382" fillId="71" borderId="122" applyAlignment="1" pivotButton="0" quotePrefix="0" xfId="0">
      <alignment horizontal="right" vertical="center"/>
    </xf>
    <xf numFmtId="0" fontId="357" fillId="61" borderId="122" applyAlignment="1" pivotButton="0" quotePrefix="0" xfId="0">
      <alignment horizontal="center" vertical="center" wrapText="1"/>
    </xf>
    <xf numFmtId="0" fontId="385" fillId="69" borderId="122" applyAlignment="1" pivotButton="0" quotePrefix="0" xfId="0">
      <alignment horizontal="left" vertical="center" wrapText="1"/>
    </xf>
    <xf numFmtId="10" fontId="382" fillId="69" borderId="122" applyAlignment="1" pivotButton="0" quotePrefix="0" xfId="0">
      <alignment horizontal="right" vertical="center"/>
    </xf>
    <xf numFmtId="0" fontId="385" fillId="0" borderId="122" applyAlignment="1" pivotButton="0" quotePrefix="0" xfId="0">
      <alignment horizontal="left" vertical="center" wrapText="1"/>
    </xf>
    <xf numFmtId="10" fontId="382" fillId="0" borderId="122" applyAlignment="1" pivotButton="0" quotePrefix="0" xfId="0">
      <alignment horizontal="right" vertical="center"/>
    </xf>
    <xf numFmtId="3" fontId="357" fillId="61" borderId="122" applyAlignment="1" pivotButton="0" quotePrefix="0" xfId="0">
      <alignment horizontal="right" vertical="center"/>
    </xf>
    <xf numFmtId="10" fontId="357" fillId="61" borderId="122" applyAlignment="1" pivotButton="0" quotePrefix="0" xfId="0">
      <alignment horizontal="right" vertical="center"/>
    </xf>
    <xf numFmtId="252" fontId="357" fillId="61" borderId="122" applyAlignment="1" pivotButton="0" quotePrefix="0" xfId="0">
      <alignment horizontal="right" vertical="center"/>
    </xf>
    <xf numFmtId="176" fontId="97" fillId="0" borderId="106" pivotButton="0" quotePrefix="0" xfId="10"/>
    <xf numFmtId="176" fontId="97" fillId="0" borderId="106" applyAlignment="1" pivotButton="0" quotePrefix="0" xfId="10">
      <alignment horizontal="right"/>
    </xf>
    <xf numFmtId="176" fontId="101" fillId="0" borderId="106" applyAlignment="1" pivotButton="0" quotePrefix="0" xfId="10">
      <alignment horizontal="right"/>
    </xf>
    <xf numFmtId="0" fontId="103" fillId="0" borderId="108" applyAlignment="1" pivotButton="0" quotePrefix="0" xfId="10">
      <alignment vertical="top"/>
    </xf>
    <xf numFmtId="0" fontId="15" fillId="0" borderId="108" pivotButton="0" quotePrefix="0" xfId="10"/>
    <xf numFmtId="0" fontId="103" fillId="0" borderId="108" applyAlignment="1" pivotButton="0" quotePrefix="0" xfId="10">
      <alignment vertical="center"/>
    </xf>
    <xf numFmtId="0" fontId="114" fillId="0" borderId="108" applyAlignment="1" pivotButton="0" quotePrefix="0" xfId="12">
      <alignment vertical="center"/>
    </xf>
    <xf numFmtId="0" fontId="94" fillId="0" borderId="108" applyAlignment="1" pivotButton="0" quotePrefix="0" xfId="10">
      <alignment vertical="center"/>
    </xf>
    <xf numFmtId="0" fontId="112" fillId="0" borderId="108" pivotButton="0" quotePrefix="0" xfId="12"/>
    <xf numFmtId="0" fontId="97" fillId="0" borderId="104" applyAlignment="1" pivotButton="0" quotePrefix="0" xfId="10">
      <alignment horizontal="centerContinuous"/>
    </xf>
    <xf numFmtId="0" fontId="97" fillId="0" borderId="106" applyAlignment="1" pivotButton="0" quotePrefix="0" xfId="10">
      <alignment horizontal="centerContinuous"/>
    </xf>
    <xf numFmtId="0" fontId="97" fillId="0" borderId="105" applyAlignment="1" pivotButton="0" quotePrefix="0" xfId="10">
      <alignment horizontal="centerContinuous"/>
    </xf>
    <xf numFmtId="0" fontId="122" fillId="0" borderId="104" applyAlignment="1" pivotButton="0" quotePrefix="0" xfId="10">
      <alignment horizontal="center" vertical="center"/>
    </xf>
    <xf numFmtId="0" fontId="122" fillId="0" borderId="106" applyAlignment="1" pivotButton="0" quotePrefix="0" xfId="10">
      <alignment horizontal="center" vertical="center"/>
    </xf>
    <xf numFmtId="0" fontId="122" fillId="0" borderId="105" applyAlignment="1" pivotButton="0" quotePrefix="0" xfId="10">
      <alignment horizontal="center" vertical="center"/>
    </xf>
    <xf numFmtId="169" fontId="8" fillId="0" borderId="107" applyAlignment="1" pivotButton="0" quotePrefix="0" xfId="10">
      <alignment horizontal="center" vertical="center"/>
    </xf>
    <xf numFmtId="169" fontId="123" fillId="0" borderId="108" applyAlignment="1" pivotButton="0" quotePrefix="0" xfId="10">
      <alignment horizontal="center" vertical="center"/>
    </xf>
    <xf numFmtId="169" fontId="123" fillId="0" borderId="110" applyAlignment="1" pivotButton="0" quotePrefix="0" xfId="10">
      <alignment horizontal="center" vertical="center"/>
    </xf>
    <xf numFmtId="0" fontId="36" fillId="0" borderId="108" applyAlignment="1" pivotButton="0" quotePrefix="0" xfId="10">
      <alignment vertical="center"/>
    </xf>
    <xf numFmtId="0" fontId="29" fillId="0" borderId="108" applyAlignment="1" pivotButton="0" quotePrefix="0" xfId="12">
      <alignment vertical="center"/>
    </xf>
    <xf numFmtId="0" fontId="29" fillId="0" borderId="108" applyAlignment="1" pivotButton="0" quotePrefix="0" xfId="10">
      <alignment vertical="center"/>
    </xf>
    <xf numFmtId="0" fontId="36" fillId="0" borderId="108" applyAlignment="1" pivotButton="0" quotePrefix="0" xfId="12">
      <alignment horizontal="right" vertical="center" indent="1"/>
    </xf>
    <xf numFmtId="0" fontId="29" fillId="0" borderId="108" pivotButton="0" quotePrefix="0" xfId="12"/>
    <xf numFmtId="174" fontId="29" fillId="0" borderId="26" applyAlignment="1" pivotButton="0" quotePrefix="0" xfId="10">
      <alignment horizontal="center" vertical="center"/>
    </xf>
    <xf numFmtId="176" fontId="29" fillId="0" borderId="106" applyAlignment="1" pivotButton="0" quotePrefix="0" xfId="10">
      <alignment horizontal="left" vertical="center" indent="4"/>
    </xf>
    <xf numFmtId="0" fontId="263" fillId="0" borderId="108" pivotButton="0" quotePrefix="0" xfId="16"/>
    <xf numFmtId="0" fontId="263" fillId="0" borderId="108" applyAlignment="1" pivotButton="0" quotePrefix="0" xfId="16">
      <alignment horizontal="center"/>
    </xf>
    <xf numFmtId="223" fontId="19" fillId="26" borderId="108" applyAlignment="1" pivotButton="0" quotePrefix="0" xfId="19">
      <alignment horizontal="right" indent="1"/>
    </xf>
    <xf numFmtId="37" fontId="263" fillId="0" borderId="108" applyAlignment="1" pivotButton="0" quotePrefix="0" xfId="99">
      <alignment horizontal="right"/>
    </xf>
    <xf numFmtId="181" fontId="263" fillId="0" borderId="108" applyAlignment="1" pivotButton="0" quotePrefix="0" xfId="10">
      <alignment horizontal="right" indent="1"/>
    </xf>
    <xf numFmtId="0" fontId="264" fillId="0" borderId="108" applyAlignment="1" pivotButton="0" quotePrefix="0" xfId="99">
      <alignment horizontal="center"/>
    </xf>
    <xf numFmtId="218" fontId="265" fillId="0" borderId="108" applyAlignment="1" pivotButton="0" quotePrefix="0" xfId="10">
      <alignment horizontal="center" vertical="top"/>
    </xf>
    <xf numFmtId="14" fontId="263" fillId="5" borderId="108" applyAlignment="1" pivotButton="0" quotePrefix="0" xfId="100">
      <alignment horizontal="center"/>
    </xf>
    <xf numFmtId="0" fontId="263" fillId="0" borderId="108" pivotButton="0" quotePrefix="0" xfId="10"/>
    <xf numFmtId="222" fontId="263" fillId="27" borderId="108" applyAlignment="1" pivotButton="0" quotePrefix="0" xfId="10">
      <alignment horizontal="center"/>
    </xf>
    <xf numFmtId="3" fontId="263" fillId="0" borderId="108" applyAlignment="1" pivotButton="0" quotePrefix="0" xfId="10">
      <alignment horizontal="center"/>
    </xf>
    <xf numFmtId="215" fontId="263" fillId="27" borderId="108" applyAlignment="1" pivotButton="0" quotePrefix="0" xfId="10">
      <alignment horizontal="right" indent="2"/>
    </xf>
    <xf numFmtId="215" fontId="263" fillId="27" borderId="108" applyAlignment="1" pivotButton="0" quotePrefix="0" xfId="10">
      <alignment horizontal="center"/>
    </xf>
    <xf numFmtId="219" fontId="263" fillId="0" borderId="108" pivotButton="0" quotePrefix="0" xfId="10"/>
    <xf numFmtId="219" fontId="6" fillId="0" borderId="108" pivotButton="0" quotePrefix="0" xfId="10"/>
    <xf numFmtId="181" fontId="77" fillId="27" borderId="108" applyAlignment="1" pivotButton="0" quotePrefix="0" xfId="10">
      <alignment horizontal="center"/>
    </xf>
    <xf numFmtId="215" fontId="77" fillId="27" borderId="108" applyAlignment="1" pivotButton="0" quotePrefix="0" xfId="10">
      <alignment horizontal="center"/>
    </xf>
    <xf numFmtId="0" fontId="360" fillId="49" borderId="119" applyAlignment="1" pivotButton="0" quotePrefix="0" xfId="0">
      <alignment horizontal="center" vertical="center" wrapText="1"/>
    </xf>
    <xf numFmtId="259" fontId="357" fillId="47" borderId="119" applyAlignment="1" pivotButton="0" quotePrefix="0" xfId="0">
      <alignment horizontal="right" vertical="center"/>
    </xf>
    <xf numFmtId="0" fontId="223" fillId="0" borderId="0" applyAlignment="1" pivotButton="0" quotePrefix="0" xfId="46">
      <alignment horizontal="center" vertical="center"/>
    </xf>
    <xf numFmtId="251" fontId="223" fillId="0" borderId="0" applyAlignment="1" pivotButton="0" quotePrefix="0" xfId="46">
      <alignment horizontal="right" vertical="center"/>
    </xf>
    <xf numFmtId="14" fontId="223" fillId="0" borderId="0" applyAlignment="1" pivotButton="0" quotePrefix="0" xfId="46">
      <alignment horizontal="center" vertical="center"/>
    </xf>
    <xf numFmtId="3" fontId="223" fillId="0" borderId="0" applyAlignment="1" pivotButton="0" quotePrefix="0" xfId="46">
      <alignment horizontal="right" vertical="center"/>
    </xf>
    <xf numFmtId="16" fontId="223" fillId="0" borderId="0" applyAlignment="1" pivotButton="0" quotePrefix="0" xfId="46">
      <alignment horizontal="left" vertical="center"/>
    </xf>
    <xf numFmtId="0" fontId="223" fillId="0" borderId="0" applyAlignment="1" pivotButton="0" quotePrefix="0" xfId="46">
      <alignment horizontal="left" vertical="center"/>
    </xf>
    <xf numFmtId="247" fontId="223" fillId="0" borderId="0" applyAlignment="1" pivotButton="0" quotePrefix="0" xfId="46">
      <alignment horizontal="center" vertical="center"/>
    </xf>
    <xf numFmtId="267" fontId="223" fillId="0" borderId="0" applyAlignment="1" pivotButton="0" quotePrefix="0" xfId="46">
      <alignment horizontal="center" vertical="center"/>
    </xf>
    <xf numFmtId="3" fontId="223" fillId="0" borderId="0" applyAlignment="1" pivotButton="0" quotePrefix="0" xfId="46">
      <alignment horizontal="center" vertical="center"/>
    </xf>
    <xf numFmtId="167" fontId="223" fillId="0" borderId="0" applyAlignment="1" pivotButton="0" quotePrefix="0" xfId="80">
      <alignment horizontal="center" vertical="center"/>
    </xf>
    <xf numFmtId="223" fontId="223" fillId="0" borderId="0" applyAlignment="1" pivotButton="0" quotePrefix="0" xfId="46">
      <alignment horizontal="center" vertical="center"/>
    </xf>
    <xf numFmtId="10" fontId="223" fillId="0" borderId="0" applyAlignment="1" pivotButton="0" quotePrefix="0" xfId="80">
      <alignment horizontal="center" vertical="center"/>
    </xf>
    <xf numFmtId="249" fontId="223" fillId="0" borderId="0" applyAlignment="1" pivotButton="0" quotePrefix="0" xfId="46">
      <alignment horizontal="center" vertical="center"/>
    </xf>
    <xf numFmtId="176" fontId="223" fillId="0" borderId="0" applyAlignment="1" pivotButton="0" quotePrefix="0" xfId="46">
      <alignment horizontal="center" vertical="center"/>
    </xf>
    <xf numFmtId="189" fontId="223" fillId="0" borderId="0" applyAlignment="1" pivotButton="0" quotePrefix="0" xfId="46">
      <alignment horizontal="center" vertical="center"/>
    </xf>
    <xf numFmtId="16" fontId="223" fillId="35" borderId="0" applyAlignment="1" pivotButton="0" quotePrefix="0" xfId="46">
      <alignment horizontal="left" vertical="center"/>
    </xf>
    <xf numFmtId="0" fontId="223" fillId="35" borderId="0" applyAlignment="1" pivotButton="0" quotePrefix="0" xfId="46">
      <alignment horizontal="left" vertical="center"/>
    </xf>
    <xf numFmtId="0" fontId="223" fillId="35" borderId="0" applyAlignment="1" pivotButton="0" quotePrefix="0" xfId="46">
      <alignment horizontal="center" vertical="center"/>
    </xf>
    <xf numFmtId="247" fontId="223" fillId="35" borderId="0" applyAlignment="1" pivotButton="0" quotePrefix="0" xfId="46">
      <alignment horizontal="center" vertical="center"/>
    </xf>
    <xf numFmtId="267" fontId="223" fillId="35" borderId="0" applyAlignment="1" pivotButton="0" quotePrefix="0" xfId="46">
      <alignment horizontal="center" vertical="center"/>
    </xf>
    <xf numFmtId="3" fontId="223" fillId="35" borderId="0" applyAlignment="1" pivotButton="0" quotePrefix="0" xfId="46">
      <alignment horizontal="center" vertical="center"/>
    </xf>
    <xf numFmtId="167" fontId="223" fillId="35" borderId="0" applyAlignment="1" pivotButton="0" quotePrefix="0" xfId="80">
      <alignment horizontal="center" vertical="center"/>
    </xf>
    <xf numFmtId="223" fontId="223" fillId="35" borderId="0" applyAlignment="1" pivotButton="0" quotePrefix="0" xfId="46">
      <alignment horizontal="center" vertical="center"/>
    </xf>
    <xf numFmtId="10" fontId="223" fillId="35" borderId="0" applyAlignment="1" pivotButton="0" quotePrefix="0" xfId="80">
      <alignment horizontal="center" vertical="center"/>
    </xf>
    <xf numFmtId="249" fontId="223" fillId="35" borderId="0" applyAlignment="1" pivotButton="0" quotePrefix="0" xfId="46">
      <alignment horizontal="center" vertical="center"/>
    </xf>
    <xf numFmtId="176" fontId="223" fillId="35" borderId="0" applyAlignment="1" pivotButton="0" quotePrefix="0" xfId="46">
      <alignment horizontal="center" vertical="center"/>
    </xf>
    <xf numFmtId="189" fontId="223" fillId="35" borderId="0" applyAlignment="1" pivotButton="0" quotePrefix="0" xfId="46">
      <alignment horizontal="center" vertical="center"/>
    </xf>
    <xf numFmtId="248" fontId="223" fillId="0" borderId="0" applyAlignment="1" pivotButton="0" quotePrefix="0" xfId="46">
      <alignment horizontal="center" vertical="center"/>
    </xf>
    <xf numFmtId="0" fontId="299" fillId="0" borderId="0" applyAlignment="1" pivotButton="0" quotePrefix="0" xfId="0">
      <alignment horizontal="right" vertical="center" wrapText="1" shrinkToFit="1" readingOrder="1"/>
    </xf>
    <xf numFmtId="0" fontId="415" fillId="0" borderId="0" applyAlignment="1" pivotButton="0" quotePrefix="0" xfId="0">
      <alignment horizontal="left" vertical="center" wrapText="1" shrinkToFit="1" readingOrder="1"/>
    </xf>
    <xf numFmtId="191" fontId="285" fillId="0" borderId="0" applyAlignment="1" pivotButton="0" quotePrefix="0" xfId="0">
      <alignment horizontal="right" vertical="center" wrapText="1" shrinkToFit="1" readingOrder="1"/>
    </xf>
    <xf numFmtId="4" fontId="162" fillId="0" borderId="108" applyAlignment="1" pivotButton="0" quotePrefix="0" xfId="26">
      <alignment horizontal="center" wrapText="1"/>
    </xf>
    <xf numFmtId="244" fontId="112" fillId="0" borderId="106" pivotButton="0" quotePrefix="0" xfId="0"/>
    <xf numFmtId="0" fontId="113" fillId="31" borderId="106" pivotButton="0" quotePrefix="0" xfId="0"/>
    <xf numFmtId="0" fontId="113" fillId="31" borderId="106" applyAlignment="1" pivotButton="0" quotePrefix="0" xfId="0">
      <alignment horizontal="center"/>
    </xf>
    <xf numFmtId="242" fontId="319" fillId="31" borderId="106" pivotButton="0" quotePrefix="0" xfId="0"/>
    <xf numFmtId="14" fontId="117" fillId="31" borderId="106" applyAlignment="1" pivotButton="0" quotePrefix="0" xfId="0">
      <alignment horizontal="center"/>
    </xf>
    <xf numFmtId="243" fontId="319" fillId="32" borderId="106" applyAlignment="1" pivotButton="0" quotePrefix="0" xfId="0">
      <alignment horizontal="center"/>
    </xf>
    <xf numFmtId="49" fontId="202" fillId="0" borderId="0" applyAlignment="1" pivotButton="0" quotePrefix="0" xfId="123">
      <alignment vertical="top"/>
    </xf>
    <xf numFmtId="49" fontId="201" fillId="0" borderId="0" applyAlignment="1" pivotButton="0" quotePrefix="0" xfId="123">
      <alignment vertical="top"/>
    </xf>
    <xf numFmtId="38" fontId="301" fillId="2" borderId="104" applyAlignment="1" pivotButton="0" quotePrefix="0" xfId="74">
      <alignment horizontal="center" vertical="center"/>
    </xf>
    <xf numFmtId="38" fontId="301" fillId="2" borderId="106" applyAlignment="1" pivotButton="0" quotePrefix="0" xfId="74">
      <alignment horizontal="center" vertical="center"/>
    </xf>
    <xf numFmtId="38" fontId="301" fillId="2" borderId="105" applyAlignment="1" pivotButton="0" quotePrefix="0" xfId="74">
      <alignment horizontal="center" vertical="center"/>
    </xf>
    <xf numFmtId="38" fontId="301" fillId="2" borderId="26" applyAlignment="1" pivotButton="0" quotePrefix="0" xfId="74">
      <alignment horizontal="center" vertical="center"/>
    </xf>
    <xf numFmtId="38" fontId="301" fillId="2" borderId="0" applyAlignment="1" pivotButton="0" quotePrefix="0" xfId="74">
      <alignment horizontal="center" vertical="center"/>
    </xf>
    <xf numFmtId="38" fontId="301" fillId="2" borderId="27" applyAlignment="1" pivotButton="0" quotePrefix="0" xfId="74">
      <alignment horizontal="center" vertical="center"/>
    </xf>
    <xf numFmtId="38" fontId="301" fillId="2" borderId="107" applyAlignment="1" pivotButton="0" quotePrefix="0" xfId="74">
      <alignment horizontal="center" vertical="center"/>
    </xf>
    <xf numFmtId="38" fontId="301" fillId="2" borderId="108" applyAlignment="1" pivotButton="0" quotePrefix="0" xfId="74">
      <alignment horizontal="center" vertical="center"/>
    </xf>
    <xf numFmtId="38" fontId="301" fillId="2" borderId="110" applyAlignment="1" pivotButton="0" quotePrefix="0" xfId="74">
      <alignment horizontal="center" vertical="center"/>
    </xf>
    <xf numFmtId="268" fontId="0" fillId="0" borderId="0" applyAlignment="1" pivotButton="0" quotePrefix="0" xfId="24">
      <alignment horizontal="left"/>
    </xf>
    <xf numFmtId="9" fontId="396" fillId="0" borderId="0" applyAlignment="1" pivotButton="0" quotePrefix="0" xfId="80">
      <alignment horizontal="right" vertical="center"/>
    </xf>
    <xf numFmtId="167" fontId="396" fillId="0" borderId="0" applyAlignment="1" pivotButton="0" quotePrefix="0" xfId="65">
      <alignment horizontal="right" vertical="center"/>
    </xf>
    <xf numFmtId="0" fontId="357" fillId="61" borderId="122" applyAlignment="1" pivotButton="0" quotePrefix="0" xfId="0">
      <alignment horizontal="center" vertical="center" wrapText="1"/>
    </xf>
    <xf numFmtId="0" fontId="0" fillId="0" borderId="122" pivotButton="0" quotePrefix="0" xfId="0"/>
    <xf numFmtId="0" fontId="356" fillId="61" borderId="121" applyAlignment="1" pivotButton="0" quotePrefix="0" xfId="0">
      <alignment horizontal="center" vertical="center" wrapText="1"/>
    </xf>
    <xf numFmtId="0" fontId="357" fillId="61" borderId="123" applyAlignment="1" pivotButton="0" quotePrefix="0" xfId="0">
      <alignment horizontal="center" vertical="center" wrapText="1"/>
    </xf>
    <xf numFmtId="0" fontId="357" fillId="61" borderId="121" applyAlignment="1" pivotButton="0" quotePrefix="0" xfId="0">
      <alignment horizontal="center" vertical="center" wrapText="1"/>
    </xf>
    <xf numFmtId="0" fontId="381" fillId="61" borderId="0" applyAlignment="1" pivotButton="0" quotePrefix="0" xfId="0">
      <alignment horizontal="center" vertical="center" wrapText="1"/>
    </xf>
    <xf numFmtId="0" fontId="0" fillId="0" borderId="0" pivotButton="0" quotePrefix="0" xfId="0"/>
    <xf numFmtId="0" fontId="356" fillId="61" borderId="121" applyAlignment="1" pivotButton="0" quotePrefix="0" xfId="0">
      <alignment horizontal="center" vertical="center"/>
    </xf>
    <xf numFmtId="0" fontId="359" fillId="53" borderId="0" applyAlignment="1" pivotButton="0" quotePrefix="0" xfId="0">
      <alignment horizontal="center" vertical="center"/>
    </xf>
    <xf numFmtId="0" fontId="381" fillId="53" borderId="0" applyAlignment="1" pivotButton="0" quotePrefix="0" xfId="0">
      <alignment horizontal="center" vertical="center"/>
    </xf>
    <xf numFmtId="0" fontId="403" fillId="0" borderId="0" applyAlignment="1" pivotButton="0" quotePrefix="0" xfId="0">
      <alignment horizontal="center"/>
    </xf>
    <xf numFmtId="0" fontId="357" fillId="56" borderId="119" applyAlignment="1" pivotButton="0" quotePrefix="0" xfId="0">
      <alignment horizontal="left" vertical="center" indent="1"/>
    </xf>
    <xf numFmtId="0" fontId="386" fillId="0" borderId="0" applyAlignment="1" pivotButton="0" quotePrefix="0" xfId="0">
      <alignment horizontal="left" vertical="center" wrapText="1"/>
    </xf>
    <xf numFmtId="0" fontId="357" fillId="47" borderId="120" applyAlignment="1" pivotButton="0" quotePrefix="0" xfId="0">
      <alignment horizontal="center" vertical="center" wrapText="1"/>
    </xf>
    <xf numFmtId="0" fontId="357" fillId="47" borderId="118" applyAlignment="1" pivotButton="0" quotePrefix="0" xfId="0">
      <alignment horizontal="center" vertical="center" wrapText="1"/>
    </xf>
    <xf numFmtId="0" fontId="360" fillId="47" borderId="120" applyAlignment="1" pivotButton="0" quotePrefix="0" xfId="0">
      <alignment horizontal="center" vertical="center" wrapText="1"/>
    </xf>
    <xf numFmtId="0" fontId="385" fillId="0" borderId="0" pivotButton="0" quotePrefix="0" xfId="0"/>
    <xf numFmtId="0" fontId="383" fillId="66" borderId="118" pivotButton="0" quotePrefix="0" xfId="0"/>
    <xf numFmtId="0" fontId="384" fillId="67" borderId="118" pivotButton="0" quotePrefix="0" xfId="0"/>
    <xf numFmtId="0" fontId="381" fillId="47" borderId="0" applyAlignment="1" pivotButton="0" quotePrefix="0" xfId="0">
      <alignment horizontal="center" vertical="center" wrapText="1"/>
    </xf>
    <xf numFmtId="0" fontId="286" fillId="0" borderId="0" applyAlignment="1" pivotButton="0" quotePrefix="0" xfId="0">
      <alignment horizontal="left" vertical="center" wrapText="1" shrinkToFit="1" readingOrder="1"/>
    </xf>
    <xf numFmtId="0" fontId="285" fillId="0" borderId="0" applyAlignment="1" pivotButton="0" quotePrefix="0" xfId="0">
      <alignment horizontal="left" vertical="center" wrapText="1" shrinkToFit="1" readingOrder="1"/>
    </xf>
    <xf numFmtId="0" fontId="416" fillId="28" borderId="87" applyAlignment="1" pivotButton="0" quotePrefix="0" xfId="0">
      <alignment horizontal="center" vertical="center" wrapText="1" shrinkToFit="1" readingOrder="1"/>
    </xf>
    <xf numFmtId="3" fontId="299" fillId="0" borderId="91" applyAlignment="1" pivotButton="0" quotePrefix="0" xfId="0">
      <alignment horizontal="right" vertical="center" wrapText="1" shrinkToFit="1" readingOrder="1"/>
    </xf>
    <xf numFmtId="0" fontId="357" fillId="89" borderId="0" pivotButton="0" quotePrefix="0" xfId="0"/>
    <xf numFmtId="0" fontId="319" fillId="88" borderId="0" pivotButton="0" quotePrefix="0" xfId="0"/>
    <xf numFmtId="0" fontId="203" fillId="0" borderId="0" applyAlignment="1" pivotButton="0" quotePrefix="0" xfId="87">
      <alignment horizontal="right" wrapText="1" indent="3"/>
    </xf>
    <xf numFmtId="0" fontId="203" fillId="0" borderId="47" applyAlignment="1" pivotButton="0" quotePrefix="0" xfId="87">
      <alignment horizontal="left" wrapText="1"/>
    </xf>
    <xf numFmtId="0" fontId="203" fillId="0" borderId="48" applyAlignment="1" pivotButton="0" quotePrefix="0" xfId="87">
      <alignment horizontal="left" wrapText="1"/>
    </xf>
    <xf numFmtId="0" fontId="203" fillId="0" borderId="49" applyAlignment="1" pivotButton="0" quotePrefix="0" xfId="87">
      <alignment horizontal="left" wrapText="1"/>
    </xf>
    <xf numFmtId="0" fontId="203" fillId="0" borderId="0" applyAlignment="1" pivotButton="0" quotePrefix="0" xfId="87">
      <alignment horizontal="right" vertical="center" wrapText="1" indent="3"/>
    </xf>
    <xf numFmtId="0" fontId="203" fillId="0" borderId="0" applyAlignment="1" pivotButton="0" quotePrefix="0" xfId="87">
      <alignment horizontal="left" vertical="top" wrapText="1"/>
    </xf>
    <xf numFmtId="199" fontId="134" fillId="0" borderId="0" applyAlignment="1" pivotButton="0" quotePrefix="0" xfId="25">
      <alignment horizontal="left"/>
    </xf>
    <xf numFmtId="0" fontId="302" fillId="0" borderId="10" applyAlignment="1" pivotButton="0" quotePrefix="0" xfId="52">
      <alignment horizontal="left" vertical="top" wrapText="1"/>
    </xf>
    <xf numFmtId="1" fontId="302" fillId="0" borderId="10" applyAlignment="1" pivotButton="0" quotePrefix="0" xfId="52">
      <alignment horizontal="left" vertical="top" wrapText="1"/>
    </xf>
    <xf numFmtId="17" fontId="302" fillId="0" borderId="10" applyAlignment="1" pivotButton="0" quotePrefix="0" xfId="52">
      <alignment horizontal="left" vertical="top" wrapText="1"/>
    </xf>
    <xf numFmtId="269" fontId="302" fillId="0" borderId="10" applyAlignment="1" pivotButton="0" quotePrefix="0" xfId="52">
      <alignment horizontal="left" vertical="top" wrapText="1"/>
    </xf>
    <xf numFmtId="0" fontId="12" fillId="0" borderId="10" applyAlignment="1" pivotButton="0" quotePrefix="0" xfId="52">
      <alignment horizontal="left" vertical="top" wrapText="1"/>
    </xf>
    <xf numFmtId="0" fontId="356" fillId="47" borderId="0" applyAlignment="1" pivotButton="0" quotePrefix="0" xfId="150">
      <alignment horizontal="center" vertical="center"/>
    </xf>
    <xf numFmtId="0" fontId="11" fillId="0" borderId="0" pivotButton="0" quotePrefix="0" xfId="150"/>
    <xf numFmtId="0" fontId="372" fillId="0" borderId="0" applyAlignment="1" pivotButton="0" quotePrefix="0" xfId="0">
      <alignment horizontal="center" vertical="center"/>
    </xf>
    <xf numFmtId="0" fontId="374" fillId="0" borderId="0" applyAlignment="1" pivotButton="0" quotePrefix="0" xfId="0">
      <alignment horizontal="center" vertical="center"/>
    </xf>
    <xf numFmtId="0" fontId="216" fillId="58" borderId="119" applyAlignment="1" pivotButton="0" quotePrefix="0" xfId="150">
      <alignment horizontal="left" vertical="center" wrapText="1"/>
    </xf>
    <xf numFmtId="0" fontId="375" fillId="47" borderId="118" applyAlignment="1" pivotButton="0" quotePrefix="0" xfId="150">
      <alignment horizontal="center" vertical="center"/>
    </xf>
    <xf numFmtId="0" fontId="357" fillId="49" borderId="118" applyAlignment="1" pivotButton="0" quotePrefix="0" xfId="150">
      <alignment horizontal="center" vertical="center"/>
    </xf>
    <xf numFmtId="0" fontId="216" fillId="57" borderId="119" applyAlignment="1" pivotButton="0" quotePrefix="0" xfId="150">
      <alignment horizontal="left" vertical="center" wrapText="1"/>
    </xf>
    <xf numFmtId="252" fontId="111" fillId="58" borderId="119" applyAlignment="1" pivotButton="0" quotePrefix="0" xfId="150">
      <alignment horizontal="left" vertical="center" wrapText="1"/>
    </xf>
    <xf numFmtId="252" fontId="117" fillId="58" borderId="118" applyAlignment="1" pivotButton="0" quotePrefix="0" xfId="150">
      <alignment horizontal="right" vertical="center"/>
    </xf>
    <xf numFmtId="252" fontId="117" fillId="57" borderId="118" applyAlignment="1" pivotButton="0" quotePrefix="0" xfId="150">
      <alignment horizontal="right" vertical="center"/>
    </xf>
    <xf numFmtId="0" fontId="379" fillId="0" borderId="0" applyAlignment="1" pivotButton="0" quotePrefix="0" xfId="0">
      <alignment horizontal="left" vertical="center" wrapText="1"/>
    </xf>
    <xf numFmtId="0" fontId="378" fillId="0" borderId="0" applyAlignment="1" pivotButton="0" quotePrefix="0" xfId="0">
      <alignment horizontal="left" vertical="center" wrapText="1"/>
    </xf>
    <xf numFmtId="0" fontId="216" fillId="63" borderId="119" applyAlignment="1" pivotButton="0" quotePrefix="0" xfId="0">
      <alignment horizontal="left" vertical="center" wrapText="1"/>
    </xf>
    <xf numFmtId="0" fontId="0" fillId="63" borderId="119" pivotButton="0" quotePrefix="0" xfId="0"/>
    <xf numFmtId="0" fontId="375" fillId="61" borderId="119" applyAlignment="1" pivotButton="0" quotePrefix="0" xfId="0">
      <alignment horizontal="center" vertical="center"/>
    </xf>
    <xf numFmtId="0" fontId="357" fillId="56" borderId="119" applyAlignment="1" pivotButton="0" quotePrefix="0" xfId="0">
      <alignment horizontal="center" vertical="center"/>
    </xf>
    <xf numFmtId="0" fontId="216" fillId="62" borderId="119" applyAlignment="1" pivotButton="0" quotePrefix="0" xfId="0">
      <alignment horizontal="left" vertical="center" wrapText="1"/>
    </xf>
    <xf numFmtId="0" fontId="0" fillId="62" borderId="119" pivotButton="0" quotePrefix="0" xfId="0"/>
    <xf numFmtId="252" fontId="117" fillId="63" borderId="119" applyAlignment="1" pivotButton="0" quotePrefix="0" xfId="0">
      <alignment horizontal="right" vertical="center"/>
    </xf>
    <xf numFmtId="252" fontId="117" fillId="62" borderId="119" applyAlignment="1" pivotButton="0" quotePrefix="0" xfId="0">
      <alignment horizontal="right" vertical="center"/>
    </xf>
    <xf numFmtId="270" fontId="111" fillId="63" borderId="119" applyAlignment="1" pivotButton="0" quotePrefix="0" xfId="0">
      <alignment horizontal="left" vertical="center" wrapText="1"/>
    </xf>
    <xf numFmtId="270" fontId="111" fillId="62" borderId="119" applyAlignment="1" pivotButton="0" quotePrefix="0" xfId="0">
      <alignment horizontal="left" vertical="center" wrapText="1"/>
    </xf>
    <xf numFmtId="0" fontId="377" fillId="0" borderId="0" applyAlignment="1" pivotButton="0" quotePrefix="0" xfId="0">
      <alignment horizontal="center" vertical="center"/>
    </xf>
    <xf numFmtId="0" fontId="359" fillId="37" borderId="0" applyAlignment="1" pivotButton="0" quotePrefix="0" xfId="150">
      <alignment horizontal="left" indent="1"/>
    </xf>
    <xf numFmtId="0" fontId="360" fillId="37" borderId="0" applyAlignment="1" pivotButton="0" quotePrefix="0" xfId="150">
      <alignment horizontal="left" indent="1"/>
    </xf>
    <xf numFmtId="0" fontId="361" fillId="37" borderId="0" applyAlignment="1" pivotButton="0" quotePrefix="0" xfId="150">
      <alignment horizontal="left" indent="1"/>
    </xf>
    <xf numFmtId="0" fontId="366" fillId="0" borderId="0" applyAlignment="1" pivotButton="0" quotePrefix="0" xfId="150">
      <alignment vertical="top" wrapText="1"/>
    </xf>
    <xf numFmtId="3" fontId="285" fillId="0" borderId="77" applyAlignment="1" pivotButton="0" quotePrefix="0" xfId="0">
      <alignment horizontal="right" vertical="center" wrapText="1" shrinkToFit="1" readingOrder="1"/>
    </xf>
    <xf numFmtId="168" fontId="0" fillId="0" borderId="0" pivotButton="0" quotePrefix="0" xfId="0"/>
    <xf numFmtId="194" fontId="0" fillId="0" borderId="0" pivotButton="0" quotePrefix="0" xfId="0"/>
    <xf numFmtId="168" fontId="137" fillId="0" borderId="0" applyAlignment="1" pivotButton="0" quotePrefix="0" xfId="63">
      <alignment horizontal="right" indent="1"/>
    </xf>
    <xf numFmtId="192" fontId="9" fillId="0" borderId="11" applyAlignment="1" pivotButton="0" quotePrefix="0" xfId="0">
      <alignment horizontal="center"/>
    </xf>
    <xf numFmtId="194" fontId="0" fillId="10" borderId="0" applyAlignment="1" pivotButton="0" quotePrefix="0" xfId="0">
      <alignment horizontal="center"/>
    </xf>
    <xf numFmtId="194" fontId="174" fillId="10" borderId="0" applyAlignment="1" pivotButton="0" quotePrefix="0" xfId="0">
      <alignment horizontal="center"/>
    </xf>
    <xf numFmtId="246" fontId="174" fillId="10" borderId="0" applyAlignment="1" pivotButton="0" quotePrefix="0" xfId="80">
      <alignment horizontal="center"/>
    </xf>
    <xf numFmtId="194" fontId="0" fillId="0" borderId="0" applyAlignment="1" pivotButton="0" quotePrefix="0" xfId="0">
      <alignment horizontal="center"/>
    </xf>
    <xf numFmtId="194" fontId="0" fillId="0" borderId="0" applyAlignment="1" pivotButton="0" quotePrefix="0" xfId="0">
      <alignment horizontal="left"/>
    </xf>
    <xf numFmtId="192" fontId="8" fillId="0" borderId="0" applyAlignment="1" pivotButton="0" quotePrefix="0" xfId="0">
      <alignment horizontal="right" vertical="center" wrapText="1" indent="2"/>
    </xf>
    <xf numFmtId="195" fontId="8" fillId="0" borderId="0" applyAlignment="1" pivotButton="0" quotePrefix="0" xfId="0">
      <alignment horizontal="right" vertical="center" wrapText="1" indent="1"/>
    </xf>
    <xf numFmtId="195" fontId="8" fillId="10" borderId="0" applyAlignment="1" pivotButton="0" quotePrefix="0" xfId="0">
      <alignment horizontal="center" vertical="center" wrapText="1"/>
    </xf>
    <xf numFmtId="195" fontId="0" fillId="0" borderId="0" applyAlignment="1" pivotButton="0" quotePrefix="0" xfId="0">
      <alignment horizontal="center" vertical="center" wrapText="1"/>
    </xf>
    <xf numFmtId="192" fontId="3" fillId="6" borderId="0" applyAlignment="1" pivotButton="0" quotePrefix="0" xfId="0">
      <alignment horizontal="right" vertical="center" indent="2"/>
    </xf>
    <xf numFmtId="195" fontId="3" fillId="6" borderId="0" applyAlignment="1" pivotButton="0" quotePrefix="0" xfId="0">
      <alignment horizontal="right" vertical="center" wrapText="1" indent="1"/>
    </xf>
    <xf numFmtId="195" fontId="3" fillId="6" borderId="0" applyAlignment="1" pivotButton="0" quotePrefix="0" xfId="0">
      <alignment horizontal="center" vertical="center" wrapText="1"/>
    </xf>
    <xf numFmtId="38" fontId="301" fillId="2" borderId="10" applyAlignment="1" pivotButton="0" quotePrefix="0" xfId="74">
      <alignment horizontal="center" vertical="center"/>
    </xf>
    <xf numFmtId="0" fontId="0" fillId="0" borderId="105" pivotButton="0" quotePrefix="0" xfId="0"/>
    <xf numFmtId="0" fontId="0" fillId="0" borderId="26" pivotButton="0" quotePrefix="0" xfId="0"/>
    <xf numFmtId="0" fontId="0" fillId="0" borderId="27" pivotButton="0" quotePrefix="0" xfId="0"/>
    <xf numFmtId="0" fontId="0" fillId="0" borderId="126" pivotButton="0" quotePrefix="0" xfId="0"/>
    <xf numFmtId="0" fontId="0" fillId="0" borderId="127" pivotButton="0" quotePrefix="0" xfId="0"/>
    <xf numFmtId="0" fontId="0" fillId="0" borderId="110" pivotButton="0" quotePrefix="0" xfId="0"/>
    <xf numFmtId="206" fontId="63" fillId="0" borderId="0" applyAlignment="1" pivotButton="0" quotePrefix="0" xfId="73">
      <alignment horizontal="centerContinuous" vertical="center"/>
    </xf>
    <xf numFmtId="171" fontId="26" fillId="2" borderId="0" applyAlignment="1" pivotButton="0" quotePrefix="0" xfId="0">
      <alignment horizontal="center"/>
    </xf>
    <xf numFmtId="172" fontId="55" fillId="2" borderId="0" applyAlignment="1" pivotButton="0" quotePrefix="0" xfId="0">
      <alignment horizontal="center" vertical="center"/>
    </xf>
    <xf numFmtId="172" fontId="66" fillId="0" borderId="0" applyAlignment="1" pivotButton="0" quotePrefix="0" xfId="0">
      <alignment vertical="center"/>
    </xf>
    <xf numFmtId="173" fontId="39" fillId="0" borderId="0" pivotButton="0" quotePrefix="0" xfId="0"/>
    <xf numFmtId="179" fontId="20" fillId="7" borderId="0" applyAlignment="1" pivotButton="0" quotePrefix="0" xfId="39">
      <alignment vertical="center"/>
    </xf>
    <xf numFmtId="179" fontId="67" fillId="4" borderId="106" applyAlignment="1" pivotButton="0" quotePrefix="0" xfId="0">
      <alignment vertical="center"/>
    </xf>
    <xf numFmtId="179" fontId="25" fillId="3" borderId="8" applyAlignment="1" pivotButton="0" quotePrefix="0" xfId="39">
      <alignment vertical="center"/>
    </xf>
    <xf numFmtId="179" fontId="67" fillId="6" borderId="9" applyAlignment="1" pivotButton="0" quotePrefix="0" xfId="0">
      <alignment vertical="center"/>
    </xf>
    <xf numFmtId="197" fontId="0" fillId="0" borderId="0" pivotButton="0" quotePrefix="0" xfId="24"/>
    <xf numFmtId="197" fontId="172" fillId="0" borderId="0" pivotButton="0" quotePrefix="0" xfId="24"/>
    <xf numFmtId="168" fontId="137" fillId="0" borderId="1" applyAlignment="1" pivotButton="0" quotePrefix="0" xfId="63">
      <alignment horizontal="right"/>
    </xf>
    <xf numFmtId="201" fontId="172" fillId="0" borderId="0" pivotButton="0" quotePrefix="0" xfId="24"/>
    <xf numFmtId="197" fontId="167" fillId="0" borderId="0" pivotButton="0" quotePrefix="0" xfId="24"/>
    <xf numFmtId="197" fontId="199" fillId="2" borderId="42" applyAlignment="1" pivotButton="0" quotePrefix="0" xfId="24">
      <alignment horizontal="centerContinuous"/>
    </xf>
    <xf numFmtId="197" fontId="199" fillId="2" borderId="8" applyAlignment="1" pivotButton="0" quotePrefix="0" xfId="24">
      <alignment horizontal="centerContinuous"/>
    </xf>
    <xf numFmtId="197" fontId="199" fillId="2" borderId="43" applyAlignment="1" pivotButton="0" quotePrefix="0" xfId="24">
      <alignment horizontal="centerContinuous"/>
    </xf>
    <xf numFmtId="197" fontId="198" fillId="0" borderId="0" pivotButton="0" quotePrefix="0" xfId="24"/>
    <xf numFmtId="197" fontId="173" fillId="0" borderId="10" applyAlignment="1" pivotButton="0" quotePrefix="0" xfId="24">
      <alignment horizontal="center"/>
    </xf>
    <xf numFmtId="197" fontId="173" fillId="16" borderId="10" applyAlignment="1" pivotButton="0" quotePrefix="0" xfId="24">
      <alignment horizontal="center"/>
    </xf>
    <xf numFmtId="197" fontId="0" fillId="0" borderId="0" applyAlignment="1" pivotButton="0" quotePrefix="0" xfId="24">
      <alignment vertical="center"/>
    </xf>
    <xf numFmtId="197" fontId="9" fillId="0" borderId="0" applyAlignment="1" pivotButton="0" quotePrefix="0" xfId="24">
      <alignment vertical="center"/>
    </xf>
    <xf numFmtId="197" fontId="164" fillId="0" borderId="0" applyAlignment="1" pivotButton="0" quotePrefix="0" xfId="24">
      <alignment vertical="center"/>
    </xf>
    <xf numFmtId="176" fontId="9" fillId="0" borderId="0" applyAlignment="1" pivotButton="0" quotePrefix="0" xfId="24">
      <alignment horizontal="center" vertical="center"/>
    </xf>
    <xf numFmtId="176" fontId="9" fillId="10" borderId="0" applyAlignment="1" pivotButton="0" quotePrefix="0" xfId="24">
      <alignment horizontal="center" vertical="center"/>
    </xf>
    <xf numFmtId="197" fontId="8" fillId="0" borderId="0" applyAlignment="1" pivotButton="0" quotePrefix="0" xfId="24">
      <alignment vertical="center"/>
    </xf>
    <xf numFmtId="176" fontId="8" fillId="0" borderId="0" applyAlignment="1" pivotButton="0" quotePrefix="0" xfId="24">
      <alignment horizontal="center" vertical="center"/>
    </xf>
    <xf numFmtId="176" fontId="8" fillId="10" borderId="0" applyAlignment="1" pivotButton="0" quotePrefix="0" xfId="24">
      <alignment horizontal="center" vertical="center"/>
    </xf>
    <xf numFmtId="197" fontId="83" fillId="0" borderId="0" pivotButton="0" quotePrefix="0" xfId="24"/>
    <xf numFmtId="197" fontId="0" fillId="0" borderId="0" applyAlignment="1" pivotButton="0" quotePrefix="0" xfId="24">
      <alignment horizontal="left" indent="1"/>
    </xf>
    <xf numFmtId="197" fontId="146" fillId="0" borderId="0" pivotButton="0" quotePrefix="0" xfId="24"/>
    <xf numFmtId="196" fontId="8" fillId="0" borderId="0" applyAlignment="1" pivotButton="0" quotePrefix="0" xfId="24">
      <alignment horizontal="center"/>
    </xf>
    <xf numFmtId="176" fontId="8" fillId="0" borderId="0" applyAlignment="1" pivotButton="0" quotePrefix="0" xfId="24">
      <alignment horizontal="center"/>
    </xf>
    <xf numFmtId="197" fontId="0" fillId="0" borderId="108" pivotButton="0" quotePrefix="0" xfId="24"/>
    <xf numFmtId="179" fontId="8" fillId="0" borderId="108" applyAlignment="1" pivotButton="0" quotePrefix="0" xfId="24">
      <alignment horizontal="center"/>
    </xf>
    <xf numFmtId="197" fontId="174" fillId="0" borderId="0" pivotButton="0" quotePrefix="0" xfId="24"/>
    <xf numFmtId="197" fontId="139" fillId="0" borderId="0" pivotButton="0" quotePrefix="0" xfId="82"/>
    <xf numFmtId="176" fontId="139" fillId="0" borderId="0" applyAlignment="1" pivotButton="0" quotePrefix="0" xfId="24">
      <alignment horizontal="center"/>
    </xf>
    <xf numFmtId="208" fontId="8" fillId="0" borderId="0" applyAlignment="1" pivotButton="0" quotePrefix="0" xfId="24">
      <alignment horizontal="center"/>
    </xf>
    <xf numFmtId="199" fontId="8" fillId="0" borderId="0" applyAlignment="1" pivotButton="0" quotePrefix="0" xfId="25">
      <alignment horizontal="left"/>
    </xf>
    <xf numFmtId="268" fontId="0" fillId="0" borderId="0" applyAlignment="1" pivotButton="0" quotePrefix="0" xfId="24">
      <alignment horizontal="left"/>
    </xf>
    <xf numFmtId="197" fontId="133" fillId="0" borderId="0" pivotButton="0" quotePrefix="1" xfId="24"/>
    <xf numFmtId="176" fontId="48" fillId="10" borderId="0" applyAlignment="1" pivotButton="0" quotePrefix="0" xfId="24">
      <alignment horizontal="center" vertical="center"/>
    </xf>
    <xf numFmtId="197" fontId="3" fillId="0" borderId="102" applyAlignment="1" pivotButton="0" quotePrefix="0" xfId="24">
      <alignment horizontal="center" vertical="center"/>
    </xf>
    <xf numFmtId="197" fontId="73" fillId="0" borderId="0" applyAlignment="1" pivotButton="0" quotePrefix="0" xfId="24">
      <alignment vertical="center"/>
    </xf>
    <xf numFmtId="183" fontId="0" fillId="0" borderId="0" applyAlignment="1" pivotButton="0" quotePrefix="1" xfId="24">
      <alignment vertical="center"/>
    </xf>
    <xf numFmtId="169" fontId="123" fillId="0" borderId="101" applyAlignment="1" pivotButton="0" quotePrefix="0" xfId="24">
      <alignment horizontal="center" vertical="center"/>
    </xf>
    <xf numFmtId="197" fontId="48" fillId="4" borderId="42" applyAlignment="1" pivotButton="0" quotePrefix="0" xfId="24">
      <alignment vertical="center"/>
    </xf>
    <xf numFmtId="197" fontId="48" fillId="4" borderId="8" applyAlignment="1" pivotButton="0" quotePrefix="0" xfId="24">
      <alignment vertical="center"/>
    </xf>
    <xf numFmtId="197" fontId="48" fillId="0" borderId="0" applyAlignment="1" pivotButton="0" quotePrefix="0" xfId="24">
      <alignment vertical="center"/>
    </xf>
    <xf numFmtId="197" fontId="0" fillId="10" borderId="0" pivotButton="0" quotePrefix="0" xfId="24"/>
    <xf numFmtId="197" fontId="3" fillId="0" borderId="0" applyAlignment="1" pivotButton="0" quotePrefix="0" xfId="24">
      <alignment horizontal="centerContinuous"/>
    </xf>
    <xf numFmtId="197" fontId="0" fillId="0" borderId="0" applyAlignment="1" pivotButton="0" quotePrefix="0" xfId="24">
      <alignment horizontal="centerContinuous"/>
    </xf>
    <xf numFmtId="197" fontId="139" fillId="0" borderId="0" applyAlignment="1" pivotButton="0" quotePrefix="0" xfId="24">
      <alignment horizontal="center"/>
    </xf>
    <xf numFmtId="197" fontId="74" fillId="0" borderId="0" pivotButton="0" quotePrefix="0" xfId="24"/>
    <xf numFmtId="197" fontId="8" fillId="0" borderId="0" pivotButton="0" quotePrefix="0" xfId="24"/>
    <xf numFmtId="197" fontId="175" fillId="0" borderId="0" applyAlignment="1" pivotButton="0" quotePrefix="0" xfId="24">
      <alignment horizontal="right"/>
    </xf>
    <xf numFmtId="176" fontId="172" fillId="0" borderId="0" applyAlignment="1" pivotButton="0" quotePrefix="0" xfId="24">
      <alignment horizontal="center"/>
    </xf>
    <xf numFmtId="197" fontId="74" fillId="2" borderId="0" applyAlignment="1" pivotButton="0" quotePrefix="0" xfId="24">
      <alignment horizontal="center"/>
    </xf>
    <xf numFmtId="176" fontId="176" fillId="0" borderId="0" applyAlignment="1" pivotButton="0" quotePrefix="0" xfId="24">
      <alignment horizontal="center"/>
    </xf>
    <xf numFmtId="197" fontId="0" fillId="0" borderId="0" applyAlignment="1" pivotButton="0" quotePrefix="0" xfId="24">
      <alignment horizontal="left"/>
    </xf>
    <xf numFmtId="179" fontId="8" fillId="0" borderId="0" applyAlignment="1" pivotButton="0" quotePrefix="0" xfId="24">
      <alignment horizontal="right" indent="1"/>
    </xf>
    <xf numFmtId="179" fontId="0" fillId="0" borderId="0" applyAlignment="1" pivotButton="0" quotePrefix="0" xfId="24">
      <alignment horizontal="right" indent="1"/>
    </xf>
    <xf numFmtId="176" fontId="74" fillId="0" borderId="0" applyAlignment="1" pivotButton="0" quotePrefix="0" xfId="24">
      <alignment horizontal="right" indent="1"/>
    </xf>
    <xf numFmtId="179" fontId="123" fillId="0" borderId="0" applyAlignment="1" pivotButton="0" quotePrefix="0" xfId="24">
      <alignment horizontal="right" indent="1"/>
    </xf>
    <xf numFmtId="179" fontId="0" fillId="0" borderId="0" pivotButton="0" quotePrefix="0" xfId="24"/>
    <xf numFmtId="179" fontId="0" fillId="0" borderId="108" applyAlignment="1" pivotButton="0" quotePrefix="0" xfId="24">
      <alignment horizontal="right" indent="1"/>
    </xf>
    <xf numFmtId="176" fontId="74" fillId="0" borderId="0" applyAlignment="1" pivotButton="0" quotePrefix="0" xfId="24">
      <alignment horizontal="center"/>
    </xf>
    <xf numFmtId="197" fontId="172" fillId="0" borderId="0" applyAlignment="1" pivotButton="0" quotePrefix="0" xfId="24">
      <alignment horizontal="center"/>
    </xf>
    <xf numFmtId="179" fontId="0" fillId="0" borderId="108" pivotButton="0" quotePrefix="0" xfId="24"/>
    <xf numFmtId="176" fontId="8" fillId="0" borderId="0" applyAlignment="1" pivotButton="0" quotePrefix="0" xfId="24">
      <alignment horizontal="right" indent="1"/>
    </xf>
    <xf numFmtId="197" fontId="177" fillId="0" borderId="0" pivotButton="0" quotePrefix="0" xfId="24"/>
    <xf numFmtId="179" fontId="177" fillId="0" borderId="0" applyAlignment="1" pivotButton="0" quotePrefix="0" xfId="24">
      <alignment horizontal="right" indent="1"/>
    </xf>
    <xf numFmtId="197" fontId="0" fillId="0" borderId="0" applyAlignment="1" pivotButton="0" quotePrefix="0" xfId="24">
      <alignment horizontal="center"/>
    </xf>
    <xf numFmtId="197" fontId="178" fillId="0" borderId="0" applyAlignment="1" pivotButton="0" quotePrefix="0" xfId="24">
      <alignment horizontal="right"/>
    </xf>
    <xf numFmtId="197" fontId="172" fillId="0" borderId="0" applyAlignment="1" pivotButton="0" quotePrefix="0" xfId="24">
      <alignment horizontal="right"/>
    </xf>
    <xf numFmtId="176" fontId="172" fillId="0" borderId="0" applyAlignment="1" pivotButton="0" quotePrefix="0" xfId="24">
      <alignment horizontal="center" vertical="center"/>
    </xf>
    <xf numFmtId="176" fontId="172" fillId="0" borderId="0" applyAlignment="1" pivotButton="0" quotePrefix="0" xfId="24">
      <alignment horizontal="right"/>
    </xf>
    <xf numFmtId="197" fontId="0" fillId="0" borderId="0" applyAlignment="1" pivotButton="0" quotePrefix="0" xfId="24">
      <alignment horizontal="right" indent="1"/>
    </xf>
    <xf numFmtId="194" fontId="8" fillId="0" borderId="0" applyAlignment="1" pivotButton="0" quotePrefix="0" xfId="24">
      <alignment horizontal="center" vertical="center"/>
    </xf>
    <xf numFmtId="176" fontId="8" fillId="0" borderId="0" applyAlignment="1" pivotButton="0" quotePrefix="0" xfId="24">
      <alignment horizontal="right" vertical="center" indent="1"/>
    </xf>
    <xf numFmtId="197" fontId="3" fillId="10" borderId="0" pivotButton="0" quotePrefix="0" xfId="24"/>
    <xf numFmtId="197" fontId="179" fillId="0" borderId="0" applyAlignment="1" pivotButton="0" quotePrefix="0" xfId="24">
      <alignment horizontal="left"/>
    </xf>
    <xf numFmtId="197" fontId="174" fillId="0" borderId="0" applyAlignment="1" pivotButton="0" quotePrefix="0" xfId="24">
      <alignment horizontal="center"/>
    </xf>
    <xf numFmtId="197" fontId="178" fillId="0" borderId="0" applyAlignment="1" pivotButton="0" quotePrefix="0" xfId="24">
      <alignment horizontal="center"/>
    </xf>
    <xf numFmtId="176" fontId="0" fillId="0" borderId="0" applyAlignment="1" pivotButton="0" quotePrefix="0" xfId="24">
      <alignment horizontal="center"/>
    </xf>
    <xf numFmtId="197" fontId="8" fillId="0" borderId="0" applyAlignment="1" pivotButton="0" quotePrefix="0" xfId="24">
      <alignment horizontal="center"/>
    </xf>
    <xf numFmtId="197" fontId="74" fillId="0" borderId="0" applyAlignment="1" pivotButton="0" quotePrefix="0" xfId="24">
      <alignment horizontal="center"/>
    </xf>
    <xf numFmtId="171" fontId="0" fillId="0" borderId="0" applyAlignment="1" pivotButton="0" quotePrefix="0" xfId="24">
      <alignment horizontal="center"/>
    </xf>
    <xf numFmtId="197" fontId="176" fillId="0" borderId="0" applyAlignment="1" pivotButton="0" quotePrefix="0" xfId="24">
      <alignment horizontal="center"/>
    </xf>
    <xf numFmtId="197" fontId="3" fillId="0" borderId="0" pivotButton="0" quotePrefix="0" xfId="24"/>
    <xf numFmtId="194" fontId="74" fillId="0" borderId="0" applyAlignment="1" pivotButton="0" quotePrefix="0" xfId="24">
      <alignment horizontal="center"/>
    </xf>
    <xf numFmtId="176" fontId="0" fillId="0" borderId="0" pivotButton="0" quotePrefix="0" xfId="24"/>
    <xf numFmtId="176" fontId="175" fillId="4" borderId="8" applyAlignment="1" pivotButton="0" quotePrefix="0" xfId="24">
      <alignment horizontal="center" vertical="center"/>
    </xf>
    <xf numFmtId="176" fontId="172" fillId="16" borderId="0" applyAlignment="1" pivotButton="0" quotePrefix="0" xfId="24">
      <alignment horizontal="center" vertical="center"/>
    </xf>
    <xf numFmtId="197" fontId="172" fillId="16" borderId="0" pivotButton="0" quotePrefix="0" xfId="24"/>
    <xf numFmtId="197" fontId="172" fillId="10" borderId="0" pivotButton="0" quotePrefix="0" xfId="24"/>
    <xf numFmtId="176" fontId="172" fillId="10" borderId="0" applyAlignment="1" pivotButton="0" quotePrefix="0" xfId="24">
      <alignment horizontal="center"/>
    </xf>
    <xf numFmtId="176" fontId="175" fillId="0" borderId="0" applyAlignment="1" pivotButton="0" quotePrefix="0" xfId="24">
      <alignment horizontal="center" vertical="center"/>
    </xf>
    <xf numFmtId="197" fontId="172" fillId="0" borderId="0" applyAlignment="1" pivotButton="0" quotePrefix="0" xfId="24">
      <alignment vertical="center"/>
    </xf>
    <xf numFmtId="176" fontId="172" fillId="0" borderId="0" pivotButton="0" quotePrefix="0" xfId="24"/>
    <xf numFmtId="197" fontId="178" fillId="0" borderId="0" pivotButton="0" quotePrefix="0" xfId="24"/>
    <xf numFmtId="169" fontId="158" fillId="0" borderId="0" applyAlignment="1" pivotButton="0" quotePrefix="0" xfId="25">
      <alignment horizontal="center"/>
    </xf>
    <xf numFmtId="197" fontId="6" fillId="0" borderId="0" pivotButton="0" quotePrefix="0" xfId="25"/>
    <xf numFmtId="197" fontId="9" fillId="0" borderId="0" applyAlignment="1" pivotButton="0" quotePrefix="0" xfId="25">
      <alignment vertical="center"/>
    </xf>
    <xf numFmtId="197" fontId="196" fillId="2" borderId="0" applyAlignment="1" pivotButton="0" quotePrefix="0" xfId="25">
      <alignment horizontal="center" vertical="center"/>
    </xf>
    <xf numFmtId="202" fontId="196" fillId="2" borderId="0" applyAlignment="1" pivotButton="0" quotePrefix="0" xfId="25">
      <alignment horizontal="center" vertical="center"/>
    </xf>
    <xf numFmtId="197" fontId="197" fillId="0" borderId="0" applyAlignment="1" pivotButton="0" quotePrefix="0" xfId="25">
      <alignment horizontal="center" vertical="center"/>
    </xf>
    <xf numFmtId="197" fontId="175" fillId="0" borderId="0" applyAlignment="1" pivotButton="0" quotePrefix="0" xfId="25">
      <alignment vertical="center"/>
    </xf>
    <xf numFmtId="197" fontId="8" fillId="0" borderId="0" applyAlignment="1" pivotButton="0" quotePrefix="0" xfId="25">
      <alignment vertical="center"/>
    </xf>
    <xf numFmtId="197" fontId="139" fillId="0" borderId="0" applyAlignment="1" pivotButton="0" quotePrefix="0" xfId="25">
      <alignment horizontal="center" vertical="center"/>
    </xf>
    <xf numFmtId="197" fontId="172" fillId="0" borderId="0" applyAlignment="1" pivotButton="0" quotePrefix="0" xfId="25">
      <alignment vertical="center"/>
    </xf>
    <xf numFmtId="197" fontId="139" fillId="0" borderId="0" applyAlignment="1" pivotButton="0" quotePrefix="0" xfId="25">
      <alignment vertical="center"/>
    </xf>
    <xf numFmtId="179" fontId="8" fillId="0" borderId="0" applyAlignment="1" pivotButton="0" quotePrefix="0" xfId="21">
      <alignment vertical="center"/>
    </xf>
    <xf numFmtId="197" fontId="0" fillId="0" borderId="0" applyAlignment="1" pivotButton="0" quotePrefix="0" xfId="24">
      <alignment horizontal="left" vertical="center"/>
    </xf>
    <xf numFmtId="179" fontId="8" fillId="0" borderId="108" applyAlignment="1" pivotButton="0" quotePrefix="0" xfId="21">
      <alignment vertical="center"/>
    </xf>
    <xf numFmtId="197" fontId="81" fillId="0" borderId="0" applyAlignment="1" pivotButton="0" quotePrefix="0" xfId="25">
      <alignment vertical="center"/>
    </xf>
    <xf numFmtId="179" fontId="9" fillId="0" borderId="0" applyAlignment="1" pivotButton="0" quotePrefix="0" xfId="21">
      <alignment vertical="center"/>
    </xf>
    <xf numFmtId="197" fontId="8" fillId="0" borderId="0" applyAlignment="1" pivotButton="0" quotePrefix="0" xfId="25">
      <alignment horizontal="left" vertical="center"/>
    </xf>
    <xf numFmtId="169" fontId="8" fillId="0" borderId="0" applyAlignment="1" pivotButton="0" quotePrefix="0" xfId="25">
      <alignment horizontal="center" vertical="center"/>
    </xf>
    <xf numFmtId="179" fontId="8" fillId="0" borderId="0" applyAlignment="1" pivotButton="0" quotePrefix="0" xfId="25">
      <alignment vertical="center"/>
    </xf>
    <xf numFmtId="179" fontId="8" fillId="0" borderId="0" applyAlignment="1" pivotButton="0" quotePrefix="0" xfId="25">
      <alignment horizontal="center" vertical="center"/>
    </xf>
    <xf numFmtId="197" fontId="9" fillId="0" borderId="0" applyAlignment="1" pivotButton="0" quotePrefix="0" xfId="25">
      <alignment horizontal="left" vertical="center"/>
    </xf>
    <xf numFmtId="169" fontId="9" fillId="0" borderId="0" applyAlignment="1" pivotButton="0" quotePrefix="0" xfId="25">
      <alignment horizontal="center" vertical="center"/>
    </xf>
    <xf numFmtId="179" fontId="9" fillId="0" borderId="0" applyAlignment="1" pivotButton="0" quotePrefix="0" xfId="25">
      <alignment vertical="center"/>
    </xf>
    <xf numFmtId="169" fontId="8" fillId="0" borderId="0" applyAlignment="1" pivotButton="0" quotePrefix="0" xfId="25">
      <alignment vertical="center"/>
    </xf>
    <xf numFmtId="169" fontId="172" fillId="0" borderId="0" applyAlignment="1" pivotButton="0" quotePrefix="0" xfId="25">
      <alignment vertical="center"/>
    </xf>
    <xf numFmtId="169" fontId="172" fillId="0" borderId="0" applyAlignment="1" pivotButton="0" quotePrefix="0" xfId="25">
      <alignment horizontal="center" vertical="center"/>
    </xf>
    <xf numFmtId="176" fontId="8" fillId="0" borderId="0" applyAlignment="1" pivotButton="0" quotePrefix="0" xfId="25">
      <alignment horizontal="center" vertical="center"/>
    </xf>
    <xf numFmtId="169" fontId="123" fillId="0" borderId="0" applyAlignment="1" pivotButton="0" quotePrefix="0" xfId="25">
      <alignment vertical="center"/>
    </xf>
    <xf numFmtId="197" fontId="74" fillId="0" borderId="0" applyAlignment="1" pivotButton="0" quotePrefix="0" xfId="25">
      <alignment vertical="center"/>
    </xf>
    <xf numFmtId="169" fontId="136" fillId="0" borderId="0" applyAlignment="1" pivotButton="0" quotePrefix="0" xfId="25">
      <alignment vertical="center"/>
    </xf>
    <xf numFmtId="168" fontId="136" fillId="0" borderId="0" applyAlignment="1" pivotButton="0" quotePrefix="0" xfId="25">
      <alignment horizontal="center" vertical="center"/>
    </xf>
    <xf numFmtId="168" fontId="172" fillId="0" borderId="0" applyAlignment="1" pivotButton="0" quotePrefix="0" xfId="25">
      <alignment horizontal="center" vertical="center"/>
    </xf>
    <xf numFmtId="197" fontId="136" fillId="0" borderId="0" applyAlignment="1" pivotButton="0" quotePrefix="0" xfId="25">
      <alignment vertical="center"/>
    </xf>
    <xf numFmtId="197" fontId="136" fillId="0" borderId="0" applyAlignment="1" pivotButton="0" quotePrefix="0" xfId="25">
      <alignment horizontal="center" vertical="center"/>
    </xf>
    <xf numFmtId="197" fontId="172" fillId="0" borderId="0" applyAlignment="1" pivotButton="0" quotePrefix="0" xfId="25">
      <alignment horizontal="center" vertical="center"/>
    </xf>
    <xf numFmtId="197" fontId="8" fillId="0" borderId="0" applyAlignment="1" pivotButton="0" quotePrefix="0" xfId="25">
      <alignment horizontal="center" vertical="center"/>
    </xf>
    <xf numFmtId="166" fontId="8" fillId="0" borderId="0" applyAlignment="1" pivotButton="0" quotePrefix="0" xfId="21">
      <alignment horizontal="center" vertical="center"/>
    </xf>
    <xf numFmtId="168" fontId="172" fillId="0" borderId="0" applyAlignment="1" pivotButton="0" quotePrefix="0" xfId="25">
      <alignment vertical="center"/>
    </xf>
    <xf numFmtId="197" fontId="8" fillId="0" borderId="108" applyAlignment="1" pivotButton="0" quotePrefix="0" xfId="25">
      <alignment vertical="center"/>
    </xf>
    <xf numFmtId="179" fontId="8" fillId="0" borderId="108" applyAlignment="1" pivotButton="0" quotePrefix="0" xfId="25">
      <alignment vertical="center"/>
    </xf>
    <xf numFmtId="210" fontId="9" fillId="0" borderId="0" applyAlignment="1" pivotButton="0" quotePrefix="0" xfId="25">
      <alignment vertical="center"/>
    </xf>
    <xf numFmtId="169" fontId="136" fillId="0" borderId="0" applyAlignment="1" pivotButton="0" quotePrefix="0" xfId="25">
      <alignment horizontal="center" vertical="center"/>
    </xf>
    <xf numFmtId="179" fontId="8" fillId="0" borderId="0" applyAlignment="1" pivotButton="0" quotePrefix="0" xfId="21">
      <alignment horizontal="center" vertical="center"/>
    </xf>
    <xf numFmtId="169" fontId="6" fillId="0" borderId="0" applyAlignment="1" pivotButton="0" quotePrefix="0" xfId="25">
      <alignment horizontal="center"/>
    </xf>
    <xf numFmtId="179" fontId="6" fillId="0" borderId="0" applyAlignment="1" pivotButton="0" quotePrefix="0" xfId="21">
      <alignment horizontal="center"/>
    </xf>
    <xf numFmtId="197" fontId="182" fillId="0" borderId="0" applyAlignment="1" pivotButton="0" quotePrefix="0" xfId="25">
      <alignment horizontal="center"/>
    </xf>
    <xf numFmtId="197" fontId="6" fillId="0" borderId="0" applyAlignment="1" pivotButton="0" quotePrefix="0" xfId="25">
      <alignment horizontal="center"/>
    </xf>
    <xf numFmtId="197" fontId="158" fillId="0" borderId="0" applyAlignment="1" pivotButton="0" quotePrefix="0" xfId="25">
      <alignment horizontal="center"/>
    </xf>
    <xf numFmtId="197" fontId="158" fillId="0" borderId="0" pivotButton="0" quotePrefix="0" xfId="25"/>
    <xf numFmtId="169" fontId="181" fillId="0" borderId="0" applyAlignment="1" pivotButton="0" quotePrefix="0" xfId="25">
      <alignment horizontal="center"/>
    </xf>
    <xf numFmtId="168" fontId="158" fillId="0" borderId="0" applyAlignment="1" pivotButton="0" quotePrefix="0" xfId="25">
      <alignment horizontal="center"/>
    </xf>
    <xf numFmtId="197" fontId="11" fillId="0" borderId="0" pivotButton="0" quotePrefix="0" xfId="25"/>
    <xf numFmtId="197" fontId="180" fillId="17" borderId="0" applyAlignment="1" pivotButton="0" quotePrefix="0" xfId="25">
      <alignment horizontal="center"/>
    </xf>
    <xf numFmtId="202" fontId="180" fillId="17" borderId="0" applyAlignment="1" pivotButton="0" quotePrefix="0" xfId="25">
      <alignment horizontal="center"/>
    </xf>
    <xf numFmtId="197" fontId="181" fillId="0" borderId="0" applyAlignment="1" pivotButton="0" quotePrefix="0" xfId="25">
      <alignment horizontal="center"/>
    </xf>
    <xf numFmtId="197" fontId="184" fillId="0" borderId="0" pivotButton="0" quotePrefix="0" xfId="25"/>
    <xf numFmtId="197" fontId="157" fillId="0" borderId="0" applyAlignment="1" pivotButton="0" quotePrefix="0" xfId="25">
      <alignment horizontal="center"/>
    </xf>
    <xf numFmtId="179" fontId="6" fillId="0" borderId="108" applyAlignment="1" pivotButton="0" quotePrefix="0" xfId="21">
      <alignment horizontal="center"/>
    </xf>
    <xf numFmtId="197" fontId="6" fillId="0" borderId="0" applyAlignment="1" pivotButton="0" quotePrefix="0" xfId="25">
      <alignment horizontal="left"/>
    </xf>
    <xf numFmtId="179" fontId="6" fillId="0" borderId="0" applyAlignment="1" pivotButton="0" quotePrefix="0" xfId="25">
      <alignment horizontal="center"/>
    </xf>
    <xf numFmtId="179" fontId="158" fillId="0" borderId="0" applyAlignment="1" pivotButton="0" quotePrefix="0" xfId="21">
      <alignment horizontal="center"/>
    </xf>
    <xf numFmtId="197" fontId="157" fillId="0" borderId="0" pivotButton="0" quotePrefix="0" xfId="25"/>
    <xf numFmtId="176" fontId="6" fillId="0" borderId="0" applyAlignment="1" pivotButton="0" quotePrefix="0" xfId="25">
      <alignment horizontal="center"/>
    </xf>
    <xf numFmtId="169" fontId="125" fillId="0" borderId="0" applyAlignment="1" pivotButton="0" quotePrefix="0" xfId="25">
      <alignment horizontal="center"/>
    </xf>
    <xf numFmtId="197" fontId="185" fillId="0" borderId="0" pivotButton="0" quotePrefix="0" xfId="25"/>
    <xf numFmtId="197" fontId="6" fillId="0" borderId="0" applyAlignment="1" pivotButton="0" quotePrefix="0" xfId="25">
      <alignment horizontal="left" indent="1"/>
    </xf>
    <xf numFmtId="169" fontId="182" fillId="0" borderId="0" applyAlignment="1" pivotButton="0" quotePrefix="0" xfId="25">
      <alignment horizontal="center"/>
    </xf>
    <xf numFmtId="168" fontId="182" fillId="0" borderId="0" applyAlignment="1" pivotButton="0" quotePrefix="0" xfId="25">
      <alignment horizontal="center"/>
    </xf>
    <xf numFmtId="166" fontId="6" fillId="0" borderId="0" applyAlignment="1" pivotButton="0" quotePrefix="0" xfId="21">
      <alignment horizontal="center"/>
    </xf>
    <xf numFmtId="197" fontId="149" fillId="0" borderId="0" applyAlignment="1" pivotButton="0" quotePrefix="0" xfId="25">
      <alignment horizontal="center"/>
    </xf>
    <xf numFmtId="210" fontId="6" fillId="0" borderId="0" applyAlignment="1" pivotButton="0" quotePrefix="0" xfId="25">
      <alignment horizontal="center"/>
    </xf>
    <xf numFmtId="197" fontId="6" fillId="0" borderId="108" pivotButton="0" quotePrefix="0" xfId="25"/>
    <xf numFmtId="179" fontId="6" fillId="0" borderId="108" applyAlignment="1" pivotButton="0" quotePrefix="0" xfId="25">
      <alignment horizontal="center"/>
    </xf>
    <xf numFmtId="179" fontId="157" fillId="0" borderId="0" applyAlignment="1" pivotButton="0" quotePrefix="0" xfId="25">
      <alignment horizontal="center"/>
    </xf>
    <xf numFmtId="197" fontId="0" fillId="0" borderId="0" pivotButton="0" quotePrefix="0" xfId="84"/>
    <xf numFmtId="176" fontId="0" fillId="0" borderId="0" applyAlignment="1" pivotButton="0" quotePrefix="0" xfId="84">
      <alignment horizontal="center"/>
    </xf>
    <xf numFmtId="176" fontId="8" fillId="0" borderId="0" applyAlignment="1" pivotButton="0" quotePrefix="0" xfId="86">
      <alignment horizontal="center"/>
    </xf>
    <xf numFmtId="169" fontId="0" fillId="0" borderId="0" applyAlignment="1" pivotButton="0" quotePrefix="0" xfId="84">
      <alignment horizontal="center"/>
    </xf>
    <xf numFmtId="197" fontId="174" fillId="0" borderId="0" applyAlignment="1" pivotButton="0" quotePrefix="0" xfId="84">
      <alignment horizontal="center"/>
    </xf>
    <xf numFmtId="176" fontId="174" fillId="0" borderId="0" applyAlignment="1" pivotButton="0" quotePrefix="0" xfId="84">
      <alignment horizontal="center"/>
    </xf>
    <xf numFmtId="176" fontId="0" fillId="0" borderId="10" applyAlignment="1" pivotButton="0" quotePrefix="0" xfId="84">
      <alignment horizontal="center"/>
    </xf>
    <xf numFmtId="176" fontId="123" fillId="0" borderId="10" applyAlignment="1" pivotButton="0" quotePrefix="0" xfId="84">
      <alignment horizontal="center"/>
    </xf>
    <xf numFmtId="176" fontId="0" fillId="12" borderId="44" applyAlignment="1" pivotButton="0" quotePrefix="0" xfId="84">
      <alignment horizontal="center"/>
    </xf>
    <xf numFmtId="176" fontId="0" fillId="0" borderId="54" applyAlignment="1" pivotButton="0" quotePrefix="0" xfId="0">
      <alignment horizontal="left" vertical="center"/>
    </xf>
    <xf numFmtId="192" fontId="0" fillId="0" borderId="0" applyAlignment="1" pivotButton="0" quotePrefix="0" xfId="90">
      <alignment horizontal="right" indent="1"/>
    </xf>
    <xf numFmtId="192" fontId="0" fillId="0" borderId="56" applyAlignment="1" pivotButton="0" quotePrefix="0" xfId="0">
      <alignment horizontal="left"/>
    </xf>
    <xf numFmtId="176" fontId="0" fillId="0" borderId="56" applyAlignment="1" pivotButton="0" quotePrefix="0" xfId="0">
      <alignment horizontal="left" vertical="center"/>
    </xf>
    <xf numFmtId="192" fontId="0" fillId="4" borderId="0" applyAlignment="1" pivotButton="0" quotePrefix="0" xfId="90">
      <alignment horizontal="right" indent="1"/>
    </xf>
    <xf numFmtId="192" fontId="0" fillId="0" borderId="56" applyAlignment="1" pivotButton="0" quotePrefix="0" xfId="0">
      <alignment horizontal="left" vertical="center"/>
    </xf>
    <xf numFmtId="233" fontId="0" fillId="0" borderId="56" applyAlignment="1" pivotButton="0" quotePrefix="0" xfId="0">
      <alignment horizontal="left" vertical="center"/>
    </xf>
    <xf numFmtId="192" fontId="0" fillId="0" borderId="0" pivotButton="0" quotePrefix="0" xfId="0"/>
    <xf numFmtId="192" fontId="129" fillId="0" borderId="34" applyAlignment="1" pivotButton="0" quotePrefix="0" xfId="29">
      <alignment horizontal="center" vertical="center"/>
    </xf>
    <xf numFmtId="192" fontId="1" fillId="0" borderId="0" applyAlignment="1" pivotButton="0" quotePrefix="0" xfId="46">
      <alignment horizontal="right" indent="1"/>
    </xf>
    <xf numFmtId="164" fontId="1" fillId="0" borderId="0" applyAlignment="1" pivotButton="0" quotePrefix="0" xfId="65">
      <alignment vertical="center"/>
    </xf>
    <xf numFmtId="194" fontId="8" fillId="0" borderId="0" applyAlignment="1" pivotButton="0" quotePrefix="0" xfId="64">
      <alignment horizontal="center"/>
    </xf>
    <xf numFmtId="181" fontId="138" fillId="0" borderId="0" applyAlignment="1" pivotButton="0" quotePrefix="0" xfId="64">
      <alignment horizontal="center"/>
    </xf>
    <xf numFmtId="181" fontId="123" fillId="0" borderId="0" applyAlignment="1" pivotButton="0" quotePrefix="0" xfId="64">
      <alignment horizontal="center"/>
    </xf>
    <xf numFmtId="181" fontId="8" fillId="0" borderId="0" applyAlignment="1" pivotButton="0" quotePrefix="0" xfId="64">
      <alignment horizontal="center"/>
    </xf>
    <xf numFmtId="179" fontId="123" fillId="0" borderId="0" applyAlignment="1" pivotButton="0" quotePrefix="0" xfId="64">
      <alignment horizontal="right"/>
    </xf>
    <xf numFmtId="194" fontId="123" fillId="0" borderId="0" applyAlignment="1" pivotButton="0" quotePrefix="0" xfId="64">
      <alignment horizontal="right"/>
    </xf>
    <xf numFmtId="246" fontId="123" fillId="0" borderId="0" applyAlignment="1" pivotButton="0" quotePrefix="0" xfId="65">
      <alignment horizontal="right" vertical="center"/>
    </xf>
    <xf numFmtId="170" fontId="33" fillId="2" borderId="0" applyAlignment="1" pivotButton="0" quotePrefix="0" xfId="40">
      <alignment horizontal="center" vertical="top"/>
    </xf>
    <xf numFmtId="170" fontId="33" fillId="0" borderId="0" applyAlignment="1" pivotButton="0" quotePrefix="0" xfId="40">
      <alignment horizontal="center" vertical="top"/>
    </xf>
    <xf numFmtId="209" fontId="41" fillId="2" borderId="0" applyAlignment="1" pivotButton="0" quotePrefix="0" xfId="40">
      <alignment horizontal="center" vertical="center"/>
    </xf>
    <xf numFmtId="178" fontId="31" fillId="0" borderId="0" applyAlignment="1" pivotButton="0" quotePrefix="0" xfId="40">
      <alignment horizontal="center" vertical="top"/>
    </xf>
    <xf numFmtId="178" fontId="41" fillId="0" borderId="0" applyAlignment="1" pivotButton="0" quotePrefix="0" xfId="40">
      <alignment horizontal="center" vertical="center"/>
    </xf>
    <xf numFmtId="168" fontId="29" fillId="4" borderId="106" applyAlignment="1" pivotButton="0" quotePrefix="0" xfId="40">
      <alignment horizontal="left" vertical="center" indent="1"/>
    </xf>
    <xf numFmtId="168" fontId="29" fillId="4" borderId="0" applyAlignment="1" pivotButton="0" quotePrefix="0" xfId="40">
      <alignment horizontal="left" vertical="center" indent="1"/>
    </xf>
    <xf numFmtId="194" fontId="29" fillId="13" borderId="0" applyAlignment="1" pivotButton="0" quotePrefix="0" xfId="40">
      <alignment horizontal="center" vertical="center"/>
    </xf>
    <xf numFmtId="194" fontId="29" fillId="13" borderId="27" applyAlignment="1" pivotButton="0" quotePrefix="0" xfId="40">
      <alignment horizontal="center" vertical="center"/>
    </xf>
    <xf numFmtId="168" fontId="29" fillId="4" borderId="108" applyAlignment="1" pivotButton="0" quotePrefix="0" xfId="40">
      <alignment horizontal="left" vertical="center" indent="1"/>
    </xf>
    <xf numFmtId="170" fontId="31" fillId="0" borderId="0" applyAlignment="1" pivotButton="0" quotePrefix="0" xfId="40">
      <alignment horizontal="center" vertical="top"/>
    </xf>
    <xf numFmtId="183" fontId="29" fillId="0" borderId="0" applyAlignment="1" pivotButton="0" quotePrefix="0" xfId="40">
      <alignment vertical="top"/>
    </xf>
    <xf numFmtId="179" fontId="29" fillId="0" borderId="0" applyAlignment="1" pivotButton="0" quotePrefix="0" xfId="40">
      <alignment vertical="top"/>
    </xf>
    <xf numFmtId="183" fontId="36" fillId="0" borderId="106" applyAlignment="1" pivotButton="0" quotePrefix="0" xfId="40">
      <alignment vertical="top"/>
    </xf>
    <xf numFmtId="184" fontId="0" fillId="0" borderId="0" pivotButton="0" quotePrefix="0" xfId="0"/>
    <xf numFmtId="183" fontId="28" fillId="0" borderId="0" pivotButton="0" quotePrefix="0" xfId="0"/>
    <xf numFmtId="183" fontId="36" fillId="4" borderId="9" applyAlignment="1" pivotButton="0" quotePrefix="0" xfId="40">
      <alignment vertical="top"/>
    </xf>
    <xf numFmtId="179" fontId="36" fillId="0" borderId="0" applyAlignment="1" pivotButton="0" quotePrefix="0" xfId="40">
      <alignment vertical="top"/>
    </xf>
    <xf numFmtId="183" fontId="36" fillId="0" borderId="0" applyAlignment="1" pivotButton="0" quotePrefix="0" xfId="40">
      <alignment vertical="top"/>
    </xf>
    <xf numFmtId="180" fontId="30" fillId="0" borderId="0" applyAlignment="1" pivotButton="0" quotePrefix="0" xfId="40">
      <alignment vertical="top"/>
    </xf>
    <xf numFmtId="168" fontId="64" fillId="0" borderId="0" pivotButton="0" quotePrefix="0" xfId="0"/>
    <xf numFmtId="211" fontId="211" fillId="0" borderId="0" pivotButton="0" quotePrefix="0" xfId="80"/>
    <xf numFmtId="183" fontId="36" fillId="6" borderId="9" applyAlignment="1" pivotButton="0" quotePrefix="0" xfId="40">
      <alignment vertical="top"/>
    </xf>
    <xf numFmtId="258" fontId="0" fillId="0" borderId="0" pivotButton="0" quotePrefix="0" xfId="0"/>
    <xf numFmtId="168" fontId="29" fillId="0" borderId="0" applyAlignment="1" pivotButton="0" quotePrefix="0" xfId="40">
      <alignment horizontal="left" vertical="top" indent="1"/>
    </xf>
    <xf numFmtId="183" fontId="36" fillId="0" borderId="0" applyAlignment="1" pivotButton="0" quotePrefix="0" xfId="40">
      <alignment vertical="center"/>
    </xf>
    <xf numFmtId="180" fontId="30" fillId="0" borderId="0" applyAlignment="1" pivotButton="0" quotePrefix="0" xfId="40">
      <alignment vertical="center"/>
    </xf>
    <xf numFmtId="168" fontId="29" fillId="0" borderId="0" applyAlignment="1" pivotButton="0" quotePrefix="0" xfId="40">
      <alignment horizontal="left" vertical="center" indent="1"/>
    </xf>
    <xf numFmtId="183" fontId="29" fillId="0" borderId="0" applyAlignment="1" pivotButton="0" quotePrefix="0" xfId="40">
      <alignment vertical="center"/>
    </xf>
    <xf numFmtId="183" fontId="36" fillId="0" borderId="106" applyAlignment="1" pivotButton="0" quotePrefix="0" xfId="40">
      <alignment vertical="center"/>
    </xf>
    <xf numFmtId="183" fontId="36" fillId="6" borderId="9" applyAlignment="1" pivotButton="0" quotePrefix="0" xfId="40">
      <alignment vertical="center"/>
    </xf>
    <xf numFmtId="183" fontId="217" fillId="5" borderId="0" applyAlignment="1" pivotButton="0" quotePrefix="0" xfId="40">
      <alignment vertical="center"/>
    </xf>
    <xf numFmtId="183" fontId="200" fillId="5" borderId="0" applyAlignment="1" pivotButton="0" quotePrefix="0" xfId="40">
      <alignment vertical="center"/>
    </xf>
    <xf numFmtId="183" fontId="29" fillId="5" borderId="0" applyAlignment="1" pivotButton="0" quotePrefix="0" xfId="40">
      <alignment vertical="center"/>
    </xf>
    <xf numFmtId="183" fontId="135" fillId="0" borderId="38" applyAlignment="1" pivotButton="0" quotePrefix="0" xfId="62">
      <alignment horizontal="center" vertical="center"/>
    </xf>
    <xf numFmtId="183" fontId="29" fillId="0" borderId="0" applyAlignment="1" pivotButton="0" quotePrefix="0" xfId="7">
      <alignment horizontal="center" vertical="center"/>
    </xf>
    <xf numFmtId="183" fontId="2" fillId="0" borderId="0" applyAlignment="1" pivotButton="0" quotePrefix="0" xfId="1">
      <alignment horizontal="center" vertical="center"/>
    </xf>
    <xf numFmtId="183" fontId="0" fillId="0" borderId="0" pivotButton="0" quotePrefix="0" xfId="0"/>
    <xf numFmtId="169" fontId="0" fillId="0" borderId="0" pivotButton="0" quotePrefix="0" xfId="0"/>
    <xf numFmtId="169" fontId="0" fillId="0" borderId="0" applyAlignment="1" pivotButton="0" quotePrefix="0" xfId="0">
      <alignment horizontal="center"/>
    </xf>
    <xf numFmtId="168" fontId="137" fillId="0" borderId="1" applyAlignment="1" pivotButton="0" quotePrefix="0" xfId="63">
      <alignment horizontal="right" indent="1"/>
    </xf>
    <xf numFmtId="192" fontId="3" fillId="0" borderId="11" applyAlignment="1" pivotButton="0" quotePrefix="0" xfId="0">
      <alignment horizontal="center"/>
    </xf>
    <xf numFmtId="164" fontId="166" fillId="2" borderId="92" applyAlignment="1" pivotButton="0" quotePrefix="1" xfId="10">
      <alignment horizontal="left"/>
    </xf>
    <xf numFmtId="164" fontId="166" fillId="2" borderId="78" applyAlignment="1" pivotButton="0" quotePrefix="1" xfId="10">
      <alignment horizontal="left"/>
    </xf>
    <xf numFmtId="164" fontId="166" fillId="2" borderId="79" applyAlignment="1" pivotButton="0" quotePrefix="1" xfId="7">
      <alignment horizontal="center" wrapText="1"/>
    </xf>
    <xf numFmtId="164" fontId="79" fillId="2" borderId="78" applyAlignment="1" pivotButton="0" quotePrefix="1" xfId="10">
      <alignment horizontal="center" wrapText="1"/>
    </xf>
    <xf numFmtId="164" fontId="79" fillId="2" borderId="79" applyAlignment="1" pivotButton="0" quotePrefix="1" xfId="10">
      <alignment horizontal="center" wrapText="1"/>
    </xf>
    <xf numFmtId="164" fontId="166" fillId="2" borderId="78" applyAlignment="1" pivotButton="0" quotePrefix="1" xfId="7">
      <alignment horizontal="center" wrapText="1"/>
    </xf>
    <xf numFmtId="164" fontId="9" fillId="0" borderId="93" applyAlignment="1" pivotButton="0" quotePrefix="1" xfId="10">
      <alignment horizontal="left" vertical="center"/>
    </xf>
    <xf numFmtId="164" fontId="9" fillId="0" borderId="0" applyAlignment="1" pivotButton="0" quotePrefix="1" xfId="10">
      <alignment horizontal="center" vertical="center" wrapText="1"/>
    </xf>
    <xf numFmtId="164" fontId="9" fillId="0" borderId="93" applyAlignment="1" pivotButton="0" quotePrefix="1" xfId="10">
      <alignment horizontal="center" vertical="center" wrapText="1"/>
    </xf>
    <xf numFmtId="164" fontId="9" fillId="0" borderId="81" applyAlignment="1" pivotButton="0" quotePrefix="1" xfId="10">
      <alignment horizontal="center" vertical="center" wrapText="1"/>
    </xf>
    <xf numFmtId="168" fontId="14" fillId="0" borderId="0" pivotButton="0" quotePrefix="0" xfId="10"/>
    <xf numFmtId="168" fontId="9" fillId="0" borderId="81" applyAlignment="1" pivotButton="0" quotePrefix="0" xfId="70">
      <alignment vertical="center"/>
    </xf>
    <xf numFmtId="168" fontId="8" fillId="0" borderId="81" applyAlignment="1" pivotButton="0" quotePrefix="0" xfId="70">
      <alignment horizontal="left" vertical="center" indent="2"/>
    </xf>
    <xf numFmtId="192" fontId="410" fillId="0" borderId="0" applyAlignment="1" pivotButton="0" quotePrefix="0" xfId="0">
      <alignment horizontal="center"/>
    </xf>
    <xf numFmtId="164" fontId="166" fillId="0" borderId="0" applyAlignment="1" pivotButton="0" quotePrefix="1" xfId="10">
      <alignment horizontal="left"/>
    </xf>
    <xf numFmtId="164" fontId="166" fillId="0" borderId="0" applyAlignment="1" pivotButton="0" quotePrefix="1" xfId="7">
      <alignment horizontal="center" wrapText="1"/>
    </xf>
    <xf numFmtId="164" fontId="79" fillId="0" borderId="0" applyAlignment="1" pivotButton="0" quotePrefix="1" xfId="10">
      <alignment horizontal="center" wrapText="1"/>
    </xf>
    <xf numFmtId="164" fontId="9" fillId="0" borderId="0" applyAlignment="1" pivotButton="0" quotePrefix="1" xfId="10">
      <alignment horizontal="left" vertical="center"/>
    </xf>
    <xf numFmtId="168" fontId="9" fillId="0" borderId="0" applyAlignment="1" pivotButton="0" quotePrefix="0" xfId="70">
      <alignment vertical="center"/>
    </xf>
    <xf numFmtId="168" fontId="8" fillId="0" borderId="0" applyAlignment="1" pivotButton="0" quotePrefix="0" xfId="70">
      <alignment horizontal="left" vertical="center" indent="2"/>
    </xf>
    <xf numFmtId="164" fontId="166" fillId="2" borderId="0" applyAlignment="1" pivotButton="0" quotePrefix="1" xfId="7">
      <alignment horizontal="center" wrapText="1"/>
    </xf>
    <xf numFmtId="183" fontId="29" fillId="5" borderId="14" applyAlignment="1" pivotButton="0" quotePrefix="0" xfId="7">
      <alignment horizontal="right" vertical="center" indent="1"/>
    </xf>
    <xf numFmtId="184" fontId="30" fillId="5" borderId="15" applyAlignment="1" pivotButton="0" quotePrefix="0" xfId="7">
      <alignment vertical="center"/>
    </xf>
    <xf numFmtId="183" fontId="29" fillId="0" borderId="14" applyAlignment="1" pivotButton="0" quotePrefix="0" xfId="7">
      <alignment horizontal="right" vertical="center" indent="1"/>
    </xf>
    <xf numFmtId="184" fontId="30" fillId="0" borderId="15" applyAlignment="1" pivotButton="0" quotePrefix="0" xfId="7">
      <alignment vertical="center"/>
    </xf>
    <xf numFmtId="183" fontId="333" fillId="3" borderId="14" applyAlignment="1" pivotButton="0" quotePrefix="0" xfId="7">
      <alignment horizontal="right" vertical="center" indent="1"/>
    </xf>
    <xf numFmtId="184" fontId="334" fillId="3" borderId="0" applyAlignment="1" pivotButton="0" quotePrefix="0" xfId="7">
      <alignment vertical="center"/>
    </xf>
    <xf numFmtId="183" fontId="333" fillId="3" borderId="0" applyAlignment="1" pivotButton="0" quotePrefix="0" xfId="7">
      <alignment horizontal="right" vertical="center" indent="1"/>
    </xf>
    <xf numFmtId="184" fontId="30" fillId="0" borderId="14" applyAlignment="1" pivotButton="0" quotePrefix="0" xfId="7">
      <alignment vertical="center"/>
    </xf>
    <xf numFmtId="184" fontId="30" fillId="0" borderId="0" applyAlignment="1" pivotButton="0" quotePrefix="1" xfId="7">
      <alignment vertical="center"/>
    </xf>
    <xf numFmtId="183" fontId="36" fillId="5" borderId="16" applyAlignment="1" pivotButton="0" quotePrefix="0" xfId="7">
      <alignment horizontal="right" vertical="center" indent="1"/>
    </xf>
    <xf numFmtId="184" fontId="49" fillId="5" borderId="103" applyAlignment="1" pivotButton="0" quotePrefix="0" xfId="7">
      <alignment vertical="center"/>
    </xf>
    <xf numFmtId="183" fontId="36" fillId="0" borderId="16" applyAlignment="1" pivotButton="0" quotePrefix="0" xfId="7">
      <alignment horizontal="right" vertical="center" indent="1"/>
    </xf>
    <xf numFmtId="184" fontId="49" fillId="0" borderId="103" applyAlignment="1" pivotButton="0" quotePrefix="0" xfId="7">
      <alignment vertical="center"/>
    </xf>
    <xf numFmtId="183" fontId="335" fillId="3" borderId="16" applyAlignment="1" pivotButton="0" quotePrefix="0" xfId="7">
      <alignment horizontal="right" vertical="center" indent="1"/>
    </xf>
    <xf numFmtId="184" fontId="336" fillId="3" borderId="106" applyAlignment="1" pivotButton="0" quotePrefix="0" xfId="7">
      <alignment vertical="center"/>
    </xf>
    <xf numFmtId="183" fontId="335" fillId="3" borderId="106" applyAlignment="1" pivotButton="0" quotePrefix="0" xfId="7">
      <alignment horizontal="right" vertical="center" indent="1"/>
    </xf>
    <xf numFmtId="184" fontId="49" fillId="0" borderId="14" applyAlignment="1" pivotButton="0" quotePrefix="0" xfId="7">
      <alignment vertical="center"/>
    </xf>
    <xf numFmtId="184" fontId="49" fillId="0" borderId="106" applyAlignment="1" pivotButton="0" quotePrefix="0" xfId="7">
      <alignment vertical="center"/>
    </xf>
    <xf numFmtId="183" fontId="136" fillId="0" borderId="0" pivotButton="0" quotePrefix="0" xfId="0"/>
    <xf numFmtId="183" fontId="298" fillId="0" borderId="0" pivotButton="0" quotePrefix="0" xfId="0"/>
    <xf numFmtId="189" fontId="0" fillId="0" borderId="0" pivotButton="0" quotePrefix="0" xfId="0"/>
    <xf numFmtId="184" fontId="30" fillId="0" borderId="16" applyAlignment="1" pivotButton="0" quotePrefix="0" xfId="7">
      <alignment vertical="center"/>
    </xf>
    <xf numFmtId="184" fontId="123" fillId="0" borderId="0" pivotButton="0" quotePrefix="0" xfId="0"/>
    <xf numFmtId="168" fontId="32" fillId="4" borderId="9" applyAlignment="1" pivotButton="0" quotePrefix="0" xfId="6">
      <alignment horizontal="left" vertical="center"/>
    </xf>
    <xf numFmtId="183" fontId="36" fillId="4" borderId="20" applyAlignment="1" pivotButton="0" quotePrefix="0" xfId="7">
      <alignment horizontal="right" vertical="center" indent="1"/>
    </xf>
    <xf numFmtId="184" fontId="49" fillId="4" borderId="21" applyAlignment="1" pivotButton="0" quotePrefix="0" xfId="7">
      <alignment vertical="center"/>
    </xf>
    <xf numFmtId="183" fontId="335" fillId="3" borderId="9" applyAlignment="1" pivotButton="0" quotePrefix="0" xfId="7">
      <alignment horizontal="right" vertical="center" indent="1"/>
    </xf>
    <xf numFmtId="184" fontId="336" fillId="3" borderId="9" applyAlignment="1" pivotButton="0" quotePrefix="0" xfId="7">
      <alignment vertical="center"/>
    </xf>
    <xf numFmtId="184" fontId="49" fillId="4" borderId="9" applyAlignment="1" pivotButton="0" quotePrefix="0" xfId="7">
      <alignment vertical="center"/>
    </xf>
    <xf numFmtId="180" fontId="30" fillId="0" borderId="14" applyAlignment="1" pivotButton="0" quotePrefix="0" xfId="7">
      <alignment horizontal="right" vertical="center" indent="1"/>
    </xf>
    <xf numFmtId="180" fontId="30" fillId="0" borderId="15" applyAlignment="1" pivotButton="0" quotePrefix="0" xfId="7">
      <alignment horizontal="right" vertical="center"/>
    </xf>
    <xf numFmtId="180" fontId="334" fillId="3" borderId="14" applyAlignment="1" pivotButton="0" quotePrefix="0" xfId="7">
      <alignment horizontal="right" vertical="center" indent="1"/>
    </xf>
    <xf numFmtId="180" fontId="334" fillId="3" borderId="0" applyAlignment="1" pivotButton="0" quotePrefix="0" xfId="7">
      <alignment horizontal="right" vertical="center"/>
    </xf>
    <xf numFmtId="180" fontId="334" fillId="3" borderId="0" applyAlignment="1" pivotButton="0" quotePrefix="0" xfId="7">
      <alignment horizontal="right" vertical="center" indent="1"/>
    </xf>
    <xf numFmtId="180" fontId="30" fillId="0" borderId="14" applyAlignment="1" pivotButton="0" quotePrefix="0" xfId="7">
      <alignment horizontal="right" vertical="center"/>
    </xf>
    <xf numFmtId="180" fontId="30" fillId="0" borderId="0" applyAlignment="1" pivotButton="0" quotePrefix="0" xfId="7">
      <alignment horizontal="right" vertical="center"/>
    </xf>
    <xf numFmtId="183" fontId="0" fillId="0" borderId="14" pivotButton="0" quotePrefix="0" xfId="0"/>
    <xf numFmtId="184" fontId="0" fillId="0" borderId="15" pivotButton="0" quotePrefix="0" xfId="0"/>
    <xf numFmtId="183" fontId="337" fillId="3" borderId="14" pivotButton="0" quotePrefix="0" xfId="0"/>
    <xf numFmtId="184" fontId="337" fillId="3" borderId="0" pivotButton="0" quotePrefix="0" xfId="0"/>
    <xf numFmtId="183" fontId="337" fillId="3" borderId="0" pivotButton="0" quotePrefix="0" xfId="0"/>
    <xf numFmtId="184" fontId="0" fillId="0" borderId="14" pivotButton="0" quotePrefix="0" xfId="0"/>
    <xf numFmtId="183" fontId="36" fillId="0" borderId="14" applyAlignment="1" pivotButton="0" quotePrefix="0" xfId="7">
      <alignment horizontal="right" vertical="center" indent="1"/>
    </xf>
    <xf numFmtId="184" fontId="49" fillId="0" borderId="15" applyAlignment="1" pivotButton="0" quotePrefix="0" xfId="7">
      <alignment vertical="center"/>
    </xf>
    <xf numFmtId="183" fontId="335" fillId="3" borderId="14" applyAlignment="1" pivotButton="0" quotePrefix="0" xfId="7">
      <alignment horizontal="right" vertical="center" indent="1"/>
    </xf>
    <xf numFmtId="184" fontId="336" fillId="3" borderId="0" applyAlignment="1" pivotButton="0" quotePrefix="0" xfId="7">
      <alignment vertical="center"/>
    </xf>
    <xf numFmtId="183" fontId="335" fillId="3" borderId="0" applyAlignment="1" pivotButton="0" quotePrefix="0" xfId="7">
      <alignment horizontal="right" vertical="center" indent="1"/>
    </xf>
    <xf numFmtId="184" fontId="49" fillId="0" borderId="0" applyAlignment="1" pivotButton="0" quotePrefix="0" xfId="7">
      <alignment vertical="center"/>
    </xf>
    <xf numFmtId="183" fontId="335" fillId="3" borderId="20" applyAlignment="1" pivotButton="0" quotePrefix="0" xfId="7">
      <alignment horizontal="right" vertical="center" indent="1"/>
    </xf>
    <xf numFmtId="169" fontId="32" fillId="0" borderId="0" applyAlignment="1" pivotButton="0" quotePrefix="0" xfId="0">
      <alignment horizontal="center" vertical="center"/>
    </xf>
    <xf numFmtId="169" fontId="328" fillId="0" borderId="0" applyAlignment="1" pivotButton="0" quotePrefix="0" xfId="0">
      <alignment horizontal="center" vertical="center"/>
    </xf>
    <xf numFmtId="180" fontId="30" fillId="0" borderId="0" applyAlignment="1" pivotButton="0" quotePrefix="0" xfId="7">
      <alignment horizontal="right" vertical="center" indent="1"/>
    </xf>
    <xf numFmtId="245" fontId="30" fillId="0" borderId="15" applyAlignment="1" pivotButton="0" quotePrefix="0" xfId="7">
      <alignment horizontal="right" vertical="center"/>
    </xf>
    <xf numFmtId="245" fontId="334" fillId="3" borderId="14" applyAlignment="1" pivotButton="0" quotePrefix="0" xfId="7">
      <alignment horizontal="right" vertical="center" indent="1"/>
    </xf>
    <xf numFmtId="245" fontId="334" fillId="3" borderId="0" applyAlignment="1" pivotButton="0" quotePrefix="0" xfId="7">
      <alignment horizontal="right" vertical="center"/>
    </xf>
    <xf numFmtId="245" fontId="334" fillId="3" borderId="0" applyAlignment="1" pivotButton="0" quotePrefix="0" xfId="7">
      <alignment horizontal="right" vertical="center" indent="1"/>
    </xf>
    <xf numFmtId="184" fontId="30" fillId="0" borderId="0" applyAlignment="1" pivotButton="0" quotePrefix="0" xfId="7">
      <alignment vertical="center"/>
    </xf>
    <xf numFmtId="168" fontId="32" fillId="6" borderId="9" applyAlignment="1" pivotButton="0" quotePrefix="0" xfId="6">
      <alignment horizontal="left" vertical="center"/>
    </xf>
    <xf numFmtId="183" fontId="36" fillId="6" borderId="20" applyAlignment="1" pivotButton="0" quotePrefix="0" xfId="7">
      <alignment horizontal="right" vertical="center" indent="1"/>
    </xf>
    <xf numFmtId="184" fontId="49" fillId="6" borderId="21" applyAlignment="1" pivotButton="0" quotePrefix="0" xfId="7">
      <alignment horizontal="center" vertical="center"/>
    </xf>
    <xf numFmtId="184" fontId="49" fillId="6" borderId="21" applyAlignment="1" pivotButton="0" quotePrefix="0" xfId="7">
      <alignment vertical="center"/>
    </xf>
    <xf numFmtId="184" fontId="49" fillId="6" borderId="9" applyAlignment="1" pivotButton="0" quotePrefix="0" xfId="7">
      <alignment vertical="center"/>
    </xf>
    <xf numFmtId="168" fontId="32" fillId="0" borderId="0" applyAlignment="1" pivotButton="0" quotePrefix="0" xfId="6">
      <alignment horizontal="left" vertical="center"/>
    </xf>
    <xf numFmtId="246" fontId="131" fillId="0" borderId="0" pivotButton="0" quotePrefix="0" xfId="80"/>
    <xf numFmtId="183" fontId="335" fillId="3" borderId="86" applyAlignment="1" pivotButton="0" quotePrefix="0" xfId="7">
      <alignment horizontal="right" vertical="center" indent="1"/>
    </xf>
    <xf numFmtId="184" fontId="336" fillId="3" borderId="8" applyAlignment="1" pivotButton="0" quotePrefix="0" xfId="7">
      <alignment vertical="center"/>
    </xf>
    <xf numFmtId="183" fontId="335" fillId="3" borderId="8" applyAlignment="1" pivotButton="0" quotePrefix="0" xfId="7">
      <alignment horizontal="right" vertical="center" indent="1"/>
    </xf>
    <xf numFmtId="184" fontId="336" fillId="3" borderId="85" applyAlignment="1" pivotButton="0" quotePrefix="0" xfId="7">
      <alignment vertical="center"/>
    </xf>
    <xf numFmtId="169" fontId="30" fillId="0" borderId="0" applyAlignment="1" pivotButton="0" quotePrefix="0" xfId="7">
      <alignment horizontal="right" vertical="center" indent="1"/>
    </xf>
    <xf numFmtId="184" fontId="50" fillId="0" borderId="0" pivotButton="0" quotePrefix="0" xfId="0"/>
    <xf numFmtId="184" fontId="28" fillId="0" borderId="0" pivotButton="0" quotePrefix="0" xfId="0"/>
    <xf numFmtId="183" fontId="36" fillId="0" borderId="0" applyAlignment="1" pivotButton="0" quotePrefix="0" xfId="7">
      <alignment horizontal="right" vertical="center" indent="1"/>
    </xf>
    <xf numFmtId="183" fontId="169" fillId="0" borderId="0" pivotButton="0" quotePrefix="0" xfId="0"/>
    <xf numFmtId="183" fontId="147" fillId="0" borderId="0" pivotButton="0" quotePrefix="0" xfId="0"/>
    <xf numFmtId="192" fontId="14" fillId="0" borderId="0" pivotButton="0" quotePrefix="0" xfId="10"/>
    <xf numFmtId="169" fontId="14" fillId="0" borderId="0" applyAlignment="1" pivotButton="0" quotePrefix="0" xfId="10">
      <alignment horizontal="right" indent="2"/>
    </xf>
    <xf numFmtId="192" fontId="9" fillId="0" borderId="0" applyAlignment="1" pivotButton="0" quotePrefix="0" xfId="0">
      <alignment horizontal="center"/>
    </xf>
    <xf numFmtId="183" fontId="29" fillId="0" borderId="0" applyAlignment="1" pivotButton="0" quotePrefix="0" xfId="7">
      <alignment horizontal="right" vertical="center" indent="1"/>
    </xf>
    <xf numFmtId="183" fontId="333" fillId="0" borderId="0" applyAlignment="1" pivotButton="0" quotePrefix="0" xfId="7">
      <alignment horizontal="right" vertical="center" indent="1"/>
    </xf>
    <xf numFmtId="184" fontId="334" fillId="0" borderId="0" applyAlignment="1" pivotButton="0" quotePrefix="0" xfId="7">
      <alignment vertical="center"/>
    </xf>
    <xf numFmtId="183" fontId="335" fillId="0" borderId="0" applyAlignment="1" pivotButton="0" quotePrefix="0" xfId="7">
      <alignment horizontal="right" vertical="center" indent="1"/>
    </xf>
    <xf numFmtId="184" fontId="336" fillId="0" borderId="0" applyAlignment="1" pivotButton="0" quotePrefix="0" xfId="7">
      <alignment vertical="center"/>
    </xf>
    <xf numFmtId="180" fontId="334" fillId="0" borderId="0" applyAlignment="1" pivotButton="0" quotePrefix="0" xfId="7">
      <alignment horizontal="right" vertical="center" indent="1"/>
    </xf>
    <xf numFmtId="180" fontId="334" fillId="0" borderId="0" applyAlignment="1" pivotButton="0" quotePrefix="0" xfId="7">
      <alignment horizontal="right" vertical="center"/>
    </xf>
    <xf numFmtId="183" fontId="337" fillId="0" borderId="0" pivotButton="0" quotePrefix="0" xfId="0"/>
    <xf numFmtId="184" fontId="337" fillId="0" borderId="0" pivotButton="0" quotePrefix="0" xfId="0"/>
    <xf numFmtId="169" fontId="174" fillId="0" borderId="0" pivotButton="0" quotePrefix="0" xfId="0"/>
    <xf numFmtId="169" fontId="3" fillId="0" borderId="0" pivotButton="0" quotePrefix="0" xfId="0"/>
    <xf numFmtId="264" fontId="209" fillId="0" borderId="0" applyAlignment="1" pivotButton="0" quotePrefix="0" xfId="80">
      <alignment horizontal="right"/>
    </xf>
    <xf numFmtId="169" fontId="0" fillId="0" borderId="0" applyAlignment="1" pivotButton="0" quotePrefix="0" xfId="0">
      <alignment horizontal="right" indent="1"/>
    </xf>
    <xf numFmtId="169" fontId="8" fillId="0" borderId="0" applyAlignment="1" pivotButton="0" quotePrefix="0" xfId="0">
      <alignment horizontal="right" indent="1"/>
    </xf>
    <xf numFmtId="203" fontId="147" fillId="0" borderId="0" pivotButton="0" quotePrefix="0" xfId="0"/>
    <xf numFmtId="245" fontId="30" fillId="0" borderId="0" applyAlignment="1" pivotButton="0" quotePrefix="0" xfId="7">
      <alignment horizontal="right" vertical="center"/>
    </xf>
    <xf numFmtId="245" fontId="334" fillId="0" borderId="0" applyAlignment="1" pivotButton="0" quotePrefix="0" xfId="7">
      <alignment horizontal="right" vertical="center" indent="1"/>
    </xf>
    <xf numFmtId="245" fontId="334" fillId="0" borderId="0" applyAlignment="1" pivotButton="0" quotePrefix="0" xfId="7">
      <alignment horizontal="right" vertical="center"/>
    </xf>
    <xf numFmtId="183" fontId="36" fillId="0" borderId="0" applyAlignment="1" pivotButton="0" quotePrefix="0" xfId="7">
      <alignment horizontal="center" vertical="center"/>
    </xf>
    <xf numFmtId="184" fontId="49" fillId="0" borderId="0" applyAlignment="1" pivotButton="0" quotePrefix="0" xfId="7">
      <alignment horizontal="center" vertical="center"/>
    </xf>
    <xf numFmtId="184" fontId="30" fillId="0" borderId="59" applyAlignment="1" pivotButton="0" quotePrefix="0" xfId="7">
      <alignment vertical="center"/>
    </xf>
    <xf numFmtId="184" fontId="49" fillId="0" borderId="59" applyAlignment="1" pivotButton="0" quotePrefix="0" xfId="7">
      <alignment vertical="center"/>
    </xf>
    <xf numFmtId="180" fontId="30" fillId="0" borderId="59" applyAlignment="1" pivotButton="0" quotePrefix="0" xfId="7">
      <alignment horizontal="right" vertical="center"/>
    </xf>
    <xf numFmtId="184" fontId="0" fillId="0" borderId="59" pivotButton="0" quotePrefix="0" xfId="0"/>
    <xf numFmtId="183" fontId="209" fillId="0" borderId="0" pivotButton="0" quotePrefix="1" xfId="0"/>
    <xf numFmtId="211" fontId="211" fillId="0" borderId="0" pivotButton="0" quotePrefix="1" xfId="80"/>
    <xf numFmtId="195" fontId="209" fillId="0" borderId="0" pivotButton="0" quotePrefix="1" xfId="0"/>
    <xf numFmtId="168" fontId="32" fillId="6" borderId="0" applyAlignment="1" pivotButton="0" quotePrefix="0" xfId="6">
      <alignment horizontal="left" vertical="center"/>
    </xf>
    <xf numFmtId="183" fontId="36" fillId="6" borderId="14" applyAlignment="1" pivotButton="0" quotePrefix="0" xfId="7">
      <alignment horizontal="right" vertical="center" indent="1"/>
    </xf>
    <xf numFmtId="184" fontId="49" fillId="6" borderId="0" applyAlignment="1" pivotButton="0" quotePrefix="0" xfId="7">
      <alignment vertical="center"/>
    </xf>
    <xf numFmtId="184" fontId="49" fillId="6" borderId="15" applyAlignment="1" pivotButton="0" quotePrefix="0" xfId="7">
      <alignment vertical="center"/>
    </xf>
    <xf numFmtId="180" fontId="30" fillId="0" borderId="17" applyAlignment="1" pivotButton="0" quotePrefix="0" xfId="7">
      <alignment horizontal="right" vertical="center" indent="1"/>
    </xf>
    <xf numFmtId="180" fontId="30" fillId="0" borderId="5" applyAlignment="1" pivotButton="0" quotePrefix="0" xfId="7">
      <alignment horizontal="right" vertical="center"/>
    </xf>
    <xf numFmtId="180" fontId="30" fillId="0" borderId="18" applyAlignment="1" pivotButton="0" quotePrefix="0" xfId="7">
      <alignment horizontal="right" vertical="center"/>
    </xf>
    <xf numFmtId="164" fontId="166" fillId="2" borderId="35" applyAlignment="1" pivotButton="0" quotePrefix="1" xfId="10">
      <alignment horizontal="left"/>
    </xf>
    <xf numFmtId="164" fontId="166" fillId="2" borderId="0" applyAlignment="1" pivotButton="0" quotePrefix="1" xfId="10">
      <alignment horizontal="left"/>
    </xf>
    <xf numFmtId="164" fontId="79" fillId="8" borderId="0" applyAlignment="1" pivotButton="0" quotePrefix="1" xfId="10">
      <alignment horizontal="center" wrapText="1"/>
    </xf>
    <xf numFmtId="164" fontId="9" fillId="0" borderId="36" applyAlignment="1" pivotButton="0" quotePrefix="1" xfId="10">
      <alignment horizontal="left" vertical="center"/>
    </xf>
    <xf numFmtId="164" fontId="9" fillId="0" borderId="36" applyAlignment="1" pivotButton="0" quotePrefix="1" xfId="10">
      <alignment horizontal="center" vertical="center" wrapText="1"/>
    </xf>
    <xf numFmtId="168" fontId="9" fillId="4" borderId="0" applyAlignment="1" pivotButton="0" quotePrefix="0" xfId="70">
      <alignment vertical="center"/>
    </xf>
    <xf numFmtId="168" fontId="9" fillId="6" borderId="0" applyAlignment="1" pivotButton="0" quotePrefix="0" xfId="70">
      <alignment vertical="center"/>
    </xf>
    <xf numFmtId="168" fontId="8" fillId="0" borderId="0" applyAlignment="1" pivotButton="0" quotePrefix="0" xfId="70">
      <alignment horizontal="left" vertical="center" indent="1"/>
    </xf>
    <xf numFmtId="169" fontId="9" fillId="0" borderId="0" pivotButton="0" quotePrefix="0" xfId="0"/>
    <xf numFmtId="195" fontId="209" fillId="0" borderId="0" pivotButton="0" quotePrefix="0" xfId="0"/>
    <xf numFmtId="184" fontId="169" fillId="0" borderId="0" pivotButton="0" quotePrefix="0" xfId="0"/>
    <xf numFmtId="192" fontId="242" fillId="0" borderId="11" applyAlignment="1" pivotButton="0" quotePrefix="0" xfId="0">
      <alignment horizontal="center"/>
    </xf>
    <xf numFmtId="168" fontId="244" fillId="23" borderId="0" applyAlignment="1" pivotButton="0" quotePrefix="0" xfId="0">
      <alignment horizontal="center" vertical="center"/>
    </xf>
    <xf numFmtId="194" fontId="123" fillId="0" borderId="0" applyAlignment="1" pivotButton="0" quotePrefix="0" xfId="20">
      <alignment horizontal="center" vertical="center"/>
    </xf>
    <xf numFmtId="168" fontId="123" fillId="12" borderId="0" applyAlignment="1" pivotButton="0" quotePrefix="1" xfId="0">
      <alignment horizontal="center"/>
    </xf>
    <xf numFmtId="194" fontId="269" fillId="0" borderId="0" applyAlignment="1" pivotButton="0" quotePrefix="0" xfId="20">
      <alignment horizontal="center" vertical="center"/>
    </xf>
    <xf numFmtId="212" fontId="8" fillId="0" borderId="0" applyAlignment="1" pivotButton="0" quotePrefix="0" xfId="22">
      <alignment horizontal="center" vertical="center"/>
    </xf>
    <xf numFmtId="194" fontId="141" fillId="0" borderId="0" applyAlignment="1" pivotButton="0" quotePrefix="0" xfId="20">
      <alignment horizontal="center" vertical="center"/>
    </xf>
    <xf numFmtId="194" fontId="8" fillId="0" borderId="0" applyAlignment="1" pivotButton="0" quotePrefix="0" xfId="20">
      <alignment horizontal="center" vertical="center"/>
    </xf>
    <xf numFmtId="194" fontId="151" fillId="0" borderId="0" applyAlignment="1" pivotButton="0" quotePrefix="0" xfId="0">
      <alignment vertical="center"/>
    </xf>
    <xf numFmtId="194" fontId="123" fillId="0" borderId="0" applyAlignment="1" pivotButton="0" quotePrefix="0" xfId="20">
      <alignment vertical="center"/>
    </xf>
    <xf numFmtId="194" fontId="209" fillId="0" borderId="0" applyAlignment="1" pivotButton="0" quotePrefix="1" xfId="20">
      <alignment vertical="center"/>
    </xf>
    <xf numFmtId="194" fontId="269" fillId="0" borderId="0" applyAlignment="1" pivotButton="0" quotePrefix="0" xfId="20">
      <alignment vertical="center"/>
    </xf>
    <xf numFmtId="168" fontId="315" fillId="0" borderId="0" applyAlignment="1" pivotButton="0" quotePrefix="0" xfId="0">
      <alignment horizontal="center" wrapText="1"/>
    </xf>
    <xf numFmtId="168" fontId="0" fillId="0" borderId="0" applyAlignment="1" pivotButton="0" quotePrefix="0" xfId="0">
      <alignment horizontal="center" wrapText="1"/>
    </xf>
    <xf numFmtId="168" fontId="315" fillId="0" borderId="0" applyAlignment="1" pivotButton="0" quotePrefix="1" xfId="0">
      <alignment horizontal="center" vertical="top"/>
    </xf>
    <xf numFmtId="191" fontId="8" fillId="0" borderId="0" applyAlignment="1" pivotButton="0" quotePrefix="0" xfId="0">
      <alignment horizontal="center" vertical="center" wrapText="1"/>
    </xf>
    <xf numFmtId="196" fontId="0" fillId="0" borderId="0" applyAlignment="1" pivotButton="0" quotePrefix="0" xfId="0">
      <alignment horizontal="right" vertical="center" wrapText="1" indent="1"/>
    </xf>
    <xf numFmtId="195" fontId="0" fillId="0" borderId="15" applyAlignment="1" pivotButton="0" quotePrefix="0" xfId="0">
      <alignment horizontal="center" vertical="center" wrapText="1"/>
    </xf>
    <xf numFmtId="176" fontId="0" fillId="0" borderId="0" applyAlignment="1" pivotButton="0" quotePrefix="0" xfId="0">
      <alignment horizontal="right" vertical="center" wrapText="1" indent="1"/>
    </xf>
    <xf numFmtId="176" fontId="0" fillId="0" borderId="15" applyAlignment="1" pivotButton="0" quotePrefix="0" xfId="0">
      <alignment horizontal="right" vertical="center" wrapText="1" indent="1"/>
    </xf>
    <xf numFmtId="169" fontId="215" fillId="0" borderId="0" applyAlignment="1" pivotButton="0" quotePrefix="0" xfId="0">
      <alignment horizontal="center" vertical="center"/>
    </xf>
    <xf numFmtId="168" fontId="0" fillId="0" borderId="0" applyAlignment="1" pivotButton="0" quotePrefix="0" xfId="0">
      <alignment horizontal="right" wrapText="1" indent="3"/>
    </xf>
    <xf numFmtId="168" fontId="0" fillId="0" borderId="0" applyAlignment="1" pivotButton="0" quotePrefix="0" xfId="0">
      <alignment wrapText="1"/>
    </xf>
    <xf numFmtId="196" fontId="3" fillId="6" borderId="0" applyAlignment="1" pivotButton="0" quotePrefix="0" xfId="0">
      <alignment horizontal="right" vertical="center" indent="1"/>
    </xf>
    <xf numFmtId="195" fontId="3" fillId="6" borderId="15" applyAlignment="1" pivotButton="0" quotePrefix="0" xfId="0">
      <alignment horizontal="center" vertical="center" wrapText="1"/>
    </xf>
    <xf numFmtId="176" fontId="3" fillId="6" borderId="0" applyAlignment="1" pivotButton="0" quotePrefix="0" xfId="0">
      <alignment horizontal="right" vertical="center" wrapText="1" indent="1"/>
    </xf>
    <xf numFmtId="176" fontId="3" fillId="6" borderId="15" applyAlignment="1" pivotButton="0" quotePrefix="0" xfId="0">
      <alignment horizontal="right" vertical="center" wrapText="1" indent="1"/>
    </xf>
    <xf numFmtId="196" fontId="3" fillId="6" borderId="0" applyAlignment="1" pivotButton="0" quotePrefix="0" xfId="0">
      <alignment horizontal="right" vertical="center" indent="2"/>
    </xf>
    <xf numFmtId="176" fontId="298" fillId="0" borderId="0" pivotButton="0" quotePrefix="0" xfId="0"/>
    <xf numFmtId="194" fontId="298" fillId="0" borderId="0" pivotButton="0" quotePrefix="0" xfId="0"/>
    <xf numFmtId="176" fontId="183" fillId="0" borderId="0" pivotButton="0" quotePrefix="0" xfId="0"/>
    <xf numFmtId="195" fontId="0" fillId="0" borderId="0" pivotButton="0" quotePrefix="0" xfId="0"/>
    <xf numFmtId="173" fontId="0" fillId="0" borderId="0" pivotButton="0" quotePrefix="0" xfId="0"/>
    <xf numFmtId="176" fontId="0" fillId="0" borderId="0" pivotButton="0" quotePrefix="0" xfId="0"/>
    <xf numFmtId="194" fontId="48" fillId="0" borderId="0" applyAlignment="1" pivotButton="0" quotePrefix="0" xfId="0">
      <alignment wrapText="1"/>
    </xf>
    <xf numFmtId="192" fontId="3" fillId="0" borderId="0" applyAlignment="1" pivotButton="0" quotePrefix="0" xfId="0">
      <alignment horizontal="right" vertical="center" indent="2"/>
    </xf>
    <xf numFmtId="196" fontId="3" fillId="0" borderId="0" applyAlignment="1" pivotButton="0" quotePrefix="0" xfId="0">
      <alignment horizontal="right" vertical="center" indent="1"/>
    </xf>
    <xf numFmtId="195" fontId="3" fillId="0" borderId="0" applyAlignment="1" pivotButton="0" quotePrefix="0" xfId="0">
      <alignment horizontal="right" vertical="center" wrapText="1" indent="1"/>
    </xf>
    <xf numFmtId="195" fontId="3" fillId="0" borderId="0" applyAlignment="1" pivotButton="0" quotePrefix="0" xfId="0">
      <alignment horizontal="center" vertical="center" wrapText="1"/>
    </xf>
    <xf numFmtId="176" fontId="3" fillId="0" borderId="0" applyAlignment="1" pivotButton="0" quotePrefix="0" xfId="0">
      <alignment horizontal="right" vertical="center" wrapText="1" indent="1"/>
    </xf>
    <xf numFmtId="196" fontId="3" fillId="0" borderId="0" applyAlignment="1" pivotButton="0" quotePrefix="0" xfId="0">
      <alignment horizontal="right" vertical="center" indent="2"/>
    </xf>
    <xf numFmtId="173" fontId="0" fillId="0" borderId="0" applyAlignment="1" pivotButton="0" quotePrefix="0" xfId="0">
      <alignment horizontal="right" wrapText="1" indent="3"/>
    </xf>
    <xf numFmtId="168" fontId="29" fillId="0" borderId="0" applyAlignment="1" pivotButton="0" quotePrefix="0" xfId="0">
      <alignment horizontal="center" vertical="center"/>
    </xf>
    <xf numFmtId="168" fontId="213" fillId="0" borderId="0" applyAlignment="1" pivotButton="0" quotePrefix="0" xfId="0">
      <alignment horizontal="center" vertical="center"/>
    </xf>
    <xf numFmtId="168" fontId="278" fillId="0" borderId="0" pivotButton="0" quotePrefix="0" xfId="0"/>
    <xf numFmtId="168" fontId="123" fillId="0" borderId="0" pivotButton="0" quotePrefix="1" xfId="0"/>
    <xf numFmtId="168" fontId="0" fillId="0" borderId="0" pivotButton="0" quotePrefix="1" xfId="0"/>
    <xf numFmtId="181" fontId="45" fillId="22" borderId="0" applyAlignment="1" pivotButton="0" quotePrefix="0" xfId="0">
      <alignment horizontal="center" vertical="center"/>
    </xf>
    <xf numFmtId="181" fontId="32" fillId="0" borderId="0" applyAlignment="1" pivotButton="0" quotePrefix="0" xfId="0">
      <alignment horizontal="center"/>
    </xf>
    <xf numFmtId="182" fontId="32" fillId="0" borderId="0" applyAlignment="1" pivotButton="0" quotePrefix="0" xfId="0">
      <alignment horizontal="center"/>
    </xf>
    <xf numFmtId="181" fontId="0" fillId="0" borderId="0" pivotButton="0" quotePrefix="0" xfId="0"/>
    <xf numFmtId="249" fontId="223" fillId="0" borderId="0" applyAlignment="1" pivotButton="0" quotePrefix="0" xfId="4">
      <alignment horizontal="center" vertical="center" wrapText="1"/>
    </xf>
    <xf numFmtId="176" fontId="223" fillId="0" borderId="0" applyAlignment="1" pivotButton="0" quotePrefix="0" xfId="4">
      <alignment horizontal="right" vertical="center" wrapText="1"/>
    </xf>
    <xf numFmtId="194" fontId="223" fillId="0" borderId="0" applyAlignment="1" pivotButton="0" quotePrefix="0" xfId="4">
      <alignment horizontal="right" vertical="center" wrapText="1"/>
    </xf>
    <xf numFmtId="203" fontId="1" fillId="0" borderId="0" applyAlignment="1" pivotButton="0" quotePrefix="0" xfId="92">
      <alignment horizontal="right"/>
    </xf>
    <xf numFmtId="194" fontId="1" fillId="0" borderId="0" applyAlignment="1" pivotButton="0" quotePrefix="0" xfId="92">
      <alignment horizontal="center" vertical="center"/>
    </xf>
    <xf numFmtId="176" fontId="6" fillId="0" borderId="0" applyAlignment="1" pivotButton="0" quotePrefix="0" xfId="4">
      <alignment vertical="center" wrapText="1"/>
    </xf>
    <xf numFmtId="194" fontId="223" fillId="0" borderId="0" applyAlignment="1" pivotButton="0" quotePrefix="0" xfId="4">
      <alignment horizontal="right" vertical="center" wrapText="1" indent="1"/>
    </xf>
    <xf numFmtId="191" fontId="223" fillId="0" borderId="0" applyAlignment="1" pivotButton="0" quotePrefix="0" xfId="4">
      <alignment horizontal="center" vertical="center" wrapText="1"/>
    </xf>
    <xf numFmtId="191" fontId="223" fillId="0" borderId="0" applyAlignment="1" pivotButton="0" quotePrefix="1" xfId="4">
      <alignment horizontal="center" vertical="center" wrapText="1"/>
    </xf>
    <xf numFmtId="176" fontId="370" fillId="0" borderId="0" applyAlignment="1" pivotButton="0" quotePrefix="0" xfId="0">
      <alignment vertical="center"/>
    </xf>
    <xf numFmtId="176" fontId="0" fillId="0" borderId="0" applyAlignment="1" pivotButton="0" quotePrefix="0" xfId="0">
      <alignment vertical="center"/>
    </xf>
    <xf numFmtId="249" fontId="223" fillId="0" borderId="0" applyAlignment="1" pivotButton="0" quotePrefix="1" xfId="4">
      <alignment horizontal="center" vertical="center" wrapText="1"/>
    </xf>
    <xf numFmtId="260" fontId="0" fillId="0" borderId="0" applyAlignment="1" pivotButton="0" quotePrefix="0" xfId="0">
      <alignment horizontal="center" vertical="center"/>
    </xf>
    <xf numFmtId="176" fontId="123" fillId="0" borderId="0" applyAlignment="1" pivotButton="0" quotePrefix="0" xfId="0">
      <alignment vertical="center"/>
    </xf>
    <xf numFmtId="228" fontId="0" fillId="0" borderId="0" applyAlignment="1" pivotButton="0" quotePrefix="0" xfId="0">
      <alignment vertical="center"/>
    </xf>
    <xf numFmtId="228" fontId="370" fillId="0" borderId="0" applyAlignment="1" pivotButton="0" quotePrefix="0" xfId="0">
      <alignment vertical="center"/>
    </xf>
    <xf numFmtId="176" fontId="6" fillId="0" borderId="0" applyAlignment="1" pivotButton="0" quotePrefix="0" xfId="4">
      <alignment horizontal="right" vertical="center" wrapText="1"/>
    </xf>
    <xf numFmtId="249" fontId="6" fillId="0" borderId="0" applyAlignment="1" pivotButton="0" quotePrefix="0" xfId="2">
      <alignment horizontal="center" vertical="center"/>
    </xf>
    <xf numFmtId="194" fontId="6" fillId="0" borderId="0" applyAlignment="1" pivotButton="0" quotePrefix="0" xfId="4">
      <alignment horizontal="right" vertical="center" wrapText="1"/>
    </xf>
    <xf numFmtId="207" fontId="76" fillId="6" borderId="0" applyAlignment="1" pivotButton="0" quotePrefix="0" xfId="4">
      <alignment vertical="center" wrapText="1"/>
    </xf>
    <xf numFmtId="176" fontId="76" fillId="6" borderId="0" applyAlignment="1" pivotButton="0" quotePrefix="0" xfId="4">
      <alignment horizontal="right" vertical="center" wrapText="1"/>
    </xf>
    <xf numFmtId="194" fontId="76" fillId="6" borderId="0" applyAlignment="1" pivotButton="0" quotePrefix="0" xfId="4">
      <alignment horizontal="right" vertical="center" wrapText="1"/>
    </xf>
    <xf numFmtId="176" fontId="76" fillId="6" borderId="0" applyAlignment="1" pivotButton="0" quotePrefix="0" xfId="4">
      <alignment vertical="center" wrapText="1"/>
    </xf>
    <xf numFmtId="194" fontId="76" fillId="6" borderId="0" applyAlignment="1" pivotButton="0" quotePrefix="0" xfId="4">
      <alignment horizontal="right" vertical="center" wrapText="1" indent="1"/>
    </xf>
    <xf numFmtId="194" fontId="6" fillId="6" borderId="0" applyAlignment="1" pivotButton="0" quotePrefix="0" xfId="4">
      <alignment horizontal="right" vertical="center" wrapText="1"/>
    </xf>
    <xf numFmtId="203" fontId="0" fillId="0" borderId="0" applyAlignment="1" pivotButton="0" quotePrefix="0" xfId="0">
      <alignment horizontal="right" vertical="center"/>
    </xf>
    <xf numFmtId="203" fontId="0" fillId="0" borderId="0" applyAlignment="1" pivotButton="0" quotePrefix="0" xfId="0">
      <alignment horizontal="right"/>
    </xf>
    <xf numFmtId="176" fontId="147" fillId="0" borderId="0" pivotButton="0" quotePrefix="0" xfId="0"/>
    <xf numFmtId="176" fontId="147" fillId="0" borderId="0" applyAlignment="1" pivotButton="0" quotePrefix="0" xfId="0">
      <alignment horizontal="right" indent="1"/>
    </xf>
    <xf numFmtId="203" fontId="3" fillId="0" borderId="106" pivotButton="0" quotePrefix="0" xfId="0"/>
    <xf numFmtId="203" fontId="3" fillId="0" borderId="0" pivotButton="0" quotePrefix="0" xfId="0"/>
    <xf numFmtId="0" fontId="0" fillId="0" borderId="121" pivotButton="0" quotePrefix="0" xfId="0"/>
    <xf numFmtId="252" fontId="382" fillId="69" borderId="122" applyAlignment="1" pivotButton="0" quotePrefix="0" xfId="0">
      <alignment horizontal="right" vertical="center"/>
    </xf>
    <xf numFmtId="252" fontId="382" fillId="0" borderId="122" applyAlignment="1" pivotButton="0" quotePrefix="0" xfId="0">
      <alignment horizontal="right" vertical="center"/>
    </xf>
    <xf numFmtId="252" fontId="382" fillId="70" borderId="122" applyAlignment="1" pivotButton="0" quotePrefix="0" xfId="0">
      <alignment horizontal="right" vertical="center"/>
    </xf>
    <xf numFmtId="0" fontId="0" fillId="0" borderId="130" pivotButton="0" quotePrefix="0" xfId="0"/>
    <xf numFmtId="252" fontId="357" fillId="61" borderId="122" applyAlignment="1" pivotButton="0" quotePrefix="0" xfId="0">
      <alignment horizontal="right" vertical="center"/>
    </xf>
    <xf numFmtId="169" fontId="28" fillId="0" borderId="0" applyAlignment="1" pivotButton="0" quotePrefix="0" xfId="0">
      <alignment horizontal="right" vertical="center" indent="6"/>
    </xf>
    <xf numFmtId="169" fontId="28" fillId="4" borderId="0" applyAlignment="1" pivotButton="0" quotePrefix="0" xfId="0">
      <alignment horizontal="right" vertical="center" indent="6"/>
    </xf>
    <xf numFmtId="169" fontId="32" fillId="6" borderId="0" applyAlignment="1" pivotButton="0" quotePrefix="0" xfId="0">
      <alignment horizontal="right" vertical="center" indent="6"/>
    </xf>
    <xf numFmtId="0" fontId="0" fillId="0" borderId="133" pivotButton="0" quotePrefix="0" xfId="0"/>
    <xf numFmtId="0" fontId="0" fillId="0" borderId="134" pivotButton="0" quotePrefix="0" xfId="0"/>
    <xf numFmtId="252" fontId="216" fillId="70" borderId="119" applyAlignment="1" pivotButton="0" quotePrefix="0" xfId="0">
      <alignment horizontal="right" vertical="center"/>
    </xf>
    <xf numFmtId="252" fontId="357" fillId="53" borderId="119" applyAlignment="1" pivotButton="0" quotePrefix="0" xfId="0">
      <alignment horizontal="right" vertical="center"/>
    </xf>
    <xf numFmtId="192" fontId="9" fillId="0" borderId="19" applyAlignment="1" pivotButton="0" quotePrefix="0" xfId="0">
      <alignment horizontal="center"/>
    </xf>
    <xf numFmtId="186" fontId="28" fillId="0" borderId="0" applyAlignment="1" pivotButton="0" quotePrefix="0" xfId="0">
      <alignment horizontal="center" vertical="center"/>
    </xf>
    <xf numFmtId="169" fontId="28" fillId="0" borderId="0" applyAlignment="1" pivotButton="0" quotePrefix="0" xfId="0">
      <alignment horizontal="right" vertical="center" indent="1"/>
    </xf>
    <xf numFmtId="168" fontId="28" fillId="0" borderId="0" applyAlignment="1" pivotButton="0" quotePrefix="0" xfId="0">
      <alignment horizontal="right" vertical="center" indent="1"/>
    </xf>
    <xf numFmtId="169" fontId="28" fillId="0" borderId="0" applyAlignment="1" pivotButton="0" quotePrefix="0" xfId="0">
      <alignment horizontal="right" vertical="center" indent="2"/>
    </xf>
    <xf numFmtId="168" fontId="129" fillId="0" borderId="0" pivotButton="0" quotePrefix="0" xfId="0"/>
    <xf numFmtId="203" fontId="0" fillId="0" borderId="0" applyAlignment="1" pivotButton="0" quotePrefix="0" xfId="0">
      <alignment horizontal="center"/>
    </xf>
    <xf numFmtId="186" fontId="32" fillId="6" borderId="0" applyAlignment="1" pivotButton="0" quotePrefix="0" xfId="0">
      <alignment horizontal="center" vertical="center"/>
    </xf>
    <xf numFmtId="169" fontId="32" fillId="6" borderId="0" applyAlignment="1" pivotButton="0" quotePrefix="0" xfId="0">
      <alignment horizontal="right" vertical="center" indent="1"/>
    </xf>
    <xf numFmtId="168" fontId="32" fillId="6" borderId="0" applyAlignment="1" pivotButton="0" quotePrefix="0" xfId="0">
      <alignment horizontal="right" vertical="center" indent="1"/>
    </xf>
    <xf numFmtId="169" fontId="32" fillId="6" borderId="0" applyAlignment="1" pivotButton="0" quotePrefix="0" xfId="0">
      <alignment horizontal="right" vertical="center" indent="2"/>
    </xf>
    <xf numFmtId="186" fontId="32" fillId="0" borderId="0" applyAlignment="1" pivotButton="0" quotePrefix="0" xfId="0">
      <alignment horizontal="center" vertical="center"/>
    </xf>
    <xf numFmtId="169" fontId="32" fillId="0" borderId="0" applyAlignment="1" pivotButton="0" quotePrefix="0" xfId="0">
      <alignment horizontal="right" vertical="center" indent="2"/>
    </xf>
    <xf numFmtId="168" fontId="32" fillId="0" borderId="0" applyAlignment="1" pivotButton="0" quotePrefix="0" xfId="0">
      <alignment horizontal="right" vertical="center" indent="1"/>
    </xf>
    <xf numFmtId="169" fontId="298" fillId="0" borderId="0" applyAlignment="1" pivotButton="0" quotePrefix="0" xfId="0">
      <alignment vertical="center"/>
    </xf>
    <xf numFmtId="176" fontId="20" fillId="0" borderId="0" applyAlignment="1" pivotButton="0" quotePrefix="0" xfId="4">
      <alignment horizontal="right" wrapText="1" indent="1"/>
    </xf>
    <xf numFmtId="203" fontId="0" fillId="0" borderId="0" pivotButton="0" quotePrefix="0" xfId="0"/>
    <xf numFmtId="176" fontId="20" fillId="4" borderId="0" applyAlignment="1" pivotButton="0" quotePrefix="0" xfId="4">
      <alignment horizontal="right" wrapText="1" indent="1"/>
    </xf>
    <xf numFmtId="169" fontId="28" fillId="6" borderId="0" applyAlignment="1" pivotButton="0" quotePrefix="0" xfId="0">
      <alignment horizontal="right" vertical="center" indent="1"/>
    </xf>
    <xf numFmtId="169" fontId="183" fillId="0" borderId="0" applyAlignment="1" pivotButton="0" quotePrefix="0" xfId="0">
      <alignment vertical="center"/>
    </xf>
    <xf numFmtId="168" fontId="28" fillId="0" borderId="0" applyAlignment="1" pivotButton="0" quotePrefix="0" xfId="0">
      <alignment horizontal="right" vertical="center" indent="2"/>
    </xf>
    <xf numFmtId="168" fontId="28" fillId="12" borderId="0" applyAlignment="1" pivotButton="0" quotePrefix="0" xfId="0">
      <alignment horizontal="right" vertical="center" indent="2"/>
    </xf>
    <xf numFmtId="168" fontId="32" fillId="6" borderId="0" applyAlignment="1" pivotButton="0" quotePrefix="0" xfId="0">
      <alignment horizontal="right" vertical="center" indent="2"/>
    </xf>
    <xf numFmtId="164" fontId="80" fillId="2" borderId="0" applyAlignment="1" pivotButton="0" quotePrefix="0" xfId="0">
      <alignment horizontal="center" vertical="center"/>
    </xf>
    <xf numFmtId="191" fontId="8" fillId="0" borderId="0" applyAlignment="1" pivotButton="0" quotePrefix="0" xfId="33">
      <alignment horizontal="center" vertical="center"/>
    </xf>
    <xf numFmtId="205" fontId="8" fillId="0" borderId="0" applyAlignment="1" pivotButton="0" quotePrefix="0" xfId="33">
      <alignment horizontal="right" vertical="center" indent="1"/>
    </xf>
    <xf numFmtId="164" fontId="20" fillId="0" borderId="0" applyAlignment="1" pivotButton="0" quotePrefix="0" xfId="33">
      <alignment horizontal="center"/>
    </xf>
    <xf numFmtId="165" fontId="40" fillId="0" borderId="0" applyAlignment="1" pivotButton="0" quotePrefix="0" xfId="34">
      <alignment horizontal="center"/>
    </xf>
    <xf numFmtId="166" fontId="20" fillId="0" borderId="0" applyAlignment="1" pivotButton="0" quotePrefix="0" xfId="36">
      <alignment horizontal="center"/>
    </xf>
    <xf numFmtId="165" fontId="20" fillId="0" borderId="0" applyAlignment="1" pivotButton="0" quotePrefix="0" xfId="34">
      <alignment horizontal="center"/>
    </xf>
    <xf numFmtId="166" fontId="20" fillId="4" borderId="0" applyAlignment="1" pivotButton="0" quotePrefix="0" xfId="36">
      <alignment horizontal="center"/>
    </xf>
    <xf numFmtId="164" fontId="165" fillId="2" borderId="0" applyAlignment="1" pivotButton="0" quotePrefix="0" xfId="0">
      <alignment horizontal="center" vertical="center"/>
    </xf>
    <xf numFmtId="164" fontId="166" fillId="2" borderId="0" applyAlignment="1" pivotButton="0" quotePrefix="0" xfId="0">
      <alignment horizontal="center" vertical="center"/>
    </xf>
    <xf numFmtId="194" fontId="6" fillId="0" borderId="0" applyAlignment="1" pivotButton="0" quotePrefix="0" xfId="4">
      <alignment horizontal="center" vertical="center" wrapText="1"/>
    </xf>
    <xf numFmtId="205" fontId="8" fillId="0" borderId="0" applyAlignment="1" pivotButton="0" quotePrefix="0" xfId="33">
      <alignment horizontal="center" vertical="center"/>
    </xf>
    <xf numFmtId="194" fontId="0" fillId="0" borderId="0" applyAlignment="1" pivotButton="0" quotePrefix="0" xfId="0">
      <alignment horizontal="center" vertical="center"/>
    </xf>
    <xf numFmtId="194" fontId="223" fillId="0" borderId="0" applyAlignment="1" pivotButton="0" quotePrefix="0" xfId="4">
      <alignment horizontal="center" vertical="center" wrapText="1"/>
    </xf>
    <xf numFmtId="191" fontId="8" fillId="4" borderId="0" applyAlignment="1" pivotButton="0" quotePrefix="0" xfId="33">
      <alignment horizontal="center" vertical="center"/>
    </xf>
    <xf numFmtId="194" fontId="6" fillId="4" borderId="0" applyAlignment="1" pivotButton="0" quotePrefix="0" xfId="4">
      <alignment horizontal="center" vertical="center" wrapText="1"/>
    </xf>
    <xf numFmtId="181" fontId="6" fillId="4" borderId="0" applyAlignment="1" pivotButton="0" quotePrefix="0" xfId="4">
      <alignment horizontal="center" vertical="center" wrapText="1"/>
    </xf>
    <xf numFmtId="191" fontId="8" fillId="5" borderId="0" applyAlignment="1" pivotButton="0" quotePrefix="0" xfId="33">
      <alignment horizontal="center" vertical="center"/>
    </xf>
    <xf numFmtId="194" fontId="6" fillId="5" borderId="0" applyAlignment="1" pivotButton="0" quotePrefix="0" xfId="4">
      <alignment horizontal="center" vertical="center" wrapText="1"/>
    </xf>
    <xf numFmtId="181" fontId="6" fillId="5" borderId="0" applyAlignment="1" pivotButton="0" quotePrefix="0" xfId="4">
      <alignment horizontal="center" vertical="center" wrapText="1"/>
    </xf>
    <xf numFmtId="194" fontId="223" fillId="4" borderId="0" applyAlignment="1" pivotButton="0" quotePrefix="0" xfId="4">
      <alignment horizontal="center" vertical="center" wrapText="1"/>
    </xf>
    <xf numFmtId="181" fontId="223" fillId="4" borderId="0" applyAlignment="1" pivotButton="0" quotePrefix="0" xfId="4">
      <alignment horizontal="center" vertical="center" wrapText="1"/>
    </xf>
    <xf numFmtId="204" fontId="9" fillId="6" borderId="0" applyAlignment="1" pivotButton="0" quotePrefix="0" xfId="62">
      <alignment horizontal="left" vertical="center"/>
    </xf>
    <xf numFmtId="194" fontId="9" fillId="6" borderId="0" applyAlignment="1" pivotButton="0" quotePrefix="0" xfId="62">
      <alignment horizontal="center" vertical="center"/>
    </xf>
    <xf numFmtId="181" fontId="223" fillId="0" borderId="0" applyAlignment="1" pivotButton="0" quotePrefix="0" xfId="4">
      <alignment horizontal="center" vertical="center" wrapText="1"/>
    </xf>
    <xf numFmtId="194" fontId="8" fillId="0" borderId="0" applyAlignment="1" pivotButton="0" quotePrefix="0" xfId="4">
      <alignment horizontal="center" vertical="center" wrapText="1"/>
    </xf>
    <xf numFmtId="181" fontId="6" fillId="0" borderId="0" applyAlignment="1" pivotButton="0" quotePrefix="0" xfId="4">
      <alignment horizontal="center" vertical="center" wrapText="1"/>
    </xf>
    <xf numFmtId="191" fontId="9" fillId="6" borderId="0" applyAlignment="1" pivotButton="0" quotePrefix="0" xfId="62">
      <alignment vertical="center"/>
    </xf>
    <xf numFmtId="181" fontId="9" fillId="6" borderId="0" applyAlignment="1" pivotButton="0" quotePrefix="0" xfId="62">
      <alignment horizontal="center" vertical="center"/>
    </xf>
    <xf numFmtId="204" fontId="9" fillId="19" borderId="0" applyAlignment="1" pivotButton="0" quotePrefix="0" xfId="62">
      <alignment horizontal="left" vertical="center"/>
    </xf>
    <xf numFmtId="194" fontId="9" fillId="19" borderId="0" applyAlignment="1" pivotButton="0" quotePrefix="0" xfId="62">
      <alignment horizontal="center" vertical="center"/>
    </xf>
    <xf numFmtId="204" fontId="9" fillId="20" borderId="0" applyAlignment="1" pivotButton="0" quotePrefix="0" xfId="62">
      <alignment horizontal="left" vertical="center"/>
    </xf>
    <xf numFmtId="194" fontId="9" fillId="20" borderId="0" applyAlignment="1" pivotButton="0" quotePrefix="0" xfId="62">
      <alignment horizontal="center" vertical="center"/>
    </xf>
    <xf numFmtId="164" fontId="8" fillId="0" borderId="0" applyAlignment="1" pivotButton="0" quotePrefix="0" xfId="33">
      <alignment horizontal="center"/>
    </xf>
    <xf numFmtId="164" fontId="8" fillId="0" borderId="0" applyAlignment="1" pivotButton="0" quotePrefix="0" xfId="33">
      <alignment horizontal="center" vertical="center"/>
    </xf>
    <xf numFmtId="166" fontId="8" fillId="0" borderId="0" applyAlignment="1" pivotButton="0" quotePrefix="0" xfId="36">
      <alignment horizontal="center"/>
    </xf>
    <xf numFmtId="165" fontId="48" fillId="0" borderId="0" applyAlignment="1" pivotButton="0" quotePrefix="0" xfId="34">
      <alignment horizontal="center"/>
    </xf>
    <xf numFmtId="194" fontId="0" fillId="0" borderId="0" applyAlignment="1" pivotButton="0" quotePrefix="0" xfId="34">
      <alignment horizontal="center"/>
    </xf>
    <xf numFmtId="165" fontId="8" fillId="0" borderId="0" applyAlignment="1" pivotButton="0" quotePrefix="0" xfId="34">
      <alignment horizontal="center"/>
    </xf>
    <xf numFmtId="166" fontId="8" fillId="4" borderId="0" applyAlignment="1" pivotButton="0" quotePrefix="0" xfId="36">
      <alignment horizontal="center"/>
    </xf>
    <xf numFmtId="164" fontId="90" fillId="8" borderId="0" applyAlignment="1" pivotButton="0" quotePrefix="1" xfId="7">
      <alignment horizontal="left" vertical="center" wrapText="1"/>
    </xf>
    <xf numFmtId="193" fontId="91" fillId="8" borderId="29" applyAlignment="1" pivotButton="0" quotePrefix="1" xfId="7">
      <alignment horizontal="center" wrapText="1"/>
    </xf>
    <xf numFmtId="174" fontId="14" fillId="0" borderId="0" applyAlignment="1" pivotButton="0" quotePrefix="0" xfId="7">
      <alignment horizontal="right" vertical="center" indent="1"/>
    </xf>
    <xf numFmtId="174" fontId="14" fillId="0" borderId="32" applyAlignment="1" pivotButton="0" quotePrefix="0" xfId="7">
      <alignment horizontal="right" vertical="center" indent="1"/>
    </xf>
    <xf numFmtId="174" fontId="14" fillId="0" borderId="30" applyAlignment="1" pivotButton="0" quotePrefix="0" xfId="7">
      <alignment horizontal="right" vertical="center" indent="1"/>
    </xf>
    <xf numFmtId="168" fontId="98" fillId="3" borderId="0" applyAlignment="1" pivotButton="0" quotePrefix="0" xfId="6">
      <alignment horizontal="left" vertical="center"/>
    </xf>
    <xf numFmtId="174" fontId="97" fillId="3" borderId="0" applyAlignment="1" pivotButton="0" quotePrefix="0" xfId="7">
      <alignment horizontal="right" vertical="center" indent="1"/>
    </xf>
    <xf numFmtId="174" fontId="97" fillId="3" borderId="32" applyAlignment="1" pivotButton="0" quotePrefix="0" xfId="7">
      <alignment horizontal="right" vertical="center" indent="1"/>
    </xf>
    <xf numFmtId="174" fontId="97" fillId="3" borderId="30" applyAlignment="1" pivotButton="0" quotePrefix="0" xfId="7">
      <alignment horizontal="right" vertical="center" indent="1"/>
    </xf>
    <xf numFmtId="187" fontId="99" fillId="0" borderId="0" applyAlignment="1" pivotButton="0" quotePrefix="0" xfId="7">
      <alignment horizontal="right" vertical="center"/>
    </xf>
    <xf numFmtId="187" fontId="100" fillId="0" borderId="0" applyAlignment="1" pivotButton="0" quotePrefix="0" xfId="7">
      <alignment horizontal="right" vertical="center" indent="1"/>
    </xf>
    <xf numFmtId="187" fontId="100" fillId="0" borderId="32" applyAlignment="1" pivotButton="0" quotePrefix="0" xfId="7">
      <alignment horizontal="right" vertical="center" indent="1"/>
    </xf>
    <xf numFmtId="188" fontId="97" fillId="0" borderId="30" applyAlignment="1" pivotButton="0" quotePrefix="0" xfId="7">
      <alignment horizontal="right" vertical="center" indent="1"/>
    </xf>
    <xf numFmtId="188" fontId="101" fillId="4" borderId="0" applyAlignment="1" pivotButton="0" quotePrefix="0" xfId="7">
      <alignment horizontal="right" vertical="center" indent="1"/>
    </xf>
    <xf numFmtId="187" fontId="97" fillId="0" borderId="0" applyAlignment="1" pivotButton="0" quotePrefix="0" xfId="7">
      <alignment horizontal="right" vertical="center" indent="1"/>
    </xf>
    <xf numFmtId="187" fontId="97" fillId="0" borderId="32" applyAlignment="1" pivotButton="0" quotePrefix="0" xfId="7">
      <alignment horizontal="right" vertical="center" indent="1"/>
    </xf>
    <xf numFmtId="174" fontId="102" fillId="4" borderId="0" applyAlignment="1" pivotButton="0" quotePrefix="0" xfId="7">
      <alignment horizontal="right" vertical="center" indent="1"/>
    </xf>
    <xf numFmtId="174" fontId="101" fillId="4" borderId="0" applyAlignment="1" pivotButton="0" quotePrefix="0" xfId="7">
      <alignment horizontal="right" vertical="center" indent="1"/>
    </xf>
    <xf numFmtId="168" fontId="98" fillId="9" borderId="0" applyAlignment="1" pivotButton="0" quotePrefix="0" xfId="6">
      <alignment horizontal="left" vertical="center"/>
    </xf>
    <xf numFmtId="174" fontId="97" fillId="9" borderId="0" applyAlignment="1" pivotButton="0" quotePrefix="0" xfId="7">
      <alignment horizontal="right" vertical="center" indent="1"/>
    </xf>
    <xf numFmtId="174" fontId="97" fillId="9" borderId="33" applyAlignment="1" pivotButton="0" quotePrefix="0" xfId="7">
      <alignment horizontal="right" vertical="center" indent="1"/>
    </xf>
    <xf numFmtId="174" fontId="97" fillId="9" borderId="30" applyAlignment="1" pivotButton="0" quotePrefix="0" xfId="7">
      <alignment horizontal="right" vertical="center" indent="1"/>
    </xf>
    <xf numFmtId="189" fontId="11" fillId="0" borderId="0" applyAlignment="1" pivotButton="0" quotePrefix="0" xfId="7">
      <alignment horizontal="center" vertical="center"/>
    </xf>
    <xf numFmtId="164" fontId="127" fillId="8" borderId="22" applyAlignment="1" pivotButton="0" quotePrefix="1" xfId="10">
      <alignment horizontal="left" vertical="center" indent="1"/>
    </xf>
    <xf numFmtId="164" fontId="127" fillId="8" borderId="23" applyAlignment="1" pivotButton="0" quotePrefix="1" xfId="10">
      <alignment horizontal="left" vertical="center"/>
    </xf>
    <xf numFmtId="164" fontId="127" fillId="8" borderId="23" applyAlignment="1" pivotButton="0" quotePrefix="0" xfId="10">
      <alignment horizontal="center" vertical="center"/>
    </xf>
    <xf numFmtId="164" fontId="127" fillId="8" borderId="23" applyAlignment="1" pivotButton="0" quotePrefix="1" xfId="10">
      <alignment horizontal="center" vertical="center"/>
    </xf>
    <xf numFmtId="164" fontId="127" fillId="8" borderId="22" applyAlignment="1" pivotButton="0" quotePrefix="1" xfId="10">
      <alignment horizontal="center" vertical="center" wrapText="1"/>
    </xf>
    <xf numFmtId="164" fontId="127" fillId="8" borderId="23" applyAlignment="1" pivotButton="0" quotePrefix="1" xfId="10">
      <alignment horizontal="center" vertical="center" wrapText="1"/>
    </xf>
    <xf numFmtId="164" fontId="97" fillId="0" borderId="2" applyAlignment="1" pivotButton="0" quotePrefix="1" xfId="10">
      <alignment horizontal="left" vertical="center" indent="1"/>
    </xf>
    <xf numFmtId="164" fontId="97" fillId="0" borderId="0" applyAlignment="1" pivotButton="0" quotePrefix="1" xfId="10">
      <alignment horizontal="left" vertical="center"/>
    </xf>
    <xf numFmtId="164" fontId="97" fillId="0" borderId="0" applyAlignment="1" pivotButton="0" quotePrefix="0" xfId="10">
      <alignment horizontal="center" vertical="center"/>
    </xf>
    <xf numFmtId="164" fontId="97" fillId="0" borderId="0" applyAlignment="1" pivotButton="0" quotePrefix="1" xfId="10">
      <alignment horizontal="center" vertical="center"/>
    </xf>
    <xf numFmtId="164" fontId="97" fillId="0" borderId="2" applyAlignment="1" pivotButton="0" quotePrefix="1" xfId="10">
      <alignment horizontal="center" vertical="center" wrapText="1"/>
    </xf>
    <xf numFmtId="164" fontId="97" fillId="0" borderId="0" applyAlignment="1" pivotButton="0" quotePrefix="1" xfId="10">
      <alignment horizontal="center" vertical="center" wrapText="1"/>
    </xf>
    <xf numFmtId="176" fontId="14" fillId="0" borderId="0" pivotButton="0" quotePrefix="0" xfId="10"/>
    <xf numFmtId="176" fontId="14" fillId="0" borderId="0" applyAlignment="1" pivotButton="0" quotePrefix="0" xfId="10">
      <alignment horizontal="right"/>
    </xf>
    <xf numFmtId="176" fontId="14" fillId="0" borderId="2" applyAlignment="1" pivotButton="0" quotePrefix="0" xfId="10">
      <alignment horizontal="right"/>
    </xf>
    <xf numFmtId="176" fontId="97" fillId="0" borderId="106" pivotButton="0" quotePrefix="0" xfId="10"/>
    <xf numFmtId="176" fontId="97" fillId="0" borderId="106" applyAlignment="1" pivotButton="0" quotePrefix="0" xfId="10">
      <alignment horizontal="right"/>
    </xf>
    <xf numFmtId="176" fontId="97" fillId="0" borderId="3" applyAlignment="1" pivotButton="0" quotePrefix="0" xfId="10">
      <alignment horizontal="right"/>
    </xf>
    <xf numFmtId="176" fontId="97" fillId="0" borderId="0" pivotButton="0" quotePrefix="0" xfId="10"/>
    <xf numFmtId="176" fontId="97" fillId="0" borderId="0" applyAlignment="1" pivotButton="0" quotePrefix="0" xfId="10">
      <alignment horizontal="right"/>
    </xf>
    <xf numFmtId="176" fontId="97" fillId="0" borderId="2" applyAlignment="1" pivotButton="0" quotePrefix="0" xfId="10">
      <alignment horizontal="right"/>
    </xf>
    <xf numFmtId="176" fontId="97" fillId="3" borderId="0" pivotButton="0" quotePrefix="0" xfId="10"/>
    <xf numFmtId="176" fontId="97" fillId="3" borderId="0" applyAlignment="1" pivotButton="0" quotePrefix="0" xfId="10">
      <alignment horizontal="right"/>
    </xf>
    <xf numFmtId="176" fontId="97" fillId="3" borderId="2" applyAlignment="1" pivotButton="0" quotePrefix="0" xfId="10">
      <alignment horizontal="right"/>
    </xf>
    <xf numFmtId="176" fontId="105" fillId="0" borderId="0" applyAlignment="1" pivotButton="0" quotePrefix="0" xfId="10">
      <alignment horizontal="right"/>
    </xf>
    <xf numFmtId="176" fontId="101" fillId="0" borderId="106" applyAlignment="1" pivotButton="0" quotePrefix="0" xfId="10">
      <alignment horizontal="right"/>
    </xf>
    <xf numFmtId="176" fontId="101" fillId="0" borderId="0" applyAlignment="1" pivotButton="0" quotePrefix="0" xfId="10">
      <alignment horizontal="right"/>
    </xf>
    <xf numFmtId="176" fontId="97" fillId="10" borderId="0" pivotButton="0" quotePrefix="0" xfId="10"/>
    <xf numFmtId="176" fontId="97" fillId="10" borderId="0" applyAlignment="1" pivotButton="0" quotePrefix="0" xfId="10">
      <alignment horizontal="right"/>
    </xf>
    <xf numFmtId="176" fontId="97" fillId="10" borderId="4" applyAlignment="1" pivotButton="0" quotePrefix="0" xfId="10">
      <alignment horizontal="right"/>
    </xf>
    <xf numFmtId="176" fontId="101" fillId="10" borderId="0" applyAlignment="1" pivotButton="0" quotePrefix="0" xfId="10">
      <alignment horizontal="right"/>
    </xf>
    <xf numFmtId="187" fontId="99" fillId="0" borderId="0" applyAlignment="1" pivotButton="0" quotePrefix="0" xfId="7">
      <alignment horizontal="center" vertical="center"/>
    </xf>
    <xf numFmtId="185" fontId="111" fillId="0" borderId="0" applyAlignment="1" pivotButton="0" quotePrefix="0" xfId="10">
      <alignment horizontal="center" vertical="center"/>
    </xf>
    <xf numFmtId="174" fontId="111" fillId="0" borderId="0" applyAlignment="1" pivotButton="0" quotePrefix="0" xfId="12">
      <alignment horizontal="right" vertical="center" indent="2"/>
    </xf>
    <xf numFmtId="174" fontId="11" fillId="0" borderId="0" applyAlignment="1" pivotButton="0" quotePrefix="0" xfId="12">
      <alignment horizontal="right" vertical="center" indent="3"/>
    </xf>
    <xf numFmtId="169" fontId="18" fillId="0" borderId="0" applyAlignment="1" pivotButton="0" quotePrefix="0" xfId="13">
      <alignment vertical="center"/>
    </xf>
    <xf numFmtId="174" fontId="113" fillId="10" borderId="0" applyAlignment="1" pivotButton="0" quotePrefix="0" xfId="12">
      <alignment horizontal="right" vertical="center" indent="2"/>
    </xf>
    <xf numFmtId="174" fontId="113" fillId="10" borderId="0" applyAlignment="1" pivotButton="0" quotePrefix="0" xfId="12">
      <alignment horizontal="right" vertical="center" indent="3"/>
    </xf>
    <xf numFmtId="169" fontId="113" fillId="0" borderId="0" applyAlignment="1" pivotButton="0" quotePrefix="0" xfId="12">
      <alignment horizontal="center" vertical="center"/>
    </xf>
    <xf numFmtId="169" fontId="111" fillId="0" borderId="0" applyAlignment="1" pivotButton="0" quotePrefix="0" xfId="12">
      <alignment horizontal="center" vertical="center"/>
    </xf>
    <xf numFmtId="169" fontId="111" fillId="0" borderId="0" applyAlignment="1" pivotButton="0" quotePrefix="0" xfId="10">
      <alignment vertical="center"/>
    </xf>
    <xf numFmtId="191" fontId="111" fillId="0" borderId="0" applyAlignment="1" pivotButton="0" quotePrefix="0" xfId="44">
      <alignment horizontal="right" vertical="center" wrapText="1" indent="1"/>
    </xf>
    <xf numFmtId="190" fontId="111" fillId="0" borderId="0" applyAlignment="1" pivotButton="0" quotePrefix="0" xfId="10">
      <alignment horizontal="left" vertical="center" indent="1"/>
    </xf>
    <xf numFmtId="169" fontId="11" fillId="0" borderId="0" applyAlignment="1" pivotButton="0" quotePrefix="0" xfId="10">
      <alignment vertical="center"/>
    </xf>
    <xf numFmtId="175" fontId="11" fillId="0" borderId="0" applyAlignment="1" pivotButton="0" quotePrefix="0" xfId="44">
      <alignment horizontal="right" vertical="center" indent="5"/>
    </xf>
    <xf numFmtId="191" fontId="111" fillId="0" borderId="0" applyAlignment="1" pivotButton="0" quotePrefix="0" xfId="44">
      <alignment horizontal="right" vertical="center" indent="1"/>
    </xf>
    <xf numFmtId="176" fontId="11" fillId="0" borderId="0" applyAlignment="1" pivotButton="0" quotePrefix="0" xfId="10">
      <alignment horizontal="right" vertical="center" indent="2"/>
    </xf>
    <xf numFmtId="169" fontId="123" fillId="0" borderId="26" applyAlignment="1" pivotButton="0" quotePrefix="0" xfId="10">
      <alignment horizontal="center" vertical="center"/>
    </xf>
    <xf numFmtId="169" fontId="123" fillId="0" borderId="0" applyAlignment="1" pivotButton="0" quotePrefix="0" xfId="10">
      <alignment horizontal="center" vertical="center"/>
    </xf>
    <xf numFmtId="169" fontId="123" fillId="0" borderId="27" applyAlignment="1" pivotButton="0" quotePrefix="0" xfId="10">
      <alignment horizontal="center" vertical="center"/>
    </xf>
    <xf numFmtId="169" fontId="116" fillId="10" borderId="0" applyAlignment="1" pivotButton="0" quotePrefix="0" xfId="10">
      <alignment vertical="center"/>
    </xf>
    <xf numFmtId="169" fontId="111" fillId="0" borderId="5" applyAlignment="1" pivotButton="0" quotePrefix="0" xfId="14">
      <alignment horizontal="right" vertical="center" indent="1"/>
    </xf>
    <xf numFmtId="169" fontId="8" fillId="0" borderId="107" applyAlignment="1" pivotButton="0" quotePrefix="0" xfId="10">
      <alignment horizontal="center" vertical="center"/>
    </xf>
    <xf numFmtId="169" fontId="123" fillId="0" borderId="108" applyAlignment="1" pivotButton="0" quotePrefix="0" xfId="10">
      <alignment horizontal="center" vertical="center"/>
    </xf>
    <xf numFmtId="169" fontId="123" fillId="0" borderId="110" applyAlignment="1" pivotButton="0" quotePrefix="0" xfId="10">
      <alignment horizontal="center" vertical="center"/>
    </xf>
    <xf numFmtId="169" fontId="111" fillId="0" borderId="0" applyAlignment="1" pivotButton="0" quotePrefix="0" xfId="10">
      <alignment horizontal="right" vertical="center" indent="1"/>
    </xf>
    <xf numFmtId="169" fontId="11" fillId="0" borderId="0" applyAlignment="1" pivotButton="0" quotePrefix="0" xfId="10">
      <alignment horizontal="center" vertical="center"/>
    </xf>
    <xf numFmtId="175" fontId="111" fillId="0" borderId="0" applyAlignment="1" pivotButton="0" quotePrefix="0" xfId="14">
      <alignment horizontal="right" vertical="center" indent="1"/>
    </xf>
    <xf numFmtId="169" fontId="8" fillId="0" borderId="0" applyAlignment="1" pivotButton="0" quotePrefix="0" xfId="104">
      <alignment horizontal="center"/>
    </xf>
    <xf numFmtId="169" fontId="280" fillId="0" borderId="1" applyAlignment="1" pivotButton="0" quotePrefix="0" xfId="105">
      <alignment horizontal="center"/>
    </xf>
    <xf numFmtId="169" fontId="2" fillId="0" borderId="1" applyAlignment="1" pivotButton="0" quotePrefix="0" xfId="105">
      <alignment horizontal="center"/>
    </xf>
    <xf numFmtId="168" fontId="4" fillId="0" borderId="1" applyAlignment="1" pivotButton="0" quotePrefix="0" xfId="105">
      <alignment horizontal="right"/>
    </xf>
    <xf numFmtId="169" fontId="280" fillId="0" borderId="75" applyAlignment="1" pivotButton="0" quotePrefix="0" xfId="105">
      <alignment horizontal="center"/>
    </xf>
    <xf numFmtId="169" fontId="2" fillId="0" borderId="75" applyAlignment="1" pivotButton="0" quotePrefix="0" xfId="105">
      <alignment horizontal="center"/>
    </xf>
    <xf numFmtId="169" fontId="2" fillId="0" borderId="75" applyAlignment="1" pivotButton="0" quotePrefix="0" xfId="105">
      <alignment horizontal="right"/>
    </xf>
    <xf numFmtId="168" fontId="4" fillId="0" borderId="0" applyAlignment="1" pivotButton="0" quotePrefix="0" xfId="105">
      <alignment horizontal="right"/>
    </xf>
    <xf numFmtId="229" fontId="2" fillId="0" borderId="75" applyAlignment="1" pivotButton="0" quotePrefix="0" xfId="105">
      <alignment horizontal="center"/>
    </xf>
    <xf numFmtId="230" fontId="164" fillId="2" borderId="76" applyAlignment="1" pivotButton="0" quotePrefix="0" xfId="107">
      <alignment horizontal="centerContinuous" vertical="center"/>
    </xf>
    <xf numFmtId="231" fontId="164" fillId="2" borderId="76" applyAlignment="1" pivotButton="0" quotePrefix="0" xfId="107">
      <alignment horizontal="centerContinuous" vertical="center"/>
    </xf>
    <xf numFmtId="169" fontId="1" fillId="0" borderId="0" applyAlignment="1" pivotButton="0" quotePrefix="0" xfId="104">
      <alignment horizontal="center" vertical="center"/>
    </xf>
    <xf numFmtId="231" fontId="164" fillId="2" borderId="0" applyAlignment="1" pivotButton="0" quotePrefix="0" xfId="107">
      <alignment horizontal="center" vertical="center"/>
    </xf>
    <xf numFmtId="231" fontId="164" fillId="2" borderId="0" applyAlignment="1" pivotButton="0" quotePrefix="0" xfId="107">
      <alignment horizontal="right" vertical="center" indent="1"/>
    </xf>
    <xf numFmtId="232" fontId="164" fillId="2" borderId="0" applyAlignment="1" pivotButton="0" quotePrefix="0" xfId="107">
      <alignment horizontal="center" vertical="center"/>
    </xf>
    <xf numFmtId="169" fontId="8" fillId="0" borderId="0" applyAlignment="1" pivotButton="0" quotePrefix="0" xfId="106">
      <alignment horizontal="left" vertical="center" indent="1"/>
    </xf>
    <xf numFmtId="169" fontId="8" fillId="0" borderId="0" applyAlignment="1" pivotButton="0" quotePrefix="0" xfId="106">
      <alignment horizontal="right" vertical="center" indent="1"/>
    </xf>
    <xf numFmtId="204" fontId="8" fillId="0" borderId="0" applyAlignment="1" pivotButton="0" quotePrefix="0" xfId="108">
      <alignment horizontal="center" vertical="center"/>
    </xf>
    <xf numFmtId="176" fontId="8" fillId="0" borderId="0" applyAlignment="1" pivotButton="0" quotePrefix="0" xfId="108">
      <alignment horizontal="right" vertical="center" indent="1"/>
    </xf>
    <xf numFmtId="176" fontId="8" fillId="0" borderId="0" applyAlignment="1" pivotButton="0" quotePrefix="0" xfId="108">
      <alignment horizontal="center" vertical="center"/>
    </xf>
    <xf numFmtId="176" fontId="8" fillId="0" borderId="0" applyAlignment="1" pivotButton="0" quotePrefix="0" xfId="108">
      <alignment vertical="center"/>
    </xf>
    <xf numFmtId="168" fontId="281" fillId="0" borderId="0" pivotButton="0" quotePrefix="0" xfId="106"/>
    <xf numFmtId="227" fontId="29" fillId="0" borderId="0" applyAlignment="1" pivotButton="0" quotePrefix="0" xfId="0">
      <alignment horizontal="left"/>
    </xf>
    <xf numFmtId="185" fontId="28" fillId="0" borderId="0" applyAlignment="1" pivotButton="0" quotePrefix="0" xfId="10">
      <alignment horizontal="right" vertical="center" indent="1"/>
    </xf>
    <xf numFmtId="174" fontId="213" fillId="0" borderId="0" applyAlignment="1" pivotButton="0" quotePrefix="0" xfId="12">
      <alignment horizontal="right" vertical="center" indent="1"/>
    </xf>
    <xf numFmtId="174" fontId="128" fillId="0" borderId="0" applyAlignment="1" pivotButton="0" quotePrefix="0" xfId="79">
      <alignment horizontal="left" vertical="center" indent="1"/>
    </xf>
    <xf numFmtId="174" fontId="10" fillId="0" borderId="0" pivotButton="0" quotePrefix="0" xfId="11"/>
    <xf numFmtId="174" fontId="29" fillId="0" borderId="0" applyAlignment="1" pivotButton="0" quotePrefix="0" xfId="12">
      <alignment horizontal="right" vertical="center" indent="1"/>
    </xf>
    <xf numFmtId="174" fontId="7" fillId="0" borderId="0" pivotButton="0" quotePrefix="0" xfId="11"/>
    <xf numFmtId="169" fontId="128" fillId="0" borderId="0" applyAlignment="1" pivotButton="0" quotePrefix="0" xfId="79">
      <alignment vertical="center"/>
    </xf>
    <xf numFmtId="185" fontId="213" fillId="0" borderId="0" applyAlignment="1" pivotButton="0" quotePrefix="0" xfId="10">
      <alignment horizontal="right" vertical="center" indent="1"/>
    </xf>
    <xf numFmtId="174" fontId="128" fillId="0" borderId="0" pivotButton="0" quotePrefix="0" xfId="79"/>
    <xf numFmtId="189" fontId="7" fillId="0" borderId="0" pivotButton="0" quotePrefix="0" xfId="11"/>
    <xf numFmtId="185" fontId="36" fillId="6" borderId="0" applyAlignment="1" pivotButton="0" quotePrefix="0" xfId="12">
      <alignment horizontal="right" vertical="center" indent="1"/>
    </xf>
    <xf numFmtId="174" fontId="36" fillId="6" borderId="0" applyAlignment="1" pivotButton="0" quotePrefix="0" xfId="12">
      <alignment horizontal="right" vertical="center" indent="1"/>
    </xf>
    <xf numFmtId="174" fontId="36" fillId="0" borderId="0" applyAlignment="1" pivotButton="0" quotePrefix="0" xfId="12">
      <alignment vertical="center"/>
    </xf>
    <xf numFmtId="169" fontId="380" fillId="0" borderId="0" applyAlignment="1" pivotButton="0" quotePrefix="0" xfId="12">
      <alignment vertical="center"/>
    </xf>
    <xf numFmtId="169" fontId="36" fillId="0" borderId="0" applyAlignment="1" pivotButton="0" quotePrefix="0" xfId="12">
      <alignment vertical="center"/>
    </xf>
    <xf numFmtId="169" fontId="36" fillId="0" borderId="0" applyAlignment="1" pivotButton="0" quotePrefix="0" xfId="12">
      <alignment horizontal="center" vertical="center"/>
    </xf>
    <xf numFmtId="169" fontId="29" fillId="0" borderId="0" applyAlignment="1" pivotButton="0" quotePrefix="0" xfId="12">
      <alignment horizontal="center" vertical="center"/>
    </xf>
    <xf numFmtId="189" fontId="36" fillId="0" borderId="0" applyAlignment="1" pivotButton="0" quotePrefix="0" xfId="12">
      <alignment vertical="center"/>
    </xf>
    <xf numFmtId="168" fontId="36" fillId="0" borderId="0" applyAlignment="1" pivotButton="0" quotePrefix="0" xfId="12">
      <alignment horizontal="center" vertical="center"/>
    </xf>
    <xf numFmtId="168" fontId="28" fillId="0" borderId="0" pivotButton="0" quotePrefix="0" xfId="12"/>
    <xf numFmtId="169" fontId="29" fillId="0" borderId="0" applyAlignment="1" pivotButton="0" quotePrefix="0" xfId="10">
      <alignment vertical="center"/>
    </xf>
    <xf numFmtId="191" fontId="213" fillId="0" borderId="0" applyAlignment="1" pivotButton="0" quotePrefix="0" xfId="14">
      <alignment horizontal="right" vertical="center" wrapText="1" indent="1"/>
    </xf>
    <xf numFmtId="190" fontId="213" fillId="0" borderId="0" applyAlignment="1" pivotButton="0" quotePrefix="0" xfId="10">
      <alignment horizontal="left" vertical="center" indent="1"/>
    </xf>
    <xf numFmtId="175" fontId="29" fillId="0" borderId="0" applyAlignment="1" pivotButton="0" quotePrefix="0" xfId="14">
      <alignment horizontal="right" vertical="center" indent="5"/>
    </xf>
    <xf numFmtId="191" fontId="213" fillId="0" borderId="0" applyAlignment="1" pivotButton="0" quotePrefix="0" xfId="14">
      <alignment horizontal="right" vertical="center" indent="1"/>
    </xf>
    <xf numFmtId="226" fontId="29" fillId="0" borderId="0" applyAlignment="1" pivotButton="0" quotePrefix="0" xfId="10">
      <alignment horizontal="center" vertical="center"/>
    </xf>
    <xf numFmtId="176" fontId="29" fillId="0" borderId="0" applyAlignment="1" pivotButton="0" quotePrefix="0" xfId="10">
      <alignment horizontal="center" vertical="center"/>
    </xf>
    <xf numFmtId="176" fontId="213" fillId="0" borderId="26" applyAlignment="1" pivotButton="0" quotePrefix="0" xfId="10">
      <alignment horizontal="center" vertical="center"/>
    </xf>
    <xf numFmtId="176" fontId="213" fillId="0" borderId="0" applyAlignment="1" pivotButton="0" quotePrefix="0" xfId="10">
      <alignment horizontal="center" vertical="center"/>
    </xf>
    <xf numFmtId="169" fontId="36" fillId="6" borderId="0" applyAlignment="1" pivotButton="0" quotePrefix="0" xfId="10">
      <alignment vertical="center"/>
    </xf>
    <xf numFmtId="174" fontId="213" fillId="0" borderId="5" applyAlignment="1" pivotButton="0" quotePrefix="0" xfId="9">
      <alignment horizontal="right" vertical="center" indent="1"/>
    </xf>
    <xf numFmtId="176" fontId="213" fillId="0" borderId="0" applyAlignment="1" pivotButton="0" quotePrefix="0" xfId="103">
      <alignment horizontal="center" vertical="center"/>
    </xf>
    <xf numFmtId="174" fontId="29" fillId="0" borderId="107" applyAlignment="1" pivotButton="0" quotePrefix="0" xfId="10">
      <alignment horizontal="center" vertical="center"/>
    </xf>
    <xf numFmtId="176" fontId="213" fillId="0" borderId="108" applyAlignment="1" pivotButton="0" quotePrefix="0" xfId="10">
      <alignment horizontal="center" vertical="center"/>
    </xf>
    <xf numFmtId="174" fontId="29" fillId="0" borderId="26" applyAlignment="1" pivotButton="0" quotePrefix="0" xfId="10">
      <alignment horizontal="center" vertical="center"/>
    </xf>
    <xf numFmtId="176" fontId="29" fillId="0" borderId="0" applyAlignment="1" pivotButton="0" quotePrefix="0" xfId="10">
      <alignment horizontal="left" vertical="center" indent="4"/>
    </xf>
    <xf numFmtId="176" fontId="29" fillId="0" borderId="106" applyAlignment="1" pivotButton="0" quotePrefix="0" xfId="10">
      <alignment horizontal="left" vertical="center" indent="4"/>
    </xf>
    <xf numFmtId="174" fontId="213" fillId="0" borderId="0" applyAlignment="1" pivotButton="0" quotePrefix="0" xfId="9">
      <alignment horizontal="right" vertical="center" indent="1"/>
    </xf>
    <xf numFmtId="169" fontId="29" fillId="0" borderId="0" applyAlignment="1" pivotButton="0" quotePrefix="0" xfId="10">
      <alignment horizontal="right" vertical="center" indent="1"/>
    </xf>
    <xf numFmtId="169" fontId="29" fillId="0" borderId="0" applyAlignment="1" pivotButton="0" quotePrefix="0" xfId="10">
      <alignment horizontal="center" vertical="center"/>
    </xf>
    <xf numFmtId="169" fontId="28" fillId="0" borderId="0" pivotButton="0" quotePrefix="0" xfId="12"/>
    <xf numFmtId="168" fontId="28" fillId="0" borderId="0" pivotButton="0" quotePrefix="0" xfId="11"/>
    <xf numFmtId="168" fontId="4" fillId="0" borderId="1" applyAlignment="1" pivotButton="0" quotePrefix="0" xfId="1">
      <alignment horizontal="right"/>
    </xf>
    <xf numFmtId="168" fontId="4" fillId="0" borderId="0" applyAlignment="1" pivotButton="0" quotePrefix="0" xfId="1">
      <alignment horizontal="right"/>
    </xf>
    <xf numFmtId="168" fontId="259" fillId="4" borderId="0" applyAlignment="1" pivotButton="0" quotePrefix="0" xfId="10">
      <alignment horizontal="center"/>
    </xf>
    <xf numFmtId="168" fontId="82" fillId="4" borderId="0" applyAlignment="1" pivotButton="0" quotePrefix="0" xfId="10">
      <alignment horizontal="center"/>
    </xf>
    <xf numFmtId="168" fontId="82" fillId="4" borderId="51" applyAlignment="1" pivotButton="0" quotePrefix="0" xfId="10">
      <alignment horizontal="center"/>
    </xf>
    <xf numFmtId="181" fontId="263" fillId="0" borderId="0" applyAlignment="1" pivotButton="0" quotePrefix="0" xfId="10">
      <alignment horizontal="right" indent="1"/>
    </xf>
    <xf numFmtId="181" fontId="77" fillId="27" borderId="0" applyAlignment="1" pivotButton="0" quotePrefix="0" xfId="10">
      <alignment horizontal="center"/>
    </xf>
    <xf numFmtId="181" fontId="263" fillId="0" borderId="108" applyAlignment="1" pivotButton="0" quotePrefix="0" xfId="10">
      <alignment horizontal="right" indent="1"/>
    </xf>
    <xf numFmtId="181" fontId="77" fillId="27" borderId="108" applyAlignment="1" pivotButton="0" quotePrefix="0" xfId="10">
      <alignment horizontal="center"/>
    </xf>
    <xf numFmtId="181" fontId="77" fillId="0" borderId="0" applyAlignment="1" pivotButton="0" quotePrefix="0" xfId="10">
      <alignment horizontal="center"/>
    </xf>
    <xf numFmtId="181" fontId="263" fillId="26" borderId="72" applyAlignment="1" pivotButton="0" quotePrefix="0" xfId="10">
      <alignment horizontal="right" indent="1"/>
    </xf>
    <xf numFmtId="181" fontId="263" fillId="0" borderId="68" applyAlignment="1" pivotButton="0" quotePrefix="0" xfId="10">
      <alignment horizontal="right" indent="1"/>
    </xf>
    <xf numFmtId="168" fontId="259" fillId="3" borderId="0" applyAlignment="1" pivotButton="0" quotePrefix="0" xfId="10">
      <alignment horizontal="center"/>
    </xf>
    <xf numFmtId="168" fontId="82" fillId="3" borderId="0" applyAlignment="1" pivotButton="0" quotePrefix="0" xfId="10">
      <alignment horizontal="center"/>
    </xf>
    <xf numFmtId="0" fontId="0" fillId="0" borderId="136" pivotButton="0" quotePrefix="0" xfId="0"/>
    <xf numFmtId="259" fontId="382" fillId="66" borderId="119" applyAlignment="1" pivotButton="0" quotePrefix="0" xfId="0">
      <alignment horizontal="right" vertical="center"/>
    </xf>
    <xf numFmtId="259" fontId="382" fillId="67" borderId="119" applyAlignment="1" pivotButton="0" quotePrefix="0" xfId="0">
      <alignment horizontal="right" vertical="center"/>
    </xf>
    <xf numFmtId="259" fontId="357" fillId="47" borderId="119" applyAlignment="1" pivotButton="0" quotePrefix="0" xfId="0">
      <alignment horizontal="right" vertical="center"/>
    </xf>
    <xf numFmtId="259" fontId="123" fillId="0" borderId="0" pivotButton="0" quotePrefix="0" xfId="0"/>
    <xf numFmtId="251" fontId="223" fillId="0" borderId="0" applyAlignment="1" pivotButton="0" quotePrefix="0" xfId="46">
      <alignment horizontal="right" vertical="center"/>
    </xf>
    <xf numFmtId="247" fontId="223" fillId="0" borderId="0" applyAlignment="1" pivotButton="0" quotePrefix="0" xfId="46">
      <alignment horizontal="center" vertical="center"/>
    </xf>
    <xf numFmtId="267" fontId="223" fillId="0" borderId="0" applyAlignment="1" pivotButton="0" quotePrefix="0" xfId="46">
      <alignment horizontal="center" vertical="center"/>
    </xf>
    <xf numFmtId="249" fontId="223" fillId="0" borderId="0" applyAlignment="1" pivotButton="0" quotePrefix="0" xfId="46">
      <alignment horizontal="center" vertical="center"/>
    </xf>
    <xf numFmtId="176" fontId="223" fillId="0" borderId="0" applyAlignment="1" pivotButton="0" quotePrefix="0" xfId="46">
      <alignment horizontal="center" vertical="center"/>
    </xf>
    <xf numFmtId="189" fontId="223" fillId="0" borderId="0" applyAlignment="1" pivotButton="0" quotePrefix="0" xfId="46">
      <alignment horizontal="center" vertical="center"/>
    </xf>
    <xf numFmtId="194" fontId="343" fillId="0" borderId="0" applyAlignment="1" pivotButton="0" quotePrefix="0" xfId="46">
      <alignment vertical="center"/>
    </xf>
    <xf numFmtId="247" fontId="223" fillId="35" borderId="0" applyAlignment="1" pivotButton="0" quotePrefix="0" xfId="46">
      <alignment horizontal="center" vertical="center"/>
    </xf>
    <xf numFmtId="267" fontId="223" fillId="35" borderId="0" applyAlignment="1" pivotButton="0" quotePrefix="0" xfId="46">
      <alignment horizontal="center" vertical="center"/>
    </xf>
    <xf numFmtId="249" fontId="223" fillId="35" borderId="0" applyAlignment="1" pivotButton="0" quotePrefix="0" xfId="46">
      <alignment horizontal="center" vertical="center"/>
    </xf>
    <xf numFmtId="176" fontId="223" fillId="35" borderId="0" applyAlignment="1" pivotButton="0" quotePrefix="0" xfId="46">
      <alignment horizontal="center" vertical="center"/>
    </xf>
    <xf numFmtId="189" fontId="223" fillId="35" borderId="0" applyAlignment="1" pivotButton="0" quotePrefix="0" xfId="46">
      <alignment horizontal="center" vertical="center"/>
    </xf>
    <xf numFmtId="248" fontId="223" fillId="0" borderId="0" applyAlignment="1" pivotButton="0" quotePrefix="0" xfId="46">
      <alignment horizontal="center" vertical="center"/>
    </xf>
    <xf numFmtId="247" fontId="347" fillId="36" borderId="0" applyAlignment="1" pivotButton="0" quotePrefix="0" xfId="46">
      <alignment horizontal="center" vertical="center"/>
    </xf>
    <xf numFmtId="248" fontId="347" fillId="36" borderId="0" applyAlignment="1" pivotButton="0" quotePrefix="0" xfId="46">
      <alignment horizontal="center" vertical="center"/>
    </xf>
    <xf numFmtId="249" fontId="349" fillId="36" borderId="0" applyAlignment="1" pivotButton="0" quotePrefix="0" xfId="46">
      <alignment horizontal="center" vertical="center"/>
    </xf>
    <xf numFmtId="176" fontId="349" fillId="36" borderId="0" applyAlignment="1" pivotButton="0" quotePrefix="0" xfId="46">
      <alignment horizontal="center" vertical="center"/>
    </xf>
    <xf numFmtId="194" fontId="349" fillId="36" borderId="0" applyAlignment="1" pivotButton="0" quotePrefix="0" xfId="46">
      <alignment horizontal="center" vertical="center"/>
    </xf>
    <xf numFmtId="250" fontId="349" fillId="36" borderId="0" applyAlignment="1" pivotButton="0" quotePrefix="0" xfId="46">
      <alignment horizontal="center" vertical="center"/>
    </xf>
    <xf numFmtId="247" fontId="347" fillId="0" borderId="0" applyAlignment="1" pivotButton="0" quotePrefix="0" xfId="46">
      <alignment vertical="center"/>
    </xf>
    <xf numFmtId="249" fontId="349" fillId="36" borderId="0" applyAlignment="1" pivotButton="0" quotePrefix="1" xfId="46">
      <alignment horizontal="center" vertical="center"/>
    </xf>
    <xf numFmtId="176" fontId="350" fillId="0" borderId="0" applyAlignment="1" pivotButton="0" quotePrefix="0" xfId="46">
      <alignment vertical="center"/>
    </xf>
    <xf numFmtId="194" fontId="351" fillId="0" borderId="0" applyAlignment="1" pivotButton="0" quotePrefix="0" xfId="46">
      <alignment vertical="center"/>
    </xf>
    <xf numFmtId="251" fontId="343" fillId="0" borderId="0" applyAlignment="1" pivotButton="0" quotePrefix="0" xfId="46">
      <alignment vertical="center"/>
    </xf>
    <xf numFmtId="251" fontId="343" fillId="0" borderId="0" applyAlignment="1" pivotButton="0" quotePrefix="0" xfId="46">
      <alignment horizontal="center" vertical="center"/>
    </xf>
    <xf numFmtId="176" fontId="296" fillId="0" borderId="0" pivotButton="0" quotePrefix="0" xfId="0"/>
    <xf numFmtId="0" fontId="0" fillId="0" borderId="39" pivotButton="0" quotePrefix="0" xfId="0"/>
    <xf numFmtId="0" fontId="0" fillId="0" borderId="138" pivotButton="0" quotePrefix="0" xfId="0"/>
    <xf numFmtId="261" fontId="285" fillId="0" borderId="89" applyAlignment="1" pivotButton="0" quotePrefix="0" xfId="0">
      <alignment horizontal="center" vertical="center" wrapText="1" shrinkToFit="1" readingOrder="1"/>
    </xf>
    <xf numFmtId="191" fontId="285" fillId="0" borderId="0" applyAlignment="1" pivotButton="0" quotePrefix="0" xfId="0">
      <alignment horizontal="right" vertical="center" wrapText="1" shrinkToFit="1" readingOrder="1"/>
    </xf>
    <xf numFmtId="262" fontId="363" fillId="0" borderId="0" pivotButton="0" quotePrefix="0" xfId="150"/>
    <xf numFmtId="263" fontId="363" fillId="0" borderId="0" pivotButton="0" quotePrefix="0" xfId="150"/>
    <xf numFmtId="262" fontId="364" fillId="82" borderId="0" pivotButton="0" quotePrefix="0" xfId="150"/>
    <xf numFmtId="263" fontId="364" fillId="82" borderId="0" pivotButton="0" quotePrefix="0" xfId="150"/>
    <xf numFmtId="262" fontId="364" fillId="83" borderId="0" pivotButton="0" quotePrefix="0" xfId="150"/>
    <xf numFmtId="263" fontId="364" fillId="83" borderId="0" pivotButton="0" quotePrefix="0" xfId="150"/>
    <xf numFmtId="263" fontId="423" fillId="0" borderId="0" applyAlignment="1" pivotButton="0" quotePrefix="0" xfId="150">
      <alignment horizontal="right"/>
    </xf>
    <xf numFmtId="263" fontId="421" fillId="0" borderId="0" applyAlignment="1" pivotButton="0" quotePrefix="0" xfId="150">
      <alignment horizontal="right"/>
    </xf>
    <xf numFmtId="263" fontId="421" fillId="86" borderId="0" applyAlignment="1" pivotButton="0" quotePrefix="0" xfId="150">
      <alignment horizontal="right"/>
    </xf>
    <xf numFmtId="263" fontId="421" fillId="87" borderId="0" applyAlignment="1" pivotButton="0" quotePrefix="0" xfId="150">
      <alignment horizontal="right"/>
    </xf>
    <xf numFmtId="263" fontId="111" fillId="0" borderId="0" applyAlignment="1" pivotButton="0" quotePrefix="0" xfId="0">
      <alignment horizontal="right"/>
    </xf>
    <xf numFmtId="263" fontId="319" fillId="0" borderId="0" applyAlignment="1" pivotButton="0" quotePrefix="0" xfId="0">
      <alignment horizontal="right"/>
    </xf>
    <xf numFmtId="263" fontId="319" fillId="86" borderId="0" applyAlignment="1" pivotButton="0" quotePrefix="0" xfId="0">
      <alignment horizontal="right"/>
    </xf>
    <xf numFmtId="263" fontId="319" fillId="87" borderId="0" applyAlignment="1" pivotButton="0" quotePrefix="0" xfId="0">
      <alignment horizontal="right"/>
    </xf>
    <xf numFmtId="265" fontId="319" fillId="88" borderId="0" applyAlignment="1" pivotButton="0" quotePrefix="0" xfId="0">
      <alignment vertical="top"/>
    </xf>
    <xf numFmtId="266" fontId="319" fillId="88" borderId="0" applyAlignment="1" pivotButton="0" quotePrefix="0" xfId="0">
      <alignment vertical="top"/>
    </xf>
    <xf numFmtId="265" fontId="357" fillId="89" borderId="0" applyAlignment="1" pivotButton="0" quotePrefix="0" xfId="0">
      <alignment vertical="top"/>
    </xf>
    <xf numFmtId="266" fontId="357" fillId="89" borderId="0" applyAlignment="1" pivotButton="0" quotePrefix="0" xfId="0">
      <alignment vertical="top"/>
    </xf>
    <xf numFmtId="0" fontId="0" fillId="0" borderId="48" pivotButton="0" quotePrefix="0" xfId="0"/>
    <xf numFmtId="0" fontId="0" fillId="0" borderId="49" pivotButton="0" quotePrefix="0" xfId="0"/>
    <xf numFmtId="181" fontId="77" fillId="0" borderId="0" applyAlignment="1" pivotButton="0" quotePrefix="0" xfId="26">
      <alignment horizontal="center"/>
    </xf>
    <xf numFmtId="198" fontId="77" fillId="0" borderId="0" applyAlignment="1" pivotButton="0" quotePrefix="0" xfId="26">
      <alignment horizontal="center"/>
    </xf>
    <xf numFmtId="181" fontId="6" fillId="0" borderId="0" applyAlignment="1" pivotButton="0" quotePrefix="0" xfId="25">
      <alignment horizontal="center"/>
    </xf>
    <xf numFmtId="198" fontId="6" fillId="0" borderId="0" applyAlignment="1" pivotButton="0" quotePrefix="0" xfId="25">
      <alignment horizontal="center"/>
    </xf>
    <xf numFmtId="197" fontId="153" fillId="0" borderId="0" applyAlignment="1" pivotButton="0" quotePrefix="0" xfId="77">
      <alignment horizontal="left"/>
    </xf>
    <xf numFmtId="197" fontId="153" fillId="0" borderId="0" pivotButton="0" quotePrefix="0" xfId="77"/>
    <xf numFmtId="197" fontId="160" fillId="0" borderId="0" applyAlignment="1" pivotButton="0" quotePrefix="0" xfId="77">
      <alignment horizontal="left"/>
    </xf>
    <xf numFmtId="197" fontId="160" fillId="0" borderId="0" pivotButton="0" quotePrefix="0" xfId="77"/>
    <xf numFmtId="181" fontId="19" fillId="0" borderId="10" pivotButton="0" quotePrefix="0" xfId="26"/>
    <xf numFmtId="198" fontId="6" fillId="0" borderId="0" pivotButton="0" quotePrefix="0" xfId="25"/>
    <xf numFmtId="199" fontId="134" fillId="0" borderId="0" applyAlignment="1" pivotButton="0" quotePrefix="0" xfId="25">
      <alignment horizontal="left"/>
    </xf>
    <xf numFmtId="198" fontId="19" fillId="0" borderId="0" pivotButton="0" quotePrefix="0" xfId="26"/>
    <xf numFmtId="199" fontId="155" fillId="0" borderId="0" applyAlignment="1" pivotButton="0" quotePrefix="0" xfId="25">
      <alignment horizontal="left"/>
    </xf>
    <xf numFmtId="181" fontId="77" fillId="0" borderId="10" applyAlignment="1" pivotButton="0" quotePrefix="0" xfId="26">
      <alignment horizontal="center"/>
    </xf>
    <xf numFmtId="198" fontId="77" fillId="0" borderId="0" applyAlignment="1" pivotButton="0" quotePrefix="0" xfId="26">
      <alignment horizontal="centerContinuous"/>
    </xf>
    <xf numFmtId="200" fontId="77" fillId="0" borderId="10" applyAlignment="1" pivotButton="0" quotePrefix="0" xfId="26">
      <alignment horizontal="center"/>
    </xf>
    <xf numFmtId="198" fontId="193" fillId="12" borderId="0" applyAlignment="1" pivotButton="0" quotePrefix="0" xfId="26">
      <alignment horizontal="centerContinuous"/>
    </xf>
    <xf numFmtId="181" fontId="162" fillId="0" borderId="0" applyAlignment="1" pivotButton="0" quotePrefix="0" xfId="26">
      <alignment horizontal="center" wrapText="1"/>
    </xf>
    <xf numFmtId="198" fontId="162" fillId="0" borderId="0" applyAlignment="1" pivotButton="0" quotePrefix="0" xfId="26">
      <alignment horizontal="center" wrapText="1"/>
    </xf>
    <xf numFmtId="181" fontId="77" fillId="0" borderId="8" applyAlignment="1" pivotButton="0" quotePrefix="0" xfId="26">
      <alignment horizontal="center" vertical="center" wrapText="1"/>
    </xf>
    <xf numFmtId="198" fontId="78" fillId="0" borderId="8" applyAlignment="1" pivotButton="0" quotePrefix="0" xfId="78">
      <alignment horizontal="center" vertical="center" wrapText="1"/>
    </xf>
    <xf numFmtId="181" fontId="77" fillId="0" borderId="8" applyAlignment="1" pivotButton="0" quotePrefix="1" xfId="26">
      <alignment horizontal="center" vertical="center" wrapText="1"/>
    </xf>
    <xf numFmtId="212" fontId="295" fillId="0" borderId="0" pivotButton="0" quotePrefix="0" xfId="103"/>
    <xf numFmtId="168" fontId="292" fillId="0" borderId="0" pivotButton="0" quotePrefix="0" xfId="93"/>
    <xf numFmtId="212" fontId="292" fillId="0" borderId="0" pivotButton="0" quotePrefix="0" xfId="93"/>
    <xf numFmtId="238" fontId="292" fillId="0" borderId="0" pivotButton="0" quotePrefix="0" xfId="93"/>
    <xf numFmtId="173" fontId="292" fillId="0" borderId="0" pivotButton="0" quotePrefix="0" xfId="93"/>
    <xf numFmtId="194" fontId="292" fillId="0" borderId="0" pivotButton="0" quotePrefix="0" xfId="95"/>
    <xf numFmtId="212" fontId="292" fillId="0" borderId="0" pivotButton="0" quotePrefix="0" xfId="95"/>
    <xf numFmtId="212" fontId="295" fillId="12" borderId="0" pivotButton="0" quotePrefix="0" xfId="103"/>
    <xf numFmtId="168" fontId="295" fillId="0" borderId="0" pivotButton="0" quotePrefix="0" xfId="93"/>
    <xf numFmtId="168" fontId="293" fillId="0" borderId="0" pivotButton="0" quotePrefix="0" xfId="93"/>
    <xf numFmtId="212" fontId="294" fillId="0" borderId="0" pivotButton="0" quotePrefix="0" xfId="93"/>
    <xf numFmtId="168" fontId="294" fillId="0" borderId="0" pivotButton="0" quotePrefix="0" xfId="93"/>
    <xf numFmtId="212" fontId="295" fillId="0" borderId="0" pivotButton="0" quotePrefix="0" xfId="93"/>
    <xf numFmtId="269" fontId="302" fillId="0" borderId="10" applyAlignment="1" pivotButton="0" quotePrefix="0" xfId="52">
      <alignment horizontal="left" vertical="top" wrapText="1"/>
    </xf>
    <xf numFmtId="0" fontId="0" fillId="0" borderId="141" pivotButton="0" quotePrefix="0" xfId="0"/>
    <xf numFmtId="0" fontId="0" fillId="0" borderId="101" pivotButton="0" quotePrefix="0" xfId="0"/>
    <xf numFmtId="181" fontId="302" fillId="0" borderId="10" applyAlignment="1" pivotButton="0" quotePrefix="0" xfId="52">
      <alignment horizontal="left" vertical="top" wrapText="1"/>
    </xf>
    <xf numFmtId="181" fontId="12" fillId="0" borderId="10" applyAlignment="1" pivotButton="0" quotePrefix="0" xfId="52">
      <alignment horizontal="left" vertical="top" wrapText="1"/>
    </xf>
    <xf numFmtId="181" fontId="12" fillId="0" borderId="0" pivotButton="0" quotePrefix="0" xfId="52"/>
    <xf numFmtId="181" fontId="247" fillId="0" borderId="0" pivotButton="0" quotePrefix="0" xfId="52"/>
    <xf numFmtId="242" fontId="111" fillId="0" borderId="0" applyAlignment="1" pivotButton="0" quotePrefix="0" xfId="53">
      <alignment horizontal="center"/>
    </xf>
    <xf numFmtId="243" fontId="216" fillId="0" borderId="0" applyAlignment="1" pivotButton="0" quotePrefix="0" xfId="0">
      <alignment horizontal="center"/>
    </xf>
    <xf numFmtId="244" fontId="111" fillId="0" borderId="81" pivotButton="0" quotePrefix="0" xfId="103"/>
    <xf numFmtId="244" fontId="112" fillId="0" borderId="0" pivotButton="0" quotePrefix="0" xfId="0"/>
    <xf numFmtId="244" fontId="112" fillId="0" borderId="82" pivotButton="0" quotePrefix="0" xfId="0"/>
    <xf numFmtId="244" fontId="111" fillId="0" borderId="81" pivotButton="0" quotePrefix="0" xfId="0"/>
    <xf numFmtId="244" fontId="111" fillId="0" borderId="93" pivotButton="0" quotePrefix="0" xfId="0"/>
    <xf numFmtId="212" fontId="111" fillId="0" borderId="0" pivotButton="0" quotePrefix="0" xfId="0"/>
    <xf numFmtId="212" fontId="112" fillId="0" borderId="0" pivotButton="0" quotePrefix="0" xfId="0"/>
    <xf numFmtId="238" fontId="112" fillId="30" borderId="8" applyAlignment="1" pivotButton="0" quotePrefix="0" xfId="53">
      <alignment horizontal="center"/>
    </xf>
    <xf numFmtId="242" fontId="216" fillId="30" borderId="8" applyAlignment="1" pivotButton="0" quotePrefix="0" xfId="53">
      <alignment horizontal="center"/>
    </xf>
    <xf numFmtId="243" fontId="319" fillId="30" borderId="8" applyAlignment="1" pivotButton="0" quotePrefix="0" xfId="0">
      <alignment horizontal="center"/>
    </xf>
    <xf numFmtId="244" fontId="112" fillId="30" borderId="94" pivotButton="0" quotePrefix="0" xfId="103"/>
    <xf numFmtId="244" fontId="112" fillId="30" borderId="8" pivotButton="0" quotePrefix="0" xfId="0"/>
    <xf numFmtId="244" fontId="112" fillId="30" borderId="95" pivotButton="0" quotePrefix="0" xfId="0"/>
    <xf numFmtId="238" fontId="112" fillId="0" borderId="0" applyAlignment="1" pivotButton="0" quotePrefix="0" xfId="53">
      <alignment horizontal="center"/>
    </xf>
    <xf numFmtId="242" fontId="111" fillId="0" borderId="0" pivotButton="0" quotePrefix="0" xfId="53"/>
    <xf numFmtId="244" fontId="321" fillId="0" borderId="96" applyAlignment="1" pivotButton="0" quotePrefix="0" xfId="0">
      <alignment horizontal="left" vertical="center"/>
    </xf>
    <xf numFmtId="244" fontId="112" fillId="0" borderId="106" pivotButton="0" quotePrefix="0" xfId="0"/>
    <xf numFmtId="244" fontId="112" fillId="0" borderId="97" pivotButton="0" quotePrefix="0" xfId="0"/>
    <xf numFmtId="242" fontId="319" fillId="31" borderId="106" pivotButton="0" quotePrefix="0" xfId="0"/>
    <xf numFmtId="243" fontId="319" fillId="32" borderId="106" applyAlignment="1" pivotButton="0" quotePrefix="0" xfId="0">
      <alignment horizontal="center"/>
    </xf>
    <xf numFmtId="244" fontId="113" fillId="31" borderId="98" pivotButton="0" quotePrefix="0" xfId="103"/>
    <xf numFmtId="244" fontId="113" fillId="31" borderId="99" pivotButton="0" quotePrefix="0" xfId="0"/>
    <xf numFmtId="244" fontId="113" fillId="31" borderId="100" pivotButton="0" quotePrefix="0" xfId="0"/>
    <xf numFmtId="244" fontId="111" fillId="0" borderId="82" pivotButton="0" quotePrefix="0" xfId="0"/>
    <xf numFmtId="242" fontId="112" fillId="0" borderId="0" pivotButton="0" quotePrefix="0" xfId="0"/>
    <xf numFmtId="244" fontId="111" fillId="0" borderId="0" pivotButton="0" quotePrefix="0" xfId="0"/>
    <xf numFmtId="187" fontId="113" fillId="0" borderId="0" pivotButton="0" quotePrefix="0" xfId="0"/>
    <xf numFmtId="242" fontId="113" fillId="0" borderId="0" pivotButton="0" quotePrefix="0" xfId="0"/>
    <xf numFmtId="239" fontId="302" fillId="0" borderId="10" applyAlignment="1" pivotButton="0" quotePrefix="0" xfId="52">
      <alignment horizontal="left" vertical="top" wrapText="1"/>
    </xf>
    <xf numFmtId="240" fontId="302" fillId="0" borderId="10" applyAlignment="1" pivotButton="0" quotePrefix="0" xfId="52">
      <alignment horizontal="left" vertical="top" wrapText="1"/>
    </xf>
    <xf numFmtId="239" fontId="12" fillId="0" borderId="0" pivotButton="0" quotePrefix="0" xfId="52"/>
    <xf numFmtId="176" fontId="112" fillId="0" borderId="0" pivotButton="0" quotePrefix="0" xfId="151"/>
    <xf numFmtId="194" fontId="112" fillId="0" borderId="0" pivotButton="0" quotePrefix="0" xfId="151"/>
    <xf numFmtId="176" fontId="113" fillId="0" borderId="0" applyAlignment="1" pivotButton="0" quotePrefix="0" xfId="151">
      <alignment horizontal="center"/>
    </xf>
    <xf numFmtId="176" fontId="113" fillId="0" borderId="0" applyAlignment="1" pivotButton="0" quotePrefix="0" xfId="151">
      <alignment horizontal="center" wrapText="1"/>
    </xf>
    <xf numFmtId="194" fontId="113" fillId="0" borderId="0" applyAlignment="1" pivotButton="0" quotePrefix="0" xfId="151">
      <alignment horizontal="center" wrapText="1"/>
    </xf>
    <xf numFmtId="194" fontId="113" fillId="0" borderId="0" pivotButton="0" quotePrefix="0" xfId="151"/>
    <xf numFmtId="176" fontId="112" fillId="0" borderId="60" applyAlignment="1" pivotButton="0" quotePrefix="0" xfId="151">
      <alignment horizontal="center"/>
    </xf>
    <xf numFmtId="194" fontId="112" fillId="0" borderId="60" applyAlignment="1" pivotButton="0" quotePrefix="0" xfId="151">
      <alignment horizontal="center"/>
    </xf>
    <xf numFmtId="176" fontId="112" fillId="42" borderId="60" applyAlignment="1" pivotButton="0" quotePrefix="0" xfId="151">
      <alignment horizontal="center"/>
    </xf>
    <xf numFmtId="194" fontId="113" fillId="0" borderId="23" pivotButton="0" quotePrefix="0" xfId="151"/>
    <xf numFmtId="176" fontId="112" fillId="0" borderId="0" applyAlignment="1" pivotButton="0" quotePrefix="0" xfId="151">
      <alignment horizontal="center"/>
    </xf>
    <xf numFmtId="194" fontId="112" fillId="0" borderId="0" applyAlignment="1" pivotButton="0" quotePrefix="0" xfId="151">
      <alignment horizontal="center"/>
    </xf>
    <xf numFmtId="176" fontId="112" fillId="43" borderId="0" applyAlignment="1" pivotButton="0" quotePrefix="0" xfId="151">
      <alignment horizontal="center"/>
    </xf>
    <xf numFmtId="194" fontId="112" fillId="43" borderId="0" applyAlignment="1" pivotButton="0" quotePrefix="0" xfId="151">
      <alignment horizontal="center"/>
    </xf>
    <xf numFmtId="176" fontId="112" fillId="43" borderId="0" pivotButton="0" quotePrefix="0" xfId="151"/>
    <xf numFmtId="194" fontId="112" fillId="43" borderId="0" pivotButton="0" quotePrefix="0" xfId="151"/>
    <xf numFmtId="176" fontId="112" fillId="0" borderId="23" pivotButton="0" quotePrefix="0" xfId="151"/>
    <xf numFmtId="194" fontId="112" fillId="0" borderId="23" pivotButton="0" quotePrefix="0" xfId="151"/>
    <xf numFmtId="176" fontId="112" fillId="0" borderId="60" pivotButton="0" quotePrefix="0" xfId="151"/>
    <xf numFmtId="194" fontId="112" fillId="0" borderId="60" pivotButton="0" quotePrefix="0" xfId="151"/>
    <xf numFmtId="176" fontId="112" fillId="0" borderId="23" applyAlignment="1" pivotButton="0" quotePrefix="0" xfId="151">
      <alignment horizontal="center"/>
    </xf>
    <xf numFmtId="194" fontId="112" fillId="0" borderId="23" applyAlignment="1" pivotButton="0" quotePrefix="0" xfId="151">
      <alignment horizontal="center"/>
    </xf>
    <xf numFmtId="176" fontId="113" fillId="0" borderId="0" applyAlignment="1" pivotButton="0" quotePrefix="0" xfId="151">
      <alignment horizontal="right"/>
    </xf>
    <xf numFmtId="176" fontId="112" fillId="0" borderId="0" applyAlignment="1" pivotButton="0" quotePrefix="0" xfId="151">
      <alignment horizontal="right"/>
    </xf>
    <xf numFmtId="176" fontId="112" fillId="0" borderId="23" applyAlignment="1" pivotButton="0" quotePrefix="0" xfId="151">
      <alignment horizontal="right"/>
    </xf>
    <xf numFmtId="252" fontId="11" fillId="48" borderId="0" pivotButton="0" quotePrefix="0" xfId="150"/>
    <xf numFmtId="252" fontId="11" fillId="0" borderId="0" pivotButton="0" quotePrefix="0" xfId="150"/>
    <xf numFmtId="252" fontId="116" fillId="0" borderId="0" pivotButton="0" quotePrefix="0" xfId="150"/>
    <xf numFmtId="253" fontId="11" fillId="48" borderId="10" pivotButton="0" quotePrefix="0" xfId="150"/>
    <xf numFmtId="253" fontId="371" fillId="48" borderId="10" pivotButton="0" quotePrefix="0" xfId="150"/>
    <xf numFmtId="253" fontId="11" fillId="50" borderId="10" pivotButton="0" quotePrefix="0" xfId="150"/>
    <xf numFmtId="253" fontId="116" fillId="51" borderId="10" pivotButton="0" quotePrefix="0" xfId="150"/>
    <xf numFmtId="252" fontId="11" fillId="48" borderId="10" pivotButton="0" quotePrefix="0" xfId="150"/>
    <xf numFmtId="252" fontId="11" fillId="50" borderId="10" pivotButton="0" quotePrefix="0" xfId="150"/>
    <xf numFmtId="252" fontId="116" fillId="51" borderId="10" pivotButton="0" quotePrefix="0" xfId="150"/>
    <xf numFmtId="252" fontId="11" fillId="0" borderId="10" pivotButton="0" quotePrefix="0" xfId="150"/>
    <xf numFmtId="253" fontId="11" fillId="52" borderId="10" pivotButton="0" quotePrefix="0" xfId="150"/>
    <xf numFmtId="253" fontId="371" fillId="50" borderId="10" pivotButton="0" quotePrefix="0" xfId="150"/>
    <xf numFmtId="253" fontId="371" fillId="52" borderId="10" pivotButton="0" quotePrefix="0" xfId="150"/>
    <xf numFmtId="254" fontId="0" fillId="0" borderId="10" applyAlignment="1" pivotButton="0" quotePrefix="0" xfId="0">
      <alignment horizontal="right" vertical="center"/>
    </xf>
    <xf numFmtId="254" fontId="0" fillId="54" borderId="10" applyAlignment="1" pivotButton="0" quotePrefix="0" xfId="0">
      <alignment horizontal="right" vertical="center"/>
    </xf>
    <xf numFmtId="254" fontId="242" fillId="55" borderId="10" applyAlignment="1" pivotButton="0" quotePrefix="0" xfId="0">
      <alignment horizontal="right" vertical="center"/>
    </xf>
    <xf numFmtId="194" fontId="0" fillId="0" borderId="10" applyAlignment="1" pivotButton="0" quotePrefix="0" xfId="0">
      <alignment horizontal="right" vertical="center"/>
    </xf>
    <xf numFmtId="194" fontId="0" fillId="54" borderId="10" applyAlignment="1" pivotButton="0" quotePrefix="0" xfId="0">
      <alignment horizontal="right" vertical="center"/>
    </xf>
    <xf numFmtId="194" fontId="373" fillId="56" borderId="10" applyAlignment="1" pivotButton="0" quotePrefix="0" xfId="0">
      <alignment horizontal="right" vertical="center"/>
    </xf>
    <xf numFmtId="194" fontId="242" fillId="0" borderId="10" applyAlignment="1" pivotButton="0" quotePrefix="0" xfId="0">
      <alignment horizontal="right" vertical="center"/>
    </xf>
    <xf numFmtId="194" fontId="242" fillId="55" borderId="10" applyAlignment="1" pivotButton="0" quotePrefix="0" xfId="0">
      <alignment horizontal="right" vertical="center"/>
    </xf>
    <xf numFmtId="252" fontId="111" fillId="58" borderId="119" applyAlignment="1" pivotButton="0" quotePrefix="0" xfId="150">
      <alignment horizontal="left" vertical="center" wrapText="1"/>
    </xf>
    <xf numFmtId="252" fontId="117" fillId="58" borderId="118" applyAlignment="1" pivotButton="0" quotePrefix="0" xfId="150">
      <alignment horizontal="right" vertical="center"/>
    </xf>
    <xf numFmtId="252" fontId="117" fillId="57" borderId="118" applyAlignment="1" pivotButton="0" quotePrefix="0" xfId="150">
      <alignment horizontal="right" vertical="center"/>
    </xf>
    <xf numFmtId="253" fontId="11" fillId="59" borderId="119" applyAlignment="1" pivotButton="0" quotePrefix="0" xfId="150">
      <alignment horizontal="right" vertical="center"/>
    </xf>
    <xf numFmtId="253" fontId="11" fillId="57" borderId="119" applyAlignment="1" pivotButton="0" quotePrefix="0" xfId="150">
      <alignment horizontal="right" vertical="center"/>
    </xf>
    <xf numFmtId="253" fontId="116" fillId="60" borderId="119" applyAlignment="1" pivotButton="0" quotePrefix="0" xfId="150">
      <alignment horizontal="right" vertical="center"/>
    </xf>
    <xf numFmtId="252" fontId="111" fillId="59" borderId="119" applyAlignment="1" pivotButton="0" quotePrefix="0" xfId="150">
      <alignment horizontal="right" vertical="center"/>
    </xf>
    <xf numFmtId="252" fontId="111" fillId="57" borderId="119" applyAlignment="1" pivotButton="0" quotePrefix="0" xfId="150">
      <alignment horizontal="right" vertical="center"/>
    </xf>
    <xf numFmtId="252" fontId="357" fillId="49" borderId="119" applyAlignment="1" pivotButton="0" quotePrefix="0" xfId="150">
      <alignment horizontal="right" vertical="center"/>
    </xf>
    <xf numFmtId="252" fontId="111" fillId="58" borderId="119" applyAlignment="1" pivotButton="0" quotePrefix="0" xfId="150">
      <alignment horizontal="right" vertical="center"/>
    </xf>
    <xf numFmtId="252" fontId="376" fillId="47" borderId="119" applyAlignment="1" pivotButton="0" quotePrefix="0" xfId="150">
      <alignment horizontal="right" vertical="center"/>
    </xf>
    <xf numFmtId="194" fontId="12" fillId="0" borderId="10" applyAlignment="1" pivotButton="0" quotePrefix="0" xfId="0">
      <alignment horizontal="right" vertical="center" wrapText="1"/>
    </xf>
    <xf numFmtId="194" fontId="12" fillId="54" borderId="10" applyAlignment="1" pivotButton="0" quotePrefix="0" xfId="0">
      <alignment horizontal="right" vertical="center" wrapText="1"/>
    </xf>
    <xf numFmtId="194" fontId="373" fillId="56" borderId="10" applyAlignment="1" pivotButton="0" quotePrefix="0" xfId="0">
      <alignment horizontal="right" vertical="center" wrapText="1"/>
    </xf>
    <xf numFmtId="194" fontId="245" fillId="55" borderId="10" applyAlignment="1" pivotButton="0" quotePrefix="0" xfId="0">
      <alignment horizontal="right" vertical="center" wrapText="1"/>
    </xf>
    <xf numFmtId="270" fontId="111" fillId="63" borderId="119" applyAlignment="1" pivotButton="0" quotePrefix="0" xfId="0">
      <alignment horizontal="left" vertical="center" wrapText="1"/>
    </xf>
    <xf numFmtId="270" fontId="111" fillId="62" borderId="119" applyAlignment="1" pivotButton="0" quotePrefix="0" xfId="0">
      <alignment horizontal="left" vertical="center" wrapText="1"/>
    </xf>
    <xf numFmtId="252" fontId="117" fillId="63" borderId="119" applyAlignment="1" pivotButton="0" quotePrefix="0" xfId="0">
      <alignment horizontal="right" vertical="center"/>
    </xf>
    <xf numFmtId="252" fontId="117" fillId="62" borderId="119" applyAlignment="1" pivotButton="0" quotePrefix="0" xfId="0">
      <alignment horizontal="right" vertical="center"/>
    </xf>
    <xf numFmtId="257" fontId="116" fillId="64" borderId="119" applyAlignment="1" pivotButton="0" quotePrefix="0" xfId="0">
      <alignment horizontal="right" vertical="center"/>
    </xf>
    <xf numFmtId="257" fontId="11" fillId="62" borderId="119" applyAlignment="1" pivotButton="0" quotePrefix="0" xfId="0">
      <alignment horizontal="right" vertical="center"/>
    </xf>
    <xf numFmtId="257" fontId="11" fillId="65" borderId="119" applyAlignment="1" pivotButton="0" quotePrefix="0" xfId="0">
      <alignment horizontal="right" vertical="center"/>
    </xf>
    <xf numFmtId="252" fontId="111" fillId="65" borderId="119" applyAlignment="1" pivotButton="0" quotePrefix="0" xfId="0">
      <alignment horizontal="right" vertical="center"/>
    </xf>
    <xf numFmtId="252" fontId="111" fillId="62" borderId="119" applyAlignment="1" pivotButton="0" quotePrefix="0" xfId="0">
      <alignment horizontal="right" vertical="center"/>
    </xf>
    <xf numFmtId="252" fontId="357" fillId="56" borderId="119" applyAlignment="1" pivotButton="0" quotePrefix="0" xfId="0">
      <alignment horizontal="right" vertical="center"/>
    </xf>
    <xf numFmtId="252" fontId="111" fillId="63" borderId="119" applyAlignment="1" pivotButton="0" quotePrefix="0" xfId="0">
      <alignment horizontal="right" vertical="center"/>
    </xf>
    <xf numFmtId="256" fontId="111" fillId="63" borderId="119" applyAlignment="1" pivotButton="0" quotePrefix="0" xfId="0">
      <alignment horizontal="right" vertical="center"/>
    </xf>
    <xf numFmtId="252" fontId="376" fillId="61" borderId="119" applyAlignment="1" pivotButton="0" quotePrefix="0" xfId="0">
      <alignment horizontal="right" vertical="center"/>
    </xf>
    <xf numFmtId="255" fontId="116" fillId="64" borderId="119" applyAlignment="1" pivotButton="0" quotePrefix="0" xfId="0">
      <alignment horizontal="right" vertical="center"/>
    </xf>
    <xf numFmtId="255" fontId="11" fillId="62" borderId="119" applyAlignment="1" pivotButton="0" quotePrefix="0" xfId="0">
      <alignment horizontal="right" vertical="center"/>
    </xf>
    <xf numFmtId="255" fontId="11" fillId="65" borderId="119" applyAlignment="1" pivotButton="0" quotePrefix="0" xfId="0">
      <alignment horizontal="right" vertical="center"/>
    </xf>
    <xf numFmtId="254" fontId="12" fillId="54" borderId="10" applyAlignment="1" pivotButton="0" quotePrefix="0" xfId="0">
      <alignment horizontal="right" vertical="center" wrapText="1"/>
    </xf>
    <xf numFmtId="254" fontId="12" fillId="0" borderId="10" applyAlignment="1" pivotButton="0" quotePrefix="0" xfId="0">
      <alignment horizontal="right" vertical="center" wrapText="1"/>
    </xf>
    <xf numFmtId="254" fontId="245" fillId="55" borderId="10" applyAlignment="1" pivotButton="0" quotePrefix="0" xfId="0">
      <alignment horizontal="right" vertical="center" wrapText="1"/>
    </xf>
    <xf numFmtId="194" fontId="245" fillId="0" borderId="10" applyAlignment="1" pivotButton="0" quotePrefix="0" xfId="0">
      <alignment horizontal="right" vertical="center" wrapText="1"/>
    </xf>
    <xf numFmtId="256" fontId="12" fillId="0" borderId="10" applyAlignment="1" pivotButton="0" quotePrefix="0" xfId="0">
      <alignment horizontal="right" vertical="center" wrapText="1"/>
    </xf>
    <xf numFmtId="252" fontId="363" fillId="39" borderId="46" applyAlignment="1" pivotButton="0" quotePrefix="0" xfId="150">
      <alignment horizontal="right"/>
    </xf>
    <xf numFmtId="252" fontId="363" fillId="40" borderId="46" applyAlignment="1" pivotButton="0" quotePrefix="0" xfId="150">
      <alignment horizontal="right"/>
    </xf>
    <xf numFmtId="252" fontId="360" fillId="37" borderId="46" applyAlignment="1" pivotButton="0" quotePrefix="0" xfId="150">
      <alignment horizontal="right"/>
    </xf>
    <xf numFmtId="252" fontId="355" fillId="0" borderId="0" pivotButton="0" quotePrefix="0" xfId="150"/>
    <xf numFmtId="252" fontId="364" fillId="41" borderId="46" applyAlignment="1" pivotButton="0" quotePrefix="0" xfId="150">
      <alignment horizontal="right"/>
    </xf>
    <xf numFmtId="252" fontId="364" fillId="45" borderId="46" applyAlignment="1" pivotButton="0" quotePrefix="0" xfId="150">
      <alignment horizontal="right"/>
    </xf>
    <xf numFmtId="252" fontId="367" fillId="46" borderId="46" applyAlignment="1" pivotButton="0" quotePrefix="0" xfId="150">
      <alignment horizontal="right"/>
    </xf>
    <xf numFmtId="252" fontId="365" fillId="41" borderId="46" applyAlignment="1" pivotButton="0" quotePrefix="0" xfId="150">
      <alignment horizontal="right"/>
    </xf>
    <xf numFmtId="166" fontId="6" fillId="0" borderId="0" applyAlignment="1" pivotButton="0" quotePrefix="0" xfId="148">
      <alignment vertical="center"/>
    </xf>
    <xf numFmtId="166" fontId="6" fillId="3" borderId="0" applyAlignment="1" pivotButton="0" quotePrefix="0" xfId="148">
      <alignment vertical="center"/>
    </xf>
    <xf numFmtId="166" fontId="8" fillId="0" borderId="9" applyAlignment="1" pivotButton="0" quotePrefix="0" xfId="148">
      <alignment vertical="center"/>
    </xf>
    <xf numFmtId="166" fontId="8" fillId="3" borderId="9" applyAlignment="1" pivotButton="0" quotePrefix="0" xfId="148">
      <alignment vertical="center"/>
    </xf>
    <xf numFmtId="166" fontId="0" fillId="0" borderId="0" applyAlignment="1" pivotButton="0" quotePrefix="0" xfId="148">
      <alignment vertical="center"/>
    </xf>
    <xf numFmtId="166" fontId="338" fillId="0" borderId="0" applyAlignment="1" pivotButton="0" quotePrefix="0" xfId="143">
      <alignment vertical="center"/>
    </xf>
    <xf numFmtId="0" fontId="0" fillId="0" borderId="77" pivotButton="0" quotePrefix="0" xfId="0"/>
    <xf numFmtId="0" fontId="424" fillId="0" borderId="0" pivotButton="0" quotePrefix="0" xfId="0"/>
    <xf numFmtId="0" fontId="425" fillId="0" borderId="0" pivotButton="0" quotePrefix="0" xfId="0"/>
    <xf numFmtId="0" fontId="426" fillId="90" borderId="0" pivotButton="0" quotePrefix="0" xfId="0"/>
    <xf numFmtId="0" fontId="427" fillId="0" borderId="0" pivotButton="0" quotePrefix="0" xfId="0"/>
    <xf numFmtId="4" fontId="427" fillId="0" borderId="0" pivotButton="0" quotePrefix="0" xfId="0"/>
    <xf numFmtId="0" fontId="428" fillId="91" borderId="0" pivotButton="0" quotePrefix="0" xfId="0"/>
    <xf numFmtId="4" fontId="428" fillId="91" borderId="0" pivotButton="0" quotePrefix="0" xfId="0"/>
    <xf numFmtId="0" fontId="429" fillId="0" borderId="0" applyAlignment="1" pivotButton="0" quotePrefix="0" xfId="0">
      <alignment wrapText="1"/>
    </xf>
    <xf numFmtId="0" fontId="430" fillId="90" borderId="0" applyAlignment="1" pivotButton="0" quotePrefix="0" xfId="1">
      <alignment horizontal="left" vertical="center" indent="1"/>
    </xf>
    <xf numFmtId="0" fontId="426" fillId="90" borderId="0" pivotButton="0" quotePrefix="0" xfId="10"/>
    <xf numFmtId="164" fontId="428" fillId="0" borderId="0" applyAlignment="1" pivotButton="0" quotePrefix="1" xfId="10">
      <alignment horizontal="left"/>
    </xf>
    <xf numFmtId="0" fontId="427" fillId="0" borderId="0" applyAlignment="1" pivotButton="0" quotePrefix="0" xfId="87">
      <alignment horizontal="left" vertical="top" wrapText="1"/>
    </xf>
    <xf numFmtId="4" fontId="9" fillId="0" borderId="0" applyAlignment="1" pivotButton="0" quotePrefix="1" xfId="10">
      <alignment horizontal="center" vertical="center" wrapText="1"/>
    </xf>
    <xf numFmtId="4" fontId="428" fillId="91" borderId="0" applyAlignment="1" pivotButton="0" quotePrefix="0" xfId="10">
      <alignment horizontal="right" indent="1"/>
    </xf>
    <xf numFmtId="0" fontId="428" fillId="0" borderId="0" pivotButton="0" quotePrefix="0" xfId="0"/>
    <xf numFmtId="4" fontId="8" fillId="0" borderId="0" applyAlignment="1" pivotButton="0" quotePrefix="0" xfId="10">
      <alignment horizontal="right" indent="1"/>
    </xf>
    <xf numFmtId="0" fontId="429" fillId="0" borderId="0" applyAlignment="1" pivotButton="0" quotePrefix="0" xfId="10">
      <alignment wrapText="1"/>
    </xf>
    <xf numFmtId="0" fontId="430" fillId="90" borderId="0" applyAlignment="1" pivotButton="0" quotePrefix="0" xfId="0">
      <alignment horizontal="left" vertical="center" indent="1"/>
    </xf>
    <xf numFmtId="1" fontId="8" fillId="0" borderId="0" pivotButton="0" quotePrefix="0" xfId="10"/>
    <xf numFmtId="0" fontId="166" fillId="0" borderId="0" applyAlignment="1" pivotButton="0" quotePrefix="1" xfId="10">
      <alignment horizontal="left"/>
    </xf>
    <xf numFmtId="0" fontId="9" fillId="0" borderId="0" applyAlignment="1" pivotButton="0" quotePrefix="1" xfId="10">
      <alignment horizontal="left" vertical="center"/>
    </xf>
    <xf numFmtId="0" fontId="431" fillId="0" borderId="0" pivotButton="0" quotePrefix="0" xfId="0"/>
    <xf numFmtId="0" fontId="427" fillId="92" borderId="0" pivotButton="0" quotePrefix="0" xfId="0"/>
    <xf numFmtId="4" fontId="427" fillId="92" borderId="0" pivotButton="0" quotePrefix="0" xfId="0"/>
    <xf numFmtId="0" fontId="424" fillId="0" borderId="0" pivotButton="0" quotePrefix="0" xfId="10"/>
    <xf numFmtId="0" fontId="430" fillId="90" borderId="1" applyAlignment="1" pivotButton="0" quotePrefix="0" xfId="1">
      <alignment horizontal="left" vertical="center" indent="1"/>
    </xf>
    <xf numFmtId="0" fontId="0" fillId="0" borderId="1" pivotButton="0" quotePrefix="0" xfId="0"/>
    <xf numFmtId="164" fontId="426" fillId="90" borderId="92" applyAlignment="1" pivotButton="0" quotePrefix="1" xfId="10">
      <alignment horizontal="left"/>
    </xf>
    <xf numFmtId="164" fontId="426" fillId="90" borderId="78" applyAlignment="1" pivotButton="0" quotePrefix="1" xfId="10">
      <alignment horizontal="left"/>
    </xf>
    <xf numFmtId="164" fontId="426" fillId="90" borderId="78" applyAlignment="1" pivotButton="0" quotePrefix="1" xfId="10">
      <alignment horizontal="center" wrapText="1"/>
    </xf>
    <xf numFmtId="0" fontId="426" fillId="90" borderId="92" applyAlignment="1" pivotButton="0" quotePrefix="1" xfId="7">
      <alignment horizontal="center" wrapText="1"/>
    </xf>
    <xf numFmtId="164" fontId="428" fillId="0" borderId="93" applyAlignment="1" pivotButton="0" quotePrefix="1" xfId="10">
      <alignment horizontal="left" vertical="center"/>
    </xf>
    <xf numFmtId="4" fontId="8" fillId="0" borderId="93" applyAlignment="1" pivotButton="0" quotePrefix="0" xfId="10">
      <alignment horizontal="right" indent="1"/>
    </xf>
    <xf numFmtId="0" fontId="428" fillId="0" borderId="93" pivotButton="0" quotePrefix="0" xfId="10"/>
    <xf numFmtId="4" fontId="9" fillId="0" borderId="111" applyAlignment="1" pivotButton="0" quotePrefix="0" xfId="10">
      <alignment horizontal="right" indent="1"/>
    </xf>
    <xf numFmtId="4" fontId="9" fillId="0" borderId="93" applyAlignment="1" pivotButton="0" quotePrefix="0" xfId="10">
      <alignment horizontal="right" indent="1"/>
    </xf>
    <xf numFmtId="0" fontId="428" fillId="0" borderId="0" applyProtection="1" pivotButton="0" quotePrefix="0" xfId="0">
      <protection locked="0" hidden="0"/>
    </xf>
    <xf numFmtId="0" fontId="428" fillId="91" borderId="0" applyAlignment="1" applyProtection="1" pivotButton="0" quotePrefix="0" xfId="0">
      <alignment horizontal="left" indent="2"/>
      <protection locked="0" hidden="0"/>
    </xf>
    <xf numFmtId="183" fontId="428" fillId="91" borderId="14" applyAlignment="1" pivotButton="0" quotePrefix="0" xfId="7">
      <alignment horizontal="right" vertical="center" indent="1"/>
    </xf>
    <xf numFmtId="184" fontId="428" fillId="91" borderId="15" applyAlignment="1" pivotButton="0" quotePrefix="0" xfId="7">
      <alignment vertical="center"/>
    </xf>
    <xf numFmtId="0" fontId="428" fillId="0" borderId="0" applyAlignment="1" applyProtection="1" pivotButton="0" quotePrefix="0" xfId="0">
      <alignment horizontal="left" indent="2"/>
      <protection locked="0" hidden="0"/>
    </xf>
    <xf numFmtId="183" fontId="428" fillId="91" borderId="14" pivotButton="0" quotePrefix="0" xfId="0"/>
    <xf numFmtId="184" fontId="428" fillId="91" borderId="15" pivotButton="0" quotePrefix="0" xfId="0"/>
    <xf numFmtId="0" fontId="428" fillId="91" borderId="0" applyProtection="1" pivotButton="0" quotePrefix="0" xfId="0">
      <protection locked="0" hidden="0"/>
    </xf>
    <xf numFmtId="168" fontId="428" fillId="91" borderId="9" applyAlignment="1" pivotButton="0" quotePrefix="0" xfId="6">
      <alignment horizontal="left" vertical="center"/>
    </xf>
    <xf numFmtId="183" fontId="428" fillId="91" borderId="20" applyAlignment="1" pivotButton="0" quotePrefix="0" xfId="7">
      <alignment horizontal="right" vertical="center" indent="1"/>
    </xf>
    <xf numFmtId="0" fontId="428" fillId="91" borderId="0" applyAlignment="1" pivotButton="0" quotePrefix="0" xfId="6">
      <alignment horizontal="left" vertical="center" indent="2"/>
    </xf>
    <xf numFmtId="180" fontId="428" fillId="91" borderId="14" applyAlignment="1" pivotButton="0" quotePrefix="0" xfId="7">
      <alignment horizontal="right" vertical="center" indent="1"/>
    </xf>
    <xf numFmtId="180" fontId="428" fillId="91" borderId="15" applyAlignment="1" pivotButton="0" quotePrefix="0" xfId="7">
      <alignment horizontal="right" vertical="center"/>
    </xf>
    <xf numFmtId="0" fontId="429" fillId="0" borderId="15" applyAlignment="1" pivotButton="0" quotePrefix="0" xfId="7">
      <alignment wrapText="1"/>
    </xf>
    <xf numFmtId="0" fontId="0" fillId="0" borderId="15" pivotButton="0" quotePrefix="0" xfId="0"/>
  </cellXfs>
  <cellStyles count="167">
    <cellStyle name="Normal" xfId="0" builtinId="0"/>
    <cellStyle name="Heading 1" xfId="1" builtinId="16"/>
    <cellStyle name="Normal 11 2" xfId="2"/>
    <cellStyle name="Normal 9 2" xfId="3"/>
    <cellStyle name="Normal 2 4" xfId="4"/>
    <cellStyle name="Normal 2" xfId="5"/>
    <cellStyle name="Normal 10 4 2 2 2" xfId="6"/>
    <cellStyle name="Normal 2 2 4" xfId="7"/>
    <cellStyle name="Normal 4 5" xfId="8"/>
    <cellStyle name="Comma 2 2" xfId="9"/>
    <cellStyle name="Normal 2 10" xfId="10"/>
    <cellStyle name="Normal 2 2 2" xfId="11"/>
    <cellStyle name="Normal 12 2 2 2" xfId="12"/>
    <cellStyle name="Hyperlink 2" xfId="13"/>
    <cellStyle name="Normal 2 2 3" xfId="14"/>
    <cellStyle name="Percent 2" xfId="15"/>
    <cellStyle name="Normal - Style1 2" xfId="16"/>
    <cellStyle name="Normal 4 3" xfId="17"/>
    <cellStyle name="Percent 3" xfId="18"/>
    <cellStyle name="Normal 12 2 3" xfId="19"/>
    <cellStyle name="Normal 62" xfId="20"/>
    <cellStyle name="Comma 3" xfId="21"/>
    <cellStyle name="Currency 2 2" xfId="22"/>
    <cellStyle name="Currency 2 2 2" xfId="23"/>
    <cellStyle name="Normal 4 11 4" xfId="24"/>
    <cellStyle name="Normal 3 2" xfId="25"/>
    <cellStyle name="Normal 15" xfId="26"/>
    <cellStyle name="Comma 2 12" xfId="27"/>
    <cellStyle name="Percent 2 12" xfId="28"/>
    <cellStyle name="Normal 14" xfId="29"/>
    <cellStyle name="Normal 3 2 2" xfId="30"/>
    <cellStyle name="Percent 2 2" xfId="31"/>
    <cellStyle name="Percent 7" xfId="32"/>
    <cellStyle name="Normal 2 2" xfId="33"/>
    <cellStyle name="Normal 7" xfId="34"/>
    <cellStyle name="Percent 4" xfId="35"/>
    <cellStyle name="Comma 6" xfId="36"/>
    <cellStyle name="Percent 2 2 2" xfId="37"/>
    <cellStyle name="Comma 2 2 2" xfId="38"/>
    <cellStyle name="Normal 6" xfId="39"/>
    <cellStyle name="Normal 3" xfId="40"/>
    <cellStyle name="Normal 4" xfId="41"/>
    <cellStyle name="Normal 2 2 2 2" xfId="42"/>
    <cellStyle name="Normal 9" xfId="43"/>
    <cellStyle name="Normal 2 2 3 3" xfId="44"/>
    <cellStyle name="Normal 2 2 5" xfId="45"/>
    <cellStyle name="Normal 8 2 2 2" xfId="46"/>
    <cellStyle name="Normal 2 3 4" xfId="47"/>
    <cellStyle name="Normal 11 2 2" xfId="48"/>
    <cellStyle name="Normal 4 2 2" xfId="49"/>
    <cellStyle name="Normal 12 2 3 2" xfId="50"/>
    <cellStyle name="Normal 6 2" xfId="51"/>
    <cellStyle name="Normal 4 2" xfId="52"/>
    <cellStyle name="Comma 2" xfId="53"/>
    <cellStyle name="Percent 2 2 3" xfId="54"/>
    <cellStyle name="Normal 14 2" xfId="55"/>
    <cellStyle name="Normal 10 4 2 2 3" xfId="56"/>
    <cellStyle name="Normal 12 2 2 2 2" xfId="57"/>
    <cellStyle name="Hyperlink 2 2" xfId="58"/>
    <cellStyle name="Normal 2 2 3 2" xfId="59"/>
    <cellStyle name="Hyperlink 2 2 2" xfId="60"/>
    <cellStyle name="Normal 8 2 2 2 2" xfId="61"/>
    <cellStyle name="Heading 2" xfId="62" builtinId="17"/>
    <cellStyle name="Property Name" xfId="63"/>
    <cellStyle name="Normal 62 2" xfId="64"/>
    <cellStyle name="Normal_AssumptionsTemplateArgus_SR" xfId="65"/>
    <cellStyle name="Normal 19" xfId="66"/>
    <cellStyle name="Currency 2 4" xfId="67"/>
    <cellStyle name="Normal 6 2 2" xfId="68"/>
    <cellStyle name="Comma 2 2 2 2" xfId="69"/>
    <cellStyle name="Normal 3 3" xfId="70"/>
    <cellStyle name="Hyperlink 4" xfId="71"/>
    <cellStyle name="Comma 4" xfId="72"/>
    <cellStyle name="Normal_1Title Page" xfId="73"/>
    <cellStyle name="Normal_Slbo" xfId="74"/>
    <cellStyle name="Normal 16 2 2" xfId="75"/>
    <cellStyle name="Normal 2 12" xfId="76"/>
    <cellStyle name="Normal 2 13" xfId="77"/>
    <cellStyle name="Comma 5" xfId="78"/>
    <cellStyle name="Hyperlink" xfId="79" builtinId="8"/>
    <cellStyle name="Percent" xfId="80" builtinId="5"/>
    <cellStyle name="Percent 3 9" xfId="81"/>
    <cellStyle name="Normal 5" xfId="82"/>
    <cellStyle name="Normal 4 9 5" xfId="83"/>
    <cellStyle name="Normal 5 9" xfId="84"/>
    <cellStyle name="Normal 2 2 6" xfId="85"/>
    <cellStyle name="Percent 4 9" xfId="86"/>
    <cellStyle name="Normal 8" xfId="87"/>
    <cellStyle name="Currency 2" xfId="88"/>
    <cellStyle name="Normal 10" xfId="89"/>
    <cellStyle name="Comma" xfId="90" builtinId="3"/>
    <cellStyle name="Normal 11" xfId="91"/>
    <cellStyle name="Normal 12 2 2 2 2 4" xfId="92"/>
    <cellStyle name="Normal 12" xfId="93"/>
    <cellStyle name="Percent 7 2" xfId="94"/>
    <cellStyle name="Currency 3" xfId="95"/>
    <cellStyle name="Normal 2 3" xfId="96"/>
    <cellStyle name="Normal 3 4" xfId="97"/>
    <cellStyle name="Percent 5" xfId="98"/>
    <cellStyle name="Normal 4 3 2" xfId="99"/>
    <cellStyle name="Percent 3 2" xfId="100"/>
    <cellStyle name="Normal 13" xfId="101"/>
    <cellStyle name="Normal 16" xfId="102"/>
    <cellStyle name="Currency" xfId="103" builtinId="4"/>
    <cellStyle name="Normal 2 11" xfId="104"/>
    <cellStyle name="Heading 1 2" xfId="105"/>
    <cellStyle name="Normal 13 2" xfId="106"/>
    <cellStyle name="Comma 8" xfId="107"/>
    <cellStyle name="Percent 5 2" xfId="108"/>
    <cellStyle name="Percent 6" xfId="109"/>
    <cellStyle name="Normal 2 5" xfId="110"/>
    <cellStyle name="Normal 17" xfId="111"/>
    <cellStyle name="Normal 11 3" xfId="112"/>
    <cellStyle name="Comma 11" xfId="113"/>
    <cellStyle name="Normal 5 2" xfId="114"/>
    <cellStyle name="Comma 5 2" xfId="115"/>
    <cellStyle name="Percent 5 3" xfId="116"/>
    <cellStyle name="Normal 3 5" xfId="117"/>
    <cellStyle name="Normal 18" xfId="118"/>
    <cellStyle name="Normal 2 6" xfId="119"/>
    <cellStyle name="Normal 20" xfId="120"/>
    <cellStyle name="Percent 8" xfId="121"/>
    <cellStyle name="Currency 4" xfId="122"/>
    <cellStyle name="Normal 21" xfId="123"/>
    <cellStyle name="Normal 22" xfId="124"/>
    <cellStyle name="Title 2" xfId="125"/>
    <cellStyle name="40% - Accent1 2" xfId="126"/>
    <cellStyle name="Normal 23" xfId="127"/>
    <cellStyle name="Currency 5" xfId="128"/>
    <cellStyle name="Normal 24" xfId="129"/>
    <cellStyle name="Currency 6" xfId="130"/>
    <cellStyle name="Normal 3 6" xfId="131"/>
    <cellStyle name="Comma 7" xfId="132"/>
    <cellStyle name="Hyperlink 3" xfId="133"/>
    <cellStyle name="Normal 2 2 7" xfId="134"/>
    <cellStyle name="Milliers 14 2 2" xfId="135"/>
    <cellStyle name="Normal 4 4" xfId="136"/>
    <cellStyle name="Monétaire 2" xfId="137"/>
    <cellStyle name="Normal 25" xfId="138"/>
    <cellStyle name="Hyperlink 5" xfId="139"/>
    <cellStyle name="Currency 7" xfId="140"/>
    <cellStyle name="Normal 26" xfId="141"/>
    <cellStyle name="Percent 9" xfId="142"/>
    <cellStyle name="Normal 3 7" xfId="143"/>
    <cellStyle name="Currency 8" xfId="144"/>
    <cellStyle name="Currency 3 2" xfId="145"/>
    <cellStyle name="Excel Built-in Total" xfId="146"/>
    <cellStyle name="Percent 2 3" xfId="147"/>
    <cellStyle name="Comma 3 2" xfId="148"/>
    <cellStyle name="Normal 5 3" xfId="149"/>
    <cellStyle name="Normal 27" xfId="150"/>
    <cellStyle name="Normal 28" xfId="151"/>
    <cellStyle name="Normal 29" xfId="152"/>
    <cellStyle name="Accent5 2" xfId="153"/>
    <cellStyle name="Hyperlink 6" xfId="154"/>
    <cellStyle name="Comma 9" xfId="155"/>
    <cellStyle name="Accent6 2" xfId="156"/>
    <cellStyle name="Accent6 2 2" xfId="157"/>
    <cellStyle name="Input 2" xfId="158"/>
    <cellStyle name="Percent 2 4" xfId="159"/>
    <cellStyle name="Accent4 2" xfId="160"/>
    <cellStyle name="Comma 2 3" xfId="161"/>
    <cellStyle name="Input 2 2" xfId="162"/>
    <cellStyle name="40% - Accent5 2" xfId="163"/>
    <cellStyle name="20% - Accent5 2" xfId="164"/>
    <cellStyle name="Calculation 2" xfId="165"/>
    <cellStyle name="Currency 9" xfId="166"/>
  </cellStyles>
  <dxfs count="44">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3999450666829432"/>
        </patternFill>
      </fill>
    </dxf>
    <dxf>
      <fill>
        <patternFill>
          <bgColor theme="5" tint="0.3999450666829432"/>
        </patternFill>
      </fill>
    </dxf>
    <dxf>
      <fill>
        <patternFill>
          <bgColor theme="0" tint="-0.1499679555650502"/>
        </patternFill>
      </fill>
    </dxf>
    <dxf>
      <font>
        <color rgb="FF9C0006"/>
      </font>
      <fill>
        <patternFill>
          <bgColor rgb="FFFFC7CE"/>
        </patternFill>
      </fill>
    </dxf>
    <dxf>
      <fill>
        <patternFill>
          <bgColor theme="0" tint="-0.1499679555650502"/>
        </patternFill>
      </fill>
    </dxf>
    <dxf>
      <font>
        <strike val="0"/>
      </font>
      <fill>
        <patternFill>
          <bgColor theme="0" tint="-0.1499679555650502"/>
        </patternFill>
      </fill>
    </dxf>
    <dxf>
      <fill>
        <patternFill>
          <bgColor theme="0" tint="-0.1499679555650502"/>
        </patternFill>
      </fill>
    </dxf>
    <dxf>
      <font>
        <strike val="0"/>
      </font>
      <fill>
        <patternFill>
          <bgColor theme="0" tint="-0.1499679555650502"/>
        </patternFill>
      </fill>
    </dxf>
    <dxf>
      <font>
        <strike val="0"/>
      </font>
      <fill>
        <patternFill>
          <bgColor theme="0" tint="-0.1499679555650502"/>
        </patternFill>
      </fill>
    </dxf>
    <dxf>
      <font>
        <strike val="0"/>
      </font>
      <fill>
        <patternFill>
          <bgColor theme="0" tint="-0.1499679555650502"/>
        </patternFill>
      </fill>
    </dxf>
    <dxf>
      <font>
        <color rgb="FF9C0006"/>
      </font>
      <fill>
        <patternFill>
          <bgColor rgb="FFFFC7CE"/>
        </patternFill>
      </fill>
    </dxf>
    <dxf>
      <font>
        <color rgb="FF9C0006"/>
      </font>
      <fill>
        <patternFill>
          <bgColor rgb="FFFFC7CE"/>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ont>
        <strike val="0"/>
        <color rgb="FFFF0000"/>
      </font>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externalLink" Target="/xl/externalLinks/externalLink1.xml" Id="rId102" /><Relationship Type="http://schemas.openxmlformats.org/officeDocument/2006/relationships/styles" Target="styles.xml" Id="rId103" /><Relationship Type="http://schemas.openxmlformats.org/officeDocument/2006/relationships/theme" Target="theme/theme1.xml" Id="rId104"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600" b="1" i="0" strike="noStrike" kern="1200" spc="0" normalizeH="0" baseline="0">
                <a:solidFill>
                  <a:schemeClr val="dk1">
                    <a:lumMod val="50000"/>
                    <a:lumOff val="50000"/>
                  </a:schemeClr>
                </a:solidFill>
                <a:latin typeface="+mj-lt"/>
                <a:ea typeface="+mj-ea"/>
                <a:cs typeface="+mj-cs"/>
              </a:defRPr>
            </a:pPr>
            <a:r>
              <a:rPr lang="en-US"/>
              <a:t>Tenancy By GLA</a:t>
            </a:r>
          </a:p>
        </rich>
      </tx>
      <layout>
        <manualLayout>
          <xMode val="edge"/>
          <yMode val="edge"/>
          <wMode val="factor"/>
          <hMode val="factor"/>
          <x val="0.2830427018434892"/>
          <y val="0.04591957565973233"/>
        </manualLayout>
      </layout>
      <overlay val="0"/>
      <spPr>
        <a:noFill/>
        <a:ln>
          <a:noFill/>
          <a:prstDash val="solid"/>
        </a:ln>
      </spPr>
      <txPr>
        <a:bodyPr rot="0" spcFirstLastPara="1" vertOverflow="ellipsis" vert="horz" wrap="square" anchor="ctr" anchorCtr="1"/>
        <a:lstStyle/>
        <a:p>
          <a:pPr>
            <a:defRPr sz="1600" b="1" i="0" strike="noStrike" kern="1200" spc="0" normalizeH="0" baseline="0">
              <a:solidFill>
                <a:schemeClr val="dk1">
                  <a:lumMod val="50000"/>
                  <a:lumOff val="50000"/>
                </a:schemeClr>
              </a:solidFill>
              <a:latin typeface="+mj-lt"/>
              <a:ea typeface="+mj-ea"/>
              <a:cs typeface="+mj-cs"/>
            </a:defRPr>
          </a:pPr>
          <a:r>
            <a:t>None</a:t>
          </a:r>
          <a:endParaRPr lang="en-US"/>
        </a:p>
      </txPr>
    </title>
    <plotArea>
      <layout>
        <manualLayout>
          <layoutTarget val="inner"/>
          <xMode val="edge"/>
          <yMode val="edge"/>
          <wMode val="factor"/>
          <hMode val="factor"/>
          <x val="0.2319044598927527"/>
          <y val="0.1915132549084833"/>
          <w val="0.4029039822328828"/>
          <h val="0.7164580700641127"/>
        </manualLayout>
      </layout>
      <doughnutChart>
        <varyColors val="1"/>
        <ser>
          <idx val="0"/>
          <order val="0"/>
          <spPr>
            <a:ln>
              <a:prstDash val="solid"/>
            </a:ln>
          </spPr>
          <dPt>
            <idx val="0"/>
            <bubble3D val="0"/>
            <spPr>
              <a:gradFill>
                <a:gsLst>
                  <a:gs pos="100000">
                    <a:schemeClr val="accent1">
                      <a:lumMod val="60000"/>
                      <a:lumOff val="40000"/>
                    </a:schemeClr>
                  </a:gs>
                  <a:gs pos="0">
                    <a:schemeClr val="accent1"/>
                  </a:gs>
                </a:gsLst>
                <a:lin ang="5400000" scaled="0"/>
              </a:gradFill>
              <a:ln w="19050">
                <a:solidFill>
                  <a:schemeClr val="lt1"/>
                </a:solidFill>
                <a:prstDash val="solid"/>
              </a:ln>
            </spPr>
          </dPt>
          <dPt>
            <idx val="1"/>
            <bubble3D val="0"/>
            <spPr>
              <a:gradFill>
                <a:gsLst>
                  <a:gs pos="100000">
                    <a:schemeClr val="accent2">
                      <a:lumMod val="60000"/>
                      <a:lumOff val="40000"/>
                    </a:schemeClr>
                  </a:gs>
                  <a:gs pos="0">
                    <a:schemeClr val="accent2"/>
                  </a:gs>
                </a:gsLst>
                <a:lin ang="5400000" scaled="0"/>
              </a:gradFill>
              <a:ln w="19050">
                <a:solidFill>
                  <a:schemeClr val="lt1"/>
                </a:solidFill>
                <a:prstDash val="solid"/>
              </a:ln>
            </spPr>
          </dPt>
          <dPt>
            <idx val="2"/>
            <bubble3D val="0"/>
            <spPr>
              <a:gradFill>
                <a:gsLst>
                  <a:gs pos="100000">
                    <a:schemeClr val="accent3">
                      <a:lumMod val="60000"/>
                      <a:lumOff val="40000"/>
                    </a:schemeClr>
                  </a:gs>
                  <a:gs pos="0">
                    <a:schemeClr val="accent3"/>
                  </a:gs>
                </a:gsLst>
                <a:lin ang="5400000" scaled="0"/>
              </a:gradFill>
              <a:ln w="19050">
                <a:solidFill>
                  <a:schemeClr val="lt1"/>
                </a:solidFill>
                <a:prstDash val="solid"/>
              </a:ln>
            </spPr>
          </dPt>
          <dPt>
            <idx val="3"/>
            <bubble3D val="0"/>
            <spPr>
              <a:gradFill>
                <a:gsLst>
                  <a:gs pos="100000">
                    <a:schemeClr val="accent4">
                      <a:lumMod val="60000"/>
                      <a:lumOff val="40000"/>
                    </a:schemeClr>
                  </a:gs>
                  <a:gs pos="0">
                    <a:schemeClr val="accent4"/>
                  </a:gs>
                </a:gsLst>
                <a:lin ang="5400000" scaled="0"/>
              </a:gradFill>
              <a:ln w="19050">
                <a:solidFill>
                  <a:schemeClr val="lt1"/>
                </a:solidFill>
                <a:prstDash val="solid"/>
              </a:ln>
            </spPr>
          </dPt>
          <dPt>
            <idx val="4"/>
            <bubble3D val="0"/>
            <spPr>
              <a:gradFill>
                <a:gsLst>
                  <a:gs pos="100000">
                    <a:schemeClr val="accent5">
                      <a:lumMod val="60000"/>
                      <a:lumOff val="40000"/>
                    </a:schemeClr>
                  </a:gs>
                  <a:gs pos="0">
                    <a:schemeClr val="accent5"/>
                  </a:gs>
                </a:gsLst>
                <a:lin ang="5400000" scaled="0"/>
              </a:gradFill>
              <a:ln w="19050">
                <a:solidFill>
                  <a:schemeClr val="lt1"/>
                </a:solidFill>
                <a:prstDash val="solid"/>
              </a:ln>
            </spPr>
          </dPt>
          <dPt>
            <idx val="5"/>
            <bubble3D val="0"/>
            <spPr>
              <a:gradFill>
                <a:gsLst>
                  <a:gs pos="100000">
                    <a:schemeClr val="accent6">
                      <a:lumMod val="60000"/>
                      <a:lumOff val="40000"/>
                    </a:schemeClr>
                  </a:gs>
                  <a:gs pos="0">
                    <a:schemeClr val="accent6"/>
                  </a:gs>
                </a:gsLst>
                <a:lin ang="5400000" scaled="0"/>
              </a:gradFill>
              <a:ln w="19050">
                <a:solidFill>
                  <a:schemeClr val="lt1"/>
                </a:solidFill>
                <a:prstDash val="solid"/>
              </a:ln>
            </spPr>
          </dPt>
          <dLbls>
            <numFmt formatCode="0.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dk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('TT Top GLA'!$E$6:$E$10,'TT Top GLA'!$E$14)</f>
              <strCache>
                <ptCount val="6"/>
                <pt idx="0">
                  <v>Enterprise Rent-a-Car</v>
                </pt>
                <pt idx="1">
                  <v>Texas Tech University</v>
                </pt>
                <pt idx="2">
                  <v>Equipment One Co.</v>
                </pt>
                <pt idx="3">
                  <v>Lennar Title</v>
                </pt>
                <pt idx="4">
                  <v>Farmers Insurance</v>
                </pt>
                <pt idx="5">
                  <v>Vacant</v>
                </pt>
              </strCache>
            </strRef>
          </cat>
          <val>
            <numRef>
              <f>('TT Top GLA'!$G$6:$G$10,'TT Top GLA'!$G$14)</f>
              <numCache>
                <formatCode>0.0%</formatCode>
                <ptCount val="6"/>
                <pt idx="0">
                  <v>0.3922187470381954</v>
                </pt>
                <pt idx="1">
                  <v>0.2563548478817174</v>
                </pt>
                <pt idx="2">
                  <v>0.1299118566960478</v>
                </pt>
                <pt idx="3">
                  <v>0.06136859065491423</v>
                </pt>
                <pt idx="4">
                  <v>0.03193062268979244</v>
                </pt>
                <pt idx="5">
                  <v>0.1282153350393328</v>
                </pt>
              </numCache>
            </numRef>
          </val>
        </ser>
        <dLbls>
          <showLegendKey val="0"/>
          <showVal val="0"/>
          <showCatName val="0"/>
          <showSerName val="0"/>
          <showPercent val="1"/>
          <showBubbleSize val="0"/>
          <showLeaderLines val="1"/>
        </dLbls>
        <firstSliceAng val="0"/>
        <holeSize val="70"/>
      </doughnutChart>
    </plotArea>
    <legend>
      <legendPos val="r"/>
      <layout>
        <manualLayout>
          <xMode val="edge"/>
          <yMode val="edge"/>
          <wMode val="factor"/>
          <hMode val="factor"/>
          <x val="0.6532874891692992"/>
          <y val="0.1810105078693016"/>
          <w val="0.3338010928011461"/>
          <h val="0.6629665853733496"/>
        </manualLayout>
      </layout>
      <overlay val="0"/>
      <spPr>
        <a:solidFill>
          <a:schemeClr val="lt1">
            <a:alpha val="50000"/>
          </a:schemeClr>
        </a:solidFill>
        <a:ln>
          <a:noFill/>
          <a:prstDash val="solid"/>
        </a:ln>
      </spPr>
      <txPr>
        <a:bodyPr rot="0" spcFirstLastPara="1" vertOverflow="ellipsis" vert="horz" wrap="square" anchor="ctr" anchorCtr="1"/>
        <a:lstStyle/>
        <a:p>
          <a:pPr>
            <a:defRPr sz="1000" b="0" i="0" strike="noStrike" kern="1200" baseline="0">
              <a:solidFill>
                <a:schemeClr val="dk1">
                  <a:lumMod val="65000"/>
                  <a:lumOff val="35000"/>
                </a:schemeClr>
              </a:solidFill>
              <a:latin typeface="+mn-lt"/>
              <a:ea typeface="+mn-ea"/>
              <a:cs typeface="+mn-cs"/>
            </a:defRPr>
          </a:pPr>
          <a:r>
            <a:t>None</a:t>
          </a:r>
          <a:endParaRPr lang="en-US"/>
        </a:p>
      </txPr>
    </legend>
    <plotVisOnly val="1"/>
    <dispBlanksAs val="gap"/>
  </chart>
  <spPr>
    <a:pattFill prst="dkDnDiag">
      <a:fgClr>
        <a:schemeClr val="lt1"/>
      </a:fgClr>
      <a:bgClr>
        <a:schemeClr val="dk1">
          <a:lumMod val="10000"/>
          <a:lumOff val="90000"/>
        </a:schemeClr>
      </a:bgClr>
    </a:pattFill>
    <a:ln w="9525" cap="flat" cmpd="sng" algn="ctr">
      <a:solidFill>
        <a:schemeClr val="dk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600" b="1" i="0" strike="noStrike" kern="1200" spc="0" normalizeH="0" baseline="0">
                <a:solidFill>
                  <a:schemeClr val="dk1">
                    <a:lumMod val="50000"/>
                    <a:lumOff val="50000"/>
                  </a:schemeClr>
                </a:solidFill>
                <a:latin typeface="+mj-lt"/>
                <a:ea typeface="+mj-ea"/>
                <a:cs typeface="+mj-cs"/>
              </a:defRPr>
            </a:pPr>
            <a:r>
              <a:rPr lang="en-US"/>
              <a:t>Tenancy By Revenue</a:t>
            </a:r>
          </a:p>
        </rich>
      </tx>
      <layout>
        <manualLayout>
          <xMode val="edge"/>
          <yMode val="edge"/>
          <wMode val="factor"/>
          <hMode val="factor"/>
          <x val="0.2830427018434892"/>
          <y val="0.04591957565973233"/>
        </manualLayout>
      </layout>
      <overlay val="0"/>
      <spPr>
        <a:noFill/>
        <a:ln>
          <a:noFill/>
          <a:prstDash val="solid"/>
        </a:ln>
      </spPr>
      <txPr>
        <a:bodyPr rot="0" spcFirstLastPara="1" vertOverflow="ellipsis" vert="horz" wrap="square" anchor="ctr" anchorCtr="1"/>
        <a:lstStyle/>
        <a:p>
          <a:pPr>
            <a:defRPr sz="1600" b="1" i="0" strike="noStrike" kern="1200" spc="0" normalizeH="0" baseline="0">
              <a:solidFill>
                <a:schemeClr val="dk1">
                  <a:lumMod val="50000"/>
                  <a:lumOff val="50000"/>
                </a:schemeClr>
              </a:solidFill>
              <a:latin typeface="+mj-lt"/>
              <a:ea typeface="+mj-ea"/>
              <a:cs typeface="+mj-cs"/>
            </a:defRPr>
          </a:pPr>
          <a:r>
            <a:t>None</a:t>
          </a:r>
          <a:endParaRPr lang="en-US"/>
        </a:p>
      </txPr>
    </title>
    <plotArea>
      <layout>
        <manualLayout>
          <layoutTarget val="inner"/>
          <xMode val="edge"/>
          <yMode val="edge"/>
          <wMode val="factor"/>
          <hMode val="factor"/>
          <x val="0.2319044598927527"/>
          <y val="0.1915132549084833"/>
          <w val="0.4029039822328828"/>
          <h val="0.7164580700641127"/>
        </manualLayout>
      </layout>
      <doughnutChart>
        <varyColors val="1"/>
        <ser>
          <idx val="0"/>
          <order val="0"/>
          <spPr>
            <a:ln>
              <a:prstDash val="solid"/>
            </a:ln>
          </spPr>
          <dPt>
            <idx val="0"/>
            <bubble3D val="0"/>
            <spPr>
              <a:gradFill>
                <a:gsLst>
                  <a:gs pos="100000">
                    <a:schemeClr val="accent1">
                      <a:lumMod val="60000"/>
                      <a:lumOff val="40000"/>
                    </a:schemeClr>
                  </a:gs>
                  <a:gs pos="0">
                    <a:schemeClr val="accent1"/>
                  </a:gs>
                </a:gsLst>
                <a:lin ang="5400000" scaled="0"/>
              </a:gradFill>
              <a:ln w="19050">
                <a:solidFill>
                  <a:schemeClr val="lt1"/>
                </a:solidFill>
                <a:prstDash val="solid"/>
              </a:ln>
            </spPr>
          </dPt>
          <dPt>
            <idx val="1"/>
            <bubble3D val="0"/>
            <spPr>
              <a:gradFill>
                <a:gsLst>
                  <a:gs pos="100000">
                    <a:schemeClr val="accent2">
                      <a:lumMod val="60000"/>
                      <a:lumOff val="40000"/>
                    </a:schemeClr>
                  </a:gs>
                  <a:gs pos="0">
                    <a:schemeClr val="accent2"/>
                  </a:gs>
                </a:gsLst>
                <a:lin ang="5400000" scaled="0"/>
              </a:gradFill>
              <a:ln w="19050">
                <a:solidFill>
                  <a:schemeClr val="lt1"/>
                </a:solidFill>
                <a:prstDash val="solid"/>
              </a:ln>
            </spPr>
          </dPt>
          <dPt>
            <idx val="2"/>
            <bubble3D val="0"/>
            <spPr>
              <a:gradFill>
                <a:gsLst>
                  <a:gs pos="100000">
                    <a:schemeClr val="accent3">
                      <a:lumMod val="60000"/>
                      <a:lumOff val="40000"/>
                    </a:schemeClr>
                  </a:gs>
                  <a:gs pos="0">
                    <a:schemeClr val="accent3"/>
                  </a:gs>
                </a:gsLst>
                <a:lin ang="5400000" scaled="0"/>
              </a:gradFill>
              <a:ln w="19050">
                <a:solidFill>
                  <a:schemeClr val="lt1"/>
                </a:solidFill>
                <a:prstDash val="solid"/>
              </a:ln>
            </spPr>
          </dPt>
          <dPt>
            <idx val="3"/>
            <bubble3D val="0"/>
            <spPr>
              <a:gradFill>
                <a:gsLst>
                  <a:gs pos="100000">
                    <a:schemeClr val="accent4">
                      <a:lumMod val="60000"/>
                      <a:lumOff val="40000"/>
                    </a:schemeClr>
                  </a:gs>
                  <a:gs pos="0">
                    <a:schemeClr val="accent4"/>
                  </a:gs>
                </a:gsLst>
                <a:lin ang="5400000" scaled="0"/>
              </a:gradFill>
              <a:ln w="19050">
                <a:solidFill>
                  <a:schemeClr val="lt1"/>
                </a:solidFill>
                <a:prstDash val="solid"/>
              </a:ln>
            </spPr>
          </dPt>
          <dPt>
            <idx val="4"/>
            <bubble3D val="0"/>
            <spPr>
              <a:gradFill>
                <a:gsLst>
                  <a:gs pos="100000">
                    <a:schemeClr val="accent5">
                      <a:lumMod val="60000"/>
                      <a:lumOff val="40000"/>
                    </a:schemeClr>
                  </a:gs>
                  <a:gs pos="0">
                    <a:schemeClr val="accent5"/>
                  </a:gs>
                </a:gsLst>
                <a:lin ang="5400000" scaled="0"/>
              </a:gradFill>
              <a:ln w="19050">
                <a:solidFill>
                  <a:schemeClr val="lt1"/>
                </a:solidFill>
                <a:prstDash val="solid"/>
              </a:ln>
            </spPr>
          </dPt>
          <dLbls>
            <numFmt formatCode="0.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dk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1"/>
          </dLbls>
          <cat>
            <strRef>
              <f>'TT Top Rev'!$E$6:$E$10</f>
              <strCache>
                <ptCount val="5"/>
                <pt idx="0">
                  <v>Enterprise Rent-a-Car</v>
                </pt>
                <pt idx="1">
                  <v>Texas Tech University</v>
                </pt>
                <pt idx="2">
                  <v>Equipment One Co.</v>
                </pt>
                <pt idx="3">
                  <v>Lennar Title</v>
                </pt>
                <pt idx="4">
                  <v>Farmers Insurance</v>
                </pt>
              </strCache>
            </strRef>
          </cat>
          <val>
            <numRef>
              <f>'TT Top Rev'!$Q$6:$Q$10</f>
              <numCache>
                <formatCode>0.0%</formatCode>
                <ptCount val="5"/>
                <pt idx="0">
                  <v>0.4697347371875277</v>
                </pt>
                <pt idx="1">
                  <v>0.2885671663057722</v>
                </pt>
                <pt idx="2">
                  <v>0.1391927046789623</v>
                </pt>
                <pt idx="3">
                  <v>0.06838068138885711</v>
                </pt>
                <pt idx="4">
                  <v>0.03412471043888075</v>
                </pt>
              </numCache>
            </numRef>
          </val>
        </ser>
        <dLbls>
          <showLegendKey val="0"/>
          <showVal val="0"/>
          <showCatName val="0"/>
          <showSerName val="0"/>
          <showPercent val="1"/>
          <showBubbleSize val="0"/>
          <showLeaderLines val="1"/>
        </dLbls>
        <firstSliceAng val="0"/>
        <holeSize val="70"/>
      </doughnutChart>
    </plotArea>
    <legend>
      <legendPos val="r"/>
      <layout>
        <manualLayout>
          <xMode val="edge"/>
          <yMode val="edge"/>
          <wMode val="factor"/>
          <hMode val="factor"/>
          <x val="0.6726986122108434"/>
          <y val="0.1810105078693016"/>
          <w val="0.3143898297589046"/>
          <h val="0.6629665853733496"/>
        </manualLayout>
      </layout>
      <overlay val="0"/>
      <spPr>
        <a:solidFill>
          <a:schemeClr val="lt1">
            <a:alpha val="50000"/>
          </a:schemeClr>
        </a:solidFill>
        <a:ln>
          <a:noFill/>
          <a:prstDash val="solid"/>
        </a:ln>
      </spPr>
      <txPr>
        <a:bodyPr rot="0" spcFirstLastPara="1" vertOverflow="ellipsis" vert="horz" wrap="square" anchor="ctr" anchorCtr="1"/>
        <a:lstStyle/>
        <a:p>
          <a:pPr>
            <a:defRPr sz="1000" b="0" i="0" strike="noStrike" kern="1200" baseline="0">
              <a:solidFill>
                <a:schemeClr val="dk1">
                  <a:lumMod val="65000"/>
                  <a:lumOff val="35000"/>
                </a:schemeClr>
              </a:solidFill>
              <a:latin typeface="+mn-lt"/>
              <a:ea typeface="+mn-ea"/>
              <a:cs typeface="+mn-cs"/>
            </a:defRPr>
          </a:pPr>
          <a:r>
            <a:t>None</a:t>
          </a:r>
          <a:endParaRPr lang="en-US"/>
        </a:p>
      </txPr>
    </legend>
    <plotVisOnly val="1"/>
    <dispBlanksAs val="gap"/>
  </chart>
  <spPr>
    <a:pattFill prst="dkDnDiag">
      <a:fgClr>
        <a:schemeClr val="lt1"/>
      </a:fgClr>
      <a:bgClr>
        <a:schemeClr val="dk1">
          <a:lumMod val="10000"/>
          <a:lumOff val="90000"/>
        </a:schemeClr>
      </a:bgClr>
    </a:pattFill>
    <a:ln w="9525" cap="flat" cmpd="sng" algn="ctr">
      <a:solidFill>
        <a:schemeClr val="dk1">
          <a:lumMod val="15000"/>
          <a:lumOff val="85000"/>
        </a:schemeClr>
      </a:solidFill>
      <a:prstDash val="solid"/>
      <a:round/>
    </a:ln>
  </spPr>
</chartSpace>
</file>

<file path=xl/charts/chart3.xml><?xml version="1.0" encoding="utf-8"?>
<chartSpace xmlns:a="http://schemas.openxmlformats.org/drawingml/2006/main" xmlns="http://schemas.openxmlformats.org/drawingml/2006/chart">
  <chart>
    <plotArea>
      <layout/>
      <areaChart>
        <grouping val="standard"/>
        <varyColors val="0"/>
        <ser>
          <idx val="2"/>
          <order val="0"/>
          <tx>
            <strRef>
              <f>'Expiration Graph'!$G$29</f>
              <strCache>
                <ptCount val="1"/>
                <pt idx="0">
                  <v>% Cumulative</v>
                </pt>
              </strCache>
            </strRef>
          </tx>
          <spPr>
            <a:ln>
              <a:prstDash val="solid"/>
            </a:ln>
          </spPr>
          <cat>
            <numRef>
              <f>('Expiration Graph'!$D$35,'Expiration Graph'!$D$37:$D$38,'Expiration Graph'!$D$43)</f>
              <numCache>
                <formatCode>"FY"\ 0000</formatCode>
                <ptCount val="4"/>
                <pt idx="0">
                  <v>2028</v>
                </pt>
                <pt idx="1">
                  <v>2030</v>
                </pt>
                <pt idx="2">
                  <v>2031</v>
                </pt>
                <pt idx="3">
                  <v>2036</v>
                </pt>
              </numCache>
            </numRef>
          </cat>
          <val>
            <numRef>
              <f>('Expiration Graph'!$G$35,'Expiration Graph'!$G$37:$G$38,'Expiration Graph'!$G$43)</f>
              <numCache>
                <formatCode>0.0%</formatCode>
                <ptCount val="4"/>
                <pt idx="0">
                  <v>0.06136859065491423</v>
                </pt>
                <pt idx="1">
                  <v>0.709942185574827</v>
                </pt>
                <pt idx="2">
                  <v>0.7418728082646194</v>
                </pt>
                <pt idx="3">
                  <v>0.8717846649606672</v>
                </pt>
              </numCache>
            </numRef>
          </val>
        </ser>
        <dLbls>
          <showLegendKey val="0"/>
          <showVal val="0"/>
          <showCatName val="0"/>
          <showSerName val="0"/>
          <showPercent val="0"/>
          <showBubbleSize val="0"/>
        </dLbls>
        <axId val="10"/>
        <axId val="100"/>
      </areaChart>
      <barChart>
        <barDir val="col"/>
        <grouping val="clustered"/>
        <varyColors val="0"/>
        <ser>
          <idx val="3"/>
          <order val="3"/>
          <tx>
            <strRef>
              <f>'Expiration Graph'!$E$29</f>
              <strCache>
                <ptCount val="1"/>
                <pt idx="0">
                  <v>SF Expiring</v>
                </pt>
              </strCache>
            </strRef>
          </tx>
          <spPr>
            <a:solidFill>
              <a:srgbClr val="051243"/>
            </a:solidFill>
            <a:ln>
              <a:prstDash val="solid"/>
            </a:ln>
          </spPr>
          <invertIfNegative val="0"/>
          <cat>
            <numRef>
              <f>('Expiration Graph'!$D$35,'Expiration Graph'!$D$37:$D$38,'Expiration Graph'!$D$43)</f>
              <numCache>
                <formatCode>"FY"\ 0000</formatCode>
                <ptCount val="4"/>
                <pt idx="0">
                  <v>2028</v>
                </pt>
                <pt idx="1">
                  <v>2030</v>
                </pt>
                <pt idx="2">
                  <v>2031</v>
                </pt>
                <pt idx="3">
                  <v>2036</v>
                </pt>
              </numCache>
            </numRef>
          </cat>
          <val>
            <numRef>
              <f>('Expiration Graph'!$E$35,'Expiration Graph'!$E$37:$E$38,'Expiration Graph'!$E$43)</f>
              <numCache>
                <formatCode>_(* #,##0_);_(* \(#,##0\);_(* "-"??_);_(@_)</formatCode>
                <ptCount val="4"/>
                <pt idx="0">
                  <v>6475</v>
                </pt>
                <pt idx="1">
                  <v>68431</v>
                </pt>
                <pt idx="2">
                  <v>3369</v>
                </pt>
                <pt idx="3">
                  <v>13707</v>
                </pt>
              </numCache>
            </numRef>
          </val>
        </ser>
        <dLbls>
          <showLegendKey val="0"/>
          <showVal val="0"/>
          <showCatName val="0"/>
          <showSerName val="0"/>
          <showPercent val="0"/>
          <showBubbleSize val="0"/>
        </dLbls>
        <gapWidth val="150"/>
        <axId val="2136167256"/>
        <axId val="2136163528"/>
      </barChart>
      <lineChart>
        <grouping val="standard"/>
        <varyColors val="0"/>
        <ser>
          <idx val="4"/>
          <order val="4"/>
          <tx>
            <strRef>
              <f>'Expiration Graph'!$F$29</f>
              <strCache>
                <ptCount val="1"/>
                <pt idx="0">
                  <v>% Expiring</v>
                </pt>
              </strCache>
            </strRef>
          </tx>
          <spPr>
            <a:ln>
              <a:prstDash val="solid"/>
            </a:ln>
          </spPr>
          <marker>
            <symbol val="none"/>
            <spPr>
              <a:ln>
                <a:prstDash val="solid"/>
              </a:ln>
            </spPr>
          </marker>
          <cat>
            <numRef>
              <f>('Expiration Graph'!$D$35,'Expiration Graph'!$D$37:$D$38,'Expiration Graph'!$D$43)</f>
              <numCache>
                <formatCode>"FY"\ 0000</formatCode>
                <ptCount val="4"/>
                <pt idx="0">
                  <v>2028</v>
                </pt>
                <pt idx="1">
                  <v>2030</v>
                </pt>
                <pt idx="2">
                  <v>2031</v>
                </pt>
                <pt idx="3">
                  <v>2036</v>
                </pt>
              </numCache>
            </numRef>
          </cat>
          <val>
            <numRef>
              <f>('Expiration Graph'!$F$35,'Expiration Graph'!$F$37:$F$38,'Expiration Graph'!$F$43)</f>
              <numCache>
                <formatCode>0.0%</formatCode>
                <ptCount val="4"/>
                <pt idx="0">
                  <v>0.06136859065491423</v>
                </pt>
                <pt idx="1">
                  <v>0.6485735949199128</v>
                </pt>
                <pt idx="2">
                  <v>0.03193062268979244</v>
                </pt>
                <pt idx="3">
                  <v>0.1299118566960478</v>
                </pt>
              </numCache>
            </numRef>
          </val>
          <smooth val="0"/>
        </ser>
        <dLbls>
          <showLegendKey val="0"/>
          <showVal val="0"/>
          <showCatName val="0"/>
          <showSerName val="0"/>
          <showPercent val="0"/>
          <showBubbleSize val="0"/>
        </dLbls>
        <marker val="1"/>
        <smooth val="0"/>
        <axId val="2136151752"/>
        <axId val="2136155464"/>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catAx>
        <axId val="2136167256"/>
        <scaling>
          <orientation val="minMax"/>
        </scaling>
        <delete val="0"/>
        <axPos val="b"/>
        <numFmt formatCode="&quot;FY&quot;\ 0000" sourceLinked="1"/>
        <majorTickMark val="none"/>
        <minorTickMark val="none"/>
        <tickLblPos val="nextTo"/>
        <spPr>
          <a:noFill/>
          <a:ln w="9525" cap="flat" cmpd="sng" algn="ctr">
            <a:solidFill>
              <a:schemeClr val="tx1">
                <a:lumMod val="15000"/>
                <a:lumOff val="85000"/>
              </a:schemeClr>
            </a:solidFill>
            <a:prstDash val="solid"/>
            <a:round/>
          </a:ln>
        </spPr>
        <txPr>
          <a:bodyPr rot="-60000000" vert="horz"/>
          <a:lstStyle/>
          <a:p>
            <a:pPr>
              <a:defRPr/>
            </a:pPr>
            <a:r>
              <a:t>None</a:t>
            </a:r>
            <a:endParaRPr lang="en-US"/>
          </a:p>
        </txPr>
        <crossAx val="2136163528"/>
        <crossesAt val="0"/>
        <auto val="1"/>
        <lblAlgn val="ctr"/>
        <lblOffset val="100"/>
        <noMultiLvlLbl val="0"/>
      </catAx>
      <valAx>
        <axId val="2136163528"/>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0"/>
        <majorTickMark val="none"/>
        <minorTickMark val="none"/>
        <tickLblPos val="nextTo"/>
        <spPr>
          <a:noFill/>
          <a:ln>
            <a:noFill/>
            <a:prstDash val="solid"/>
          </a:ln>
        </spPr>
        <txPr>
          <a:bodyPr rot="-60000000" vert="horz"/>
          <a:lstStyle/>
          <a:p>
            <a:pPr>
              <a:defRPr/>
            </a:pPr>
            <a:r>
              <a:t>None</a:t>
            </a:r>
            <a:endParaRPr lang="en-US"/>
          </a:p>
        </txPr>
        <crossAx val="2136167256"/>
        <crosses val="autoZero"/>
        <crossBetween val="between"/>
      </valAx>
      <catAx>
        <axId val="2136151752"/>
        <scaling>
          <orientation val="minMax"/>
        </scaling>
        <delete val="1"/>
        <axPos val="b"/>
        <numFmt formatCode="&quot;FY&quot;\ 0000" sourceLinked="1"/>
        <majorTickMark val="none"/>
        <minorTickMark val="none"/>
        <tickLblPos val="nextTo"/>
        <crossAx val="2136155464"/>
        <crosses val="autoZero"/>
        <auto val="1"/>
        <lblAlgn val="ctr"/>
        <lblOffset val="100"/>
        <noMultiLvlLbl val="0"/>
      </catAx>
      <valAx>
        <axId val="2136155464"/>
        <scaling>
          <orientation val="minMax"/>
          <max val="1"/>
        </scaling>
        <delete val="0"/>
        <axPos val="r"/>
        <numFmt formatCode="0%" sourceLinked="0"/>
        <majorTickMark val="none"/>
        <minorTickMark val="none"/>
        <tickLblPos val="nextTo"/>
        <spPr>
          <a:noFill/>
          <a:ln>
            <a:noFill/>
            <a:prstDash val="solid"/>
          </a:ln>
        </spPr>
        <txPr>
          <a:bodyPr rot="-60000000" vert="horz"/>
          <a:lstStyle/>
          <a:p>
            <a:pPr>
              <a:defRPr/>
            </a:pPr>
            <a:r>
              <a:t>None</a:t>
            </a:r>
            <a:endParaRPr lang="en-US"/>
          </a:p>
        </txPr>
        <crossAx val="2136151752"/>
        <crosses val="max"/>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4.xml><?xml version="1.0" encoding="utf-8"?>
<chartSpace xmlns:a="http://schemas.openxmlformats.org/drawingml/2006/main" xmlns="http://schemas.openxmlformats.org/drawingml/2006/chart">
  <chart>
    <plotArea>
      <layout>
        <manualLayout>
          <layoutTarget val="inner"/>
          <xMode val="edge"/>
          <yMode val="edge"/>
          <wMode val="factor"/>
          <hMode val="factor"/>
          <x val="0.05777802846344838"/>
          <y val="0.03885586212137792"/>
          <w val="0.8759653448603697"/>
          <h val="0.7183279712534365"/>
        </manualLayout>
      </layout>
      <areaChart>
        <grouping val="standard"/>
        <varyColors val="0"/>
        <dLbls>
          <showLegendKey val="0"/>
          <showVal val="0"/>
          <showCatName val="0"/>
          <showSerName val="0"/>
          <showPercent val="0"/>
          <showBubbleSize val="0"/>
        </dLbls>
        <axId val="10"/>
        <axId val="100"/>
      </areaChart>
      <barChart>
        <barDir val="col"/>
        <grouping val="clustered"/>
        <varyColors val="0"/>
        <ser>
          <idx val="0"/>
          <order val="0"/>
          <tx>
            <strRef>
              <f>'Mkt Rnt Exp vs Wtd Avg Rnt Exp'!$F$29</f>
              <strCache>
                <ptCount val="1"/>
                <pt idx="0">
                  <v>% Expiring</v>
                </pt>
              </strCache>
            </strRef>
          </tx>
          <spPr>
            <a:solidFill>
              <a:srgbClr val="051243"/>
            </a:solidFill>
            <a:ln>
              <a:solidFill>
                <a:srgbClr val="051243"/>
              </a:solidFill>
              <a:prstDash val="solid"/>
            </a:ln>
          </spPr>
          <invertIfNegative val="0"/>
          <cat>
            <numRef>
              <f>'Mkt Rnt Exp vs Wtd Avg Rnt Exp'!$D$34:$D$43</f>
              <numCache>
                <formatCode>"FY"\ 0000</formatCode>
                <ptCount val="10"/>
                <pt idx="0">
                  <v>2025</v>
                </pt>
                <pt idx="1">
                  <v>2026</v>
                </pt>
                <pt idx="2">
                  <v>2027</v>
                </pt>
                <pt idx="3">
                  <v>2028</v>
                </pt>
                <pt idx="4">
                  <v>2029</v>
                </pt>
                <pt idx="5">
                  <v>2030</v>
                </pt>
                <pt idx="6">
                  <v>2031</v>
                </pt>
                <pt idx="7">
                  <v>2032</v>
                </pt>
                <pt idx="8">
                  <v>2033</v>
                </pt>
                <pt idx="9">
                  <v>2034</v>
                </pt>
              </numCache>
            </numRef>
          </cat>
          <val>
            <numRef>
              <f>'Mkt Rnt Exp vs Wtd Avg Rnt Exp'!$F$34:$F$43</f>
              <numCache>
                <formatCode>0.0%</formatCode>
                <ptCount val="10"/>
                <pt idx="0">
                  <v>0</v>
                </pt>
                <pt idx="1">
                  <v>0</v>
                </pt>
                <pt idx="2">
                  <v>0</v>
                </pt>
                <pt idx="3">
                  <v>0.06136859065491423</v>
                </pt>
                <pt idx="4">
                  <v>0</v>
                </pt>
                <pt idx="5">
                  <v>0.6485735949199128</v>
                </pt>
                <pt idx="6">
                  <v>0</v>
                </pt>
                <pt idx="7">
                  <v>0</v>
                </pt>
                <pt idx="8">
                  <v>0</v>
                </pt>
                <pt idx="9">
                  <v>0</v>
                </pt>
              </numCache>
            </numRef>
          </val>
        </ser>
        <dLbls>
          <showLegendKey val="0"/>
          <showVal val="0"/>
          <showCatName val="0"/>
          <showSerName val="0"/>
          <showPercent val="0"/>
          <showBubbleSize val="0"/>
        </dLbls>
        <gapWidth val="150"/>
        <axId val="2136167256"/>
        <axId val="2136163528"/>
      </barChart>
      <barChart>
        <barDir val="col"/>
        <grouping val="clustered"/>
        <varyColors val="0"/>
        <dLbls>
          <showLegendKey val="0"/>
          <showVal val="0"/>
          <showCatName val="0"/>
          <showSerName val="0"/>
          <showPercent val="0"/>
          <showBubbleSize val="0"/>
        </dLbls>
        <gapWidth val="150"/>
        <axId val="2136151752"/>
        <axId val="2136155464"/>
      </barChart>
      <lineChart>
        <grouping val="standard"/>
        <varyColors val="0"/>
        <ser>
          <idx val="1"/>
          <order val="1"/>
          <tx>
            <strRef>
              <f>'Mkt Rnt Exp vs Wtd Avg Rnt Exp'!$H$29</f>
              <strCache>
                <ptCount val="1"/>
                <pt idx="0">
                  <v>Wtd Avg Rnt at Exp</v>
                </pt>
              </strCache>
            </strRef>
          </tx>
          <spPr>
            <a:ln w="25400">
              <a:solidFill>
                <a:schemeClr val="accent6">
                  <a:lumMod val="50000"/>
                </a:schemeClr>
              </a:solidFill>
              <a:prstDash val="solid"/>
            </a:ln>
          </spPr>
          <marker>
            <symbol val="square"/>
            <size val="8"/>
            <spPr>
              <a:solidFill>
                <a:schemeClr val="accent6">
                  <a:lumMod val="50000"/>
                </a:schemeClr>
              </a:solidFill>
              <a:ln>
                <a:solidFill>
                  <a:schemeClr val="accent6">
                    <a:lumMod val="50000"/>
                  </a:schemeClr>
                </a:solidFill>
                <a:prstDash val="solid"/>
              </a:ln>
            </spPr>
          </marker>
          <cat>
            <numRef>
              <f>'Mkt Rnt Exp vs Wtd Avg Rnt Exp'!$D$34:$D$43</f>
              <numCache>
                <formatCode>"FY"\ 0000</formatCode>
                <ptCount val="10"/>
                <pt idx="0">
                  <v>2025</v>
                </pt>
                <pt idx="1">
                  <v>2026</v>
                </pt>
                <pt idx="2">
                  <v>2027</v>
                </pt>
                <pt idx="3">
                  <v>2028</v>
                </pt>
                <pt idx="4">
                  <v>2029</v>
                </pt>
                <pt idx="5">
                  <v>2030</v>
                </pt>
                <pt idx="6">
                  <v>2031</v>
                </pt>
                <pt idx="7">
                  <v>2032</v>
                </pt>
                <pt idx="8">
                  <v>2033</v>
                </pt>
                <pt idx="9">
                  <v>2034</v>
                </pt>
              </numCache>
            </numRef>
          </cat>
          <val>
            <numRef>
              <f>'Mkt Rnt Exp vs Wtd Avg Rnt Exp'!$H$34:$H$43</f>
              <numCache>
                <formatCode>"$"#,##0.00</formatCode>
                <ptCount val="10"/>
                <pt idx="0">
                  <v>0</v>
                </pt>
                <pt idx="1">
                  <v>0</v>
                </pt>
                <pt idx="2">
                  <v>0</v>
                </pt>
                <pt idx="3">
                  <v>0</v>
                </pt>
                <pt idx="4">
                  <v>0</v>
                </pt>
                <pt idx="5">
                  <v>0</v>
                </pt>
                <pt idx="6">
                  <v>0</v>
                </pt>
                <pt idx="7">
                  <v>0</v>
                </pt>
                <pt idx="8">
                  <v>0</v>
                </pt>
                <pt idx="9">
                  <v>0</v>
                </pt>
              </numCache>
            </numRef>
          </val>
          <smooth val="0"/>
        </ser>
        <ser>
          <idx val="2"/>
          <order val="2"/>
          <tx>
            <strRef>
              <f>'Mkt Rnt Exp vs Wtd Avg Rnt Exp'!$I$29</f>
              <strCache>
                <ptCount val="1"/>
                <pt idx="0">
                  <v>Proj Mkt Rnt at Exp</v>
                </pt>
              </strCache>
            </strRef>
          </tx>
          <spPr>
            <a:ln w="25400" cap="flat">
              <a:solidFill>
                <a:srgbClr val="C00000"/>
              </a:solidFill>
              <a:prstDash val="solid"/>
            </a:ln>
          </spPr>
          <marker>
            <symbol val="triangle"/>
            <size val="8"/>
            <spPr>
              <a:solidFill>
                <a:srgbClr val="C00000"/>
              </a:solidFill>
              <a:ln w="12700">
                <a:solidFill>
                  <a:srgbClr val="C00000"/>
                </a:solidFill>
                <a:prstDash val="solid"/>
                <a:round/>
              </a:ln>
            </spPr>
          </marker>
          <cat>
            <numRef>
              <f>'Mkt Rnt Exp vs Wtd Avg Rnt Exp'!$D$34:$D$43</f>
              <numCache>
                <formatCode>"FY"\ 0000</formatCode>
                <ptCount val="10"/>
                <pt idx="0">
                  <v>2025</v>
                </pt>
                <pt idx="1">
                  <v>2026</v>
                </pt>
                <pt idx="2">
                  <v>2027</v>
                </pt>
                <pt idx="3">
                  <v>2028</v>
                </pt>
                <pt idx="4">
                  <v>2029</v>
                </pt>
                <pt idx="5">
                  <v>2030</v>
                </pt>
                <pt idx="6">
                  <v>2031</v>
                </pt>
                <pt idx="7">
                  <v>2032</v>
                </pt>
                <pt idx="8">
                  <v>2033</v>
                </pt>
                <pt idx="9">
                  <v>2034</v>
                </pt>
              </numCache>
            </numRef>
          </cat>
          <val>
            <numRef>
              <f>'Mkt Rnt Exp vs Wtd Avg Rnt Exp'!$I$34:$I$43</f>
              <numCache>
                <formatCode>"$"#,##0.00</formatCode>
                <ptCount val="10"/>
                <pt idx="0">
                  <v>0</v>
                </pt>
                <pt idx="1">
                  <v>0</v>
                </pt>
                <pt idx="2">
                  <v>0</v>
                </pt>
                <pt idx="3">
                  <v>0</v>
                </pt>
                <pt idx="4">
                  <v>0</v>
                </pt>
                <pt idx="5">
                  <v>0</v>
                </pt>
                <pt idx="6">
                  <v>0</v>
                </pt>
                <pt idx="7">
                  <v>0</v>
                </pt>
                <pt idx="8">
                  <v>0</v>
                </pt>
                <pt idx="9">
                  <v>0</v>
                </pt>
              </numCache>
            </numRef>
          </val>
          <smooth val="0"/>
        </ser>
        <dLbls>
          <showLegendKey val="0"/>
          <showVal val="0"/>
          <showCatName val="0"/>
          <showSerName val="0"/>
          <showPercent val="0"/>
          <showBubbleSize val="0"/>
        </dLbls>
        <marker val="1"/>
        <smooth val="0"/>
        <axId val="2136151752"/>
        <axId val="2136155464"/>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catAx>
        <axId val="2136167256"/>
        <scaling>
          <orientation val="minMax"/>
        </scaling>
        <delete val="0"/>
        <axPos val="b"/>
        <numFmt formatCode="&quot;FY&quot;\ 0000" sourceLinked="1"/>
        <majorTickMark val="out"/>
        <minorTickMark val="none"/>
        <tickLblPos val="nextTo"/>
        <spPr>
          <a:noFill/>
          <a:ln w="9525" cap="flat" cmpd="sng" algn="ctr">
            <a:solidFill>
              <a:schemeClr val="tx1">
                <a:lumMod val="15000"/>
                <a:lumOff val="85000"/>
              </a:schemeClr>
            </a:solidFill>
            <a:prstDash val="solid"/>
            <a:round/>
          </a:ln>
        </spPr>
        <txPr>
          <a:bodyPr rot="0" vert="horz" anchor="ctr" anchorCtr="1"/>
          <a:lstStyle/>
          <a:p>
            <a:pPr>
              <a:defRPr/>
            </a:pPr>
            <a:r>
              <a:t>None</a:t>
            </a:r>
            <a:endParaRPr lang="en-US"/>
          </a:p>
        </txPr>
        <crossAx val="2136163528"/>
        <crossesAt val="0"/>
        <auto val="0"/>
        <lblAlgn val="ctr"/>
        <lblOffset val="100"/>
        <tickLblSkip val="1"/>
        <noMultiLvlLbl val="0"/>
      </catAx>
      <valAx>
        <axId val="2136163528"/>
        <scaling>
          <orientation val="minMax"/>
          <max val="1"/>
        </scaling>
        <delete val="0"/>
        <axPos val="l"/>
        <majorGridlines>
          <spPr>
            <a:ln w="9525" cap="flat" cmpd="sng" algn="ctr">
              <a:solidFill>
                <a:schemeClr val="tx1">
                  <a:lumMod val="15000"/>
                  <a:lumOff val="85000"/>
                </a:schemeClr>
              </a:solidFill>
              <a:prstDash val="solid"/>
              <a:round/>
            </a:ln>
          </spPr>
        </majorGridlines>
        <numFmt formatCode="0%" sourceLinked="0"/>
        <majorTickMark val="none"/>
        <minorTickMark val="none"/>
        <tickLblPos val="nextTo"/>
        <spPr>
          <a:noFill/>
          <a:ln>
            <a:noFill/>
            <a:prstDash val="solid"/>
          </a:ln>
        </spPr>
        <txPr>
          <a:bodyPr rot="-60000000" vert="horz"/>
          <a:lstStyle/>
          <a:p>
            <a:pPr>
              <a:defRPr/>
            </a:pPr>
            <a:r>
              <a:t>None</a:t>
            </a:r>
            <a:endParaRPr lang="en-US"/>
          </a:p>
        </txPr>
        <crossAx val="2136167256"/>
        <crosses val="autoZero"/>
        <crossBetween val="between"/>
      </valAx>
      <catAx>
        <axId val="2136151752"/>
        <scaling>
          <orientation val="minMax"/>
        </scaling>
        <delete val="1"/>
        <axPos val="b"/>
        <numFmt formatCode="&quot;FY&quot;\ 0000" sourceLinked="1"/>
        <majorTickMark val="none"/>
        <minorTickMark val="none"/>
        <tickLblPos val="nextTo"/>
        <crossAx val="2136155464"/>
        <crosses val="autoZero"/>
        <auto val="1"/>
        <lblAlgn val="ctr"/>
        <lblOffset val="100"/>
        <noMultiLvlLbl val="0"/>
      </catAx>
      <valAx>
        <axId val="2136155464"/>
        <scaling>
          <orientation val="minMax"/>
          <max val="70"/>
        </scaling>
        <delete val="0"/>
        <axPos val="r"/>
        <numFmt formatCode="&quot;$&quot;#,##0.00" sourceLinked="0"/>
        <majorTickMark val="none"/>
        <minorTickMark val="none"/>
        <tickLblPos val="nextTo"/>
        <txPr>
          <a:bodyPr rot="-60000000" vert="horz"/>
          <a:lstStyle/>
          <a:p>
            <a:pPr>
              <a:defRPr/>
            </a:pPr>
            <a:r>
              <a:t>None</a:t>
            </a:r>
            <a:endParaRPr lang="en-US"/>
          </a:p>
        </txPr>
        <crossAx val="2136151752"/>
        <crosses val="max"/>
        <crossBetween val="between"/>
        <minorUnit val="5"/>
      </valAx>
    </plotArea>
    <legend>
      <legendPos val="b"/>
      <overlay val="0"/>
    </legend>
    <plotVisOnly val="1"/>
    <dispBlanksAs val="gap"/>
  </chart>
  <spPr>
    <a:solidFill>
      <a:schemeClr val="bg1"/>
    </a:solidFill>
    <a:l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THEA</author>
  </authors>
  <commentList>
    <comment ref="J9" authorId="0" shapeId="0">
      <text>
        <t>LINK To Lease Audit Report Y1 Total Occupancy %</t>
      </text>
    </comment>
  </commentList>
</comments>
</file>

<file path=xl/comments/comment2.xml><?xml version="1.0" encoding="utf-8"?>
<comments xmlns="http://schemas.openxmlformats.org/spreadsheetml/2006/main">
  <authors>
    <author>THEA</author>
  </authors>
  <commentList>
    <comment ref="F10" authorId="0" shapeId="0">
      <text>
        <t xml:space="preserve">Extends lease 1 year after Analysis Date
</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col>
      <colOff>82476</colOff>
      <row>16</row>
      <rowOff>31712</rowOff>
    </from>
    <to>
      <col>11</col>
      <colOff>519280</colOff>
      <row>34</row>
      <rowOff>128979</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col>
      <colOff>110378</colOff>
      <row>16</row>
      <rowOff>18602</rowOff>
    </from>
    <to>
      <col>11</col>
      <colOff>550992</colOff>
      <row>34</row>
      <rowOff>113964</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3</col>
      <colOff>65554</colOff>
      <row>4</row>
      <rowOff>38099</rowOff>
    </from>
    <to>
      <col>15</col>
      <colOff>627530</colOff>
      <row>24</row>
      <rowOff>57148</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3</col>
      <colOff>66674</colOff>
      <row>4</row>
      <rowOff>38099</rowOff>
    </from>
    <to>
      <col>15</col>
      <colOff>628650</colOff>
      <row>24</row>
      <rowOff>57148</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Users/Administrator/Downloads/Recovery%20Workbook%20-%20Eagle%20Square%20Commons%20-%20Unit%203%20-%20FINAL%20DRAFT%20FOR%20MATT%20(1).xlsm"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Formulas"/>
      <sheetName val="◊|◊FOR UPDATES◊|◊"/>
      <sheetName val="◊|◊TOC Control◊|◊"/>
      <sheetName val="Maintenance"/>
      <sheetName val="NOTICE"/>
      <sheetName val="Version Control"/>
      <sheetName val="Instructions"/>
      <sheetName val="Table of Contents"/>
      <sheetName val="Reviewer Checklist"/>
      <sheetName val="Cover Sheet"/>
      <sheetName val="Trial Balance"/>
      <sheetName val="Income Statement"/>
      <sheetName val="General Ledger"/>
      <sheetName val="Tenant Ledgers"/>
      <sheetName val="2026 OpEx Budget"/>
      <sheetName val="Operating Expenses"/>
      <sheetName val="Invoice"/>
      <sheetName val="Pool Sheet"/>
      <sheetName val="Avg Occupancy"/>
      <sheetName val="Gross Up"/>
      <sheetName val="Mgmt Fee Cap"/>
      <sheetName val="CAP"/>
      <sheetName val="Amort"/>
      <sheetName val="CapEx Interest"/>
      <sheetName val="Base Year History"/>
      <sheetName val="Tenant Summary CAM"/>
      <sheetName val="TBAF - CAM"/>
      <sheetName val="Tenant Summary Tax"/>
      <sheetName val="TBAF - Tax"/>
      <sheetName val="Tenant Summary Ins"/>
      <sheetName val="TBAF - Ins"/>
      <sheetName val="Tenant Summary Utilities"/>
      <sheetName val="TBAF - Util"/>
      <sheetName val="Tenant Summary Mgmt Fees"/>
      <sheetName val="TBAF - Mgmt Fees"/>
      <sheetName val="Tenant Summary Electric"/>
      <sheetName val="TBAF - Electric"/>
      <sheetName val="Variance Summary"/>
      <sheetName val="H&amp;R Block"/>
      <sheetName val="Madrag"/>
      <sheetName val="University Chiropractic"/>
      <sheetName val="T-Nails"/>
      <sheetName val="Snipes"/>
      <sheetName val="Coast Guard Recruiting"/>
      <sheetName val="Dunkin Donuts"/>
      <sheetName val="Subway"/>
      <sheetName val="Rainbow"/>
      <sheetName val="VA Eye &amp; Neurology Clinic"/>
      <sheetName val="VA Audiology Clinic"/>
      <sheetName val="VA OT &amp; PT Clinic"/>
      <sheetName val="VA Admin Office - VACANT"/>
      <sheetName val="Armed Forces Career Center"/>
      <sheetName val="Kosseifi Office"/>
      <sheetName val="Vasilios"/>
      <sheetName val="WRWC"/>
      <sheetName val="Santander Bank"/>
      <sheetName val="PCX - VACANT"/>
      <sheetName val="Blank Tenant"/>
      <sheetName val="Blank Tenant 2"/>
      <sheetName val="Tenant #22"/>
      <sheetName val="Tenant #23"/>
      <sheetName val="Tenant #24"/>
      <sheetName val="Tenant #25"/>
      <sheetName val="Tenant #26"/>
      <sheetName val="Tenant #27"/>
      <sheetName val="Tenant #28"/>
      <sheetName val="Tenant #29"/>
      <sheetName val="Tenant #30"/>
      <sheetName val="Tenant #31"/>
      <sheetName val="Tenant #32"/>
      <sheetName val="Tenant #33"/>
      <sheetName val="Tenant #34"/>
      <sheetName val="Tenant #35"/>
      <sheetName val="Tenant #36"/>
      <sheetName val="Tenant #37"/>
      <sheetName val="Tenant #38"/>
      <sheetName val="Tenant #39"/>
      <sheetName val="Tenant #40"/>
      <sheetName val="Tenant #41"/>
      <sheetName val="Tenant #42"/>
      <sheetName val="Tenant #43"/>
      <sheetName val="Tenant #44"/>
      <sheetName val="Tenant #45"/>
      <sheetName val="Tenant #46"/>
      <sheetName val="Tenant #47"/>
      <sheetName val="Tenant #48"/>
      <sheetName val="Tenant #49"/>
      <sheetName val="Tenant #50"/>
      <sheetName val="Tenant #51"/>
      <sheetName val="Tenant #52"/>
      <sheetName val="Tenant #53"/>
      <sheetName val="Tenant #54"/>
      <sheetName val="Tenant #55"/>
      <sheetName val="Tenant #56"/>
      <sheetName val="Tenant #57"/>
      <sheetName val="Tenant #58"/>
      <sheetName val="Tenant #59"/>
      <sheetName val="Tenant #60"/>
      <sheetName val="Tenant #61"/>
      <sheetName val="Tenant #62"/>
      <sheetName val="Tenant #63"/>
      <sheetName val="Tenant #64"/>
      <sheetName val="Tenant #65"/>
      <sheetName val="Tenant #66"/>
      <sheetName val="Tenant #67"/>
      <sheetName val="Tenant #68"/>
      <sheetName val="Tenant #69"/>
      <sheetName val="Tenant #70"/>
      <sheetName val="Tenant #71"/>
      <sheetName val="Tenant #72"/>
      <sheetName val="Tenant #73"/>
      <sheetName val="Tenant #74"/>
      <sheetName val="Tenant #75"/>
    </sheetNames>
    <sheetDataSet>
      <sheetData sheetId="0"/>
      <sheetData sheetId="1"/>
      <sheetData sheetId="2"/>
      <sheetData sheetId="3"/>
      <sheetData sheetId="4"/>
      <sheetData sheetId="5"/>
      <sheetData sheetId="6"/>
      <sheetData sheetId="7"/>
      <sheetData sheetId="8"/>
      <sheetData sheetId="9">
        <row r="2">
          <cell r="B2" t="str">
            <v>Eagle Square Commons - UNIT 3</v>
          </cell>
        </row>
        <row r="3">
          <cell r="B3" t="str">
            <v>992872, 992875, 992865, 992877, 992858, 992868, 992880, 992867</v>
          </cell>
        </row>
        <row r="4">
          <cell r="B4">
            <v>100501</v>
          </cell>
        </row>
        <row r="5">
          <cell r="B5">
            <v>2026</v>
          </cell>
        </row>
        <row r="6">
          <cell r="B6">
            <v>46023</v>
          </cell>
        </row>
        <row r="7">
          <cell r="B7">
            <v>46387</v>
          </cell>
        </row>
        <row r="9">
          <cell r="B9" t="str">
            <v>Joy Lowe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9.xml.rels><Relationships xmlns="http://schemas.openxmlformats.org/package/2006/relationships"><Relationship Type="http://schemas.openxmlformats.org/officeDocument/2006/relationships/drawing" Target="/xl/drawings/drawing1.xml" Id="rId1" /></Relationships>
</file>

<file path=xl/worksheets/_rels/sheet40.xml.rels><Relationships xmlns="http://schemas.openxmlformats.org/package/2006/relationships"><Relationship Type="http://schemas.openxmlformats.org/officeDocument/2006/relationships/drawing" Target="/xl/drawings/drawing2.xml" Id="rId1" /></Relationships>
</file>

<file path=xl/worksheets/_rels/sheet43.xml.rels><Relationships xmlns="http://schemas.openxmlformats.org/package/2006/relationships"><Relationship Type="http://schemas.openxmlformats.org/officeDocument/2006/relationships/drawing" Target="/xl/drawings/drawing3.xml" Id="rId1" /></Relationships>
</file>

<file path=xl/worksheets/_rels/sheet45.xml.rels><Relationships xmlns="http://schemas.openxmlformats.org/package/2006/relationships"><Relationship Type="http://schemas.openxmlformats.org/officeDocument/2006/relationships/drawing" Target="/xl/drawings/drawing4.xml" Id="rId1" /></Relationships>
</file>

<file path=xl/worksheets/_rels/sheet50.xml.rels><Relationships xmlns="http://schemas.openxmlformats.org/package/2006/relationships"><Relationship Type="http://schemas.openxmlformats.org/officeDocument/2006/relationships/hyperlink" Target="https://ssc.sedgwickcounty.org/propertytax/realproperty.aspx?pin=30003449" TargetMode="External" Id="rId1" /><Relationship Type="http://schemas.openxmlformats.org/officeDocument/2006/relationships/hyperlink" Target="https://ssc.sedgwickcounty.org/propertytax/realproperty.aspx?pin=30003450" TargetMode="External" Id="rId2" /><Relationship Type="http://schemas.openxmlformats.org/officeDocument/2006/relationships/hyperlink" Target="https://ssc.sedgwickcounty.org/propertytax/realproperty.aspx?pin=30003452" TargetMode="External" Id="rId3" /><Relationship Type="http://schemas.openxmlformats.org/officeDocument/2006/relationships/hyperlink" Target="https://ssc.sedgwickcounty.org/propertytax/realproperty.aspx?pin=30003444" TargetMode="External" Id="rId4" /><Relationship Type="http://schemas.openxmlformats.org/officeDocument/2006/relationships/hyperlink" Target="https://ssc.sedgwickcounty.org/propertytax/realproperty.aspx?pin=30003453" TargetMode="External" Id="rId5" /><Relationship Type="http://schemas.openxmlformats.org/officeDocument/2006/relationships/hyperlink" Target="https://ssc.sedgwickcounty.org/propertytax/realproperty.aspx?pin=30003443" TargetMode="External" Id="rId6" /><Relationship Type="http://schemas.openxmlformats.org/officeDocument/2006/relationships/hyperlink" Target="https://ssc.sedgwickcounty.org/propertytax/realproperty.aspx?pin=30003445" TargetMode="External" Id="rId7" /><Relationship Type="http://schemas.openxmlformats.org/officeDocument/2006/relationships/hyperlink" Target="https://ssc.sedgwickcounty.org/propertytax/realproperty.aspx?pin=30003447" TargetMode="External" Id="rId8" /><Relationship Type="http://schemas.openxmlformats.org/officeDocument/2006/relationships/hyperlink" Target="https://ssc.sedgwickcounty.org/propertytax/realproperty.aspx?pin=30003448" TargetMode="External" Id="rId9" /></Relationships>
</file>

<file path=xl/worksheets/_rels/sheet54.xml.rels><Relationships xmlns="http://schemas.openxmlformats.org/package/2006/relationships"><Relationship Type="http://schemas.openxmlformats.org/officeDocument/2006/relationships/hyperlink" Target="https://www.dallascad.org/AcctDetailCom.aspx?ID=323532000102R0000" TargetMode="External" Id="rId1" /><Relationship Type="http://schemas.openxmlformats.org/officeDocument/2006/relationships/hyperlink" Target="https://www.dallasact.com/act_webdev/dallas/showdetail2.jsp?can=323532000102R0000&amp;ownerno=0" TargetMode="External" Id="rId2" /></Relationships>
</file>

<file path=xl/worksheets/_rels/sheet59.xml.rels><Relationships xmlns="http://schemas.openxmlformats.org/package/2006/relationships"><Relationship Type="http://schemas.openxmlformats.org/officeDocument/2006/relationships/hyperlink" Target="https://www.google.com/maps/d/u/0/edit?mid=1XaPeQ4s_tr5ufI22wNgyCTs4mSsD9KE&amp;usp=sharing" TargetMode="External" Id="rId1" /></Relationships>
</file>

<file path=xl/worksheets/_rels/sheet7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codeName="Sheet1">
    <outlinePr summaryBelow="1" summaryRight="1"/>
    <pageSetUpPr/>
  </sheetPr>
  <dimension ref="A1:A48"/>
  <sheetViews>
    <sheetView workbookViewId="0">
      <selection activeCell="A1" sqref="A1"/>
    </sheetView>
  </sheetViews>
  <sheetFormatPr baseColWidth="8" defaultColWidth="9.46484375" defaultRowHeight="14.25"/>
  <cols>
    <col width="29.46484375" bestFit="1" customWidth="1" style="1087" min="1" max="1"/>
    <col width="9.46484375" customWidth="1" style="1087" min="2" max="16384"/>
  </cols>
  <sheetData>
    <row r="1" ht="16.9" customHeight="1" s="2885">
      <c r="A1" s="1086" t="inlineStr">
        <is>
          <t>Sheet index:</t>
        </is>
      </c>
    </row>
    <row r="2">
      <c r="A2" s="1088" t="inlineStr">
        <is>
          <t>Title Page</t>
        </is>
      </c>
    </row>
    <row r="3">
      <c r="A3" s="1088" t="inlineStr">
        <is>
          <t>DD Req List</t>
        </is>
      </c>
    </row>
    <row r="4">
      <c r="A4" s="1088" t="inlineStr">
        <is>
          <t>UW Notes</t>
        </is>
      </c>
    </row>
    <row r="5">
      <c r="A5" s="1088" t="inlineStr">
        <is>
          <t>UW--&gt;</t>
        </is>
      </c>
    </row>
    <row r="6">
      <c r="A6" s="1088" t="inlineStr">
        <is>
          <t>Pres Summ</t>
        </is>
      </c>
    </row>
    <row r="7">
      <c r="A7" s="1088" t="inlineStr">
        <is>
          <t>Exec Summ</t>
        </is>
      </c>
    </row>
    <row r="8">
      <c r="A8" s="1088" t="inlineStr">
        <is>
          <t>Return Metrics</t>
        </is>
      </c>
    </row>
    <row r="9">
      <c r="A9" s="1088" t="inlineStr">
        <is>
          <t>Exhibits--&gt;</t>
        </is>
      </c>
    </row>
    <row r="10">
      <c r="A10" s="1088" t="inlineStr">
        <is>
          <t>Global</t>
        </is>
      </c>
    </row>
    <row r="11">
      <c r="A11" s="1088" t="inlineStr">
        <is>
          <t>Proforma</t>
        </is>
      </c>
    </row>
    <row r="12">
      <c r="A12" s="1088" t="inlineStr">
        <is>
          <t>P&amp;Ls_Con</t>
        </is>
      </c>
    </row>
    <row r="13">
      <c r="A13" s="1088" t="inlineStr">
        <is>
          <t>P&amp;Ls_Detailed</t>
        </is>
      </c>
    </row>
    <row r="14">
      <c r="A14" s="1088" t="inlineStr">
        <is>
          <t>MLAs</t>
        </is>
      </c>
    </row>
    <row r="15">
      <c r="A15" s="1088" t="inlineStr">
        <is>
          <t>Lease Up</t>
        </is>
      </c>
    </row>
    <row r="16">
      <c r="A16" s="1088" t="inlineStr">
        <is>
          <t>Seller Credits</t>
        </is>
      </c>
    </row>
    <row r="17">
      <c r="A17" s="1088" t="inlineStr">
        <is>
          <t>Existing vs Mkt</t>
        </is>
      </c>
    </row>
    <row r="18">
      <c r="A18" s="1088" t="inlineStr">
        <is>
          <t>TT Summary</t>
        </is>
      </c>
    </row>
    <row r="19">
      <c r="A19" s="1088" t="inlineStr">
        <is>
          <t>One-line RR</t>
        </is>
      </c>
    </row>
    <row r="20">
      <c r="A20" s="1088" t="inlineStr">
        <is>
          <t>Rent Roll-Detailed</t>
        </is>
      </c>
    </row>
    <row r="21">
      <c r="A21" s="1088" t="inlineStr">
        <is>
          <t>Lease SF Exp Schedule</t>
        </is>
      </c>
    </row>
    <row r="22">
      <c r="A22" s="1088" t="inlineStr">
        <is>
          <t>Expiration Graph</t>
        </is>
      </c>
    </row>
    <row r="23">
      <c r="A23" s="1088" t="inlineStr">
        <is>
          <t>Lease Rent Exp Schedule</t>
        </is>
      </c>
    </row>
    <row r="24">
      <c r="A24" s="1088" t="inlineStr">
        <is>
          <t>Mkt Rnt Exp vs Wtd Avg Rnt Exp</t>
        </is>
      </c>
    </row>
    <row r="25">
      <c r="A25" s="1088" t="inlineStr">
        <is>
          <t>Tax-Assessor Info</t>
        </is>
      </c>
    </row>
    <row r="26">
      <c r="A26" s="1088" t="inlineStr">
        <is>
          <t>Site Plan</t>
        </is>
      </c>
    </row>
    <row r="27">
      <c r="A27" s="1088" t="inlineStr">
        <is>
          <t>Aerials</t>
        </is>
      </c>
    </row>
    <row r="28">
      <c r="A28" s="1088" t="inlineStr">
        <is>
          <t>Source--&gt;</t>
        </is>
      </c>
    </row>
    <row r="29">
      <c r="A29" s="1088" t="inlineStr">
        <is>
          <t>Tenant Rent Roll</t>
        </is>
      </c>
    </row>
    <row r="30">
      <c r="A30" s="1088" t="inlineStr">
        <is>
          <t xml:space="preserve">Lease Summary Report </t>
        </is>
      </c>
    </row>
    <row r="31">
      <c r="A31" s="1088" t="inlineStr">
        <is>
          <t>Lease Audit Report</t>
        </is>
      </c>
    </row>
    <row r="32">
      <c r="A32" s="1088" t="inlineStr">
        <is>
          <t>Cash Flow</t>
        </is>
      </c>
    </row>
    <row r="33">
      <c r="A33" s="1088" t="inlineStr">
        <is>
          <t>Not Used&gt;&gt;&gt;</t>
        </is>
      </c>
    </row>
    <row r="34">
      <c r="A34" s="1088" t="inlineStr">
        <is>
          <t>Assumptions</t>
        </is>
      </c>
    </row>
    <row r="35">
      <c r="A35" s="1088" t="inlineStr">
        <is>
          <t>P&amp;Ls_Broker</t>
        </is>
      </c>
    </row>
    <row r="36">
      <c r="A36" s="1088" t="inlineStr">
        <is>
          <t>P&amp;Ls--&gt;</t>
        </is>
      </c>
    </row>
    <row r="37">
      <c r="A37" s="1088" t="inlineStr">
        <is>
          <t>P&amp;Ls_Consolidated</t>
        </is>
      </c>
    </row>
    <row r="38">
      <c r="A38" s="1088" t="inlineStr">
        <is>
          <t>Rent Roll --&gt;</t>
        </is>
      </c>
    </row>
    <row r="39">
      <c r="A39" s="1088" t="inlineStr">
        <is>
          <t>Lease Up (2)</t>
        </is>
      </c>
    </row>
    <row r="40">
      <c r="A40" s="1088" t="inlineStr">
        <is>
          <t>Property--&gt;</t>
        </is>
      </c>
    </row>
    <row r="41">
      <c r="A41" s="1088" t="inlineStr">
        <is>
          <t>Tax-Assessor Info (2)</t>
        </is>
      </c>
    </row>
    <row r="42">
      <c r="A42" s="1088" t="inlineStr">
        <is>
          <t>Assumptions--&gt;</t>
        </is>
      </c>
    </row>
    <row r="43">
      <c r="A43" s="1088" t="inlineStr">
        <is>
          <t>MLAs (2)</t>
        </is>
      </c>
    </row>
    <row r="44">
      <c r="A44" s="1088" t="inlineStr">
        <is>
          <t>Rent Roll Analysis</t>
        </is>
      </c>
    </row>
    <row r="45">
      <c r="A45" s="2528" t="inlineStr">
        <is>
          <t>Feb Rent Roll</t>
        </is>
      </c>
    </row>
    <row r="46">
      <c r="A46" s="2528" t="inlineStr">
        <is>
          <t xml:space="preserve">P&amp;Ls -YE 2021-2023 </t>
        </is>
      </c>
    </row>
    <row r="47">
      <c r="A47" s="2528" t="inlineStr">
        <is>
          <t>P&amp;Ls 2024</t>
        </is>
      </c>
    </row>
    <row r="48">
      <c r="A48" s="2528" t="inlineStr">
        <is>
          <t>COA</t>
        </is>
      </c>
    </row>
  </sheetData>
  <hyperlinks>
    <hyperlink ref="A2" location="'Title Page'!A1" display="'Title Page'!A1"/>
    <hyperlink ref="A3" location="'DD Req List'!A1" display="'DD Req List'!A1"/>
    <hyperlink ref="A4" location="'UW Notes'!A1" display="'UW Notes'!A1"/>
    <hyperlink ref="A5" location="'UW--&gt;'!A1" display="'UW--&gt;'!A1"/>
    <hyperlink ref="A6" location="'Pres Summ'!A1" display="'Pres Summ'!A1"/>
    <hyperlink ref="A7" location="'Exec Summ'!A1" display="'Exec Summ'!A1"/>
    <hyperlink ref="A8" location="'Return Metrics'!A1" display="'Return Metrics'!A1"/>
    <hyperlink ref="A9" location="'Exhibits--&gt;'!A1" display="'Exhibits--&gt;'!A1"/>
    <hyperlink ref="A10" location="'Global'!A1" display="'Global'!A1"/>
    <hyperlink ref="A11" location="'Proforma'!A1" display="'Proforma'!A1"/>
    <hyperlink ref="A12" location="'P&amp;Ls_Con'!A1" display="'P&amp;Ls_Con'!A1"/>
    <hyperlink ref="A13" location="'P&amp;Ls_Detailed'!A1" display="'P&amp;Ls_Detailed'!A1"/>
    <hyperlink ref="A14" location="'MLAs'!A1" display="'MLAs'!A1"/>
    <hyperlink ref="A15" location="'Lease Up'!A1" display="'Lease Up'!A1"/>
    <hyperlink ref="A16" location="'Seller Credits'!A1" display="'Seller Credits'!A1"/>
    <hyperlink ref="A17" location="'Existing vs Mkt'!A1" display="'Existing vs Mkt'!A1"/>
    <hyperlink ref="A18" location="'TT Summary'!A1" display="'TT Summary'!A1"/>
    <hyperlink ref="A19" location="'One-line RR'!A1" display="'One-line RR'!A1"/>
    <hyperlink ref="A20" location="'Rent Roll-Detailed'!A1" display="'Rent Roll-Detailed'!A1"/>
    <hyperlink ref="A21" location="'Lease SF Exp Schedule'!A1" display="'Lease SF Exp Schedule'!A1"/>
    <hyperlink ref="A22" location="'Expiration Graph'!A1" display="'Expiration Graph'!A1"/>
    <hyperlink ref="A23" location="'Lease Rent Exp Schedule'!A1" display="'Lease Rent Exp Schedule'!A1"/>
    <hyperlink ref="A24" location="'Mkt Rnt Exp vs Wtd Avg Rnt Exp'!A1" display="'Mkt Rnt Exp vs Wtd Avg Rnt Exp'!A1"/>
    <hyperlink ref="A25" location="'Tax-Assessor Info'!A1" display="'Tax-Assessor Info'!A1"/>
    <hyperlink ref="A26" location="'Site Plan'!A1" display="'Site Plan'!A1"/>
    <hyperlink ref="A27" location="'Aerials'!A1" display="'Aerials'!A1"/>
    <hyperlink ref="A28" location="'Source--&gt;'!A1" display="'Source--&gt;'!A1"/>
    <hyperlink ref="A29" location="'Tenant Rent Roll'!A1" display="Tenant Rent Roll"/>
    <hyperlink ref="A30" location="'Lease Summary Report '!A1" display="Lease Summary Report "/>
    <hyperlink ref="A31" location="'Lease Audit Report'!A1" display="Lease Audit Report"/>
    <hyperlink ref="A32" location="'Cash Flow'!A1" display="'Cash Flow'!A1"/>
    <hyperlink ref="A33" location="'Not Used&gt;&gt;&gt;'!A1" display="'Not Used&gt;&gt;&gt;'!A1"/>
    <hyperlink ref="A34" location="'Assumptions'!A1" display="'Assumptions'!A1"/>
    <hyperlink ref="A35" location="'P&amp;Ls_Broker'!A1" display="'P&amp;Ls_Broker'!A1"/>
    <hyperlink ref="A36" location="'P&amp;Ls--&gt;'!A1" display="'P&amp;Ls--&gt;'!A1"/>
    <hyperlink ref="A37" location="'P&amp;Ls_Consolidated'!A1" display="'P&amp;Ls_Consolidated'!A1"/>
    <hyperlink ref="A38" location="'Rent Roll --&gt;'!A1" display="'Rent Roll --&gt;'!A1"/>
    <hyperlink ref="A39" location="'Lease Up (2)'!A1" display="'Lease Up (2)'!A1"/>
    <hyperlink ref="A40" location="'Property--&gt;'!A1" display="'Property--&gt;'!A1"/>
    <hyperlink ref="A41" location="'Tax-Assessor Info (2)'!A1" display="'Tax-Assessor Info (2)'!A1"/>
    <hyperlink ref="A42" location="'Assumptions--&gt;'!A1" display="'Assumptions--&gt;'!A1"/>
    <hyperlink ref="A43" location="'MLAs (2)'!A1" display="'MLAs (2)'!A1"/>
    <hyperlink ref="A44" location="'Rent Roll Analysis'!A1" display="'Rent Roll Analysis'!A1"/>
    <hyperlink ref="A45" location="'Feb Rent Roll'!A1" display="Feb Rent Roll"/>
    <hyperlink ref="A46" location="'P&amp;Ls -YE 2021-2023 '!A1" display="P&amp;Ls -YE 2021-2023 "/>
    <hyperlink ref="A47" location="'P&amp;Ls 2024'!A1" display="P&amp;Ls 2024"/>
    <hyperlink ref="A48" location="COA!A1" display="COA"/>
  </hyperlinks>
  <pageMargins left="0.7" right="0.7" top="0.75" bottom="0.75" header="0.3" footer="0.3"/>
</worksheet>
</file>

<file path=xl/worksheets/sheet2.xml><?xml version="1.0" encoding="utf-8"?>
<worksheet xmlns="http://schemas.openxmlformats.org/spreadsheetml/2006/main">
  <sheetPr>
    <tabColor rgb="FF051243"/>
    <outlinePr summaryBelow="1" summaryRight="1"/>
    <pageSetUpPr/>
  </sheetPr>
  <dimension ref="B2:G82"/>
  <sheetViews>
    <sheetView workbookViewId="0">
      <selection activeCell="A1" sqref="A1"/>
    </sheetView>
  </sheetViews>
  <sheetFormatPr baseColWidth="8" defaultRowHeight="14.25"/>
  <cols>
    <col width="41.86328125" bestFit="1" customWidth="1" style="2885" min="2" max="2"/>
    <col width="11.53125" customWidth="1" style="2885" min="3" max="3"/>
    <col width="10.53125" customWidth="1" style="2885" min="4" max="4"/>
    <col width="64.46484375" bestFit="1" customWidth="1" style="2885" min="5" max="5"/>
  </cols>
  <sheetData>
    <row r="2">
      <c r="B2" t="inlineStr">
        <is>
          <t>Misc Notes &amp; Questions:</t>
        </is>
      </c>
    </row>
    <row r="3">
      <c r="B3" s="1860" t="inlineStr">
        <is>
          <t>- Assumed all tenants roll to options and recoveries continue prior</t>
        </is>
      </c>
      <c r="C3" s="1860" t="n"/>
    </row>
    <row r="4">
      <c r="B4" s="1860" t="inlineStr">
        <is>
          <t>- Assumed Ross continues paying % rent in lieu of actual rent &amp; recoveries throughout option period</t>
        </is>
      </c>
      <c r="C4" s="1860" t="n"/>
    </row>
    <row r="5">
      <c r="B5" s="1860" t="inlineStr">
        <is>
          <t>- Assumed GSA expenses were not included in historicals, as in SIG OM</t>
        </is>
      </c>
      <c r="C5" s="1860" t="n"/>
    </row>
    <row r="6">
      <c r="B6" s="1860" t="inlineStr">
        <is>
          <t>- G&amp;A shows up in CAM recs but not in P&amp;Ls</t>
        </is>
      </c>
      <c r="C6" s="1860" t="n"/>
    </row>
    <row r="7">
      <c r="B7" s="1860" t="inlineStr">
        <is>
          <t>- Mgmt fee show up in CAM recs but not in P&amp;Ls</t>
        </is>
      </c>
      <c r="C7" s="1860" t="n"/>
    </row>
    <row r="8">
      <c r="B8" s="1860" t="inlineStr">
        <is>
          <t>- Which tax parcels are included in the common area? Do you happen to have the annual tax values for Chipotle and Building T?</t>
        </is>
      </c>
      <c r="C8" s="1860" t="n"/>
    </row>
    <row r="9">
      <c r="B9" s="1860" t="inlineStr">
        <is>
          <t>- Where are the vacant units that don't appear on stie plan?</t>
        </is>
      </c>
      <c r="C9" s="1860" t="n"/>
    </row>
    <row r="10">
      <c r="B10" t="inlineStr">
        <is>
          <t xml:space="preserve"> Why are the taxes for Boulder Tap House are showing  $38,038 actual taxes , while the P&amp;L only reflects approximately $5K in tax expense</t>
        </is>
      </c>
      <c r="C10" s="1860" t="n"/>
    </row>
    <row r="11">
      <c r="B11" s="1860" t="n"/>
      <c r="C11" s="1860" t="n"/>
    </row>
    <row r="12">
      <c r="B12" s="526" t="inlineStr">
        <is>
          <t>Tenant</t>
        </is>
      </c>
      <c r="C12" s="526" t="inlineStr">
        <is>
          <t>CAM Recs</t>
        </is>
      </c>
      <c r="D12" s="526" t="inlineStr">
        <is>
          <t>Notes / Comments</t>
        </is>
      </c>
    </row>
    <row r="13">
      <c r="B13" s="1264" t="inlineStr">
        <is>
          <t>Chipotle</t>
        </is>
      </c>
      <c r="C13" s="3" t="n"/>
      <c r="D13" t="inlineStr">
        <is>
          <t>No CAM Recs, used $22PSF estimated recoveries from Lease Agreement as placeholder</t>
        </is>
      </c>
    </row>
    <row r="14">
      <c r="B14" s="1264" t="inlineStr">
        <is>
          <t>Burlington</t>
        </is>
      </c>
      <c r="C14" s="3" t="inlineStr">
        <is>
          <t>Yes</t>
        </is>
      </c>
    </row>
    <row r="15">
      <c r="B15" s="1264" t="inlineStr">
        <is>
          <t>Petsmart</t>
        </is>
      </c>
      <c r="C15" s="3" t="inlineStr">
        <is>
          <t>Yes</t>
        </is>
      </c>
    </row>
    <row r="16">
      <c r="B16" s="1264" t="inlineStr">
        <is>
          <t>Boulder Tap</t>
        </is>
      </c>
      <c r="C16" s="3" t="inlineStr">
        <is>
          <t>Yes</t>
        </is>
      </c>
      <c r="D16" t="inlineStr">
        <is>
          <t>Line item "General Administrative/Office" in the CAM Recs cannot be found on the 2025 Expenses. Modeled as reference only expenses line item in Argus for the meantime</t>
        </is>
      </c>
    </row>
    <row r="17">
      <c r="B17" s="1264" t="inlineStr">
        <is>
          <t>Ulta</t>
        </is>
      </c>
      <c r="C17" s="3" t="n"/>
      <c r="D17" t="inlineStr">
        <is>
          <t>No CAM Recs, used $6.10PSF estimated recoveries from Lease Agreement as placeholder</t>
        </is>
      </c>
      <c r="G17" s="2946" t="n"/>
    </row>
    <row r="18">
      <c r="B18" s="1264" t="inlineStr">
        <is>
          <t>Five Below</t>
        </is>
      </c>
      <c r="C18" s="3" t="n"/>
      <c r="D18" t="inlineStr">
        <is>
          <t>No CAM Recs, used $6.10PSF estimated recoveries from Lease Agreement as placeholder</t>
        </is>
      </c>
      <c r="G18" s="2946" t="n"/>
    </row>
    <row r="19">
      <c r="B19" s="1264" t="inlineStr">
        <is>
          <t>Bath and Body</t>
        </is>
      </c>
      <c r="C19" s="3" t="n"/>
      <c r="D19" t="inlineStr">
        <is>
          <t>No CAM Recs, used $6.10PSF estimated recoveries from Lease Agreement as placeholder</t>
        </is>
      </c>
      <c r="G19" s="2946" t="n"/>
    </row>
    <row r="20">
      <c r="B20" s="1264" t="inlineStr">
        <is>
          <t>Maurice's</t>
        </is>
      </c>
      <c r="C20" s="3" t="n"/>
      <c r="D20" t="inlineStr">
        <is>
          <t>No CAM Recs, used $6.10PSF estimated recoveries from Lease Agreement as placeholder</t>
        </is>
      </c>
      <c r="G20" s="2946" t="n"/>
    </row>
    <row r="21">
      <c r="B21" s="1264" t="inlineStr">
        <is>
          <t>Ross*</t>
        </is>
      </c>
      <c r="C21" s="3" t="inlineStr">
        <is>
          <t>n/a</t>
        </is>
      </c>
      <c r="D21" t="inlineStr">
        <is>
          <t>In percentage rent, no CAM Recs needed</t>
        </is>
      </c>
    </row>
    <row r="22">
      <c r="B22" s="1264" t="inlineStr">
        <is>
          <t>Michael's</t>
        </is>
      </c>
      <c r="C22" s="3" t="inlineStr">
        <is>
          <t>Yes</t>
        </is>
      </c>
      <c r="D22" t="inlineStr">
        <is>
          <t>Line item "General Administrative/Office" in the CAM Recs cannot be found on the 2025 Expenses. Modeled as reference only expenses line item in Argus for the meantime</t>
        </is>
      </c>
    </row>
    <row r="23">
      <c r="B23" s="1264" t="inlineStr">
        <is>
          <t>GSA</t>
        </is>
      </c>
      <c r="C23" s="3" t="inlineStr">
        <is>
          <t>n/a</t>
        </is>
      </c>
      <c r="D23" t="inlineStr">
        <is>
          <t>Gross</t>
        </is>
      </c>
    </row>
    <row r="24">
      <c r="B24" s="1264" t="inlineStr">
        <is>
          <t>JCPenney</t>
        </is>
      </c>
      <c r="C24" s="3" t="inlineStr">
        <is>
          <t>n/a</t>
        </is>
      </c>
      <c r="D24" t="inlineStr">
        <is>
          <t>Full Service</t>
        </is>
      </c>
    </row>
    <row r="26">
      <c r="B26" s="526" t="inlineStr">
        <is>
          <t>NAP Tenants</t>
        </is>
      </c>
    </row>
    <row r="27">
      <c r="B27" s="1264" t="inlineStr">
        <is>
          <t>U-Haul</t>
        </is>
      </c>
      <c r="C27" s="3" t="inlineStr">
        <is>
          <t>Yes</t>
        </is>
      </c>
      <c r="D27" t="inlineStr">
        <is>
          <t>Line item "General Administrative/Office" in the CAM Recs cannot be found on the 2025 Expenses. Modeled as reference only expenses line item in Argus for the meantime</t>
        </is>
      </c>
    </row>
    <row r="28">
      <c r="B28" s="1264" t="inlineStr">
        <is>
          <t>Christian Brothers</t>
        </is>
      </c>
      <c r="C28" s="3" t="inlineStr">
        <is>
          <t>Yes</t>
        </is>
      </c>
      <c r="D28" t="inlineStr">
        <is>
          <t>Line item "General Administrative/Office" in the CAM Recs cannot be found on the 2025 Expenses. Modeled as reference only expenses line item in Argus for the meantime</t>
        </is>
      </c>
    </row>
    <row r="29">
      <c r="B29" s="1264" t="inlineStr">
        <is>
          <t>Westdale Residential Housing CAM</t>
        </is>
      </c>
      <c r="D29" t="inlineStr">
        <is>
          <t>No CAM Recs, used 2025+3% amount from 2025 WCRV#1 Revenue Summary</t>
        </is>
      </c>
    </row>
    <row r="30">
      <c r="B30" s="1264" t="inlineStr">
        <is>
          <t>Ironside Apparel</t>
        </is>
      </c>
      <c r="D30" t="inlineStr">
        <is>
          <t>No CAM Recs, used 2025+3% amount from 2025 WCRV#1 Revenue Summary</t>
        </is>
      </c>
    </row>
    <row r="31">
      <c r="B31" s="1264" t="inlineStr">
        <is>
          <t>Mandarin Spice</t>
        </is>
      </c>
      <c r="D31" t="inlineStr">
        <is>
          <t>No CAM Recs, used 2025+3% amount from 2025 WCRV#1 Revenue Summary</t>
        </is>
      </c>
    </row>
    <row r="32">
      <c r="B32" s="1264" t="inlineStr">
        <is>
          <t>Home2</t>
        </is>
      </c>
      <c r="C32" s="3" t="inlineStr">
        <is>
          <t>Yes</t>
        </is>
      </c>
      <c r="D32" t="inlineStr">
        <is>
          <t>Line item "General Administrative/Office" in the CAM Recs cannot be found on the 2025 Expenses. Modeled as reference only expenses line item in Argus for the meantime</t>
        </is>
      </c>
    </row>
    <row r="33">
      <c r="B33" s="1264" t="inlineStr">
        <is>
          <t>First Federal Credit Union CAM</t>
        </is>
      </c>
      <c r="C33" s="3" t="inlineStr">
        <is>
          <t>Yes</t>
        </is>
      </c>
      <c r="D33" t="inlineStr">
        <is>
          <t>Line item "General Administrative/Office" in the CAM Recs cannot be found on the 2025 Expenses. Modeled as reference only expenses line item in Argus for the meantime</t>
        </is>
      </c>
    </row>
    <row r="34">
      <c r="B34" s="1264" t="inlineStr">
        <is>
          <t>Westdale Hotel Associates CAM</t>
        </is>
      </c>
      <c r="D34" t="inlineStr">
        <is>
          <t>No CAM Recs, used 2025+3% amount from 2025 WCRV#1 Revenue Summary</t>
        </is>
      </c>
    </row>
    <row r="35">
      <c r="B35" s="1264" t="inlineStr">
        <is>
          <t>Edgewood Station CAM</t>
        </is>
      </c>
      <c r="C35" s="3" t="inlineStr">
        <is>
          <t>Yes</t>
        </is>
      </c>
      <c r="D35" t="inlineStr">
        <is>
          <t>Line item "General Administrative/Office" in the CAM Recs cannot be found on the 2025 Expenses. Modeled as reference only expenses line item in Argus for the meantime</t>
        </is>
      </c>
    </row>
    <row r="36">
      <c r="B36" s="1264" t="inlineStr">
        <is>
          <t>US Bank CAM</t>
        </is>
      </c>
      <c r="C36" s="3" t="inlineStr">
        <is>
          <t>Yes</t>
        </is>
      </c>
      <c r="D36" t="inlineStr">
        <is>
          <t>Line item "General Administrative/Office" in the CAM Recs cannot be found on the 2025 Expenses. Modeled as reference only expenses line item in Argus for the meantime</t>
        </is>
      </c>
    </row>
    <row r="37">
      <c r="B37" s="1264" t="inlineStr">
        <is>
          <t>Take5</t>
        </is>
      </c>
      <c r="C37" s="3" t="inlineStr">
        <is>
          <t>Yes</t>
        </is>
      </c>
      <c r="D37" t="inlineStr">
        <is>
          <t>Line item "General Administrative/Office" in the CAM Recs cannot be found on the 2025 Expenses. Modeled as reference only expenses line item in Argus for the meantime</t>
        </is>
      </c>
    </row>
    <row r="38">
      <c r="B38" s="1264" t="inlineStr">
        <is>
          <t>7 Brew/Sugarfire</t>
        </is>
      </c>
      <c r="D38" t="inlineStr">
        <is>
          <t>No CAM Recs, used 2025+3% amount from 2025 WCRV#1 Revenue Summary</t>
        </is>
      </c>
    </row>
    <row r="39">
      <c r="B39" s="1264" t="inlineStr">
        <is>
          <t>Lamb Land- Lot 2 CAM (Noodles)</t>
        </is>
      </c>
      <c r="D39" t="inlineStr">
        <is>
          <t>No CAM Recs, used 2025+3% amount from 2025 WCRV#1 Revenue Summary</t>
        </is>
      </c>
    </row>
    <row r="40">
      <c r="B40" s="1264" t="inlineStr">
        <is>
          <t>RNR Tire (formerly EP 3-4 CAM (Old Chicago))</t>
        </is>
      </c>
      <c r="D40" t="inlineStr">
        <is>
          <t>No CAM Recs, used 2025+3% amount from 2025 WCRV#1 Revenue Summary</t>
        </is>
      </c>
    </row>
    <row r="41">
      <c r="B41" s="1264" t="inlineStr">
        <is>
          <t>Slow, LLC - Lot 5 CAM (Freddy's)</t>
        </is>
      </c>
      <c r="D41" t="inlineStr">
        <is>
          <t>No CAM Recs, used 2025+3% amount from 2025 WCRV#1 Revenue Summary</t>
        </is>
      </c>
    </row>
    <row r="42">
      <c r="B42" s="1264" t="inlineStr">
        <is>
          <t>Mr. Car Wash - Lot P</t>
        </is>
      </c>
      <c r="D42" t="inlineStr">
        <is>
          <t>No CAM Recs, used 2025+3% amount from 2025 WCRV#1 Revenue Summary</t>
        </is>
      </c>
    </row>
    <row r="43">
      <c r="B43" s="1264" t="inlineStr">
        <is>
          <t>EP - Lot 7 CAM (CFA)</t>
        </is>
      </c>
      <c r="D43" t="inlineStr">
        <is>
          <t>No CAM Recs, used 2025+3% amount from 2025 WCRV#1 Revenue Summary</t>
        </is>
      </c>
    </row>
    <row r="44">
      <c r="B44" s="1264" t="inlineStr">
        <is>
          <t>EP - Lot Q CAM</t>
        </is>
      </c>
      <c r="D44" t="inlineStr">
        <is>
          <t>No CAM Recs, used 2025+3% amount from 2025 WCRV#1 Revenue Summary</t>
        </is>
      </c>
    </row>
    <row r="45">
      <c r="B45" s="1264" t="inlineStr">
        <is>
          <t>Parway West Apartments</t>
        </is>
      </c>
      <c r="D45" t="inlineStr">
        <is>
          <t>No CAM Recs, used 2025+3% amount from 2025 WCRV#1 Revenue Summary</t>
        </is>
      </c>
    </row>
    <row r="46">
      <c r="B46" s="1264" t="inlineStr">
        <is>
          <t>Tru Hilton CAM</t>
        </is>
      </c>
      <c r="C46" s="3" t="inlineStr">
        <is>
          <t>Yes</t>
        </is>
      </c>
    </row>
    <row r="75">
      <c r="B75" s="526" t="n"/>
      <c r="C75" s="526" t="n"/>
      <c r="D75" s="526" t="n"/>
    </row>
    <row r="76">
      <c r="D76" s="2947" t="n"/>
    </row>
    <row r="77">
      <c r="D77" s="2947" t="n"/>
    </row>
    <row r="78">
      <c r="D78" s="2947" t="n"/>
    </row>
    <row r="79">
      <c r="D79" s="2947" t="n"/>
    </row>
    <row r="80">
      <c r="D80" s="2947" t="n"/>
    </row>
    <row r="81">
      <c r="D81" s="2947" t="n"/>
    </row>
    <row r="82">
      <c r="D82" s="2947" t="n"/>
    </row>
  </sheetData>
  <pageMargins left="0.7" right="0.7" top="0.75" bottom="0.75" header="0.3" footer="0.3"/>
</worksheet>
</file>

<file path=xl/worksheets/sheet3.xml><?xml version="1.0" encoding="utf-8"?>
<worksheet xmlns="http://schemas.openxmlformats.org/spreadsheetml/2006/main">
  <sheetPr codeName="Sheet65">
    <tabColor rgb="FF051243"/>
    <outlinePr summaryBelow="1" summaryRight="1"/>
    <pageSetUpPr fitToPage="1"/>
  </sheetPr>
  <dimension ref="B3:AE62"/>
  <sheetViews>
    <sheetView showGridLines="0" view="pageBreakPreview" zoomScale="85" zoomScaleNormal="100" zoomScaleSheetLayoutView="85" workbookViewId="0">
      <selection activeCell="E9" sqref="E9"/>
    </sheetView>
  </sheetViews>
  <sheetFormatPr baseColWidth="8" defaultColWidth="8.46484375" defaultRowHeight="14.25"/>
  <cols>
    <col width="0.46484375" customWidth="1" style="2885" min="1" max="3"/>
    <col width="28.1328125" bestFit="1" customWidth="1" style="2885" min="4" max="4"/>
    <col width="25.46484375" customWidth="1" style="2885" min="5" max="5"/>
    <col width="15.46484375" customWidth="1" style="495" min="6" max="6"/>
    <col width="8.46484375" customWidth="1" style="496" min="7" max="7"/>
    <col width="15.46484375" customWidth="1" style="2885" min="8" max="8"/>
    <col width="14" customWidth="1" style="2885" min="9" max="9"/>
    <col width="32" customWidth="1" style="2885" min="10" max="10"/>
    <col width="6.86328125" customWidth="1" style="2885" min="11" max="12"/>
    <col width="9.46484375" bestFit="1" customWidth="1" style="2885" min="13" max="13"/>
    <col width="15" bestFit="1" customWidth="1" style="2885" min="14" max="14"/>
    <col width="13.46484375" customWidth="1" style="2885" min="15" max="15"/>
    <col width="13.46484375" bestFit="1" customWidth="1" style="2885" min="16" max="16"/>
    <col width="10" bestFit="1" customWidth="1" style="2885" min="17" max="17"/>
    <col width="6.86328125" customWidth="1" style="2885" min="18" max="19"/>
    <col width="11.1328125" customWidth="1" style="2885" min="20" max="23"/>
    <col width="0.46484375" customWidth="1" style="2885" min="24" max="25"/>
    <col width="15.46484375" customWidth="1" style="2885" min="26" max="26"/>
    <col width="17.46484375" customWidth="1" style="2885" min="27" max="27"/>
    <col outlineLevel="1" width="15.46484375" customWidth="1" style="2885" min="28" max="29"/>
    <col width="11.46484375" bestFit="1" customWidth="1" style="2885" min="30" max="30"/>
  </cols>
  <sheetData>
    <row r="1" ht="4.35" customHeight="1" s="2885"/>
    <row r="2" ht="4.35" customHeight="1" s="2885"/>
    <row r="3" ht="22.35" customHeight="1" s="2885" thickBot="1">
      <c r="C3" s="497" t="inlineStr">
        <is>
          <t>ASSUMPTIONS</t>
        </is>
      </c>
      <c r="D3" s="497" t="n"/>
      <c r="E3" s="497" t="n"/>
      <c r="F3" s="498" t="n"/>
      <c r="G3" s="499" t="n"/>
      <c r="H3" s="497" t="n"/>
      <c r="I3" s="497" t="n"/>
      <c r="J3" s="497" t="n"/>
      <c r="K3" s="497" t="n"/>
      <c r="L3" s="497" t="n"/>
      <c r="M3" s="497" t="n"/>
      <c r="N3" s="497" t="n"/>
      <c r="O3" s="497" t="n"/>
      <c r="P3" s="497" t="n"/>
      <c r="Q3" s="497" t="n"/>
      <c r="R3" s="497" t="n"/>
      <c r="S3" s="497" t="n"/>
      <c r="T3" s="497" t="n"/>
      <c r="U3" s="497" t="n"/>
      <c r="V3" s="497" t="n"/>
      <c r="W3" s="497" t="n"/>
      <c r="X3" s="2948">
        <f>Global!$G$7</f>
        <v/>
      </c>
      <c r="Z3" s="2949">
        <f>'Rent Roll-Detailed'!$H$65</f>
        <v/>
      </c>
    </row>
    <row r="4" ht="24.95" customHeight="1" s="2885" thickTop="1">
      <c r="D4" s="1833" t="inlineStr">
        <is>
          <t>**Note: This is a summary of the general assumptions, rent roll, and MLA tabs combined to make it easier to provide feedback. If you make any updates, please change the highlight color so we can identify what changed.**</t>
        </is>
      </c>
    </row>
    <row r="5" ht="20.1" customHeight="1" s="2885">
      <c r="C5" s="1835" t="inlineStr">
        <is>
          <t>GENERAL</t>
        </is>
      </c>
      <c r="D5" s="526" t="n"/>
      <c r="H5" s="1835" t="n"/>
      <c r="J5" s="1835" t="inlineStr">
        <is>
          <t>MARKET LEASING ASSUMPTIONS</t>
        </is>
      </c>
      <c r="K5" s="1835" t="n"/>
      <c r="L5" s="1835" t="n"/>
      <c r="M5" s="1835" t="n"/>
      <c r="N5" s="1835" t="n"/>
      <c r="O5" s="1835" t="n"/>
      <c r="P5" s="1835" t="n"/>
      <c r="Q5" s="1835" t="n"/>
      <c r="R5" s="1835" t="n"/>
      <c r="S5" s="1835" t="n"/>
      <c r="T5" s="1835" t="n"/>
      <c r="U5" s="1835" t="n"/>
      <c r="V5" s="1835" t="n"/>
      <c r="W5" s="1835" t="n"/>
    </row>
    <row r="6" ht="20.1" customHeight="1" s="2885">
      <c r="D6" s="526" t="inlineStr">
        <is>
          <t>General Growth Rate:</t>
        </is>
      </c>
      <c r="E6" s="1939">
        <f>Global!G28</f>
        <v/>
      </c>
      <c r="J6" s="1717" t="n"/>
      <c r="K6" s="1836" t="inlineStr">
        <is>
          <t>Market Rent</t>
        </is>
      </c>
      <c r="L6" s="1836" t="n"/>
      <c r="M6" s="1717" t="n"/>
      <c r="N6" s="1717" t="n"/>
      <c r="O6" s="1717" t="n"/>
      <c r="P6" s="1717" t="n"/>
      <c r="Q6" s="1717" t="n"/>
      <c r="R6" s="1836" t="inlineStr">
        <is>
          <t>Free Rent</t>
        </is>
      </c>
      <c r="S6" s="1836" t="n"/>
      <c r="T6" s="1836" t="inlineStr">
        <is>
          <t>Tenant Improvement</t>
        </is>
      </c>
      <c r="U6" s="1836" t="n"/>
      <c r="V6" s="1836" t="inlineStr">
        <is>
          <t>Leasing Commission</t>
        </is>
      </c>
      <c r="W6" s="1836" t="n"/>
    </row>
    <row r="7" ht="20.1" customHeight="1" s="2885">
      <c r="D7" s="526" t="inlineStr">
        <is>
          <t>Market Growth Rate:</t>
        </is>
      </c>
      <c r="E7" s="1939">
        <f>Global!G32</f>
        <v/>
      </c>
      <c r="J7" s="2409" t="inlineStr">
        <is>
          <t>Assigned Name</t>
        </is>
      </c>
      <c r="K7" s="2409" t="inlineStr">
        <is>
          <t>New</t>
        </is>
      </c>
      <c r="L7" s="2409" t="inlineStr">
        <is>
          <t>Renew</t>
        </is>
      </c>
      <c r="M7" s="2409" t="inlineStr">
        <is>
          <t>Escalation</t>
        </is>
      </c>
      <c r="N7" s="2409" t="inlineStr">
        <is>
          <t>Reimbursement</t>
        </is>
      </c>
      <c r="O7" s="2409" t="inlineStr">
        <is>
          <t>Lease Term</t>
        </is>
      </c>
      <c r="P7" s="2409" t="inlineStr">
        <is>
          <t>Renewal Prob.</t>
        </is>
      </c>
      <c r="Q7" s="2409" t="inlineStr">
        <is>
          <t>Downtime</t>
        </is>
      </c>
      <c r="R7" s="2409" t="inlineStr">
        <is>
          <t>New</t>
        </is>
      </c>
      <c r="S7" s="2409" t="inlineStr">
        <is>
          <t>Renew</t>
        </is>
      </c>
      <c r="T7" s="2409" t="inlineStr">
        <is>
          <t>New</t>
        </is>
      </c>
      <c r="U7" s="2409" t="inlineStr">
        <is>
          <t>Renew</t>
        </is>
      </c>
      <c r="V7" s="2409" t="inlineStr">
        <is>
          <t>New</t>
        </is>
      </c>
      <c r="W7" s="2409" t="inlineStr">
        <is>
          <t>Renew</t>
        </is>
      </c>
    </row>
    <row r="8" ht="20.1" customHeight="1" s="2885">
      <c r="D8" s="526" t="inlineStr">
        <is>
          <t>Expense Growth Rate:</t>
        </is>
      </c>
      <c r="E8" s="1939">
        <f>Global!G29</f>
        <v/>
      </c>
      <c r="J8" s="2950" t="inlineStr">
        <is>
          <t>$22.00 PSF NNN</t>
        </is>
      </c>
      <c r="K8" s="2950">
        <f>INDEX(MLAs!$E$8:$N$8,MATCH('RR Assumptions'!$J8,MLAs!$E$5:$N$5,0))</f>
        <v/>
      </c>
      <c r="L8" s="2950">
        <f>INDEX(MLAs!$E$9:$N$9,MATCH('RR Assumptions'!$J8,MLAs!$E$5:$N$5,0))</f>
        <v/>
      </c>
      <c r="M8" s="1942">
        <f>INDEX(MLAs!$E$10:$N$10,MATCH('RR Assumptions'!$J8,MLAs!$E$5:$N$5,0))</f>
        <v/>
      </c>
      <c r="N8" s="1943">
        <f>INDEX(MLAs!$E$13:$N$13,MATCH('RR Assumptions'!$J8,MLAs!$E$5:$N$5,0))</f>
        <v/>
      </c>
      <c r="O8" s="1943">
        <f>INDEX(MLAs!$E$14:$N$14,MATCH('RR Assumptions'!$J8,MLAs!$E$5:$N$5,0))</f>
        <v/>
      </c>
      <c r="P8" s="1942">
        <f>INDEX(MLAs!$E$15:$N$15,MATCH('RR Assumptions'!$J8,MLAs!$E$5:$N$5,0))</f>
        <v/>
      </c>
      <c r="Q8" s="1943">
        <f>INDEX(MLAs!$E$16:$N$16,MATCH('RR Assumptions'!$J8,MLAs!$E$5:$N$5,0))</f>
        <v/>
      </c>
      <c r="R8" s="1943">
        <f>INDEX(MLAs!$E$19:$N$19,MATCH('RR Assumptions'!$J8,MLAs!$E$5:$N$5,0))</f>
        <v/>
      </c>
      <c r="S8" s="1943">
        <f>INDEX(MLAs!$E$20:$N$20,MATCH('RR Assumptions'!$J8,MLAs!$E$5:$N$5,0))</f>
        <v/>
      </c>
      <c r="T8" s="2950">
        <f>INDEX(MLAs!$E$24:$N$24,MATCH('RR Assumptions'!$J8,MLAs!$E$5:$N$5,0))</f>
        <v/>
      </c>
      <c r="U8" s="2950">
        <f>INDEX(MLAs!$E$25:$N$25,MATCH('RR Assumptions'!$J8,MLAs!$E$5:$N$5,0))</f>
        <v/>
      </c>
      <c r="V8" s="1942">
        <f>INDEX(MLAs!$E$29:$N$29,MATCH('RR Assumptions'!$J8,MLAs!$E$5:$N$5,0))</f>
        <v/>
      </c>
      <c r="W8" s="1942">
        <f>INDEX(MLAs!$E$30:$N$30,MATCH('RR Assumptions'!$J8,MLAs!$E$5:$N$5,0))</f>
        <v/>
      </c>
    </row>
    <row r="9" ht="20.1" customHeight="1" s="2885">
      <c r="D9" s="526" t="inlineStr">
        <is>
          <t>Vacancy:</t>
        </is>
      </c>
      <c r="E9" s="1939">
        <f>Global!G22</f>
        <v/>
      </c>
      <c r="F9" s="2051" t="n"/>
      <c r="J9" s="2950" t="inlineStr">
        <is>
          <t>$27.00 PSF NNN</t>
        </is>
      </c>
      <c r="K9" s="2950">
        <f>INDEX(MLAs!$E$8:$N$8,MATCH('RR Assumptions'!$J9,MLAs!$E$5:$N$5,0))</f>
        <v/>
      </c>
      <c r="L9" s="2950">
        <f>INDEX(MLAs!$E$9:$N$9,MATCH('RR Assumptions'!$J9,MLAs!$E$5:$N$5,0))</f>
        <v/>
      </c>
      <c r="M9" s="1942">
        <f>INDEX(MLAs!$E$10:$N$10,MATCH('RR Assumptions'!$J9,MLAs!$E$5:$N$5,0))</f>
        <v/>
      </c>
      <c r="N9" s="1943">
        <f>INDEX(MLAs!$E$13:$N$13,MATCH('RR Assumptions'!$J9,MLAs!$E$5:$N$5,0))</f>
        <v/>
      </c>
      <c r="O9" s="1943">
        <f>INDEX(MLAs!$E$14:$N$14,MATCH('RR Assumptions'!$J9,MLAs!$E$5:$N$5,0))</f>
        <v/>
      </c>
      <c r="P9" s="1942">
        <f>INDEX(MLAs!$E$15:$N$15,MATCH('RR Assumptions'!$J9,MLAs!$E$5:$N$5,0))</f>
        <v/>
      </c>
      <c r="Q9" s="1943">
        <f>INDEX(MLAs!$E$16:$N$16,MATCH('RR Assumptions'!$J9,MLAs!$E$5:$N$5,0))</f>
        <v/>
      </c>
      <c r="R9" s="1943">
        <f>INDEX(MLAs!$E$19:$N$19,MATCH('RR Assumptions'!$J9,MLAs!$E$5:$N$5,0))</f>
        <v/>
      </c>
      <c r="S9" s="1943">
        <f>INDEX(MLAs!$E$20:$N$20,MATCH('RR Assumptions'!$J9,MLAs!$E$5:$N$5,0))</f>
        <v/>
      </c>
      <c r="T9" s="2950">
        <f>INDEX(MLAs!$E$24:$N$24,MATCH('RR Assumptions'!$J9,MLAs!$E$5:$N$5,0))</f>
        <v/>
      </c>
      <c r="U9" s="2950">
        <f>INDEX(MLAs!$E$25:$N$25,MATCH('RR Assumptions'!$J9,MLAs!$E$5:$N$5,0))</f>
        <v/>
      </c>
      <c r="V9" s="1942">
        <f>INDEX(MLAs!$E$29:$N$29,MATCH('RR Assumptions'!$J9,MLAs!$E$5:$N$5,0))</f>
        <v/>
      </c>
      <c r="W9" s="1942">
        <f>INDEX(MLAs!$E$30:$N$30,MATCH('RR Assumptions'!$J9,MLAs!$E$5:$N$5,0))</f>
        <v/>
      </c>
    </row>
    <row r="10" ht="20.1" customHeight="1" s="2885">
      <c r="D10" s="1832" t="inlineStr">
        <is>
          <t>Excluded Tenants:</t>
        </is>
      </c>
      <c r="E10" s="1939" t="inlineStr">
        <is>
          <t>Yes</t>
        </is>
      </c>
      <c r="F10" s="495" t="inlineStr">
        <is>
          <t>if "Yes" please indicate in the provided RR below</t>
        </is>
      </c>
      <c r="J10" s="2950" t="inlineStr">
        <is>
          <t>$30.00 PSF NNN</t>
        </is>
      </c>
      <c r="K10" s="2950">
        <f>INDEX(MLAs!$E$8:$N$8,MATCH('RR Assumptions'!$J10,MLAs!$E$5:$N$5,0))</f>
        <v/>
      </c>
      <c r="L10" s="2950">
        <f>INDEX(MLAs!$E$9:$N$9,MATCH('RR Assumptions'!$J10,MLAs!$E$5:$N$5,0))</f>
        <v/>
      </c>
      <c r="M10" s="1942">
        <f>INDEX(MLAs!$E$10:$N$10,MATCH('RR Assumptions'!$J10,MLAs!$E$5:$N$5,0))</f>
        <v/>
      </c>
      <c r="N10" s="1943">
        <f>INDEX(MLAs!$E$13:$N$13,MATCH('RR Assumptions'!$J10,MLAs!$E$5:$N$5,0))</f>
        <v/>
      </c>
      <c r="O10" s="1943">
        <f>INDEX(MLAs!$E$14:$N$14,MATCH('RR Assumptions'!$J10,MLAs!$E$5:$N$5,0))</f>
        <v/>
      </c>
      <c r="P10" s="1942">
        <f>INDEX(MLAs!$E$15:$N$15,MATCH('RR Assumptions'!$J10,MLAs!$E$5:$N$5,0))</f>
        <v/>
      </c>
      <c r="Q10" s="1943">
        <f>INDEX(MLAs!$E$16:$N$16,MATCH('RR Assumptions'!$J10,MLAs!$E$5:$N$5,0))</f>
        <v/>
      </c>
      <c r="R10" s="1943">
        <f>INDEX(MLAs!$E$19:$N$19,MATCH('RR Assumptions'!$J10,MLAs!$E$5:$N$5,0))</f>
        <v/>
      </c>
      <c r="S10" s="1943">
        <f>INDEX(MLAs!$E$20:$N$20,MATCH('RR Assumptions'!$J10,MLAs!$E$5:$N$5,0))</f>
        <v/>
      </c>
      <c r="T10" s="2950">
        <f>INDEX(MLAs!$E$24:$N$24,MATCH('RR Assumptions'!$J10,MLAs!$E$5:$N$5,0))</f>
        <v/>
      </c>
      <c r="U10" s="2950">
        <f>INDEX(MLAs!$E$25:$N$25,MATCH('RR Assumptions'!$J10,MLAs!$E$5:$N$5,0))</f>
        <v/>
      </c>
      <c r="V10" s="1942">
        <f>INDEX(MLAs!$E$29:$N$29,MATCH('RR Assumptions'!$J10,MLAs!$E$5:$N$5,0))</f>
        <v/>
      </c>
      <c r="W10" s="1942">
        <f>INDEX(MLAs!$E$30:$N$30,MATCH('RR Assumptions'!$J10,MLAs!$E$5:$N$5,0))</f>
        <v/>
      </c>
    </row>
    <row r="11" ht="20.1" customHeight="1" s="2885">
      <c r="D11" s="495" t="n"/>
      <c r="E11" s="495" t="n"/>
      <c r="G11" s="2415" t="n"/>
      <c r="J11" s="2950" t="inlineStr">
        <is>
          <t>$27.00 PSF NNN</t>
        </is>
      </c>
      <c r="K11" s="2950">
        <f>INDEX(MLAs!$E$8:$N$8,MATCH('RR Assumptions'!$J11,MLAs!$E$5:$N$5,0))</f>
        <v/>
      </c>
      <c r="L11" s="2950">
        <f>INDEX(MLAs!$E$9:$N$9,MATCH('RR Assumptions'!$J11,MLAs!$E$5:$N$5,0))</f>
        <v/>
      </c>
      <c r="M11" s="1942">
        <f>INDEX(MLAs!$E$10:$N$10,MATCH('RR Assumptions'!$J11,MLAs!$E$5:$N$5,0))</f>
        <v/>
      </c>
      <c r="N11" s="1943">
        <f>INDEX(MLAs!$E$13:$N$13,MATCH('RR Assumptions'!$J11,MLAs!$E$5:$N$5,0))</f>
        <v/>
      </c>
      <c r="O11" s="1943">
        <f>INDEX(MLAs!$E$14:$N$14,MATCH('RR Assumptions'!$J11,MLAs!$E$5:$N$5,0))</f>
        <v/>
      </c>
      <c r="P11" s="1942">
        <f>INDEX(MLAs!$E$15:$N$15,MATCH('RR Assumptions'!$J11,MLAs!$E$5:$N$5,0))</f>
        <v/>
      </c>
      <c r="Q11" s="1943">
        <f>INDEX(MLAs!$E$16:$N$16,MATCH('RR Assumptions'!$J11,MLAs!$E$5:$N$5,0))</f>
        <v/>
      </c>
      <c r="R11" s="1943">
        <f>INDEX(MLAs!$E$19:$N$19,MATCH('RR Assumptions'!$J11,MLAs!$E$5:$N$5,0))</f>
        <v/>
      </c>
      <c r="S11" s="1943">
        <f>INDEX(MLAs!$E$20:$N$20,MATCH('RR Assumptions'!$J11,MLAs!$E$5:$N$5,0))</f>
        <v/>
      </c>
      <c r="T11" s="2950">
        <f>INDEX(MLAs!$E$24:$N$24,MATCH('RR Assumptions'!$J11,MLAs!$E$5:$N$5,0))</f>
        <v/>
      </c>
      <c r="U11" s="2950">
        <f>INDEX(MLAs!$E$25:$N$25,MATCH('RR Assumptions'!$J11,MLAs!$E$5:$N$5,0))</f>
        <v/>
      </c>
      <c r="V11" s="1942">
        <f>INDEX(MLAs!$E$29:$N$29,MATCH('RR Assumptions'!$J11,MLAs!$E$5:$N$5,0))</f>
        <v/>
      </c>
      <c r="W11" s="1942">
        <f>INDEX(MLAs!$E$30:$N$30,MATCH('RR Assumptions'!$J11,MLAs!$E$5:$N$5,0))</f>
        <v/>
      </c>
    </row>
    <row r="12" ht="20.1" customHeight="1" s="2885">
      <c r="D12" s="495" t="n"/>
      <c r="E12" s="495" t="n"/>
      <c r="G12" s="2415" t="n"/>
      <c r="J12" s="2950" t="inlineStr">
        <is>
          <t>Retail D - ATM $3,333/ mo</t>
        </is>
      </c>
      <c r="K12" s="2950">
        <f>INDEX(MLAs!$E$8:$N$8,MATCH('RR Assumptions'!$J12,MLAs!$E$5:$N$5,0))</f>
        <v/>
      </c>
      <c r="L12" s="2950">
        <f>INDEX(MLAs!$E$9:$N$9,MATCH('RR Assumptions'!$J12,MLAs!$E$5:$N$5,0))</f>
        <v/>
      </c>
      <c r="M12" s="1942">
        <f>INDEX(MLAs!$E$10:$N$10,MATCH('RR Assumptions'!$J12,MLAs!$E$5:$N$5,0))</f>
        <v/>
      </c>
      <c r="N12" s="1943">
        <f>INDEX(MLAs!$E$13:$N$13,MATCH('RR Assumptions'!$J12,MLAs!$E$5:$N$5,0))</f>
        <v/>
      </c>
      <c r="O12" s="1943">
        <f>INDEX(MLAs!$E$14:$N$14,MATCH('RR Assumptions'!$J12,MLAs!$E$5:$N$5,0))</f>
        <v/>
      </c>
      <c r="P12" s="1942">
        <f>INDEX(MLAs!$E$15:$N$15,MATCH('RR Assumptions'!$J12,MLAs!$E$5:$N$5,0))</f>
        <v/>
      </c>
      <c r="Q12" s="1943">
        <f>INDEX(MLAs!$E$16:$N$16,MATCH('RR Assumptions'!$J12,MLAs!$E$5:$N$5,0))</f>
        <v/>
      </c>
      <c r="R12" s="1943">
        <f>INDEX(MLAs!$E$19:$N$19,MATCH('RR Assumptions'!$J12,MLAs!$E$5:$N$5,0))</f>
        <v/>
      </c>
      <c r="S12" s="1943">
        <f>INDEX(MLAs!$E$20:$N$20,MATCH('RR Assumptions'!$J12,MLAs!$E$5:$N$5,0))</f>
        <v/>
      </c>
      <c r="T12" s="2950">
        <f>INDEX(MLAs!$E$24:$N$24,MATCH('RR Assumptions'!$J12,MLAs!$E$5:$N$5,0))</f>
        <v/>
      </c>
      <c r="U12" s="2950">
        <f>INDEX(MLAs!$E$25:$N$25,MATCH('RR Assumptions'!$J12,MLAs!$E$5:$N$5,0))</f>
        <v/>
      </c>
      <c r="V12" s="1942">
        <f>INDEX(MLAs!$E$29:$N$29,MATCH('RR Assumptions'!$J12,MLAs!$E$5:$N$5,0))</f>
        <v/>
      </c>
      <c r="W12" s="1942">
        <f>INDEX(MLAs!$E$30:$N$30,MATCH('RR Assumptions'!$J12,MLAs!$E$5:$N$5,0))</f>
        <v/>
      </c>
    </row>
    <row r="13" ht="20.1" customHeight="1" s="2885">
      <c r="D13" s="1835" t="inlineStr">
        <is>
          <t>EXPENSES</t>
        </is>
      </c>
      <c r="G13" s="2415" t="n"/>
      <c r="J13" s="2950" t="n"/>
      <c r="K13" s="2950" t="n"/>
      <c r="L13" s="2950" t="n"/>
      <c r="M13" s="1942" t="n"/>
      <c r="N13" s="1943" t="n"/>
      <c r="O13" s="1943" t="n"/>
      <c r="P13" s="1942" t="n"/>
      <c r="Q13" s="1943" t="n"/>
      <c r="R13" s="1943" t="n"/>
      <c r="S13" s="1943" t="n"/>
      <c r="T13" s="2950" t="n"/>
      <c r="U13" s="2950" t="n"/>
      <c r="V13" s="1942" t="n"/>
      <c r="W13" s="1942" t="n"/>
    </row>
    <row r="14" ht="20.1" customHeight="1" s="2885">
      <c r="D14" s="526" t="inlineStr">
        <is>
          <t>Mgmt Fee (% of EGR):</t>
        </is>
      </c>
      <c r="E14" s="1939">
        <f>Global!G41</f>
        <v/>
      </c>
      <c r="F14" s="2051" t="n"/>
      <c r="G14" s="2415" t="n"/>
      <c r="J14" s="2950" t="n"/>
      <c r="K14" s="2950" t="n"/>
      <c r="L14" s="2950" t="n"/>
      <c r="M14" s="1942" t="n"/>
      <c r="N14" s="1943" t="n"/>
      <c r="O14" s="1943" t="n"/>
      <c r="P14" s="1942" t="n"/>
      <c r="Q14" s="1943" t="n"/>
      <c r="R14" s="1943" t="n"/>
      <c r="S14" s="1943" t="n"/>
      <c r="T14" s="2950" t="n"/>
      <c r="U14" s="2950" t="n"/>
      <c r="V14" s="1942" t="n"/>
      <c r="W14" s="1942" t="n"/>
    </row>
    <row r="15" ht="20.1" customHeight="1" s="2885">
      <c r="D15" s="526" t="inlineStr">
        <is>
          <t>Real Estate Tax:</t>
        </is>
      </c>
      <c r="E15" s="2951">
        <f>Global!G42</f>
        <v/>
      </c>
      <c r="G15" s="2415" t="n"/>
      <c r="J15" s="2950" t="n"/>
      <c r="K15" s="2950" t="n"/>
      <c r="L15" s="2950" t="n"/>
      <c r="M15" s="1942" t="n"/>
      <c r="N15" s="1943" t="n"/>
      <c r="O15" s="1943" t="n"/>
      <c r="P15" s="1942" t="n"/>
      <c r="Q15" s="1943" t="n"/>
      <c r="R15" s="1943" t="n"/>
      <c r="S15" s="1943" t="n"/>
      <c r="T15" s="2950" t="n"/>
      <c r="U15" s="2950" t="n"/>
      <c r="V15" s="1942" t="n"/>
      <c r="W15" s="1942" t="n"/>
    </row>
    <row r="16" ht="20.1" customHeight="1" s="2885">
      <c r="D16" s="526" t="inlineStr">
        <is>
          <t>Capital Reserve:</t>
        </is>
      </c>
      <c r="E16" s="2952">
        <f>Global!G45</f>
        <v/>
      </c>
      <c r="G16" s="2415" t="n"/>
      <c r="J16" s="2953" t="n"/>
      <c r="K16" s="2953" t="n"/>
      <c r="L16" s="2953" t="n"/>
      <c r="M16" s="2417" t="n"/>
      <c r="N16" s="3" t="n"/>
      <c r="O16" s="3" t="n"/>
      <c r="P16" s="2417" t="n"/>
      <c r="Q16" s="3" t="n"/>
      <c r="R16" s="3" t="n"/>
      <c r="S16" s="3" t="n"/>
      <c r="T16" s="2953" t="n"/>
      <c r="U16" s="2953" t="n"/>
      <c r="V16" s="2417" t="n"/>
      <c r="W16" s="2417" t="n"/>
    </row>
    <row r="17" ht="20.1" customHeight="1" s="2885">
      <c r="D17" s="526" t="inlineStr">
        <is>
          <t>Other Expenses:</t>
        </is>
      </c>
      <c r="E17" s="2951">
        <f>Global!G40</f>
        <v/>
      </c>
      <c r="G17" s="2415" t="n"/>
      <c r="J17" s="1835" t="inlineStr">
        <is>
          <t>OTHER ASSUMPTIONS</t>
        </is>
      </c>
      <c r="K17" s="2953" t="n"/>
      <c r="L17" s="2953" t="n"/>
      <c r="M17" s="2417" t="n"/>
      <c r="N17" s="3" t="n"/>
      <c r="O17" s="3" t="n"/>
      <c r="P17" s="2417" t="n"/>
      <c r="Q17" s="3" t="n"/>
      <c r="R17" s="3" t="n"/>
      <c r="S17" s="3" t="n"/>
      <c r="T17" s="2953" t="n"/>
      <c r="U17" s="2953" t="n"/>
      <c r="V17" s="2417" t="n"/>
      <c r="W17" s="2417" t="n"/>
    </row>
    <row r="18" ht="20.1" customHeight="1" s="2885">
      <c r="D18" s="495" t="n"/>
      <c r="E18" s="495" t="n"/>
      <c r="G18" s="2415" t="n"/>
      <c r="J18" s="2954">
        <f>'Rent Roll-Detailed'!C69</f>
        <v/>
      </c>
      <c r="K18" s="2953" t="n"/>
      <c r="L18" s="2953" t="n"/>
      <c r="M18" s="2417" t="n"/>
      <c r="N18" s="3" t="n"/>
      <c r="O18" s="3" t="n"/>
      <c r="P18" s="2417" t="n"/>
      <c r="Q18" s="3" t="n"/>
      <c r="R18" s="3" t="n"/>
      <c r="S18" s="3" t="n"/>
      <c r="T18" s="2953" t="n"/>
      <c r="U18" s="2953" t="n"/>
      <c r="V18" s="2417" t="n"/>
      <c r="W18" s="2417" t="n"/>
    </row>
    <row r="19" ht="20.1" customHeight="1" s="2885">
      <c r="D19" s="495" t="n"/>
      <c r="E19" s="495" t="n"/>
      <c r="G19" s="1882" t="n"/>
      <c r="J19" s="2954">
        <f>'Rent Roll-Detailed'!C70</f>
        <v/>
      </c>
      <c r="K19" s="2953" t="n"/>
      <c r="L19" s="2953" t="n"/>
      <c r="M19" s="2417" t="n"/>
      <c r="N19" s="3" t="n"/>
      <c r="O19" s="3" t="n"/>
      <c r="P19" s="2417" t="n"/>
      <c r="Q19" s="3" t="n"/>
      <c r="R19" s="3" t="n"/>
      <c r="S19" s="3" t="n"/>
      <c r="T19" s="2953" t="n"/>
      <c r="U19" s="2953" t="n"/>
      <c r="V19" s="2417" t="n"/>
      <c r="W19" s="2417" t="n"/>
    </row>
    <row r="20" ht="20.1" customHeight="1" s="2885">
      <c r="D20" s="526" t="n"/>
      <c r="G20" s="1882" t="n"/>
      <c r="J20" s="2954">
        <f>'Rent Roll-Detailed'!C71</f>
        <v/>
      </c>
    </row>
    <row r="21" ht="20.1" customHeight="1" s="2885">
      <c r="D21" s="526" t="n"/>
      <c r="G21" s="1882" t="n"/>
      <c r="J21" s="2954">
        <f>'Rent Roll-Detailed'!C72</f>
        <v/>
      </c>
    </row>
    <row r="22" ht="20.1" customHeight="1" s="2885">
      <c r="D22" s="526" t="n"/>
      <c r="G22" s="1882" t="n"/>
      <c r="J22" s="2954">
        <f>'Rent Roll-Detailed'!C75</f>
        <v/>
      </c>
    </row>
    <row r="23" ht="20.1" customHeight="1" s="2885">
      <c r="C23" s="1835" t="inlineStr">
        <is>
          <t>ONE-LINE RENT ROLL WITH MLA ASSIGNMENT</t>
        </is>
      </c>
      <c r="J23" s="2954" t="n"/>
    </row>
    <row r="24" ht="24" customFormat="1" customHeight="1" s="500">
      <c r="C24" s="757" t="n"/>
      <c r="D24" s="1836" t="n"/>
      <c r="E24" s="1836" t="n"/>
      <c r="F24" s="1837" t="n"/>
      <c r="G24" s="1838" t="n"/>
      <c r="H24" s="1836" t="n"/>
      <c r="I24" s="1836" t="n"/>
      <c r="J24" s="1836" t="n"/>
      <c r="K24" s="1836" t="inlineStr">
        <is>
          <t>Market Rent</t>
        </is>
      </c>
      <c r="L24" s="1836" t="n"/>
      <c r="M24" s="1717" t="n"/>
      <c r="N24" s="1717" t="n"/>
      <c r="O24" s="1717" t="n"/>
      <c r="P24" s="1717" t="n"/>
      <c r="Q24" s="1717" t="n"/>
      <c r="R24" s="1836" t="inlineStr">
        <is>
          <t>Free Rent</t>
        </is>
      </c>
      <c r="S24" s="1836" t="n"/>
      <c r="T24" s="1836" t="inlineStr">
        <is>
          <t>Tenant Improvement</t>
        </is>
      </c>
      <c r="U24" s="1836" t="n"/>
      <c r="V24" s="1836" t="inlineStr">
        <is>
          <t>Leasing Commission</t>
        </is>
      </c>
      <c r="W24" s="1836" t="n"/>
      <c r="AB24" s="1121" t="n"/>
      <c r="AC24" s="1121" t="n"/>
      <c r="AD24" s="1121" t="n"/>
    </row>
    <row r="25" ht="33" customFormat="1" customHeight="1" s="500">
      <c r="C25" s="757" t="n"/>
      <c r="D25" s="1839" t="inlineStr">
        <is>
          <t>Suite</t>
        </is>
      </c>
      <c r="E25" s="1839" t="inlineStr">
        <is>
          <t>Tenant</t>
        </is>
      </c>
      <c r="F25" s="1840" t="inlineStr">
        <is>
          <t>Area (SF)</t>
        </is>
      </c>
      <c r="G25" s="1841" t="inlineStr">
        <is>
          <t>PRS</t>
        </is>
      </c>
      <c r="H25" s="1717" t="inlineStr">
        <is>
          <t>Contr. Base
Rent PSF</t>
        </is>
      </c>
      <c r="I25" s="1717" t="inlineStr">
        <is>
          <t>Exclude from Vacancy</t>
        </is>
      </c>
      <c r="J25" s="1839" t="inlineStr">
        <is>
          <t>MLA Assigned</t>
        </is>
      </c>
      <c r="K25" s="1717" t="inlineStr">
        <is>
          <t>New</t>
        </is>
      </c>
      <c r="L25" s="1717" t="inlineStr">
        <is>
          <t>Renew</t>
        </is>
      </c>
      <c r="M25" s="1717" t="inlineStr">
        <is>
          <t>Escalation</t>
        </is>
      </c>
      <c r="N25" s="1717" t="inlineStr">
        <is>
          <t>Reimbursement</t>
        </is>
      </c>
      <c r="O25" s="1717" t="inlineStr">
        <is>
          <t>Lease Term</t>
        </is>
      </c>
      <c r="P25" s="1717" t="inlineStr">
        <is>
          <t>Renewal Prob.</t>
        </is>
      </c>
      <c r="Q25" s="1717" t="inlineStr">
        <is>
          <t>Downtime</t>
        </is>
      </c>
      <c r="R25" s="1717" t="inlineStr">
        <is>
          <t>New</t>
        </is>
      </c>
      <c r="S25" s="1717" t="inlineStr">
        <is>
          <t>Renew</t>
        </is>
      </c>
      <c r="T25" s="1717" t="inlineStr">
        <is>
          <t>New</t>
        </is>
      </c>
      <c r="U25" s="1717" t="inlineStr">
        <is>
          <t>Renew</t>
        </is>
      </c>
      <c r="V25" s="1717" t="inlineStr">
        <is>
          <t>New</t>
        </is>
      </c>
      <c r="W25" s="1717" t="inlineStr">
        <is>
          <t>Renew</t>
        </is>
      </c>
      <c r="AB25" s="1121" t="inlineStr">
        <is>
          <t>ISODD?</t>
        </is>
      </c>
      <c r="AC25" s="1121" t="inlineStr">
        <is>
          <t>Bldg No</t>
        </is>
      </c>
      <c r="AD25" s="1121" t="n"/>
      <c r="AE25" s="1121" t="n"/>
    </row>
    <row r="26" ht="14.85" customFormat="1" customHeight="1" s="500">
      <c r="D26" s="1057">
        <f t="array" ref="D26:D31">_xlfn._xlws.FILTER('Rent Roll-Detailed'!$F$8:$F$60,'Rent Roll-Detailed'!$F$8:$F$60&lt;&gt;"")</f>
        <v/>
      </c>
      <c r="E26" s="600">
        <f>_xlfn.XLOOKUP($D26,'Rent Roll-Detailed'!$F$8:$F$60,'Rent Roll-Detailed'!$G$8:$G$60)</f>
        <v/>
      </c>
      <c r="F26" s="2955">
        <f>_xlfn.XLOOKUP($D26,'Rent Roll-Detailed'!$F$8:$F$60,'Rent Roll-Detailed'!H$8:H$60)</f>
        <v/>
      </c>
      <c r="G26" s="1231">
        <f>F26/$F$52</f>
        <v/>
      </c>
      <c r="H26" s="2956">
        <f>IF(E26="Vacant","",_xlfn.XLOOKUP($D26,'Rent Roll-Detailed'!$F$8:$F$60,'Rent Roll-Detailed'!R$8:R$60))</f>
        <v/>
      </c>
      <c r="I26" s="2957" t="inlineStr">
        <is>
          <t>Yes</t>
        </is>
      </c>
      <c r="J26" s="1945">
        <f>INDEX('One-line RR'!$V$7:$V$12,MATCH('RR Assumptions'!$E26,'One-line RR'!$G$7:$G$12,0))</f>
        <v/>
      </c>
      <c r="K26" s="2950">
        <f>INDEX(K$8:K$20,MATCH($J26,$J$8:$J$20,0))</f>
        <v/>
      </c>
      <c r="L26" s="2950">
        <f>INDEX(L$8:L$23,MATCH($J26,$J$8:$J$23,0))</f>
        <v/>
      </c>
      <c r="M26" s="1942">
        <f>INDEX(M$8:M$23,MATCH($J26,$J$8:$J$23,0))</f>
        <v/>
      </c>
      <c r="N26" s="1943">
        <f>INDEX(N$8:N$23,MATCH($J26,$J$8:$J$23,0))</f>
        <v/>
      </c>
      <c r="O26" s="1943">
        <f>INDEX(O$8:O$23,MATCH($J26,$J$8:$J$23,0))</f>
        <v/>
      </c>
      <c r="P26" s="1942">
        <f>INDEX(P$8:P$23,MATCH($J26,$J$8:$J$23,0))</f>
        <v/>
      </c>
      <c r="Q26" s="1943">
        <f>INDEX(Q$8:Q$23,MATCH($J26,$J$8:$J$23,0))</f>
        <v/>
      </c>
      <c r="R26" s="1943">
        <f>INDEX(R$8:R$23,MATCH($J26,$J$8:$J$23,0))</f>
        <v/>
      </c>
      <c r="S26" s="1943">
        <f>INDEX(S$8:S$23,MATCH($J26,$J$8:$J$23,0))</f>
        <v/>
      </c>
      <c r="T26" s="2950">
        <f>INDEX(T$8:T$23,MATCH($J26,$J$8:$J$23,0))</f>
        <v/>
      </c>
      <c r="U26" s="2950">
        <f>INDEX(U$8:U$23,MATCH($J26,$J$8:$J$23,0))</f>
        <v/>
      </c>
      <c r="V26" s="1942">
        <f>INDEX(V$8:V$23,MATCH($J26,$J$8:$J$23,0))</f>
        <v/>
      </c>
      <c r="W26" s="1942">
        <f>INDEX(W$8:W$23,MATCH($J26,$J$8:$J$23,0))</f>
        <v/>
      </c>
      <c r="Z26" s="1814" t="n"/>
      <c r="AA26" s="1815" t="n"/>
      <c r="AB26" s="1237">
        <f>ISODD(MAX(COUNTA($D$26:D26)))</f>
        <v/>
      </c>
      <c r="AC26" s="790" t="n"/>
      <c r="AD26" s="2958" t="n"/>
      <c r="AE26" s="1543" t="n"/>
    </row>
    <row r="27" ht="14.85" customFormat="1" customHeight="1" s="895">
      <c r="B27" s="500" t="n"/>
      <c r="C27" s="500" t="n"/>
      <c r="D27" s="1057" t="n">
        <v>2</v>
      </c>
      <c r="E27" s="600">
        <f>_xlfn.XLOOKUP($D27,'Rent Roll-Detailed'!$F$8:$F$60,'Rent Roll-Detailed'!$G$8:$G$60)</f>
        <v/>
      </c>
      <c r="F27" s="2955">
        <f>_xlfn.XLOOKUP($D27,'Rent Roll-Detailed'!$F$8:$F$60,'Rent Roll-Detailed'!H$8:H$60)</f>
        <v/>
      </c>
      <c r="G27" s="1231">
        <f>F27/$F$52</f>
        <v/>
      </c>
      <c r="H27" s="2956">
        <f>IF(E27="Vacant","",_xlfn.XLOOKUP($D27,'Rent Roll-Detailed'!$F$8:$F$60,'Rent Roll-Detailed'!R$8:R$60))</f>
        <v/>
      </c>
      <c r="I27" s="2957" t="inlineStr">
        <is>
          <t>Yes</t>
        </is>
      </c>
      <c r="J27" s="1945">
        <f>INDEX('One-line RR'!$V$7:$V$12,MATCH('RR Assumptions'!$E27,'One-line RR'!$G$7:$G$12,0))</f>
        <v/>
      </c>
      <c r="K27" s="2950">
        <f>INDEX(K$8:K$23,MATCH($J27,$J$8:$J$23,0))</f>
        <v/>
      </c>
      <c r="L27" s="2950">
        <f>INDEX(L$8:L$23,MATCH($J27,$J$8:$J$23,0))</f>
        <v/>
      </c>
      <c r="M27" s="1942">
        <f>INDEX(M$8:M$23,MATCH($J27,$J$8:$J$23,0))</f>
        <v/>
      </c>
      <c r="N27" s="1943">
        <f>INDEX(N$8:N$23,MATCH($J27,$J$8:$J$23,0))</f>
        <v/>
      </c>
      <c r="O27" s="1943">
        <f>INDEX(O$8:O$23,MATCH($J27,$J$8:$J$23,0))</f>
        <v/>
      </c>
      <c r="P27" s="1942">
        <f>INDEX(P$8:P$23,MATCH($J27,$J$8:$J$23,0))</f>
        <v/>
      </c>
      <c r="Q27" s="1943">
        <f>INDEX(Q$8:Q$23,MATCH($J27,$J$8:$J$23,0))</f>
        <v/>
      </c>
      <c r="R27" s="1943">
        <f>INDEX(R$8:R$23,MATCH($J27,$J$8:$J$23,0))</f>
        <v/>
      </c>
      <c r="S27" s="1943">
        <f>INDEX(S$8:S$23,MATCH($J27,$J$8:$J$23,0))</f>
        <v/>
      </c>
      <c r="T27" s="2950">
        <f>INDEX(T$8:T$23,MATCH($J27,$J$8:$J$23,0))</f>
        <v/>
      </c>
      <c r="U27" s="2950">
        <f>INDEX(U$8:U$23,MATCH($J27,$J$8:$J$23,0))</f>
        <v/>
      </c>
      <c r="V27" s="1942">
        <f>INDEX(V$8:V$23,MATCH($J27,$J$8:$J$23,0))</f>
        <v/>
      </c>
      <c r="W27" s="1942">
        <f>INDEX(W$8:W$23,MATCH($J27,$J$8:$J$23,0))</f>
        <v/>
      </c>
      <c r="X27" s="500" t="n"/>
      <c r="Z27" s="1814" t="n"/>
      <c r="AA27" s="1815" t="n"/>
      <c r="AB27" s="1237">
        <f>ISODD(MAX(COUNTA($D$26:D27)))</f>
        <v/>
      </c>
      <c r="AC27" s="790" t="n"/>
      <c r="AD27" s="2958" t="n"/>
      <c r="AE27" s="1543" t="n"/>
    </row>
    <row r="28" ht="14.85" customFormat="1" customHeight="1" s="895">
      <c r="B28" s="500" t="n"/>
      <c r="C28" s="500" t="n"/>
      <c r="D28" s="1057" t="n">
        <v>3</v>
      </c>
      <c r="E28" s="600">
        <f>_xlfn.XLOOKUP($D28,'Rent Roll-Detailed'!$F$8:$F$60,'Rent Roll-Detailed'!$G$8:$G$60)</f>
        <v/>
      </c>
      <c r="F28" s="2955">
        <f>_xlfn.XLOOKUP($D28,'Rent Roll-Detailed'!$F$8:$F$60,'Rent Roll-Detailed'!H$8:H$60)</f>
        <v/>
      </c>
      <c r="G28" s="1231">
        <f>F28/$F$52</f>
        <v/>
      </c>
      <c r="H28" s="2956">
        <f>IF(E28="Vacant","",_xlfn.XLOOKUP($D28,'Rent Roll-Detailed'!$F$8:$F$60,'Rent Roll-Detailed'!R$8:R$60))</f>
        <v/>
      </c>
      <c r="I28" s="2957" t="inlineStr">
        <is>
          <t>Yes</t>
        </is>
      </c>
      <c r="J28" s="1945">
        <f>INDEX('One-line RR'!$V$7:$V$12,MATCH('RR Assumptions'!$E28,'One-line RR'!$G$7:$G$12,0))</f>
        <v/>
      </c>
      <c r="K28" s="2950">
        <f>INDEX(K$8:K$23,MATCH($J28,$J$8:$J$23,0))</f>
        <v/>
      </c>
      <c r="L28" s="2950">
        <f>INDEX(L$8:L$23,MATCH($J28,$J$8:$J$23,0))</f>
        <v/>
      </c>
      <c r="M28" s="1942">
        <f>INDEX(M$8:M$23,MATCH($J28,$J$8:$J$23,0))</f>
        <v/>
      </c>
      <c r="N28" s="1943">
        <f>INDEX(N$8:N$23,MATCH($J28,$J$8:$J$23,0))</f>
        <v/>
      </c>
      <c r="O28" s="1943">
        <f>INDEX(O$8:O$23,MATCH($J28,$J$8:$J$23,0))</f>
        <v/>
      </c>
      <c r="P28" s="1942">
        <f>INDEX(P$8:P$23,MATCH($J28,$J$8:$J$23,0))</f>
        <v/>
      </c>
      <c r="Q28" s="1943">
        <f>INDEX(Q$8:Q$23,MATCH($J28,$J$8:$J$23,0))</f>
        <v/>
      </c>
      <c r="R28" s="1943">
        <f>INDEX(R$8:R$23,MATCH($J28,$J$8:$J$23,0))</f>
        <v/>
      </c>
      <c r="S28" s="1943">
        <f>INDEX(S$8:S$23,MATCH($J28,$J$8:$J$23,0))</f>
        <v/>
      </c>
      <c r="T28" s="2950">
        <f>INDEX(T$8:T$23,MATCH($J28,$J$8:$J$23,0))</f>
        <v/>
      </c>
      <c r="U28" s="2950">
        <f>INDEX(U$8:U$23,MATCH($J28,$J$8:$J$23,0))</f>
        <v/>
      </c>
      <c r="V28" s="1942">
        <f>INDEX(V$8:V$23,MATCH($J28,$J$8:$J$23,0))</f>
        <v/>
      </c>
      <c r="W28" s="1942">
        <f>INDEX(W$8:W$23,MATCH($J28,$J$8:$J$23,0))</f>
        <v/>
      </c>
      <c r="X28" s="500" t="n"/>
      <c r="Z28" s="1814" t="n"/>
      <c r="AA28" s="1815" t="n"/>
      <c r="AB28" s="1237">
        <f>ISODD(MAX(COUNTA($D$26:D28)))</f>
        <v/>
      </c>
      <c r="AC28" s="790" t="n"/>
      <c r="AD28" s="2958" t="n"/>
      <c r="AE28" s="1543" t="n"/>
    </row>
    <row r="29" ht="14.85" customFormat="1" customHeight="1" s="895">
      <c r="B29" s="500" t="n"/>
      <c r="C29" s="500" t="n"/>
      <c r="D29" s="1057" t="n">
        <v>4</v>
      </c>
      <c r="E29" s="600">
        <f>_xlfn.XLOOKUP($D29,'Rent Roll-Detailed'!$F$8:$F$60,'Rent Roll-Detailed'!$G$8:$G$60)</f>
        <v/>
      </c>
      <c r="F29" s="2955">
        <f>_xlfn.XLOOKUP($D29,'Rent Roll-Detailed'!$F$8:$F$60,'Rent Roll-Detailed'!H$8:H$60)</f>
        <v/>
      </c>
      <c r="G29" s="1231">
        <f>F29/$F$52</f>
        <v/>
      </c>
      <c r="H29" s="2956">
        <f>IF(E29="Vacant","",_xlfn.XLOOKUP($D29,'Rent Roll-Detailed'!$F$8:$F$60,'Rent Roll-Detailed'!R$8:R$60))</f>
        <v/>
      </c>
      <c r="I29" s="2957" t="inlineStr">
        <is>
          <t>No</t>
        </is>
      </c>
      <c r="J29" s="1945">
        <f>INDEX('One-line RR'!$V$7:$V$12,MATCH('RR Assumptions'!$E29,'One-line RR'!$G$7:$G$12,0))</f>
        <v/>
      </c>
      <c r="K29" s="2950">
        <f>INDEX(K$8:K$23,MATCH($J29,$J$8:$J$23,0))</f>
        <v/>
      </c>
      <c r="L29" s="2950">
        <f>INDEX(L$8:L$23,MATCH($J29,$J$8:$J$23,0))</f>
        <v/>
      </c>
      <c r="M29" s="1942">
        <f>INDEX(M$8:M$23,MATCH($J29,$J$8:$J$23,0))</f>
        <v/>
      </c>
      <c r="N29" s="1943">
        <f>INDEX(N$8:N$23,MATCH($J29,$J$8:$J$23,0))</f>
        <v/>
      </c>
      <c r="O29" s="1943">
        <f>INDEX(O$8:O$23,MATCH($J29,$J$8:$J$23,0))</f>
        <v/>
      </c>
      <c r="P29" s="1942">
        <f>INDEX(P$8:P$23,MATCH($J29,$J$8:$J$23,0))</f>
        <v/>
      </c>
      <c r="Q29" s="1943">
        <f>INDEX(Q$8:Q$23,MATCH($J29,$J$8:$J$23,0))</f>
        <v/>
      </c>
      <c r="R29" s="1943">
        <f>INDEX(R$8:R$23,MATCH($J29,$J$8:$J$23,0))</f>
        <v/>
      </c>
      <c r="S29" s="1943">
        <f>INDEX(S$8:S$23,MATCH($J29,$J$8:$J$23,0))</f>
        <v/>
      </c>
      <c r="T29" s="2950">
        <f>INDEX(T$8:T$23,MATCH($J29,$J$8:$J$23,0))</f>
        <v/>
      </c>
      <c r="U29" s="2950">
        <f>INDEX(U$8:U$23,MATCH($J29,$J$8:$J$23,0))</f>
        <v/>
      </c>
      <c r="V29" s="1942">
        <f>INDEX(V$8:V$23,MATCH($J29,$J$8:$J$23,0))</f>
        <v/>
      </c>
      <c r="W29" s="1942">
        <f>INDEX(W$8:W$23,MATCH($J29,$J$8:$J$23,0))</f>
        <v/>
      </c>
      <c r="X29" s="500" t="n"/>
      <c r="Z29" s="1814" t="n"/>
      <c r="AA29" s="1815" t="n"/>
      <c r="AB29" s="1237">
        <f>ISODD(MAX(COUNTA($D$26:D29)))</f>
        <v/>
      </c>
      <c r="AC29" s="790" t="n"/>
      <c r="AD29" s="2958" t="n"/>
      <c r="AE29" s="1543" t="n"/>
    </row>
    <row r="30" ht="14.85" customFormat="1" customHeight="1" s="895">
      <c r="B30" s="500" t="n"/>
      <c r="C30" s="500" t="n"/>
      <c r="D30" s="1057" t="n">
        <v>112</v>
      </c>
      <c r="E30" s="600">
        <f>_xlfn.XLOOKUP($D30,'Rent Roll-Detailed'!$F$8:$F$60,'Rent Roll-Detailed'!$G$8:$G$60)</f>
        <v/>
      </c>
      <c r="F30" s="2955">
        <f>_xlfn.XLOOKUP($D30,'Rent Roll-Detailed'!$F$8:$F$60,'Rent Roll-Detailed'!H$8:H$60)</f>
        <v/>
      </c>
      <c r="G30" s="1231">
        <f>F30/$F$52</f>
        <v/>
      </c>
      <c r="H30" s="2956">
        <f>IF(E30="Vacant","",_xlfn.XLOOKUP($D30,'Rent Roll-Detailed'!$F$8:$F$60,'Rent Roll-Detailed'!R$8:R$60))</f>
        <v/>
      </c>
      <c r="I30" s="2957" t="inlineStr">
        <is>
          <t>Yes</t>
        </is>
      </c>
      <c r="J30" s="1945">
        <f>INDEX('One-line RR'!$V$7:$V$12,MATCH('RR Assumptions'!$E30,'One-line RR'!$G$7:$G$12,0))</f>
        <v/>
      </c>
      <c r="K30" s="2950">
        <f>INDEX(K$8:K$23,MATCH($J30,$J$8:$J$23,0))</f>
        <v/>
      </c>
      <c r="L30" s="2950">
        <f>INDEX(L$8:L$23,MATCH($J30,$J$8:$J$23,0))</f>
        <v/>
      </c>
      <c r="M30" s="1942">
        <f>INDEX(M$8:M$23,MATCH($J30,$J$8:$J$23,0))</f>
        <v/>
      </c>
      <c r="N30" s="1943">
        <f>INDEX(N$8:N$23,MATCH($J30,$J$8:$J$23,0))</f>
        <v/>
      </c>
      <c r="O30" s="1943">
        <f>INDEX(O$8:O$23,MATCH($J30,$J$8:$J$23,0))</f>
        <v/>
      </c>
      <c r="P30" s="1942">
        <f>INDEX(P$8:P$23,MATCH($J30,$J$8:$J$23,0))</f>
        <v/>
      </c>
      <c r="Q30" s="1943">
        <f>INDEX(Q$8:Q$23,MATCH($J30,$J$8:$J$23,0))</f>
        <v/>
      </c>
      <c r="R30" s="1943">
        <f>INDEX(R$8:R$23,MATCH($J30,$J$8:$J$23,0))</f>
        <v/>
      </c>
      <c r="S30" s="1943">
        <f>INDEX(S$8:S$23,MATCH($J30,$J$8:$J$23,0))</f>
        <v/>
      </c>
      <c r="T30" s="2950">
        <f>INDEX(T$8:T$23,MATCH($J30,$J$8:$J$23,0))</f>
        <v/>
      </c>
      <c r="U30" s="2950">
        <f>INDEX(U$8:U$23,MATCH($J30,$J$8:$J$23,0))</f>
        <v/>
      </c>
      <c r="V30" s="1942">
        <f>INDEX(V$8:V$23,MATCH($J30,$J$8:$J$23,0))</f>
        <v/>
      </c>
      <c r="W30" s="1942">
        <f>INDEX(W$8:W$23,MATCH($J30,$J$8:$J$23,0))</f>
        <v/>
      </c>
      <c r="X30" s="500" t="n"/>
      <c r="Z30" s="1814" t="n"/>
      <c r="AA30" s="1815" t="n"/>
      <c r="AB30" s="1237">
        <f>ISODD(MAX(COUNTA($D$26:D30)))</f>
        <v/>
      </c>
      <c r="AC30" s="790" t="n"/>
      <c r="AD30" s="2958" t="n"/>
      <c r="AE30" s="1543" t="n"/>
    </row>
    <row r="31" ht="14.85" customFormat="1" customHeight="1" s="895">
      <c r="B31" s="500" t="n"/>
      <c r="C31" s="500" t="n"/>
      <c r="D31" s="1057" t="n">
        <v>6</v>
      </c>
      <c r="E31" s="600">
        <f>_xlfn.XLOOKUP($D31,'Rent Roll-Detailed'!$F$8:$F$60,'Rent Roll-Detailed'!$G$8:$G$60)</f>
        <v/>
      </c>
      <c r="F31" s="2955">
        <f>_xlfn.XLOOKUP($D31,'Rent Roll-Detailed'!$F$8:$F$60,'Rent Roll-Detailed'!H$8:H$60)</f>
        <v/>
      </c>
      <c r="G31" s="1231">
        <f>F31/$F$52</f>
        <v/>
      </c>
      <c r="H31" s="2956">
        <f>IF(E31="Vacant","",_xlfn.XLOOKUP($D31,'Rent Roll-Detailed'!$F$8:$F$60,'Rent Roll-Detailed'!R$8:R$60))</f>
        <v/>
      </c>
      <c r="I31" s="2957" t="inlineStr">
        <is>
          <t>Yes</t>
        </is>
      </c>
      <c r="J31" s="1945">
        <f>INDEX('One-line RR'!$V$7:$V$12,MATCH('RR Assumptions'!$E31,'One-line RR'!$G$7:$G$12,0))</f>
        <v/>
      </c>
      <c r="K31" s="2950">
        <f>INDEX(K$8:K$23,MATCH($J31,$J$8:$J$23,0))</f>
        <v/>
      </c>
      <c r="L31" s="2950">
        <f>INDEX(L$8:L$23,MATCH($J31,$J$8:$J$23,0))</f>
        <v/>
      </c>
      <c r="M31" s="1942">
        <f>INDEX(M$8:M$23,MATCH($J31,$J$8:$J$23,0))</f>
        <v/>
      </c>
      <c r="N31" s="1943">
        <f>INDEX(N$8:N$23,MATCH($J31,$J$8:$J$23,0))</f>
        <v/>
      </c>
      <c r="O31" s="1943">
        <f>INDEX(O$8:O$23,MATCH($J31,$J$8:$J$23,0))</f>
        <v/>
      </c>
      <c r="P31" s="1942">
        <f>INDEX(P$8:P$23,MATCH($J31,$J$8:$J$23,0))</f>
        <v/>
      </c>
      <c r="Q31" s="1943">
        <f>INDEX(Q$8:Q$23,MATCH($J31,$J$8:$J$23,0))</f>
        <v/>
      </c>
      <c r="R31" s="1943">
        <f>INDEX(R$8:R$23,MATCH($J31,$J$8:$J$23,0))</f>
        <v/>
      </c>
      <c r="S31" s="1943">
        <f>INDEX(S$8:S$23,MATCH($J31,$J$8:$J$23,0))</f>
        <v/>
      </c>
      <c r="T31" s="2950">
        <f>INDEX(T$8:T$23,MATCH($J31,$J$8:$J$23,0))</f>
        <v/>
      </c>
      <c r="U31" s="2950">
        <f>INDEX(U$8:U$23,MATCH($J31,$J$8:$J$23,0))</f>
        <v/>
      </c>
      <c r="V31" s="1942">
        <f>INDEX(V$8:V$23,MATCH($J31,$J$8:$J$23,0))</f>
        <v/>
      </c>
      <c r="W31" s="1942">
        <f>INDEX(W$8:W$23,MATCH($J31,$J$8:$J$23,0))</f>
        <v/>
      </c>
      <c r="X31" s="500" t="n"/>
      <c r="Z31" s="1814" t="n"/>
      <c r="AA31" s="1815" t="n"/>
      <c r="AB31" s="1237">
        <f>ISODD(MAX(COUNTA($D$26:D31)))</f>
        <v/>
      </c>
      <c r="AC31" s="790" t="n"/>
      <c r="AD31" s="2958" t="n"/>
      <c r="AE31" s="1543" t="n"/>
    </row>
    <row r="32" ht="14.85" customFormat="1" customHeight="1" s="895">
      <c r="B32" s="500" t="n"/>
      <c r="C32" s="500" t="n"/>
      <c r="D32" s="1057" t="n"/>
      <c r="E32" s="600">
        <f>_xlfn.XLOOKUP($D32,'Rent Roll-Detailed'!$F$8:$F$60,'Rent Roll-Detailed'!$G$8:$G$60)</f>
        <v/>
      </c>
      <c r="F32" s="2955">
        <f>_xlfn.XLOOKUP($D32,'Rent Roll-Detailed'!$F$8:$F$60,'Rent Roll-Detailed'!H$8:H$60)</f>
        <v/>
      </c>
      <c r="G32" s="1231">
        <f>F32/$F$52</f>
        <v/>
      </c>
      <c r="H32" s="2956">
        <f>IF(E32="Vacant","",_xlfn.XLOOKUP($D32,'Rent Roll-Detailed'!$F$8:$F$60,'Rent Roll-Detailed'!R$8:R$60))</f>
        <v/>
      </c>
      <c r="I32" s="2957" t="inlineStr">
        <is>
          <t>Yes</t>
        </is>
      </c>
      <c r="J32" s="1945">
        <f>INDEX('One-line RR'!$V$7:$V$12,MATCH('RR Assumptions'!$E32,'One-line RR'!$G$7:$G$12,0))</f>
        <v/>
      </c>
      <c r="K32" s="2950">
        <f>INDEX(K$8:K$23,MATCH($J32,$J$8:$J$23,0))</f>
        <v/>
      </c>
      <c r="L32" s="2950">
        <f>INDEX(L$8:L$23,MATCH($J32,$J$8:$J$23,0))</f>
        <v/>
      </c>
      <c r="M32" s="1942">
        <f>INDEX(M$8:M$23,MATCH($J32,$J$8:$J$23,0))</f>
        <v/>
      </c>
      <c r="N32" s="1943">
        <f>INDEX(N$8:N$23,MATCH($J32,$J$8:$J$23,0))</f>
        <v/>
      </c>
      <c r="O32" s="1943">
        <f>INDEX(O$8:O$23,MATCH($J32,$J$8:$J$23,0))</f>
        <v/>
      </c>
      <c r="P32" s="1942">
        <f>INDEX(P$8:P$23,MATCH($J32,$J$8:$J$23,0))</f>
        <v/>
      </c>
      <c r="Q32" s="1943">
        <f>INDEX(Q$8:Q$23,MATCH($J32,$J$8:$J$23,0))</f>
        <v/>
      </c>
      <c r="R32" s="1943">
        <f>INDEX(R$8:R$23,MATCH($J32,$J$8:$J$23,0))</f>
        <v/>
      </c>
      <c r="S32" s="1943">
        <f>INDEX(S$8:S$23,MATCH($J32,$J$8:$J$23,0))</f>
        <v/>
      </c>
      <c r="T32" s="2950">
        <f>INDEX(T$8:T$23,MATCH($J32,$J$8:$J$23,0))</f>
        <v/>
      </c>
      <c r="U32" s="2950">
        <f>INDEX(U$8:U$23,MATCH($J32,$J$8:$J$23,0))</f>
        <v/>
      </c>
      <c r="V32" s="1942">
        <f>INDEX(V$8:V$23,MATCH($J32,$J$8:$J$23,0))</f>
        <v/>
      </c>
      <c r="W32" s="1942">
        <f>INDEX(W$8:W$23,MATCH($J32,$J$8:$J$23,0))</f>
        <v/>
      </c>
      <c r="X32" s="500" t="n"/>
      <c r="Z32" s="1814" t="n"/>
      <c r="AA32" s="1815" t="n"/>
      <c r="AB32" s="1237">
        <f>ISODD(MAX(COUNTA($D$26:D32)))</f>
        <v/>
      </c>
      <c r="AC32" s="790" t="n"/>
      <c r="AD32" s="2958" t="n"/>
      <c r="AE32" s="1543" t="n"/>
    </row>
    <row r="33" ht="14.85" customFormat="1" customHeight="1" s="895">
      <c r="B33" s="500" t="n"/>
      <c r="C33" s="500" t="n"/>
      <c r="D33" s="1057" t="n"/>
      <c r="E33" s="600">
        <f>_xlfn.XLOOKUP($D33,'Rent Roll-Detailed'!$F$8:$F$60,'Rent Roll-Detailed'!$G$8:$G$60)</f>
        <v/>
      </c>
      <c r="F33" s="2955">
        <f>_xlfn.XLOOKUP($D33,'Rent Roll-Detailed'!$F$8:$F$60,'Rent Roll-Detailed'!H$8:H$60)</f>
        <v/>
      </c>
      <c r="G33" s="1231">
        <f>F33/$F$52</f>
        <v/>
      </c>
      <c r="H33" s="2956">
        <f>IF(E33="Vacant","",_xlfn.XLOOKUP($D33,'Rent Roll-Detailed'!$F$8:$F$60,'Rent Roll-Detailed'!R$8:R$60))</f>
        <v/>
      </c>
      <c r="I33" s="2957" t="inlineStr">
        <is>
          <t>No</t>
        </is>
      </c>
      <c r="J33" s="1945">
        <f>INDEX('One-line RR'!$V$7:$V$12,MATCH('RR Assumptions'!$E33,'One-line RR'!$G$7:$G$12,0))</f>
        <v/>
      </c>
      <c r="K33" s="2950">
        <f>INDEX(K$8:K$23,MATCH($J33,$J$8:$J$23,0))</f>
        <v/>
      </c>
      <c r="L33" s="2950">
        <f>INDEX(L$8:L$23,MATCH($J33,$J$8:$J$23,0))</f>
        <v/>
      </c>
      <c r="M33" s="1942">
        <f>INDEX(M$8:M$23,MATCH($J33,$J$8:$J$23,0))</f>
        <v/>
      </c>
      <c r="N33" s="1943">
        <f>INDEX(N$8:N$23,MATCH($J33,$J$8:$J$23,0))</f>
        <v/>
      </c>
      <c r="O33" s="1943">
        <f>INDEX(O$8:O$23,MATCH($J33,$J$8:$J$23,0))</f>
        <v/>
      </c>
      <c r="P33" s="1942">
        <f>INDEX(P$8:P$23,MATCH($J33,$J$8:$J$23,0))</f>
        <v/>
      </c>
      <c r="Q33" s="1943">
        <f>INDEX(Q$8:Q$23,MATCH($J33,$J$8:$J$23,0))</f>
        <v/>
      </c>
      <c r="R33" s="1943">
        <f>INDEX(R$8:R$23,MATCH($J33,$J$8:$J$23,0))</f>
        <v/>
      </c>
      <c r="S33" s="1943">
        <f>INDEX(S$8:S$23,MATCH($J33,$J$8:$J$23,0))</f>
        <v/>
      </c>
      <c r="T33" s="2950">
        <f>INDEX(T$8:T$23,MATCH($J33,$J$8:$J$23,0))</f>
        <v/>
      </c>
      <c r="U33" s="2950">
        <f>INDEX(U$8:U$23,MATCH($J33,$J$8:$J$23,0))</f>
        <v/>
      </c>
      <c r="V33" s="1942">
        <f>INDEX(V$8:V$23,MATCH($J33,$J$8:$J$23,0))</f>
        <v/>
      </c>
      <c r="W33" s="1942">
        <f>INDEX(W$8:W$23,MATCH($J33,$J$8:$J$23,0))</f>
        <v/>
      </c>
      <c r="X33" s="500" t="n"/>
      <c r="Z33" s="1814" t="n"/>
      <c r="AA33" s="1815" t="n"/>
      <c r="AB33" s="1237">
        <f>ISODD(MAX(COUNTA($D$26:D33)))</f>
        <v/>
      </c>
      <c r="AC33" s="790" t="n"/>
      <c r="AD33" s="2958" t="n"/>
      <c r="AE33" s="1543" t="n"/>
    </row>
    <row r="34" ht="14.85" customFormat="1" customHeight="1" s="895">
      <c r="B34" s="500" t="n"/>
      <c r="C34" s="500" t="n"/>
      <c r="D34" s="1057" t="n"/>
      <c r="E34" s="600">
        <f>_xlfn.XLOOKUP($D34,'Rent Roll-Detailed'!$F$8:$F$60,'Rent Roll-Detailed'!$G$8:$G$60)</f>
        <v/>
      </c>
      <c r="F34" s="2955">
        <f>_xlfn.XLOOKUP($D34,'Rent Roll-Detailed'!$F$8:$F$60,'Rent Roll-Detailed'!H$8:H$60)</f>
        <v/>
      </c>
      <c r="G34" s="1231">
        <f>F34/$F$52</f>
        <v/>
      </c>
      <c r="H34" s="2956">
        <f>IF(E34="Vacant","",_xlfn.XLOOKUP($D34,'Rent Roll-Detailed'!$F$8:$F$60,'Rent Roll-Detailed'!R$8:R$60))</f>
        <v/>
      </c>
      <c r="I34" s="2957" t="inlineStr">
        <is>
          <t>Yes</t>
        </is>
      </c>
      <c r="J34" s="1945">
        <f>INDEX('One-line RR'!$V$7:$V$12,MATCH('RR Assumptions'!$E34,'One-line RR'!$G$7:$G$12,0))</f>
        <v/>
      </c>
      <c r="K34" s="2950">
        <f>INDEX(K$8:K$23,MATCH($J34,$J$8:$J$23,0))</f>
        <v/>
      </c>
      <c r="L34" s="2950">
        <f>INDEX(L$8:L$23,MATCH($J34,$J$8:$J$23,0))</f>
        <v/>
      </c>
      <c r="M34" s="1942">
        <f>INDEX(M$8:M$23,MATCH($J34,$J$8:$J$23,0))</f>
        <v/>
      </c>
      <c r="N34" s="1943">
        <f>INDEX(N$8:N$23,MATCH($J34,$J$8:$J$23,0))</f>
        <v/>
      </c>
      <c r="O34" s="1943">
        <f>INDEX(O$8:O$23,MATCH($J34,$J$8:$J$23,0))</f>
        <v/>
      </c>
      <c r="P34" s="1942">
        <f>INDEX(P$8:P$23,MATCH($J34,$J$8:$J$23,0))</f>
        <v/>
      </c>
      <c r="Q34" s="1943">
        <f>INDEX(Q$8:Q$23,MATCH($J34,$J$8:$J$23,0))</f>
        <v/>
      </c>
      <c r="R34" s="1943">
        <f>INDEX(R$8:R$23,MATCH($J34,$J$8:$J$23,0))</f>
        <v/>
      </c>
      <c r="S34" s="1943">
        <f>INDEX(S$8:S$23,MATCH($J34,$J$8:$J$23,0))</f>
        <v/>
      </c>
      <c r="T34" s="2950">
        <f>INDEX(T$8:T$23,MATCH($J34,$J$8:$J$23,0))</f>
        <v/>
      </c>
      <c r="U34" s="2950">
        <f>INDEX(U$8:U$23,MATCH($J34,$J$8:$J$23,0))</f>
        <v/>
      </c>
      <c r="V34" s="1942">
        <f>INDEX(V$8:V$23,MATCH($J34,$J$8:$J$23,0))</f>
        <v/>
      </c>
      <c r="W34" s="1942">
        <f>INDEX(W$8:W$23,MATCH($J34,$J$8:$J$23,0))</f>
        <v/>
      </c>
      <c r="X34" s="500" t="n"/>
      <c r="Z34" s="1814" t="n"/>
      <c r="AA34" s="1815" t="n"/>
      <c r="AB34" s="1237">
        <f>ISODD(MAX(COUNTA($D$26:D34)))</f>
        <v/>
      </c>
      <c r="AC34" s="790" t="n"/>
      <c r="AD34" s="2958" t="n"/>
      <c r="AE34" s="1543" t="n"/>
    </row>
    <row r="35" ht="14.85" customFormat="1" customHeight="1" s="895">
      <c r="B35" s="500" t="n"/>
      <c r="C35" s="500" t="n"/>
      <c r="D35" s="1057" t="n"/>
      <c r="E35" s="600">
        <f>_xlfn.XLOOKUP($D35,'Rent Roll-Detailed'!$F$8:$F$60,'Rent Roll-Detailed'!$G$8:$G$60)</f>
        <v/>
      </c>
      <c r="F35" s="2955">
        <f>_xlfn.XLOOKUP($D35,'Rent Roll-Detailed'!$F$8:$F$60,'Rent Roll-Detailed'!H$8:H$60)</f>
        <v/>
      </c>
      <c r="G35" s="1231">
        <f>F35/$F$52</f>
        <v/>
      </c>
      <c r="H35" s="2956">
        <f>IF(E35="Vacant","",_xlfn.XLOOKUP($D35,'Rent Roll-Detailed'!$F$8:$F$60,'Rent Roll-Detailed'!R$8:R$60))</f>
        <v/>
      </c>
      <c r="I35" s="2957" t="inlineStr">
        <is>
          <t>Yes</t>
        </is>
      </c>
      <c r="J35" s="1945">
        <f>INDEX('One-line RR'!$V$7:$V$12,MATCH('RR Assumptions'!$E35,'One-line RR'!$G$7:$G$12,0))</f>
        <v/>
      </c>
      <c r="K35" s="2950">
        <f>INDEX(K$8:K$23,MATCH($J35,$J$8:$J$23,0))</f>
        <v/>
      </c>
      <c r="L35" s="2950">
        <f>INDEX(L$8:L$23,MATCH($J35,$J$8:$J$23,0))</f>
        <v/>
      </c>
      <c r="M35" s="1942">
        <f>INDEX(M$8:M$23,MATCH($J35,$J$8:$J$23,0))</f>
        <v/>
      </c>
      <c r="N35" s="1943">
        <f>INDEX(N$8:N$23,MATCH($J35,$J$8:$J$23,0))</f>
        <v/>
      </c>
      <c r="O35" s="1943">
        <f>INDEX(O$8:O$23,MATCH($J35,$J$8:$J$23,0))</f>
        <v/>
      </c>
      <c r="P35" s="1942">
        <f>INDEX(P$8:P$23,MATCH($J35,$J$8:$J$23,0))</f>
        <v/>
      </c>
      <c r="Q35" s="1943">
        <f>INDEX(Q$8:Q$23,MATCH($J35,$J$8:$J$23,0))</f>
        <v/>
      </c>
      <c r="R35" s="1943">
        <f>INDEX(R$8:R$23,MATCH($J35,$J$8:$J$23,0))</f>
        <v/>
      </c>
      <c r="S35" s="1943">
        <f>INDEX(S$8:S$23,MATCH($J35,$J$8:$J$23,0))</f>
        <v/>
      </c>
      <c r="T35" s="2950">
        <f>INDEX(T$8:T$23,MATCH($J35,$J$8:$J$23,0))</f>
        <v/>
      </c>
      <c r="U35" s="2950">
        <f>INDEX(U$8:U$23,MATCH($J35,$J$8:$J$23,0))</f>
        <v/>
      </c>
      <c r="V35" s="1942">
        <f>INDEX(V$8:V$23,MATCH($J35,$J$8:$J$23,0))</f>
        <v/>
      </c>
      <c r="W35" s="1942">
        <f>INDEX(W$8:W$23,MATCH($J35,$J$8:$J$23,0))</f>
        <v/>
      </c>
      <c r="X35" s="500" t="n"/>
      <c r="Z35" s="1814" t="n"/>
      <c r="AA35" s="1815" t="n"/>
      <c r="AB35" s="1237">
        <f>ISODD(MAX(COUNTA($D$26:D35)))</f>
        <v/>
      </c>
      <c r="AC35" s="790" t="n"/>
      <c r="AD35" s="2958" t="n"/>
      <c r="AE35" s="1543" t="n"/>
    </row>
    <row r="36" ht="14.85" customFormat="1" customHeight="1" s="895">
      <c r="B36" s="500" t="n"/>
      <c r="C36" s="500" t="n"/>
      <c r="D36" s="1057" t="n"/>
      <c r="E36" s="600">
        <f>_xlfn.XLOOKUP($D36,'Rent Roll-Detailed'!$F$8:$F$60,'Rent Roll-Detailed'!$G$8:$G$60)</f>
        <v/>
      </c>
      <c r="F36" s="2955">
        <f>_xlfn.XLOOKUP($D36,'Rent Roll-Detailed'!$F$8:$F$60,'Rent Roll-Detailed'!H$8:H$60)</f>
        <v/>
      </c>
      <c r="G36" s="1231">
        <f>F36/$F$52</f>
        <v/>
      </c>
      <c r="H36" s="2956">
        <f>IF(E36="Vacant","",_xlfn.XLOOKUP($D36,'Rent Roll-Detailed'!$F$8:$F$60,'Rent Roll-Detailed'!R$8:R$60))</f>
        <v/>
      </c>
      <c r="I36" s="2957" t="inlineStr">
        <is>
          <t>Yes</t>
        </is>
      </c>
      <c r="J36" s="1945">
        <f>INDEX('One-line RR'!$V$7:$V$12,MATCH('RR Assumptions'!$E36,'One-line RR'!$G$7:$G$12,0))</f>
        <v/>
      </c>
      <c r="K36" s="2950">
        <f>INDEX(K$8:K$23,MATCH($J36,$J$8:$J$23,0))</f>
        <v/>
      </c>
      <c r="L36" s="2950">
        <f>INDEX(L$8:L$23,MATCH($J36,$J$8:$J$23,0))</f>
        <v/>
      </c>
      <c r="M36" s="1942">
        <f>INDEX(M$8:M$23,MATCH($J36,$J$8:$J$23,0))</f>
        <v/>
      </c>
      <c r="N36" s="1943">
        <f>INDEX(N$8:N$23,MATCH($J36,$J$8:$J$23,0))</f>
        <v/>
      </c>
      <c r="O36" s="1943">
        <f>INDEX(O$8:O$23,MATCH($J36,$J$8:$J$23,0))</f>
        <v/>
      </c>
      <c r="P36" s="1942">
        <f>INDEX(P$8:P$23,MATCH($J36,$J$8:$J$23,0))</f>
        <v/>
      </c>
      <c r="Q36" s="1943">
        <f>INDEX(Q$8:Q$23,MATCH($J36,$J$8:$J$23,0))</f>
        <v/>
      </c>
      <c r="R36" s="1943">
        <f>INDEX(R$8:R$23,MATCH($J36,$J$8:$J$23,0))</f>
        <v/>
      </c>
      <c r="S36" s="1943">
        <f>INDEX(S$8:S$23,MATCH($J36,$J$8:$J$23,0))</f>
        <v/>
      </c>
      <c r="T36" s="2950">
        <f>INDEX(T$8:T$23,MATCH($J36,$J$8:$J$23,0))</f>
        <v/>
      </c>
      <c r="U36" s="2950">
        <f>INDEX(U$8:U$23,MATCH($J36,$J$8:$J$23,0))</f>
        <v/>
      </c>
      <c r="V36" s="1942">
        <f>INDEX(V$8:V$23,MATCH($J36,$J$8:$J$23,0))</f>
        <v/>
      </c>
      <c r="W36" s="1942">
        <f>INDEX(W$8:W$23,MATCH($J36,$J$8:$J$23,0))</f>
        <v/>
      </c>
      <c r="X36" s="500" t="n"/>
      <c r="Z36" s="1814" t="n"/>
      <c r="AA36" s="1815" t="n"/>
      <c r="AB36" s="1237">
        <f>ISODD(MAX(COUNTA($D$26:D36)))</f>
        <v/>
      </c>
      <c r="AC36" s="790" t="n"/>
      <c r="AD36" s="2958" t="n"/>
      <c r="AE36" s="1543" t="n"/>
    </row>
    <row r="37" ht="14.85" customFormat="1" customHeight="1" s="895">
      <c r="B37" s="500" t="n"/>
      <c r="C37" s="500" t="n"/>
      <c r="D37" s="1057" t="n"/>
      <c r="E37" s="600">
        <f>_xlfn.XLOOKUP($D37,'Rent Roll-Detailed'!$F$8:$F$60,'Rent Roll-Detailed'!$G$8:$G$60)</f>
        <v/>
      </c>
      <c r="F37" s="2955">
        <f>_xlfn.XLOOKUP($D37,'Rent Roll-Detailed'!$F$8:$F$60,'Rent Roll-Detailed'!H$8:H$60)</f>
        <v/>
      </c>
      <c r="G37" s="1231">
        <f>F37/$F$52</f>
        <v/>
      </c>
      <c r="H37" s="2956">
        <f>IF(E37="Vacant","",_xlfn.XLOOKUP($D37,'Rent Roll-Detailed'!$F$8:$F$60,'Rent Roll-Detailed'!R$8:R$60))</f>
        <v/>
      </c>
      <c r="I37" s="2957" t="inlineStr">
        <is>
          <t>Yes</t>
        </is>
      </c>
      <c r="J37" s="1945" t="n"/>
      <c r="K37" s="2950" t="n"/>
      <c r="L37" s="2950" t="n"/>
      <c r="M37" s="1942" t="n"/>
      <c r="N37" s="1943" t="n"/>
      <c r="O37" s="1943" t="n"/>
      <c r="P37" s="1942" t="n"/>
      <c r="Q37" s="1943" t="n"/>
      <c r="R37" s="1943" t="n"/>
      <c r="S37" s="1943" t="n"/>
      <c r="T37" s="2950" t="n"/>
      <c r="U37" s="2950" t="n"/>
      <c r="V37" s="1942" t="n"/>
      <c r="W37" s="1942" t="n"/>
      <c r="X37" s="500" t="n"/>
      <c r="Z37" s="1814" t="n"/>
      <c r="AA37" s="1815" t="n"/>
      <c r="AB37" s="1237">
        <f>ISODD(MAX(COUNTA($D$26:D37)))</f>
        <v/>
      </c>
      <c r="AC37" s="790" t="n"/>
      <c r="AD37" s="2958" t="n"/>
      <c r="AE37" s="1543" t="n"/>
    </row>
    <row r="38" ht="14.85" customFormat="1" customHeight="1" s="895">
      <c r="B38" s="500" t="n"/>
      <c r="C38" s="500" t="n"/>
      <c r="D38" s="1057" t="n"/>
      <c r="E38" s="600">
        <f>_xlfn.XLOOKUP($D38,'Rent Roll-Detailed'!$F$8:$F$60,'Rent Roll-Detailed'!$G$8:$G$60)</f>
        <v/>
      </c>
      <c r="F38" s="2955">
        <f>_xlfn.XLOOKUP($D38,'Rent Roll-Detailed'!$F$8:$F$60,'Rent Roll-Detailed'!H$8:H$60)</f>
        <v/>
      </c>
      <c r="G38" s="1231">
        <f>F38/$F$52</f>
        <v/>
      </c>
      <c r="H38" s="2956">
        <f>IF(E38="Vacant","",_xlfn.XLOOKUP($D38,'Rent Roll-Detailed'!$F$8:$F$60,'Rent Roll-Detailed'!R$8:R$60))</f>
        <v/>
      </c>
      <c r="I38" s="2957" t="inlineStr">
        <is>
          <t>Yes</t>
        </is>
      </c>
      <c r="J38" s="1945">
        <f>INDEX('One-line RR'!$V$7:$V$12,MATCH('RR Assumptions'!$E38,'One-line RR'!$G$7:$G$12,0))</f>
        <v/>
      </c>
      <c r="K38" s="2950">
        <f>INDEX(K$8:K$23,MATCH($J38,$J$8:$J$23,0))</f>
        <v/>
      </c>
      <c r="L38" s="2950">
        <f>INDEX(L$8:L$23,MATCH($J38,$J$8:$J$23,0))</f>
        <v/>
      </c>
      <c r="M38" s="1942">
        <f>INDEX(M$8:M$23,MATCH($J38,$J$8:$J$23,0))</f>
        <v/>
      </c>
      <c r="N38" s="1943">
        <f>INDEX(N$8:N$23,MATCH($J38,$J$8:$J$23,0))</f>
        <v/>
      </c>
      <c r="O38" s="1943">
        <f>INDEX(O$8:O$23,MATCH($J38,$J$8:$J$23,0))</f>
        <v/>
      </c>
      <c r="P38" s="1942">
        <f>INDEX(P$8:P$23,MATCH($J38,$J$8:$J$23,0))</f>
        <v/>
      </c>
      <c r="Q38" s="1943">
        <f>INDEX(Q$8:Q$23,MATCH($J38,$J$8:$J$23,0))</f>
        <v/>
      </c>
      <c r="R38" s="1943">
        <f>INDEX(R$8:R$23,MATCH($J38,$J$8:$J$23,0))</f>
        <v/>
      </c>
      <c r="S38" s="1943">
        <f>INDEX(S$8:S$23,MATCH($J38,$J$8:$J$23,0))</f>
        <v/>
      </c>
      <c r="T38" s="2950">
        <f>INDEX(T$8:T$23,MATCH($J38,$J$8:$J$23,0))</f>
        <v/>
      </c>
      <c r="U38" s="2950">
        <f>INDEX(U$8:U$23,MATCH($J38,$J$8:$J$23,0))</f>
        <v/>
      </c>
      <c r="V38" s="1942">
        <f>INDEX(V$8:V$23,MATCH($J38,$J$8:$J$23,0))</f>
        <v/>
      </c>
      <c r="W38" s="1942">
        <f>INDEX(W$8:W$23,MATCH($J38,$J$8:$J$23,0))</f>
        <v/>
      </c>
      <c r="X38" s="500" t="n"/>
      <c r="Z38" s="1814" t="n"/>
      <c r="AA38" s="1815" t="n"/>
      <c r="AB38" s="1237">
        <f>ISODD(MAX(COUNTA($D$26:D38)))</f>
        <v/>
      </c>
      <c r="AC38" s="790" t="n"/>
      <c r="AD38" s="2958" t="n"/>
      <c r="AE38" s="1543" t="n"/>
    </row>
    <row r="39" ht="14.85" customFormat="1" customHeight="1" s="895">
      <c r="B39" s="500" t="n"/>
      <c r="C39" s="500" t="n"/>
      <c r="D39" s="1057" t="n"/>
      <c r="E39" s="600">
        <f>_xlfn.XLOOKUP($D39,'Rent Roll-Detailed'!$F$8:$F$60,'Rent Roll-Detailed'!$G$8:$G$60)</f>
        <v/>
      </c>
      <c r="F39" s="2955">
        <f>_xlfn.XLOOKUP($D39,'Rent Roll-Detailed'!$F$8:$F$60,'Rent Roll-Detailed'!H$8:H$60)</f>
        <v/>
      </c>
      <c r="G39" s="1231">
        <f>F39/$F$52</f>
        <v/>
      </c>
      <c r="H39" s="2956">
        <f>IF(E39="Vacant","",_xlfn.XLOOKUP($D39,'Rent Roll-Detailed'!$F$8:$F$60,'Rent Roll-Detailed'!R$8:R$60))</f>
        <v/>
      </c>
      <c r="I39" s="2957" t="inlineStr">
        <is>
          <t>Yes</t>
        </is>
      </c>
      <c r="J39" s="1945">
        <f>INDEX('One-line RR'!$V$7:$V$12,MATCH('RR Assumptions'!$E39,'One-line RR'!$G$7:$G$12,0))</f>
        <v/>
      </c>
      <c r="K39" s="2950">
        <f>INDEX(K$8:K$23,MATCH($J39,$J$8:$J$23,0))</f>
        <v/>
      </c>
      <c r="L39" s="2950">
        <f>INDEX(L$8:L$23,MATCH($J39,$J$8:$J$23,0))</f>
        <v/>
      </c>
      <c r="M39" s="1942">
        <f>INDEX(M$8:M$23,MATCH($J39,$J$8:$J$23,0))</f>
        <v/>
      </c>
      <c r="N39" s="1943">
        <f>INDEX(N$8:N$23,MATCH($J39,$J$8:$J$23,0))</f>
        <v/>
      </c>
      <c r="O39" s="1943">
        <f>INDEX(O$8:O$23,MATCH($J39,$J$8:$J$23,0))</f>
        <v/>
      </c>
      <c r="P39" s="1942">
        <f>INDEX(P$8:P$23,MATCH($J39,$J$8:$J$23,0))</f>
        <v/>
      </c>
      <c r="Q39" s="1943">
        <f>INDEX(Q$8:Q$23,MATCH($J39,$J$8:$J$23,0))</f>
        <v/>
      </c>
      <c r="R39" s="1943">
        <f>INDEX(R$8:R$23,MATCH($J39,$J$8:$J$23,0))</f>
        <v/>
      </c>
      <c r="S39" s="1943">
        <f>INDEX(S$8:S$23,MATCH($J39,$J$8:$J$23,0))</f>
        <v/>
      </c>
      <c r="T39" s="2950">
        <f>INDEX(T$8:T$23,MATCH($J39,$J$8:$J$23,0))</f>
        <v/>
      </c>
      <c r="U39" s="2950">
        <f>INDEX(U$8:U$23,MATCH($J39,$J$8:$J$23,0))</f>
        <v/>
      </c>
      <c r="V39" s="1942">
        <f>INDEX(V$8:V$23,MATCH($J39,$J$8:$J$23,0))</f>
        <v/>
      </c>
      <c r="W39" s="1942">
        <f>INDEX(W$8:W$23,MATCH($J39,$J$8:$J$23,0))</f>
        <v/>
      </c>
      <c r="X39" s="500" t="n"/>
      <c r="Z39" s="1814" t="n"/>
      <c r="AA39" s="1815" t="n"/>
      <c r="AB39" s="1237">
        <f>ISODD(MAX(COUNTA($D$26:D39)))</f>
        <v/>
      </c>
      <c r="AC39" s="790" t="n"/>
      <c r="AD39" s="2958" t="n"/>
      <c r="AE39" s="1543" t="n"/>
    </row>
    <row r="40" ht="14.85" customFormat="1" customHeight="1" s="895">
      <c r="B40" s="500" t="n"/>
      <c r="C40" s="500" t="n"/>
      <c r="D40" s="1057" t="n"/>
      <c r="E40" s="600">
        <f>_xlfn.XLOOKUP($D40,'Rent Roll-Detailed'!$F$8:$F$60,'Rent Roll-Detailed'!$G$8:$G$60)</f>
        <v/>
      </c>
      <c r="F40" s="2955">
        <f>_xlfn.XLOOKUP($D40,'Rent Roll-Detailed'!$F$8:$F$60,'Rent Roll-Detailed'!H$8:H$60)</f>
        <v/>
      </c>
      <c r="G40" s="1231">
        <f>F40/$F$52</f>
        <v/>
      </c>
      <c r="H40" s="2956">
        <f>IF(E40="Vacant","",_xlfn.XLOOKUP($D40,'Rent Roll-Detailed'!$F$8:$F$60,'Rent Roll-Detailed'!R$8:R$60))</f>
        <v/>
      </c>
      <c r="I40" s="2957" t="inlineStr">
        <is>
          <t>Yes</t>
        </is>
      </c>
      <c r="J40" s="1945">
        <f>INDEX('One-line RR'!$V$7:$V$12,MATCH('RR Assumptions'!$E40,'One-line RR'!$G$7:$G$12,0))</f>
        <v/>
      </c>
      <c r="K40" s="2950">
        <f>INDEX(K$8:K$23,MATCH($J40,$J$8:$J$23,0))</f>
        <v/>
      </c>
      <c r="L40" s="2950">
        <f>INDEX(L$8:L$23,MATCH($J40,$J$8:$J$23,0))</f>
        <v/>
      </c>
      <c r="M40" s="1942">
        <f>INDEX(M$8:M$23,MATCH($J40,$J$8:$J$23,0))</f>
        <v/>
      </c>
      <c r="N40" s="1943">
        <f>INDEX(N$8:N$23,MATCH($J40,$J$8:$J$23,0))</f>
        <v/>
      </c>
      <c r="O40" s="1943">
        <f>INDEX(O$8:O$23,MATCH($J40,$J$8:$J$23,0))</f>
        <v/>
      </c>
      <c r="P40" s="1942">
        <f>INDEX(P$8:P$23,MATCH($J40,$J$8:$J$23,0))</f>
        <v/>
      </c>
      <c r="Q40" s="1943">
        <f>INDEX(Q$8:Q$23,MATCH($J40,$J$8:$J$23,0))</f>
        <v/>
      </c>
      <c r="R40" s="1943">
        <f>INDEX(R$8:R$23,MATCH($J40,$J$8:$J$23,0))</f>
        <v/>
      </c>
      <c r="S40" s="1943">
        <f>INDEX(S$8:S$23,MATCH($J40,$J$8:$J$23,0))</f>
        <v/>
      </c>
      <c r="T40" s="2950" t="n">
        <v>25</v>
      </c>
      <c r="U40" s="2950" t="n">
        <v>0</v>
      </c>
      <c r="V40" s="1942">
        <f>INDEX(V$8:V$23,MATCH($J40,$J$8:$J$23,0))</f>
        <v/>
      </c>
      <c r="W40" s="1942">
        <f>INDEX(W$8:W$23,MATCH($J40,$J$8:$J$23,0))</f>
        <v/>
      </c>
      <c r="X40" s="500" t="n"/>
      <c r="Z40" s="1814" t="n"/>
      <c r="AA40" s="1815" t="n"/>
      <c r="AB40" s="1237">
        <f>ISODD(MAX(COUNTA($D$26:D40)))</f>
        <v/>
      </c>
      <c r="AC40" s="790" t="n"/>
      <c r="AD40" s="2958" t="n"/>
      <c r="AE40" s="1543" t="n"/>
    </row>
    <row r="41" ht="14.85" customFormat="1" customHeight="1" s="895">
      <c r="B41" s="500" t="n"/>
      <c r="C41" s="500" t="n"/>
      <c r="D41" s="1057" t="n"/>
      <c r="E41" s="600">
        <f>_xlfn.XLOOKUP($D41,'Rent Roll-Detailed'!$F$8:$F$60,'Rent Roll-Detailed'!$G$8:$G$60)</f>
        <v/>
      </c>
      <c r="F41" s="2955">
        <f>_xlfn.XLOOKUP($D41,'Rent Roll-Detailed'!$F$8:$F$60,'Rent Roll-Detailed'!H$8:H$60)</f>
        <v/>
      </c>
      <c r="G41" s="1231">
        <f>F41/$F$52</f>
        <v/>
      </c>
      <c r="H41" s="2956">
        <f>IF(E41="Vacant","",_xlfn.XLOOKUP($D41,'Rent Roll-Detailed'!$F$8:$F$60,'Rent Roll-Detailed'!R$8:R$60))</f>
        <v/>
      </c>
      <c r="I41" s="2957" t="inlineStr">
        <is>
          <t>Yes</t>
        </is>
      </c>
      <c r="J41" s="1945">
        <f>INDEX('One-line RR'!$V$7:$V$12,MATCH('RR Assumptions'!$E41,'One-line RR'!$G$7:$G$12,0))</f>
        <v/>
      </c>
      <c r="K41" s="2950">
        <f>INDEX(K$8:K$23,MATCH($J41,$J$8:$J$23,0))</f>
        <v/>
      </c>
      <c r="L41" s="2950">
        <f>INDEX(L$8:L$23,MATCH($J41,$J$8:$J$23,0))</f>
        <v/>
      </c>
      <c r="M41" s="1942">
        <f>INDEX(M$8:M$23,MATCH($J41,$J$8:$J$23,0))</f>
        <v/>
      </c>
      <c r="N41" s="1943">
        <f>INDEX(N$8:N$23,MATCH($J41,$J$8:$J$23,0))</f>
        <v/>
      </c>
      <c r="O41" s="1943">
        <f>INDEX(O$8:O$23,MATCH($J41,$J$8:$J$23,0))</f>
        <v/>
      </c>
      <c r="P41" s="1942">
        <f>INDEX(P$8:P$23,MATCH($J41,$J$8:$J$23,0))</f>
        <v/>
      </c>
      <c r="Q41" s="1943">
        <f>INDEX(Q$8:Q$23,MATCH($J41,$J$8:$J$23,0))</f>
        <v/>
      </c>
      <c r="R41" s="1943">
        <f>INDEX(R$8:R$23,MATCH($J41,$J$8:$J$23,0))</f>
        <v/>
      </c>
      <c r="S41" s="1943">
        <f>INDEX(S$8:S$23,MATCH($J41,$J$8:$J$23,0))</f>
        <v/>
      </c>
      <c r="T41" s="2950" t="n">
        <v>25</v>
      </c>
      <c r="U41" s="2950" t="n">
        <v>0</v>
      </c>
      <c r="V41" s="1942">
        <f>INDEX(V$8:V$23,MATCH($J41,$J$8:$J$23,0))</f>
        <v/>
      </c>
      <c r="W41" s="1942">
        <f>INDEX(W$8:W$23,MATCH($J41,$J$8:$J$23,0))</f>
        <v/>
      </c>
      <c r="X41" s="500" t="n"/>
      <c r="Z41" s="1814" t="n"/>
      <c r="AA41" s="1815" t="n"/>
      <c r="AB41" s="1237">
        <f>ISODD(MAX(COUNTA($D$26:D41)))</f>
        <v/>
      </c>
      <c r="AC41" s="790" t="n"/>
      <c r="AD41" s="2958" t="n"/>
      <c r="AE41" s="1543" t="n"/>
    </row>
    <row r="42" ht="14.85" customFormat="1" customHeight="1" s="895">
      <c r="B42" s="500" t="n"/>
      <c r="C42" s="500" t="n"/>
      <c r="D42" s="1057" t="n"/>
      <c r="E42" s="600">
        <f>_xlfn.XLOOKUP($D42,'Rent Roll-Detailed'!$F$8:$F$60,'Rent Roll-Detailed'!$G$8:$G$60)</f>
        <v/>
      </c>
      <c r="F42" s="2955">
        <f>_xlfn.XLOOKUP($D42,'Rent Roll-Detailed'!$F$8:$F$60,'Rent Roll-Detailed'!H$8:H$60)</f>
        <v/>
      </c>
      <c r="G42" s="1231">
        <f>F42/$F$52</f>
        <v/>
      </c>
      <c r="H42" s="2956">
        <f>IF(E42="Vacant","",_xlfn.XLOOKUP($D42,'Rent Roll-Detailed'!$F$8:$F$60,'Rent Roll-Detailed'!R$8:R$60))</f>
        <v/>
      </c>
      <c r="I42" s="2957" t="inlineStr">
        <is>
          <t>Yes</t>
        </is>
      </c>
      <c r="J42" s="1945">
        <f>INDEX('One-line RR'!$V$7:$V$12,MATCH('RR Assumptions'!$E42,'One-line RR'!$G$7:$G$12,0))</f>
        <v/>
      </c>
      <c r="K42" s="2950">
        <f>INDEX(K$8:K$23,MATCH($J42,$J$8:$J$23,0))</f>
        <v/>
      </c>
      <c r="L42" s="2950">
        <f>INDEX(L$8:L$23,MATCH($J42,$J$8:$J$23,0))</f>
        <v/>
      </c>
      <c r="M42" s="1942">
        <f>INDEX(M$8:M$23,MATCH($J42,$J$8:$J$23,0))</f>
        <v/>
      </c>
      <c r="N42" s="1943">
        <f>INDEX(N$8:N$23,MATCH($J42,$J$8:$J$23,0))</f>
        <v/>
      </c>
      <c r="O42" s="1943">
        <f>INDEX(O$8:O$23,MATCH($J42,$J$8:$J$23,0))</f>
        <v/>
      </c>
      <c r="P42" s="1942">
        <f>INDEX(P$8:P$23,MATCH($J42,$J$8:$J$23,0))</f>
        <v/>
      </c>
      <c r="Q42" s="1943">
        <f>INDEX(Q$8:Q$23,MATCH($J42,$J$8:$J$23,0))</f>
        <v/>
      </c>
      <c r="R42" s="1943">
        <f>INDEX(R$8:R$23,MATCH($J42,$J$8:$J$23,0))</f>
        <v/>
      </c>
      <c r="S42" s="1943">
        <f>INDEX(S$8:S$23,MATCH($J42,$J$8:$J$23,0))</f>
        <v/>
      </c>
      <c r="T42" s="2950" t="n">
        <v>25</v>
      </c>
      <c r="U42" s="2950" t="n">
        <v>0</v>
      </c>
      <c r="V42" s="1942">
        <f>INDEX(V$8:V$23,MATCH($J42,$J$8:$J$23,0))</f>
        <v/>
      </c>
      <c r="W42" s="1942">
        <f>INDEX(W$8:W$23,MATCH($J42,$J$8:$J$23,0))</f>
        <v/>
      </c>
      <c r="X42" s="500" t="n"/>
      <c r="Z42" s="1814" t="n"/>
      <c r="AA42" s="1815" t="n"/>
      <c r="AB42" s="1237">
        <f>ISODD(MAX(COUNTA($D$26:D42)))</f>
        <v/>
      </c>
      <c r="AC42" s="790" t="n"/>
      <c r="AD42" s="2958" t="n"/>
      <c r="AE42" s="1543" t="n"/>
    </row>
    <row r="43" ht="14.85" customFormat="1" customHeight="1" s="895">
      <c r="B43" s="500" t="n"/>
      <c r="C43" s="500" t="n"/>
      <c r="D43" s="1057" t="n"/>
      <c r="E43" s="600">
        <f>_xlfn.XLOOKUP($D43,'Rent Roll-Detailed'!$F$8:$F$60,'Rent Roll-Detailed'!$G$8:$G$60)</f>
        <v/>
      </c>
      <c r="F43" s="2955">
        <f>_xlfn.XLOOKUP($D43,'Rent Roll-Detailed'!$F$8:$F$60,'Rent Roll-Detailed'!H$8:H$60)</f>
        <v/>
      </c>
      <c r="G43" s="1231">
        <f>F43/$F$52</f>
        <v/>
      </c>
      <c r="H43" s="2956">
        <f>IF(E43="Vacant","",_xlfn.XLOOKUP($D43,'Rent Roll-Detailed'!$F$8:$F$60,'Rent Roll-Detailed'!R$8:R$60))</f>
        <v/>
      </c>
      <c r="I43" s="2957" t="inlineStr">
        <is>
          <t>Yes</t>
        </is>
      </c>
      <c r="J43" s="1945">
        <f>INDEX('One-line RR'!$V$7:$V$12,MATCH('RR Assumptions'!$E43,'One-line RR'!$G$7:$G$12,0))</f>
        <v/>
      </c>
      <c r="K43" s="2950">
        <f>INDEX(K$8:K$23,MATCH($J43,$J$8:$J$23,0))</f>
        <v/>
      </c>
      <c r="L43" s="2950">
        <f>INDEX(L$8:L$23,MATCH($J43,$J$8:$J$23,0))</f>
        <v/>
      </c>
      <c r="M43" s="1942">
        <f>INDEX(M$8:M$23,MATCH($J43,$J$8:$J$23,0))</f>
        <v/>
      </c>
      <c r="N43" s="1943">
        <f>INDEX(N$8:N$23,MATCH($J43,$J$8:$J$23,0))</f>
        <v/>
      </c>
      <c r="O43" s="1943">
        <f>INDEX(O$8:O$23,MATCH($J43,$J$8:$J$23,0))</f>
        <v/>
      </c>
      <c r="P43" s="1942">
        <f>INDEX(P$8:P$23,MATCH($J43,$J$8:$J$23,0))</f>
        <v/>
      </c>
      <c r="Q43" s="1943">
        <f>INDEX(Q$8:Q$23,MATCH($J43,$J$8:$J$23,0))</f>
        <v/>
      </c>
      <c r="R43" s="1943">
        <f>INDEX(R$8:R$23,MATCH($J43,$J$8:$J$23,0))</f>
        <v/>
      </c>
      <c r="S43" s="1943">
        <f>INDEX(S$8:S$23,MATCH($J43,$J$8:$J$23,0))</f>
        <v/>
      </c>
      <c r="T43" s="2950" t="n">
        <v>25</v>
      </c>
      <c r="U43" s="2950" t="n">
        <v>0</v>
      </c>
      <c r="V43" s="1942">
        <f>INDEX(V$8:V$23,MATCH($J43,$J$8:$J$23,0))</f>
        <v/>
      </c>
      <c r="W43" s="1942">
        <f>INDEX(W$8:W$23,MATCH($J43,$J$8:$J$23,0))</f>
        <v/>
      </c>
      <c r="X43" s="500" t="n"/>
      <c r="Z43" s="1814" t="n"/>
      <c r="AA43" s="1815" t="n"/>
      <c r="AB43" s="1237">
        <f>ISODD(MAX(COUNTA($D$26:D43)))</f>
        <v/>
      </c>
      <c r="AC43" s="790" t="n"/>
      <c r="AD43" s="2958" t="n"/>
      <c r="AE43" s="1543" t="n"/>
    </row>
    <row r="44" ht="14.85" customFormat="1" customHeight="1" s="895">
      <c r="B44" s="500" t="n"/>
      <c r="C44" s="500" t="n"/>
      <c r="D44" s="1057" t="n"/>
      <c r="E44" s="600">
        <f>_xlfn.XLOOKUP($D44,'Rent Roll-Detailed'!$F$8:$F$60,'Rent Roll-Detailed'!$G$8:$G$60)</f>
        <v/>
      </c>
      <c r="F44" s="2955">
        <f>_xlfn.XLOOKUP($D44,'Rent Roll-Detailed'!$F$8:$F$60,'Rent Roll-Detailed'!H$8:H$60)</f>
        <v/>
      </c>
      <c r="G44" s="1231">
        <f>F44/$F$52</f>
        <v/>
      </c>
      <c r="H44" s="2956">
        <f>IF(E44="Vacant","",_xlfn.XLOOKUP($D44,'Rent Roll-Detailed'!$F$8:$F$60,'Rent Roll-Detailed'!R$8:R$60))</f>
        <v/>
      </c>
      <c r="I44" s="2957" t="inlineStr">
        <is>
          <t>Yes</t>
        </is>
      </c>
      <c r="J44" s="1945">
        <f>INDEX('One-line RR'!$V$7:$V$12,MATCH('RR Assumptions'!$E44,'One-line RR'!$G$7:$G$12,0))</f>
        <v/>
      </c>
      <c r="K44" s="2950">
        <f>INDEX(K$8:K$23,MATCH($J44,$J$8:$J$23,0))</f>
        <v/>
      </c>
      <c r="L44" s="2950">
        <f>INDEX(L$8:L$23,MATCH($J44,$J$8:$J$23,0))</f>
        <v/>
      </c>
      <c r="M44" s="1942">
        <f>INDEX(M$8:M$23,MATCH($J44,$J$8:$J$23,0))</f>
        <v/>
      </c>
      <c r="N44" s="1943">
        <f>INDEX(N$8:N$23,MATCH($J44,$J$8:$J$23,0))</f>
        <v/>
      </c>
      <c r="O44" s="1943">
        <f>INDEX(O$8:O$23,MATCH($J44,$J$8:$J$23,0))</f>
        <v/>
      </c>
      <c r="P44" s="1942">
        <f>INDEX(P$8:P$23,MATCH($J44,$J$8:$J$23,0))</f>
        <v/>
      </c>
      <c r="Q44" s="1943">
        <f>INDEX(Q$8:Q$23,MATCH($J44,$J$8:$J$23,0))</f>
        <v/>
      </c>
      <c r="R44" s="1943">
        <f>INDEX(R$8:R$23,MATCH($J44,$J$8:$J$23,0))</f>
        <v/>
      </c>
      <c r="S44" s="1943">
        <f>INDEX(S$8:S$23,MATCH($J44,$J$8:$J$23,0))</f>
        <v/>
      </c>
      <c r="T44" s="2950" t="n">
        <v>25</v>
      </c>
      <c r="U44" s="2950" t="n">
        <v>0</v>
      </c>
      <c r="V44" s="1942">
        <f>INDEX(V$8:V$23,MATCH($J44,$J$8:$J$23,0))</f>
        <v/>
      </c>
      <c r="W44" s="1942">
        <f>INDEX(W$8:W$23,MATCH($J44,$J$8:$J$23,0))</f>
        <v/>
      </c>
      <c r="X44" s="500" t="n"/>
      <c r="Z44" s="1814" t="n"/>
      <c r="AA44" s="1815" t="n"/>
      <c r="AB44" s="1237">
        <f>ISODD(MAX(COUNTA($D$26:D44)))</f>
        <v/>
      </c>
      <c r="AC44" s="790" t="n"/>
      <c r="AD44" s="2958" t="n"/>
      <c r="AE44" s="1543" t="n"/>
    </row>
    <row r="45" ht="14.85" customFormat="1" customHeight="1" s="895">
      <c r="B45" s="500" t="n"/>
      <c r="C45" s="500" t="n"/>
      <c r="D45" s="1057" t="n"/>
      <c r="E45" s="600">
        <f>_xlfn.XLOOKUP($D45,'Rent Roll-Detailed'!$F$8:$F$60,'Rent Roll-Detailed'!$G$8:$G$60)</f>
        <v/>
      </c>
      <c r="F45" s="2955">
        <f>_xlfn.XLOOKUP($D45,'Rent Roll-Detailed'!$F$8:$F$60,'Rent Roll-Detailed'!H$8:H$60)</f>
        <v/>
      </c>
      <c r="G45" s="1231">
        <f>F45/$F$52</f>
        <v/>
      </c>
      <c r="H45" s="2956">
        <f>IF(E45="Vacant","",_xlfn.XLOOKUP($D45,'Rent Roll-Detailed'!$F$8:$F$60,'Rent Roll-Detailed'!R$8:R$60))</f>
        <v/>
      </c>
      <c r="I45" s="2957" t="inlineStr">
        <is>
          <t>Yes</t>
        </is>
      </c>
      <c r="J45" s="1945">
        <f>INDEX('One-line RR'!$V$7:$V$12,MATCH('RR Assumptions'!$E45,'One-line RR'!$G$7:$G$12,0))</f>
        <v/>
      </c>
      <c r="K45" s="2950">
        <f>INDEX(K$8:K$23,MATCH($J45,$J$8:$J$23,0))</f>
        <v/>
      </c>
      <c r="L45" s="2950">
        <f>INDEX(L$8:L$23,MATCH($J45,$J$8:$J$23,0))</f>
        <v/>
      </c>
      <c r="M45" s="1942">
        <f>INDEX(M$8:M$23,MATCH($J45,$J$8:$J$23,0))</f>
        <v/>
      </c>
      <c r="N45" s="1943">
        <f>INDEX(N$8:N$23,MATCH($J45,$J$8:$J$23,0))</f>
        <v/>
      </c>
      <c r="O45" s="1943">
        <f>INDEX(O$8:O$23,MATCH($J45,$J$8:$J$23,0))</f>
        <v/>
      </c>
      <c r="P45" s="1942">
        <f>INDEX(P$8:P$23,MATCH($J45,$J$8:$J$23,0))</f>
        <v/>
      </c>
      <c r="Q45" s="1943">
        <f>INDEX(Q$8:Q$23,MATCH($J45,$J$8:$J$23,0))</f>
        <v/>
      </c>
      <c r="R45" s="1943">
        <f>INDEX(R$8:R$23,MATCH($J45,$J$8:$J$23,0))</f>
        <v/>
      </c>
      <c r="S45" s="1943">
        <f>INDEX(S$8:S$23,MATCH($J45,$J$8:$J$23,0))</f>
        <v/>
      </c>
      <c r="T45" s="2950" t="n">
        <v>25</v>
      </c>
      <c r="U45" s="2950" t="n">
        <v>0</v>
      </c>
      <c r="V45" s="1942">
        <f>INDEX(V$8:V$23,MATCH($J45,$J$8:$J$23,0))</f>
        <v/>
      </c>
      <c r="W45" s="1942">
        <f>INDEX(W$8:W$23,MATCH($J45,$J$8:$J$23,0))</f>
        <v/>
      </c>
      <c r="X45" s="500" t="n"/>
      <c r="Z45" s="1814" t="n"/>
      <c r="AA45" s="1815" t="n"/>
      <c r="AB45" s="1237">
        <f>ISODD(MAX(COUNTA($D$26:D45)))</f>
        <v/>
      </c>
      <c r="AC45" s="790" t="n"/>
      <c r="AD45" s="2958" t="n"/>
      <c r="AE45" s="1543" t="n"/>
    </row>
    <row r="46" ht="14.85" customFormat="1" customHeight="1" s="895">
      <c r="B46" s="500" t="n"/>
      <c r="C46" s="500" t="n"/>
      <c r="D46" s="1057" t="n"/>
      <c r="E46" s="600">
        <f>_xlfn.XLOOKUP($D46,'Rent Roll-Detailed'!$F$8:$F$60,'Rent Roll-Detailed'!$G$8:$G$60)</f>
        <v/>
      </c>
      <c r="F46" s="2955">
        <f>_xlfn.XLOOKUP($D46,'Rent Roll-Detailed'!$F$8:$F$60,'Rent Roll-Detailed'!H$8:H$60)</f>
        <v/>
      </c>
      <c r="G46" s="1231">
        <f>F46/$F$52</f>
        <v/>
      </c>
      <c r="H46" s="2956">
        <f>IF(E46="Vacant","",_xlfn.XLOOKUP($D46,'Rent Roll-Detailed'!$F$8:$F$60,'Rent Roll-Detailed'!R$8:R$60))</f>
        <v/>
      </c>
      <c r="I46" s="2957" t="inlineStr">
        <is>
          <t>Yes</t>
        </is>
      </c>
      <c r="J46" s="1945">
        <f>INDEX('One-line RR'!$V$7:$V$12,MATCH('RR Assumptions'!$E46,'One-line RR'!$G$7:$G$12,0))</f>
        <v/>
      </c>
      <c r="K46" s="2950">
        <f>INDEX(K$8:K$23,MATCH($J46,$J$8:$J$23,0))</f>
        <v/>
      </c>
      <c r="L46" s="2950">
        <f>INDEX(L$8:L$23,MATCH($J46,$J$8:$J$23,0))</f>
        <v/>
      </c>
      <c r="M46" s="1942">
        <f>INDEX(M$8:M$23,MATCH($J46,$J$8:$J$23,0))</f>
        <v/>
      </c>
      <c r="N46" s="1943">
        <f>INDEX(N$8:N$23,MATCH($J46,$J$8:$J$23,0))</f>
        <v/>
      </c>
      <c r="O46" s="1943">
        <f>INDEX(O$8:O$23,MATCH($J46,$J$8:$J$23,0))</f>
        <v/>
      </c>
      <c r="P46" s="1942">
        <f>INDEX(P$8:P$23,MATCH($J46,$J$8:$J$23,0))</f>
        <v/>
      </c>
      <c r="Q46" s="1943">
        <f>INDEX(Q$8:Q$23,MATCH($J46,$J$8:$J$23,0))</f>
        <v/>
      </c>
      <c r="R46" s="1943">
        <f>INDEX(R$8:R$23,MATCH($J46,$J$8:$J$23,0))</f>
        <v/>
      </c>
      <c r="S46" s="1943">
        <f>INDEX(S$8:S$23,MATCH($J46,$J$8:$J$23,0))</f>
        <v/>
      </c>
      <c r="T46" s="2950" t="n">
        <v>25</v>
      </c>
      <c r="U46" s="2950" t="n">
        <v>0</v>
      </c>
      <c r="V46" s="1942">
        <f>INDEX(V$8:V$23,MATCH($J46,$J$8:$J$23,0))</f>
        <v/>
      </c>
      <c r="W46" s="1942">
        <f>INDEX(W$8:W$23,MATCH($J46,$J$8:$J$23,0))</f>
        <v/>
      </c>
      <c r="X46" s="500" t="n"/>
      <c r="Z46" s="1814" t="n"/>
      <c r="AA46" s="1815" t="n"/>
      <c r="AB46" s="1237">
        <f>ISODD(MAX(COUNTA($D$26:D46)))</f>
        <v/>
      </c>
      <c r="AC46" s="790" t="n"/>
      <c r="AD46" s="2958" t="n"/>
      <c r="AE46" s="1543" t="n"/>
    </row>
    <row r="47" ht="14.85" customFormat="1" customHeight="1" s="895">
      <c r="B47" s="500" t="n"/>
      <c r="C47" s="500" t="n"/>
      <c r="D47" s="1057" t="n"/>
      <c r="E47" s="600">
        <f>_xlfn.XLOOKUP($D47,'Rent Roll-Detailed'!$F$8:$F$60,'Rent Roll-Detailed'!$G$8:$G$60)</f>
        <v/>
      </c>
      <c r="F47" s="2955">
        <f>_xlfn.XLOOKUP($D47,'Rent Roll-Detailed'!$F$8:$F$60,'Rent Roll-Detailed'!H$8:H$60)</f>
        <v/>
      </c>
      <c r="G47" s="1231">
        <f>F47/$F$52</f>
        <v/>
      </c>
      <c r="H47" s="2956">
        <f>IF(E47="Vacant","",_xlfn.XLOOKUP($D47,'Rent Roll-Detailed'!$F$8:$F$60,'Rent Roll-Detailed'!R$8:R$60))</f>
        <v/>
      </c>
      <c r="I47" s="2957" t="inlineStr">
        <is>
          <t>Yes</t>
        </is>
      </c>
      <c r="J47" s="1945">
        <f>INDEX('One-line RR'!$V$7:$V$12,MATCH('RR Assumptions'!$E47,'One-line RR'!$G$7:$G$12,0))</f>
        <v/>
      </c>
      <c r="K47" s="2950">
        <f>INDEX(K$8:K$23,MATCH($J47,$J$8:$J$23,0))</f>
        <v/>
      </c>
      <c r="L47" s="2950">
        <f>INDEX(L$8:L$23,MATCH($J47,$J$8:$J$23,0))</f>
        <v/>
      </c>
      <c r="M47" s="1942">
        <f>INDEX(M$8:M$23,MATCH($J47,$J$8:$J$23,0))</f>
        <v/>
      </c>
      <c r="N47" s="1943">
        <f>INDEX(N$8:N$23,MATCH($J47,$J$8:$J$23,0))</f>
        <v/>
      </c>
      <c r="O47" s="1943">
        <f>INDEX(O$8:O$23,MATCH($J47,$J$8:$J$23,0))</f>
        <v/>
      </c>
      <c r="P47" s="1942">
        <f>INDEX(P$8:P$23,MATCH($J47,$J$8:$J$23,0))</f>
        <v/>
      </c>
      <c r="Q47" s="1943">
        <f>INDEX(Q$8:Q$23,MATCH($J47,$J$8:$J$23,0))</f>
        <v/>
      </c>
      <c r="R47" s="1943">
        <f>INDEX(R$8:R$23,MATCH($J47,$J$8:$J$23,0))</f>
        <v/>
      </c>
      <c r="S47" s="1943">
        <f>INDEX(S$8:S$23,MATCH($J47,$J$8:$J$23,0))</f>
        <v/>
      </c>
      <c r="T47" s="2950" t="n">
        <v>25</v>
      </c>
      <c r="U47" s="2950" t="n">
        <v>0</v>
      </c>
      <c r="V47" s="1942">
        <f>INDEX(V$8:V$23,MATCH($J47,$J$8:$J$23,0))</f>
        <v/>
      </c>
      <c r="W47" s="1942">
        <f>INDEX(W$8:W$23,MATCH($J47,$J$8:$J$23,0))</f>
        <v/>
      </c>
      <c r="X47" s="500" t="n"/>
      <c r="Z47" s="1814" t="n"/>
      <c r="AA47" s="1815" t="n"/>
      <c r="AB47" s="1237">
        <f>ISODD(MAX(COUNTA($D$26:D47)))</f>
        <v/>
      </c>
      <c r="AC47" s="790" t="n"/>
      <c r="AD47" s="2958" t="n"/>
      <c r="AE47" s="1543" t="n"/>
    </row>
    <row r="48" ht="14.85" customFormat="1" customHeight="1" s="895">
      <c r="B48" s="500" t="n"/>
      <c r="C48" s="500" t="n"/>
      <c r="D48" s="1057" t="n"/>
      <c r="E48" s="600">
        <f>_xlfn.XLOOKUP($D48,'Rent Roll-Detailed'!$F$8:$F$60,'Rent Roll-Detailed'!$G$8:$G$60)</f>
        <v/>
      </c>
      <c r="F48" s="2955">
        <f>_xlfn.XLOOKUP($D48,'Rent Roll-Detailed'!$F$8:$F$60,'Rent Roll-Detailed'!H$8:H$60)</f>
        <v/>
      </c>
      <c r="G48" s="1231">
        <f>F48/$F$52</f>
        <v/>
      </c>
      <c r="H48" s="2956">
        <f>IF(E48="Vacant","",_xlfn.XLOOKUP($D48,'Rent Roll-Detailed'!$F$8:$F$60,'Rent Roll-Detailed'!R$8:R$60))</f>
        <v/>
      </c>
      <c r="I48" s="2957" t="inlineStr">
        <is>
          <t>Yes</t>
        </is>
      </c>
      <c r="J48" s="1945">
        <f>INDEX('One-line RR'!$V$7:$V$12,MATCH('RR Assumptions'!$E48,'One-line RR'!$G$7:$G$12,0))</f>
        <v/>
      </c>
      <c r="K48" s="2950">
        <f>INDEX(K$8:K$23,MATCH($J48,$J$8:$J$23,0))</f>
        <v/>
      </c>
      <c r="L48" s="2950">
        <f>INDEX(L$8:L$23,MATCH($J48,$J$8:$J$23,0))</f>
        <v/>
      </c>
      <c r="M48" s="1942">
        <f>INDEX(M$8:M$23,MATCH($J48,$J$8:$J$23,0))</f>
        <v/>
      </c>
      <c r="N48" s="1943">
        <f>INDEX(N$8:N$23,MATCH($J48,$J$8:$J$23,0))</f>
        <v/>
      </c>
      <c r="O48" s="1943">
        <f>INDEX(O$8:O$23,MATCH($J48,$J$8:$J$23,0))</f>
        <v/>
      </c>
      <c r="P48" s="1942">
        <f>INDEX(P$8:P$23,MATCH($J48,$J$8:$J$23,0))</f>
        <v/>
      </c>
      <c r="Q48" s="1943">
        <f>INDEX(Q$8:Q$23,MATCH($J48,$J$8:$J$23,0))</f>
        <v/>
      </c>
      <c r="R48" s="1943">
        <f>INDEX(R$8:R$23,MATCH($J48,$J$8:$J$23,0))</f>
        <v/>
      </c>
      <c r="S48" s="1943">
        <f>INDEX(S$8:S$23,MATCH($J48,$J$8:$J$23,0))</f>
        <v/>
      </c>
      <c r="T48" s="2950" t="n">
        <v>25</v>
      </c>
      <c r="U48" s="2950" t="n">
        <v>0</v>
      </c>
      <c r="V48" s="1942">
        <f>INDEX(V$8:V$23,MATCH($J48,$J$8:$J$23,0))</f>
        <v/>
      </c>
      <c r="W48" s="1942">
        <f>INDEX(W$8:W$23,MATCH($J48,$J$8:$J$23,0))</f>
        <v/>
      </c>
      <c r="X48" s="500" t="n"/>
      <c r="Z48" s="1814" t="n"/>
      <c r="AA48" s="1815" t="n"/>
      <c r="AB48" s="1237">
        <f>ISODD(MAX(COUNTA($D$26:D48)))</f>
        <v/>
      </c>
      <c r="AC48" s="790" t="n"/>
      <c r="AD48" s="2958" t="n"/>
      <c r="AE48" s="1543" t="n"/>
    </row>
    <row r="49" ht="14.85" customFormat="1" customHeight="1" s="895">
      <c r="B49" s="500" t="n"/>
      <c r="C49" s="500" t="n"/>
      <c r="D49" s="1057" t="n"/>
      <c r="E49" s="600">
        <f>_xlfn.XLOOKUP($D49,'Rent Roll-Detailed'!$F$8:$F$60,'Rent Roll-Detailed'!$G$8:$G$60)</f>
        <v/>
      </c>
      <c r="F49" s="2955">
        <f>_xlfn.XLOOKUP($D49,'Rent Roll-Detailed'!$F$8:$F$60,'Rent Roll-Detailed'!H$8:H$60)</f>
        <v/>
      </c>
      <c r="G49" s="1231">
        <f>F49/$F$52</f>
        <v/>
      </c>
      <c r="H49" s="2956">
        <f>IF(E49="Vacant","",_xlfn.XLOOKUP($D49,'Rent Roll-Detailed'!$F$8:$F$60,'Rent Roll-Detailed'!R$8:R$60))</f>
        <v/>
      </c>
      <c r="I49" s="2957" t="inlineStr">
        <is>
          <t>Yes</t>
        </is>
      </c>
      <c r="J49" s="1945">
        <f>INDEX('One-line RR'!$V$7:$V$12,MATCH('RR Assumptions'!$E49,'One-line RR'!$G$7:$G$12,0))</f>
        <v/>
      </c>
      <c r="K49" s="2950">
        <f>INDEX(K$8:K$23,MATCH($J49,$J$8:$J$23,0))</f>
        <v/>
      </c>
      <c r="L49" s="2950">
        <f>INDEX(L$8:L$23,MATCH($J49,$J$8:$J$23,0))</f>
        <v/>
      </c>
      <c r="M49" s="1942">
        <f>INDEX(M$8:M$23,MATCH($J49,$J$8:$J$23,0))</f>
        <v/>
      </c>
      <c r="N49" s="1943">
        <f>INDEX(N$8:N$23,MATCH($J49,$J$8:$J$23,0))</f>
        <v/>
      </c>
      <c r="O49" s="1943">
        <f>INDEX(O$8:O$23,MATCH($J49,$J$8:$J$23,0))</f>
        <v/>
      </c>
      <c r="P49" s="1942">
        <f>INDEX(P$8:P$23,MATCH($J49,$J$8:$J$23,0))</f>
        <v/>
      </c>
      <c r="Q49" s="1943">
        <f>INDEX(Q$8:Q$23,MATCH($J49,$J$8:$J$23,0))</f>
        <v/>
      </c>
      <c r="R49" s="1943">
        <f>INDEX(R$8:R$23,MATCH($J49,$J$8:$J$23,0))</f>
        <v/>
      </c>
      <c r="S49" s="1943">
        <f>INDEX(S$8:S$23,MATCH($J49,$J$8:$J$23,0))</f>
        <v/>
      </c>
      <c r="T49" s="2950" t="n">
        <v>25</v>
      </c>
      <c r="U49" s="2950" t="n">
        <v>0</v>
      </c>
      <c r="V49" s="1942">
        <f>INDEX(V$8:V$23,MATCH($J49,$J$8:$J$23,0))</f>
        <v/>
      </c>
      <c r="W49" s="1942">
        <f>INDEX(W$8:W$23,MATCH($J49,$J$8:$J$23,0))</f>
        <v/>
      </c>
      <c r="X49" s="500" t="n"/>
      <c r="Z49" s="1814" t="n"/>
      <c r="AA49" s="1815" t="n"/>
      <c r="AB49" s="1237">
        <f>ISODD(MAX(COUNTA($D$26:D49)))</f>
        <v/>
      </c>
      <c r="AC49" s="790" t="n"/>
      <c r="AD49" s="2958" t="n"/>
      <c r="AE49" s="1543" t="n"/>
    </row>
    <row r="50" ht="14.85" customFormat="1" customHeight="1" s="895">
      <c r="B50" s="500" t="n"/>
      <c r="C50" s="500" t="n"/>
      <c r="D50" s="1057" t="n"/>
      <c r="E50" s="600">
        <f>_xlfn.XLOOKUP($D50,'Rent Roll-Detailed'!$F$8:$F$60,'Rent Roll-Detailed'!$G$8:$G$60)</f>
        <v/>
      </c>
      <c r="F50" s="2955">
        <f>_xlfn.XLOOKUP($D50,'Rent Roll-Detailed'!$F$8:$F$60,'Rent Roll-Detailed'!H$8:H$60)</f>
        <v/>
      </c>
      <c r="G50" s="1231">
        <f>F50/$F$52</f>
        <v/>
      </c>
      <c r="H50" s="2956">
        <f>IF(E50="Vacant","",_xlfn.XLOOKUP($D50,'Rent Roll-Detailed'!$F$8:$F$60,'Rent Roll-Detailed'!R$8:R$60))</f>
        <v/>
      </c>
      <c r="I50" s="2957" t="inlineStr">
        <is>
          <t>Yes</t>
        </is>
      </c>
      <c r="J50" s="1945">
        <f>INDEX('One-line RR'!$V$7:$V$12,MATCH('RR Assumptions'!$E50,'One-line RR'!$G$7:$G$12,0))</f>
        <v/>
      </c>
      <c r="K50" s="2950">
        <f>INDEX(K$8:K$23,MATCH($J50,$J$8:$J$23,0))</f>
        <v/>
      </c>
      <c r="L50" s="2950">
        <f>INDEX(L$8:L$23,MATCH($J50,$J$8:$J$23,0))</f>
        <v/>
      </c>
      <c r="M50" s="1942">
        <f>INDEX(M$8:M$23,MATCH($J50,$J$8:$J$23,0))</f>
        <v/>
      </c>
      <c r="N50" s="1943">
        <f>INDEX(N$8:N$23,MATCH($J50,$J$8:$J$23,0))</f>
        <v/>
      </c>
      <c r="O50" s="1943">
        <f>INDEX(O$8:O$23,MATCH($J50,$J$8:$J$23,0))</f>
        <v/>
      </c>
      <c r="P50" s="1942">
        <f>INDEX(P$8:P$23,MATCH($J50,$J$8:$J$23,0))</f>
        <v/>
      </c>
      <c r="Q50" s="1943">
        <f>INDEX(Q$8:Q$23,MATCH($J50,$J$8:$J$23,0))</f>
        <v/>
      </c>
      <c r="R50" s="1943">
        <f>INDEX(R$8:R$23,MATCH($J50,$J$8:$J$23,0))</f>
        <v/>
      </c>
      <c r="S50" s="1943">
        <f>INDEX(S$8:S$23,MATCH($J50,$J$8:$J$23,0))</f>
        <v/>
      </c>
      <c r="T50" s="2950" t="n">
        <v>25</v>
      </c>
      <c r="U50" s="2950" t="n">
        <v>0</v>
      </c>
      <c r="V50" s="1942">
        <f>INDEX(V$8:V$23,MATCH($J50,$J$8:$J$23,0))</f>
        <v/>
      </c>
      <c r="W50" s="1942">
        <f>INDEX(W$8:W$23,MATCH($J50,$J$8:$J$23,0))</f>
        <v/>
      </c>
      <c r="X50" s="500" t="n"/>
      <c r="Z50" s="1814" t="n"/>
      <c r="AA50" s="1815" t="n"/>
      <c r="AB50" s="1237">
        <f>ISODD(MAX(COUNTA($D$26:D50)))</f>
        <v/>
      </c>
      <c r="AC50" s="790" t="n"/>
      <c r="AD50" s="2958" t="n"/>
      <c r="AE50" s="1543" t="n"/>
    </row>
    <row r="51" ht="14.85" customFormat="1" customHeight="1" s="895">
      <c r="B51" s="500" t="n"/>
      <c r="C51" s="500" t="n"/>
      <c r="D51" s="1057" t="n"/>
      <c r="E51" s="600">
        <f>_xlfn.XLOOKUP($D51,'Rent Roll-Detailed'!$F$8:$F$60,'Rent Roll-Detailed'!$G$8:$G$60)</f>
        <v/>
      </c>
      <c r="F51" s="2955">
        <f>_xlfn.XLOOKUP($D51,'Rent Roll-Detailed'!$F$8:$F$60,'Rent Roll-Detailed'!H$8:H$60)</f>
        <v/>
      </c>
      <c r="G51" s="1231">
        <f>F51/$F$52</f>
        <v/>
      </c>
      <c r="H51" s="2956">
        <f>IF(E51="Vacant","",_xlfn.XLOOKUP($D51,'Rent Roll-Detailed'!$F$8:$F$60,'Rent Roll-Detailed'!R$8:R$60))</f>
        <v/>
      </c>
      <c r="I51" s="2957" t="inlineStr">
        <is>
          <t>Yes</t>
        </is>
      </c>
      <c r="J51" s="1945">
        <f>INDEX('One-line RR'!$V$7:$V$12,MATCH('RR Assumptions'!$E51,'One-line RR'!$G$7:$G$12,0))</f>
        <v/>
      </c>
      <c r="K51" s="2950">
        <f>INDEX(K$8:K$23,MATCH($J51,$J$8:$J$23,0))</f>
        <v/>
      </c>
      <c r="L51" s="2950">
        <f>INDEX(L$8:L$23,MATCH($J51,$J$8:$J$23,0))</f>
        <v/>
      </c>
      <c r="M51" s="1942">
        <f>INDEX(M$8:M$23,MATCH($J51,$J$8:$J$23,0))</f>
        <v/>
      </c>
      <c r="N51" s="1943">
        <f>INDEX(N$8:N$23,MATCH($J51,$J$8:$J$23,0))</f>
        <v/>
      </c>
      <c r="O51" s="1943">
        <f>INDEX(O$8:O$23,MATCH($J51,$J$8:$J$23,0))</f>
        <v/>
      </c>
      <c r="P51" s="1942">
        <f>INDEX(P$8:P$23,MATCH($J51,$J$8:$J$23,0))</f>
        <v/>
      </c>
      <c r="Q51" s="1943">
        <f>INDEX(Q$8:Q$23,MATCH($J51,$J$8:$J$23,0))</f>
        <v/>
      </c>
      <c r="R51" s="1943">
        <f>INDEX(R$8:R$23,MATCH($J51,$J$8:$J$23,0))</f>
        <v/>
      </c>
      <c r="S51" s="1943">
        <f>INDEX(S$8:S$23,MATCH($J51,$J$8:$J$23,0))</f>
        <v/>
      </c>
      <c r="T51" s="2950" t="n">
        <v>25</v>
      </c>
      <c r="U51" s="2950" t="n">
        <v>0</v>
      </c>
      <c r="V51" s="1942">
        <f>INDEX(V$8:V$23,MATCH($J51,$J$8:$J$23,0))</f>
        <v/>
      </c>
      <c r="W51" s="1942">
        <f>INDEX(W$8:W$23,MATCH($J51,$J$8:$J$23,0))</f>
        <v/>
      </c>
      <c r="X51" s="500" t="n"/>
      <c r="Z51" s="1814" t="n"/>
      <c r="AA51" s="1815" t="n"/>
      <c r="AB51" s="1237">
        <f>ISODD(MAX(COUNTA($D$26:D51)))</f>
        <v/>
      </c>
      <c r="AC51" s="790" t="n"/>
      <c r="AD51" s="2958" t="n"/>
      <c r="AE51" s="1543" t="n"/>
    </row>
    <row r="52">
      <c r="C52" s="504" t="n"/>
      <c r="D52" s="505" t="inlineStr">
        <is>
          <t>Total/Wtd. Avg.</t>
        </is>
      </c>
      <c r="E52" s="505" t="n"/>
      <c r="F52" s="2959">
        <f>SUM(F26:F51)</f>
        <v/>
      </c>
      <c r="G52" s="511">
        <f>SUM(G26:G51)</f>
        <v/>
      </c>
      <c r="H52" s="2960">
        <f t="array" ref="H52">SUMPRODUCT(IF(E26:E51&lt;&gt;"Vacant",1,0),H26:H51,$F$26:$F$51)/$F$54</f>
        <v/>
      </c>
      <c r="I52" s="2960" t="n"/>
      <c r="J52" s="505" t="n"/>
      <c r="K52" s="505" t="n"/>
      <c r="L52" s="505" t="n"/>
      <c r="M52" s="505" t="n"/>
      <c r="N52" s="505" t="n"/>
      <c r="O52" s="505" t="n"/>
      <c r="P52" s="505" t="n"/>
      <c r="Q52" s="505" t="n"/>
      <c r="R52" s="505" t="n"/>
      <c r="S52" s="505" t="n"/>
      <c r="T52" s="505" t="n"/>
      <c r="U52" s="505" t="n"/>
      <c r="V52" s="505" t="n"/>
      <c r="W52" s="505" t="n"/>
      <c r="Z52" s="503" t="n"/>
    </row>
    <row r="53" ht="6" customHeight="1" s="2885">
      <c r="G53" s="762" t="n"/>
    </row>
    <row r="54">
      <c r="C54" s="504" t="n"/>
      <c r="D54" s="505" t="inlineStr">
        <is>
          <t>Leased</t>
        </is>
      </c>
      <c r="E54" s="505" t="n"/>
      <c r="F54" s="2959">
        <f>SUMIFS(F26:F51,$E$26:$E$51,"&lt;&gt;"&amp;"Vacant")</f>
        <v/>
      </c>
      <c r="G54" s="511">
        <f>F54/F52</f>
        <v/>
      </c>
      <c r="H54" s="2961" t="n"/>
      <c r="I54" s="2960" t="n"/>
      <c r="J54" s="505" t="n"/>
      <c r="K54" s="505" t="n"/>
      <c r="L54" s="505" t="n"/>
      <c r="M54" s="505" t="n"/>
      <c r="N54" s="505" t="n"/>
      <c r="O54" s="505" t="n"/>
      <c r="P54" s="505" t="n"/>
      <c r="Q54" s="505" t="n"/>
      <c r="R54" s="505" t="n"/>
      <c r="S54" s="505" t="n"/>
      <c r="T54" s="505" t="n"/>
      <c r="U54" s="505" t="n"/>
      <c r="V54" s="505" t="n"/>
      <c r="W54" s="505" t="n"/>
    </row>
    <row r="55" ht="5.45" customHeight="1" s="2885"/>
    <row r="56" ht="7.35" customHeight="1" s="2885">
      <c r="J56" s="512" t="n"/>
      <c r="K56" s="512" t="n"/>
      <c r="L56" s="512" t="n"/>
      <c r="M56" s="512" t="n"/>
      <c r="N56" s="512" t="n"/>
      <c r="O56" s="512" t="n"/>
      <c r="P56" s="512" t="n"/>
      <c r="Q56" s="512" t="n"/>
      <c r="R56" s="512" t="n"/>
      <c r="S56" s="512" t="n"/>
      <c r="T56" s="512" t="n"/>
      <c r="U56" s="512" t="n"/>
      <c r="V56" s="512" t="n"/>
      <c r="W56" s="512" t="n"/>
      <c r="Z56" s="503" t="n"/>
    </row>
    <row r="57">
      <c r="F57" s="515" t="n"/>
      <c r="J57" s="507" t="n"/>
      <c r="K57" s="507" t="n"/>
      <c r="L57" s="507" t="n"/>
      <c r="M57" s="507" t="n"/>
      <c r="N57" s="507" t="n"/>
      <c r="O57" s="507" t="n"/>
      <c r="P57" s="507" t="n"/>
      <c r="Q57" s="507" t="n"/>
      <c r="R57" s="507" t="n"/>
      <c r="S57" s="507" t="n"/>
      <c r="T57" s="507" t="n"/>
      <c r="U57" s="507" t="n"/>
      <c r="V57" s="507" t="n"/>
      <c r="W57" s="507" t="n"/>
    </row>
    <row r="58" ht="21" customFormat="1" customHeight="1" s="927">
      <c r="D58" s="926" t="n"/>
      <c r="F58" s="1775">
        <f>F52='Rent Roll-Detailed'!H65</f>
        <v/>
      </c>
      <c r="G58" s="1776">
        <f>G52='Rent Roll-Detailed'!J65</f>
        <v/>
      </c>
      <c r="H58" s="1777" t="n"/>
      <c r="I58" s="1777" t="n"/>
      <c r="J58" s="512" t="n"/>
      <c r="K58" s="512" t="n"/>
      <c r="L58" s="512" t="n"/>
      <c r="M58" s="512" t="n"/>
      <c r="N58" s="512" t="n"/>
      <c r="O58" s="512" t="n"/>
      <c r="P58" s="512" t="n"/>
      <c r="Q58" s="512" t="n"/>
      <c r="R58" s="512" t="n"/>
      <c r="S58" s="512" t="n"/>
      <c r="T58" s="512" t="n"/>
      <c r="U58" s="512" t="n"/>
      <c r="V58" s="512" t="n"/>
      <c r="W58" s="512" t="n"/>
    </row>
    <row r="59" ht="21" customFormat="1" customHeight="1" s="927">
      <c r="D59" s="926" t="n"/>
      <c r="F59" s="1775">
        <f>F54='Rent Roll-Detailed'!H63</f>
        <v/>
      </c>
      <c r="G59" s="1776">
        <f>G54='Rent Roll-Detailed'!J63</f>
        <v/>
      </c>
      <c r="H59" s="1777" t="n"/>
      <c r="I59" s="1777" t="n"/>
    </row>
    <row r="61">
      <c r="J61" s="927" t="n"/>
      <c r="K61" s="927" t="n"/>
      <c r="L61" s="927" t="n"/>
      <c r="M61" s="927" t="n"/>
      <c r="N61" s="927" t="n"/>
      <c r="O61" s="927" t="n"/>
      <c r="P61" s="927" t="n"/>
      <c r="Q61" s="927" t="n"/>
      <c r="R61" s="927" t="n"/>
      <c r="S61" s="927" t="n"/>
      <c r="T61" s="927" t="n"/>
      <c r="U61" s="927" t="n"/>
      <c r="V61" s="927" t="n"/>
      <c r="W61" s="927" t="n"/>
    </row>
    <row r="62">
      <c r="J62" s="927" t="n"/>
      <c r="K62" s="927" t="n"/>
      <c r="L62" s="927" t="n"/>
      <c r="M62" s="927" t="n"/>
      <c r="N62" s="927" t="n"/>
      <c r="O62" s="927" t="n"/>
      <c r="P62" s="927" t="n"/>
      <c r="Q62" s="927" t="n"/>
      <c r="R62" s="927" t="n"/>
      <c r="S62" s="927" t="n"/>
      <c r="T62" s="927" t="n"/>
      <c r="U62" s="927" t="n"/>
      <c r="V62" s="927" t="n"/>
      <c r="W62" s="927" t="n"/>
    </row>
  </sheetData>
  <conditionalFormatting sqref="C26:H51 AA26:AA51">
    <cfRule type="expression" priority="1" dxfId="5">
      <formula>$AB26=FALSE</formula>
    </cfRule>
  </conditionalFormatting>
  <dataValidations count="2">
    <dataValidation sqref="E10 I26:I51" showDropDown="0" showInputMessage="1" showErrorMessage="1" allowBlank="1" type="list">
      <formula1>"Yes,No"</formula1>
    </dataValidation>
    <dataValidation sqref="J26:J51" showDropDown="0" showInputMessage="1" showErrorMessage="1" allowBlank="1" type="list">
      <formula1>$J$8:$J$20</formula1>
    </dataValidation>
  </dataValidations>
  <printOptions horizontalCentered="1"/>
  <pageMargins left="0.25" right="0.25" top="0.75" bottom="0.75" header="0.3" footer="0.3"/>
  <pageSetup orientation="landscape" scale="48" fitToHeight="0" horizontalDpi="200" verticalDpi="200"/>
</worksheet>
</file>

<file path=xl/worksheets/sheet4.xml><?xml version="1.0" encoding="utf-8"?>
<worksheet xmlns="http://schemas.openxmlformats.org/spreadsheetml/2006/main">
  <sheetPr codeName="Sheet2">
    <tabColor theme="1"/>
    <outlinePr summaryBelow="1" summaryRight="1"/>
    <pageSetUpPr fitToPage="1"/>
  </sheetPr>
  <dimension ref="C4:K42"/>
  <sheetViews>
    <sheetView showGridLines="0" view="pageBreakPreview" zoomScale="80" zoomScaleNormal="100" zoomScaleSheetLayoutView="80" workbookViewId="0">
      <selection activeCell="Q13" sqref="Q13"/>
    </sheetView>
  </sheetViews>
  <sheetFormatPr baseColWidth="8" defaultColWidth="8" defaultRowHeight="13.15"/>
  <cols>
    <col width="0.46484375" customWidth="1" style="874" min="1" max="2"/>
    <col width="15.46484375" customWidth="1" style="874" min="3" max="11"/>
    <col width="0.46484375" customWidth="1" style="874" min="12" max="12"/>
    <col width="8" customWidth="1" style="874" min="13" max="16384"/>
  </cols>
  <sheetData>
    <row r="1" ht="4.35" customHeight="1" s="2885"/>
    <row r="2" ht="4.35" customHeight="1" s="2885"/>
    <row r="4" ht="15.75" customFormat="1" customHeight="1" s="875">
      <c r="C4" s="2962" t="inlineStr">
        <is>
          <t>Acuity Captal Partners</t>
        </is>
      </c>
      <c r="D4" s="2499" t="n"/>
      <c r="E4" s="2499" t="n"/>
      <c r="F4" s="2499" t="n"/>
      <c r="G4" s="2499" t="n"/>
      <c r="H4" s="2499" t="n"/>
      <c r="I4" s="2499" t="n"/>
      <c r="J4" s="2499" t="n"/>
      <c r="K4" s="2963" t="n"/>
    </row>
    <row r="5" ht="12.75" customHeight="1" s="2885">
      <c r="C5" s="2964" t="n"/>
      <c r="K5" s="2965" t="n"/>
    </row>
    <row r="6" ht="12.75" customHeight="1" s="2885">
      <c r="C6" s="2964" t="n"/>
      <c r="K6" s="2965" t="n"/>
    </row>
    <row r="7" ht="12.75" customHeight="1" s="2885">
      <c r="C7" s="2964" t="n"/>
      <c r="K7" s="2965" t="n"/>
    </row>
    <row r="8" ht="12.75" customHeight="1" s="2885">
      <c r="C8" s="2966" t="n"/>
      <c r="D8" s="2967" t="n"/>
      <c r="E8" s="2967" t="n"/>
      <c r="F8" s="2967" t="n"/>
      <c r="G8" s="2967" t="n"/>
      <c r="H8" s="2967" t="n"/>
      <c r="I8" s="2967" t="n"/>
      <c r="J8" s="2967" t="n"/>
      <c r="K8" s="2968" t="n"/>
    </row>
    <row r="9" ht="13.5" customHeight="1" s="2885" thickBot="1">
      <c r="C9" s="898" t="n"/>
      <c r="D9" s="898" t="n"/>
      <c r="E9" s="898" t="n"/>
      <c r="F9" s="898" t="n"/>
      <c r="G9" s="898" t="n"/>
      <c r="H9" s="898" t="n"/>
      <c r="I9" s="898" t="n"/>
      <c r="J9" s="898" t="n"/>
      <c r="K9" s="898" t="n"/>
    </row>
    <row r="12" ht="33.4" customHeight="1" s="2885">
      <c r="C12" s="887">
        <f>Global!G7</f>
        <v/>
      </c>
      <c r="D12" s="876" t="n"/>
      <c r="E12" s="876" t="n"/>
      <c r="F12" s="876" t="n"/>
      <c r="G12" s="876" t="n"/>
      <c r="H12" s="876" t="n"/>
      <c r="I12" s="876" t="n"/>
      <c r="J12" s="876" t="n"/>
      <c r="K12" s="876" t="n"/>
    </row>
    <row r="13" collapsed="1" s="2885"/>
    <row r="14" ht="21" customHeight="1" s="2885">
      <c r="C14" s="877">
        <f>Global!$G$8</f>
        <v/>
      </c>
      <c r="D14" s="876" t="n"/>
      <c r="E14" s="876" t="n"/>
      <c r="F14" s="876" t="n"/>
      <c r="G14" s="876" t="n"/>
      <c r="H14" s="876" t="n"/>
      <c r="I14" s="876" t="n"/>
      <c r="J14" s="876" t="n"/>
      <c r="K14" s="876" t="n"/>
    </row>
    <row r="15" ht="21" customHeight="1" s="2885">
      <c r="C15" s="877">
        <f>Global!$G$9</f>
        <v/>
      </c>
      <c r="D15" s="876" t="n"/>
      <c r="E15" s="876" t="n"/>
      <c r="F15" s="876" t="n"/>
      <c r="G15" s="876" t="n"/>
      <c r="H15" s="876" t="n"/>
      <c r="I15" s="876" t="n"/>
      <c r="J15" s="876" t="n"/>
      <c r="K15" s="876" t="n"/>
    </row>
    <row r="16" ht="21" customHeight="1" s="2885">
      <c r="C16" s="876" t="n"/>
      <c r="D16" s="876" t="n"/>
      <c r="E16" s="876" t="n"/>
      <c r="F16" s="876" t="n"/>
      <c r="G16" s="876" t="n"/>
      <c r="H16" s="876" t="n"/>
      <c r="I16" s="876" t="n"/>
      <c r="J16" s="876" t="n"/>
      <c r="K16" s="876" t="n"/>
    </row>
    <row r="17" ht="15.75" customFormat="1" customHeight="1" s="878">
      <c r="C17" s="2969">
        <f>TODAY()</f>
        <v/>
      </c>
      <c r="D17" s="880" t="n"/>
      <c r="E17" s="880" t="n"/>
      <c r="F17" s="880" t="n"/>
      <c r="G17" s="880" t="n"/>
      <c r="H17" s="880" t="n"/>
      <c r="I17" s="880" t="n"/>
      <c r="J17" s="880" t="n"/>
      <c r="K17" s="880" t="n"/>
    </row>
    <row r="18" ht="15.75" customFormat="1" customHeight="1" s="878">
      <c r="C18" s="2969" t="n"/>
      <c r="D18" s="880" t="n"/>
      <c r="E18" s="880" t="n"/>
      <c r="F18" s="880" t="n"/>
      <c r="G18" s="880" t="n"/>
      <c r="H18" s="880" t="n"/>
      <c r="I18" s="880" t="n"/>
      <c r="J18" s="880" t="n"/>
      <c r="K18" s="880" t="n"/>
    </row>
    <row r="19" ht="15.75" customFormat="1" customHeight="1" s="878">
      <c r="C19" s="880" t="n"/>
      <c r="D19" s="880" t="n"/>
      <c r="E19" s="880" t="n"/>
      <c r="F19" s="880" t="n"/>
      <c r="G19" s="880" t="n"/>
      <c r="H19" s="880" t="n"/>
      <c r="I19" s="880" t="n"/>
      <c r="J19" s="880" t="n"/>
      <c r="K19" s="880" t="n"/>
    </row>
    <row r="21">
      <c r="D21" s="881" t="n"/>
    </row>
    <row r="22">
      <c r="D22" s="881" t="n"/>
    </row>
    <row r="23">
      <c r="D23" s="881" t="n"/>
    </row>
    <row r="24">
      <c r="D24" s="881" t="n"/>
    </row>
    <row r="25">
      <c r="D25" s="881" t="n"/>
    </row>
    <row r="26">
      <c r="D26" s="881" t="n"/>
    </row>
    <row r="27">
      <c r="D27" s="881" t="n"/>
    </row>
    <row r="28">
      <c r="D28" s="881" t="n"/>
    </row>
    <row r="29">
      <c r="D29" s="881" t="n"/>
    </row>
    <row r="30">
      <c r="D30" s="881" t="n"/>
    </row>
    <row r="31">
      <c r="D31" s="881" t="n"/>
    </row>
    <row r="32">
      <c r="D32" s="881" t="n"/>
    </row>
    <row r="33">
      <c r="D33" s="881" t="n"/>
    </row>
    <row r="34">
      <c r="D34" s="881" t="n"/>
    </row>
    <row r="35">
      <c r="D35" s="881" t="n"/>
    </row>
    <row r="36">
      <c r="D36" s="881" t="n"/>
    </row>
    <row r="37">
      <c r="D37" s="881" t="n"/>
    </row>
    <row r="38">
      <c r="D38" s="881" t="n"/>
    </row>
    <row r="39">
      <c r="D39" s="881" t="n"/>
    </row>
    <row r="40">
      <c r="D40" s="881" t="n"/>
    </row>
    <row r="41" ht="16.9" customHeight="1" s="2885">
      <c r="C41" s="882" t="n"/>
      <c r="D41" s="883" t="n"/>
      <c r="F41" s="883" t="n"/>
      <c r="H41" s="883" t="n"/>
      <c r="J41" s="883" t="n"/>
      <c r="K41" s="884" t="n"/>
    </row>
    <row r="42" ht="5.25" customHeight="1" s="2885">
      <c r="E42" s="885" t="n"/>
      <c r="F42" s="886" t="n"/>
      <c r="G42" s="886" t="n"/>
      <c r="H42" s="886" t="n"/>
      <c r="I42" s="886" t="n"/>
    </row>
  </sheetData>
  <mergeCells count="1">
    <mergeCell ref="C4:K8"/>
  </mergeCells>
  <printOptions horizontalCentered="1"/>
  <pageMargins left="0.3" right="0.3" top="0.35" bottom="0.25" header="0.5" footer="0.5"/>
  <pageSetup orientation="landscape" scale="94" fitToHeight="0"/>
</worksheet>
</file>

<file path=xl/worksheets/sheet5.xml><?xml version="1.0" encoding="utf-8"?>
<worksheet xmlns="http://schemas.openxmlformats.org/spreadsheetml/2006/main">
  <sheetPr codeName="Sheet8">
    <tabColor theme="1" tint="0.499984740745262"/>
    <outlinePr summaryBelow="1" summaryRight="1"/>
    <pageSetUpPr/>
  </sheetPr>
  <dimension ref="B22:B22"/>
  <sheetViews>
    <sheetView workbookViewId="0">
      <selection activeCell="A1" sqref="A1"/>
    </sheetView>
  </sheetViews>
  <sheetFormatPr baseColWidth="8" defaultColWidth="8.46484375" defaultRowHeight="14.25"/>
  <cols>
    <col width="44.46484375" bestFit="1" customWidth="1" style="2885" min="2" max="2"/>
    <col width="80.1328125" bestFit="1" customWidth="1" style="2885" min="5" max="5"/>
  </cols>
  <sheetData>
    <row r="22">
      <c r="B22" s="526" t="n"/>
    </row>
  </sheetData>
  <pageMargins left="0.7" right="0.7" top="0.75" bottom="0.75" header="0.3" footer="0.3"/>
  <pageSetup orientation="portrait"/>
</worksheet>
</file>

<file path=xl/worksheets/sheet6.xml><?xml version="1.0" encoding="utf-8"?>
<worksheet xmlns="http://schemas.openxmlformats.org/spreadsheetml/2006/main">
  <sheetPr codeName="Sheet53">
    <tabColor theme="1"/>
    <outlinePr summaryBelow="1" summaryRight="1"/>
    <pageSetUpPr fitToPage="1"/>
  </sheetPr>
  <dimension ref="A3:Q57"/>
  <sheetViews>
    <sheetView workbookViewId="0">
      <selection activeCell="A1" sqref="A1"/>
    </sheetView>
  </sheetViews>
  <sheetFormatPr baseColWidth="8" defaultColWidth="9.46484375" defaultRowHeight="15.75" outlineLevelRow="1"/>
  <cols>
    <col width="0.46484375" customWidth="1" style="2885" min="1" max="2"/>
    <col width="0.46484375" customWidth="1" style="74" min="3" max="3"/>
    <col width="32.46484375" customWidth="1" style="2885" min="4" max="4"/>
    <col width="9.46484375" customWidth="1" style="2885" min="5" max="14"/>
    <col width="1.46484375" customWidth="1" style="2885" min="15" max="15"/>
    <col width="9.46484375" bestFit="1" customWidth="1" style="2885" min="16" max="16"/>
  </cols>
  <sheetData>
    <row r="1" ht="4.35" customHeight="1" s="2885"/>
    <row r="2" ht="4.35" customHeight="1" s="2885"/>
    <row r="3" ht="19.9" customHeight="1" s="2885" thickBot="1">
      <c r="C3" s="497" t="inlineStr">
        <is>
          <t>ANNUAL CASH FLOW</t>
        </is>
      </c>
      <c r="D3" s="497" t="n"/>
      <c r="E3" s="497" t="n"/>
      <c r="F3" s="497" t="n"/>
      <c r="G3" s="497" t="n"/>
      <c r="H3" s="497" t="n"/>
      <c r="I3" s="497" t="n"/>
      <c r="J3" s="497" t="n"/>
      <c r="K3" s="497" t="n"/>
      <c r="L3" s="497" t="n"/>
      <c r="M3" s="894" t="n"/>
      <c r="N3" s="894">
        <f>Global!G7</f>
        <v/>
      </c>
    </row>
    <row r="4" ht="20.1" customHeight="1" s="2885" thickTop="1">
      <c r="A4" s="26" t="n"/>
      <c r="B4" s="26" t="n"/>
      <c r="C4" s="26" t="n"/>
      <c r="D4" s="26" t="n"/>
      <c r="E4" s="26" t="n"/>
      <c r="F4" s="26" t="n"/>
      <c r="G4" s="26" t="n"/>
      <c r="H4" s="26" t="n"/>
      <c r="I4" s="26" t="n"/>
      <c r="J4" s="26" t="n"/>
      <c r="K4" s="26" t="n"/>
      <c r="L4" s="26" t="n"/>
      <c r="M4" s="26" t="n"/>
      <c r="N4" s="26" t="n"/>
      <c r="O4" s="26" t="n"/>
      <c r="P4" s="26" t="n"/>
    </row>
    <row r="5" outlineLevel="1" ht="15" customFormat="1" customHeight="1" s="75">
      <c r="A5" s="83" t="n"/>
      <c r="B5" s="83" t="n"/>
      <c r="C5" s="84" t="n"/>
      <c r="D5" s="85" t="n"/>
      <c r="E5" s="2970" t="n">
        <v>1</v>
      </c>
      <c r="F5" s="2970">
        <f>E5+1</f>
        <v/>
      </c>
      <c r="G5" s="2970">
        <f>F5+1</f>
        <v/>
      </c>
      <c r="H5" s="2970">
        <f>G5+1</f>
        <v/>
      </c>
      <c r="I5" s="2970">
        <f>H5+1</f>
        <v/>
      </c>
      <c r="J5" s="2970">
        <f>I5+1</f>
        <v/>
      </c>
      <c r="K5" s="2970">
        <f>J5+1</f>
        <v/>
      </c>
      <c r="L5" s="2970">
        <f>K5+1</f>
        <v/>
      </c>
      <c r="M5" s="2970">
        <f>L5+1</f>
        <v/>
      </c>
      <c r="N5" s="2970">
        <f>M5+1</f>
        <v/>
      </c>
      <c r="O5" s="87" t="inlineStr">
        <is>
          <t>x</t>
        </is>
      </c>
      <c r="P5" s="83" t="n"/>
    </row>
    <row r="6" ht="20.1" customFormat="1" customHeight="1" s="75">
      <c r="A6" s="83" t="n"/>
      <c r="B6" s="83" t="n"/>
      <c r="C6" s="84" t="n"/>
      <c r="D6" s="85" t="n"/>
      <c r="E6" s="2971" t="n">
        <v>46295</v>
      </c>
      <c r="F6" s="2971">
        <f>EOMONTH(E6,12)</f>
        <v/>
      </c>
      <c r="G6" s="2971">
        <f>EOMONTH(F6,12)</f>
        <v/>
      </c>
      <c r="H6" s="2971">
        <f>EOMONTH(G6,12)</f>
        <v/>
      </c>
      <c r="I6" s="2971">
        <f>EOMONTH(H6,12)</f>
        <v/>
      </c>
      <c r="J6" s="2971">
        <f>EOMONTH(I6,12)</f>
        <v/>
      </c>
      <c r="K6" s="2971">
        <f>EOMONTH(J6,12)</f>
        <v/>
      </c>
      <c r="L6" s="2971">
        <f>EOMONTH(K6,12)</f>
        <v/>
      </c>
      <c r="M6" s="2971">
        <f>EOMONTH(L6,12)</f>
        <v/>
      </c>
      <c r="N6" s="2971">
        <f>EOMONTH(M6,12)</f>
        <v/>
      </c>
      <c r="O6" s="2972" t="inlineStr">
        <is>
          <t>x</t>
        </is>
      </c>
      <c r="P6" s="83" t="n"/>
    </row>
    <row r="7" ht="4.35" customFormat="1" customHeight="1" s="75">
      <c r="A7" s="83" t="n"/>
      <c r="B7" s="83" t="n"/>
      <c r="C7" s="82" t="n"/>
      <c r="D7" s="90" t="n"/>
      <c r="E7" s="83" t="n"/>
      <c r="F7" s="83" t="n"/>
      <c r="G7" s="2973" t="n"/>
      <c r="H7" s="83" t="n"/>
      <c r="I7" s="83" t="n"/>
      <c r="J7" s="83" t="n"/>
      <c r="K7" s="83" t="n"/>
      <c r="L7" s="83" t="n"/>
      <c r="M7" s="83" t="n"/>
      <c r="N7" s="83" t="n"/>
      <c r="O7" s="87" t="inlineStr">
        <is>
          <t>x</t>
        </is>
      </c>
      <c r="P7" s="83" t="n"/>
    </row>
    <row r="8" ht="12.75" customFormat="1" customHeight="1" s="76">
      <c r="A8" s="92" t="n"/>
      <c r="B8" s="92" t="n"/>
      <c r="C8" s="92" t="n"/>
      <c r="D8" s="93" t="inlineStr">
        <is>
          <t>INCOME</t>
        </is>
      </c>
      <c r="E8" s="92" t="n"/>
      <c r="F8" s="92" t="n"/>
      <c r="G8" s="92" t="n"/>
      <c r="H8" s="92" t="n"/>
      <c r="I8" s="92" t="n"/>
      <c r="J8" s="92" t="n"/>
      <c r="K8" s="92" t="n"/>
      <c r="L8" s="92" t="n"/>
      <c r="M8" s="92" t="n"/>
      <c r="N8" s="92" t="n"/>
      <c r="O8" s="87" t="n"/>
      <c r="P8" s="92" t="n"/>
    </row>
    <row r="9" ht="12.75" customFormat="1" customHeight="1" s="76">
      <c r="A9" s="92" t="n"/>
      <c r="B9" s="92" t="n"/>
      <c r="C9" s="94" t="n"/>
      <c r="D9" s="95" t="inlineStr">
        <is>
          <t>Base Rental Revenue</t>
        </is>
      </c>
      <c r="E9" s="2974" t="e">
        <v>#VALUE!</v>
      </c>
      <c r="F9" s="2974" t="n">
        <v>1437073.75</v>
      </c>
      <c r="G9" s="2974" t="n">
        <v>1476520.33</v>
      </c>
      <c r="H9" s="2974" t="n">
        <v>1517067.77</v>
      </c>
      <c r="I9" s="2974" t="n">
        <v>1558747.29</v>
      </c>
      <c r="J9" s="2974" t="n">
        <v>1632879.73</v>
      </c>
      <c r="K9" s="2974" t="n">
        <v>1661379.84</v>
      </c>
      <c r="L9" s="2974" t="n">
        <v>1707124.17</v>
      </c>
      <c r="M9" s="2974" t="n">
        <v>1754148.69</v>
      </c>
      <c r="N9" s="2974" t="n">
        <v>1802489.66</v>
      </c>
      <c r="O9" s="87" t="n"/>
      <c r="P9" s="92" t="n"/>
    </row>
    <row r="10" ht="12.75" customFormat="1" customHeight="1" s="76">
      <c r="A10" s="92" t="n"/>
      <c r="B10" s="92" t="n"/>
      <c r="C10" s="94" t="n"/>
      <c r="D10" s="95" t="inlineStr">
        <is>
          <t xml:space="preserve">Absorption and Turnover Vacancy </t>
        </is>
      </c>
      <c r="E10" s="161" t="n">
        <v>0</v>
      </c>
      <c r="F10" s="161" t="n">
        <v>0</v>
      </c>
      <c r="G10" s="161" t="n">
        <v>0</v>
      </c>
      <c r="H10" s="161" t="n">
        <v>0</v>
      </c>
      <c r="I10" s="161" t="n">
        <v>0</v>
      </c>
      <c r="J10" s="161" t="n">
        <v>-549313.4400000001</v>
      </c>
      <c r="K10" s="161" t="n">
        <v>0</v>
      </c>
      <c r="L10" s="161" t="n">
        <v>0</v>
      </c>
      <c r="M10" s="161" t="n">
        <v>0</v>
      </c>
      <c r="N10" s="161" t="n">
        <v>0</v>
      </c>
      <c r="O10" s="87" t="n"/>
      <c r="P10" s="92" t="n"/>
    </row>
    <row r="11" ht="12.75" customFormat="1" customHeight="1" s="75">
      <c r="A11" s="83" t="n"/>
      <c r="B11" s="83" t="n"/>
      <c r="C11" s="82" t="n"/>
      <c r="D11" s="2726" t="inlineStr">
        <is>
          <t>Total Scheduled Base Rent</t>
        </is>
      </c>
      <c r="E11" s="2975">
        <f>SUM(E9:E10)</f>
        <v/>
      </c>
      <c r="F11" s="2975">
        <f>SUM(F9:F10)</f>
        <v/>
      </c>
      <c r="G11" s="2975">
        <f>SUM(G9:G10)</f>
        <v/>
      </c>
      <c r="H11" s="2975">
        <f>SUM(H9:H10)</f>
        <v/>
      </c>
      <c r="I11" s="2975">
        <f>SUM(I9:I10)</f>
        <v/>
      </c>
      <c r="J11" s="2975">
        <f>SUM(J9:J10)</f>
        <v/>
      </c>
      <c r="K11" s="2975">
        <f>SUM(K9:K10)</f>
        <v/>
      </c>
      <c r="L11" s="2975">
        <f>SUM(L9:L10)</f>
        <v/>
      </c>
      <c r="M11" s="2975">
        <f>SUM(M9:M10)</f>
        <v/>
      </c>
      <c r="N11" s="2975">
        <f>SUM(N9:N10)</f>
        <v/>
      </c>
      <c r="O11" s="87" t="n"/>
      <c r="P11" s="83" t="n"/>
    </row>
    <row r="12" ht="12.75" customFormat="1" customHeight="1" s="76">
      <c r="A12" s="92" t="n"/>
      <c r="B12" s="92" t="n"/>
      <c r="C12" s="94" t="n"/>
      <c r="D12" s="95" t="inlineStr">
        <is>
          <t>CAM Recovery</t>
        </is>
      </c>
      <c r="E12" s="2974" t="n">
        <v>0</v>
      </c>
      <c r="F12" s="2974" t="n">
        <v>0</v>
      </c>
      <c r="G12" s="2974" t="n">
        <v>0</v>
      </c>
      <c r="H12" s="2974" t="n">
        <v>0</v>
      </c>
      <c r="I12" s="2974" t="n">
        <v>0</v>
      </c>
      <c r="J12" s="2974" t="n">
        <v>0</v>
      </c>
      <c r="K12" s="2974" t="n">
        <v>0</v>
      </c>
      <c r="L12" s="2974" t="n">
        <v>0</v>
      </c>
      <c r="M12" s="2974" t="n">
        <v>0</v>
      </c>
      <c r="N12" s="2974" t="n">
        <v>0</v>
      </c>
      <c r="O12" s="87" t="n"/>
      <c r="P12" s="92" t="n"/>
    </row>
    <row r="13" ht="12.75" customFormat="1" customHeight="1" s="76">
      <c r="A13" s="92" t="n"/>
      <c r="B13" s="92" t="n"/>
      <c r="C13" s="94" t="n"/>
      <c r="D13" s="95" t="inlineStr">
        <is>
          <t>Realty Tax Recovery</t>
        </is>
      </c>
      <c r="E13" s="161" t="n">
        <v>511673.4399999999</v>
      </c>
      <c r="F13" s="161" t="n">
        <v>527023.6799999999</v>
      </c>
      <c r="G13" s="161" t="n">
        <v>542834.4399999999</v>
      </c>
      <c r="H13" s="161" t="n">
        <v>559119.48</v>
      </c>
      <c r="I13" s="161" t="n">
        <v>575893.04</v>
      </c>
      <c r="J13" s="161" t="n">
        <v>420975.6800000001</v>
      </c>
      <c r="K13" s="161" t="n">
        <v>610964.9200000002</v>
      </c>
      <c r="L13" s="161" t="n">
        <v>629293.7999999999</v>
      </c>
      <c r="M13" s="161" t="n">
        <v>648172.6399999998</v>
      </c>
      <c r="N13" s="161" t="n">
        <v>667617.84</v>
      </c>
      <c r="O13" s="87" t="n"/>
      <c r="P13" s="92" t="n"/>
    </row>
    <row r="14" ht="12.75" customFormat="1" customHeight="1" s="75">
      <c r="A14" s="83" t="n"/>
      <c r="B14" s="83" t="n"/>
      <c r="C14" s="82" t="n"/>
      <c r="D14" s="2726" t="inlineStr">
        <is>
          <t>Total Expense Reimbursements</t>
        </is>
      </c>
      <c r="E14" s="2975">
        <f>SUM(E11:E13)</f>
        <v/>
      </c>
      <c r="F14" s="2975">
        <f>SUM(F11:F13)</f>
        <v/>
      </c>
      <c r="G14" s="2975">
        <f>SUM(G11:G13)</f>
        <v/>
      </c>
      <c r="H14" s="2975">
        <f>SUM(H11:H13)</f>
        <v/>
      </c>
      <c r="I14" s="2975">
        <f>SUM(I11:I13)</f>
        <v/>
      </c>
      <c r="J14" s="2975">
        <f>SUM(J11:J13)</f>
        <v/>
      </c>
      <c r="K14" s="2975">
        <f>SUM(K11:K13)</f>
        <v/>
      </c>
      <c r="L14" s="2975">
        <f>SUM(L11:L13)</f>
        <v/>
      </c>
      <c r="M14" s="2975">
        <f>SUM(M11:M13)</f>
        <v/>
      </c>
      <c r="N14" s="2975">
        <f>SUM(N11:N13)</f>
        <v/>
      </c>
      <c r="O14" s="87" t="n"/>
      <c r="P14" s="83" t="n"/>
    </row>
    <row r="15" ht="12.75" customFormat="1" customHeight="1" s="76">
      <c r="A15" s="92" t="n"/>
      <c r="B15" s="92" t="n"/>
      <c r="C15" s="94" t="n"/>
      <c r="D15" s="95" t="inlineStr">
        <is>
          <t xml:space="preserve"> Vacancy Loss</t>
        </is>
      </c>
      <c r="E15" s="2974" t="n">
        <v>-76414.89999999999</v>
      </c>
      <c r="F15" s="2974" t="n">
        <v>-78563.91</v>
      </c>
      <c r="G15" s="2974" t="n">
        <v>-80774.20999999999</v>
      </c>
      <c r="H15" s="2974" t="n">
        <v>-83047.45999999998</v>
      </c>
      <c r="I15" s="2974" t="n">
        <v>-85385.59</v>
      </c>
      <c r="J15" s="2974" t="n">
        <v>0</v>
      </c>
      <c r="K15" s="2974" t="n">
        <v>-90893.77999999998</v>
      </c>
      <c r="L15" s="2974" t="n">
        <v>-93456.73999999999</v>
      </c>
      <c r="M15" s="2974" t="n">
        <v>-96092.89000000001</v>
      </c>
      <c r="N15" s="2974" t="n">
        <v>-98804.3</v>
      </c>
      <c r="O15" s="87" t="n"/>
      <c r="P15" s="92" t="n"/>
    </row>
    <row r="16" ht="12.75" customFormat="1" customHeight="1" s="76">
      <c r="A16" s="92" t="n"/>
      <c r="B16" s="92" t="n"/>
      <c r="C16" s="94" t="n"/>
      <c r="D16" s="95" t="inlineStr">
        <is>
          <t xml:space="preserve"> Collection Loss</t>
        </is>
      </c>
      <c r="E16" s="161">
        <f>-E14*0.01</f>
        <v/>
      </c>
      <c r="F16" s="161">
        <f>-F14*0.01</f>
        <v/>
      </c>
      <c r="G16" s="161">
        <f>-G14*0.01</f>
        <v/>
      </c>
      <c r="H16" s="161">
        <f>-H14*0.01</f>
        <v/>
      </c>
      <c r="I16" s="161">
        <f>-I14*0.01</f>
        <v/>
      </c>
      <c r="J16" s="161">
        <f>-J14*0.01</f>
        <v/>
      </c>
      <c r="K16" s="161">
        <f>-K14*0.01</f>
        <v/>
      </c>
      <c r="L16" s="161">
        <f>-L14*0.01</f>
        <v/>
      </c>
      <c r="M16" s="161">
        <f>-M14*0.01</f>
        <v/>
      </c>
      <c r="N16" s="161">
        <f>-N14*0.01</f>
        <v/>
      </c>
      <c r="O16" s="87" t="n"/>
      <c r="P16" s="92" t="n"/>
    </row>
    <row r="17" ht="12.75" customFormat="1" customHeight="1" s="76">
      <c r="A17" s="92" t="n"/>
      <c r="B17" s="92" t="n"/>
      <c r="C17" s="92" t="n"/>
      <c r="D17" s="96" t="inlineStr">
        <is>
          <t>EFFECTIVE GROSS INCOME</t>
        </is>
      </c>
      <c r="E17" s="2976">
        <f>SUM(E14:E16)</f>
        <v/>
      </c>
      <c r="F17" s="2976">
        <f>SUM(F14:F16)</f>
        <v/>
      </c>
      <c r="G17" s="2976">
        <f>SUM(G14:G16)</f>
        <v/>
      </c>
      <c r="H17" s="2976">
        <f>SUM(H14:H16)</f>
        <v/>
      </c>
      <c r="I17" s="2976">
        <f>SUM(I14:I16)</f>
        <v/>
      </c>
      <c r="J17" s="2976">
        <f>SUM(J14:J16)</f>
        <v/>
      </c>
      <c r="K17" s="2976">
        <f>SUM(K14:K16)</f>
        <v/>
      </c>
      <c r="L17" s="2976">
        <f>SUM(L14:L16)</f>
        <v/>
      </c>
      <c r="M17" s="2976">
        <f>SUM(M14:M16)</f>
        <v/>
      </c>
      <c r="N17" s="2976">
        <f>SUM(N14:N16)</f>
        <v/>
      </c>
      <c r="O17" s="87" t="n"/>
      <c r="P17" s="92" t="n"/>
    </row>
    <row r="18" ht="4.35" customFormat="1" customHeight="1" s="76">
      <c r="A18" s="92" t="n"/>
      <c r="B18" s="92" t="n"/>
      <c r="C18" s="97" t="n"/>
      <c r="D18" s="98" t="n"/>
      <c r="E18" s="99" t="n">
        <v>0</v>
      </c>
      <c r="F18" s="99" t="n">
        <v>0</v>
      </c>
      <c r="G18" s="99" t="n">
        <v>0</v>
      </c>
      <c r="H18" s="99" t="n">
        <v>0</v>
      </c>
      <c r="I18" s="99" t="n">
        <v>0</v>
      </c>
      <c r="J18" s="99" t="n">
        <v>0</v>
      </c>
      <c r="K18" s="99" t="n">
        <v>0</v>
      </c>
      <c r="L18" s="99" t="n">
        <v>0</v>
      </c>
      <c r="M18" s="99" t="n">
        <v>0</v>
      </c>
      <c r="N18" s="99" t="n">
        <v>0</v>
      </c>
      <c r="O18" s="87" t="n"/>
      <c r="P18" s="92" t="n"/>
    </row>
    <row r="19" ht="12.75" customFormat="1" customHeight="1" s="76">
      <c r="A19" s="92" t="n"/>
      <c r="B19" s="92" t="n"/>
      <c r="C19" s="92" t="n"/>
      <c r="D19" s="101" t="inlineStr">
        <is>
          <t>OPERATING EXPENSES</t>
        </is>
      </c>
      <c r="E19" s="102" t="n"/>
      <c r="F19" s="102" t="n"/>
      <c r="G19" s="102" t="n"/>
      <c r="H19" s="102" t="n"/>
      <c r="I19" s="102" t="n"/>
      <c r="J19" s="102" t="n"/>
      <c r="K19" s="102" t="n"/>
      <c r="L19" s="102" t="n"/>
      <c r="M19" s="102" t="n"/>
      <c r="N19" s="102" t="n"/>
      <c r="O19" s="87" t="n"/>
      <c r="P19" s="92" t="n"/>
    </row>
    <row r="20" ht="12.75" customFormat="1" customHeight="1" s="76">
      <c r="A20" s="92" t="n"/>
      <c r="B20" s="92" t="n"/>
      <c r="C20" s="94" t="n"/>
      <c r="D20" s="95" t="inlineStr">
        <is>
          <t>Municipal Taxes</t>
        </is>
      </c>
      <c r="E20" s="2974" t="n">
        <v>13215</v>
      </c>
      <c r="F20" s="2974" t="n">
        <v>30135</v>
      </c>
      <c r="G20" s="2974" t="n">
        <v>41952</v>
      </c>
      <c r="H20" s="2974" t="n">
        <v>95891</v>
      </c>
      <c r="I20" s="2974" t="n">
        <v>17926</v>
      </c>
      <c r="J20" s="2974" t="n">
        <v>37915</v>
      </c>
      <c r="K20" s="2974" t="n">
        <v>11710</v>
      </c>
      <c r="L20" s="2974" t="n">
        <v>27566</v>
      </c>
      <c r="M20" s="2974" t="n">
        <v>74283</v>
      </c>
      <c r="N20" s="2974" t="n">
        <v>98660</v>
      </c>
      <c r="O20" s="87" t="n"/>
      <c r="P20" s="92" t="n"/>
    </row>
    <row r="21" ht="12.75" customFormat="1" customHeight="1" s="76">
      <c r="A21" s="92" t="n"/>
      <c r="B21" s="92" t="n"/>
      <c r="C21" s="94" t="n"/>
      <c r="D21" s="95" t="inlineStr">
        <is>
          <t>Insurance</t>
        </is>
      </c>
      <c r="E21" s="161" t="n">
        <v>67202</v>
      </c>
      <c r="F21" s="161" t="n">
        <v>59169</v>
      </c>
      <c r="G21" s="161" t="n">
        <v>80194</v>
      </c>
      <c r="H21" s="161" t="n">
        <v>78438</v>
      </c>
      <c r="I21" s="161" t="n">
        <v>20732</v>
      </c>
      <c r="J21" s="161" t="n">
        <v>32059</v>
      </c>
      <c r="K21" s="161" t="n">
        <v>43254</v>
      </c>
      <c r="L21" s="161" t="n">
        <v>61190</v>
      </c>
      <c r="M21" s="161" t="n">
        <v>97266</v>
      </c>
      <c r="N21" s="161" t="n">
        <v>98996</v>
      </c>
      <c r="O21" s="87" t="n"/>
      <c r="P21" s="92" t="n"/>
    </row>
    <row r="22" ht="12.75" customFormat="1" customHeight="1" s="76">
      <c r="A22" s="92" t="n"/>
      <c r="B22" s="92" t="n"/>
      <c r="C22" s="94" t="n"/>
      <c r="D22" s="95" t="inlineStr">
        <is>
          <t>Repairs and Maintenance</t>
        </is>
      </c>
      <c r="E22" s="161" t="n">
        <v>16637</v>
      </c>
      <c r="F22" s="161" t="n">
        <v>16322</v>
      </c>
      <c r="G22" s="161" t="n">
        <v>31147</v>
      </c>
      <c r="H22" s="161" t="n">
        <v>40893</v>
      </c>
      <c r="I22" s="161" t="n">
        <v>74145</v>
      </c>
      <c r="J22" s="161" t="n">
        <v>31668</v>
      </c>
      <c r="K22" s="161" t="n">
        <v>74178</v>
      </c>
      <c r="L22" s="161" t="n">
        <v>75866</v>
      </c>
      <c r="M22" s="161" t="n">
        <v>19263</v>
      </c>
      <c r="N22" s="161" t="n">
        <v>30516</v>
      </c>
      <c r="O22" s="87" t="n"/>
      <c r="P22" s="92" t="n"/>
    </row>
    <row r="23" ht="12.75" customFormat="1" customHeight="1" s="76">
      <c r="A23" s="92" t="n"/>
      <c r="B23" s="92" t="n"/>
      <c r="C23" s="94" t="n"/>
      <c r="D23" s="95" t="inlineStr">
        <is>
          <t>Utilities (Gas)</t>
        </is>
      </c>
      <c r="E23" s="161" t="n">
        <v>89255</v>
      </c>
      <c r="F23" s="161" t="n">
        <v>36123</v>
      </c>
      <c r="G23" s="161" t="n">
        <v>93706</v>
      </c>
      <c r="H23" s="161" t="n">
        <v>14274</v>
      </c>
      <c r="I23" s="161" t="n">
        <v>97467</v>
      </c>
      <c r="J23" s="161" t="n">
        <v>80641</v>
      </c>
      <c r="K23" s="161" t="n">
        <v>35927</v>
      </c>
      <c r="L23" s="161" t="n">
        <v>60622</v>
      </c>
      <c r="M23" s="161" t="n">
        <v>44395</v>
      </c>
      <c r="N23" s="161" t="n">
        <v>59486</v>
      </c>
      <c r="O23" s="87" t="n"/>
      <c r="P23" s="92" t="n"/>
    </row>
    <row r="24" ht="12.75" customFormat="1" customHeight="1" s="76">
      <c r="A24" s="92" t="n"/>
      <c r="B24" s="92" t="n"/>
      <c r="C24" s="94" t="n"/>
      <c r="D24" s="95" t="inlineStr">
        <is>
          <t>Cleaning</t>
        </is>
      </c>
      <c r="E24" s="161" t="n">
        <v>45395</v>
      </c>
      <c r="F24" s="161" t="n">
        <v>22307</v>
      </c>
      <c r="G24" s="161" t="n">
        <v>64842</v>
      </c>
      <c r="H24" s="161" t="n">
        <v>18005</v>
      </c>
      <c r="I24" s="161" t="n">
        <v>95351</v>
      </c>
      <c r="J24" s="161" t="n">
        <v>95944</v>
      </c>
      <c r="K24" s="161" t="n">
        <v>93252</v>
      </c>
      <c r="L24" s="161" t="n">
        <v>97762</v>
      </c>
      <c r="M24" s="161" t="n">
        <v>60413</v>
      </c>
      <c r="N24" s="161" t="n">
        <v>61898</v>
      </c>
      <c r="O24" s="87" t="n"/>
      <c r="P24" s="92" t="n"/>
    </row>
    <row r="25" ht="12.75" customFormat="1" customHeight="1" s="76">
      <c r="A25" s="92" t="n"/>
      <c r="B25" s="92" t="n"/>
      <c r="C25" s="94" t="n"/>
      <c r="D25" s="95" t="inlineStr">
        <is>
          <t>HVAC</t>
        </is>
      </c>
      <c r="E25" s="161" t="n">
        <v>70255</v>
      </c>
      <c r="F25" s="161" t="n">
        <v>69129</v>
      </c>
      <c r="G25" s="161" t="n">
        <v>89995</v>
      </c>
      <c r="H25" s="161" t="n">
        <v>69521</v>
      </c>
      <c r="I25" s="161" t="n">
        <v>23653</v>
      </c>
      <c r="J25" s="161" t="n">
        <v>10319</v>
      </c>
      <c r="K25" s="161" t="n">
        <v>13322</v>
      </c>
      <c r="L25" s="161" t="n">
        <v>67109</v>
      </c>
      <c r="M25" s="161" t="n">
        <v>79706</v>
      </c>
      <c r="N25" s="161" t="n">
        <v>29463</v>
      </c>
      <c r="O25" s="87" t="n"/>
      <c r="P25" s="92" t="n"/>
    </row>
    <row r="26" ht="12.75" customFormat="1" customHeight="1" s="76">
      <c r="A26" s="92" t="n"/>
      <c r="B26" s="92" t="n"/>
      <c r="C26" s="94" t="n"/>
      <c r="D26" s="95" t="inlineStr">
        <is>
          <t>Salaries and Professionals</t>
        </is>
      </c>
      <c r="E26" s="161" t="n">
        <v>29980</v>
      </c>
      <c r="F26" s="161" t="n">
        <v>42152</v>
      </c>
      <c r="G26" s="161" t="n">
        <v>87334</v>
      </c>
      <c r="H26" s="161" t="n">
        <v>74205</v>
      </c>
      <c r="I26" s="161" t="n">
        <v>88937</v>
      </c>
      <c r="J26" s="161" t="n">
        <v>66260</v>
      </c>
      <c r="K26" s="161" t="n">
        <v>54295</v>
      </c>
      <c r="L26" s="161" t="n">
        <v>17869</v>
      </c>
      <c r="M26" s="161" t="n">
        <v>53953</v>
      </c>
      <c r="N26" s="161" t="n">
        <v>51299</v>
      </c>
      <c r="O26" s="87" t="n"/>
      <c r="P26" s="92" t="n"/>
    </row>
    <row r="27" ht="12.75" customFormat="1" customHeight="1" s="76">
      <c r="A27" s="92" t="n"/>
      <c r="B27" s="92" t="n"/>
      <c r="C27" s="94" t="n"/>
      <c r="D27" s="95" t="inlineStr">
        <is>
          <t>Elevator</t>
        </is>
      </c>
      <c r="E27" s="161" t="n">
        <v>34868</v>
      </c>
      <c r="F27" s="161" t="n">
        <v>84190</v>
      </c>
      <c r="G27" s="161" t="n">
        <v>82162</v>
      </c>
      <c r="H27" s="161" t="n">
        <v>15530</v>
      </c>
      <c r="I27" s="161" t="n">
        <v>40924</v>
      </c>
      <c r="J27" s="161" t="n">
        <v>50438</v>
      </c>
      <c r="K27" s="161" t="n">
        <v>18089</v>
      </c>
      <c r="L27" s="161" t="n">
        <v>68001</v>
      </c>
      <c r="M27" s="161" t="n">
        <v>76958</v>
      </c>
      <c r="N27" s="161" t="n">
        <v>89889</v>
      </c>
      <c r="O27" s="87" t="n"/>
      <c r="P27" s="92" t="n"/>
    </row>
    <row r="28" ht="12.75" customFormat="1" customHeight="1" s="76">
      <c r="A28" s="92" t="n"/>
      <c r="B28" s="92" t="n"/>
      <c r="C28" s="94" t="n"/>
      <c r="D28" s="95" t="inlineStr">
        <is>
          <t>Management</t>
        </is>
      </c>
      <c r="E28" s="161" t="n">
        <v>85190</v>
      </c>
      <c r="F28" s="161" t="n">
        <v>77434</v>
      </c>
      <c r="G28" s="161" t="n">
        <v>42582</v>
      </c>
      <c r="H28" s="161" t="n">
        <v>82526</v>
      </c>
      <c r="I28" s="161" t="n">
        <v>24210</v>
      </c>
      <c r="J28" s="161" t="n">
        <v>63921</v>
      </c>
      <c r="K28" s="161" t="n">
        <v>82594</v>
      </c>
      <c r="L28" s="161" t="n">
        <v>76407</v>
      </c>
      <c r="M28" s="161" t="n">
        <v>26649</v>
      </c>
      <c r="N28" s="161" t="n">
        <v>22478</v>
      </c>
      <c r="O28" s="87" t="n"/>
      <c r="P28" s="92" t="n"/>
    </row>
    <row r="29" ht="12.75" customFormat="1" customHeight="1" s="76">
      <c r="A29" s="92" t="n"/>
      <c r="B29" s="92" t="n"/>
      <c r="C29" s="92" t="n"/>
      <c r="D29" s="96" t="inlineStr">
        <is>
          <t>TOTAL OPERATING EXPENSES</t>
        </is>
      </c>
      <c r="E29" s="2976">
        <f>SUM(E20:E28)</f>
        <v/>
      </c>
      <c r="F29" s="2976">
        <f>SUM(F20:F28)</f>
        <v/>
      </c>
      <c r="G29" s="2976">
        <f>SUM(G20:G28)</f>
        <v/>
      </c>
      <c r="H29" s="2976">
        <f>SUM(H20:H28)</f>
        <v/>
      </c>
      <c r="I29" s="2976">
        <f>SUM(I20:I28)</f>
        <v/>
      </c>
      <c r="J29" s="2976">
        <f>SUM(J20:J28)</f>
        <v/>
      </c>
      <c r="K29" s="2976">
        <f>SUM(K20:K28)</f>
        <v/>
      </c>
      <c r="L29" s="2976">
        <f>SUM(L20:L28)</f>
        <v/>
      </c>
      <c r="M29" s="2976">
        <f>SUM(M20:M28)</f>
        <v/>
      </c>
      <c r="N29" s="2976">
        <f>SUM(N20:N28)</f>
        <v/>
      </c>
      <c r="O29" s="87" t="n"/>
      <c r="P29" s="92" t="n"/>
    </row>
    <row r="30" ht="4.35" customFormat="1" customHeight="1" s="76">
      <c r="A30" s="92" t="n"/>
      <c r="B30" s="92" t="n"/>
      <c r="C30" s="94" t="n"/>
      <c r="D30" s="104" t="n"/>
      <c r="E30" s="102" t="n"/>
      <c r="F30" s="102" t="n"/>
      <c r="G30" s="102" t="n"/>
      <c r="H30" s="102" t="n"/>
      <c r="I30" s="102" t="n"/>
      <c r="J30" s="102" t="n"/>
      <c r="K30" s="102" t="n"/>
      <c r="L30" s="102" t="n"/>
      <c r="M30" s="102" t="n"/>
      <c r="N30" s="102" t="n"/>
      <c r="O30" s="87" t="n"/>
      <c r="P30" s="92" t="n"/>
    </row>
    <row r="31" ht="12.75" customFormat="1" customHeight="1" s="75" thickBot="1">
      <c r="A31" s="83" t="n"/>
      <c r="B31" s="83" t="n"/>
      <c r="C31" s="83" t="n"/>
      <c r="D31" s="105" t="inlineStr">
        <is>
          <t>NET OPERATING INCOME</t>
        </is>
      </c>
      <c r="E31" s="2977">
        <f>E17-E29</f>
        <v/>
      </c>
      <c r="F31" s="2977">
        <f>F17-F29</f>
        <v/>
      </c>
      <c r="G31" s="2977">
        <f>G17-G29</f>
        <v/>
      </c>
      <c r="H31" s="2977">
        <f>H17-H29</f>
        <v/>
      </c>
      <c r="I31" s="2977">
        <f>I17-I29</f>
        <v/>
      </c>
      <c r="J31" s="2977">
        <f>J17-J29</f>
        <v/>
      </c>
      <c r="K31" s="2977">
        <f>K17-K29</f>
        <v/>
      </c>
      <c r="L31" s="2977">
        <f>L17-L29</f>
        <v/>
      </c>
      <c r="M31" s="2977">
        <f>M17-M29</f>
        <v/>
      </c>
      <c r="N31" s="2977">
        <f>N17-N29</f>
        <v/>
      </c>
      <c r="O31" s="87" t="n"/>
      <c r="P31" s="83" t="n"/>
    </row>
    <row r="32" ht="4.35" customFormat="1" customHeight="1" s="76" thickTop="1">
      <c r="A32" s="92" t="n"/>
      <c r="B32" s="92" t="n"/>
      <c r="C32" s="94" t="n"/>
      <c r="D32" s="104" t="n"/>
      <c r="E32" s="100" t="n">
        <v>0</v>
      </c>
      <c r="F32" s="100" t="n">
        <v>0</v>
      </c>
      <c r="G32" s="100" t="n">
        <v>0</v>
      </c>
      <c r="H32" s="100" t="n">
        <v>0</v>
      </c>
      <c r="I32" s="100" t="n">
        <v>0</v>
      </c>
      <c r="J32" s="100" t="n">
        <v>0</v>
      </c>
      <c r="K32" s="100" t="n">
        <v>0</v>
      </c>
      <c r="L32" s="100" t="n">
        <v>0</v>
      </c>
      <c r="M32" s="100" t="n">
        <v>0</v>
      </c>
      <c r="N32" s="100" t="n">
        <v>0</v>
      </c>
      <c r="O32" s="87" t="n"/>
      <c r="P32" s="92" t="n"/>
    </row>
    <row r="33" ht="12.75" customFormat="1" customHeight="1" s="76">
      <c r="A33" s="92" t="n"/>
      <c r="B33" s="92" t="n"/>
      <c r="C33" s="92" t="n"/>
      <c r="D33" s="106" t="inlineStr">
        <is>
          <t>LEASING &amp; CAPITAL COSTS</t>
        </is>
      </c>
      <c r="E33" s="103" t="n"/>
      <c r="F33" s="103" t="n"/>
      <c r="G33" s="103" t="n"/>
      <c r="H33" s="103" t="n"/>
      <c r="I33" s="103" t="n"/>
      <c r="J33" s="103" t="n"/>
      <c r="K33" s="103" t="n"/>
      <c r="L33" s="103" t="n"/>
      <c r="M33" s="103" t="n"/>
      <c r="N33" s="103" t="n"/>
      <c r="O33" s="87" t="n"/>
      <c r="P33" s="92" t="n"/>
    </row>
    <row r="34" ht="12.75" customFormat="1" customHeight="1" s="76">
      <c r="A34" s="92" t="n"/>
      <c r="B34" s="92" t="n"/>
      <c r="C34" s="94" t="n"/>
      <c r="D34" s="95" t="inlineStr">
        <is>
          <t>Tenant Improvements</t>
        </is>
      </c>
      <c r="E34" s="2974" t="n">
        <v>0</v>
      </c>
      <c r="F34" s="2974" t="n">
        <v>0</v>
      </c>
      <c r="G34" s="2974" t="n">
        <v>0</v>
      </c>
      <c r="H34" s="2974" t="n">
        <v>0</v>
      </c>
      <c r="I34" s="2974" t="n">
        <v>0</v>
      </c>
      <c r="J34" s="2974" t="n">
        <v>435648.24</v>
      </c>
      <c r="K34" s="2974" t="n">
        <v>0</v>
      </c>
      <c r="L34" s="2974" t="n">
        <v>0</v>
      </c>
      <c r="M34" s="2974" t="n">
        <v>0</v>
      </c>
      <c r="N34" s="2974" t="n">
        <v>0</v>
      </c>
      <c r="O34" s="87" t="n"/>
      <c r="P34" s="92" t="n"/>
    </row>
    <row r="35" ht="12.75" customFormat="1" customHeight="1" s="76">
      <c r="A35" s="92" t="n"/>
      <c r="B35" s="92" t="n"/>
      <c r="C35" s="94" t="n"/>
      <c r="D35" s="95" t="inlineStr">
        <is>
          <t>Leasing Commissions</t>
        </is>
      </c>
      <c r="E35" s="161" t="n">
        <v>0</v>
      </c>
      <c r="F35" s="161" t="n">
        <v>0</v>
      </c>
      <c r="G35" s="161" t="n">
        <v>0</v>
      </c>
      <c r="H35" s="161" t="n">
        <v>0</v>
      </c>
      <c r="I35" s="161" t="n">
        <v>0</v>
      </c>
      <c r="J35" s="161" t="n">
        <v>897485.83</v>
      </c>
      <c r="K35" s="161" t="n">
        <v>0</v>
      </c>
      <c r="L35" s="161" t="n">
        <v>0</v>
      </c>
      <c r="M35" s="161" t="n">
        <v>0</v>
      </c>
      <c r="N35" s="161" t="n">
        <v>0</v>
      </c>
      <c r="O35" s="87" t="n"/>
      <c r="P35" s="92" t="n"/>
    </row>
    <row r="36" ht="12.75" customFormat="1" customHeight="1" s="76">
      <c r="A36" s="92" t="n"/>
      <c r="B36" s="92" t="n"/>
      <c r="C36" s="94" t="n"/>
      <c r="D36" s="95" t="inlineStr">
        <is>
          <t>Capital Improvements</t>
        </is>
      </c>
      <c r="E36" s="161" t="n">
        <v>250000</v>
      </c>
      <c r="F36" s="161" t="n">
        <v>250000</v>
      </c>
      <c r="G36" s="161" t="n">
        <v>0</v>
      </c>
      <c r="H36" s="161" t="n">
        <v>0</v>
      </c>
      <c r="I36" s="161" t="n">
        <v>0</v>
      </c>
      <c r="J36" s="161" t="n">
        <v>0</v>
      </c>
      <c r="K36" s="161" t="n">
        <v>0</v>
      </c>
      <c r="L36" s="161" t="n">
        <v>0</v>
      </c>
      <c r="M36" s="161" t="n">
        <v>0</v>
      </c>
      <c r="N36" s="161" t="n">
        <v>0</v>
      </c>
      <c r="O36" s="87" t="n"/>
      <c r="P36" s="92" t="n"/>
    </row>
    <row r="37" ht="12.75" customFormat="1" customHeight="1" s="76">
      <c r="A37" s="92" t="n"/>
      <c r="B37" s="92" t="n"/>
      <c r="C37" s="94" t="n"/>
      <c r="D37" s="95" t="inlineStr">
        <is>
          <t>Capital Reserves</t>
        </is>
      </c>
      <c r="E37" s="161" t="n">
        <v>91697.82000000001</v>
      </c>
      <c r="F37" s="161" t="n">
        <v>94276.7</v>
      </c>
      <c r="G37" s="161" t="n">
        <v>96929.01999999999</v>
      </c>
      <c r="H37" s="161" t="n">
        <v>99656.98</v>
      </c>
      <c r="I37" s="161" t="n">
        <v>102462.73</v>
      </c>
      <c r="J37" s="161" t="n">
        <v>75227.10999999999</v>
      </c>
      <c r="K37" s="161" t="n">
        <v>109072.57</v>
      </c>
      <c r="L37" s="161" t="n">
        <v>112148.04</v>
      </c>
      <c r="M37" s="161" t="n">
        <v>115311.43</v>
      </c>
      <c r="N37" s="161" t="n">
        <v>118565.18</v>
      </c>
      <c r="O37" s="87" t="n"/>
      <c r="P37" s="92" t="n"/>
    </row>
    <row r="38" ht="12.75" customFormat="1" customHeight="1" s="76">
      <c r="A38" s="92" t="n"/>
      <c r="B38" s="92" t="n"/>
      <c r="C38" s="92" t="n"/>
      <c r="D38" s="96" t="inlineStr">
        <is>
          <t>TOTAL LEASING &amp; CAPITAL COSTS</t>
        </is>
      </c>
      <c r="E38" s="2976">
        <f>SUM(E34:E37)</f>
        <v/>
      </c>
      <c r="F38" s="2976">
        <f>SUM(F34:F37)</f>
        <v/>
      </c>
      <c r="G38" s="2976">
        <f>SUM(G34:G37)</f>
        <v/>
      </c>
      <c r="H38" s="2976">
        <f>SUM(H34:H37)</f>
        <v/>
      </c>
      <c r="I38" s="2976">
        <f>SUM(I34:I37)</f>
        <v/>
      </c>
      <c r="J38" s="2976">
        <f>SUM(J34:J37)</f>
        <v/>
      </c>
      <c r="K38" s="2976">
        <f>SUM(K34:K37)</f>
        <v/>
      </c>
      <c r="L38" s="2976">
        <f>SUM(L34:L37)</f>
        <v/>
      </c>
      <c r="M38" s="2976">
        <f>SUM(M34:M37)</f>
        <v/>
      </c>
      <c r="N38" s="2976">
        <f>SUM(N34:N37)</f>
        <v/>
      </c>
      <c r="O38" s="87" t="n"/>
      <c r="P38" s="92" t="n"/>
    </row>
    <row r="39" ht="4.35" customFormat="1" customHeight="1" s="76">
      <c r="A39" s="92" t="n"/>
      <c r="B39" s="92" t="n"/>
      <c r="C39" s="94" t="n"/>
      <c r="D39" s="104" t="n"/>
      <c r="E39" s="103" t="n"/>
      <c r="F39" s="103" t="n"/>
      <c r="G39" s="103" t="n"/>
      <c r="H39" s="103" t="n"/>
      <c r="I39" s="103" t="n"/>
      <c r="J39" s="103" t="n"/>
      <c r="K39" s="103" t="n"/>
      <c r="L39" s="103" t="n"/>
      <c r="M39" s="103" t="n"/>
      <c r="N39" s="103" t="n"/>
      <c r="O39" s="87" t="n"/>
      <c r="P39" s="92" t="n"/>
    </row>
    <row r="40" ht="12.75" customFormat="1" customHeight="1" s="75" thickBot="1">
      <c r="A40" s="83" t="n"/>
      <c r="B40" s="83" t="n"/>
      <c r="C40" s="83" t="n"/>
      <c r="D40" s="105" t="inlineStr">
        <is>
          <t>UNLEVERAGED CASH FLOW</t>
        </is>
      </c>
      <c r="E40" s="2977">
        <f>E31-E38</f>
        <v/>
      </c>
      <c r="F40" s="2977">
        <f>F31-F38</f>
        <v/>
      </c>
      <c r="G40" s="2977">
        <f>G31-G38</f>
        <v/>
      </c>
      <c r="H40" s="2977">
        <f>H31-H38</f>
        <v/>
      </c>
      <c r="I40" s="2977">
        <f>I31-I38</f>
        <v/>
      </c>
      <c r="J40" s="2977">
        <f>J31-J38</f>
        <v/>
      </c>
      <c r="K40" s="2977">
        <f>K31-K38</f>
        <v/>
      </c>
      <c r="L40" s="2977">
        <f>L31-L38</f>
        <v/>
      </c>
      <c r="M40" s="2977">
        <f>M31-M38</f>
        <v/>
      </c>
      <c r="N40" s="2977">
        <f>N31-N38</f>
        <v/>
      </c>
      <c r="O40" s="87" t="n"/>
      <c r="P40" s="92" t="n"/>
      <c r="Q40" s="76" t="n"/>
    </row>
    <row r="41" ht="4.35" customFormat="1" customHeight="1" s="76" thickTop="1">
      <c r="A41" s="92" t="n"/>
      <c r="B41" s="92" t="n"/>
      <c r="C41" s="92" t="n"/>
      <c r="D41" s="106" t="n"/>
      <c r="E41" s="100" t="n">
        <v>0</v>
      </c>
      <c r="F41" s="100" t="n">
        <v>0</v>
      </c>
      <c r="G41" s="100" t="n">
        <v>0</v>
      </c>
      <c r="H41" s="100" t="n">
        <v>0</v>
      </c>
      <c r="I41" s="100" t="n">
        <v>0</v>
      </c>
      <c r="J41" s="100" t="n">
        <v>0</v>
      </c>
      <c r="K41" s="100" t="n">
        <v>0</v>
      </c>
      <c r="L41" s="100" t="n">
        <v>0</v>
      </c>
      <c r="M41" s="100" t="n">
        <v>0</v>
      </c>
      <c r="N41" s="100" t="n">
        <v>0</v>
      </c>
      <c r="O41" s="87" t="n"/>
      <c r="P41" s="92" t="n"/>
    </row>
    <row r="42" ht="12.75" customFormat="1" customHeight="1" s="76">
      <c r="A42" s="92" t="n"/>
      <c r="B42" s="92" t="n"/>
      <c r="C42" s="92" t="n"/>
      <c r="D42" s="106" t="inlineStr">
        <is>
          <t>DEBT SERVICE</t>
        </is>
      </c>
      <c r="E42" s="103" t="n"/>
      <c r="F42" s="103" t="n"/>
      <c r="G42" s="103" t="n"/>
      <c r="H42" s="103" t="n"/>
      <c r="I42" s="103" t="n"/>
      <c r="J42" s="103" t="n"/>
      <c r="K42" s="103" t="n"/>
      <c r="L42" s="103" t="n"/>
      <c r="M42" s="103" t="n"/>
      <c r="N42" s="103" t="n"/>
      <c r="O42" s="87" t="n"/>
      <c r="P42" s="92" t="n"/>
    </row>
    <row r="43" ht="12.75" customFormat="1" customHeight="1" s="76">
      <c r="A43" s="92" t="n"/>
      <c r="B43" s="92" t="n"/>
      <c r="C43" s="94" t="n"/>
      <c r="D43" s="95" t="inlineStr">
        <is>
          <t>Interest</t>
        </is>
      </c>
      <c r="E43" s="2974" t="n">
        <v>123456</v>
      </c>
      <c r="F43" s="2974">
        <f>E43-5900</f>
        <v/>
      </c>
      <c r="G43" s="2974">
        <f>F43-5900</f>
        <v/>
      </c>
      <c r="H43" s="2974">
        <f>G43-5900</f>
        <v/>
      </c>
      <c r="I43" s="2974">
        <f>H43-5900</f>
        <v/>
      </c>
      <c r="J43" s="2974">
        <f>I43-5900</f>
        <v/>
      </c>
      <c r="K43" s="2974">
        <f>J43-5900</f>
        <v/>
      </c>
      <c r="L43" s="2974">
        <f>K43-5900</f>
        <v/>
      </c>
      <c r="M43" s="2974">
        <f>L43-5900</f>
        <v/>
      </c>
      <c r="N43" s="2974">
        <f>M43-5900</f>
        <v/>
      </c>
      <c r="O43" s="87" t="n"/>
      <c r="P43" s="92" t="n"/>
    </row>
    <row r="44" ht="12.75" customFormat="1" customHeight="1" s="76">
      <c r="A44" s="92" t="n"/>
      <c r="B44" s="92" t="n"/>
      <c r="C44" s="94" t="n"/>
      <c r="D44" s="95" t="inlineStr">
        <is>
          <t>Principle</t>
        </is>
      </c>
      <c r="E44" s="161" t="n">
        <v>235985</v>
      </c>
      <c r="F44" s="161">
        <f>E44+5900</f>
        <v/>
      </c>
      <c r="G44" s="161">
        <f>F44+5900</f>
        <v/>
      </c>
      <c r="H44" s="161">
        <f>G44+5900</f>
        <v/>
      </c>
      <c r="I44" s="161">
        <f>H44+5900</f>
        <v/>
      </c>
      <c r="J44" s="161">
        <f>I44+5900</f>
        <v/>
      </c>
      <c r="K44" s="161">
        <f>J44+5900</f>
        <v/>
      </c>
      <c r="L44" s="161">
        <f>K44+5900</f>
        <v/>
      </c>
      <c r="M44" s="161">
        <f>L44+5900</f>
        <v/>
      </c>
      <c r="N44" s="161">
        <f>M44+5900</f>
        <v/>
      </c>
      <c r="O44" s="87" t="n"/>
      <c r="P44" s="92" t="n"/>
    </row>
    <row r="45" ht="12.75" customFormat="1" customHeight="1" s="76">
      <c r="A45" s="92" t="n"/>
      <c r="B45" s="92" t="n"/>
      <c r="C45" s="92" t="n"/>
      <c r="D45" s="96" t="inlineStr">
        <is>
          <t>TOTAL DEBT SERVICE</t>
        </is>
      </c>
      <c r="E45" s="2976">
        <f>SUM(E43:E44)</f>
        <v/>
      </c>
      <c r="F45" s="2976">
        <f>SUM(F43:F44)</f>
        <v/>
      </c>
      <c r="G45" s="2976">
        <f>SUM(G43:G44)</f>
        <v/>
      </c>
      <c r="H45" s="2976">
        <f>SUM(H43:H44)</f>
        <v/>
      </c>
      <c r="I45" s="2976">
        <f>SUM(I43:I44)</f>
        <v/>
      </c>
      <c r="J45" s="2976">
        <f>SUM(J43:J44)</f>
        <v/>
      </c>
      <c r="K45" s="2976">
        <f>SUM(K43:K44)</f>
        <v/>
      </c>
      <c r="L45" s="2976">
        <f>SUM(L43:L44)</f>
        <v/>
      </c>
      <c r="M45" s="2976">
        <f>SUM(M43:M44)</f>
        <v/>
      </c>
      <c r="N45" s="2976">
        <f>SUM(N43:N44)</f>
        <v/>
      </c>
      <c r="O45" s="87" t="n"/>
      <c r="P45" s="92" t="n"/>
    </row>
    <row r="46" ht="4.35" customFormat="1" customHeight="1" s="76">
      <c r="A46" s="92" t="n"/>
      <c r="B46" s="92" t="n"/>
      <c r="C46" s="94" t="n"/>
      <c r="D46" s="104" t="n"/>
      <c r="E46" s="103" t="n"/>
      <c r="F46" s="103" t="n"/>
      <c r="G46" s="103" t="n"/>
      <c r="H46" s="103" t="n"/>
      <c r="I46" s="103" t="n"/>
      <c r="J46" s="103" t="n"/>
      <c r="K46" s="103" t="n"/>
      <c r="L46" s="103" t="n"/>
      <c r="M46" s="103" t="n"/>
      <c r="N46" s="103" t="n"/>
      <c r="O46" s="87" t="n"/>
      <c r="P46" s="92" t="n"/>
    </row>
    <row r="47" ht="12.75" customFormat="1" customHeight="1" s="75" thickBot="1">
      <c r="A47" s="83" t="n"/>
      <c r="B47" s="83" t="n"/>
      <c r="C47" s="83" t="n"/>
      <c r="D47" s="105" t="inlineStr">
        <is>
          <t>LEVERAGED CASH FLOW</t>
        </is>
      </c>
      <c r="E47" s="2977">
        <f>E40-E45</f>
        <v/>
      </c>
      <c r="F47" s="2977">
        <f>F40-F45</f>
        <v/>
      </c>
      <c r="G47" s="2977">
        <f>G40-G45</f>
        <v/>
      </c>
      <c r="H47" s="2977">
        <f>H40-H45</f>
        <v/>
      </c>
      <c r="I47" s="2977">
        <f>I40-I45</f>
        <v/>
      </c>
      <c r="J47" s="2977">
        <f>J40-J45</f>
        <v/>
      </c>
      <c r="K47" s="2977">
        <f>K40-K45</f>
        <v/>
      </c>
      <c r="L47" s="2977">
        <f>L40-L45</f>
        <v/>
      </c>
      <c r="M47" s="2977">
        <f>M40-M45</f>
        <v/>
      </c>
      <c r="N47" s="2977">
        <f>N40-N45</f>
        <v/>
      </c>
      <c r="O47" s="87" t="n"/>
      <c r="P47" s="83" t="n"/>
    </row>
    <row r="48" ht="7.35" customFormat="1" customHeight="1" s="75" thickTop="1">
      <c r="A48" s="83" t="n"/>
      <c r="B48" s="83" t="n"/>
      <c r="C48" s="82" t="n"/>
      <c r="D48" s="107" t="n"/>
      <c r="E48" s="100" t="n">
        <v>0</v>
      </c>
      <c r="F48" s="100" t="n">
        <v>0</v>
      </c>
      <c r="G48" s="100" t="n">
        <v>0</v>
      </c>
      <c r="H48" s="100" t="n">
        <v>0</v>
      </c>
      <c r="I48" s="100" t="n">
        <v>0</v>
      </c>
      <c r="J48" s="100" t="n">
        <v>0</v>
      </c>
      <c r="K48" s="100" t="n">
        <v>0</v>
      </c>
      <c r="L48" s="100" t="n">
        <v>0</v>
      </c>
      <c r="M48" s="100" t="n">
        <v>0</v>
      </c>
      <c r="N48" s="100" t="n">
        <v>0</v>
      </c>
      <c r="O48" s="87" t="n"/>
      <c r="P48" s="83" t="n"/>
    </row>
    <row r="49" ht="15.4" customHeight="1" s="2885">
      <c r="A49" s="26" t="n"/>
      <c r="B49" s="26" t="n"/>
      <c r="C49" s="82" t="n"/>
      <c r="D49" s="26" t="n"/>
      <c r="E49" s="26" t="n"/>
      <c r="F49" s="26" t="n"/>
      <c r="G49" s="26" t="n"/>
      <c r="H49" s="26" t="n"/>
      <c r="I49" s="26" t="n"/>
      <c r="J49" s="26" t="n"/>
      <c r="K49" s="26" t="n"/>
      <c r="L49" s="26" t="n"/>
      <c r="M49" s="26" t="n"/>
      <c r="N49" s="26" t="n"/>
      <c r="O49" s="87" t="n"/>
      <c r="P49" s="26" t="n"/>
    </row>
    <row r="50" ht="15.4" customHeight="1" s="2885">
      <c r="A50" s="26" t="n"/>
      <c r="B50" s="26" t="n"/>
      <c r="C50" s="82" t="n"/>
      <c r="D50" s="26" t="n"/>
      <c r="E50" s="26" t="n"/>
      <c r="F50" s="26" t="n"/>
      <c r="G50" s="26" t="n"/>
      <c r="H50" s="26" t="n"/>
      <c r="I50" s="26" t="n"/>
      <c r="J50" s="26" t="n"/>
      <c r="K50" s="26" t="n"/>
      <c r="L50" s="26" t="n"/>
      <c r="M50" s="26" t="n"/>
      <c r="N50" s="26" t="n"/>
      <c r="O50" s="87" t="n"/>
      <c r="P50" s="26" t="n"/>
    </row>
    <row r="51" ht="15.4" customHeight="1" s="2885">
      <c r="A51" s="26" t="n"/>
      <c r="B51" s="26" t="n"/>
      <c r="C51" s="82" t="n"/>
      <c r="D51" s="26" t="n"/>
      <c r="E51" s="26" t="n"/>
      <c r="F51" s="26" t="n"/>
      <c r="G51" s="26" t="n"/>
      <c r="H51" s="26" t="n"/>
      <c r="I51" s="26" t="n"/>
      <c r="J51" s="26" t="n"/>
      <c r="K51" s="26" t="n"/>
      <c r="L51" s="26" t="n"/>
      <c r="M51" s="26" t="n"/>
      <c r="N51" s="26" t="n"/>
      <c r="O51" s="87" t="n"/>
      <c r="P51" s="26" t="n"/>
    </row>
    <row r="52" ht="15.4" customHeight="1" s="2885">
      <c r="A52" s="26" t="n"/>
      <c r="B52" s="26" t="n"/>
      <c r="C52" s="82" t="n"/>
      <c r="D52" s="26" t="n"/>
      <c r="E52" s="26" t="n"/>
      <c r="F52" s="26" t="n"/>
      <c r="G52" s="26" t="n"/>
      <c r="H52" s="26" t="n"/>
      <c r="I52" s="26" t="n"/>
      <c r="J52" s="26" t="n"/>
      <c r="K52" s="26" t="n"/>
      <c r="L52" s="26" t="n"/>
      <c r="M52" s="26" t="n"/>
      <c r="N52" s="26" t="n"/>
      <c r="O52" s="87" t="n"/>
      <c r="P52" s="26" t="n"/>
    </row>
    <row r="53" ht="15.4" customHeight="1" s="2885">
      <c r="A53" s="26" t="n"/>
      <c r="B53" s="26" t="n"/>
      <c r="C53" s="82" t="n"/>
      <c r="D53" s="26" t="n"/>
      <c r="E53" s="26" t="n"/>
      <c r="F53" s="26" t="n"/>
      <c r="G53" s="26" t="n"/>
      <c r="H53" s="26" t="n"/>
      <c r="I53" s="26" t="n"/>
      <c r="J53" s="26" t="n"/>
      <c r="K53" s="26" t="n"/>
      <c r="L53" s="26" t="n"/>
      <c r="M53" s="26" t="n"/>
      <c r="N53" s="26" t="n"/>
      <c r="O53" s="26" t="n"/>
      <c r="P53" s="26" t="n"/>
    </row>
    <row r="54" ht="15.4" customHeight="1" s="2885">
      <c r="A54" s="26" t="n"/>
      <c r="B54" s="26" t="n"/>
      <c r="C54" s="82" t="n"/>
      <c r="D54" s="26" t="n"/>
      <c r="E54" s="26" t="n"/>
      <c r="F54" s="26" t="n"/>
      <c r="G54" s="26" t="n"/>
      <c r="H54" s="26" t="n"/>
      <c r="I54" s="26" t="n"/>
      <c r="J54" s="26" t="n"/>
      <c r="K54" s="26" t="n"/>
      <c r="L54" s="26" t="n"/>
      <c r="M54" s="26" t="n"/>
      <c r="N54" s="26" t="n"/>
      <c r="O54" s="26" t="n"/>
      <c r="P54" s="26" t="n"/>
    </row>
    <row r="55" ht="15.4" customHeight="1" s="2885">
      <c r="A55" s="26" t="n"/>
      <c r="B55" s="26" t="n"/>
      <c r="C55" s="82" t="n"/>
      <c r="D55" s="26" t="n"/>
      <c r="E55" s="26" t="n"/>
      <c r="F55" s="26" t="n"/>
      <c r="G55" s="26" t="n"/>
      <c r="H55" s="26" t="n"/>
      <c r="I55" s="26" t="n"/>
      <c r="J55" s="26" t="n"/>
      <c r="K55" s="26" t="n"/>
      <c r="L55" s="26" t="n"/>
      <c r="M55" s="26" t="n"/>
      <c r="N55" s="26" t="n"/>
      <c r="O55" s="26" t="n"/>
      <c r="P55" s="26" t="n"/>
    </row>
    <row r="56" ht="15.4" customHeight="1" s="2885">
      <c r="A56" s="26" t="n"/>
      <c r="B56" s="26" t="n"/>
      <c r="C56" s="82" t="n"/>
      <c r="D56" s="26" t="n"/>
      <c r="E56" s="26" t="n"/>
      <c r="F56" s="26" t="n"/>
      <c r="G56" s="26" t="n"/>
      <c r="H56" s="26" t="n"/>
      <c r="I56" s="26" t="n"/>
      <c r="J56" s="26" t="n"/>
      <c r="K56" s="26" t="n"/>
      <c r="L56" s="26" t="n"/>
      <c r="M56" s="26" t="n"/>
      <c r="N56" s="26" t="n"/>
      <c r="O56" s="26" t="n"/>
      <c r="P56" s="26" t="n"/>
    </row>
    <row r="57" ht="15.4" customHeight="1" s="2885">
      <c r="A57" s="26" t="n"/>
      <c r="B57" s="26" t="n"/>
      <c r="C57" s="82" t="n"/>
      <c r="D57" s="26" t="n"/>
      <c r="E57" s="26" t="n"/>
      <c r="F57" s="26" t="n"/>
      <c r="G57" s="26" t="n"/>
      <c r="H57" s="26" t="n"/>
      <c r="I57" s="26" t="n"/>
      <c r="J57" s="26" t="n"/>
      <c r="K57" s="26" t="n"/>
      <c r="L57" s="26" t="n"/>
      <c r="M57" s="26" t="n"/>
      <c r="N57" s="26" t="n"/>
      <c r="O57" s="26" t="n"/>
      <c r="P57" s="26" t="n"/>
    </row>
  </sheetData>
  <pageMargins left="0.3" right="0.3" top="0.35" bottom="0.25" header="0.05" footer="0.05"/>
  <pageSetup orientation="landscape" fitToHeight="0"/>
</worksheet>
</file>

<file path=xl/worksheets/sheet7.xml><?xml version="1.0" encoding="utf-8"?>
<worksheet xmlns="http://schemas.openxmlformats.org/spreadsheetml/2006/main">
  <sheetPr codeName="Sheet9">
    <tabColor theme="1" tint="0.499984740745262"/>
    <outlinePr summaryBelow="1" summaryRight="1"/>
    <pageSetUpPr fitToPage="1"/>
  </sheetPr>
  <dimension ref="C3:U34"/>
  <sheetViews>
    <sheetView showGridLines="0" view="pageBreakPreview" topLeftCell="A4" zoomScale="85" zoomScaleNormal="100" zoomScaleSheetLayoutView="85" workbookViewId="0">
      <selection activeCell="N27" sqref="N27"/>
    </sheetView>
  </sheetViews>
  <sheetFormatPr baseColWidth="8" defaultColWidth="9.46484375" defaultRowHeight="14.25"/>
  <cols>
    <col width="0.46484375" customWidth="1" style="2978" min="1" max="3"/>
    <col width="32.46484375" customWidth="1" style="2978" min="4" max="4"/>
    <col width="20.46484375" customWidth="1" style="2978" min="5" max="5"/>
    <col width="30.46484375" customWidth="1" style="2978" min="6" max="8"/>
    <col width="0.46484375" customWidth="1" style="2978" min="9" max="9"/>
    <col width="0.46484375" customWidth="1" style="2979" min="10" max="10"/>
    <col width="16.46484375" customWidth="1" style="2979" min="11" max="15"/>
    <col width="14.46484375" bestFit="1" customWidth="1" style="2979" min="16" max="16"/>
    <col width="14" bestFit="1" customWidth="1" style="2979" min="17" max="17"/>
    <col width="12.46484375" customWidth="1" style="2979" min="18" max="18"/>
    <col width="14.46484375" customWidth="1" style="2979" min="19" max="19"/>
    <col width="12.46484375" customWidth="1" style="2979" min="20" max="20"/>
    <col width="13.46484375" customWidth="1" style="2979" min="21" max="21"/>
    <col width="4.46484375" customWidth="1" style="2978" min="22" max="22"/>
    <col width="14.46484375" customWidth="1" style="2978" min="23" max="23"/>
    <col width="12.46484375" customWidth="1" style="2978" min="24" max="25"/>
    <col width="8.46484375" customWidth="1" style="2978" min="26" max="26"/>
    <col width="17.46484375" customWidth="1" style="2978" min="27" max="27"/>
    <col width="13.46484375" customWidth="1" style="2978" min="28" max="29"/>
    <col width="12" customWidth="1" style="2978" min="30" max="31"/>
    <col width="12.46484375" customWidth="1" style="2978" min="32" max="32"/>
    <col width="12" customWidth="1" style="2978" min="33" max="36"/>
    <col width="14" customWidth="1" style="2978" min="37" max="37"/>
    <col hidden="1" width="13" customWidth="1" style="2978" min="38" max="38"/>
    <col width="12" customWidth="1" style="2978" min="39" max="39"/>
    <col hidden="1" width="13" customWidth="1" style="2978" min="40" max="40"/>
    <col width="12" customWidth="1" style="2978" min="41" max="41"/>
    <col hidden="1" width="13" customWidth="1" style="2978" min="42" max="42"/>
    <col width="12" customWidth="1" style="2978" min="43" max="43"/>
    <col hidden="1" width="13" customWidth="1" style="2978" min="44" max="44"/>
    <col width="12.46484375" customWidth="1" style="2978" min="45" max="45"/>
    <col hidden="1" width="13" customWidth="1" style="2978" min="46" max="46"/>
    <col width="12.46484375" customWidth="1" style="2978" min="47" max="47"/>
    <col hidden="1" width="13" customWidth="1" style="2978" min="48" max="48"/>
    <col width="14.46484375" customWidth="1" style="2978" min="49" max="49"/>
    <col hidden="1" width="13" customWidth="1" style="2978" min="50" max="50"/>
    <col width="14" customWidth="1" style="2978" min="51" max="51"/>
    <col hidden="1" width="13" customWidth="1" style="2978" min="52" max="52"/>
    <col width="12.46484375" customWidth="1" style="2978" min="53" max="53"/>
    <col hidden="1" width="13" customWidth="1" style="2978" min="54" max="54"/>
    <col width="13.46484375" customWidth="1" style="2978" min="55" max="55"/>
    <col hidden="1" width="13" customWidth="1" style="2978" min="56" max="56"/>
    <col width="14.46484375" customWidth="1" style="2978" min="57" max="57"/>
    <col width="9.46484375" customWidth="1" style="2978" min="58" max="16384"/>
  </cols>
  <sheetData>
    <row r="1" ht="4.35" customHeight="1" s="2885"/>
    <row r="2" ht="4.35" customHeight="1" s="2885"/>
    <row r="3" ht="20.85" customHeight="1" s="2885" thickBot="1">
      <c r="C3" s="931" t="inlineStr">
        <is>
          <t>UW PRESENTATION SUMMARY</t>
        </is>
      </c>
      <c r="D3" s="395" t="n"/>
      <c r="E3" s="395" t="n"/>
      <c r="F3" s="395" t="n"/>
      <c r="G3" s="395" t="n"/>
      <c r="H3" s="2980">
        <f>Global!$G$7</f>
        <v/>
      </c>
      <c r="I3" s="925" t="n"/>
      <c r="J3" s="2981" t="n"/>
      <c r="K3" s="2981" t="n"/>
      <c r="L3" s="2981" t="n"/>
      <c r="M3" s="2981" t="n"/>
      <c r="R3" s="2978" t="n"/>
      <c r="S3" s="2978" t="n"/>
      <c r="T3" s="2978" t="n"/>
      <c r="U3" s="2978" t="n"/>
    </row>
    <row r="4" ht="20.1" customHeight="1" s="2885" thickTop="1">
      <c r="D4" s="622" t="n"/>
      <c r="R4" s="2978" t="n"/>
      <c r="S4" s="2978" t="n"/>
      <c r="T4" s="2978" t="n"/>
      <c r="U4" s="2978" t="n"/>
    </row>
    <row r="5" ht="20.1" customFormat="1" customHeight="1" s="2982">
      <c r="F5" s="2983" t="inlineStr">
        <is>
          <t>VALUATION RANGE</t>
        </is>
      </c>
      <c r="G5" s="2984" t="n"/>
      <c r="H5" s="2985" t="n"/>
      <c r="J5" s="2986" t="n"/>
      <c r="K5" s="2986" t="n"/>
      <c r="L5" s="2986" t="n"/>
      <c r="M5" s="2986" t="n"/>
      <c r="N5" s="2986" t="n"/>
      <c r="O5" s="2986" t="n"/>
      <c r="P5" s="2986" t="n"/>
      <c r="Q5" s="2986" t="n"/>
    </row>
    <row r="6" ht="15" customHeight="1" s="2885">
      <c r="F6" s="2987" t="inlineStr">
        <is>
          <t>Low</t>
        </is>
      </c>
      <c r="G6" s="2988" t="inlineStr">
        <is>
          <t>Target</t>
        </is>
      </c>
      <c r="H6" s="2987" t="inlineStr">
        <is>
          <t>High</t>
        </is>
      </c>
      <c r="R6" s="2978" t="n"/>
      <c r="S6" s="2978" t="n"/>
      <c r="T6" s="2978" t="n"/>
      <c r="U6" s="2978" t="n"/>
    </row>
    <row r="7" ht="15" customFormat="1" customHeight="1" s="2989">
      <c r="D7" s="2990" t="inlineStr">
        <is>
          <t>Purchase Price</t>
        </is>
      </c>
      <c r="E7" s="2991" t="n"/>
      <c r="F7" s="2992">
        <f>'Exec Summ'!G21</f>
        <v/>
      </c>
      <c r="G7" s="2993">
        <f>'Exec Summ'!H21</f>
        <v/>
      </c>
      <c r="H7" s="2992">
        <f>'Exec Summ'!I21</f>
        <v/>
      </c>
    </row>
    <row r="8" ht="15" customFormat="1" customHeight="1" s="2989">
      <c r="D8" s="2994" t="inlineStr">
        <is>
          <t>Per Square Foot</t>
        </is>
      </c>
      <c r="E8" s="2991" t="n"/>
      <c r="F8" s="2995">
        <f>'Exec Summ'!G22</f>
        <v/>
      </c>
      <c r="G8" s="2996">
        <f>'Exec Summ'!H22</f>
        <v/>
      </c>
      <c r="H8" s="2995">
        <f>'Exec Summ'!I22</f>
        <v/>
      </c>
    </row>
    <row r="9" ht="15" customFormat="1" customHeight="1" s="2989">
      <c r="D9" s="2994" t="inlineStr">
        <is>
          <t>Equity</t>
        </is>
      </c>
      <c r="E9" s="2991" t="n"/>
      <c r="F9" s="2995">
        <f>F7-$E$27*F7</f>
        <v/>
      </c>
      <c r="G9" s="2996">
        <f>G7-$E$27*G7</f>
        <v/>
      </c>
      <c r="H9" s="2995">
        <f>H7-$E$27*H7</f>
        <v/>
      </c>
    </row>
    <row r="10" ht="15" customFormat="1" customHeight="1" s="2989">
      <c r="D10" s="2994" t="inlineStr">
        <is>
          <t>Unleveraged IRR</t>
        </is>
      </c>
      <c r="E10" s="2991" t="n"/>
      <c r="F10" s="1796">
        <f>VLOOKUP($E$23,'Exec Summ'!$D$30:$I$35,4,0)</f>
        <v/>
      </c>
      <c r="G10" s="1797">
        <f>VLOOKUP($E$23,'Exec Summ'!$D$30:$I$35,5,0)</f>
        <v/>
      </c>
      <c r="H10" s="1796">
        <f>VLOOKUP($E$23,'Exec Summ'!$D$30:$I$35,6,0)</f>
        <v/>
      </c>
    </row>
    <row r="11" ht="15" customFormat="1" customHeight="1" s="2989">
      <c r="D11" s="2994" t="inlineStr">
        <is>
          <t>Leveraged IRR</t>
        </is>
      </c>
      <c r="E11" s="2991" t="n"/>
      <c r="F11" s="1796">
        <f>VLOOKUP($E$23,'Exec Summ'!$D$38:$I$43,4,0)</f>
        <v/>
      </c>
      <c r="G11" s="1797">
        <f>VLOOKUP($E$23,'Exec Summ'!$D$38:$I$43,5,0)</f>
        <v/>
      </c>
      <c r="H11" s="1796">
        <f>VLOOKUP($E$23,'Exec Summ'!$D$38:$I$43,6,0)</f>
        <v/>
      </c>
    </row>
    <row r="12" ht="15" customFormat="1" customHeight="1" s="2989">
      <c r="D12" s="2994" t="inlineStr">
        <is>
          <t>Year 1 Cash on Cash</t>
        </is>
      </c>
      <c r="E12" s="2991" t="n"/>
      <c r="F12" s="1796">
        <f>'Sensitivity-Low'!E42</f>
        <v/>
      </c>
      <c r="G12" s="1797">
        <f>'Return Metrics'!H42</f>
        <v/>
      </c>
      <c r="H12" s="1796">
        <f>'Sensitivity-High'!E42</f>
        <v/>
      </c>
    </row>
    <row r="13" ht="15" customFormat="1" customHeight="1" s="2989">
      <c r="D13" s="2994" t="inlineStr">
        <is>
          <t>Average Cash on Cash</t>
        </is>
      </c>
      <c r="E13" s="2991" t="n"/>
      <c r="F13" s="1796">
        <f>AVERAGEIFS('Sensitivity-Low'!$E$42:$N$42,'Sensitivity-Low'!$E$5:$N$5,"&lt;="&amp;$E$23)</f>
        <v/>
      </c>
      <c r="G13" s="1797">
        <f>AVERAGEIFS('Return Metrics'!$H$42:$Q$42,'Return Metrics'!$H$5:$Q$5,"&lt;="&amp;$E$23)</f>
        <v/>
      </c>
      <c r="H13" s="1796">
        <f>AVERAGEIFS('Sensitivity-High'!$E$42:$N$42,'Sensitivity-High'!$E$5:$N$5,"&lt;="&amp;$E$23)</f>
        <v/>
      </c>
    </row>
    <row r="14" ht="15" customHeight="1" s="2885">
      <c r="F14" s="664" t="n"/>
      <c r="G14" s="664" t="n"/>
      <c r="H14" s="664" t="n"/>
      <c r="R14" s="2978" t="n"/>
      <c r="S14" s="2978" t="n"/>
      <c r="T14" s="2978" t="n"/>
      <c r="U14" s="2978" t="n"/>
    </row>
    <row r="15" ht="15" customHeight="1" s="2885">
      <c r="D15" s="2997" t="inlineStr">
        <is>
          <t>Cap Rates</t>
        </is>
      </c>
      <c r="F15" s="664" t="n"/>
      <c r="G15" s="664" t="n"/>
      <c r="H15" s="664" t="n"/>
      <c r="R15" s="2978" t="n"/>
      <c r="S15" s="2978" t="n"/>
      <c r="T15" s="2978" t="n"/>
      <c r="U15" s="2978" t="n"/>
    </row>
    <row r="16" ht="15" customHeight="1" s="2885">
      <c r="D16" s="2998" t="inlineStr">
        <is>
          <t>In-Place Cap Rate</t>
        </is>
      </c>
      <c r="F16" s="636">
        <f>'Exec Summ'!G25</f>
        <v/>
      </c>
      <c r="G16" s="1797">
        <f>'Exec Summ'!H25</f>
        <v/>
      </c>
      <c r="H16" s="636">
        <f>'Exec Summ'!I25</f>
        <v/>
      </c>
      <c r="R16" s="2978" t="n"/>
      <c r="S16" s="2978" t="n"/>
      <c r="T16" s="2978" t="n"/>
      <c r="U16" s="2978" t="n"/>
    </row>
    <row r="17" ht="15" customHeight="1" s="2885">
      <c r="D17" s="2998" t="inlineStr">
        <is>
          <t>Year 1 Cap Rate</t>
        </is>
      </c>
      <c r="F17" s="636">
        <f>'Exec Summ'!G26</f>
        <v/>
      </c>
      <c r="G17" s="1797">
        <f>'Exec Summ'!H26</f>
        <v/>
      </c>
      <c r="H17" s="636">
        <f>'Exec Summ'!I26</f>
        <v/>
      </c>
      <c r="I17" s="2999" t="n"/>
      <c r="R17" s="2978" t="n"/>
      <c r="S17" s="2978" t="n"/>
      <c r="T17" s="2978" t="n"/>
      <c r="U17" s="2978" t="n"/>
    </row>
    <row r="18" ht="15" customHeight="1" s="2885">
      <c r="D18" s="2998" t="inlineStr">
        <is>
          <t>Stabilized Year 3 YOC</t>
        </is>
      </c>
      <c r="F18" s="636">
        <f>'Exec Summ'!G27</f>
        <v/>
      </c>
      <c r="G18" s="1797">
        <f>'Exec Summ'!H27</f>
        <v/>
      </c>
      <c r="H18" s="636">
        <f>'Exec Summ'!I27</f>
        <v/>
      </c>
      <c r="I18" s="2999" t="n"/>
      <c r="R18" s="2978" t="n"/>
      <c r="S18" s="2978" t="n"/>
      <c r="T18" s="2978" t="n"/>
      <c r="U18" s="2978" t="n"/>
    </row>
    <row r="19" ht="15" customHeight="1" s="2885">
      <c r="F19" s="632" t="n"/>
      <c r="G19" s="632" t="n"/>
      <c r="H19" s="632" t="n"/>
      <c r="I19" s="2999" t="n"/>
      <c r="R19" s="2978" t="n"/>
      <c r="S19" s="2978" t="n"/>
      <c r="T19" s="2978" t="n"/>
      <c r="U19" s="2978" t="n"/>
    </row>
    <row r="20" ht="15" customHeight="1" s="2885">
      <c r="D20" s="2997" t="inlineStr">
        <is>
          <t>Purchase/Exit Assumptions:</t>
        </is>
      </c>
      <c r="G20" s="2997" t="inlineStr">
        <is>
          <t>General Assumptions:</t>
        </is>
      </c>
      <c r="R20" s="2978" t="n"/>
      <c r="S20" s="2978" t="n"/>
      <c r="T20" s="2978" t="n"/>
      <c r="U20" s="2978" t="n"/>
    </row>
    <row r="21" ht="15" customHeight="1" s="2885">
      <c r="D21" s="2998" t="inlineStr">
        <is>
          <t>Exit Cap Rate</t>
        </is>
      </c>
      <c r="E21" s="634">
        <f>'Exec Summ'!F7</f>
        <v/>
      </c>
      <c r="G21" s="2998" t="inlineStr">
        <is>
          <t>Rentable SF</t>
        </is>
      </c>
      <c r="H21" s="635">
        <f>'Exec Summ'!J7</f>
        <v/>
      </c>
      <c r="R21" s="2978" t="n"/>
      <c r="S21" s="2978" t="n"/>
      <c r="T21" s="2978" t="n"/>
      <c r="U21" s="2978" t="n"/>
    </row>
    <row r="22" ht="15" customHeight="1" s="2885">
      <c r="D22" s="2998" t="inlineStr">
        <is>
          <t>Cost of Exit Sale</t>
        </is>
      </c>
      <c r="E22" s="634">
        <f>'Exec Summ'!F9</f>
        <v/>
      </c>
      <c r="G22" s="2998" t="inlineStr">
        <is>
          <t>In-Place Occupancy</t>
        </is>
      </c>
      <c r="H22" s="636">
        <f>'Exec Summ'!J8</f>
        <v/>
      </c>
      <c r="R22" s="2978" t="n"/>
      <c r="S22" s="2978" t="n"/>
      <c r="T22" s="2978" t="n"/>
      <c r="U22" s="2978" t="n"/>
    </row>
    <row r="23" ht="15" customHeight="1" s="2885">
      <c r="D23" s="2998" t="inlineStr">
        <is>
          <t>Hold Period</t>
        </is>
      </c>
      <c r="E23" s="3000">
        <f>'Exec Summ'!F10</f>
        <v/>
      </c>
      <c r="G23" s="2998" t="inlineStr">
        <is>
          <t>Yr. 1 Occupancy</t>
        </is>
      </c>
      <c r="H23" s="636">
        <f>'Exec Summ'!J9</f>
        <v/>
      </c>
      <c r="R23" s="2978" t="n"/>
      <c r="S23" s="2978" t="n"/>
      <c r="T23" s="2978" t="n"/>
      <c r="U23" s="2978" t="n"/>
    </row>
    <row r="24" ht="15" customHeight="1" s="2885">
      <c r="E24" s="637" t="n"/>
      <c r="G24" s="2998" t="inlineStr">
        <is>
          <t>In-Place NOI (Month 1)</t>
        </is>
      </c>
      <c r="H24" s="3001">
        <f>'Exec Summ'!J10</f>
        <v/>
      </c>
      <c r="R24" s="2978" t="n"/>
      <c r="S24" s="2978" t="n"/>
      <c r="T24" s="2978" t="n"/>
      <c r="U24" s="2978" t="n"/>
    </row>
    <row r="25" ht="15" customHeight="1" s="2885">
      <c r="E25" s="637" t="n"/>
      <c r="H25" s="639" t="n"/>
      <c r="R25" s="2978" t="n"/>
      <c r="S25" s="2978" t="n"/>
      <c r="T25" s="2978" t="n"/>
      <c r="U25" s="2978" t="n"/>
    </row>
    <row r="26" ht="15" customHeight="1" s="2885">
      <c r="D26" s="2997" t="inlineStr">
        <is>
          <t>Financing:</t>
        </is>
      </c>
      <c r="E26" s="640" t="n"/>
      <c r="G26" s="2997" t="inlineStr">
        <is>
          <t>Purchase Price / Funding</t>
        </is>
      </c>
      <c r="R26" s="2978" t="n"/>
      <c r="S26" s="2978" t="n"/>
      <c r="T26" s="2978" t="n"/>
      <c r="U26" s="2978" t="n"/>
    </row>
    <row r="27" ht="15" customHeight="1" s="2885">
      <c r="D27" s="2998" t="inlineStr">
        <is>
          <t>Loan to Value</t>
        </is>
      </c>
      <c r="E27" s="634">
        <f>'Exec Summ'!F13</f>
        <v/>
      </c>
      <c r="G27" s="2978" t="inlineStr">
        <is>
          <t>Purchase Price</t>
        </is>
      </c>
      <c r="H27" s="3001">
        <f>G7</f>
        <v/>
      </c>
      <c r="R27" s="2978" t="n"/>
      <c r="S27" s="2978" t="n"/>
      <c r="T27" s="2978" t="n"/>
      <c r="U27" s="2978" t="n"/>
    </row>
    <row r="28" ht="15" customHeight="1" s="2885">
      <c r="D28" s="2998" t="inlineStr">
        <is>
          <t>Mid-Range Value</t>
        </is>
      </c>
      <c r="E28" s="3001">
        <f>'Exec Summ'!F14</f>
        <v/>
      </c>
      <c r="G28" s="3002" t="inlineStr">
        <is>
          <t>Debt</t>
        </is>
      </c>
      <c r="H28" s="3003">
        <f>-E29</f>
        <v/>
      </c>
      <c r="J28" s="3004" t="n"/>
      <c r="K28" s="2978" t="n"/>
      <c r="L28" s="2978" t="n"/>
      <c r="M28" s="2978" t="n"/>
      <c r="N28" s="2978" t="n"/>
      <c r="R28" s="2978" t="n"/>
      <c r="S28" s="2978" t="n"/>
      <c r="T28" s="2978" t="n"/>
      <c r="U28" s="2978" t="n"/>
    </row>
    <row r="29" ht="15" customHeight="1" s="2885">
      <c r="D29" s="2998" t="inlineStr">
        <is>
          <t>Loan Amount</t>
        </is>
      </c>
      <c r="E29" s="3001">
        <f>'Exec Summ'!F15</f>
        <v/>
      </c>
      <c r="G29" s="2978" t="inlineStr">
        <is>
          <t>Equity</t>
        </is>
      </c>
      <c r="H29" s="3001">
        <f>SUM(H27:H28)</f>
        <v/>
      </c>
      <c r="J29" s="2978" t="n"/>
      <c r="K29" s="3001" t="n"/>
      <c r="R29" s="2978" t="n"/>
      <c r="S29" s="2978" t="n"/>
      <c r="T29" s="2978" t="n"/>
      <c r="U29" s="2978" t="n"/>
    </row>
    <row r="30" ht="15" customHeight="1" s="2885">
      <c r="D30" s="2998" t="inlineStr">
        <is>
          <t>Amortization (Months)</t>
        </is>
      </c>
      <c r="E30" s="642">
        <f>'Exec Summ'!F16</f>
        <v/>
      </c>
      <c r="H30" s="3001" t="n"/>
      <c r="J30" s="3005" t="n"/>
      <c r="K30" s="3001" t="n"/>
      <c r="R30" s="2978" t="n"/>
      <c r="S30" s="2978" t="n"/>
      <c r="T30" s="2978" t="n"/>
      <c r="U30" s="2978" t="n"/>
    </row>
    <row r="31" ht="15" customHeight="1" s="2885">
      <c r="D31" s="2998" t="inlineStr">
        <is>
          <t>Interest Rate</t>
        </is>
      </c>
      <c r="E31" s="634">
        <f>'Exec Summ'!F17</f>
        <v/>
      </c>
      <c r="H31" s="3006" t="n"/>
      <c r="J31" s="3001" t="n"/>
      <c r="R31" s="2978" t="n"/>
      <c r="S31" s="2978" t="n"/>
      <c r="T31" s="2978" t="n"/>
      <c r="U31" s="2978" t="n"/>
    </row>
    <row r="32" ht="15" customHeight="1" s="2885">
      <c r="D32" s="2998" t="inlineStr">
        <is>
          <t>Interest Only (Months)</t>
        </is>
      </c>
      <c r="E32" s="3007">
        <f>'Exec Summ'!F18</f>
        <v/>
      </c>
      <c r="G32" s="645" t="n"/>
      <c r="H32" s="3001" t="n"/>
      <c r="J32" s="2978" t="n"/>
      <c r="R32" s="2978" t="n"/>
      <c r="S32" s="2978" t="n"/>
      <c r="T32" s="2978" t="n"/>
      <c r="U32" s="2978" t="n"/>
    </row>
    <row r="33">
      <c r="J33" s="3005" t="n"/>
      <c r="R33" s="2978" t="n"/>
      <c r="S33" s="2978" t="n"/>
      <c r="T33" s="2978" t="n"/>
      <c r="U33" s="2978" t="n"/>
    </row>
    <row r="34">
      <c r="R34" s="2978" t="n"/>
      <c r="S34" s="2978" t="n"/>
      <c r="T34" s="2978" t="n"/>
      <c r="U34" s="2978" t="n"/>
    </row>
  </sheetData>
  <sheetProtection selectLockedCells="0" selectUnlockedCells="0" algorithmName="SHA-512" sheet="1" objects="1" insertRows="1" insertHyperlinks="1" autoFilter="1" scenarios="1" formatColumns="1" deleteColumns="1" insertColumns="1" pivotTables="1" deleteRows="1" formatCells="1" saltValue="8mcSrOFPwkQTfKnV5ZWJFA==" formatRows="1" sort="1" spinCount="100000" hashValue="LtA/M4duGMXajaWoYJNV/Y3UceJA3UQ/D9kvNvGt25+AlT2f4gH14hvMi2FugxMuj7vt8RWbjpGfFUrY5IWYMw=="/>
  <dataValidations disablePrompts="1" count="1">
    <dataValidation sqref="E23" showDropDown="0" showInputMessage="1" showErrorMessage="1" allowBlank="1" type="whole">
      <formula1>3</formula1>
      <formula2>10</formula2>
    </dataValidation>
  </dataValidations>
  <printOptions horizontalCentered="1"/>
  <pageMargins left="0.3" right="0.3" top="0.35" bottom="0.25" header="0.5" footer="0.5"/>
  <pageSetup orientation="landscape" scale="90"/>
</worksheet>
</file>

<file path=xl/worksheets/sheet8.xml><?xml version="1.0" encoding="utf-8"?>
<worksheet xmlns="http://schemas.openxmlformats.org/spreadsheetml/2006/main">
  <sheetPr codeName="Sheet10">
    <tabColor theme="1" tint="0.499984740745262"/>
    <outlinePr summaryBelow="1" summaryRight="1"/>
    <pageSetUpPr fitToPage="1"/>
  </sheetPr>
  <dimension ref="D3:BL303"/>
  <sheetViews>
    <sheetView showGridLines="0" tabSelected="1" view="pageBreakPreview" topLeftCell="A5" zoomScale="85" zoomScaleNormal="85" zoomScaleSheetLayoutView="85" workbookViewId="0">
      <selection activeCell="H22" sqref="H22"/>
    </sheetView>
  </sheetViews>
  <sheetFormatPr baseColWidth="8" defaultColWidth="9.46484375" defaultRowHeight="14.25" outlineLevelRow="1"/>
  <cols>
    <col width="0.46484375" customWidth="1" style="2978" min="1" max="3"/>
    <col width="2.46484375" customWidth="1" style="2978" min="4" max="4"/>
    <col width="32.46484375" customWidth="1" style="2978" min="5" max="5"/>
    <col width="16.46484375" customWidth="1" style="2978" min="6" max="10"/>
    <col width="16.46484375" customWidth="1" style="2979" min="11" max="16"/>
    <col width="0.46484375" customWidth="1" style="2979" min="17" max="18"/>
    <col width="14" bestFit="1" customWidth="1" style="2979" min="19" max="19"/>
    <col width="12.46484375" customWidth="1" style="2979" min="20" max="20"/>
    <col width="14.46484375" customWidth="1" style="2979" min="21" max="21"/>
    <col width="12.46484375" customWidth="1" style="2979" min="22" max="22"/>
    <col width="13.46484375" customWidth="1" style="2979" min="23" max="23"/>
    <col width="4.46484375" customWidth="1" style="2978" min="24" max="24"/>
    <col width="14.46484375" customWidth="1" style="2978" min="25" max="25"/>
    <col width="12.46484375" customWidth="1" style="2978" min="26" max="27"/>
    <col width="8.46484375" customWidth="1" style="2978" min="28" max="28"/>
    <col width="17.46484375" customWidth="1" style="2978" min="29" max="29"/>
    <col width="13.46484375" customWidth="1" style="2978" min="30" max="31"/>
    <col width="12" customWidth="1" style="2978" min="32" max="33"/>
    <col width="12.46484375" customWidth="1" style="2978" min="34" max="34"/>
    <col width="12" customWidth="1" style="2978" min="35" max="38"/>
    <col width="14" customWidth="1" style="2978" min="39" max="39"/>
    <col hidden="1" width="13" customWidth="1" style="2978" min="40" max="40"/>
    <col width="12" customWidth="1" style="2978" min="41" max="41"/>
    <col hidden="1" width="13" customWidth="1" style="2978" min="42" max="42"/>
    <col width="12" customWidth="1" style="2978" min="43" max="43"/>
    <col hidden="1" width="13" customWidth="1" style="2978" min="44" max="44"/>
    <col width="12" customWidth="1" style="2978" min="45" max="45"/>
    <col hidden="1" width="13" customWidth="1" style="2978" min="46" max="46"/>
    <col width="12.46484375" customWidth="1" style="2978" min="47" max="47"/>
    <col hidden="1" width="13" customWidth="1" style="2978" min="48" max="48"/>
    <col width="12.46484375" customWidth="1" style="2978" min="49" max="49"/>
    <col hidden="1" width="13" customWidth="1" style="2978" min="50" max="50"/>
    <col width="14.46484375" customWidth="1" style="2978" min="51" max="51"/>
    <col hidden="1" width="13" customWidth="1" style="2978" min="52" max="52"/>
    <col width="14" customWidth="1" style="2978" min="53" max="53"/>
    <col hidden="1" width="13" customWidth="1" style="2978" min="54" max="54"/>
    <col width="12.46484375" customWidth="1" style="2978" min="55" max="55"/>
    <col hidden="1" width="13" customWidth="1" style="2978" min="56" max="56"/>
    <col width="13.46484375" customWidth="1" style="2978" min="57" max="57"/>
    <col hidden="1" width="13" customWidth="1" style="2978" min="58" max="58"/>
    <col width="14.46484375" customWidth="1" style="2978" min="59" max="59"/>
    <col width="9.46484375" customWidth="1" style="2978" min="60" max="16384"/>
  </cols>
  <sheetData>
    <row r="1" ht="4.35" customHeight="1" s="2885"/>
    <row r="2" ht="4.35" customHeight="1" s="2885"/>
    <row r="3" ht="20.1" customHeight="1" s="2885" thickBot="1">
      <c r="D3" s="931" t="inlineStr">
        <is>
          <t>EXECUTIVE SUMMARY</t>
        </is>
      </c>
      <c r="E3" s="395" t="n"/>
      <c r="F3" s="395" t="n"/>
      <c r="G3" s="395" t="n"/>
      <c r="H3" s="395" t="n"/>
      <c r="I3" s="395" t="n"/>
      <c r="J3" s="395" t="n"/>
      <c r="K3" s="395" t="n"/>
      <c r="L3" s="395" t="n"/>
      <c r="M3" s="395" t="n"/>
      <c r="N3" s="395" t="n"/>
      <c r="O3" s="395" t="n"/>
      <c r="P3" s="2980">
        <f>Global!$G$7</f>
        <v/>
      </c>
      <c r="Q3" s="2980" t="n"/>
      <c r="T3" s="2978" t="n"/>
      <c r="U3" s="2978" t="n"/>
      <c r="V3" s="2978" t="n"/>
      <c r="W3" s="2978" t="n"/>
    </row>
    <row r="4" ht="14.65" customHeight="1" s="2885" thickTop="1">
      <c r="E4" s="3008" t="n"/>
      <c r="U4" s="2978" t="n"/>
      <c r="V4" s="2978" t="n"/>
      <c r="W4" s="2978" t="n"/>
    </row>
    <row r="5">
      <c r="T5" s="2978" t="n"/>
      <c r="U5" s="2978" t="n"/>
      <c r="V5" s="2978" t="n"/>
      <c r="W5" s="2978" t="n"/>
    </row>
    <row r="6">
      <c r="E6" s="3004" t="inlineStr">
        <is>
          <t>Purchase/Exit Assumptions:</t>
        </is>
      </c>
      <c r="H6" s="3004" t="inlineStr">
        <is>
          <t>General Assumptions:</t>
        </is>
      </c>
      <c r="L6" s="3004" t="inlineStr">
        <is>
          <t>Exit Cap Rate Sensitivity</t>
        </is>
      </c>
      <c r="M6" s="646" t="n"/>
      <c r="N6" s="648">
        <f>O6-0.005</f>
        <v/>
      </c>
      <c r="O6" s="648">
        <f>F7</f>
        <v/>
      </c>
      <c r="P6" s="648">
        <f>O6+0.005</f>
        <v/>
      </c>
      <c r="T6" s="2978" t="n"/>
      <c r="U6" s="2978" t="n"/>
      <c r="V6" s="2978" t="n"/>
      <c r="W6" s="2978" t="n"/>
    </row>
    <row r="7">
      <c r="E7" s="2978" t="inlineStr">
        <is>
          <t>Exit Cap Rate</t>
        </is>
      </c>
      <c r="F7" s="637" t="n">
        <v>0.08500000000000001</v>
      </c>
      <c r="H7" s="2978" t="inlineStr">
        <is>
          <t>Rentable SF</t>
        </is>
      </c>
      <c r="J7" s="635">
        <f>Global!G18</f>
        <v/>
      </c>
      <c r="L7" s="3009">
        <f>$H$21</f>
        <v/>
      </c>
      <c r="N7" s="647" t="n"/>
      <c r="O7" s="647" t="n"/>
      <c r="P7" s="647" t="n"/>
      <c r="T7" s="2978" t="n"/>
      <c r="U7" s="2978" t="n"/>
      <c r="V7" s="2978" t="n"/>
      <c r="W7" s="2978" t="n"/>
    </row>
    <row r="8">
      <c r="E8" s="2978" t="inlineStr">
        <is>
          <t>Closing/Acq Costs</t>
        </is>
      </c>
      <c r="F8" s="637" t="n">
        <v>0.01</v>
      </c>
      <c r="H8" s="2978" t="inlineStr">
        <is>
          <t>In-Place Occupancy</t>
        </is>
      </c>
      <c r="J8" s="636">
        <f>Global!G19</f>
        <v/>
      </c>
      <c r="L8" s="2978" t="inlineStr">
        <is>
          <t>3-Year UIRR</t>
        </is>
      </c>
      <c r="M8" s="2978" t="n"/>
      <c r="N8" s="649">
        <f>Z262</f>
        <v/>
      </c>
      <c r="O8" s="649">
        <f>H30</f>
        <v/>
      </c>
      <c r="P8" s="649">
        <f>AA262</f>
        <v/>
      </c>
      <c r="T8" s="2978" t="n"/>
      <c r="U8" s="2978" t="n"/>
      <c r="V8" s="2978" t="n"/>
      <c r="W8" s="2978" t="n"/>
    </row>
    <row r="9">
      <c r="E9" s="2978" t="inlineStr">
        <is>
          <t>Cost of Exit Sale</t>
        </is>
      </c>
      <c r="F9" s="637" t="n">
        <v>0.02</v>
      </c>
      <c r="H9" s="2978" t="inlineStr">
        <is>
          <t>Yr. 1 Occupancy</t>
        </is>
      </c>
      <c r="J9" s="636">
        <f>'Lease Audit '!C16</f>
        <v/>
      </c>
      <c r="L9" s="2978" t="inlineStr">
        <is>
          <t>5-Year UIRR</t>
        </is>
      </c>
      <c r="N9" s="649">
        <f>Z264</f>
        <v/>
      </c>
      <c r="O9" s="649">
        <f>H32</f>
        <v/>
      </c>
      <c r="P9" s="649">
        <f>AA264</f>
        <v/>
      </c>
      <c r="T9" s="2978" t="n"/>
      <c r="U9" s="2978" t="n"/>
      <c r="V9" s="2978" t="n"/>
      <c r="W9" s="2978" t="n"/>
    </row>
    <row r="10">
      <c r="E10" s="2978" t="inlineStr">
        <is>
          <t>Hold Period</t>
        </is>
      </c>
      <c r="F10" s="650" t="n">
        <v>5</v>
      </c>
      <c r="H10" s="2978" t="inlineStr">
        <is>
          <t>In-Place NOI (Month 1)</t>
        </is>
      </c>
      <c r="J10" s="3001">
        <f>SUMIFS('Cash flow'!P:P,'Cash flow'!$A:$A,"Net Operating Income")*12</f>
        <v/>
      </c>
      <c r="K10" s="1698" t="n"/>
      <c r="L10" s="2978" t="inlineStr">
        <is>
          <t>7-Year UIRR</t>
        </is>
      </c>
      <c r="N10" s="649">
        <f>Z266</f>
        <v/>
      </c>
      <c r="O10" s="649">
        <f>H34</f>
        <v/>
      </c>
      <c r="P10" s="649">
        <f>AA266</f>
        <v/>
      </c>
      <c r="T10" s="2978" t="n"/>
      <c r="U10" s="2978" t="n"/>
      <c r="V10" s="2978" t="n"/>
      <c r="W10" s="2978" t="n"/>
    </row>
    <row r="11">
      <c r="F11" s="637" t="n"/>
      <c r="J11" s="639" t="n"/>
      <c r="L11" s="2978" t="n"/>
      <c r="N11" s="649" t="n"/>
      <c r="O11" s="649" t="n"/>
      <c r="P11" s="649" t="n"/>
      <c r="T11" s="2978" t="n"/>
      <c r="U11" s="2978" t="n"/>
      <c r="V11" s="2978" t="n"/>
      <c r="W11" s="2978" t="n"/>
    </row>
    <row r="12">
      <c r="E12" s="3004" t="inlineStr">
        <is>
          <t>Financing:</t>
        </is>
      </c>
      <c r="F12" s="640" t="n"/>
      <c r="H12" s="3004" t="inlineStr">
        <is>
          <t>Loan Funding Schedule:</t>
        </is>
      </c>
      <c r="L12" s="3001" t="n"/>
      <c r="T12" s="2978" t="n"/>
      <c r="U12" s="2978" t="n"/>
      <c r="V12" s="2978" t="n"/>
      <c r="W12" s="2978" t="n"/>
    </row>
    <row r="13">
      <c r="E13" s="2978" t="inlineStr">
        <is>
          <t>Loan to Value</t>
        </is>
      </c>
      <c r="F13" s="651" t="n">
        <v>0.6</v>
      </c>
      <c r="H13" s="2978" t="inlineStr">
        <is>
          <t>At Purchase</t>
        </is>
      </c>
      <c r="J13" s="3001">
        <f>'Loan Calculation'!C6</f>
        <v/>
      </c>
      <c r="L13" s="3001" t="n"/>
      <c r="M13" s="3010" t="n"/>
      <c r="T13" s="2978" t="n"/>
      <c r="U13" s="2978" t="n"/>
      <c r="V13" s="2978" t="n"/>
      <c r="W13" s="2978" t="n"/>
    </row>
    <row r="14">
      <c r="E14" s="2978" t="inlineStr">
        <is>
          <t>Mid-Range Value</t>
        </is>
      </c>
      <c r="F14" s="3001">
        <f>H21</f>
        <v/>
      </c>
      <c r="H14" s="2978" t="inlineStr">
        <is>
          <t>Year 1 (From Escrow)</t>
        </is>
      </c>
      <c r="J14" s="3001">
        <f>'Loan Calculation'!K27</f>
        <v/>
      </c>
      <c r="K14" s="3004" t="n"/>
      <c r="L14" s="3001" t="n"/>
      <c r="M14" s="2978" t="n"/>
      <c r="N14" s="2978" t="n"/>
      <c r="O14" s="2978" t="n"/>
      <c r="T14" s="2978" t="n"/>
      <c r="U14" s="2978" t="n"/>
      <c r="V14" s="2978" t="n"/>
      <c r="W14" s="2978" t="n"/>
    </row>
    <row r="15">
      <c r="E15" s="2978" t="inlineStr">
        <is>
          <t>Loan Amount</t>
        </is>
      </c>
      <c r="F15" s="3001">
        <f>F14*F13</f>
        <v/>
      </c>
      <c r="H15" s="2978" t="inlineStr">
        <is>
          <t>Year 2 (From Escrow)</t>
        </is>
      </c>
      <c r="J15" s="3001">
        <f>'Loan Calculation'!K39</f>
        <v/>
      </c>
      <c r="K15" s="2978" t="n"/>
      <c r="L15" s="3001" t="n"/>
      <c r="T15" s="2978" t="n"/>
      <c r="U15" s="2978" t="n"/>
      <c r="V15" s="2978" t="n"/>
      <c r="W15" s="2978" t="n"/>
    </row>
    <row r="16">
      <c r="E16" s="2978" t="inlineStr">
        <is>
          <t>Amortization (Months)</t>
        </is>
      </c>
      <c r="F16" s="652">
        <f>30*12</f>
        <v/>
      </c>
      <c r="H16" s="2978" t="inlineStr">
        <is>
          <t>Year 3 (From Escrow)</t>
        </is>
      </c>
      <c r="J16" s="3001">
        <f>'Loan Calculation'!K51</f>
        <v/>
      </c>
      <c r="K16" s="3005" t="n"/>
      <c r="L16" s="3001" t="n"/>
      <c r="T16" s="2978" t="n"/>
      <c r="U16" s="2978" t="n"/>
      <c r="V16" s="2978" t="n"/>
      <c r="W16" s="2978" t="n"/>
    </row>
    <row r="17">
      <c r="E17" s="2978" t="inlineStr">
        <is>
          <t>Interest Rate</t>
        </is>
      </c>
      <c r="F17" s="637" t="n">
        <v>0.0675</v>
      </c>
      <c r="H17" s="2978" t="inlineStr">
        <is>
          <t>Year 4 (From Escrow)</t>
        </is>
      </c>
      <c r="J17" s="3006">
        <f>'Loan Calculation'!K63</f>
        <v/>
      </c>
      <c r="K17" s="3001" t="n"/>
      <c r="T17" s="2978" t="n"/>
      <c r="U17" s="2978" t="n"/>
      <c r="V17" s="2978" t="n"/>
      <c r="W17" s="2978" t="n"/>
    </row>
    <row r="18">
      <c r="E18" s="2978" t="inlineStr">
        <is>
          <t>Interest Only (Months)</t>
        </is>
      </c>
      <c r="F18" s="652" t="n">
        <v>0</v>
      </c>
      <c r="H18" s="645" t="inlineStr">
        <is>
          <t>Total</t>
        </is>
      </c>
      <c r="J18" s="3001">
        <f>SUM(J13:J17)</f>
        <v/>
      </c>
      <c r="K18" s="2978" t="n"/>
      <c r="T18" s="2978" t="n"/>
      <c r="U18" s="2978" t="n"/>
      <c r="V18" s="2978" t="n"/>
      <c r="W18" s="2978" t="n"/>
    </row>
    <row r="19">
      <c r="F19" s="640" t="n"/>
      <c r="K19" s="3005" t="n"/>
      <c r="T19" s="2978" t="n"/>
      <c r="U19" s="2978" t="n"/>
      <c r="V19" s="2978" t="n"/>
      <c r="W19" s="2978" t="n"/>
    </row>
    <row r="20">
      <c r="T20" s="2978" t="n"/>
      <c r="U20" s="2978" t="n"/>
      <c r="V20" s="2978" t="n"/>
      <c r="W20" s="2978" t="n"/>
    </row>
    <row r="21" customFormat="1" s="2989">
      <c r="E21" s="2990" t="inlineStr">
        <is>
          <t>PURCHASE PRICE</t>
        </is>
      </c>
      <c r="F21" s="2991" t="n"/>
      <c r="G21" s="2992">
        <f>H21-$J$22</f>
        <v/>
      </c>
      <c r="H21" s="3011" t="n">
        <v>16250000</v>
      </c>
      <c r="I21" s="2992">
        <f>H21+$J$22</f>
        <v/>
      </c>
      <c r="J21" s="3012" t="inlineStr">
        <is>
          <t>Increments:</t>
        </is>
      </c>
      <c r="K21" s="3013" t="n"/>
      <c r="M21" s="3014" t="inlineStr"/>
    </row>
    <row r="22" customFormat="1" s="2989">
      <c r="E22" s="2994" t="inlineStr">
        <is>
          <t>Per Square Foot</t>
        </is>
      </c>
      <c r="F22" s="2991" t="n"/>
      <c r="G22" s="2995">
        <f>G21/$J$7</f>
        <v/>
      </c>
      <c r="H22" s="2996">
        <f>H21/$J$7</f>
        <v/>
      </c>
      <c r="I22" s="2995">
        <f>I21/$J$7</f>
        <v/>
      </c>
      <c r="J22" s="3015" t="n">
        <v>250000</v>
      </c>
    </row>
    <row r="23">
      <c r="T23" s="2978" t="n"/>
      <c r="U23" s="2978" t="n"/>
      <c r="V23" s="2978" t="n"/>
      <c r="W23" s="2978" t="n"/>
    </row>
    <row r="24">
      <c r="E24" s="2997" t="inlineStr">
        <is>
          <t>Cap Rates</t>
        </is>
      </c>
      <c r="T24" s="2978" t="n"/>
      <c r="U24" s="2978" t="n"/>
      <c r="V24" s="2978" t="n"/>
      <c r="W24" s="2978" t="n"/>
    </row>
    <row r="25">
      <c r="E25" s="2978" t="inlineStr">
        <is>
          <t>In-Place Cap Rate</t>
        </is>
      </c>
      <c r="G25" s="636">
        <f>$J$10/G21</f>
        <v/>
      </c>
      <c r="H25" s="636">
        <f>$J$10/H21</f>
        <v/>
      </c>
      <c r="I25" s="636">
        <f>$J$10/I21</f>
        <v/>
      </c>
      <c r="T25" s="2978" t="n"/>
      <c r="U25" s="2978" t="n"/>
      <c r="V25" s="2978" t="n"/>
      <c r="W25" s="2978" t="n"/>
    </row>
    <row r="26">
      <c r="E26" s="3016" t="inlineStr">
        <is>
          <t>Year 1 Cap Rate</t>
        </is>
      </c>
      <c r="F26" s="3017" t="n"/>
      <c r="G26" s="1967">
        <f>$G$47/G21</f>
        <v/>
      </c>
      <c r="H26" s="1967">
        <f>$G$47/H21</f>
        <v/>
      </c>
      <c r="I26" s="1968">
        <f>$G$47/I21</f>
        <v/>
      </c>
      <c r="J26" s="2999" t="n"/>
      <c r="T26" s="2978" t="n"/>
      <c r="U26" s="2978" t="n"/>
      <c r="V26" s="2978" t="n"/>
      <c r="W26" s="2978" t="n"/>
    </row>
    <row r="27">
      <c r="E27" s="2978" t="inlineStr">
        <is>
          <t>Year 3 Cap Rate</t>
        </is>
      </c>
      <c r="F27" s="3018" t="n"/>
      <c r="G27" s="636">
        <f>Proforma!$H$44/'Exec Summ'!G21</f>
        <v/>
      </c>
      <c r="H27" s="636">
        <f>Proforma!$H$44/'Exec Summ'!H21</f>
        <v/>
      </c>
      <c r="I27" s="636">
        <f>Proforma!$H$44/'Exec Summ'!I21</f>
        <v/>
      </c>
      <c r="J27" s="2999" t="n"/>
      <c r="T27" s="2978" t="n"/>
      <c r="U27" s="2978" t="n"/>
      <c r="V27" s="2978" t="n"/>
      <c r="W27" s="2978" t="n"/>
    </row>
    <row r="28">
      <c r="H28" s="3019" t="n"/>
      <c r="J28" s="3020" t="inlineStr">
        <is>
          <t>IRR Breakdown:</t>
        </is>
      </c>
      <c r="K28" s="3021" t="n"/>
      <c r="L28" s="2978" t="n"/>
      <c r="M28" s="2978" t="n"/>
      <c r="N28" s="2978" t="n"/>
      <c r="O28" s="2978" t="n"/>
      <c r="P28" s="2978" t="n"/>
      <c r="Q28" s="2978" t="n"/>
      <c r="R28" s="2978" t="n"/>
      <c r="S28" s="2978" t="n"/>
      <c r="T28" s="2978" t="n"/>
      <c r="U28" s="2978" t="n"/>
      <c r="V28" s="2978" t="n"/>
      <c r="W28" s="2978" t="n"/>
    </row>
    <row r="29">
      <c r="E29" s="2997" t="inlineStr">
        <is>
          <t>IRR Range - Unleveraged</t>
        </is>
      </c>
      <c r="H29" s="3019" t="n"/>
      <c r="J29" s="3022" t="inlineStr">
        <is>
          <t>Cash Flow</t>
        </is>
      </c>
      <c r="K29" s="3022" t="inlineStr">
        <is>
          <t>Exit Sale</t>
        </is>
      </c>
      <c r="T29" s="2978" t="n"/>
      <c r="U29" s="2978" t="n"/>
      <c r="V29" s="2978" t="n"/>
      <c r="W29" s="2978" t="n"/>
    </row>
    <row r="30">
      <c r="D30" s="3023" t="n">
        <v>3</v>
      </c>
      <c r="E30" s="2978" t="inlineStr">
        <is>
          <t>3-Year IRR</t>
        </is>
      </c>
      <c r="G30" s="661">
        <f>VLOOKUP($D30,'Sensitivity-Low'!$A$26:$C$31,3,0)</f>
        <v/>
      </c>
      <c r="H30" s="662">
        <f>VLOOKUP($D30,'Return Metrics'!$D$26:$F$31,3,0)</f>
        <v/>
      </c>
      <c r="I30" s="661">
        <f>VLOOKUP($D30,'Sensitivity-High'!$A$26:$C$31,3,0)</f>
        <v/>
      </c>
      <c r="J30" s="663">
        <f>M82</f>
        <v/>
      </c>
      <c r="K30" s="663">
        <f>P82</f>
        <v/>
      </c>
      <c r="T30" s="2978" t="n"/>
      <c r="U30" s="2978" t="n"/>
      <c r="V30" s="2978" t="n"/>
      <c r="W30" s="2978" t="n"/>
    </row>
    <row r="31">
      <c r="D31" s="3023" t="n">
        <v>4</v>
      </c>
      <c r="E31" s="2978" t="inlineStr">
        <is>
          <t>4-Year IRR</t>
        </is>
      </c>
      <c r="G31" s="661">
        <f>VLOOKUP($D31,'Sensitivity-Low'!$A$26:$C$31,3,0)</f>
        <v/>
      </c>
      <c r="H31" s="662">
        <f>VLOOKUP($D31,'Return Metrics'!$D$26:$F$31,3,0)</f>
        <v/>
      </c>
      <c r="I31" s="661">
        <f>VLOOKUP($D31,'Sensitivity-High'!$A$26:$C$31,3,0)</f>
        <v/>
      </c>
      <c r="J31" s="663">
        <f>M93</f>
        <v/>
      </c>
      <c r="K31" s="663">
        <f>P93</f>
        <v/>
      </c>
      <c r="T31" s="2978" t="n"/>
      <c r="U31" s="2978" t="n"/>
      <c r="V31" s="2978" t="n"/>
      <c r="W31" s="2978" t="n"/>
    </row>
    <row r="32">
      <c r="D32" s="3023" t="n">
        <v>5</v>
      </c>
      <c r="E32" s="2978" t="inlineStr">
        <is>
          <t>5-Year IRR</t>
        </is>
      </c>
      <c r="G32" s="661">
        <f>VLOOKUP($D32,'Sensitivity-Low'!$A$26:$C$31,3,0)</f>
        <v/>
      </c>
      <c r="H32" s="662">
        <f>VLOOKUP($D32,'Return Metrics'!$D$26:$F$31,3,0)</f>
        <v/>
      </c>
      <c r="I32" s="661">
        <f>VLOOKUP($D32,'Sensitivity-High'!$A$26:$C$31,3,0)</f>
        <v/>
      </c>
      <c r="J32" s="663">
        <f>M105</f>
        <v/>
      </c>
      <c r="K32" s="663">
        <f>P105</f>
        <v/>
      </c>
      <c r="T32" s="2978" t="n"/>
      <c r="U32" s="2978" t="n"/>
      <c r="V32" s="2978" t="n"/>
      <c r="W32" s="2978" t="n"/>
    </row>
    <row r="33">
      <c r="D33" s="3023" t="n">
        <v>6</v>
      </c>
      <c r="E33" s="2978" t="inlineStr">
        <is>
          <t>6-Year IRR</t>
        </is>
      </c>
      <c r="G33" s="661">
        <f>VLOOKUP($D33,'Sensitivity-Low'!$A$26:$C$31,3,0)</f>
        <v/>
      </c>
      <c r="H33" s="662">
        <f>VLOOKUP($D33,'Return Metrics'!$D$26:$F$31,3,0)</f>
        <v/>
      </c>
      <c r="I33" s="661">
        <f>VLOOKUP($D33,'Sensitivity-High'!$A$26:$C$31,3,0)</f>
        <v/>
      </c>
      <c r="J33" s="663">
        <f>M118</f>
        <v/>
      </c>
      <c r="K33" s="663">
        <f>P118</f>
        <v/>
      </c>
      <c r="T33" s="2978" t="n"/>
      <c r="U33" s="2978" t="n"/>
      <c r="V33" s="2978" t="n"/>
      <c r="W33" s="2978" t="n"/>
    </row>
    <row r="34">
      <c r="D34" s="3023" t="n">
        <v>7</v>
      </c>
      <c r="E34" s="2978" t="inlineStr">
        <is>
          <t>7-Year IRR</t>
        </is>
      </c>
      <c r="G34" s="661">
        <f>VLOOKUP($D34,'Sensitivity-Low'!$A$26:$C$31,3,0)</f>
        <v/>
      </c>
      <c r="H34" s="662">
        <f>VLOOKUP($D34,'Return Metrics'!$D$26:$F$31,3,0)</f>
        <v/>
      </c>
      <c r="I34" s="661">
        <f>VLOOKUP($D34,'Sensitivity-High'!$A$26:$C$31,3,0)</f>
        <v/>
      </c>
      <c r="J34" s="663">
        <f>M132</f>
        <v/>
      </c>
      <c r="K34" s="663">
        <f>P132</f>
        <v/>
      </c>
      <c r="T34" s="2978" t="n"/>
      <c r="U34" s="2978" t="n"/>
      <c r="V34" s="2978" t="n"/>
      <c r="W34" s="2978" t="n"/>
    </row>
    <row r="35">
      <c r="D35" s="3023" t="n">
        <v>10</v>
      </c>
      <c r="E35" s="2978" t="inlineStr">
        <is>
          <t>10-Year IRR</t>
        </is>
      </c>
      <c r="G35" s="661">
        <f>VLOOKUP($D35,'Sensitivity-Low'!$A$26:$C$31,3,0)</f>
        <v/>
      </c>
      <c r="H35" s="662">
        <f>VLOOKUP($D35,'Return Metrics'!$D$26:$F$31,3,0)</f>
        <v/>
      </c>
      <c r="I35" s="661">
        <f>VLOOKUP($D35,'Sensitivity-High'!$A$26:$C$31,3,0)</f>
        <v/>
      </c>
      <c r="J35" s="663">
        <f>M149</f>
        <v/>
      </c>
      <c r="K35" s="663">
        <f>P149</f>
        <v/>
      </c>
      <c r="T35" s="2978" t="n"/>
      <c r="U35" s="2978" t="n"/>
      <c r="V35" s="2978" t="n"/>
      <c r="W35" s="2978" t="n"/>
    </row>
    <row r="36">
      <c r="D36" s="3023" t="n"/>
      <c r="G36" s="661" t="n"/>
      <c r="H36" s="662" t="n"/>
      <c r="I36" s="661" t="n"/>
      <c r="U36" s="2978" t="n"/>
      <c r="V36" s="2978" t="n"/>
      <c r="W36" s="2978" t="n"/>
      <c r="AB36" s="664" t="n"/>
      <c r="AC36" s="2979" t="n"/>
      <c r="AD36" s="665" t="n"/>
      <c r="AE36" s="2979" t="n"/>
      <c r="AF36" s="2979" t="n"/>
      <c r="AG36" s="2979" t="n"/>
      <c r="AH36" s="2979" t="n"/>
      <c r="AI36" s="2979" t="n"/>
      <c r="AJ36" s="2979" t="n"/>
      <c r="AK36" s="2979" t="n"/>
      <c r="AL36" s="2979" t="n"/>
      <c r="AM36" s="2979" t="n"/>
      <c r="AN36" s="2979" t="n"/>
      <c r="AO36" s="2979" t="n"/>
      <c r="AP36" s="2979" t="n"/>
      <c r="AQ36" s="2979" t="n"/>
      <c r="AR36" s="2979" t="n"/>
      <c r="AS36" s="2979" t="n"/>
      <c r="AT36" s="2979" t="n"/>
      <c r="AU36" s="2979" t="n"/>
      <c r="AV36" s="2979" t="n"/>
      <c r="AW36" s="2979" t="n"/>
      <c r="AX36" s="2979" t="n"/>
      <c r="AY36" s="2979" t="n"/>
      <c r="AZ36" s="2979" t="n"/>
      <c r="BA36" s="2979" t="n"/>
      <c r="BB36" s="2979" t="n"/>
    </row>
    <row r="37">
      <c r="D37" s="3024" t="n"/>
      <c r="E37" s="2997" t="inlineStr">
        <is>
          <t>IRR Range - Leveraged</t>
        </is>
      </c>
      <c r="G37" s="661" t="n"/>
      <c r="H37" s="662" t="n"/>
      <c r="I37" s="661" t="n"/>
      <c r="U37" s="2978" t="n"/>
      <c r="V37" s="2978" t="n"/>
      <c r="W37" s="2978" t="n"/>
      <c r="AB37" s="664" t="n"/>
      <c r="AC37" s="666" t="n"/>
      <c r="AD37" s="667" t="n"/>
      <c r="AE37" s="667" t="n"/>
      <c r="AF37" s="667" t="n"/>
      <c r="AG37" s="667" t="n"/>
      <c r="AH37" s="667" t="n"/>
      <c r="AI37" s="667" t="n"/>
      <c r="AJ37" s="667" t="n"/>
      <c r="AK37" s="667" t="n"/>
      <c r="AL37" s="667" t="n"/>
      <c r="AM37" s="667" t="n"/>
      <c r="AN37" s="667" t="n"/>
      <c r="AO37" s="667" t="n"/>
      <c r="AP37" s="667" t="n"/>
      <c r="AQ37" s="667" t="n"/>
      <c r="AR37" s="667" t="n"/>
      <c r="AS37" s="667" t="n"/>
      <c r="AT37" s="667" t="n"/>
      <c r="AU37" s="667" t="n"/>
      <c r="AV37" s="667" t="n"/>
      <c r="AW37" s="667" t="n"/>
      <c r="AX37" s="667" t="n"/>
      <c r="AY37" s="2979" t="n"/>
      <c r="AZ37" s="2979" t="n"/>
      <c r="BA37" s="2979" t="n"/>
      <c r="BB37" s="2979" t="n"/>
    </row>
    <row r="38">
      <c r="D38" s="3023" t="n">
        <v>3</v>
      </c>
      <c r="E38" s="2978" t="inlineStr">
        <is>
          <t>3-Year IRR</t>
        </is>
      </c>
      <c r="G38" s="661">
        <f>VLOOKUP($D38,'Sensitivity-Low'!$A$48:$C$53,3,0)</f>
        <v/>
      </c>
      <c r="H38" s="662">
        <f>VLOOKUP($D38,'Return Metrics'!$D$48:$F$53,3,0)</f>
        <v/>
      </c>
      <c r="I38" s="661">
        <f>VLOOKUP($D38,'Sensitivity-High'!$A$48:$C$53,3,0)</f>
        <v/>
      </c>
      <c r="U38" s="668" t="n"/>
      <c r="V38" s="668" t="n"/>
      <c r="W38" s="668" t="n"/>
      <c r="X38" s="2979" t="n"/>
      <c r="Y38" s="668" t="n"/>
      <c r="Z38" s="668" t="n"/>
      <c r="AA38" s="668" t="n"/>
      <c r="AB38" s="664" t="n"/>
      <c r="AC38" s="2979" t="n"/>
      <c r="AD38" s="667" t="n"/>
      <c r="AE38" s="667" t="n"/>
      <c r="AF38" s="667" t="n"/>
      <c r="AG38" s="667" t="n"/>
      <c r="AH38" s="667" t="n"/>
      <c r="AI38" s="667" t="n"/>
      <c r="AJ38" s="667" t="n"/>
      <c r="AK38" s="667" t="n"/>
      <c r="AL38" s="667" t="n"/>
      <c r="AM38" s="667" t="n"/>
      <c r="AN38" s="667" t="n"/>
      <c r="AO38" s="667" t="n"/>
      <c r="AP38" s="667" t="n"/>
      <c r="AQ38" s="667" t="n"/>
      <c r="AR38" s="667" t="n"/>
      <c r="AS38" s="667" t="n"/>
      <c r="AT38" s="667" t="n"/>
      <c r="AU38" s="667" t="n"/>
      <c r="AV38" s="667" t="n"/>
      <c r="AW38" s="667" t="n"/>
      <c r="AX38" s="667" t="n"/>
      <c r="AY38" s="2979" t="n"/>
      <c r="AZ38" s="2979" t="n"/>
      <c r="BA38" s="2979" t="n"/>
      <c r="BB38" s="2979" t="n"/>
    </row>
    <row r="39">
      <c r="D39" s="3023" t="n">
        <v>4</v>
      </c>
      <c r="E39" s="2978" t="inlineStr">
        <is>
          <t>4-Year IRR</t>
        </is>
      </c>
      <c r="G39" s="661">
        <f>VLOOKUP($D39,'Sensitivity-Low'!$A$48:$C$53,3,0)</f>
        <v/>
      </c>
      <c r="H39" s="662">
        <f>VLOOKUP($D39,'Return Metrics'!$D$48:$F$53,3,0)</f>
        <v/>
      </c>
      <c r="I39" s="661">
        <f>VLOOKUP($D39,'Sensitivity-High'!$A$48:$C$53,3,0)</f>
        <v/>
      </c>
      <c r="U39" s="2978" t="n"/>
      <c r="V39" s="2978" t="n"/>
      <c r="W39" s="668" t="n"/>
      <c r="X39" s="2979" t="n"/>
      <c r="Y39" s="668" t="n"/>
      <c r="Z39" s="668" t="n"/>
      <c r="AA39" s="668" t="n"/>
      <c r="AB39" s="664" t="n"/>
      <c r="AC39" s="2979" t="n"/>
      <c r="AD39" s="3025" t="n"/>
      <c r="AE39" s="2979" t="n"/>
      <c r="AF39" s="2979" t="n"/>
      <c r="AG39" s="2979" t="n"/>
      <c r="AH39" s="2979" t="n"/>
      <c r="AI39" s="2979" t="n"/>
      <c r="AJ39" s="2979" t="n"/>
      <c r="AK39" s="2979" t="n"/>
      <c r="AL39" s="2979" t="n"/>
      <c r="AM39" s="2979" t="n"/>
      <c r="AN39" s="2979" t="n"/>
      <c r="AO39" s="2979" t="n"/>
      <c r="AP39" s="2979" t="n"/>
      <c r="AQ39" s="2979" t="n"/>
      <c r="AR39" s="2979" t="n"/>
      <c r="AS39" s="2979" t="n"/>
      <c r="AT39" s="2979" t="n"/>
      <c r="AU39" s="2979" t="n"/>
      <c r="AV39" s="2979" t="n"/>
      <c r="AW39" s="2979" t="n"/>
      <c r="AX39" s="2979" t="n"/>
      <c r="AY39" s="2979" t="n"/>
      <c r="AZ39" s="2979" t="n"/>
      <c r="BA39" s="2979" t="n"/>
      <c r="BB39" s="2979" t="n"/>
    </row>
    <row r="40">
      <c r="D40" s="3023" t="n">
        <v>5</v>
      </c>
      <c r="E40" s="2978" t="inlineStr">
        <is>
          <t>5-Year IRR</t>
        </is>
      </c>
      <c r="G40" s="661">
        <f>VLOOKUP($D40,'Sensitivity-Low'!$A$48:$C$53,3,0)</f>
        <v/>
      </c>
      <c r="H40" s="2410">
        <f>VLOOKUP($D40,'Return Metrics'!$D$48:$F$53,3,0)</f>
        <v/>
      </c>
      <c r="I40" s="661">
        <f>VLOOKUP($D40,'Sensitivity-High'!$A$48:$C$53,3,0)</f>
        <v/>
      </c>
      <c r="U40" s="2978" t="n"/>
      <c r="V40" s="2978" t="n"/>
      <c r="W40" s="668" t="n"/>
      <c r="X40" s="2979" t="n"/>
      <c r="Y40" s="3026" t="n"/>
      <c r="Z40" s="3026" t="n"/>
      <c r="AA40" s="3026" t="n"/>
      <c r="AC40" s="666" t="n"/>
      <c r="AD40" s="667" t="n"/>
      <c r="AE40" s="667" t="n"/>
      <c r="AF40" s="667" t="n"/>
      <c r="AG40" s="667" t="n"/>
      <c r="AH40" s="667" t="n"/>
      <c r="AI40" s="667" t="n"/>
      <c r="AJ40" s="667" t="n"/>
      <c r="AK40" s="667" t="n"/>
      <c r="AL40" s="667" t="n"/>
      <c r="AM40" s="667" t="n"/>
      <c r="AN40" s="667" t="n"/>
      <c r="AO40" s="667" t="n"/>
      <c r="AP40" s="667" t="n"/>
      <c r="AQ40" s="667" t="n"/>
      <c r="AR40" s="667" t="n"/>
      <c r="AS40" s="667" t="n"/>
      <c r="AT40" s="667" t="n"/>
      <c r="AU40" s="667" t="n"/>
      <c r="AV40" s="667" t="n"/>
      <c r="AW40" s="667" t="n"/>
      <c r="AX40" s="667" t="n"/>
      <c r="AY40" s="2979" t="n"/>
      <c r="AZ40" s="2979" t="n"/>
      <c r="BA40" s="2979" t="n"/>
      <c r="BB40" s="2979" t="n"/>
    </row>
    <row r="41">
      <c r="D41" s="3023" t="n">
        <v>6</v>
      </c>
      <c r="E41" s="2978" t="inlineStr">
        <is>
          <t>6-Year IRR</t>
        </is>
      </c>
      <c r="G41" s="661">
        <f>VLOOKUP($D41,'Sensitivity-Low'!$A$48:$C$53,3,0)</f>
        <v/>
      </c>
      <c r="H41" s="662">
        <f>VLOOKUP($D41,'Return Metrics'!$D$48:$F$53,3,0)</f>
        <v/>
      </c>
      <c r="I41" s="661">
        <f>VLOOKUP($D41,'Sensitivity-High'!$A$48:$C$53,3,0)</f>
        <v/>
      </c>
      <c r="K41" s="2978" t="n"/>
      <c r="L41" s="2978" t="n"/>
      <c r="M41" s="2978" t="n"/>
      <c r="N41" s="2978" t="n"/>
      <c r="O41" s="2978" t="n"/>
      <c r="P41" s="2978" t="n"/>
      <c r="Q41" s="2978" t="n"/>
      <c r="R41" s="2978" t="n"/>
      <c r="S41" s="2978" t="n"/>
      <c r="T41" s="2978" t="n"/>
      <c r="U41" s="2978" t="n"/>
      <c r="V41" s="2978" t="n"/>
      <c r="W41" s="668" t="n"/>
      <c r="X41" s="2979" t="n"/>
      <c r="Y41" s="3026" t="n"/>
      <c r="Z41" s="3026" t="n"/>
      <c r="AA41" s="3026" t="n"/>
      <c r="AC41" s="2979" t="n"/>
      <c r="AD41" s="667" t="n"/>
      <c r="AE41" s="667" t="n"/>
      <c r="AF41" s="667" t="n"/>
      <c r="AG41" s="667" t="n"/>
      <c r="AH41" s="667" t="n"/>
      <c r="AI41" s="667" t="n"/>
      <c r="AJ41" s="667" t="n"/>
      <c r="AK41" s="667" t="n"/>
      <c r="AL41" s="667" t="n"/>
      <c r="AM41" s="667" t="n"/>
      <c r="AN41" s="667" t="n"/>
      <c r="AO41" s="667" t="n"/>
      <c r="AP41" s="667" t="n"/>
      <c r="AQ41" s="667" t="n"/>
      <c r="AR41" s="667" t="n"/>
      <c r="AS41" s="667" t="n"/>
      <c r="AT41" s="667" t="n"/>
      <c r="AU41" s="667" t="n"/>
      <c r="AV41" s="667" t="n"/>
      <c r="AW41" s="667" t="n"/>
      <c r="AX41" s="667" t="n"/>
      <c r="AY41" s="2979" t="n"/>
      <c r="AZ41" s="2979" t="n"/>
      <c r="BA41" s="2979" t="n"/>
      <c r="BB41" s="2979" t="n"/>
    </row>
    <row r="42">
      <c r="D42" s="3023" t="n">
        <v>7</v>
      </c>
      <c r="E42" s="2978" t="inlineStr">
        <is>
          <t>7-Year IRR</t>
        </is>
      </c>
      <c r="G42" s="661">
        <f>VLOOKUP($D42,'Sensitivity-Low'!$A$48:$C$53,3,0)</f>
        <v/>
      </c>
      <c r="H42" s="662">
        <f>VLOOKUP($D42,'Return Metrics'!$D$48:$F$53,3,0)</f>
        <v/>
      </c>
      <c r="I42" s="661">
        <f>VLOOKUP($D42,'Sensitivity-High'!$A$48:$C$53,3,0)</f>
        <v/>
      </c>
      <c r="K42" s="2978" t="n"/>
      <c r="L42" s="2978" t="n"/>
      <c r="M42" s="2978" t="n"/>
      <c r="N42" s="2978" t="n"/>
      <c r="O42" s="2978" t="n"/>
      <c r="P42" s="2978" t="n"/>
      <c r="Q42" s="2978" t="n"/>
      <c r="R42" s="2978" t="n"/>
      <c r="S42" s="2978" t="n"/>
      <c r="T42" s="2978" t="n"/>
      <c r="U42" s="668" t="n"/>
      <c r="V42" s="668" t="n"/>
      <c r="W42" s="668" t="n"/>
      <c r="X42" s="2979" t="n"/>
      <c r="Y42" s="3026" t="n"/>
      <c r="Z42" s="3026" t="n"/>
      <c r="AA42" s="3026" t="n"/>
      <c r="AB42" s="645" t="n"/>
      <c r="AY42" s="2979" t="n"/>
      <c r="AZ42" s="2979" t="n"/>
      <c r="BA42" s="2979" t="n"/>
      <c r="BB42" s="2979" t="n"/>
    </row>
    <row r="43">
      <c r="D43" s="3023" t="n">
        <v>10</v>
      </c>
      <c r="E43" s="2978" t="inlineStr">
        <is>
          <t>10-Year IRR</t>
        </is>
      </c>
      <c r="G43" s="661">
        <f>VLOOKUP($D43,'Sensitivity-Low'!$A$48:$C$53,3,0)</f>
        <v/>
      </c>
      <c r="H43" s="662">
        <f>VLOOKUP($D43,'Return Metrics'!$D$48:$F$53,3,0)</f>
        <v/>
      </c>
      <c r="I43" s="661">
        <f>VLOOKUP($D43,'Sensitivity-High'!$A$48:$C$53,3,0)</f>
        <v/>
      </c>
      <c r="K43" s="2978" t="n"/>
      <c r="L43" s="2978" t="n"/>
      <c r="M43" s="2978" t="n"/>
      <c r="N43" s="2978" t="n"/>
      <c r="O43" s="2978" t="n"/>
      <c r="P43" s="2978" t="n"/>
      <c r="Q43" s="2978" t="n"/>
      <c r="R43" s="2978" t="n"/>
      <c r="S43" s="2978" t="n"/>
      <c r="T43" s="2978" t="n"/>
      <c r="X43" s="2979" t="n"/>
      <c r="AB43" s="645" t="n"/>
      <c r="AC43" s="2979" t="n"/>
      <c r="AD43" s="2979" t="n"/>
      <c r="AE43" s="2979" t="n"/>
      <c r="AF43" s="2979" t="n"/>
      <c r="AG43" s="2979" t="n"/>
      <c r="AH43" s="2979" t="n"/>
      <c r="AI43" s="2979" t="n"/>
      <c r="AJ43" s="2979" t="n"/>
      <c r="AK43" s="2979" t="n"/>
      <c r="AL43" s="2979" t="n"/>
      <c r="AM43" s="2979" t="n"/>
      <c r="AN43" s="2979" t="n"/>
      <c r="AO43" s="2979" t="n"/>
      <c r="AP43" s="2979" t="n"/>
      <c r="AQ43" s="2979" t="n"/>
      <c r="AR43" s="2979" t="n"/>
      <c r="AS43" s="2979" t="n"/>
      <c r="AT43" s="2979" t="n"/>
      <c r="AU43" s="2979" t="n"/>
      <c r="AV43" s="2979" t="n"/>
      <c r="AW43" s="2979" t="n"/>
      <c r="AX43" s="2979" t="n"/>
      <c r="AY43" s="2979" t="n"/>
      <c r="AZ43" s="2979" t="n"/>
      <c r="BA43" s="2979" t="n"/>
      <c r="BB43" s="2979" t="n"/>
    </row>
    <row r="44">
      <c r="D44" s="3024" t="n"/>
      <c r="K44" s="2978" t="n"/>
      <c r="L44" s="2978" t="n"/>
      <c r="M44" s="2978" t="n"/>
      <c r="N44" s="2978" t="n"/>
      <c r="O44" s="2978" t="n"/>
      <c r="P44" s="2978" t="n"/>
      <c r="Q44" s="2978" t="n"/>
      <c r="R44" s="3023" t="n"/>
      <c r="S44" s="2978" t="n"/>
      <c r="T44" s="2978" t="n"/>
      <c r="U44" s="2978" t="n"/>
      <c r="V44" s="2978" t="n"/>
      <c r="W44" s="2978" t="n"/>
      <c r="AC44" s="2979" t="n"/>
      <c r="AD44" s="665" t="n"/>
      <c r="AE44" s="2979" t="n"/>
      <c r="AF44" s="2979" t="n"/>
      <c r="AG44" s="2979" t="n"/>
      <c r="AH44" s="2979" t="n"/>
      <c r="AI44" s="2979" t="n"/>
      <c r="AJ44" s="2979" t="n"/>
      <c r="AK44" s="2979" t="n"/>
      <c r="AL44" s="2979" t="n"/>
      <c r="AM44" s="2979" t="n"/>
      <c r="AN44" s="2979" t="n"/>
      <c r="AO44" s="2979" t="n"/>
      <c r="AP44" s="2979" t="n"/>
      <c r="AQ44" s="2979" t="n"/>
      <c r="AR44" s="2979" t="n"/>
      <c r="AS44" s="2979" t="n"/>
      <c r="AT44" s="2979" t="n"/>
      <c r="AU44" s="2979" t="n"/>
      <c r="AV44" s="2979" t="n"/>
      <c r="AW44" s="2979" t="n"/>
      <c r="AX44" s="2979" t="n"/>
      <c r="AY44" s="2979" t="n"/>
      <c r="AZ44" s="2979" t="n"/>
      <c r="BA44" s="2979" t="n"/>
      <c r="BB44" s="2979" t="n"/>
    </row>
    <row r="45">
      <c r="E45" s="929" t="inlineStr">
        <is>
          <t>CASH FLOW</t>
        </is>
      </c>
      <c r="F45" s="3027" t="inlineStr">
        <is>
          <t>Purchase</t>
        </is>
      </c>
      <c r="G45" s="3027" t="inlineStr">
        <is>
          <t>Year 1</t>
        </is>
      </c>
      <c r="H45" s="3027" t="inlineStr">
        <is>
          <t>Year 2</t>
        </is>
      </c>
      <c r="I45" s="3027" t="inlineStr">
        <is>
          <t>Year 3</t>
        </is>
      </c>
      <c r="J45" s="3027" t="inlineStr">
        <is>
          <t>Year 4</t>
        </is>
      </c>
      <c r="K45" s="3027" t="inlineStr">
        <is>
          <t>Year 5</t>
        </is>
      </c>
      <c r="L45" s="3027" t="inlineStr">
        <is>
          <t>Year 6</t>
        </is>
      </c>
      <c r="M45" s="3027" t="inlineStr">
        <is>
          <t>Year 7</t>
        </is>
      </c>
      <c r="N45" s="3027" t="inlineStr">
        <is>
          <t>Year 8</t>
        </is>
      </c>
      <c r="O45" s="3027" t="inlineStr">
        <is>
          <t>Year 9</t>
        </is>
      </c>
      <c r="P45" s="3027" t="inlineStr">
        <is>
          <t>Year 10</t>
        </is>
      </c>
      <c r="Q45" s="3027" t="n"/>
      <c r="R45" s="3028" t="inlineStr">
        <is>
          <t>Year 11</t>
        </is>
      </c>
      <c r="S45" s="2978" t="n"/>
      <c r="T45" s="2978" t="n"/>
      <c r="U45" s="2978" t="n"/>
      <c r="V45" s="3026" t="n"/>
      <c r="W45" s="3026" t="n"/>
      <c r="X45" s="667" t="n"/>
      <c r="Y45" s="667" t="n"/>
      <c r="Z45" s="667" t="n"/>
      <c r="AA45" s="667" t="n"/>
      <c r="AB45" s="667" t="n"/>
      <c r="AC45" s="667" t="n"/>
      <c r="AD45" s="667" t="n"/>
      <c r="AE45" s="667" t="n"/>
      <c r="AF45" s="667" t="n"/>
      <c r="AG45" s="667" t="n"/>
      <c r="AH45" s="667" t="n"/>
      <c r="AI45" s="667" t="n"/>
      <c r="AJ45" s="667" t="n"/>
      <c r="AK45" s="667" t="n"/>
      <c r="AL45" s="667" t="n"/>
      <c r="AM45" s="667" t="n"/>
      <c r="AN45" s="667" t="n"/>
      <c r="AO45" s="667" t="n"/>
      <c r="AP45" s="667" t="n"/>
      <c r="AQ45" s="2979" t="n"/>
      <c r="AR45" s="2979" t="n"/>
      <c r="AS45" s="2979" t="n"/>
      <c r="AT45" s="2979" t="n"/>
      <c r="AU45" s="2979" t="n"/>
      <c r="AV45" s="2979" t="n"/>
      <c r="AW45" s="2979" t="n"/>
      <c r="AX45" s="2979" t="n"/>
    </row>
    <row r="46">
      <c r="E46" s="3029" t="inlineStr">
        <is>
          <t>Purchase Price</t>
        </is>
      </c>
      <c r="F46" s="3030">
        <f>-H21*(1+F8)</f>
        <v/>
      </c>
      <c r="G46" s="3031" t="n"/>
      <c r="H46" s="1697" t="n"/>
      <c r="I46" s="1697" t="n"/>
      <c r="J46" s="1697" t="n"/>
      <c r="K46" s="1697" t="n"/>
      <c r="L46" s="1697" t="n"/>
      <c r="M46" s="3031" t="n"/>
      <c r="N46" s="3031" t="n"/>
      <c r="O46" s="3031" t="n"/>
      <c r="P46" s="3031" t="n"/>
      <c r="Q46" s="3031" t="n"/>
      <c r="R46" s="3032" t="n"/>
      <c r="S46" s="2978" t="n"/>
      <c r="T46" s="2978" t="n"/>
      <c r="U46" s="2978" t="n"/>
      <c r="V46" s="3026" t="n"/>
      <c r="W46" s="3026" t="n"/>
      <c r="X46" s="667" t="n"/>
      <c r="Y46" s="667" t="n"/>
      <c r="Z46" s="667" t="n"/>
      <c r="AA46" s="667" t="n"/>
      <c r="AB46" s="667" t="n"/>
      <c r="AC46" s="667" t="n"/>
      <c r="AD46" s="667" t="n"/>
      <c r="AE46" s="667" t="n"/>
      <c r="AF46" s="667" t="n"/>
      <c r="AG46" s="667" t="n"/>
      <c r="AH46" s="667" t="n"/>
      <c r="AI46" s="667" t="n"/>
      <c r="AJ46" s="667" t="n"/>
      <c r="AK46" s="667" t="n"/>
      <c r="AL46" s="667" t="n"/>
      <c r="AM46" s="667" t="n"/>
      <c r="AN46" s="667" t="n"/>
      <c r="AO46" s="667" t="n"/>
      <c r="AP46" s="667" t="n"/>
      <c r="AQ46" s="2979" t="n"/>
      <c r="AR46" s="2979" t="n"/>
      <c r="AS46" s="2979" t="n"/>
      <c r="AT46" s="2979" t="n"/>
      <c r="AU46" s="2979" t="n"/>
      <c r="AV46" s="2979" t="n"/>
      <c r="AW46" s="2979" t="n"/>
      <c r="AX46" s="2979" t="n"/>
    </row>
    <row r="47">
      <c r="E47" s="3029" t="inlineStr">
        <is>
          <t>Net Operating Income</t>
        </is>
      </c>
      <c r="F47" s="3033" t="n"/>
      <c r="G47" s="3031">
        <f>SUMIFS('Cash flow'!C:C,'Cash flow'!$A:$A,$E$47)</f>
        <v/>
      </c>
      <c r="H47" s="3031">
        <f>SUMIFS('Cash flow'!D:D,'Cash flow'!$A:$A,$E$47)</f>
        <v/>
      </c>
      <c r="I47" s="3031">
        <f>SUMIFS('Cash flow'!E:E,'Cash flow'!$A:$A,$E$47)</f>
        <v/>
      </c>
      <c r="J47" s="3031">
        <f>SUMIFS('Cash flow'!F:F,'Cash flow'!$A:$A,$E$47)</f>
        <v/>
      </c>
      <c r="K47" s="3031">
        <f>SUMIFS('Cash flow'!G:G,'Cash flow'!$A:$A,$E$47)</f>
        <v/>
      </c>
      <c r="L47" s="3031">
        <f>SUMIFS('Cash flow'!H:H,'Cash flow'!$A:$A,$E$47)</f>
        <v/>
      </c>
      <c r="M47" s="3031">
        <f>SUMIFS('Cash flow'!I:I,'Cash flow'!$A:$A,$E$47)</f>
        <v/>
      </c>
      <c r="N47" s="3031">
        <f>SUMIFS('Cash flow'!J:J,'Cash flow'!$A:$A,$E$47)</f>
        <v/>
      </c>
      <c r="O47" s="3031">
        <f>SUMIFS('Cash flow'!K:K,'Cash flow'!$A:$A,$E$47)</f>
        <v/>
      </c>
      <c r="P47" s="3031">
        <f>SUMIFS('Cash flow'!L:L,'Cash flow'!$A:$A,$E$47)</f>
        <v/>
      </c>
      <c r="Q47" s="3031" t="n"/>
      <c r="R47" s="3031">
        <f>SUMIFS('Cash flow'!M:M,'Cash flow'!$A:$A,$E$47)</f>
        <v/>
      </c>
      <c r="S47" s="2978" t="n"/>
      <c r="T47" s="2978" t="n"/>
      <c r="U47" s="2978" t="n"/>
      <c r="V47" s="3026" t="n"/>
      <c r="W47" s="3026" t="n"/>
      <c r="X47" s="667" t="n"/>
      <c r="Y47" s="667" t="n"/>
      <c r="Z47" s="667" t="n"/>
      <c r="AA47" s="667" t="n"/>
      <c r="AB47" s="667" t="n"/>
      <c r="AC47" s="667" t="n"/>
      <c r="AD47" s="667" t="n"/>
      <c r="AE47" s="667" t="n"/>
      <c r="AF47" s="667" t="n"/>
      <c r="AG47" s="667" t="n"/>
      <c r="AH47" s="667" t="n"/>
      <c r="AI47" s="667" t="n"/>
      <c r="AJ47" s="667" t="n"/>
      <c r="AK47" s="667" t="n"/>
      <c r="AL47" s="667" t="n"/>
      <c r="AM47" s="667" t="n"/>
      <c r="AN47" s="667" t="n"/>
      <c r="AO47" s="667" t="n"/>
      <c r="AP47" s="667" t="n"/>
      <c r="AQ47" s="2979" t="n"/>
      <c r="AR47" s="2979" t="n"/>
      <c r="AS47" s="2979" t="n"/>
      <c r="AT47" s="2979" t="n"/>
      <c r="AU47" s="2979" t="n"/>
      <c r="AV47" s="2979" t="n"/>
      <c r="AW47" s="2979" t="n"/>
      <c r="AX47" s="2979" t="n"/>
    </row>
    <row r="48">
      <c r="E48" s="3029" t="inlineStr">
        <is>
          <t>Total Leasing &amp; Capital Costs</t>
        </is>
      </c>
      <c r="F48" s="3034" t="n"/>
      <c r="G48" s="3035">
        <f>SUMIFS('Cash flow'!C:C,'Cash flow'!$A:$A,$E$48)</f>
        <v/>
      </c>
      <c r="H48" s="3035">
        <f>SUMIFS('Cash flow'!D:D,'Cash flow'!$A:$A,$E$48)</f>
        <v/>
      </c>
      <c r="I48" s="3035">
        <f>SUMIFS('Cash flow'!E:E,'Cash flow'!$A:$A,$E$48)</f>
        <v/>
      </c>
      <c r="J48" s="3035">
        <f>SUMIFS('Cash flow'!F:F,'Cash flow'!$A:$A,$E$48)</f>
        <v/>
      </c>
      <c r="K48" s="3035">
        <f>SUMIFS('Cash flow'!G:G,'Cash flow'!$A:$A,$E$48)</f>
        <v/>
      </c>
      <c r="L48" s="3035">
        <f>SUMIFS('Cash flow'!H:H,'Cash flow'!$A:$A,$E$48)</f>
        <v/>
      </c>
      <c r="M48" s="3035">
        <f>SUMIFS('Cash flow'!I:I,'Cash flow'!$A:$A,$E$48)</f>
        <v/>
      </c>
      <c r="N48" s="3035">
        <f>SUMIFS('Cash flow'!J:J,'Cash flow'!$A:$A,$E$48)</f>
        <v/>
      </c>
      <c r="O48" s="3035">
        <f>SUMIFS('Cash flow'!K:K,'Cash flow'!$A:$A,$E$48)</f>
        <v/>
      </c>
      <c r="P48" s="3035">
        <f>SUMIFS('Cash flow'!L:L,'Cash flow'!$A:$A,$E$48)</f>
        <v/>
      </c>
      <c r="Q48" s="3031" t="n"/>
      <c r="R48" s="3036" t="n"/>
      <c r="S48" s="3026" t="n"/>
      <c r="T48" s="2978" t="n"/>
      <c r="U48" s="3037" t="n"/>
      <c r="V48" s="3037" t="n"/>
      <c r="W48" s="3037" t="n"/>
      <c r="X48" s="667" t="n"/>
      <c r="Y48" s="667" t="n"/>
      <c r="Z48" s="667" t="n"/>
      <c r="AA48" s="667" t="n"/>
      <c r="AB48" s="667" t="n"/>
      <c r="AC48" s="667" t="n"/>
      <c r="AD48" s="667" t="n"/>
      <c r="AE48" s="667" t="n"/>
      <c r="AF48" s="667" t="n"/>
      <c r="AG48" s="667" t="n"/>
      <c r="AH48" s="667" t="n"/>
      <c r="AI48" s="667" t="n"/>
      <c r="AJ48" s="667" t="n"/>
      <c r="AK48" s="667" t="n"/>
      <c r="AL48" s="667" t="n"/>
      <c r="AM48" s="667" t="n"/>
      <c r="AN48" s="667" t="n"/>
      <c r="AO48" s="667" t="n"/>
      <c r="AP48" s="667" t="n"/>
      <c r="AQ48" s="2979" t="n"/>
      <c r="AR48" s="2979" t="n"/>
      <c r="AS48" s="2979" t="n"/>
      <c r="AT48" s="2979" t="n"/>
      <c r="AU48" s="2979" t="n"/>
      <c r="AV48" s="2979" t="n"/>
      <c r="AW48" s="2979" t="n"/>
      <c r="AX48" s="2979" t="n"/>
    </row>
    <row r="49">
      <c r="E49" s="3029" t="inlineStr">
        <is>
          <t>Unleveraged Cash Flow</t>
        </is>
      </c>
      <c r="F49" s="3034" t="n"/>
      <c r="G49" s="3031">
        <f>G47-G48</f>
        <v/>
      </c>
      <c r="H49" s="3031">
        <f>H47-H48</f>
        <v/>
      </c>
      <c r="I49" s="3031">
        <f>I47-I48</f>
        <v/>
      </c>
      <c r="J49" s="3031">
        <f>J47-J48</f>
        <v/>
      </c>
      <c r="K49" s="3031">
        <f>K47-K48</f>
        <v/>
      </c>
      <c r="L49" s="3031">
        <f>L47-L48</f>
        <v/>
      </c>
      <c r="M49" s="3031">
        <f>M47-M48</f>
        <v/>
      </c>
      <c r="N49" s="3031">
        <f>N47-N48</f>
        <v/>
      </c>
      <c r="O49" s="3031">
        <f>O47-O48</f>
        <v/>
      </c>
      <c r="P49" s="3031">
        <f>P47-P48</f>
        <v/>
      </c>
      <c r="Q49" s="3031" t="n"/>
      <c r="R49" s="3036" t="n"/>
      <c r="S49" s="2978" t="n"/>
      <c r="T49" s="679" t="n"/>
      <c r="U49" s="2978" t="n"/>
      <c r="V49" s="3026" t="n"/>
      <c r="W49" s="3026" t="n"/>
      <c r="X49" s="667" t="n"/>
      <c r="Y49" s="667" t="n"/>
      <c r="Z49" s="667" t="n"/>
      <c r="AA49" s="667" t="n"/>
      <c r="AB49" s="667" t="n"/>
      <c r="AC49" s="667" t="n"/>
      <c r="AD49" s="667" t="n"/>
      <c r="AE49" s="667" t="n"/>
      <c r="AF49" s="667" t="n"/>
      <c r="AG49" s="667" t="n"/>
      <c r="AH49" s="667" t="n"/>
      <c r="AI49" s="667" t="n"/>
      <c r="AJ49" s="667" t="n"/>
      <c r="AK49" s="667" t="n"/>
      <c r="AL49" s="667" t="n"/>
      <c r="AM49" s="667" t="n"/>
      <c r="AN49" s="667" t="n"/>
      <c r="AO49" s="667" t="n"/>
      <c r="AP49" s="667" t="n"/>
      <c r="AQ49" s="2979" t="n"/>
      <c r="AR49" s="2979" t="n"/>
      <c r="AS49" s="2979" t="n"/>
      <c r="AT49" s="2979" t="n"/>
      <c r="AU49" s="2979" t="n"/>
      <c r="AV49" s="2979" t="n"/>
      <c r="AW49" s="2979" t="n"/>
      <c r="AX49" s="2979" t="n"/>
    </row>
    <row r="50">
      <c r="E50" s="3029" t="inlineStr">
        <is>
          <t>Loan Funding</t>
        </is>
      </c>
      <c r="F50" s="3031">
        <f>'Return Metrics'!G39</f>
        <v/>
      </c>
      <c r="G50" s="3031">
        <f>'Return Metrics'!H39</f>
        <v/>
      </c>
      <c r="H50" s="3031">
        <f>'Return Metrics'!I39</f>
        <v/>
      </c>
      <c r="I50" s="3031">
        <f>'Return Metrics'!J39</f>
        <v/>
      </c>
      <c r="J50" s="3031">
        <f>'Return Metrics'!K39</f>
        <v/>
      </c>
      <c r="K50" s="3031" t="n"/>
      <c r="L50" s="3031" t="n"/>
      <c r="M50" s="3031" t="n"/>
      <c r="N50" s="3031" t="n"/>
      <c r="O50" s="3031" t="n"/>
      <c r="P50" s="3031" t="n"/>
      <c r="Q50" s="3031" t="n"/>
      <c r="R50" s="3036" t="n"/>
      <c r="S50" s="2978" t="n"/>
      <c r="T50" s="679" t="n"/>
      <c r="U50" s="2978" t="n"/>
      <c r="V50" s="3026" t="n"/>
      <c r="W50" s="3026" t="n"/>
      <c r="X50" s="667" t="n"/>
      <c r="Y50" s="667" t="n"/>
      <c r="Z50" s="667" t="n"/>
      <c r="AA50" s="667" t="n"/>
      <c r="AB50" s="667" t="n"/>
      <c r="AC50" s="667" t="n"/>
      <c r="AD50" s="667" t="n"/>
      <c r="AE50" s="667" t="n"/>
      <c r="AF50" s="667" t="n"/>
      <c r="AG50" s="667" t="n"/>
      <c r="AH50" s="667" t="n"/>
      <c r="AI50" s="667" t="n"/>
      <c r="AJ50" s="667" t="n"/>
      <c r="AK50" s="667" t="n"/>
      <c r="AL50" s="667" t="n"/>
      <c r="AM50" s="667" t="n"/>
      <c r="AN50" s="667" t="n"/>
      <c r="AO50" s="667" t="n"/>
      <c r="AP50" s="667" t="n"/>
      <c r="AQ50" s="2979" t="n"/>
      <c r="AR50" s="2979" t="n"/>
      <c r="AS50" s="2979" t="n"/>
      <c r="AT50" s="2979" t="n"/>
      <c r="AU50" s="2979" t="n"/>
      <c r="AV50" s="2979" t="n"/>
      <c r="AW50" s="2979" t="n"/>
      <c r="AX50" s="2979" t="n"/>
    </row>
    <row r="51">
      <c r="E51" s="3029" t="inlineStr">
        <is>
          <t>Debt Service</t>
        </is>
      </c>
      <c r="F51" s="3038" t="n"/>
      <c r="G51" s="3035">
        <f>-'Loan Calculation'!$I$27</f>
        <v/>
      </c>
      <c r="H51" s="3035">
        <f>-'Loan Calculation'!$I$39</f>
        <v/>
      </c>
      <c r="I51" s="3035">
        <f>-'Loan Calculation'!$I$51</f>
        <v/>
      </c>
      <c r="J51" s="3035">
        <f>-'Loan Calculation'!$I$63</f>
        <v/>
      </c>
      <c r="K51" s="3035">
        <f>-'Loan Calculation'!$I$75</f>
        <v/>
      </c>
      <c r="L51" s="3035">
        <f>-'Loan Calculation'!$I$87</f>
        <v/>
      </c>
      <c r="M51" s="3035">
        <f>-'Loan Calculation'!$I$99</f>
        <v/>
      </c>
      <c r="N51" s="3035">
        <f>-'Loan Calculation'!$I$111</f>
        <v/>
      </c>
      <c r="O51" s="3035">
        <f>-'Loan Calculation'!$I$123</f>
        <v/>
      </c>
      <c r="P51" s="3035">
        <f>-'Loan Calculation'!$I$135</f>
        <v/>
      </c>
      <c r="Q51" s="3031" t="n"/>
      <c r="R51" s="3036" t="n"/>
      <c r="S51" s="2978" t="n"/>
      <c r="T51" s="679" t="n"/>
      <c r="U51" s="2978" t="n"/>
      <c r="V51" s="3026" t="n"/>
      <c r="W51" s="3026" t="n"/>
      <c r="AQ51" s="2979" t="n"/>
      <c r="AR51" s="2979" t="n"/>
      <c r="AS51" s="2979" t="n"/>
      <c r="AT51" s="2979" t="n"/>
      <c r="AU51" s="2979" t="n"/>
      <c r="AV51" s="2979" t="n"/>
      <c r="AW51" s="2979" t="n"/>
      <c r="AX51" s="2979" t="n"/>
    </row>
    <row r="52">
      <c r="E52" s="3029" t="inlineStr">
        <is>
          <t>Leveraged Cash Flow</t>
        </is>
      </c>
      <c r="F52" s="3030">
        <f>SUM(F46:F51)</f>
        <v/>
      </c>
      <c r="G52" s="3030">
        <f>G49+G51</f>
        <v/>
      </c>
      <c r="H52" s="3030">
        <f>H49+H51</f>
        <v/>
      </c>
      <c r="I52" s="3030">
        <f>I49+I51</f>
        <v/>
      </c>
      <c r="J52" s="3030">
        <f>J49+J51</f>
        <v/>
      </c>
      <c r="K52" s="3030">
        <f>K49+K51</f>
        <v/>
      </c>
      <c r="L52" s="3030">
        <f>L49+L51</f>
        <v/>
      </c>
      <c r="M52" s="3030">
        <f>M49+M51</f>
        <v/>
      </c>
      <c r="N52" s="3030">
        <f>N49+N51</f>
        <v/>
      </c>
      <c r="O52" s="3030">
        <f>O49+O51</f>
        <v/>
      </c>
      <c r="P52" s="3030">
        <f>P49+P51</f>
        <v/>
      </c>
      <c r="Q52" s="3030" t="n"/>
      <c r="R52" s="3036" t="n"/>
      <c r="S52" s="2978" t="n"/>
      <c r="T52" s="679" t="n"/>
      <c r="U52" s="2978" t="n"/>
      <c r="V52" s="3026" t="n"/>
      <c r="W52" s="3026" t="n"/>
      <c r="AQ52" s="2979" t="n"/>
      <c r="AR52" s="2979" t="n"/>
      <c r="AS52" s="2979" t="n"/>
      <c r="AT52" s="2979" t="n"/>
      <c r="AU52" s="2979" t="n"/>
      <c r="AV52" s="2979" t="n"/>
      <c r="AW52" s="2979" t="n"/>
      <c r="AX52" s="2979" t="n"/>
    </row>
    <row r="53">
      <c r="E53" s="3029" t="inlineStr">
        <is>
          <t>Cash on Cash</t>
        </is>
      </c>
      <c r="G53" s="681">
        <f>-G52/$F52</f>
        <v/>
      </c>
      <c r="H53" s="681">
        <f>-H52/$F52</f>
        <v/>
      </c>
      <c r="I53" s="681">
        <f>-I52/$F52</f>
        <v/>
      </c>
      <c r="J53" s="681">
        <f>-J52/$F52</f>
        <v/>
      </c>
      <c r="K53" s="681">
        <f>-K52/$F52</f>
        <v/>
      </c>
      <c r="L53" s="681">
        <f>-L52/$F52</f>
        <v/>
      </c>
      <c r="M53" s="681">
        <f>-M52/$F52</f>
        <v/>
      </c>
      <c r="N53" s="681">
        <f>-N52/$F52</f>
        <v/>
      </c>
      <c r="O53" s="681">
        <f>-O52/$F52</f>
        <v/>
      </c>
      <c r="P53" s="681">
        <f>-P52/$F52</f>
        <v/>
      </c>
      <c r="Q53" s="681" t="n"/>
      <c r="R53" s="3026" t="n"/>
      <c r="S53" s="2978" t="n"/>
      <c r="T53" s="679" t="n"/>
      <c r="U53" s="2978" t="n"/>
      <c r="V53" s="3026" t="n"/>
      <c r="W53" s="3026" t="n"/>
      <c r="AQ53" s="2979" t="n"/>
      <c r="AR53" s="2979" t="n"/>
      <c r="AS53" s="2979" t="n"/>
      <c r="AT53" s="2979" t="n"/>
      <c r="AU53" s="2979" t="n"/>
      <c r="AV53" s="2979" t="n"/>
      <c r="AW53" s="2979" t="n"/>
      <c r="AX53" s="2979" t="n"/>
    </row>
    <row r="54">
      <c r="E54" s="3029" t="n"/>
      <c r="G54" s="3039" t="n"/>
      <c r="H54" s="3039" t="n"/>
      <c r="I54" s="3039" t="n"/>
      <c r="J54" s="3039" t="n"/>
      <c r="K54" s="3039" t="n"/>
      <c r="L54" s="3039" t="n"/>
      <c r="M54" s="3039" t="n"/>
      <c r="N54" s="3039" t="n"/>
      <c r="O54" s="3039" t="n"/>
      <c r="P54" s="3039" t="n"/>
      <c r="Q54" s="3039" t="n"/>
      <c r="R54" s="3026" t="n"/>
      <c r="S54" s="2978" t="n"/>
      <c r="T54" s="679" t="n"/>
      <c r="U54" s="2978" t="n"/>
      <c r="V54" s="3026" t="n"/>
      <c r="W54" s="3026" t="n"/>
      <c r="AQ54" s="2979" t="n"/>
      <c r="AR54" s="2979" t="n"/>
      <c r="AS54" s="2979" t="n"/>
      <c r="AT54" s="2979" t="n"/>
      <c r="AU54" s="2979" t="n"/>
      <c r="AV54" s="2979" t="n"/>
      <c r="AW54" s="2979" t="n"/>
      <c r="AX54" s="2979" t="n"/>
    </row>
    <row r="55">
      <c r="E55" s="2978" t="inlineStr">
        <is>
          <t>Exit Sale Prices</t>
        </is>
      </c>
      <c r="I55" s="3031">
        <f>H75</f>
        <v/>
      </c>
      <c r="J55" s="3031">
        <f>H85</f>
        <v/>
      </c>
      <c r="K55" s="3031">
        <f>H96</f>
        <v/>
      </c>
      <c r="L55" s="3031">
        <f>H108</f>
        <v/>
      </c>
      <c r="M55" s="3031">
        <f>H121</f>
        <v/>
      </c>
      <c r="N55" s="3031">
        <f>ROUND(O47/$F$7,-4)</f>
        <v/>
      </c>
      <c r="O55" s="3031">
        <f>ROUND(P47/$F$7,-4)</f>
        <v/>
      </c>
      <c r="P55" s="3031">
        <f>H135</f>
        <v/>
      </c>
      <c r="Q55" s="3031" t="n"/>
      <c r="R55" s="2978" t="n"/>
      <c r="S55" s="2978" t="n"/>
      <c r="T55" s="2978" t="n"/>
      <c r="U55" s="2978" t="n"/>
      <c r="V55" s="2978" t="n"/>
      <c r="W55" s="3026" t="n"/>
      <c r="Y55" s="3026" t="n"/>
      <c r="AA55" s="3026" t="n"/>
      <c r="AC55" s="2979" t="n"/>
      <c r="AD55" s="665" t="n"/>
      <c r="AE55" s="2979" t="n"/>
      <c r="AF55" s="2979" t="n"/>
      <c r="AG55" s="2979" t="n"/>
      <c r="AH55" s="2979" t="n"/>
      <c r="AI55" s="2979" t="n"/>
      <c r="AJ55" s="2979" t="n"/>
      <c r="AK55" s="2979" t="n"/>
      <c r="AL55" s="2979" t="n"/>
      <c r="AM55" s="2979" t="n"/>
      <c r="AN55" s="2979" t="n"/>
      <c r="AO55" s="2979" t="n"/>
      <c r="AP55" s="2979" t="n"/>
      <c r="AQ55" s="2979" t="n"/>
      <c r="AR55" s="2979" t="n"/>
      <c r="AS55" s="2979" t="n"/>
      <c r="AT55" s="2979" t="n"/>
      <c r="AU55" s="2979" t="n"/>
      <c r="AV55" s="2979" t="n"/>
      <c r="AW55" s="2979" t="n"/>
      <c r="AX55" s="2979" t="n"/>
      <c r="AY55" s="2979" t="n"/>
      <c r="AZ55" s="2979" t="n"/>
      <c r="BA55" s="2979" t="n"/>
      <c r="BB55" s="2979" t="n"/>
    </row>
    <row r="56">
      <c r="E56" s="3040" t="inlineStr">
        <is>
          <t>PSF</t>
        </is>
      </c>
      <c r="F56" s="3040" t="n"/>
      <c r="G56" s="3040" t="n"/>
      <c r="H56" s="3040" t="n"/>
      <c r="I56" s="3041">
        <f>I55/$J$7</f>
        <v/>
      </c>
      <c r="J56" s="3041">
        <f>J55/$J$7</f>
        <v/>
      </c>
      <c r="K56" s="3041">
        <f>K55/$J$7</f>
        <v/>
      </c>
      <c r="L56" s="3041">
        <f>L55/$J$7</f>
        <v/>
      </c>
      <c r="M56" s="3041">
        <f>M55/$J$7</f>
        <v/>
      </c>
      <c r="N56" s="3041">
        <f>N55/$J$7</f>
        <v/>
      </c>
      <c r="O56" s="3041">
        <f>O55/$J$7</f>
        <v/>
      </c>
      <c r="P56" s="3041">
        <f>P55/$J$7</f>
        <v/>
      </c>
      <c r="Q56" s="3041" t="n"/>
      <c r="R56" s="2978" t="n"/>
      <c r="S56" s="2978" t="n"/>
      <c r="T56" s="2978" t="n"/>
      <c r="U56" s="2978" t="n"/>
      <c r="V56" s="2978" t="n"/>
      <c r="W56" s="3026" t="n"/>
      <c r="Y56" s="3026" t="n"/>
      <c r="AA56" s="3026" t="n"/>
      <c r="AC56" s="2979" t="n"/>
      <c r="AD56" s="665" t="n"/>
      <c r="AE56" s="2979" t="n"/>
      <c r="AF56" s="2979" t="n"/>
      <c r="AG56" s="2979" t="n"/>
      <c r="AH56" s="2979" t="n"/>
      <c r="AI56" s="2979" t="n"/>
      <c r="AJ56" s="2979" t="n"/>
      <c r="AK56" s="2979" t="n"/>
      <c r="AL56" s="2979" t="n"/>
      <c r="AM56" s="2979" t="n"/>
      <c r="AN56" s="2979" t="n"/>
      <c r="AO56" s="2979" t="n"/>
      <c r="AP56" s="2979" t="n"/>
      <c r="AQ56" s="2979" t="n"/>
      <c r="AR56" s="2979" t="n"/>
      <c r="AS56" s="2979" t="n"/>
      <c r="AT56" s="2979" t="n"/>
      <c r="AU56" s="2979" t="n"/>
      <c r="AV56" s="2979" t="n"/>
      <c r="AW56" s="2979" t="n"/>
      <c r="AX56" s="2979" t="n"/>
      <c r="AY56" s="2979" t="n"/>
      <c r="AZ56" s="2979" t="n"/>
      <c r="BA56" s="2979" t="n"/>
      <c r="BB56" s="2979" t="n"/>
    </row>
    <row r="57">
      <c r="E57" s="2978" t="inlineStr">
        <is>
          <t>Cost of Sale</t>
        </is>
      </c>
      <c r="I57" s="3031">
        <f>-H76</f>
        <v/>
      </c>
      <c r="J57" s="3031">
        <f>-H86</f>
        <v/>
      </c>
      <c r="K57" s="3031">
        <f>-H97</f>
        <v/>
      </c>
      <c r="L57" s="3031">
        <f>-H109</f>
        <v/>
      </c>
      <c r="M57" s="3031">
        <f>-H122</f>
        <v/>
      </c>
      <c r="N57" s="3031">
        <f>-N55*$F$9</f>
        <v/>
      </c>
      <c r="O57" s="3031">
        <f>-O55*$F$9</f>
        <v/>
      </c>
      <c r="P57" s="3031">
        <f>-H136</f>
        <v/>
      </c>
      <c r="Q57" s="3031" t="n"/>
      <c r="R57" s="2978" t="n"/>
      <c r="S57" s="2978" t="n"/>
      <c r="T57" s="2978" t="n"/>
      <c r="U57" s="2978" t="n"/>
      <c r="V57" s="2978" t="n"/>
      <c r="W57" s="3026" t="n"/>
      <c r="Y57" s="3026" t="n"/>
      <c r="AA57" s="3026" t="n"/>
      <c r="AC57" s="2979" t="n"/>
      <c r="AD57" s="665" t="n"/>
      <c r="AE57" s="2979" t="n"/>
      <c r="AF57" s="2979" t="n"/>
      <c r="AG57" s="2979" t="n"/>
      <c r="AH57" s="2979" t="n"/>
      <c r="AI57" s="2979" t="n"/>
      <c r="AJ57" s="2979" t="n"/>
      <c r="AK57" s="2979" t="n"/>
      <c r="AL57" s="2979" t="n"/>
      <c r="AM57" s="2979" t="n"/>
      <c r="AN57" s="2979" t="n"/>
      <c r="AO57" s="2979" t="n"/>
      <c r="AP57" s="2979" t="n"/>
      <c r="AQ57" s="2979" t="n"/>
      <c r="AR57" s="2979" t="n"/>
      <c r="AS57" s="2979" t="n"/>
      <c r="AT57" s="2979" t="n"/>
      <c r="AU57" s="2979" t="n"/>
      <c r="AV57" s="2979" t="n"/>
      <c r="AW57" s="2979" t="n"/>
      <c r="AX57" s="2979" t="n"/>
      <c r="AY57" s="2979" t="n"/>
      <c r="AZ57" s="2979" t="n"/>
      <c r="BA57" s="2979" t="n"/>
      <c r="BB57" s="2979" t="n"/>
    </row>
    <row r="58">
      <c r="E58" s="2978" t="inlineStr">
        <is>
          <t>Loan Payoff</t>
        </is>
      </c>
      <c r="I58" s="3035">
        <f>-'Loan Calculation'!G51</f>
        <v/>
      </c>
      <c r="J58" s="3035">
        <f>-'Loan Calculation'!G63</f>
        <v/>
      </c>
      <c r="K58" s="3035">
        <f>-'Loan Calculation'!G75</f>
        <v/>
      </c>
      <c r="L58" s="3035">
        <f>-'Loan Calculation'!G87</f>
        <v/>
      </c>
      <c r="M58" s="3035">
        <f>-'Loan Calculation'!G99</f>
        <v/>
      </c>
      <c r="N58" s="3035">
        <f>-'Loan Calculation'!G111</f>
        <v/>
      </c>
      <c r="O58" s="3035">
        <f>-'Loan Calculation'!G123</f>
        <v/>
      </c>
      <c r="P58" s="3035">
        <f>-'Loan Calculation'!G135</f>
        <v/>
      </c>
      <c r="Q58" s="3031" t="n"/>
      <c r="R58" s="2978" t="n"/>
      <c r="S58" s="2978" t="n"/>
      <c r="T58" s="2978" t="n"/>
      <c r="U58" s="2978" t="n"/>
      <c r="V58" s="2978" t="n"/>
      <c r="W58" s="3026" t="n"/>
      <c r="Y58" s="3026" t="n"/>
      <c r="AA58" s="3026" t="n"/>
      <c r="AC58" s="2979" t="n"/>
      <c r="AD58" s="665" t="n"/>
      <c r="AE58" s="2979" t="n"/>
      <c r="AF58" s="2979" t="n"/>
      <c r="AG58" s="2979" t="n"/>
      <c r="AH58" s="2979" t="n"/>
      <c r="AI58" s="2979" t="n"/>
      <c r="AJ58" s="2979" t="n"/>
      <c r="AK58" s="2979" t="n"/>
      <c r="AL58" s="2979" t="n"/>
      <c r="AM58" s="2979" t="n"/>
      <c r="AN58" s="2979" t="n"/>
      <c r="AO58" s="2979" t="n"/>
      <c r="AP58" s="2979" t="n"/>
      <c r="AQ58" s="2979" t="n"/>
      <c r="AR58" s="2979" t="n"/>
      <c r="AS58" s="2979" t="n"/>
      <c r="AT58" s="2979" t="n"/>
      <c r="AU58" s="2979" t="n"/>
      <c r="AV58" s="2979" t="n"/>
      <c r="AW58" s="2979" t="n"/>
      <c r="AX58" s="2979" t="n"/>
      <c r="AY58" s="2979" t="n"/>
      <c r="AZ58" s="2979" t="n"/>
      <c r="BA58" s="2979" t="n"/>
      <c r="BB58" s="2979" t="n"/>
    </row>
    <row r="59">
      <c r="E59" s="2978" t="inlineStr">
        <is>
          <t>Net Exit Proceeds</t>
        </is>
      </c>
      <c r="I59" s="3031">
        <f>I55+I57+I58</f>
        <v/>
      </c>
      <c r="J59" s="3031">
        <f>J55+J57+J58</f>
        <v/>
      </c>
      <c r="K59" s="3031">
        <f>K55+K57+K58</f>
        <v/>
      </c>
      <c r="L59" s="3031">
        <f>L55+L57+L58</f>
        <v/>
      </c>
      <c r="M59" s="3031">
        <f>M55+M57+M58</f>
        <v/>
      </c>
      <c r="N59" s="3031">
        <f>N55+N57+N58</f>
        <v/>
      </c>
      <c r="O59" s="3031">
        <f>O55+O57+O58</f>
        <v/>
      </c>
      <c r="P59" s="3031">
        <f>P55+P57+P58</f>
        <v/>
      </c>
      <c r="Q59" s="3031" t="n"/>
      <c r="R59" s="2978" t="n"/>
      <c r="S59" s="2978" t="n"/>
      <c r="T59" s="2978" t="n"/>
      <c r="U59" s="2978" t="n"/>
      <c r="V59" s="2978" t="n"/>
      <c r="W59" s="3026" t="n"/>
      <c r="Y59" s="3026" t="n"/>
      <c r="AA59" s="3026" t="n"/>
      <c r="AC59" s="2979" t="n"/>
      <c r="AD59" s="665" t="n"/>
      <c r="AE59" s="2979" t="n"/>
      <c r="AF59" s="2979" t="n"/>
      <c r="AG59" s="2979" t="n"/>
      <c r="AH59" s="2979" t="n"/>
      <c r="AI59" s="2979" t="n"/>
      <c r="AJ59" s="2979" t="n"/>
      <c r="AK59" s="2979" t="n"/>
      <c r="AL59" s="2979" t="n"/>
      <c r="AM59" s="2979" t="n"/>
      <c r="AN59" s="2979" t="n"/>
      <c r="AO59" s="2979" t="n"/>
      <c r="AP59" s="2979" t="n"/>
      <c r="AQ59" s="2979" t="n"/>
      <c r="AR59" s="2979" t="n"/>
      <c r="AS59" s="2979" t="n"/>
      <c r="AT59" s="2979" t="n"/>
      <c r="AU59" s="2979" t="n"/>
      <c r="AV59" s="2979" t="n"/>
      <c r="AW59" s="2979" t="n"/>
      <c r="AX59" s="2979" t="n"/>
      <c r="AY59" s="2979" t="n"/>
      <c r="AZ59" s="2979" t="n"/>
      <c r="BA59" s="2979" t="n"/>
      <c r="BB59" s="2979" t="n"/>
    </row>
    <row r="60">
      <c r="K60" s="2978" t="n"/>
      <c r="L60" s="2978" t="n"/>
      <c r="M60" s="2978" t="n"/>
      <c r="N60" s="2978" t="n"/>
      <c r="O60" s="2978" t="n"/>
      <c r="P60" s="2978" t="n"/>
      <c r="Q60" s="2978" t="n"/>
      <c r="R60" s="2978" t="n"/>
      <c r="S60" s="2978" t="n"/>
      <c r="T60" s="2978" t="n"/>
      <c r="U60" s="2978" t="n"/>
      <c r="V60" s="2978" t="n"/>
      <c r="W60" s="3026" t="n"/>
      <c r="Y60" s="3026" t="n"/>
      <c r="AA60" s="3026" t="n"/>
      <c r="AB60" s="2979" t="n"/>
      <c r="AC60" s="2979" t="n"/>
      <c r="AD60" s="2979" t="n"/>
      <c r="AE60" s="2979" t="n"/>
      <c r="AF60" s="2979" t="n"/>
      <c r="AG60" s="2979" t="n"/>
      <c r="AH60" s="2979" t="n"/>
      <c r="AI60" s="2979" t="n"/>
      <c r="AJ60" s="2979" t="n"/>
      <c r="AK60" s="2979" t="n"/>
      <c r="AL60" s="2979" t="n"/>
      <c r="AM60" s="2979" t="n"/>
      <c r="AN60" s="2979" t="n"/>
      <c r="AO60" s="2979" t="n"/>
      <c r="AP60" s="2979" t="n"/>
      <c r="AQ60" s="2979" t="n"/>
      <c r="AR60" s="2979" t="n"/>
      <c r="AS60" s="2979" t="n"/>
      <c r="AT60" s="2979" t="n"/>
      <c r="AU60" s="2979" t="n"/>
      <c r="AV60" s="2979" t="n"/>
      <c r="AW60" s="2979" t="n"/>
      <c r="AX60" s="2979" t="n"/>
      <c r="AY60" s="2979" t="n"/>
      <c r="AZ60" s="2979" t="n"/>
      <c r="BA60" s="2979" t="n"/>
      <c r="BB60" s="2979" t="n"/>
    </row>
    <row r="61">
      <c r="R61" s="2978" t="n"/>
      <c r="S61" s="2978" t="n"/>
      <c r="T61" s="2978" t="n"/>
      <c r="U61" s="2978" t="n"/>
      <c r="V61" s="2978" t="n"/>
      <c r="W61" s="2978" t="n"/>
      <c r="Y61" s="3037" t="n"/>
      <c r="Z61" s="3037" t="n"/>
      <c r="AA61" s="3037" t="n"/>
      <c r="AB61" s="2979" t="n"/>
      <c r="AC61" s="2979" t="n"/>
      <c r="AD61" s="2979" t="n"/>
      <c r="AE61" s="2979" t="n"/>
      <c r="AF61" s="2979" t="n"/>
      <c r="AG61" s="2979" t="n"/>
      <c r="AH61" s="2979" t="n"/>
      <c r="AI61" s="2979" t="n"/>
      <c r="AJ61" s="2979" t="n"/>
      <c r="AK61" s="2979" t="n"/>
      <c r="AL61" s="2979" t="n"/>
      <c r="AM61" s="2979" t="n"/>
      <c r="AN61" s="2979" t="n"/>
      <c r="AO61" s="2979" t="n"/>
      <c r="AP61" s="2979" t="n"/>
      <c r="AQ61" s="2979" t="n"/>
      <c r="AR61" s="2979" t="n"/>
      <c r="AS61" s="2979" t="n"/>
      <c r="AT61" s="2979" t="n"/>
      <c r="AU61" s="2979" t="n"/>
      <c r="AV61" s="2979" t="n"/>
      <c r="AW61" s="2979" t="n"/>
      <c r="AX61" s="2979" t="n"/>
      <c r="AY61" s="2979" t="n"/>
      <c r="AZ61" s="2979" t="n"/>
      <c r="BA61" s="2979" t="n"/>
      <c r="BB61" s="2979" t="n"/>
    </row>
    <row r="62">
      <c r="R62" s="2978" t="n"/>
      <c r="S62" s="2978" t="n"/>
      <c r="T62" s="2978" t="n"/>
      <c r="U62" s="2978" t="n"/>
      <c r="V62" s="2978" t="n"/>
      <c r="W62" s="2978" t="n"/>
      <c r="Y62" s="3037" t="n"/>
      <c r="Z62" s="3037" t="n"/>
      <c r="AA62" s="3037" t="n"/>
      <c r="AB62" s="2979" t="n"/>
      <c r="AC62" s="2979" t="n"/>
      <c r="AD62" s="2979" t="n"/>
      <c r="AE62" s="2979" t="n"/>
      <c r="AF62" s="2979" t="n"/>
      <c r="AG62" s="2979" t="n"/>
      <c r="AH62" s="2979" t="n"/>
      <c r="AI62" s="2979" t="n"/>
      <c r="AJ62" s="2979" t="n"/>
      <c r="AK62" s="2979" t="n"/>
      <c r="AL62" s="2979" t="n"/>
      <c r="AM62" s="2979" t="n"/>
      <c r="AN62" s="2979" t="n"/>
      <c r="AO62" s="2979" t="n"/>
      <c r="AP62" s="2979" t="n"/>
      <c r="AQ62" s="2979" t="n"/>
      <c r="AR62" s="2979" t="n"/>
      <c r="AS62" s="2979" t="n"/>
      <c r="AT62" s="2979" t="n"/>
      <c r="AU62" s="2979" t="n"/>
      <c r="AV62" s="2979" t="n"/>
      <c r="AW62" s="2979" t="n"/>
      <c r="AX62" s="2979" t="n"/>
      <c r="AY62" s="2979" t="n"/>
      <c r="AZ62" s="2979" t="n"/>
      <c r="BA62" s="2979" t="n"/>
      <c r="BB62" s="2979" t="n"/>
    </row>
    <row r="63">
      <c r="E63" s="3042" t="n"/>
      <c r="R63" s="3026" t="n"/>
      <c r="S63" s="2978" t="n"/>
      <c r="T63" s="679" t="n"/>
      <c r="U63" s="2978" t="n"/>
      <c r="V63" s="3026" t="n"/>
      <c r="W63" s="3026" t="n"/>
      <c r="X63" s="2979" t="n"/>
      <c r="Y63" s="2979" t="n"/>
      <c r="Z63" s="2979" t="n"/>
      <c r="AA63" s="2979" t="n"/>
      <c r="AB63" s="2979" t="n"/>
      <c r="AC63" s="2979" t="n"/>
      <c r="AD63" s="2979" t="n"/>
      <c r="AE63" s="2979" t="n"/>
      <c r="AF63" s="2979" t="n"/>
      <c r="AG63" s="2979" t="n"/>
      <c r="AH63" s="2979" t="n"/>
      <c r="AI63" s="2979" t="n"/>
      <c r="AJ63" s="2979" t="n"/>
      <c r="AK63" s="2979" t="n"/>
      <c r="AL63" s="2979" t="n"/>
      <c r="AM63" s="2979" t="n"/>
      <c r="AN63" s="2979" t="n"/>
      <c r="AO63" s="2979" t="n"/>
      <c r="AP63" s="2979" t="n"/>
      <c r="AQ63" s="2979" t="n"/>
      <c r="AR63" s="2979" t="n"/>
      <c r="AS63" s="2979" t="n"/>
      <c r="AT63" s="2979" t="n"/>
      <c r="AU63" s="2979" t="n"/>
      <c r="AV63" s="2979" t="n"/>
      <c r="AW63" s="2979" t="n"/>
      <c r="AX63" s="2979" t="n"/>
    </row>
    <row r="64">
      <c r="E64" s="3042" t="n"/>
      <c r="K64" s="2978" t="n"/>
      <c r="L64" s="2978" t="n"/>
      <c r="M64" s="2978" t="n"/>
      <c r="P64" s="3026" t="n"/>
      <c r="Q64" s="3026" t="n"/>
      <c r="R64" s="3026" t="n"/>
      <c r="S64" s="2978" t="n"/>
      <c r="T64" s="679" t="n"/>
      <c r="U64" s="2978" t="n"/>
      <c r="V64" s="3026" t="n"/>
      <c r="W64" s="3026" t="n"/>
      <c r="X64" s="2979" t="n"/>
      <c r="Y64" s="2979" t="n"/>
      <c r="Z64" s="2979" t="n"/>
      <c r="AA64" s="2979" t="n"/>
      <c r="AB64" s="2979" t="n"/>
      <c r="AC64" s="2979" t="n"/>
      <c r="AD64" s="2979" t="n"/>
      <c r="AE64" s="2979" t="n"/>
      <c r="AF64" s="2979" t="n"/>
      <c r="AG64" s="2979" t="n"/>
      <c r="AH64" s="2979" t="n"/>
      <c r="AI64" s="2979" t="n"/>
      <c r="AJ64" s="2979" t="n"/>
      <c r="AK64" s="2979" t="n"/>
      <c r="AL64" s="2979" t="n"/>
      <c r="AM64" s="2979" t="n"/>
      <c r="AN64" s="2979" t="n"/>
      <c r="AO64" s="2979" t="n"/>
      <c r="AP64" s="2979" t="n"/>
      <c r="AQ64" s="2979" t="n"/>
      <c r="AR64" s="2979" t="n"/>
      <c r="AS64" s="2979" t="n"/>
      <c r="AT64" s="2979" t="n"/>
      <c r="AU64" s="2979" t="n"/>
      <c r="AV64" s="2979" t="n"/>
      <c r="AW64" s="2979" t="n"/>
      <c r="AX64" s="2979" t="n"/>
    </row>
    <row r="65">
      <c r="E65" s="3042" t="n"/>
      <c r="K65" s="2978" t="n"/>
      <c r="L65" s="2978" t="n"/>
      <c r="M65" s="2978" t="n"/>
      <c r="P65" s="3026" t="n"/>
      <c r="Q65" s="3026" t="n"/>
      <c r="R65" s="3026" t="n"/>
      <c r="S65" s="2978" t="n"/>
      <c r="T65" s="679" t="n"/>
      <c r="U65" s="2978" t="n"/>
      <c r="V65" s="3026" t="n"/>
      <c r="W65" s="3026" t="n"/>
      <c r="X65" s="2979" t="n"/>
      <c r="Y65" s="2979" t="n"/>
      <c r="Z65" s="2979" t="n"/>
      <c r="AA65" s="2979" t="n"/>
      <c r="AB65" s="2979" t="n"/>
      <c r="AC65" s="2979" t="n"/>
      <c r="AD65" s="2979" t="n"/>
      <c r="AE65" s="2979" t="n"/>
      <c r="AF65" s="2979" t="n"/>
      <c r="AG65" s="2979" t="n"/>
      <c r="AH65" s="2979" t="n"/>
      <c r="AI65" s="2979" t="n"/>
      <c r="AJ65" s="2979" t="n"/>
      <c r="AK65" s="2979" t="n"/>
      <c r="AL65" s="2979" t="n"/>
      <c r="AM65" s="2979" t="n"/>
      <c r="AN65" s="2979" t="n"/>
      <c r="AO65" s="2979" t="n"/>
      <c r="AP65" s="2979" t="n"/>
      <c r="AQ65" s="2979" t="n"/>
      <c r="AR65" s="2979" t="n"/>
      <c r="AS65" s="2979" t="n"/>
      <c r="AT65" s="2979" t="n"/>
      <c r="AU65" s="2979" t="n"/>
      <c r="AV65" s="2979" t="n"/>
      <c r="AW65" s="2979" t="n"/>
      <c r="AX65" s="2979" t="n"/>
    </row>
    <row r="66">
      <c r="E66" s="3042" t="n"/>
      <c r="F66" s="3043" t="inlineStr">
        <is>
          <t>Checks:</t>
        </is>
      </c>
      <c r="K66" s="2978" t="n"/>
      <c r="L66" s="2978" t="n"/>
      <c r="M66" s="2978" t="n"/>
      <c r="P66" s="3026" t="n"/>
      <c r="Q66" s="3026" t="n"/>
      <c r="R66" s="3026" t="n"/>
      <c r="S66" s="2978" t="n"/>
      <c r="T66" s="679" t="n"/>
      <c r="U66" s="2978" t="n"/>
      <c r="V66" s="3037" t="n"/>
      <c r="W66" s="3037" t="n"/>
      <c r="X66" s="2979" t="n"/>
      <c r="Y66" s="2979" t="n"/>
      <c r="Z66" s="2979" t="n"/>
      <c r="AA66" s="2979" t="n"/>
      <c r="AB66" s="2979" t="n"/>
      <c r="AC66" s="2979" t="n"/>
      <c r="AD66" s="2979" t="n"/>
      <c r="AE66" s="2979" t="n"/>
      <c r="AF66" s="2979" t="n"/>
      <c r="AG66" s="2979" t="n"/>
      <c r="AH66" s="2979" t="n"/>
      <c r="AI66" s="2979" t="n"/>
      <c r="AJ66" s="2979" t="n"/>
      <c r="AK66" s="2979" t="n"/>
      <c r="AL66" s="2979" t="n"/>
      <c r="AM66" s="2979" t="n"/>
      <c r="AN66" s="2979" t="n"/>
      <c r="AO66" s="2979" t="n"/>
      <c r="AP66" s="2979" t="n"/>
      <c r="AQ66" s="2979" t="n"/>
      <c r="AR66" s="2979" t="n"/>
      <c r="AS66" s="2979" t="n"/>
      <c r="AT66" s="2979" t="n"/>
      <c r="AU66" s="2979" t="n"/>
      <c r="AV66" s="2979" t="n"/>
      <c r="AW66" s="2979" t="n"/>
      <c r="AX66" s="2979" t="n"/>
    </row>
    <row r="67">
      <c r="E67" s="3037" t="n"/>
      <c r="F67" s="3044" t="inlineStr">
        <is>
          <t>Check Unleveraged Cash Flow:</t>
        </is>
      </c>
      <c r="G67" s="3045">
        <f>G49-Proforma!F60</f>
        <v/>
      </c>
      <c r="H67" s="3045">
        <f>H49-Proforma!G60</f>
        <v/>
      </c>
      <c r="I67" s="3045">
        <f>I49-Proforma!H60</f>
        <v/>
      </c>
      <c r="J67" s="3045">
        <f>J49-Proforma!I60</f>
        <v/>
      </c>
      <c r="K67" s="3045">
        <f>K49-Proforma!J60</f>
        <v/>
      </c>
      <c r="L67" s="3045">
        <f>L49-Proforma!K60</f>
        <v/>
      </c>
      <c r="M67" s="3045">
        <f>M49-Proforma!L60</f>
        <v/>
      </c>
      <c r="N67" s="3045">
        <f>N49-Proforma!M60</f>
        <v/>
      </c>
      <c r="O67" s="3045">
        <f>O49-Proforma!N60</f>
        <v/>
      </c>
      <c r="P67" s="3045">
        <f>P49-Proforma!O60</f>
        <v/>
      </c>
      <c r="Q67" s="3045" t="n"/>
      <c r="R67" s="3045">
        <f>IF(R47='Return Metrics'!R7,"ok","error")</f>
        <v/>
      </c>
      <c r="S67" s="2978" t="n"/>
      <c r="T67" s="679" t="n"/>
      <c r="U67" s="2978" t="n"/>
      <c r="V67" s="3037" t="n"/>
      <c r="W67" s="3037" t="n"/>
      <c r="X67" s="2979" t="n"/>
      <c r="Y67" s="2979" t="n"/>
      <c r="Z67" s="2979" t="n"/>
      <c r="AA67" s="2979" t="n"/>
      <c r="AB67" s="2979" t="n"/>
      <c r="AC67" s="2979" t="n"/>
      <c r="AD67" s="2979" t="n"/>
      <c r="AE67" s="2979" t="n"/>
      <c r="AF67" s="2979" t="n"/>
      <c r="AG67" s="2979" t="n"/>
      <c r="AH67" s="2979" t="n"/>
      <c r="AI67" s="2979" t="n"/>
      <c r="AJ67" s="2979" t="n"/>
      <c r="AK67" s="2979" t="n"/>
      <c r="AL67" s="2979" t="n"/>
      <c r="AM67" s="2979" t="n"/>
      <c r="AN67" s="2979" t="n"/>
      <c r="AO67" s="2979" t="n"/>
      <c r="AP67" s="2979" t="n"/>
      <c r="AQ67" s="2979" t="n"/>
      <c r="AR67" s="2979" t="n"/>
      <c r="AS67" s="2979" t="n"/>
      <c r="AT67" s="2979" t="n"/>
      <c r="AU67" s="2979" t="n"/>
      <c r="AV67" s="2979" t="n"/>
      <c r="AW67" s="2979" t="n"/>
      <c r="AX67" s="2979" t="n"/>
    </row>
    <row r="68">
      <c r="E68" s="3037" t="n"/>
      <c r="F68" s="3044" t="inlineStr">
        <is>
          <t>Check Leveraged Cash Flow:</t>
        </is>
      </c>
      <c r="G68" s="3045">
        <f>G50-Proforma!F61</f>
        <v/>
      </c>
      <c r="H68" s="3045">
        <f>H52-'Return Metrics'!I41</f>
        <v/>
      </c>
      <c r="I68" s="3045">
        <f>I52-'Return Metrics'!J41</f>
        <v/>
      </c>
      <c r="J68" s="3045">
        <f>J52-'Return Metrics'!K41</f>
        <v/>
      </c>
      <c r="K68" s="3045">
        <f>K52-'Return Metrics'!L41</f>
        <v/>
      </c>
      <c r="L68" s="3045">
        <f>L52-'Return Metrics'!M41</f>
        <v/>
      </c>
      <c r="M68" s="3045">
        <f>M52-'Return Metrics'!N41</f>
        <v/>
      </c>
      <c r="N68" s="3045">
        <f>N52-'Return Metrics'!O41</f>
        <v/>
      </c>
      <c r="O68" s="3045">
        <f>O52-'Return Metrics'!P41</f>
        <v/>
      </c>
      <c r="P68" s="3045">
        <f>P52-'Return Metrics'!Q41</f>
        <v/>
      </c>
      <c r="Q68" s="3045" t="n"/>
      <c r="R68" s="689" t="n"/>
      <c r="S68" s="2978" t="n"/>
      <c r="T68" s="679" t="n"/>
      <c r="U68" s="2978" t="n"/>
      <c r="V68" s="3026" t="n"/>
      <c r="W68" s="3026" t="n"/>
      <c r="X68" s="2979" t="n"/>
      <c r="Y68" s="2979" t="n"/>
      <c r="Z68" s="2979" t="n"/>
      <c r="AA68" s="2979" t="n"/>
      <c r="AB68" s="2979" t="n"/>
      <c r="AC68" s="2979" t="n"/>
      <c r="AD68" s="2979" t="n"/>
      <c r="AE68" s="2979" t="n"/>
      <c r="AF68" s="2979" t="n"/>
      <c r="AG68" s="2979" t="n"/>
      <c r="AH68" s="2979" t="n"/>
      <c r="AI68" s="2979" t="n"/>
      <c r="AJ68" s="2979" t="n"/>
      <c r="AK68" s="2979" t="n"/>
      <c r="AL68" s="2979" t="n"/>
      <c r="AM68" s="2979" t="n"/>
      <c r="AN68" s="2979" t="n"/>
      <c r="AO68" s="2979" t="n"/>
      <c r="AP68" s="2979" t="n"/>
      <c r="AQ68" s="2979" t="n"/>
      <c r="AR68" s="2979" t="n"/>
      <c r="AS68" s="2979" t="n"/>
      <c r="AT68" s="2979" t="n"/>
      <c r="AU68" s="2979" t="n"/>
      <c r="AV68" s="2979" t="n"/>
      <c r="AW68" s="2979" t="n"/>
      <c r="AX68" s="2979" t="n"/>
    </row>
    <row r="69">
      <c r="E69" s="3037" t="n"/>
      <c r="F69" s="3046" t="inlineStr">
        <is>
          <t>Check Net Exit Proceeds:</t>
        </is>
      </c>
      <c r="G69" s="2979" t="n"/>
      <c r="I69" s="3026">
        <f>I59-'Return Metrics'!J45</f>
        <v/>
      </c>
      <c r="J69" s="3026">
        <f>J59-'Return Metrics'!K45</f>
        <v/>
      </c>
      <c r="K69" s="3026">
        <f>K59-'Return Metrics'!L45</f>
        <v/>
      </c>
      <c r="L69" s="3026">
        <f>L59-'Return Metrics'!M45</f>
        <v/>
      </c>
      <c r="M69" s="3026">
        <f>M59-'Return Metrics'!N45</f>
        <v/>
      </c>
      <c r="N69" s="3026">
        <f>N59-'Return Metrics'!O45</f>
        <v/>
      </c>
      <c r="O69" s="3026">
        <f>O59-'Return Metrics'!P45</f>
        <v/>
      </c>
      <c r="P69" s="3026">
        <f>P59-'Return Metrics'!Q45</f>
        <v/>
      </c>
      <c r="Q69" s="3026" t="n"/>
      <c r="W69" s="2978" t="n"/>
      <c r="X69" s="3026" t="n"/>
      <c r="Y69" s="3026" t="n"/>
      <c r="Z69" s="3026" t="n"/>
      <c r="AA69" s="2979" t="n"/>
      <c r="AB69" s="2979" t="n"/>
      <c r="AC69" s="2979" t="n"/>
      <c r="AD69" s="2979" t="n"/>
      <c r="AE69" s="2979" t="n"/>
      <c r="AF69" s="2979" t="n"/>
      <c r="AG69" s="2979" t="n"/>
      <c r="AH69" s="2979" t="n"/>
      <c r="AI69" s="2979" t="n"/>
      <c r="AJ69" s="2979" t="n"/>
      <c r="AK69" s="2979" t="n"/>
      <c r="AL69" s="2979" t="n"/>
      <c r="AM69" s="2979" t="n"/>
      <c r="AN69" s="2979" t="n"/>
      <c r="AO69" s="2979" t="n"/>
      <c r="AP69" s="2979" t="n"/>
      <c r="AQ69" s="2979" t="n"/>
      <c r="AR69" s="2979" t="n"/>
      <c r="AS69" s="2979" t="n"/>
      <c r="AT69" s="2979" t="n"/>
      <c r="AU69" s="2979" t="n"/>
      <c r="AV69" s="2979" t="n"/>
      <c r="AW69" s="2979" t="n"/>
      <c r="AX69" s="2979" t="n"/>
      <c r="AY69" s="2979" t="n"/>
      <c r="AZ69" s="2979" t="n"/>
      <c r="BA69" s="2979" t="n"/>
    </row>
    <row r="70">
      <c r="F70" s="3047" t="n"/>
      <c r="G70" s="3048" t="n"/>
      <c r="H70" s="3048" t="n"/>
      <c r="I70" s="3048" t="n"/>
      <c r="J70" s="3049" t="n"/>
      <c r="K70" s="3049" t="n"/>
      <c r="L70" s="679" t="n"/>
      <c r="M70" s="3049" t="n"/>
      <c r="Y70" s="3037" t="n"/>
      <c r="Z70" s="3037" t="n"/>
      <c r="AA70" s="3037" t="n"/>
      <c r="AB70" s="2979" t="n"/>
      <c r="AC70" s="2979" t="n"/>
      <c r="AD70" s="2979" t="n"/>
      <c r="AE70" s="2979" t="n"/>
      <c r="AF70" s="2979" t="n"/>
      <c r="AG70" s="2979" t="n"/>
      <c r="AH70" s="2979" t="n"/>
      <c r="AI70" s="2979" t="n"/>
      <c r="AJ70" s="2979" t="n"/>
      <c r="AK70" s="2979" t="n"/>
      <c r="AL70" s="2979" t="n"/>
      <c r="AM70" s="2979" t="n"/>
      <c r="AN70" s="2979" t="n"/>
      <c r="AO70" s="2979" t="n"/>
      <c r="AP70" s="2979" t="n"/>
      <c r="AQ70" s="2979" t="n"/>
      <c r="AR70" s="2979" t="n"/>
      <c r="AS70" s="2979" t="n"/>
      <c r="AT70" s="2979" t="n"/>
      <c r="AU70" s="2979" t="n"/>
      <c r="AV70" s="2979" t="n"/>
      <c r="AW70" s="2979" t="n"/>
      <c r="AX70" s="2979" t="n"/>
      <c r="AY70" s="2979" t="n"/>
      <c r="AZ70" s="2979" t="n"/>
      <c r="BA70" s="2979" t="n"/>
      <c r="BB70" s="2979" t="n"/>
    </row>
    <row r="71">
      <c r="Y71" s="3037" t="n"/>
      <c r="Z71" s="3037" t="n"/>
      <c r="AA71" s="3037" t="n"/>
      <c r="AB71" s="2979" t="n"/>
      <c r="AC71" s="2979" t="n"/>
      <c r="AD71" s="2979" t="n"/>
      <c r="AE71" s="2979" t="n"/>
      <c r="AF71" s="2979" t="n"/>
      <c r="AG71" s="2979" t="n"/>
      <c r="AH71" s="2979" t="n"/>
      <c r="AI71" s="2979" t="n"/>
      <c r="AJ71" s="2979" t="n"/>
      <c r="AK71" s="2979" t="n"/>
      <c r="AL71" s="2979" t="n"/>
      <c r="AM71" s="2979" t="n"/>
      <c r="AN71" s="2979" t="n"/>
      <c r="AO71" s="2979" t="n"/>
      <c r="AP71" s="2979" t="n"/>
      <c r="AQ71" s="2979" t="n"/>
      <c r="AR71" s="2979" t="n"/>
      <c r="AS71" s="2979" t="n"/>
      <c r="AT71" s="2979" t="n"/>
      <c r="AU71" s="2979" t="n"/>
      <c r="AV71" s="2979" t="n"/>
      <c r="AW71" s="2979" t="n"/>
      <c r="AX71" s="2979" t="n"/>
      <c r="AY71" s="2979" t="n"/>
      <c r="AZ71" s="2979" t="n"/>
      <c r="BA71" s="2979" t="n"/>
      <c r="BB71" s="2979" t="n"/>
    </row>
    <row r="72" hidden="1" outlineLevel="1" s="2885">
      <c r="E72" s="3050" t="inlineStr">
        <is>
          <t>UNLEVERAGED IRR</t>
        </is>
      </c>
      <c r="F72" s="3019" t="n"/>
      <c r="G72" s="3019" t="n"/>
      <c r="H72" s="3019" t="n"/>
      <c r="I72" s="3019" t="n"/>
      <c r="Y72" s="3026" t="n"/>
      <c r="Z72" s="3026" t="n"/>
      <c r="AA72" s="3026" t="n"/>
      <c r="AB72" s="2979" t="n"/>
      <c r="AC72" s="2979" t="n"/>
      <c r="AD72" s="2979" t="n"/>
      <c r="AE72" s="2979" t="n"/>
      <c r="AF72" s="2979" t="n"/>
      <c r="AG72" s="2979" t="n"/>
      <c r="AH72" s="2979" t="n"/>
      <c r="AI72" s="2979" t="n"/>
      <c r="AJ72" s="2979" t="n"/>
      <c r="AK72" s="2979" t="n"/>
      <c r="AL72" s="2979" t="n"/>
      <c r="AM72" s="2979" t="n"/>
      <c r="AN72" s="2979" t="n"/>
      <c r="AO72" s="2979" t="n"/>
      <c r="AP72" s="2979" t="n"/>
      <c r="AQ72" s="2979" t="n"/>
      <c r="AR72" s="2979" t="n"/>
      <c r="AS72" s="2979" t="n"/>
      <c r="AT72" s="2979" t="n"/>
      <c r="AU72" s="2979" t="n"/>
      <c r="AV72" s="2979" t="n"/>
      <c r="AW72" s="2979" t="n"/>
      <c r="AX72" s="2979" t="n"/>
      <c r="AY72" s="2979" t="n"/>
      <c r="AZ72" s="2979" t="n"/>
      <c r="BA72" s="2979" t="n"/>
      <c r="BB72" s="2979" t="n"/>
    </row>
    <row r="73" hidden="1" outlineLevel="1" s="2885">
      <c r="E73" s="3051" t="inlineStr">
        <is>
          <t>3-Year IRR</t>
        </is>
      </c>
      <c r="G73" s="3052" t="n"/>
      <c r="K73" s="3053" t="n"/>
      <c r="U73" s="3053" t="n"/>
      <c r="Y73" s="3026" t="n"/>
      <c r="Z73" s="3026" t="n"/>
      <c r="AA73" s="3026" t="n"/>
      <c r="AB73" s="2979" t="n"/>
      <c r="AC73" s="2979" t="n"/>
      <c r="AD73" s="2979" t="n"/>
      <c r="AE73" s="2979" t="n"/>
      <c r="AF73" s="2979" t="n"/>
      <c r="AG73" s="2979" t="n"/>
      <c r="AH73" s="2979" t="n"/>
      <c r="AI73" s="2979" t="n"/>
      <c r="AJ73" s="2979" t="n"/>
      <c r="AK73" s="2979" t="n"/>
      <c r="AL73" s="2979" t="n"/>
      <c r="AM73" s="2979" t="n"/>
      <c r="AN73" s="2979" t="n"/>
      <c r="AO73" s="2979" t="n"/>
      <c r="AP73" s="2979" t="n"/>
      <c r="AQ73" s="2979" t="n"/>
      <c r="AR73" s="2979" t="n"/>
      <c r="AS73" s="2979" t="n"/>
      <c r="AT73" s="2979" t="n"/>
      <c r="AU73" s="2979" t="n"/>
      <c r="AV73" s="2979" t="n"/>
      <c r="AW73" s="2979" t="n"/>
      <c r="AX73" s="2979" t="n"/>
      <c r="AY73" s="2979" t="n"/>
      <c r="AZ73" s="2979" t="n"/>
      <c r="BA73" s="2979" t="n"/>
      <c r="BB73" s="2979" t="n"/>
    </row>
    <row r="74" hidden="1" outlineLevel="1" s="2885">
      <c r="E74" s="2978" t="inlineStr">
        <is>
          <t>Purchase Price</t>
        </is>
      </c>
      <c r="G74" s="3054">
        <f>G$21</f>
        <v/>
      </c>
      <c r="H74" s="3054">
        <f>H$21</f>
        <v/>
      </c>
      <c r="I74" s="3054">
        <f>I$21</f>
        <v/>
      </c>
      <c r="K74" s="3036" t="n"/>
      <c r="L74" s="3036">
        <f>Z$259</f>
        <v/>
      </c>
      <c r="M74" s="3036">
        <f>AB$275</f>
        <v/>
      </c>
      <c r="N74" s="3023" t="n"/>
      <c r="O74" s="3023" t="n"/>
      <c r="P74" s="3023" t="n"/>
      <c r="Q74" s="3023" t="n"/>
      <c r="R74" s="3023" t="n"/>
      <c r="S74" s="3023" t="n"/>
      <c r="T74" s="3023" t="n"/>
      <c r="U74" s="3036">
        <f>AD$275</f>
        <v/>
      </c>
      <c r="V74" s="3036">
        <f>AA$259</f>
        <v/>
      </c>
      <c r="W74" s="3036">
        <f>AF$275</f>
        <v/>
      </c>
      <c r="X74" s="3023" t="n"/>
      <c r="Y74" s="3026" t="n"/>
      <c r="Z74" s="3026" t="n"/>
      <c r="AA74" s="3026" t="n"/>
      <c r="AB74" s="3023" t="n"/>
      <c r="AC74" s="3023" t="n"/>
      <c r="AD74" s="3023" t="n"/>
      <c r="AE74" s="2979" t="n"/>
      <c r="AF74" s="2979" t="n"/>
      <c r="AG74" s="2979" t="n"/>
      <c r="AH74" s="2979" t="n"/>
      <c r="AI74" s="2979" t="n"/>
      <c r="AJ74" s="2979" t="n"/>
      <c r="AK74" s="2979" t="n"/>
      <c r="AL74" s="2979" t="n"/>
      <c r="AM74" s="2979" t="n"/>
      <c r="AN74" s="2979" t="n"/>
      <c r="AO74" s="2979" t="n"/>
      <c r="AP74" s="2979" t="n"/>
      <c r="AQ74" s="2979" t="n"/>
      <c r="AR74" s="2979" t="n"/>
      <c r="AS74" s="2979" t="n"/>
      <c r="AT74" s="2979" t="n"/>
      <c r="AU74" s="2979" t="n"/>
      <c r="AV74" s="2979" t="n"/>
      <c r="AW74" s="2979" t="n"/>
      <c r="AX74" s="2979" t="n"/>
      <c r="AY74" s="2979" t="n"/>
      <c r="AZ74" s="2979" t="n"/>
      <c r="BA74" s="2979" t="n"/>
      <c r="BB74" s="2979" t="n"/>
    </row>
    <row r="75" hidden="1" outlineLevel="1" s="2885">
      <c r="E75" s="2978" t="inlineStr">
        <is>
          <t>Exit Sale Price</t>
        </is>
      </c>
      <c r="G75" s="3054">
        <f>ROUND($J47/$F$7,-4)</f>
        <v/>
      </c>
      <c r="H75" s="3054">
        <f>ROUND($J47/$F$7,-4)</f>
        <v/>
      </c>
      <c r="I75" s="3054">
        <f>ROUND($J47/$F$7,-4)</f>
        <v/>
      </c>
      <c r="K75" s="3036">
        <f>$J47/$Z$257</f>
        <v/>
      </c>
      <c r="L75" s="3036">
        <f>$J47/$Z$257</f>
        <v/>
      </c>
      <c r="M75" s="3036">
        <f>$J47/$Z$257</f>
        <v/>
      </c>
      <c r="N75" s="3023" t="n"/>
      <c r="O75" s="3023" t="n"/>
      <c r="P75" s="3023" t="n"/>
      <c r="Q75" s="3023" t="n"/>
      <c r="R75" s="3023" t="n"/>
      <c r="S75" s="3023" t="n"/>
      <c r="T75" s="3023" t="n"/>
      <c r="U75" s="3036">
        <f>$J47/$AA$257</f>
        <v/>
      </c>
      <c r="V75" s="3036">
        <f>$J47/$AA$257</f>
        <v/>
      </c>
      <c r="W75" s="3036">
        <f>$J47/$AA$257</f>
        <v/>
      </c>
      <c r="X75" s="3023" t="n"/>
      <c r="Y75" s="3026" t="n"/>
      <c r="Z75" s="3026" t="n"/>
      <c r="AA75" s="3026" t="n"/>
      <c r="AB75" s="3023" t="n"/>
      <c r="AC75" s="3023" t="n"/>
      <c r="AD75" s="3023" t="n"/>
      <c r="AE75" s="2979" t="n"/>
      <c r="AF75" s="2979" t="n"/>
      <c r="AG75" s="2979" t="n"/>
      <c r="AH75" s="2979" t="n"/>
      <c r="AI75" s="2979" t="n"/>
      <c r="AJ75" s="2979" t="n"/>
      <c r="AK75" s="2979" t="n"/>
      <c r="AL75" s="2979" t="n"/>
      <c r="AM75" s="2979" t="n"/>
      <c r="AN75" s="2979" t="n"/>
      <c r="AO75" s="2979" t="n"/>
      <c r="AP75" s="2979" t="n"/>
      <c r="AQ75" s="2979" t="n"/>
      <c r="AR75" s="2979" t="n"/>
      <c r="AS75" s="2979" t="n"/>
      <c r="AT75" s="2979" t="n"/>
      <c r="AU75" s="2979" t="n"/>
      <c r="AV75" s="2979" t="n"/>
      <c r="AW75" s="2979" t="n"/>
      <c r="AX75" s="2979" t="n"/>
      <c r="AY75" s="2979" t="n"/>
      <c r="AZ75" s="2979" t="n"/>
      <c r="BA75" s="2979" t="n"/>
      <c r="BB75" s="2979" t="n"/>
    </row>
    <row r="76" hidden="1" outlineLevel="1" s="2885">
      <c r="E76" s="2978" t="inlineStr">
        <is>
          <t>Cost of Exit Sale</t>
        </is>
      </c>
      <c r="G76" s="3054">
        <f>G75*$F$9</f>
        <v/>
      </c>
      <c r="H76" s="3054">
        <f>H75*$F$9</f>
        <v/>
      </c>
      <c r="I76" s="3054">
        <f>I75*$F$9</f>
        <v/>
      </c>
      <c r="K76" s="3036">
        <f>K75*$F$9</f>
        <v/>
      </c>
      <c r="L76" s="3036">
        <f>L75*$F$9</f>
        <v/>
      </c>
      <c r="M76" s="3036" t="n"/>
      <c r="N76" s="3023" t="n"/>
      <c r="P76" s="3024" t="n"/>
      <c r="Q76" s="3024" t="n"/>
      <c r="R76" s="3055" t="inlineStr">
        <is>
          <t>Total</t>
        </is>
      </c>
      <c r="S76" s="3023" t="n"/>
      <c r="T76" s="3023" t="n"/>
      <c r="U76" s="3036">
        <f>U75*$F$9</f>
        <v/>
      </c>
      <c r="V76" s="3036">
        <f>V75*$F$9</f>
        <v/>
      </c>
      <c r="W76" s="3036">
        <f>W75*$F$9</f>
        <v/>
      </c>
      <c r="X76" s="3023" t="n"/>
      <c r="Y76" s="3036">
        <f>$J49</f>
        <v/>
      </c>
      <c r="Z76" s="3036">
        <f>$J49</f>
        <v/>
      </c>
      <c r="AA76" s="3036">
        <f>$J49</f>
        <v/>
      </c>
      <c r="AB76" s="3023" t="n"/>
      <c r="AC76" s="3023" t="n"/>
      <c r="AD76" s="3023" t="n"/>
      <c r="AE76" s="2979" t="n"/>
      <c r="AF76" s="2979" t="n"/>
      <c r="AG76" s="2979" t="n"/>
      <c r="AH76" s="2979" t="n"/>
      <c r="AI76" s="2979" t="n"/>
      <c r="AJ76" s="2979" t="n"/>
      <c r="AK76" s="2979" t="n"/>
      <c r="AL76" s="2979" t="n"/>
      <c r="AM76" s="2979" t="n"/>
      <c r="AN76" s="2979" t="n"/>
      <c r="AO76" s="2979" t="n"/>
      <c r="AP76" s="2979" t="n"/>
      <c r="AQ76" s="2979" t="n"/>
      <c r="AR76" s="2979" t="n"/>
      <c r="AS76" s="2979" t="n"/>
      <c r="AT76" s="2979" t="n"/>
      <c r="AU76" s="2979" t="n"/>
      <c r="AV76" s="2979" t="n"/>
      <c r="AW76" s="2979" t="n"/>
      <c r="AX76" s="2979" t="n"/>
      <c r="AY76" s="2979" t="n"/>
      <c r="AZ76" s="2979" t="n"/>
      <c r="BA76" s="2979" t="n"/>
      <c r="BB76" s="2979" t="n"/>
    </row>
    <row r="77" hidden="1" outlineLevel="1" s="2885">
      <c r="G77" s="3042" t="n"/>
      <c r="H77" s="3042" t="n"/>
      <c r="I77" s="3042" t="n"/>
      <c r="K77" s="3022" t="inlineStr">
        <is>
          <t>Cash Flow Only</t>
        </is>
      </c>
      <c r="L77" s="3022" t="inlineStr">
        <is>
          <t>Discounted</t>
        </is>
      </c>
      <c r="M77" s="3022" t="n"/>
      <c r="N77" s="3022" t="inlineStr">
        <is>
          <t>Exit Sale Only</t>
        </is>
      </c>
      <c r="O77" s="3022" t="inlineStr">
        <is>
          <t>Discounted</t>
        </is>
      </c>
      <c r="P77" s="3022" t="n"/>
      <c r="Q77" s="3022" t="n"/>
      <c r="R77" s="3022" t="inlineStr">
        <is>
          <t>Discounted</t>
        </is>
      </c>
      <c r="S77" s="3023" t="n"/>
      <c r="T77" s="3023" t="n"/>
      <c r="U77" s="3056" t="n"/>
      <c r="V77" s="3056" t="n"/>
      <c r="W77" s="3056" t="n"/>
      <c r="X77" s="3023" t="n"/>
      <c r="Y77" s="3036">
        <f>$K49</f>
        <v/>
      </c>
      <c r="Z77" s="3036">
        <f>$K49</f>
        <v/>
      </c>
      <c r="AA77" s="3036">
        <f>$K49</f>
        <v/>
      </c>
      <c r="AB77" s="3023" t="n"/>
      <c r="AC77" s="3023" t="n"/>
      <c r="AD77" s="3023" t="n"/>
      <c r="AE77" s="2979" t="n"/>
      <c r="AF77" s="2979" t="n"/>
      <c r="AG77" s="2979" t="n"/>
      <c r="AH77" s="2979" t="n"/>
      <c r="AI77" s="2979" t="n"/>
      <c r="AJ77" s="2979" t="n"/>
      <c r="AK77" s="2979" t="n"/>
      <c r="AL77" s="2979" t="n"/>
      <c r="AM77" s="2979" t="n"/>
      <c r="AN77" s="2979" t="n"/>
      <c r="AO77" s="2979" t="n"/>
      <c r="AP77" s="2979" t="n"/>
      <c r="AQ77" s="2979" t="n"/>
      <c r="AR77" s="2979" t="n"/>
      <c r="AS77" s="2979" t="n"/>
      <c r="AT77" s="2979" t="n"/>
      <c r="AU77" s="2979" t="n"/>
      <c r="AV77" s="2979" t="n"/>
      <c r="AW77" s="2979" t="n"/>
      <c r="AX77" s="2979" t="n"/>
      <c r="AY77" s="2979" t="n"/>
      <c r="AZ77" s="2979" t="n"/>
      <c r="BA77" s="2979" t="n"/>
      <c r="BB77" s="2979" t="n"/>
    </row>
    <row r="78" hidden="1" outlineLevel="1" s="2885">
      <c r="F78" s="3042" t="inlineStr">
        <is>
          <t>Purchase</t>
        </is>
      </c>
      <c r="G78" s="3054">
        <f>-G74</f>
        <v/>
      </c>
      <c r="H78" s="3054">
        <f>-H74</f>
        <v/>
      </c>
      <c r="I78" s="3054">
        <f>-I74</f>
        <v/>
      </c>
      <c r="K78" s="3001" t="n"/>
      <c r="N78" s="3001" t="n"/>
      <c r="R78" s="3001" t="n"/>
      <c r="S78" s="3023" t="n"/>
      <c r="T78" s="3023" t="n"/>
      <c r="U78" s="3036">
        <f>-U74</f>
        <v/>
      </c>
      <c r="V78" s="3036">
        <f>-V74</f>
        <v/>
      </c>
      <c r="W78" s="3036">
        <f>-W74</f>
        <v/>
      </c>
      <c r="X78" s="3023" t="n"/>
      <c r="Y78" s="3036">
        <f>$L49</f>
        <v/>
      </c>
      <c r="Z78" s="3036">
        <f>$L49</f>
        <v/>
      </c>
      <c r="AA78" s="3036">
        <f>$L49</f>
        <v/>
      </c>
      <c r="AB78" s="3023" t="n"/>
      <c r="AC78" s="3023" t="n"/>
      <c r="AD78" s="3023" t="n"/>
      <c r="AE78" s="2979" t="n"/>
      <c r="AF78" s="2979" t="n"/>
      <c r="AG78" s="2979" t="n"/>
      <c r="AH78" s="2979" t="n"/>
      <c r="AI78" s="2979" t="n"/>
      <c r="AJ78" s="2979" t="n"/>
      <c r="AK78" s="2979" t="n"/>
      <c r="AL78" s="2979" t="n"/>
      <c r="AM78" s="2979" t="n"/>
      <c r="AN78" s="2979" t="n"/>
      <c r="AO78" s="2979" t="n"/>
      <c r="AP78" s="2979" t="n"/>
      <c r="AQ78" s="2979" t="n"/>
      <c r="AR78" s="2979" t="n"/>
      <c r="AS78" s="2979" t="n"/>
      <c r="AT78" s="2979" t="n"/>
      <c r="AU78" s="2979" t="n"/>
      <c r="AV78" s="2979" t="n"/>
      <c r="AW78" s="2979" t="n"/>
      <c r="AX78" s="2979" t="n"/>
      <c r="AY78" s="2979" t="n"/>
      <c r="AZ78" s="2979" t="n"/>
      <c r="BA78" s="2979" t="n"/>
      <c r="BB78" s="2979" t="n"/>
    </row>
    <row r="79" hidden="1" outlineLevel="1" s="2885">
      <c r="F79" s="3057" t="n">
        <v>1</v>
      </c>
      <c r="G79" s="3054">
        <f>$G49</f>
        <v/>
      </c>
      <c r="H79" s="3054">
        <f>$G49</f>
        <v/>
      </c>
      <c r="I79" s="3054">
        <f>$G49</f>
        <v/>
      </c>
      <c r="K79" s="3001">
        <f>H79</f>
        <v/>
      </c>
      <c r="L79" s="3001">
        <f>K79/(1+$H$30)</f>
        <v/>
      </c>
      <c r="M79" s="3001" t="n"/>
      <c r="N79" s="3001" t="n">
        <v>0</v>
      </c>
      <c r="O79" s="3001">
        <f>N79/(1+$H$30)</f>
        <v/>
      </c>
      <c r="P79" s="3001" t="n"/>
      <c r="Q79" s="3001" t="n"/>
      <c r="R79" s="3001">
        <f>L79+O79</f>
        <v/>
      </c>
      <c r="S79" s="3023" t="n"/>
      <c r="T79" s="3023" t="n"/>
      <c r="U79" s="3036">
        <f>$G49</f>
        <v/>
      </c>
      <c r="V79" s="3036">
        <f>$G49</f>
        <v/>
      </c>
      <c r="W79" s="3036">
        <f>$G49</f>
        <v/>
      </c>
      <c r="X79" s="3023" t="n"/>
      <c r="Y79" s="3036">
        <f>$M49+#REF!-X69</f>
        <v/>
      </c>
      <c r="Z79" s="3036">
        <f>$M49+#REF!-Y69</f>
        <v/>
      </c>
      <c r="AA79" s="3036">
        <f>$M49+#REF!-Z69</f>
        <v/>
      </c>
      <c r="AB79" s="3023" t="n"/>
      <c r="AC79" s="3023" t="n"/>
      <c r="AD79" s="3023" t="n"/>
      <c r="AE79" s="2979" t="n"/>
      <c r="AF79" s="2979" t="n"/>
      <c r="AG79" s="2979" t="n"/>
      <c r="AH79" s="2979" t="n"/>
      <c r="AI79" s="2979" t="n"/>
      <c r="AJ79" s="2979" t="n"/>
      <c r="AK79" s="2979" t="n"/>
      <c r="AL79" s="2979" t="n"/>
      <c r="AM79" s="2979" t="n"/>
      <c r="AN79" s="2979" t="n"/>
      <c r="AO79" s="2979" t="n"/>
      <c r="AP79" s="2979" t="n"/>
      <c r="AQ79" s="2979" t="n"/>
      <c r="AR79" s="2979" t="n"/>
      <c r="AS79" s="2979" t="n"/>
      <c r="AT79" s="2979" t="n"/>
      <c r="AU79" s="2979" t="n"/>
      <c r="AV79" s="2979" t="n"/>
      <c r="AW79" s="2979" t="n"/>
      <c r="AX79" s="2979" t="n"/>
      <c r="AY79" s="2979" t="n"/>
      <c r="AZ79" s="2979" t="n"/>
      <c r="BA79" s="2979" t="n"/>
      <c r="BB79" s="2979" t="n"/>
    </row>
    <row r="80" hidden="1" outlineLevel="1" s="2885">
      <c r="F80" s="3057" t="n">
        <v>2</v>
      </c>
      <c r="G80" s="3054">
        <f>$H49</f>
        <v/>
      </c>
      <c r="H80" s="3054">
        <f>$H49</f>
        <v/>
      </c>
      <c r="I80" s="3054">
        <f>$H49</f>
        <v/>
      </c>
      <c r="K80" s="3001">
        <f>H80</f>
        <v/>
      </c>
      <c r="L80" s="3001">
        <f>K80/(1+$H$30)^F80</f>
        <v/>
      </c>
      <c r="M80" s="3001" t="n"/>
      <c r="N80" s="3001" t="n">
        <v>0</v>
      </c>
      <c r="O80" s="3001">
        <f>N80/(1+$H$30)^F80</f>
        <v/>
      </c>
      <c r="P80" s="3001" t="n"/>
      <c r="Q80" s="3001" t="n"/>
      <c r="R80" s="3001">
        <f>L80+O80</f>
        <v/>
      </c>
      <c r="S80" s="3023" t="n"/>
      <c r="T80" s="3024" t="n"/>
      <c r="U80" s="3001" t="n"/>
      <c r="V80" s="3001" t="n"/>
      <c r="W80" s="3001" t="n"/>
      <c r="X80" s="3024" t="n"/>
      <c r="Y80" s="3055" t="n"/>
      <c r="Z80" s="3055" t="n"/>
      <c r="AA80" s="3055" t="n"/>
      <c r="AB80" s="3024" t="n"/>
      <c r="AC80" s="3023" t="n"/>
      <c r="AD80" s="3023" t="n"/>
      <c r="AE80" s="2979" t="n"/>
      <c r="AF80" s="2979" t="n"/>
      <c r="AG80" s="2979" t="n"/>
      <c r="AH80" s="2979" t="n"/>
      <c r="AI80" s="2979" t="n"/>
      <c r="AJ80" s="2979" t="n"/>
      <c r="AK80" s="2979" t="n"/>
      <c r="AL80" s="2979" t="n"/>
      <c r="AM80" s="2979" t="n"/>
      <c r="AN80" s="2979" t="n"/>
      <c r="AO80" s="2979" t="n"/>
      <c r="AP80" s="2979" t="n"/>
      <c r="AQ80" s="2979" t="n"/>
      <c r="AR80" s="2979" t="n"/>
      <c r="AS80" s="2979" t="n"/>
      <c r="AT80" s="2979" t="n"/>
      <c r="AU80" s="2979" t="n"/>
      <c r="AV80" s="2979" t="n"/>
      <c r="AW80" s="2979" t="n"/>
      <c r="AX80" s="2979" t="n"/>
      <c r="AY80" s="2979" t="n"/>
      <c r="AZ80" s="2979" t="n"/>
      <c r="BA80" s="2979" t="n"/>
      <c r="BB80" s="2979" t="n"/>
    </row>
    <row r="81" hidden="1" outlineLevel="1" s="2885">
      <c r="F81" s="3057" t="n">
        <v>3</v>
      </c>
      <c r="G81" s="3054">
        <f>$I49+G75-G76</f>
        <v/>
      </c>
      <c r="H81" s="3054">
        <f>$I49+H75-H76</f>
        <v/>
      </c>
      <c r="I81" s="3054">
        <f>$I49+I75-I76</f>
        <v/>
      </c>
      <c r="K81" s="3001">
        <f>H81-H75+H76</f>
        <v/>
      </c>
      <c r="L81" s="3006">
        <f>K81/(1+$H$30)^F81</f>
        <v/>
      </c>
      <c r="M81" s="3006" t="n"/>
      <c r="N81" s="3001">
        <f>H81-K81</f>
        <v/>
      </c>
      <c r="O81" s="3006">
        <f>N81/(1+$H$30)^F81</f>
        <v/>
      </c>
      <c r="P81" s="3001" t="n"/>
      <c r="Q81" s="3001" t="n"/>
      <c r="R81" s="3006">
        <f>L81+O81</f>
        <v/>
      </c>
      <c r="S81" s="3023" t="n"/>
      <c r="T81" s="3024" t="n"/>
      <c r="U81" s="3001" t="n"/>
      <c r="V81" s="3001" t="n"/>
      <c r="W81" s="3001" t="n"/>
      <c r="X81" s="3024" t="n"/>
      <c r="Y81" s="3055" t="n"/>
      <c r="Z81" s="3055" t="n"/>
      <c r="AA81" s="3055" t="n"/>
      <c r="AB81" s="3024" t="n"/>
      <c r="AC81" s="3023" t="n"/>
      <c r="AD81" s="3023" t="n"/>
      <c r="AE81" s="2979" t="n"/>
      <c r="AF81" s="2979" t="n"/>
      <c r="AG81" s="2979" t="n"/>
      <c r="AH81" s="2979" t="n"/>
      <c r="AI81" s="2979" t="n"/>
      <c r="AJ81" s="2979" t="n"/>
      <c r="AK81" s="2979" t="n"/>
      <c r="AL81" s="2979" t="n"/>
      <c r="AM81" s="2979" t="n"/>
      <c r="AN81" s="2979" t="n"/>
      <c r="AO81" s="2979" t="n"/>
      <c r="AP81" s="2979" t="n"/>
      <c r="AQ81" s="2979" t="n"/>
      <c r="AR81" s="2979" t="n"/>
      <c r="AS81" s="2979" t="n"/>
      <c r="AT81" s="2979" t="n"/>
      <c r="AU81" s="2979" t="n"/>
      <c r="AV81" s="2979" t="n"/>
      <c r="AW81" s="2979" t="n"/>
      <c r="AX81" s="2979" t="n"/>
      <c r="AY81" s="2979" t="n"/>
      <c r="AZ81" s="2979" t="n"/>
      <c r="BA81" s="2979" t="n"/>
      <c r="BB81" s="2979" t="n"/>
    </row>
    <row r="82" hidden="1" outlineLevel="1" s="2885">
      <c r="G82" s="3042" t="n"/>
      <c r="H82" s="3042" t="n"/>
      <c r="I82" s="3042" t="n"/>
      <c r="K82" s="3056" t="n"/>
      <c r="L82" s="3001">
        <f>SUM(L78:L81)</f>
        <v/>
      </c>
      <c r="M82" s="703">
        <f>L82/R82</f>
        <v/>
      </c>
      <c r="N82" s="3023" t="n"/>
      <c r="O82" s="3001">
        <f>SUM(O78:O81)</f>
        <v/>
      </c>
      <c r="P82" s="703">
        <f>O82/R82</f>
        <v/>
      </c>
      <c r="Q82" s="703" t="n"/>
      <c r="R82" s="3001">
        <f>SUM(R79:R81)</f>
        <v/>
      </c>
      <c r="S82" s="3023" t="n"/>
      <c r="T82" s="3024" t="n"/>
      <c r="U82" s="3055" t="n"/>
      <c r="V82" s="3055" t="n"/>
      <c r="W82" s="3055" t="n"/>
      <c r="X82" s="3024" t="n"/>
      <c r="Y82" s="3001" t="n"/>
      <c r="Z82" s="3001" t="n"/>
      <c r="AA82" s="3001" t="n"/>
      <c r="AB82" s="3024" t="n"/>
      <c r="AC82" s="3023" t="n"/>
      <c r="AD82" s="3023" t="n"/>
      <c r="AE82" s="2979" t="n"/>
      <c r="AF82" s="2979" t="n"/>
      <c r="AG82" s="2979" t="n"/>
      <c r="AH82" s="2979" t="n"/>
      <c r="AI82" s="2979" t="n"/>
      <c r="AJ82" s="2979" t="n"/>
      <c r="AK82" s="2979" t="n"/>
      <c r="AL82" s="2979" t="n"/>
      <c r="AM82" s="2979" t="n"/>
      <c r="AN82" s="2979" t="n"/>
      <c r="AO82" s="2979" t="n"/>
      <c r="AP82" s="2979" t="n"/>
      <c r="AQ82" s="2979" t="n"/>
      <c r="AR82" s="2979" t="n"/>
      <c r="AS82" s="2979" t="n"/>
      <c r="AT82" s="2979" t="n"/>
      <c r="AU82" s="2979" t="n"/>
      <c r="AV82" s="2979" t="n"/>
      <c r="AW82" s="2979" t="n"/>
      <c r="AX82" s="2979" t="n"/>
      <c r="AY82" s="2979" t="n"/>
      <c r="AZ82" s="2979" t="n"/>
      <c r="BA82" s="2979" t="n"/>
      <c r="BB82" s="2979" t="n"/>
    </row>
    <row r="83" hidden="1" outlineLevel="1" s="2885">
      <c r="E83" s="3051" t="inlineStr">
        <is>
          <t>4-Year IRR</t>
        </is>
      </c>
      <c r="G83" s="3052" t="n"/>
      <c r="K83" s="3058" t="n"/>
      <c r="L83" s="3023" t="n"/>
      <c r="M83" s="3023" t="n"/>
      <c r="N83" s="3023" t="n"/>
      <c r="O83" s="3023" t="n"/>
      <c r="P83" s="3023" t="n"/>
      <c r="Q83" s="3023" t="n"/>
      <c r="R83" s="3023" t="n"/>
      <c r="S83" s="3023" t="n"/>
      <c r="T83" s="3024" t="n"/>
      <c r="U83" s="3022" t="n"/>
      <c r="V83" s="3024" t="n"/>
      <c r="W83" s="3024" t="n"/>
      <c r="X83" s="3024" t="n"/>
      <c r="Y83" s="3001" t="n"/>
      <c r="Z83" s="3001" t="n"/>
      <c r="AA83" s="3001" t="n"/>
      <c r="AB83" s="3024" t="n"/>
      <c r="AC83" s="3023" t="n"/>
      <c r="AD83" s="3023" t="n"/>
      <c r="AE83" s="2979" t="n"/>
      <c r="AF83" s="2979" t="n"/>
      <c r="AG83" s="2979" t="n"/>
      <c r="AH83" s="2979" t="n"/>
      <c r="AI83" s="2979" t="n"/>
      <c r="AJ83" s="2979" t="n"/>
      <c r="AK83" s="2979" t="n"/>
      <c r="AL83" s="2979" t="n"/>
      <c r="AM83" s="2979" t="n"/>
      <c r="AN83" s="2979" t="n"/>
      <c r="AO83" s="2979" t="n"/>
      <c r="AP83" s="2979" t="n"/>
      <c r="AQ83" s="2979" t="n"/>
      <c r="AR83" s="2979" t="n"/>
      <c r="AS83" s="2979" t="n"/>
      <c r="AT83" s="2979" t="n"/>
      <c r="AU83" s="2979" t="n"/>
      <c r="AV83" s="2979" t="n"/>
      <c r="AW83" s="2979" t="n"/>
      <c r="AX83" s="2979" t="n"/>
      <c r="AY83" s="2979" t="n"/>
      <c r="AZ83" s="2979" t="n"/>
      <c r="BA83" s="2979" t="n"/>
      <c r="BB83" s="2979" t="n"/>
    </row>
    <row r="84" hidden="1" outlineLevel="1" s="2885">
      <c r="E84" s="2978" t="inlineStr">
        <is>
          <t>Purchase Price</t>
        </is>
      </c>
      <c r="G84" s="3054">
        <f>G$21</f>
        <v/>
      </c>
      <c r="H84" s="3054">
        <f>H$21</f>
        <v/>
      </c>
      <c r="I84" s="3054">
        <f>I$21</f>
        <v/>
      </c>
      <c r="K84" s="3036" t="n"/>
      <c r="L84" s="3036">
        <f>Z$259</f>
        <v/>
      </c>
      <c r="M84" s="3036">
        <f>AB$275</f>
        <v/>
      </c>
      <c r="N84" s="3023" t="n"/>
      <c r="O84" s="3023" t="n"/>
      <c r="P84" s="3023" t="n"/>
      <c r="Q84" s="3023" t="n"/>
      <c r="R84" s="3023" t="n"/>
      <c r="S84" s="3023" t="n"/>
      <c r="T84" s="3024" t="n"/>
      <c r="U84" s="3001" t="n"/>
      <c r="V84" s="3001" t="n"/>
      <c r="W84" s="3001" t="n"/>
      <c r="X84" s="3024" t="n"/>
      <c r="Y84" s="3001" t="n"/>
      <c r="Z84" s="3001" t="n"/>
      <c r="AA84" s="3001" t="n"/>
      <c r="AB84" s="3024" t="n"/>
      <c r="AC84" s="3023" t="n"/>
      <c r="AD84" s="3023" t="n"/>
      <c r="AE84" s="2979" t="n"/>
      <c r="AF84" s="2979" t="n"/>
      <c r="AG84" s="2979" t="n"/>
      <c r="AH84" s="2979" t="n"/>
      <c r="AI84" s="2979" t="n"/>
      <c r="AJ84" s="2979" t="n"/>
      <c r="AK84" s="2979" t="n"/>
      <c r="AL84" s="2979" t="n"/>
      <c r="AM84" s="2979" t="n"/>
      <c r="AN84" s="2979" t="n"/>
      <c r="AO84" s="2979" t="n"/>
      <c r="AP84" s="2979" t="n"/>
      <c r="AQ84" s="2979" t="n"/>
      <c r="AR84" s="2979" t="n"/>
      <c r="AS84" s="2979" t="n"/>
      <c r="AT84" s="2979" t="n"/>
      <c r="AU84" s="2979" t="n"/>
      <c r="AV84" s="2979" t="n"/>
      <c r="AW84" s="2979" t="n"/>
      <c r="AX84" s="2979" t="n"/>
      <c r="AY84" s="2979" t="n"/>
      <c r="AZ84" s="2979" t="n"/>
      <c r="BA84" s="2979" t="n"/>
      <c r="BB84" s="2979" t="n"/>
    </row>
    <row r="85" hidden="1" outlineLevel="1" s="2885">
      <c r="E85" s="2978" t="inlineStr">
        <is>
          <t>Exit Sale Price</t>
        </is>
      </c>
      <c r="G85" s="3054">
        <f>ROUND($K47/$F$7,-4)</f>
        <v/>
      </c>
      <c r="H85" s="3054">
        <f>ROUND($K47/$F$7,-4)</f>
        <v/>
      </c>
      <c r="I85" s="3054">
        <f>ROUND($K47/$F$7,-4)</f>
        <v/>
      </c>
      <c r="K85" s="3036">
        <f>$K47/$Z$257</f>
        <v/>
      </c>
      <c r="L85" s="3036">
        <f>$K47/$Z$257</f>
        <v/>
      </c>
      <c r="M85" s="3036">
        <f>$K47/$Z$257</f>
        <v/>
      </c>
      <c r="N85" s="3023" t="n"/>
      <c r="O85" s="3023" t="n"/>
      <c r="P85" s="3023" t="n"/>
      <c r="Q85" s="3023" t="n"/>
      <c r="R85" s="3023" t="n"/>
      <c r="S85" s="3023" t="n"/>
      <c r="T85" s="3024" t="n"/>
      <c r="U85" s="3001" t="n"/>
      <c r="V85" s="3001" t="n"/>
      <c r="W85" s="3001" t="n"/>
      <c r="X85" s="3024" t="n"/>
      <c r="Y85" s="3055" t="n"/>
      <c r="Z85" s="3055" t="n"/>
      <c r="AA85" s="3055" t="n"/>
      <c r="AB85" s="3024" t="n"/>
      <c r="AC85" s="3023" t="n"/>
      <c r="AD85" s="3023" t="n"/>
      <c r="AE85" s="2979" t="n"/>
      <c r="AF85" s="2979" t="n"/>
      <c r="AG85" s="2979" t="n"/>
      <c r="AH85" s="2979" t="n"/>
      <c r="AI85" s="2979" t="n"/>
      <c r="AJ85" s="2979" t="n"/>
      <c r="AK85" s="2979" t="n"/>
      <c r="AL85" s="2979" t="n"/>
      <c r="AM85" s="2979" t="n"/>
      <c r="AN85" s="2979" t="n"/>
      <c r="AO85" s="2979" t="n"/>
      <c r="AP85" s="2979" t="n"/>
      <c r="AQ85" s="2979" t="n"/>
      <c r="AR85" s="2979" t="n"/>
      <c r="AS85" s="2979" t="n"/>
      <c r="AT85" s="2979" t="n"/>
      <c r="AU85" s="2979" t="n"/>
      <c r="AV85" s="2979" t="n"/>
      <c r="AW85" s="2979" t="n"/>
      <c r="AX85" s="2979" t="n"/>
      <c r="AY85" s="2979" t="n"/>
      <c r="AZ85" s="2979" t="n"/>
      <c r="BA85" s="2979" t="n"/>
      <c r="BB85" s="2979" t="n"/>
    </row>
    <row r="86" hidden="1" outlineLevel="1" s="2885">
      <c r="E86" s="2978" t="inlineStr">
        <is>
          <t>Cost of Exit Sale</t>
        </is>
      </c>
      <c r="G86" s="3054">
        <f>G85*$F$9</f>
        <v/>
      </c>
      <c r="H86" s="3054">
        <f>H85*$F$9</f>
        <v/>
      </c>
      <c r="I86" s="3054">
        <f>I85*$F$9</f>
        <v/>
      </c>
      <c r="K86" s="3036">
        <f>K85*$F$9</f>
        <v/>
      </c>
      <c r="L86" s="3036">
        <f>L85*$F$9</f>
        <v/>
      </c>
      <c r="M86" s="3036" t="n"/>
      <c r="N86" s="3023" t="n"/>
      <c r="P86" s="3024" t="n"/>
      <c r="Q86" s="3024" t="n"/>
      <c r="R86" s="3055" t="inlineStr">
        <is>
          <t>Total</t>
        </is>
      </c>
      <c r="S86" s="3023" t="n"/>
      <c r="T86" s="3024" t="n"/>
      <c r="U86" s="3001" t="n"/>
      <c r="V86" s="3001" t="n"/>
      <c r="W86" s="3001" t="n"/>
      <c r="X86" s="3024" t="n"/>
      <c r="Y86" s="3001" t="n"/>
      <c r="Z86" s="3001" t="n"/>
      <c r="AA86" s="3001" t="n"/>
      <c r="AB86" s="3024" t="n"/>
      <c r="AC86" s="3023" t="n"/>
      <c r="AD86" s="3023" t="n"/>
      <c r="AE86" s="2979" t="n"/>
      <c r="AF86" s="2979" t="n"/>
      <c r="AG86" s="2979" t="n"/>
      <c r="AH86" s="2979" t="n"/>
      <c r="AI86" s="2979" t="n"/>
      <c r="AJ86" s="2979" t="n"/>
      <c r="AK86" s="2979" t="n"/>
      <c r="AL86" s="2979" t="n"/>
      <c r="AM86" s="2979" t="n"/>
      <c r="AN86" s="2979" t="n"/>
      <c r="AO86" s="2979" t="n"/>
      <c r="AP86" s="2979" t="n"/>
      <c r="AQ86" s="2979" t="n"/>
      <c r="AR86" s="2979" t="n"/>
      <c r="AS86" s="2979" t="n"/>
      <c r="AT86" s="2979" t="n"/>
      <c r="AU86" s="2979" t="n"/>
      <c r="AV86" s="2979" t="n"/>
      <c r="AW86" s="2979" t="n"/>
      <c r="AX86" s="2979" t="n"/>
      <c r="AY86" s="2979" t="n"/>
      <c r="AZ86" s="2979" t="n"/>
      <c r="BA86" s="2979" t="n"/>
      <c r="BB86" s="2979" t="n"/>
    </row>
    <row r="87" hidden="1" outlineLevel="1" s="2885">
      <c r="G87" s="3042" t="n"/>
      <c r="H87" s="3042" t="n"/>
      <c r="I87" s="3042" t="n"/>
      <c r="K87" s="3022" t="inlineStr">
        <is>
          <t>Cash Flow Only</t>
        </is>
      </c>
      <c r="L87" s="3022" t="inlineStr">
        <is>
          <t>Discounted</t>
        </is>
      </c>
      <c r="M87" s="3022" t="n"/>
      <c r="N87" s="3022" t="inlineStr">
        <is>
          <t>Exit Sale Only</t>
        </is>
      </c>
      <c r="O87" s="3022" t="inlineStr">
        <is>
          <t>Discounted</t>
        </is>
      </c>
      <c r="P87" s="3022" t="n"/>
      <c r="Q87" s="3022" t="n"/>
      <c r="R87" s="3022" t="inlineStr">
        <is>
          <t>Discounted</t>
        </is>
      </c>
      <c r="T87" s="3024" t="n"/>
      <c r="U87" s="3055" t="n"/>
      <c r="V87" s="3055" t="n"/>
      <c r="W87" s="3055" t="n"/>
      <c r="X87" s="3024" t="n"/>
      <c r="Y87" s="3001" t="n"/>
      <c r="Z87" s="3001" t="n"/>
      <c r="AA87" s="3001" t="n"/>
      <c r="AB87" s="3024" t="n"/>
      <c r="AC87" s="3023" t="n"/>
      <c r="AD87" s="3023" t="n"/>
      <c r="AE87" s="2979" t="n"/>
      <c r="AF87" s="2979" t="n"/>
      <c r="AG87" s="2979" t="n"/>
      <c r="AH87" s="2979" t="n"/>
      <c r="AI87" s="2979" t="n"/>
      <c r="AJ87" s="2979" t="n"/>
      <c r="AK87" s="2979" t="n"/>
      <c r="AL87" s="2979" t="n"/>
      <c r="AM87" s="2979" t="n"/>
      <c r="AN87" s="2979" t="n"/>
      <c r="AO87" s="2979" t="n"/>
      <c r="AP87" s="2979" t="n"/>
      <c r="AQ87" s="2979" t="n"/>
      <c r="AR87" s="2979" t="n"/>
      <c r="AS87" s="2979" t="n"/>
      <c r="AT87" s="2979" t="n"/>
      <c r="AU87" s="2979" t="n"/>
      <c r="AV87" s="2979" t="n"/>
      <c r="AW87" s="2979" t="n"/>
      <c r="AX87" s="2979" t="n"/>
      <c r="AY87" s="2979" t="n"/>
      <c r="AZ87" s="2979" t="n"/>
      <c r="BA87" s="2979" t="n"/>
      <c r="BB87" s="2979" t="n"/>
    </row>
    <row r="88" hidden="1" outlineLevel="1" s="2885">
      <c r="F88" s="3042" t="inlineStr">
        <is>
          <t>Purchase</t>
        </is>
      </c>
      <c r="G88" s="3054">
        <f>-G84</f>
        <v/>
      </c>
      <c r="H88" s="3054">
        <f>-H84</f>
        <v/>
      </c>
      <c r="I88" s="3054">
        <f>-I84</f>
        <v/>
      </c>
      <c r="K88" s="3001" t="n"/>
      <c r="N88" s="3001" t="n"/>
      <c r="R88" s="3001" t="n"/>
      <c r="T88" s="3024" t="n"/>
      <c r="U88" s="3024" t="n"/>
      <c r="V88" s="3024" t="n"/>
      <c r="W88" s="3024" t="n"/>
      <c r="X88" s="3024" t="n"/>
      <c r="Y88" s="3024" t="n"/>
      <c r="Z88" s="3024" t="n"/>
      <c r="AA88" s="3024" t="n"/>
      <c r="AB88" s="3024" t="n"/>
      <c r="AC88" s="3023" t="n"/>
      <c r="AD88" s="3023" t="n"/>
      <c r="AE88" s="2979" t="n"/>
      <c r="AF88" s="2979" t="n"/>
      <c r="AG88" s="2979" t="n"/>
      <c r="AH88" s="2979" t="n"/>
      <c r="AI88" s="2979" t="n"/>
      <c r="AJ88" s="2979" t="n"/>
      <c r="AK88" s="2979" t="n"/>
      <c r="AL88" s="2979" t="n"/>
      <c r="AM88" s="2979" t="n"/>
      <c r="AN88" s="2979" t="n"/>
      <c r="AO88" s="2979" t="n"/>
      <c r="AP88" s="2979" t="n"/>
      <c r="AQ88" s="2979" t="n"/>
      <c r="AR88" s="2979" t="n"/>
      <c r="AS88" s="2979" t="n"/>
      <c r="AT88" s="2979" t="n"/>
      <c r="AU88" s="2979" t="n"/>
      <c r="AV88" s="2979" t="n"/>
      <c r="AW88" s="2979" t="n"/>
      <c r="AX88" s="2979" t="n"/>
      <c r="AY88" s="2979" t="n"/>
      <c r="AZ88" s="2979" t="n"/>
      <c r="BA88" s="2979" t="n"/>
      <c r="BB88" s="2979" t="n"/>
    </row>
    <row r="89" hidden="1" outlineLevel="1" s="2885">
      <c r="F89" s="3057" t="n">
        <v>1</v>
      </c>
      <c r="G89" s="3054">
        <f>$G49</f>
        <v/>
      </c>
      <c r="H89" s="3054">
        <f>$G49</f>
        <v/>
      </c>
      <c r="I89" s="3054">
        <f>$G49</f>
        <v/>
      </c>
      <c r="K89" s="3001">
        <f>H89</f>
        <v/>
      </c>
      <c r="L89" s="3001">
        <f>K89/(1+$H$31)</f>
        <v/>
      </c>
      <c r="M89" s="3001" t="n"/>
      <c r="N89" s="3001" t="n">
        <v>0</v>
      </c>
      <c r="O89" s="3001">
        <f>N89/(1+$H$31)</f>
        <v/>
      </c>
      <c r="P89" s="3001" t="n"/>
      <c r="Q89" s="3001" t="n"/>
      <c r="R89" s="3001">
        <f>L89+O89</f>
        <v/>
      </c>
      <c r="T89" s="3024" t="n"/>
      <c r="U89" s="3024" t="n"/>
      <c r="V89" s="3024" t="n"/>
      <c r="W89" s="3024" t="n"/>
      <c r="X89" s="3024" t="n"/>
      <c r="Y89" s="3024" t="n"/>
      <c r="Z89" s="3024" t="n"/>
      <c r="AA89" s="3024" t="n"/>
      <c r="AB89" s="3024" t="n"/>
      <c r="AC89" s="3023" t="n"/>
      <c r="AD89" s="3023" t="n"/>
      <c r="AE89" s="2979" t="n"/>
      <c r="AF89" s="2979" t="n"/>
      <c r="AG89" s="2979" t="n"/>
      <c r="AH89" s="2979" t="n"/>
      <c r="AI89" s="2979" t="n"/>
      <c r="AJ89" s="2979" t="n"/>
      <c r="AK89" s="2979" t="n"/>
      <c r="AL89" s="2979" t="n"/>
      <c r="AM89" s="2979" t="n"/>
      <c r="AN89" s="2979" t="n"/>
      <c r="AO89" s="2979" t="n"/>
      <c r="AP89" s="2979" t="n"/>
      <c r="AQ89" s="2979" t="n"/>
      <c r="AR89" s="2979" t="n"/>
      <c r="AS89" s="2979" t="n"/>
      <c r="AT89" s="2979" t="n"/>
      <c r="AU89" s="2979" t="n"/>
      <c r="AV89" s="2979" t="n"/>
      <c r="AW89" s="2979" t="n"/>
      <c r="AX89" s="2979" t="n"/>
      <c r="AY89" s="2979" t="n"/>
      <c r="AZ89" s="2979" t="n"/>
      <c r="BA89" s="2979" t="n"/>
      <c r="BB89" s="2979" t="n"/>
    </row>
    <row r="90" hidden="1" outlineLevel="1" s="2885">
      <c r="F90" s="3057" t="n">
        <v>2</v>
      </c>
      <c r="G90" s="3054">
        <f>$H49</f>
        <v/>
      </c>
      <c r="H90" s="3054">
        <f>$H49</f>
        <v/>
      </c>
      <c r="I90" s="3054">
        <f>$H49</f>
        <v/>
      </c>
      <c r="K90" s="3001">
        <f>H90</f>
        <v/>
      </c>
      <c r="L90" s="3001">
        <f>K90/(1+$H$31)^F90</f>
        <v/>
      </c>
      <c r="M90" s="3001" t="n"/>
      <c r="N90" s="3001" t="n">
        <v>0</v>
      </c>
      <c r="O90" s="3001">
        <f>N90/(1+$H$31)^F90</f>
        <v/>
      </c>
      <c r="P90" s="3001" t="n"/>
      <c r="Q90" s="3001" t="n"/>
      <c r="R90" s="3001">
        <f>L90+O90</f>
        <v/>
      </c>
      <c r="X90" s="2979" t="n"/>
      <c r="Y90" s="2979" t="n"/>
      <c r="Z90" s="2979" t="n"/>
      <c r="AA90" s="3023" t="n"/>
      <c r="AB90" s="3023" t="n"/>
      <c r="AC90" s="3023" t="n"/>
      <c r="AD90" s="3023" t="n"/>
      <c r="AE90" s="2979" t="n"/>
      <c r="AF90" s="2979" t="n"/>
      <c r="AG90" s="2979" t="n"/>
      <c r="AH90" s="2979" t="n"/>
      <c r="AI90" s="2979" t="n"/>
      <c r="AJ90" s="2979" t="n"/>
      <c r="AK90" s="2979" t="n"/>
      <c r="AL90" s="2979" t="n"/>
      <c r="AM90" s="2979" t="n"/>
      <c r="AN90" s="2979" t="n"/>
      <c r="AO90" s="2979" t="n"/>
      <c r="AP90" s="2979" t="n"/>
      <c r="AQ90" s="2979" t="n"/>
      <c r="AR90" s="2979" t="n"/>
      <c r="AS90" s="2979" t="n"/>
      <c r="AT90" s="2979" t="n"/>
      <c r="AU90" s="2979" t="n"/>
      <c r="AV90" s="2979" t="n"/>
      <c r="AW90" s="2979" t="n"/>
      <c r="AX90" s="2979" t="n"/>
      <c r="AY90" s="2979" t="n"/>
      <c r="AZ90" s="2979" t="n"/>
      <c r="BA90" s="2979" t="n"/>
      <c r="BB90" s="2979" t="n"/>
    </row>
    <row r="91" hidden="1" outlineLevel="1" s="2885">
      <c r="F91" s="3057" t="n">
        <v>3</v>
      </c>
      <c r="G91" s="3054">
        <f>$I49</f>
        <v/>
      </c>
      <c r="H91" s="3054">
        <f>$I49</f>
        <v/>
      </c>
      <c r="I91" s="3054">
        <f>$I49</f>
        <v/>
      </c>
      <c r="K91" s="3001">
        <f>H91</f>
        <v/>
      </c>
      <c r="L91" s="3001">
        <f>K91/(1+$H$31)^F91</f>
        <v/>
      </c>
      <c r="M91" s="3006" t="n"/>
      <c r="N91" s="3001" t="n">
        <v>0</v>
      </c>
      <c r="O91" s="3001">
        <f>N91/(1+$H$31)^F91</f>
        <v/>
      </c>
      <c r="P91" s="3001" t="n"/>
      <c r="Q91" s="3001" t="n"/>
      <c r="R91" s="3001">
        <f>L91+O91</f>
        <v/>
      </c>
      <c r="X91" s="2979" t="n"/>
      <c r="Y91" s="2979" t="n"/>
      <c r="Z91" s="2979" t="n"/>
      <c r="AA91" s="3023" t="n"/>
      <c r="AB91" s="3023" t="n"/>
      <c r="AC91" s="3023" t="n"/>
      <c r="AD91" s="3023" t="n"/>
      <c r="AE91" s="2979" t="n"/>
      <c r="AF91" s="2979" t="n"/>
      <c r="AG91" s="2979" t="n"/>
      <c r="AH91" s="2979" t="n"/>
      <c r="AI91" s="2979" t="n"/>
      <c r="AJ91" s="2979" t="n"/>
      <c r="AK91" s="2979" t="n"/>
      <c r="AL91" s="2979" t="n"/>
      <c r="AM91" s="2979" t="n"/>
      <c r="AN91" s="2979" t="n"/>
      <c r="AO91" s="2979" t="n"/>
      <c r="AP91" s="2979" t="n"/>
      <c r="AQ91" s="2979" t="n"/>
      <c r="AR91" s="2979" t="n"/>
      <c r="AS91" s="2979" t="n"/>
      <c r="AT91" s="2979" t="n"/>
      <c r="AU91" s="2979" t="n"/>
      <c r="AV91" s="2979" t="n"/>
      <c r="AW91" s="2979" t="n"/>
      <c r="AX91" s="2979" t="n"/>
      <c r="AY91" s="2979" t="n"/>
      <c r="AZ91" s="2979" t="n"/>
      <c r="BA91" s="2979" t="n"/>
      <c r="BB91" s="2979" t="n"/>
    </row>
    <row r="92" hidden="1" outlineLevel="1" s="2885">
      <c r="F92" s="3057" t="n">
        <v>4</v>
      </c>
      <c r="G92" s="3054">
        <f>$J49+G85-G86</f>
        <v/>
      </c>
      <c r="H92" s="3054">
        <f>$J49+H85-H86</f>
        <v/>
      </c>
      <c r="I92" s="3054">
        <f>$J49+I85-I86</f>
        <v/>
      </c>
      <c r="K92" s="3001">
        <f>H92-H$85+H$86</f>
        <v/>
      </c>
      <c r="L92" s="3006">
        <f>K92/(1+$H$31)^F92</f>
        <v/>
      </c>
      <c r="M92" s="703" t="n"/>
      <c r="N92" s="3006">
        <f>H92-K92</f>
        <v/>
      </c>
      <c r="O92" s="3006">
        <f>N92/(1+$H$31)^F92</f>
        <v/>
      </c>
      <c r="P92" s="703" t="n"/>
      <c r="Q92" s="703" t="n"/>
      <c r="R92" s="3006">
        <f>L92+O92</f>
        <v/>
      </c>
      <c r="X92" s="2979" t="n"/>
      <c r="Y92" s="2979" t="n"/>
      <c r="Z92" s="2979" t="n"/>
      <c r="AA92" s="3023" t="n"/>
      <c r="AB92" s="3023" t="n"/>
      <c r="AC92" s="3023" t="n"/>
      <c r="AD92" s="3023" t="n"/>
      <c r="AE92" s="2979" t="n"/>
      <c r="AF92" s="2979" t="n"/>
      <c r="AG92" s="2979" t="n"/>
      <c r="AH92" s="2979" t="n"/>
      <c r="AI92" s="2979" t="n"/>
      <c r="AJ92" s="2979" t="n"/>
      <c r="AK92" s="2979" t="n"/>
      <c r="AL92" s="2979" t="n"/>
      <c r="AM92" s="2979" t="n"/>
      <c r="AN92" s="2979" t="n"/>
      <c r="AO92" s="2979" t="n"/>
      <c r="AP92" s="2979" t="n"/>
      <c r="AQ92" s="2979" t="n"/>
      <c r="AR92" s="2979" t="n"/>
      <c r="AS92" s="2979" t="n"/>
      <c r="AT92" s="2979" t="n"/>
      <c r="AU92" s="2979" t="n"/>
      <c r="AV92" s="2979" t="n"/>
      <c r="AW92" s="2979" t="n"/>
      <c r="AX92" s="2979" t="n"/>
      <c r="AY92" s="2979" t="n"/>
      <c r="AZ92" s="2979" t="n"/>
      <c r="BA92" s="2979" t="n"/>
      <c r="BB92" s="2979" t="n"/>
    </row>
    <row r="93" hidden="1" outlineLevel="1" s="2885">
      <c r="G93" s="3042" t="n"/>
      <c r="H93" s="3042" t="n"/>
      <c r="I93" s="3042" t="n"/>
      <c r="K93" s="3056" t="n"/>
      <c r="L93" s="3001">
        <f>SUM(L89:L92)</f>
        <v/>
      </c>
      <c r="M93" s="703">
        <f>L93/R93</f>
        <v/>
      </c>
      <c r="N93" s="3023" t="n"/>
      <c r="O93" s="3001">
        <f>SUM(O89:O92)</f>
        <v/>
      </c>
      <c r="P93" s="703">
        <f>O93/R93</f>
        <v/>
      </c>
      <c r="Q93" s="703" t="n"/>
      <c r="R93" s="3001">
        <f>SUM(R89:R92)</f>
        <v/>
      </c>
      <c r="X93" s="2979" t="n"/>
      <c r="Y93" s="2979" t="n"/>
      <c r="Z93" s="2979" t="n"/>
      <c r="AA93" s="3023" t="n"/>
      <c r="AB93" s="3023" t="n"/>
      <c r="AC93" s="3023" t="n"/>
      <c r="AD93" s="3023" t="n"/>
      <c r="AE93" s="2979" t="n"/>
      <c r="AF93" s="2979" t="n"/>
      <c r="AG93" s="2979" t="n"/>
      <c r="AH93" s="2979" t="n"/>
      <c r="AI93" s="2979" t="n"/>
      <c r="AJ93" s="2979" t="n"/>
      <c r="AK93" s="2979" t="n"/>
      <c r="AL93" s="2979" t="n"/>
      <c r="AM93" s="2979" t="n"/>
      <c r="AN93" s="2979" t="n"/>
      <c r="AO93" s="2979" t="n"/>
      <c r="AP93" s="2979" t="n"/>
      <c r="AQ93" s="2979" t="n"/>
      <c r="AR93" s="2979" t="n"/>
      <c r="AS93" s="2979" t="n"/>
      <c r="AT93" s="2979" t="n"/>
      <c r="AU93" s="2979" t="n"/>
      <c r="AV93" s="2979" t="n"/>
      <c r="AW93" s="2979" t="n"/>
      <c r="AX93" s="2979" t="n"/>
      <c r="AY93" s="2979" t="n"/>
      <c r="AZ93" s="2979" t="n"/>
      <c r="BA93" s="2979" t="n"/>
      <c r="BB93" s="2979" t="n"/>
    </row>
    <row r="94" hidden="1" outlineLevel="1" s="2885">
      <c r="E94" s="3051" t="inlineStr">
        <is>
          <t>5-Year IRR</t>
        </is>
      </c>
      <c r="G94" s="3052" t="n"/>
      <c r="K94" s="3058" t="n"/>
      <c r="L94" s="3023" t="n"/>
      <c r="M94" s="3023" t="n"/>
      <c r="N94" s="3023" t="n"/>
      <c r="O94" s="3023" t="n"/>
      <c r="P94" s="3023" t="n"/>
      <c r="Q94" s="3023" t="n"/>
      <c r="R94" s="3023" t="n"/>
      <c r="X94" s="2979" t="n"/>
      <c r="Y94" s="2979" t="n"/>
      <c r="Z94" s="2979" t="n"/>
      <c r="AA94" s="3023" t="n"/>
      <c r="AB94" s="3023" t="n"/>
      <c r="AC94" s="3023" t="n"/>
      <c r="AD94" s="3023" t="n"/>
      <c r="AE94" s="2979" t="n"/>
      <c r="AF94" s="2979" t="n"/>
      <c r="AG94" s="2979" t="n"/>
      <c r="AH94" s="2979" t="n"/>
      <c r="AI94" s="2979" t="n"/>
      <c r="AJ94" s="2979" t="n"/>
      <c r="AK94" s="2979" t="n"/>
      <c r="AL94" s="2979" t="n"/>
      <c r="AM94" s="2979" t="n"/>
      <c r="AN94" s="2979" t="n"/>
      <c r="AO94" s="2979" t="n"/>
      <c r="AP94" s="2979" t="n"/>
      <c r="AQ94" s="2979" t="n"/>
      <c r="AR94" s="2979" t="n"/>
      <c r="AS94" s="2979" t="n"/>
      <c r="AT94" s="2979" t="n"/>
      <c r="AU94" s="2979" t="n"/>
      <c r="AV94" s="2979" t="n"/>
      <c r="AW94" s="2979" t="n"/>
      <c r="AX94" s="2979" t="n"/>
      <c r="AY94" s="2979" t="n"/>
      <c r="AZ94" s="2979" t="n"/>
      <c r="BA94" s="2979" t="n"/>
      <c r="BB94" s="2979" t="n"/>
    </row>
    <row r="95" hidden="1" outlineLevel="1" s="2885">
      <c r="E95" s="2978" t="inlineStr">
        <is>
          <t>Purchase Price</t>
        </is>
      </c>
      <c r="G95" s="3054">
        <f>G$21</f>
        <v/>
      </c>
      <c r="H95" s="3054">
        <f>H$21</f>
        <v/>
      </c>
      <c r="I95" s="3054">
        <f>I$21</f>
        <v/>
      </c>
      <c r="K95" s="3036" t="n"/>
      <c r="L95" s="3036">
        <f>Z$259</f>
        <v/>
      </c>
      <c r="M95" s="3036">
        <f>AB$275</f>
        <v/>
      </c>
      <c r="N95" s="3023" t="n"/>
      <c r="O95" s="3023" t="n"/>
      <c r="P95" s="3023" t="n"/>
      <c r="Q95" s="3023" t="n"/>
      <c r="R95" s="3023" t="n"/>
      <c r="X95" s="2979" t="n"/>
      <c r="Y95" s="2979" t="n"/>
      <c r="Z95" s="2979" t="n"/>
      <c r="AA95" s="3023" t="n"/>
      <c r="AB95" s="3023" t="n"/>
      <c r="AC95" s="3023" t="n"/>
      <c r="AD95" s="3023" t="n"/>
      <c r="AE95" s="2979" t="n"/>
      <c r="AF95" s="2979" t="n"/>
      <c r="AG95" s="2979" t="n"/>
      <c r="AH95" s="2979" t="n"/>
      <c r="AI95" s="2979" t="n"/>
      <c r="AJ95" s="2979" t="n"/>
      <c r="AK95" s="2979" t="n"/>
      <c r="AL95" s="2979" t="n"/>
      <c r="AM95" s="2979" t="n"/>
      <c r="AN95" s="2979" t="n"/>
      <c r="AO95" s="2979" t="n"/>
      <c r="AP95" s="2979" t="n"/>
      <c r="AQ95" s="2979" t="n"/>
      <c r="AR95" s="2979" t="n"/>
      <c r="AS95" s="2979" t="n"/>
      <c r="AT95" s="2979" t="n"/>
      <c r="AU95" s="2979" t="n"/>
      <c r="AV95" s="2979" t="n"/>
      <c r="AW95" s="2979" t="n"/>
      <c r="AX95" s="2979" t="n"/>
      <c r="AY95" s="2979" t="n"/>
      <c r="AZ95" s="2979" t="n"/>
      <c r="BA95" s="2979" t="n"/>
      <c r="BB95" s="2979" t="n"/>
    </row>
    <row r="96" hidden="1" outlineLevel="1" s="2885">
      <c r="E96" s="2978" t="inlineStr">
        <is>
          <t>Exit Sale Price</t>
        </is>
      </c>
      <c r="G96" s="3054">
        <f>ROUND($L47/$F$7,-4)</f>
        <v/>
      </c>
      <c r="H96" s="3054">
        <f>ROUND($L47/$F$7,-4)</f>
        <v/>
      </c>
      <c r="I96" s="3054">
        <f>ROUND($L47/$F$7,-4)</f>
        <v/>
      </c>
      <c r="K96" s="3036">
        <f>$L47/$Z$257</f>
        <v/>
      </c>
      <c r="L96" s="3036">
        <f>$L47/$Z$257</f>
        <v/>
      </c>
      <c r="M96" s="3036">
        <f>$L47/$Z$257</f>
        <v/>
      </c>
      <c r="N96" s="3023" t="n"/>
      <c r="O96" s="3023" t="n"/>
      <c r="P96" s="3023" t="n"/>
      <c r="Q96" s="3023" t="n"/>
      <c r="R96" s="3023" t="n"/>
      <c r="X96" s="2979" t="n"/>
      <c r="Y96" s="2979" t="n"/>
      <c r="Z96" s="2979" t="n"/>
      <c r="AA96" s="2979" t="n"/>
      <c r="AB96" s="3023" t="n"/>
      <c r="AC96" s="3023" t="n"/>
      <c r="AD96" s="3023" t="n"/>
      <c r="AE96" s="2979" t="n"/>
      <c r="AF96" s="2979" t="n"/>
      <c r="AG96" s="2979" t="n"/>
      <c r="AH96" s="2979" t="n"/>
      <c r="AI96" s="2979" t="n"/>
      <c r="AJ96" s="2979" t="n"/>
      <c r="AK96" s="2979" t="n"/>
      <c r="AL96" s="2979" t="n"/>
      <c r="AM96" s="2979" t="n"/>
      <c r="AN96" s="2979" t="n"/>
      <c r="AO96" s="2979" t="n"/>
      <c r="AP96" s="2979" t="n"/>
      <c r="AQ96" s="2979" t="n"/>
      <c r="AR96" s="2979" t="n"/>
      <c r="AS96" s="2979" t="n"/>
      <c r="AT96" s="2979" t="n"/>
      <c r="AU96" s="2979" t="n"/>
      <c r="AV96" s="2979" t="n"/>
      <c r="AW96" s="2979" t="n"/>
      <c r="AX96" s="2979" t="n"/>
      <c r="AY96" s="2979" t="n"/>
      <c r="AZ96" s="2979" t="n"/>
      <c r="BA96" s="2979" t="n"/>
      <c r="BB96" s="2979" t="n"/>
    </row>
    <row r="97" hidden="1" outlineLevel="1" s="2885">
      <c r="E97" s="2978" t="inlineStr">
        <is>
          <t>Cost of Exit Sale</t>
        </is>
      </c>
      <c r="G97" s="3054">
        <f>G96*$F$9</f>
        <v/>
      </c>
      <c r="H97" s="3054">
        <f>H96*$F$9</f>
        <v/>
      </c>
      <c r="I97" s="3054">
        <f>I96*$F$9</f>
        <v/>
      </c>
      <c r="P97" s="3024" t="n"/>
      <c r="Q97" s="3024" t="n"/>
      <c r="R97" s="3055" t="inlineStr">
        <is>
          <t>Total</t>
        </is>
      </c>
      <c r="X97" s="2979" t="n"/>
      <c r="Y97" s="2979" t="n"/>
      <c r="Z97" s="2979" t="n"/>
      <c r="AA97" s="2979" t="n"/>
      <c r="AB97" s="3023" t="n"/>
      <c r="AC97" s="3023" t="n"/>
      <c r="AD97" s="3023" t="n"/>
      <c r="AE97" s="2979" t="n"/>
      <c r="AF97" s="2979" t="n"/>
      <c r="AG97" s="2979" t="n"/>
      <c r="AH97" s="2979" t="n"/>
      <c r="AI97" s="2979" t="n"/>
      <c r="AJ97" s="2979" t="n"/>
      <c r="AK97" s="2979" t="n"/>
      <c r="AL97" s="2979" t="n"/>
      <c r="AM97" s="2979" t="n"/>
      <c r="AN97" s="2979" t="n"/>
      <c r="AO97" s="2979" t="n"/>
      <c r="AP97" s="2979" t="n"/>
      <c r="AQ97" s="2979" t="n"/>
      <c r="AR97" s="2979" t="n"/>
      <c r="AS97" s="2979" t="n"/>
      <c r="AT97" s="2979" t="n"/>
      <c r="AU97" s="2979" t="n"/>
      <c r="AV97" s="2979" t="n"/>
      <c r="AW97" s="2979" t="n"/>
      <c r="AX97" s="2979" t="n"/>
      <c r="AY97" s="2979" t="n"/>
      <c r="AZ97" s="2979" t="n"/>
      <c r="BA97" s="2979" t="n"/>
      <c r="BB97" s="2979" t="n"/>
    </row>
    <row r="98" hidden="1" outlineLevel="1" s="2885">
      <c r="G98" s="3042" t="n"/>
      <c r="H98" s="3042" t="n"/>
      <c r="I98" s="3042" t="n"/>
      <c r="K98" s="3022" t="inlineStr">
        <is>
          <t>Cash Flow Only</t>
        </is>
      </c>
      <c r="L98" s="3022" t="inlineStr">
        <is>
          <t>Discounted</t>
        </is>
      </c>
      <c r="M98" s="3022" t="n"/>
      <c r="N98" s="3022" t="inlineStr">
        <is>
          <t>Exit Sale Only</t>
        </is>
      </c>
      <c r="O98" s="3022" t="inlineStr">
        <is>
          <t>Discounted</t>
        </is>
      </c>
      <c r="P98" s="3022" t="n"/>
      <c r="Q98" s="3022" t="n"/>
      <c r="R98" s="3022" t="inlineStr">
        <is>
          <t>Discounted</t>
        </is>
      </c>
      <c r="X98" s="2979" t="n"/>
      <c r="Y98" s="2979" t="n"/>
      <c r="Z98" s="2979" t="n"/>
      <c r="AA98" s="2979" t="n"/>
      <c r="AB98" s="3023" t="n"/>
      <c r="AC98" s="3023" t="n"/>
      <c r="AD98" s="3023" t="n"/>
      <c r="AE98" s="2979" t="n"/>
      <c r="AF98" s="2979" t="n"/>
      <c r="AG98" s="2979" t="n"/>
      <c r="AH98" s="2979" t="n"/>
      <c r="AI98" s="2979" t="n"/>
      <c r="AJ98" s="2979" t="n"/>
      <c r="AK98" s="2979" t="n"/>
      <c r="AL98" s="2979" t="n"/>
      <c r="AM98" s="2979" t="n"/>
      <c r="AN98" s="2979" t="n"/>
      <c r="AO98" s="2979" t="n"/>
      <c r="AP98" s="2979" t="n"/>
      <c r="AQ98" s="2979" t="n"/>
      <c r="AR98" s="2979" t="n"/>
      <c r="AS98" s="2979" t="n"/>
      <c r="AT98" s="2979" t="n"/>
      <c r="AU98" s="2979" t="n"/>
      <c r="AV98" s="2979" t="n"/>
      <c r="AW98" s="2979" t="n"/>
      <c r="AX98" s="2979" t="n"/>
      <c r="AY98" s="2979" t="n"/>
      <c r="AZ98" s="2979" t="n"/>
      <c r="BA98" s="2979" t="n"/>
      <c r="BB98" s="2979" t="n"/>
    </row>
    <row r="99" hidden="1" outlineLevel="1" s="2885">
      <c r="F99" s="3042" t="inlineStr">
        <is>
          <t>Purchase</t>
        </is>
      </c>
      <c r="G99" s="3054">
        <f>-G95</f>
        <v/>
      </c>
      <c r="H99" s="3054">
        <f>-H95</f>
        <v/>
      </c>
      <c r="I99" s="3054">
        <f>-I95</f>
        <v/>
      </c>
      <c r="K99" s="3001" t="n"/>
      <c r="N99" s="3001" t="n"/>
      <c r="R99" s="3001" t="n"/>
      <c r="X99" s="2979" t="n"/>
      <c r="Y99" s="2979" t="n"/>
      <c r="Z99" s="2979" t="n"/>
      <c r="AA99" s="2979" t="n"/>
      <c r="AB99" s="3023" t="n"/>
      <c r="AC99" s="3023" t="n"/>
      <c r="AD99" s="3023" t="n"/>
      <c r="AE99" s="2979" t="n"/>
      <c r="AF99" s="2979" t="n"/>
      <c r="AG99" s="2979" t="n"/>
      <c r="AH99" s="2979" t="n"/>
      <c r="AI99" s="2979" t="n"/>
      <c r="AJ99" s="2979" t="n"/>
      <c r="AK99" s="2979" t="n"/>
      <c r="AL99" s="2979" t="n"/>
      <c r="AM99" s="2979" t="n"/>
      <c r="AN99" s="2979" t="n"/>
      <c r="AO99" s="2979" t="n"/>
      <c r="AP99" s="2979" t="n"/>
      <c r="AQ99" s="2979" t="n"/>
      <c r="AR99" s="2979" t="n"/>
      <c r="AS99" s="2979" t="n"/>
      <c r="AT99" s="2979" t="n"/>
      <c r="AU99" s="2979" t="n"/>
      <c r="AV99" s="2979" t="n"/>
      <c r="AW99" s="2979" t="n"/>
      <c r="AX99" s="2979" t="n"/>
      <c r="AY99" s="2979" t="n"/>
      <c r="AZ99" s="2979" t="n"/>
      <c r="BA99" s="2979" t="n"/>
      <c r="BB99" s="2979" t="n"/>
    </row>
    <row r="100" hidden="1" outlineLevel="1" s="2885">
      <c r="F100" s="3057" t="n">
        <v>1</v>
      </c>
      <c r="G100" s="3054">
        <f>$G49</f>
        <v/>
      </c>
      <c r="H100" s="3054">
        <f>$G49</f>
        <v/>
      </c>
      <c r="I100" s="3054">
        <f>$G49</f>
        <v/>
      </c>
      <c r="K100" s="3001">
        <f>H100</f>
        <v/>
      </c>
      <c r="L100" s="3001">
        <f>K100/(1+$H$32)</f>
        <v/>
      </c>
      <c r="M100" s="3001" t="n"/>
      <c r="N100" s="3001" t="n">
        <v>0</v>
      </c>
      <c r="O100" s="3001">
        <f>N100/(1+$H$32)</f>
        <v/>
      </c>
      <c r="P100" s="3001" t="n"/>
      <c r="Q100" s="3001" t="n"/>
      <c r="R100" s="3001">
        <f>L100+O100</f>
        <v/>
      </c>
      <c r="X100" s="2979" t="n"/>
      <c r="Y100" s="2979" t="n"/>
      <c r="Z100" s="2979" t="n"/>
      <c r="AA100" s="2979" t="n"/>
      <c r="AB100" s="3023" t="n"/>
      <c r="AC100" s="3023" t="n"/>
      <c r="AD100" s="3023" t="n"/>
      <c r="AE100" s="2979" t="n"/>
      <c r="AF100" s="2979" t="n"/>
      <c r="AG100" s="2979" t="n"/>
      <c r="AH100" s="2979" t="n"/>
      <c r="AI100" s="2979" t="n"/>
      <c r="AJ100" s="2979" t="n"/>
      <c r="AK100" s="2979" t="n"/>
      <c r="AL100" s="2979" t="n"/>
      <c r="AM100" s="2979" t="n"/>
      <c r="AN100" s="2979" t="n"/>
      <c r="AO100" s="2979" t="n"/>
      <c r="AP100" s="2979" t="n"/>
      <c r="AQ100" s="2979" t="n"/>
      <c r="AR100" s="2979" t="n"/>
      <c r="AS100" s="2979" t="n"/>
      <c r="AT100" s="2979" t="n"/>
      <c r="AU100" s="2979" t="n"/>
      <c r="AV100" s="2979" t="n"/>
      <c r="AW100" s="2979" t="n"/>
      <c r="AX100" s="2979" t="n"/>
      <c r="AY100" s="2979" t="n"/>
      <c r="AZ100" s="2979" t="n"/>
      <c r="BA100" s="2979" t="n"/>
      <c r="BB100" s="2979" t="n"/>
    </row>
    <row r="101" hidden="1" outlineLevel="1" s="2885">
      <c r="F101" s="3057" t="n">
        <v>2</v>
      </c>
      <c r="G101" s="3054">
        <f>$H49</f>
        <v/>
      </c>
      <c r="H101" s="3054">
        <f>$H49</f>
        <v/>
      </c>
      <c r="I101" s="3054">
        <f>$H49</f>
        <v/>
      </c>
      <c r="K101" s="3001">
        <f>H101</f>
        <v/>
      </c>
      <c r="L101" s="3001">
        <f>K101/(1+$H$32)^F101</f>
        <v/>
      </c>
      <c r="M101" s="3001" t="n"/>
      <c r="N101" s="3001" t="n">
        <v>0</v>
      </c>
      <c r="O101" s="3001">
        <f>N101/(1+$H$32)^F101</f>
        <v/>
      </c>
      <c r="P101" s="3001" t="n"/>
      <c r="Q101" s="3001" t="n"/>
      <c r="R101" s="3001">
        <f>L101+O101</f>
        <v/>
      </c>
      <c r="X101" s="2979" t="n"/>
      <c r="Y101" s="2979" t="n"/>
      <c r="Z101" s="2979" t="n"/>
      <c r="AA101" s="2979" t="n"/>
      <c r="AB101" s="3023" t="n"/>
      <c r="AC101" s="3023" t="n"/>
      <c r="AD101" s="3023" t="n"/>
      <c r="AE101" s="2979" t="n"/>
      <c r="AF101" s="2979" t="n"/>
      <c r="AG101" s="2979" t="n"/>
      <c r="AH101" s="2979" t="n"/>
      <c r="AI101" s="2979" t="n"/>
      <c r="AJ101" s="2979" t="n"/>
      <c r="AK101" s="2979" t="n"/>
      <c r="AL101" s="2979" t="n"/>
      <c r="AM101" s="2979" t="n"/>
      <c r="AN101" s="2979" t="n"/>
      <c r="AO101" s="2979" t="n"/>
      <c r="AP101" s="2979" t="n"/>
      <c r="AQ101" s="2979" t="n"/>
      <c r="AR101" s="2979" t="n"/>
      <c r="AS101" s="2979" t="n"/>
      <c r="AT101" s="2979" t="n"/>
      <c r="AU101" s="2979" t="n"/>
      <c r="AV101" s="2979" t="n"/>
      <c r="AW101" s="2979" t="n"/>
      <c r="AX101" s="2979" t="n"/>
      <c r="AY101" s="2979" t="n"/>
      <c r="AZ101" s="2979" t="n"/>
      <c r="BA101" s="2979" t="n"/>
      <c r="BB101" s="2979" t="n"/>
    </row>
    <row r="102" hidden="1" outlineLevel="1" s="2885">
      <c r="F102" s="3057" t="n">
        <v>3</v>
      </c>
      <c r="G102" s="3054">
        <f>$I49</f>
        <v/>
      </c>
      <c r="H102" s="3054">
        <f>$I49</f>
        <v/>
      </c>
      <c r="I102" s="3054">
        <f>$I49</f>
        <v/>
      </c>
      <c r="K102" s="3001">
        <f>H102</f>
        <v/>
      </c>
      <c r="L102" s="3001">
        <f>K102/(1+$H$32)^F102</f>
        <v/>
      </c>
      <c r="M102" s="3006" t="n"/>
      <c r="N102" s="3001" t="n">
        <v>0</v>
      </c>
      <c r="O102" s="3001">
        <f>N102/(1+$H$32)^F102</f>
        <v/>
      </c>
      <c r="P102" s="3001" t="n"/>
      <c r="Q102" s="3001" t="n"/>
      <c r="R102" s="3001">
        <f>L102+O102</f>
        <v/>
      </c>
      <c r="X102" s="2979" t="n"/>
      <c r="Y102" s="2979" t="n"/>
      <c r="Z102" s="2979" t="n"/>
      <c r="AA102" s="2979" t="n"/>
      <c r="AB102" s="3023" t="n"/>
      <c r="AC102" s="3023" t="n"/>
      <c r="AD102" s="3023" t="n"/>
      <c r="AE102" s="2979" t="n"/>
      <c r="AF102" s="2979" t="n"/>
      <c r="AG102" s="2979" t="n"/>
      <c r="AH102" s="2979" t="n"/>
      <c r="AI102" s="2979" t="n"/>
      <c r="AJ102" s="2979" t="n"/>
      <c r="AK102" s="2979" t="n"/>
      <c r="AL102" s="2979" t="n"/>
      <c r="AM102" s="2979" t="n"/>
      <c r="AN102" s="2979" t="n"/>
      <c r="AO102" s="2979" t="n"/>
      <c r="AP102" s="2979" t="n"/>
      <c r="AQ102" s="2979" t="n"/>
      <c r="AR102" s="2979" t="n"/>
      <c r="AS102" s="2979" t="n"/>
      <c r="AT102" s="2979" t="n"/>
      <c r="AU102" s="2979" t="n"/>
      <c r="AV102" s="2979" t="n"/>
      <c r="AW102" s="2979" t="n"/>
      <c r="AX102" s="2979" t="n"/>
      <c r="AY102" s="2979" t="n"/>
      <c r="AZ102" s="2979" t="n"/>
      <c r="BA102" s="2979" t="n"/>
      <c r="BB102" s="2979" t="n"/>
    </row>
    <row r="103" hidden="1" outlineLevel="1" s="2885">
      <c r="F103" s="3057" t="n">
        <v>4</v>
      </c>
      <c r="G103" s="3054">
        <f>$J49</f>
        <v/>
      </c>
      <c r="H103" s="3054">
        <f>$J49</f>
        <v/>
      </c>
      <c r="I103" s="3054">
        <f>$J49</f>
        <v/>
      </c>
      <c r="K103" s="3001">
        <f>H103</f>
        <v/>
      </c>
      <c r="L103" s="3001">
        <f>K103/(1+$H$32)^F103</f>
        <v/>
      </c>
      <c r="M103" s="703" t="n"/>
      <c r="N103" s="3001" t="n">
        <v>0</v>
      </c>
      <c r="O103" s="3001">
        <f>N103/(1+$H$32)^F103</f>
        <v/>
      </c>
      <c r="P103" s="703" t="n"/>
      <c r="Q103" s="703" t="n"/>
      <c r="R103" s="3001">
        <f>L103+O103</f>
        <v/>
      </c>
      <c r="X103" s="2979" t="n"/>
      <c r="Y103" s="2979" t="n"/>
      <c r="Z103" s="2979" t="n"/>
      <c r="AA103" s="2979" t="n"/>
      <c r="AB103" s="3023" t="n"/>
      <c r="AC103" s="3023" t="n"/>
      <c r="AD103" s="3023" t="n"/>
      <c r="AE103" s="2979" t="n"/>
      <c r="AF103" s="2979" t="n"/>
      <c r="AG103" s="2979" t="n"/>
      <c r="AH103" s="2979" t="n"/>
      <c r="AI103" s="2979" t="n"/>
      <c r="AJ103" s="2979" t="n"/>
      <c r="AK103" s="2979" t="n"/>
      <c r="AL103" s="2979" t="n"/>
      <c r="AM103" s="2979" t="n"/>
      <c r="AN103" s="2979" t="n"/>
      <c r="AO103" s="2979" t="n"/>
      <c r="AP103" s="2979" t="n"/>
      <c r="AQ103" s="2979" t="n"/>
      <c r="AR103" s="2979" t="n"/>
      <c r="AS103" s="2979" t="n"/>
      <c r="AT103" s="2979" t="n"/>
      <c r="AU103" s="2979" t="n"/>
      <c r="AV103" s="2979" t="n"/>
      <c r="AW103" s="2979" t="n"/>
      <c r="AX103" s="2979" t="n"/>
      <c r="AY103" s="2979" t="n"/>
      <c r="AZ103" s="2979" t="n"/>
      <c r="BA103" s="2979" t="n"/>
      <c r="BB103" s="2979" t="n"/>
    </row>
    <row r="104" hidden="1" outlineLevel="1" s="2885">
      <c r="F104" s="3057" t="n">
        <v>5</v>
      </c>
      <c r="G104" s="3054">
        <f>$K49+G96-G97</f>
        <v/>
      </c>
      <c r="H104" s="3054">
        <f>$K49+H96-H97</f>
        <v/>
      </c>
      <c r="I104" s="3054">
        <f>$K49+I96-I97</f>
        <v/>
      </c>
      <c r="K104" s="3001">
        <f>H104-H96+H97</f>
        <v/>
      </c>
      <c r="L104" s="3006">
        <f>K104/(1+$H$32)^F104</f>
        <v/>
      </c>
      <c r="M104" s="3001" t="n"/>
      <c r="N104" s="3006">
        <f>H96-H97</f>
        <v/>
      </c>
      <c r="O104" s="3006">
        <f>N104/(1+$H$32)^F104</f>
        <v/>
      </c>
      <c r="R104" s="3006">
        <f>L104+O104</f>
        <v/>
      </c>
      <c r="X104" s="2979" t="n"/>
      <c r="Y104" s="2979" t="n"/>
      <c r="Z104" s="2979" t="n"/>
      <c r="AA104" s="2979" t="n"/>
      <c r="AB104" s="3023" t="n"/>
      <c r="AC104" s="3023" t="n"/>
      <c r="AD104" s="3023" t="n"/>
      <c r="AE104" s="2979" t="n"/>
      <c r="AF104" s="2979" t="n"/>
      <c r="AG104" s="2979" t="n"/>
      <c r="AH104" s="2979" t="n"/>
      <c r="AI104" s="2979" t="n"/>
      <c r="AJ104" s="2979" t="n"/>
      <c r="AK104" s="2979" t="n"/>
      <c r="AL104" s="2979" t="n"/>
      <c r="AM104" s="2979" t="n"/>
      <c r="AN104" s="2979" t="n"/>
      <c r="AO104" s="2979" t="n"/>
      <c r="AP104" s="2979" t="n"/>
      <c r="AQ104" s="2979" t="n"/>
      <c r="AR104" s="2979" t="n"/>
      <c r="AS104" s="2979" t="n"/>
      <c r="AT104" s="2979" t="n"/>
      <c r="AU104" s="2979" t="n"/>
      <c r="AV104" s="2979" t="n"/>
      <c r="AW104" s="2979" t="n"/>
      <c r="AX104" s="2979" t="n"/>
      <c r="AY104" s="2979" t="n"/>
      <c r="AZ104" s="2979" t="n"/>
      <c r="BA104" s="2979" t="n"/>
      <c r="BB104" s="2979" t="n"/>
    </row>
    <row r="105" hidden="1" outlineLevel="1" s="2885">
      <c r="G105" s="3042" t="n"/>
      <c r="H105" s="3042" t="n"/>
      <c r="I105" s="3042" t="n"/>
      <c r="L105" s="3001">
        <f>SUM(L100:L104)</f>
        <v/>
      </c>
      <c r="M105" s="703">
        <f>L105/R105</f>
        <v/>
      </c>
      <c r="N105" s="3024" t="n"/>
      <c r="O105" s="3001">
        <f>SUM(O100:O104)</f>
        <v/>
      </c>
      <c r="P105" s="703">
        <f>O105/R105</f>
        <v/>
      </c>
      <c r="Q105" s="703" t="n"/>
      <c r="R105" s="3001">
        <f>SUM(R100:R104)</f>
        <v/>
      </c>
      <c r="X105" s="2979" t="n"/>
      <c r="Y105" s="2979" t="n"/>
      <c r="Z105" s="2979" t="n"/>
      <c r="AA105" s="2979" t="n"/>
      <c r="AB105" s="3023" t="n"/>
      <c r="AC105" s="3023" t="n"/>
      <c r="AD105" s="3023" t="n"/>
      <c r="AE105" s="2979" t="n"/>
      <c r="AF105" s="2979" t="n"/>
      <c r="AG105" s="2979" t="n"/>
      <c r="AH105" s="2979" t="n"/>
      <c r="AI105" s="2979" t="n"/>
      <c r="AJ105" s="2979" t="n"/>
      <c r="AK105" s="2979" t="n"/>
      <c r="AL105" s="2979" t="n"/>
      <c r="AM105" s="2979" t="n"/>
      <c r="AN105" s="2979" t="n"/>
      <c r="AO105" s="2979" t="n"/>
      <c r="AP105" s="2979" t="n"/>
      <c r="AQ105" s="2979" t="n"/>
      <c r="AR105" s="2979" t="n"/>
      <c r="AS105" s="2979" t="n"/>
      <c r="AT105" s="2979" t="n"/>
      <c r="AU105" s="2979" t="n"/>
      <c r="AV105" s="2979" t="n"/>
      <c r="AW105" s="2979" t="n"/>
      <c r="AX105" s="2979" t="n"/>
      <c r="AY105" s="2979" t="n"/>
      <c r="AZ105" s="2979" t="n"/>
      <c r="BA105" s="2979" t="n"/>
      <c r="BB105" s="2979" t="n"/>
    </row>
    <row r="106" hidden="1" outlineLevel="1" s="2885">
      <c r="E106" s="3051" t="inlineStr">
        <is>
          <t>6-Year IRR</t>
        </is>
      </c>
      <c r="G106" s="3042" t="n"/>
      <c r="H106" s="3042" t="n"/>
      <c r="I106" s="3042" t="n"/>
      <c r="K106" s="3056" t="n"/>
      <c r="L106" s="3056" t="n"/>
      <c r="M106" s="3056" t="n"/>
      <c r="N106" s="3023" t="n"/>
      <c r="O106" s="3023" t="n"/>
      <c r="P106" s="3023" t="n"/>
      <c r="Q106" s="3023" t="n"/>
      <c r="R106" s="3023" t="n"/>
      <c r="X106" s="2979" t="n"/>
      <c r="Y106" s="2979" t="n"/>
      <c r="Z106" s="2979" t="n"/>
      <c r="AA106" s="2979" t="n"/>
      <c r="AB106" s="3023" t="n"/>
      <c r="AC106" s="3023" t="n"/>
      <c r="AD106" s="3023" t="n"/>
      <c r="AE106" s="2979" t="n"/>
      <c r="AF106" s="2979" t="n"/>
      <c r="AG106" s="2979" t="n"/>
      <c r="AH106" s="2979" t="n"/>
      <c r="AI106" s="2979" t="n"/>
      <c r="AJ106" s="2979" t="n"/>
      <c r="AK106" s="2979" t="n"/>
      <c r="AL106" s="2979" t="n"/>
      <c r="AM106" s="2979" t="n"/>
      <c r="AN106" s="2979" t="n"/>
      <c r="AO106" s="2979" t="n"/>
      <c r="AP106" s="2979" t="n"/>
      <c r="AQ106" s="2979" t="n"/>
      <c r="AR106" s="2979" t="n"/>
      <c r="AS106" s="2979" t="n"/>
      <c r="AT106" s="2979" t="n"/>
      <c r="AU106" s="2979" t="n"/>
      <c r="AV106" s="2979" t="n"/>
      <c r="AW106" s="2979" t="n"/>
      <c r="AX106" s="2979" t="n"/>
      <c r="AY106" s="2979" t="n"/>
      <c r="AZ106" s="2979" t="n"/>
      <c r="BA106" s="2979" t="n"/>
      <c r="BB106" s="2979" t="n"/>
    </row>
    <row r="107" hidden="1" outlineLevel="1" s="2885">
      <c r="E107" s="2978" t="inlineStr">
        <is>
          <t>Purchase Price</t>
        </is>
      </c>
      <c r="G107" s="3054">
        <f>G$21</f>
        <v/>
      </c>
      <c r="H107" s="3054">
        <f>H$21</f>
        <v/>
      </c>
      <c r="I107" s="3054">
        <f>I$21</f>
        <v/>
      </c>
      <c r="K107" s="3036" t="n"/>
      <c r="L107" s="3036" t="n"/>
      <c r="M107" s="3036" t="n"/>
      <c r="N107" s="3023" t="n"/>
      <c r="O107" s="3023" t="n"/>
      <c r="P107" s="3023" t="n"/>
      <c r="Q107" s="3023" t="n"/>
      <c r="R107" s="3023" t="n"/>
      <c r="X107" s="2979" t="n"/>
      <c r="Y107" s="2979" t="n"/>
      <c r="Z107" s="2979" t="n"/>
      <c r="AA107" s="2979" t="n"/>
      <c r="AB107" s="3023" t="n"/>
      <c r="AC107" s="3023" t="n"/>
      <c r="AD107" s="3023" t="n"/>
      <c r="AE107" s="2979" t="n"/>
      <c r="AF107" s="2979" t="n"/>
      <c r="AG107" s="2979" t="n"/>
      <c r="AH107" s="2979" t="n"/>
      <c r="AI107" s="2979" t="n"/>
      <c r="AJ107" s="2979" t="n"/>
      <c r="AK107" s="2979" t="n"/>
      <c r="AL107" s="2979" t="n"/>
      <c r="AM107" s="2979" t="n"/>
      <c r="AN107" s="2979" t="n"/>
      <c r="AO107" s="2979" t="n"/>
      <c r="AP107" s="2979" t="n"/>
      <c r="AQ107" s="2979" t="n"/>
      <c r="AR107" s="2979" t="n"/>
      <c r="AS107" s="2979" t="n"/>
      <c r="AT107" s="2979" t="n"/>
      <c r="AU107" s="2979" t="n"/>
      <c r="AV107" s="2979" t="n"/>
      <c r="AW107" s="2979" t="n"/>
      <c r="AX107" s="2979" t="n"/>
      <c r="AY107" s="2979" t="n"/>
      <c r="AZ107" s="2979" t="n"/>
      <c r="BA107" s="2979" t="n"/>
      <c r="BB107" s="2979" t="n"/>
    </row>
    <row r="108" hidden="1" outlineLevel="1" s="2885">
      <c r="E108" s="2978" t="inlineStr">
        <is>
          <t>Exit Sale Price</t>
        </is>
      </c>
      <c r="G108" s="3054">
        <f>ROUND($M$47/$F$7,-4)</f>
        <v/>
      </c>
      <c r="H108" s="3054">
        <f>ROUND($M$47/$F$7,-4)</f>
        <v/>
      </c>
      <c r="I108" s="3054">
        <f>ROUND($M$47/$F$7,-4)</f>
        <v/>
      </c>
      <c r="K108" s="3036" t="n"/>
      <c r="L108" s="3036" t="n"/>
      <c r="M108" s="3036" t="n"/>
      <c r="N108" s="3023" t="n"/>
      <c r="O108" s="3023" t="n"/>
      <c r="P108" s="3023" t="n"/>
      <c r="Q108" s="3023" t="n"/>
      <c r="R108" s="3023" t="n"/>
      <c r="X108" s="2979" t="n"/>
      <c r="Y108" s="2979" t="n"/>
      <c r="Z108" s="2979" t="n"/>
      <c r="AA108" s="2979" t="n"/>
      <c r="AB108" s="3023" t="n"/>
      <c r="AC108" s="3023" t="n"/>
      <c r="AD108" s="3023" t="n"/>
      <c r="AE108" s="2979" t="n"/>
      <c r="AF108" s="2979" t="n"/>
      <c r="AG108" s="2979" t="n"/>
      <c r="AH108" s="2979" t="n"/>
      <c r="AI108" s="2979" t="n"/>
      <c r="AJ108" s="2979" t="n"/>
      <c r="AK108" s="2979" t="n"/>
      <c r="AL108" s="2979" t="n"/>
      <c r="AM108" s="2979" t="n"/>
      <c r="AN108" s="2979" t="n"/>
      <c r="AO108" s="2979" t="n"/>
      <c r="AP108" s="2979" t="n"/>
      <c r="AQ108" s="2979" t="n"/>
      <c r="AR108" s="2979" t="n"/>
      <c r="AS108" s="2979" t="n"/>
      <c r="AT108" s="2979" t="n"/>
      <c r="AU108" s="2979" t="n"/>
      <c r="AV108" s="2979" t="n"/>
      <c r="AW108" s="2979" t="n"/>
      <c r="AX108" s="2979" t="n"/>
      <c r="AY108" s="2979" t="n"/>
      <c r="AZ108" s="2979" t="n"/>
      <c r="BA108" s="2979" t="n"/>
      <c r="BB108" s="2979" t="n"/>
    </row>
    <row r="109" hidden="1" outlineLevel="1" s="2885">
      <c r="E109" s="2978" t="inlineStr">
        <is>
          <t>Cost of Exit Sale</t>
        </is>
      </c>
      <c r="G109" s="3054">
        <f>G108*$F$9</f>
        <v/>
      </c>
      <c r="H109" s="3054">
        <f>H108*$F$9</f>
        <v/>
      </c>
      <c r="I109" s="3054">
        <f>I108*$F$9</f>
        <v/>
      </c>
      <c r="P109" s="3024" t="n"/>
      <c r="Q109" s="3024" t="n"/>
      <c r="R109" s="3055" t="inlineStr">
        <is>
          <t>Total</t>
        </is>
      </c>
      <c r="X109" s="2979" t="n"/>
      <c r="Y109" s="2979" t="n"/>
      <c r="Z109" s="2979" t="n"/>
      <c r="AA109" s="2979" t="n"/>
      <c r="AB109" s="3023" t="n"/>
      <c r="AC109" s="3023" t="n"/>
      <c r="AD109" s="3023" t="n"/>
      <c r="AE109" s="2979" t="n"/>
      <c r="AF109" s="2979" t="n"/>
      <c r="AG109" s="2979" t="n"/>
      <c r="AH109" s="2979" t="n"/>
      <c r="AI109" s="2979" t="n"/>
      <c r="AJ109" s="2979" t="n"/>
      <c r="AK109" s="2979" t="n"/>
      <c r="AL109" s="2979" t="n"/>
      <c r="AM109" s="2979" t="n"/>
      <c r="AN109" s="2979" t="n"/>
      <c r="AO109" s="2979" t="n"/>
      <c r="AP109" s="2979" t="n"/>
      <c r="AQ109" s="2979" t="n"/>
      <c r="AR109" s="2979" t="n"/>
      <c r="AS109" s="2979" t="n"/>
      <c r="AT109" s="2979" t="n"/>
      <c r="AU109" s="2979" t="n"/>
      <c r="AV109" s="2979" t="n"/>
      <c r="AW109" s="2979" t="n"/>
      <c r="AX109" s="2979" t="n"/>
      <c r="AY109" s="2979" t="n"/>
      <c r="AZ109" s="2979" t="n"/>
      <c r="BA109" s="2979" t="n"/>
      <c r="BB109" s="2979" t="n"/>
    </row>
    <row r="110" hidden="1" outlineLevel="1" s="2885">
      <c r="G110" s="3042" t="n"/>
      <c r="H110" s="3042" t="n"/>
      <c r="I110" s="3042" t="n"/>
      <c r="K110" s="3022" t="inlineStr">
        <is>
          <t>Cash Flow Only</t>
        </is>
      </c>
      <c r="L110" s="3022" t="inlineStr">
        <is>
          <t>Discounted</t>
        </is>
      </c>
      <c r="M110" s="3022" t="n"/>
      <c r="N110" s="3022" t="inlineStr">
        <is>
          <t>Exit Sale Only</t>
        </is>
      </c>
      <c r="O110" s="3022" t="inlineStr">
        <is>
          <t>Discounted</t>
        </is>
      </c>
      <c r="P110" s="3022" t="n"/>
      <c r="Q110" s="3022" t="n"/>
      <c r="R110" s="3022" t="inlineStr">
        <is>
          <t>Discounted</t>
        </is>
      </c>
      <c r="X110" s="2979" t="n"/>
      <c r="Y110" s="2979" t="n"/>
      <c r="Z110" s="2979" t="n"/>
      <c r="AA110" s="2979" t="n"/>
      <c r="AB110" s="3023" t="n"/>
      <c r="AC110" s="3023" t="n"/>
      <c r="AD110" s="3023" t="n"/>
      <c r="AE110" s="2979" t="n"/>
      <c r="AF110" s="2979" t="n"/>
      <c r="AG110" s="2979" t="n"/>
      <c r="AH110" s="2979" t="n"/>
      <c r="AI110" s="2979" t="n"/>
      <c r="AJ110" s="2979" t="n"/>
      <c r="AK110" s="2979" t="n"/>
      <c r="AL110" s="2979" t="n"/>
      <c r="AM110" s="2979" t="n"/>
      <c r="AN110" s="2979" t="n"/>
      <c r="AO110" s="2979" t="n"/>
      <c r="AP110" s="2979" t="n"/>
      <c r="AQ110" s="2979" t="n"/>
      <c r="AR110" s="2979" t="n"/>
      <c r="AS110" s="2979" t="n"/>
      <c r="AT110" s="2979" t="n"/>
      <c r="AU110" s="2979" t="n"/>
      <c r="AV110" s="2979" t="n"/>
      <c r="AW110" s="2979" t="n"/>
      <c r="AX110" s="2979" t="n"/>
      <c r="AY110" s="2979" t="n"/>
      <c r="AZ110" s="2979" t="n"/>
      <c r="BA110" s="2979" t="n"/>
      <c r="BB110" s="2979" t="n"/>
    </row>
    <row r="111" hidden="1" outlineLevel="1" s="2885">
      <c r="F111" s="3042" t="inlineStr">
        <is>
          <t>Purchase</t>
        </is>
      </c>
      <c r="G111" s="3054">
        <f>-G107</f>
        <v/>
      </c>
      <c r="H111" s="3054">
        <f>-H107</f>
        <v/>
      </c>
      <c r="I111" s="3054">
        <f>-I107</f>
        <v/>
      </c>
      <c r="K111" s="3001" t="n"/>
      <c r="N111" s="3001" t="n"/>
      <c r="R111" s="3001" t="n"/>
      <c r="X111" s="2979" t="n"/>
      <c r="Y111" s="2979" t="n"/>
      <c r="Z111" s="2979" t="n"/>
      <c r="AA111" s="2979" t="n"/>
      <c r="AB111" s="3023" t="n"/>
      <c r="AC111" s="3023" t="n"/>
      <c r="AD111" s="3023" t="n"/>
      <c r="AE111" s="2979" t="n"/>
      <c r="AF111" s="2979" t="n"/>
      <c r="AG111" s="2979" t="n"/>
      <c r="AH111" s="2979" t="n"/>
      <c r="AI111" s="2979" t="n"/>
      <c r="AJ111" s="2979" t="n"/>
      <c r="AK111" s="2979" t="n"/>
      <c r="AL111" s="2979" t="n"/>
      <c r="AM111" s="2979" t="n"/>
      <c r="AN111" s="2979" t="n"/>
      <c r="AO111" s="2979" t="n"/>
      <c r="AP111" s="2979" t="n"/>
      <c r="AQ111" s="2979" t="n"/>
      <c r="AR111" s="2979" t="n"/>
      <c r="AS111" s="2979" t="n"/>
      <c r="AT111" s="2979" t="n"/>
      <c r="AU111" s="2979" t="n"/>
      <c r="AV111" s="2979" t="n"/>
      <c r="AW111" s="2979" t="n"/>
      <c r="AX111" s="2979" t="n"/>
      <c r="AY111" s="2979" t="n"/>
      <c r="AZ111" s="2979" t="n"/>
      <c r="BA111" s="2979" t="n"/>
      <c r="BB111" s="2979" t="n"/>
    </row>
    <row r="112" hidden="1" outlineLevel="1" s="2885">
      <c r="F112" s="3057" t="n">
        <v>1</v>
      </c>
      <c r="G112" s="3054">
        <f>$G49</f>
        <v/>
      </c>
      <c r="H112" s="3054">
        <f>$G49</f>
        <v/>
      </c>
      <c r="I112" s="3054">
        <f>$G49</f>
        <v/>
      </c>
      <c r="K112" s="3001">
        <f>H112</f>
        <v/>
      </c>
      <c r="L112" s="3001">
        <f>K112/(1+$H$33)</f>
        <v/>
      </c>
      <c r="M112" s="3001" t="n"/>
      <c r="N112" s="3001" t="n">
        <v>0</v>
      </c>
      <c r="O112" s="3001">
        <f>N112/(1+$H$33)</f>
        <v/>
      </c>
      <c r="P112" s="3001" t="n"/>
      <c r="Q112" s="3001" t="n"/>
      <c r="R112" s="3001">
        <f>L112+O112</f>
        <v/>
      </c>
      <c r="X112" s="2979" t="n"/>
      <c r="Y112" s="2979" t="n"/>
      <c r="Z112" s="2979" t="n"/>
      <c r="AA112" s="2979" t="n"/>
      <c r="AB112" s="3023" t="n"/>
      <c r="AC112" s="3023" t="n"/>
      <c r="AD112" s="3023" t="n"/>
      <c r="AE112" s="2979" t="n"/>
      <c r="AF112" s="2979" t="n"/>
      <c r="AG112" s="2979" t="n"/>
      <c r="AH112" s="2979" t="n"/>
      <c r="AI112" s="2979" t="n"/>
      <c r="AJ112" s="2979" t="n"/>
      <c r="AK112" s="2979" t="n"/>
      <c r="AL112" s="2979" t="n"/>
      <c r="AM112" s="2979" t="n"/>
      <c r="AN112" s="2979" t="n"/>
      <c r="AO112" s="2979" t="n"/>
      <c r="AP112" s="2979" t="n"/>
      <c r="AQ112" s="2979" t="n"/>
      <c r="AR112" s="2979" t="n"/>
      <c r="AS112" s="2979" t="n"/>
      <c r="AT112" s="2979" t="n"/>
      <c r="AU112" s="2979" t="n"/>
      <c r="AV112" s="2979" t="n"/>
      <c r="AW112" s="2979" t="n"/>
      <c r="AX112" s="2979" t="n"/>
      <c r="AY112" s="2979" t="n"/>
      <c r="AZ112" s="2979" t="n"/>
      <c r="BA112" s="2979" t="n"/>
      <c r="BB112" s="2979" t="n"/>
    </row>
    <row r="113" hidden="1" outlineLevel="1" s="2885">
      <c r="F113" s="3057" t="n">
        <v>2</v>
      </c>
      <c r="G113" s="3054">
        <f>$H49</f>
        <v/>
      </c>
      <c r="H113" s="3054">
        <f>$H49</f>
        <v/>
      </c>
      <c r="I113" s="3054">
        <f>$H49</f>
        <v/>
      </c>
      <c r="K113" s="3001">
        <f>H113</f>
        <v/>
      </c>
      <c r="L113" s="3001">
        <f>K113/(1+$H$33)^F113</f>
        <v/>
      </c>
      <c r="M113" s="3001" t="n"/>
      <c r="N113" s="3001" t="n">
        <v>0</v>
      </c>
      <c r="O113" s="3001">
        <f>N113/(1+$H$33)^F113</f>
        <v/>
      </c>
      <c r="P113" s="3001" t="n"/>
      <c r="Q113" s="3001" t="n"/>
      <c r="R113" s="3001">
        <f>L113+O113</f>
        <v/>
      </c>
      <c r="X113" s="2979" t="n"/>
      <c r="Y113" s="2979" t="n"/>
      <c r="Z113" s="2979" t="n"/>
      <c r="AA113" s="2979" t="n"/>
      <c r="AB113" s="3023" t="n"/>
      <c r="AC113" s="3023" t="n"/>
      <c r="AD113" s="3023" t="n"/>
      <c r="AE113" s="2979" t="n"/>
      <c r="AF113" s="2979" t="n"/>
      <c r="AG113" s="2979" t="n"/>
      <c r="AH113" s="2979" t="n"/>
      <c r="AI113" s="2979" t="n"/>
      <c r="AJ113" s="2979" t="n"/>
      <c r="AK113" s="2979" t="n"/>
      <c r="AL113" s="2979" t="n"/>
      <c r="AM113" s="2979" t="n"/>
      <c r="AN113" s="2979" t="n"/>
      <c r="AO113" s="2979" t="n"/>
      <c r="AP113" s="2979" t="n"/>
      <c r="AQ113" s="2979" t="n"/>
      <c r="AR113" s="2979" t="n"/>
      <c r="AS113" s="2979" t="n"/>
      <c r="AT113" s="2979" t="n"/>
      <c r="AU113" s="2979" t="n"/>
      <c r="AV113" s="2979" t="n"/>
      <c r="AW113" s="2979" t="n"/>
      <c r="AX113" s="2979" t="n"/>
      <c r="AY113" s="2979" t="n"/>
      <c r="AZ113" s="2979" t="n"/>
      <c r="BA113" s="2979" t="n"/>
      <c r="BB113" s="2979" t="n"/>
    </row>
    <row r="114" hidden="1" outlineLevel="1" s="2885">
      <c r="F114" s="3057" t="n">
        <v>3</v>
      </c>
      <c r="G114" s="3054">
        <f>$I49</f>
        <v/>
      </c>
      <c r="H114" s="3054">
        <f>$I49</f>
        <v/>
      </c>
      <c r="I114" s="3054">
        <f>$I49</f>
        <v/>
      </c>
      <c r="K114" s="3001">
        <f>H114</f>
        <v/>
      </c>
      <c r="L114" s="3001">
        <f>K114/(1+$H$33)^F114</f>
        <v/>
      </c>
      <c r="M114" s="3006" t="n"/>
      <c r="N114" s="3001" t="n">
        <v>0</v>
      </c>
      <c r="O114" s="3001">
        <f>N114/(1+$H$33)^F114</f>
        <v/>
      </c>
      <c r="P114" s="3001" t="n"/>
      <c r="Q114" s="3001" t="n"/>
      <c r="R114" s="3001">
        <f>L114+O114</f>
        <v/>
      </c>
      <c r="X114" s="2979" t="n"/>
      <c r="Y114" s="2979" t="n"/>
      <c r="Z114" s="2979" t="n"/>
      <c r="AA114" s="2979" t="n"/>
      <c r="AB114" s="3023" t="n"/>
      <c r="AC114" s="3023" t="n"/>
      <c r="AD114" s="3023" t="n"/>
      <c r="AE114" s="2979" t="n"/>
      <c r="AF114" s="2979" t="n"/>
      <c r="AG114" s="2979" t="n"/>
      <c r="AH114" s="2979" t="n"/>
      <c r="AI114" s="2979" t="n"/>
      <c r="AJ114" s="2979" t="n"/>
      <c r="AK114" s="2979" t="n"/>
      <c r="AL114" s="2979" t="n"/>
      <c r="AM114" s="2979" t="n"/>
      <c r="AN114" s="2979" t="n"/>
      <c r="AO114" s="2979" t="n"/>
      <c r="AP114" s="2979" t="n"/>
      <c r="AQ114" s="2979" t="n"/>
      <c r="AR114" s="2979" t="n"/>
      <c r="AS114" s="2979" t="n"/>
      <c r="AT114" s="2979" t="n"/>
      <c r="AU114" s="2979" t="n"/>
      <c r="AV114" s="2979" t="n"/>
      <c r="AW114" s="2979" t="n"/>
      <c r="AX114" s="2979" t="n"/>
      <c r="AY114" s="2979" t="n"/>
      <c r="AZ114" s="2979" t="n"/>
      <c r="BA114" s="2979" t="n"/>
      <c r="BB114" s="2979" t="n"/>
    </row>
    <row r="115" hidden="1" outlineLevel="1" s="2885">
      <c r="F115" s="3057" t="n">
        <v>4</v>
      </c>
      <c r="G115" s="3054">
        <f>$J49</f>
        <v/>
      </c>
      <c r="H115" s="3054">
        <f>$J49</f>
        <v/>
      </c>
      <c r="I115" s="3054">
        <f>$J49</f>
        <v/>
      </c>
      <c r="K115" s="3001">
        <f>H115</f>
        <v/>
      </c>
      <c r="L115" s="3001">
        <f>K115/(1+$H$33)^F115</f>
        <v/>
      </c>
      <c r="M115" s="703" t="n"/>
      <c r="N115" s="3001" t="n">
        <v>0</v>
      </c>
      <c r="O115" s="3001">
        <f>N115/(1+$H$33)^F115</f>
        <v/>
      </c>
      <c r="P115" s="703" t="n"/>
      <c r="Q115" s="703" t="n"/>
      <c r="R115" s="3001">
        <f>L115+O115</f>
        <v/>
      </c>
      <c r="X115" s="2979" t="n"/>
      <c r="Y115" s="2979" t="n"/>
      <c r="Z115" s="2979" t="n"/>
      <c r="AA115" s="3023" t="n"/>
      <c r="AB115" s="3023" t="n"/>
      <c r="AC115" s="3023" t="n"/>
      <c r="AD115" s="3023" t="n"/>
      <c r="AE115" s="2979" t="n"/>
      <c r="AF115" s="2979" t="n"/>
      <c r="AG115" s="2979" t="n"/>
      <c r="AH115" s="2979" t="n"/>
      <c r="AI115" s="2979" t="n"/>
      <c r="AJ115" s="2979" t="n"/>
      <c r="AK115" s="2979" t="n"/>
      <c r="AL115" s="2979" t="n"/>
      <c r="AM115" s="2979" t="n"/>
      <c r="AN115" s="2979" t="n"/>
      <c r="AO115" s="2979" t="n"/>
      <c r="AP115" s="2979" t="n"/>
      <c r="AQ115" s="2979" t="n"/>
      <c r="AR115" s="2979" t="n"/>
      <c r="AS115" s="2979" t="n"/>
      <c r="AT115" s="2979" t="n"/>
      <c r="AU115" s="2979" t="n"/>
      <c r="AV115" s="2979" t="n"/>
      <c r="AW115" s="2979" t="n"/>
      <c r="AX115" s="2979" t="n"/>
      <c r="AY115" s="2979" t="n"/>
      <c r="AZ115" s="2979" t="n"/>
      <c r="BA115" s="2979" t="n"/>
      <c r="BB115" s="2979" t="n"/>
    </row>
    <row r="116" hidden="1" outlineLevel="1" s="2885">
      <c r="F116" s="3057" t="n">
        <v>5</v>
      </c>
      <c r="G116" s="3054">
        <f>$K49</f>
        <v/>
      </c>
      <c r="H116" s="3054">
        <f>$K49</f>
        <v/>
      </c>
      <c r="I116" s="3054">
        <f>$K49</f>
        <v/>
      </c>
      <c r="K116" s="3001">
        <f>H116</f>
        <v/>
      </c>
      <c r="L116" s="3001">
        <f>K116/(1+$H$33)^F116</f>
        <v/>
      </c>
      <c r="M116" s="3001" t="n"/>
      <c r="N116" s="3001" t="n">
        <v>0</v>
      </c>
      <c r="O116" s="3001">
        <f>N116/(1+$H$33)^F116</f>
        <v/>
      </c>
      <c r="R116" s="3001">
        <f>L116+O116</f>
        <v/>
      </c>
      <c r="X116" s="2979" t="n"/>
      <c r="Y116" s="2979" t="n"/>
      <c r="Z116" s="2979" t="n"/>
      <c r="AA116" s="3023" t="n"/>
      <c r="AB116" s="3023" t="n"/>
      <c r="AC116" s="3023" t="n"/>
      <c r="AD116" s="3023" t="n"/>
      <c r="AE116" s="2979" t="n"/>
      <c r="AF116" s="2979" t="n"/>
      <c r="AG116" s="2979" t="n"/>
      <c r="AH116" s="2979" t="n"/>
      <c r="AI116" s="2979" t="n"/>
      <c r="AJ116" s="2979" t="n"/>
      <c r="AK116" s="2979" t="n"/>
      <c r="AL116" s="2979" t="n"/>
      <c r="AM116" s="2979" t="n"/>
      <c r="AN116" s="2979" t="n"/>
      <c r="AO116" s="2979" t="n"/>
      <c r="AP116" s="2979" t="n"/>
      <c r="AQ116" s="2979" t="n"/>
      <c r="AR116" s="2979" t="n"/>
      <c r="AS116" s="2979" t="n"/>
      <c r="AT116" s="2979" t="n"/>
      <c r="AU116" s="2979" t="n"/>
      <c r="AV116" s="2979" t="n"/>
      <c r="AW116" s="2979" t="n"/>
      <c r="AX116" s="2979" t="n"/>
      <c r="AY116" s="2979" t="n"/>
      <c r="AZ116" s="2979" t="n"/>
      <c r="BA116" s="2979" t="n"/>
      <c r="BB116" s="2979" t="n"/>
    </row>
    <row r="117" hidden="1" outlineLevel="1" s="2885">
      <c r="F117" s="3057" t="n">
        <v>6</v>
      </c>
      <c r="G117" s="3054">
        <f>$L49+G108-G109</f>
        <v/>
      </c>
      <c r="H117" s="3054">
        <f>$L49+H108-H109</f>
        <v/>
      </c>
      <c r="I117" s="3054">
        <f>$L49+I108-I109</f>
        <v/>
      </c>
      <c r="K117" s="3001">
        <f>H117-H108+H109</f>
        <v/>
      </c>
      <c r="L117" s="3006">
        <f>K117/(1+$H$33)^F117</f>
        <v/>
      </c>
      <c r="M117" s="703" t="n"/>
      <c r="N117" s="3001">
        <f>H117-K117</f>
        <v/>
      </c>
      <c r="O117" s="3006">
        <f>N117/(1+$H$33)^F117</f>
        <v/>
      </c>
      <c r="P117" s="703" t="n"/>
      <c r="Q117" s="703" t="n"/>
      <c r="R117" s="3006">
        <f>L117+O117</f>
        <v/>
      </c>
      <c r="X117" s="2979" t="n"/>
      <c r="Y117" s="2979" t="n"/>
      <c r="Z117" s="2979" t="n"/>
      <c r="AA117" s="3023" t="n"/>
      <c r="AB117" s="3023" t="n"/>
      <c r="AC117" s="3023" t="n"/>
      <c r="AD117" s="3023" t="n"/>
      <c r="AE117" s="2979" t="n"/>
      <c r="AF117" s="2979" t="n"/>
      <c r="AG117" s="2979" t="n"/>
      <c r="AH117" s="2979" t="n"/>
      <c r="AI117" s="2979" t="n"/>
      <c r="AJ117" s="2979" t="n"/>
      <c r="AK117" s="2979" t="n"/>
      <c r="AL117" s="2979" t="n"/>
      <c r="AM117" s="2979" t="n"/>
      <c r="AN117" s="2979" t="n"/>
      <c r="AO117" s="2979" t="n"/>
      <c r="AP117" s="2979" t="n"/>
      <c r="AQ117" s="2979" t="n"/>
      <c r="AR117" s="2979" t="n"/>
      <c r="AS117" s="2979" t="n"/>
      <c r="AT117" s="2979" t="n"/>
      <c r="AU117" s="2979" t="n"/>
      <c r="AV117" s="2979" t="n"/>
      <c r="AW117" s="2979" t="n"/>
      <c r="AX117" s="2979" t="n"/>
      <c r="AY117" s="2979" t="n"/>
      <c r="AZ117" s="2979" t="n"/>
      <c r="BA117" s="2979" t="n"/>
      <c r="BB117" s="2979" t="n"/>
    </row>
    <row r="118" hidden="1" outlineLevel="1" s="2885">
      <c r="F118" s="3042" t="n"/>
      <c r="G118" s="3042" t="n"/>
      <c r="H118" s="3042" t="n"/>
      <c r="I118" s="3042" t="n"/>
      <c r="K118" s="3001" t="n"/>
      <c r="L118" s="3001">
        <f>SUM(L112:L117)</f>
        <v/>
      </c>
      <c r="M118" s="703">
        <f>L118/R118</f>
        <v/>
      </c>
      <c r="N118" s="3001" t="n"/>
      <c r="O118" s="3001">
        <f>SUM(O112:O117)</f>
        <v/>
      </c>
      <c r="P118" s="703">
        <f>O118/R118</f>
        <v/>
      </c>
      <c r="Q118" s="703" t="n"/>
      <c r="R118" s="3001">
        <f>SUM(R112:R117)</f>
        <v/>
      </c>
      <c r="X118" s="2979" t="n"/>
      <c r="Y118" s="2979" t="n"/>
      <c r="Z118" s="2979" t="n"/>
      <c r="AA118" s="3023" t="n"/>
      <c r="AB118" s="3023" t="n"/>
      <c r="AC118" s="3023" t="n"/>
      <c r="AD118" s="3023" t="n"/>
      <c r="AE118" s="2979" t="n"/>
      <c r="AF118" s="2979" t="n"/>
      <c r="AG118" s="2979" t="n"/>
      <c r="AH118" s="2979" t="n"/>
      <c r="AI118" s="2979" t="n"/>
      <c r="AJ118" s="2979" t="n"/>
      <c r="AK118" s="2979" t="n"/>
      <c r="AL118" s="2979" t="n"/>
      <c r="AM118" s="2979" t="n"/>
      <c r="AN118" s="2979" t="n"/>
      <c r="AO118" s="2979" t="n"/>
      <c r="AP118" s="2979" t="n"/>
      <c r="AQ118" s="2979" t="n"/>
      <c r="AR118" s="2979" t="n"/>
      <c r="AS118" s="2979" t="n"/>
      <c r="AT118" s="2979" t="n"/>
      <c r="AU118" s="2979" t="n"/>
      <c r="AV118" s="2979" t="n"/>
      <c r="AW118" s="2979" t="n"/>
      <c r="AX118" s="2979" t="n"/>
      <c r="AY118" s="2979" t="n"/>
      <c r="AZ118" s="2979" t="n"/>
      <c r="BA118" s="2979" t="n"/>
      <c r="BB118" s="2979" t="n"/>
    </row>
    <row r="119" hidden="1" outlineLevel="1" s="2885">
      <c r="E119" s="3051" t="inlineStr">
        <is>
          <t>7-Year IRR</t>
        </is>
      </c>
      <c r="G119" s="3042" t="n"/>
      <c r="H119" s="3042" t="n"/>
      <c r="I119" s="3042" t="n"/>
      <c r="K119" s="3056" t="n"/>
      <c r="L119" s="3056" t="n"/>
      <c r="M119" s="3056" t="n"/>
      <c r="N119" s="3023" t="n"/>
      <c r="O119" s="3023" t="n"/>
      <c r="P119" s="3023" t="n"/>
      <c r="Q119" s="3023" t="n"/>
      <c r="R119" s="3023" t="n"/>
      <c r="X119" s="2979" t="n"/>
      <c r="Y119" s="2979" t="n"/>
      <c r="Z119" s="2979" t="n"/>
      <c r="AA119" s="3023" t="n"/>
      <c r="AB119" s="3023" t="n"/>
      <c r="AC119" s="3023" t="n"/>
      <c r="AD119" s="3023" t="n"/>
      <c r="AE119" s="2979" t="n"/>
      <c r="AF119" s="2979" t="n"/>
      <c r="AG119" s="2979" t="n"/>
      <c r="AH119" s="2979" t="n"/>
      <c r="AI119" s="2979" t="n"/>
      <c r="AJ119" s="2979" t="n"/>
      <c r="AK119" s="2979" t="n"/>
      <c r="AL119" s="2979" t="n"/>
      <c r="AM119" s="2979" t="n"/>
      <c r="AN119" s="2979" t="n"/>
      <c r="AO119" s="2979" t="n"/>
      <c r="AP119" s="2979" t="n"/>
      <c r="AQ119" s="2979" t="n"/>
      <c r="AR119" s="2979" t="n"/>
      <c r="AS119" s="2979" t="n"/>
      <c r="AT119" s="2979" t="n"/>
      <c r="AU119" s="2979" t="n"/>
      <c r="AV119" s="2979" t="n"/>
      <c r="AW119" s="2979" t="n"/>
      <c r="AX119" s="2979" t="n"/>
      <c r="AY119" s="2979" t="n"/>
      <c r="AZ119" s="2979" t="n"/>
      <c r="BA119" s="2979" t="n"/>
      <c r="BB119" s="2979" t="n"/>
    </row>
    <row r="120" hidden="1" outlineLevel="1" s="2885">
      <c r="E120" s="2978" t="inlineStr">
        <is>
          <t>Purchase Price</t>
        </is>
      </c>
      <c r="G120" s="3054">
        <f>G$21</f>
        <v/>
      </c>
      <c r="H120" s="3054">
        <f>H$21</f>
        <v/>
      </c>
      <c r="I120" s="3054">
        <f>I$21</f>
        <v/>
      </c>
      <c r="K120" s="3036" t="n"/>
      <c r="L120" s="3036" t="n"/>
      <c r="M120" s="3036" t="n"/>
      <c r="N120" s="3023" t="n"/>
      <c r="O120" s="3023" t="n"/>
      <c r="P120" s="3023" t="n"/>
      <c r="Q120" s="3023" t="n"/>
      <c r="R120" s="3023" t="n"/>
      <c r="X120" s="2979" t="n"/>
      <c r="Y120" s="2979" t="n"/>
      <c r="Z120" s="2979" t="n"/>
      <c r="AA120" s="3023" t="n"/>
      <c r="AB120" s="3023" t="n"/>
      <c r="AC120" s="3023" t="n"/>
      <c r="AD120" s="3023" t="n"/>
      <c r="AE120" s="2979" t="n"/>
      <c r="AF120" s="2979" t="n"/>
      <c r="AG120" s="2979" t="n"/>
      <c r="AH120" s="2979" t="n"/>
      <c r="AI120" s="2979" t="n"/>
      <c r="AJ120" s="2979" t="n"/>
      <c r="AK120" s="2979" t="n"/>
      <c r="AL120" s="2979" t="n"/>
      <c r="AM120" s="2979" t="n"/>
      <c r="AN120" s="2979" t="n"/>
      <c r="AO120" s="2979" t="n"/>
      <c r="AP120" s="2979" t="n"/>
      <c r="AQ120" s="2979" t="n"/>
      <c r="AR120" s="2979" t="n"/>
      <c r="AS120" s="2979" t="n"/>
      <c r="AT120" s="2979" t="n"/>
      <c r="AU120" s="2979" t="n"/>
      <c r="AV120" s="2979" t="n"/>
      <c r="AW120" s="2979" t="n"/>
      <c r="AX120" s="2979" t="n"/>
      <c r="AY120" s="2979" t="n"/>
      <c r="AZ120" s="2979" t="n"/>
      <c r="BA120" s="2979" t="n"/>
      <c r="BB120" s="2979" t="n"/>
    </row>
    <row r="121" hidden="1" outlineLevel="1" s="2885">
      <c r="E121" s="2978" t="inlineStr">
        <is>
          <t>Exit Sale Price</t>
        </is>
      </c>
      <c r="G121" s="3054">
        <f>ROUND($N47/$F$7,-4)</f>
        <v/>
      </c>
      <c r="H121" s="3054">
        <f>ROUND($N47/$F$7,-4)</f>
        <v/>
      </c>
      <c r="I121" s="3054">
        <f>ROUND($N47/$F$7,-4)</f>
        <v/>
      </c>
      <c r="K121" s="3036" t="n"/>
      <c r="L121" s="3036" t="n"/>
      <c r="M121" s="3036" t="n"/>
      <c r="N121" s="3023" t="n"/>
      <c r="O121" s="3023" t="n"/>
      <c r="P121" s="3023" t="n"/>
      <c r="Q121" s="3023" t="n"/>
      <c r="R121" s="3023" t="n"/>
      <c r="X121" s="2979" t="n"/>
      <c r="Y121" s="2979" t="n"/>
      <c r="Z121" s="2979" t="n"/>
      <c r="AA121" s="3023" t="n"/>
      <c r="AB121" s="3023" t="n"/>
      <c r="AC121" s="3023" t="n"/>
      <c r="AD121" s="3023" t="n"/>
      <c r="AE121" s="2979" t="n"/>
      <c r="AF121" s="2979" t="n"/>
      <c r="AG121" s="2979" t="n"/>
      <c r="AH121" s="2979" t="n"/>
      <c r="AI121" s="2979" t="n"/>
      <c r="AJ121" s="2979" t="n"/>
      <c r="AK121" s="2979" t="n"/>
      <c r="AL121" s="2979" t="n"/>
      <c r="AM121" s="2979" t="n"/>
      <c r="AN121" s="2979" t="n"/>
      <c r="AO121" s="2979" t="n"/>
      <c r="AP121" s="2979" t="n"/>
      <c r="AQ121" s="2979" t="n"/>
      <c r="AR121" s="2979" t="n"/>
      <c r="AS121" s="2979" t="n"/>
      <c r="AT121" s="2979" t="n"/>
      <c r="AU121" s="2979" t="n"/>
      <c r="AV121" s="2979" t="n"/>
      <c r="AW121" s="2979" t="n"/>
      <c r="AX121" s="2979" t="n"/>
      <c r="AY121" s="2979" t="n"/>
      <c r="AZ121" s="2979" t="n"/>
      <c r="BA121" s="2979" t="n"/>
      <c r="BB121" s="2979" t="n"/>
    </row>
    <row r="122" hidden="1" outlineLevel="1" s="2885">
      <c r="E122" s="2978" t="inlineStr">
        <is>
          <t>Cost of Exit Sale</t>
        </is>
      </c>
      <c r="G122" s="3054">
        <f>G121*$F$9</f>
        <v/>
      </c>
      <c r="H122" s="3054">
        <f>H121*$F$9</f>
        <v/>
      </c>
      <c r="I122" s="3054">
        <f>I121*$F$9</f>
        <v/>
      </c>
      <c r="P122" s="3024" t="n"/>
      <c r="Q122" s="3024" t="n"/>
      <c r="R122" s="3055" t="inlineStr">
        <is>
          <t>Total</t>
        </is>
      </c>
      <c r="X122" s="2979" t="n"/>
      <c r="Y122" s="2979" t="n"/>
      <c r="Z122" s="2979" t="n"/>
      <c r="AA122" s="3023" t="n"/>
      <c r="AB122" s="3023" t="n"/>
      <c r="AC122" s="3023" t="n"/>
      <c r="AD122" s="3023" t="n"/>
      <c r="AE122" s="2979" t="n"/>
      <c r="AF122" s="2979" t="n"/>
      <c r="AG122" s="2979" t="n"/>
      <c r="AH122" s="2979" t="n"/>
      <c r="AI122" s="2979" t="n"/>
      <c r="AJ122" s="2979" t="n"/>
      <c r="AK122" s="2979" t="n"/>
      <c r="AL122" s="2979" t="n"/>
      <c r="AM122" s="2979" t="n"/>
      <c r="AN122" s="2979" t="n"/>
      <c r="AO122" s="2979" t="n"/>
      <c r="AP122" s="2979" t="n"/>
      <c r="AQ122" s="2979" t="n"/>
      <c r="AR122" s="2979" t="n"/>
      <c r="AS122" s="2979" t="n"/>
      <c r="AT122" s="2979" t="n"/>
      <c r="AU122" s="2979" t="n"/>
      <c r="AV122" s="2979" t="n"/>
      <c r="AW122" s="2979" t="n"/>
      <c r="AX122" s="2979" t="n"/>
      <c r="AY122" s="2979" t="n"/>
      <c r="AZ122" s="2979" t="n"/>
      <c r="BA122" s="2979" t="n"/>
      <c r="BB122" s="2979" t="n"/>
    </row>
    <row r="123" hidden="1" outlineLevel="1" s="2885">
      <c r="G123" s="3042" t="n"/>
      <c r="H123" s="3042" t="n"/>
      <c r="I123" s="3042" t="n"/>
      <c r="K123" s="3022" t="inlineStr">
        <is>
          <t>Cash Flow Only</t>
        </is>
      </c>
      <c r="L123" s="3022" t="inlineStr">
        <is>
          <t>Discounted</t>
        </is>
      </c>
      <c r="M123" s="3022" t="n"/>
      <c r="N123" s="3022" t="inlineStr">
        <is>
          <t>Exit Sale Only</t>
        </is>
      </c>
      <c r="O123" s="3022" t="inlineStr">
        <is>
          <t>Discounted</t>
        </is>
      </c>
      <c r="P123" s="3022" t="n"/>
      <c r="Q123" s="3022" t="n"/>
      <c r="R123" s="3022" t="inlineStr">
        <is>
          <t>Discounted</t>
        </is>
      </c>
      <c r="X123" s="2979" t="n"/>
      <c r="Y123" s="2979" t="n"/>
      <c r="Z123" s="2979" t="n"/>
      <c r="AA123" s="3023" t="n"/>
      <c r="AB123" s="3023" t="n"/>
      <c r="AC123" s="3023" t="n"/>
      <c r="AD123" s="3023" t="n"/>
      <c r="AE123" s="2979" t="n"/>
      <c r="AF123" s="2979" t="n"/>
      <c r="AG123" s="2979" t="n"/>
      <c r="AH123" s="2979" t="n"/>
      <c r="AI123" s="2979" t="n"/>
      <c r="AJ123" s="2979" t="n"/>
      <c r="AK123" s="2979" t="n"/>
      <c r="AL123" s="2979" t="n"/>
      <c r="AM123" s="2979" t="n"/>
      <c r="AN123" s="2979" t="n"/>
      <c r="AO123" s="2979" t="n"/>
      <c r="AP123" s="2979" t="n"/>
      <c r="AQ123" s="2979" t="n"/>
      <c r="AR123" s="2979" t="n"/>
      <c r="AS123" s="2979" t="n"/>
      <c r="AT123" s="2979" t="n"/>
      <c r="AU123" s="2979" t="n"/>
      <c r="AV123" s="2979" t="n"/>
      <c r="AW123" s="2979" t="n"/>
      <c r="AX123" s="2979" t="n"/>
      <c r="AY123" s="2979" t="n"/>
      <c r="AZ123" s="2979" t="n"/>
      <c r="BA123" s="2979" t="n"/>
      <c r="BB123" s="2979" t="n"/>
    </row>
    <row r="124" hidden="1" outlineLevel="1" s="2885">
      <c r="F124" s="3042" t="inlineStr">
        <is>
          <t>Purchase</t>
        </is>
      </c>
      <c r="G124" s="3054">
        <f>-G120</f>
        <v/>
      </c>
      <c r="H124" s="3054">
        <f>-H120</f>
        <v/>
      </c>
      <c r="I124" s="3054">
        <f>-I120</f>
        <v/>
      </c>
      <c r="K124" s="3001" t="n"/>
      <c r="N124" s="3001" t="n"/>
      <c r="R124" s="3001" t="n"/>
      <c r="X124" s="2979" t="n"/>
      <c r="Y124" s="2979" t="n"/>
      <c r="Z124" s="2979" t="n"/>
      <c r="AA124" s="3023" t="n"/>
      <c r="AB124" s="3023" t="n"/>
      <c r="AC124" s="3023" t="n"/>
      <c r="AD124" s="3023" t="n"/>
      <c r="AE124" s="2979" t="n"/>
      <c r="AF124" s="2979" t="n"/>
      <c r="AG124" s="2979" t="n"/>
      <c r="AH124" s="2979" t="n"/>
      <c r="AI124" s="2979" t="n"/>
      <c r="AJ124" s="2979" t="n"/>
      <c r="AK124" s="2979" t="n"/>
      <c r="AL124" s="2979" t="n"/>
      <c r="AM124" s="2979" t="n"/>
      <c r="AN124" s="2979" t="n"/>
      <c r="AO124" s="2979" t="n"/>
      <c r="AP124" s="2979" t="n"/>
      <c r="AQ124" s="2979" t="n"/>
      <c r="AR124" s="2979" t="n"/>
      <c r="AS124" s="2979" t="n"/>
      <c r="AT124" s="2979" t="n"/>
      <c r="AU124" s="2979" t="n"/>
      <c r="AV124" s="2979" t="n"/>
      <c r="AW124" s="2979" t="n"/>
      <c r="AX124" s="2979" t="n"/>
      <c r="AY124" s="2979" t="n"/>
      <c r="AZ124" s="2979" t="n"/>
      <c r="BA124" s="2979" t="n"/>
      <c r="BB124" s="2979" t="n"/>
    </row>
    <row r="125" hidden="1" outlineLevel="1" s="2885">
      <c r="F125" s="3057" t="n">
        <v>1</v>
      </c>
      <c r="G125" s="3054">
        <f>$G49</f>
        <v/>
      </c>
      <c r="H125" s="3054">
        <f>$G49</f>
        <v/>
      </c>
      <c r="I125" s="3054">
        <f>$G49</f>
        <v/>
      </c>
      <c r="K125" s="3001">
        <f>H125</f>
        <v/>
      </c>
      <c r="L125" s="3001">
        <f>K125/(1+$H$34)</f>
        <v/>
      </c>
      <c r="M125" s="3001" t="n"/>
      <c r="N125" s="3001" t="n">
        <v>0</v>
      </c>
      <c r="O125" s="3001">
        <f>N125/(1+$H$35)</f>
        <v/>
      </c>
      <c r="P125" s="3001" t="n"/>
      <c r="Q125" s="3001" t="n"/>
      <c r="R125" s="3001">
        <f>L125+O125</f>
        <v/>
      </c>
      <c r="X125" s="2979" t="n"/>
      <c r="Y125" s="2979" t="n"/>
      <c r="Z125" s="2979" t="n"/>
      <c r="AA125" s="3023" t="n"/>
      <c r="AB125" s="3023" t="n"/>
      <c r="AC125" s="3023" t="n"/>
      <c r="AD125" s="3023" t="n"/>
      <c r="AE125" s="2979" t="n"/>
      <c r="AF125" s="2979" t="n"/>
      <c r="AG125" s="2979" t="n"/>
      <c r="AH125" s="2979" t="n"/>
      <c r="AI125" s="2979" t="n"/>
      <c r="AJ125" s="2979" t="n"/>
      <c r="AK125" s="2979" t="n"/>
      <c r="AL125" s="2979" t="n"/>
      <c r="AM125" s="2979" t="n"/>
      <c r="AN125" s="2979" t="n"/>
      <c r="AO125" s="2979" t="n"/>
      <c r="AP125" s="2979" t="n"/>
      <c r="AQ125" s="2979" t="n"/>
      <c r="AR125" s="2979" t="n"/>
      <c r="AS125" s="2979" t="n"/>
      <c r="AT125" s="2979" t="n"/>
      <c r="AU125" s="2979" t="n"/>
      <c r="AV125" s="2979" t="n"/>
      <c r="AW125" s="2979" t="n"/>
      <c r="AX125" s="2979" t="n"/>
      <c r="AY125" s="2979" t="n"/>
      <c r="AZ125" s="2979" t="n"/>
      <c r="BA125" s="2979" t="n"/>
      <c r="BB125" s="2979" t="n"/>
    </row>
    <row r="126" hidden="1" outlineLevel="1" s="2885">
      <c r="F126" s="3057" t="n">
        <v>2</v>
      </c>
      <c r="G126" s="3054">
        <f>$H49</f>
        <v/>
      </c>
      <c r="H126" s="3054">
        <f>$H49</f>
        <v/>
      </c>
      <c r="I126" s="3054">
        <f>$H49</f>
        <v/>
      </c>
      <c r="K126" s="3001">
        <f>H126</f>
        <v/>
      </c>
      <c r="L126" s="3001">
        <f>K126/(1+$H$34)^F126</f>
        <v/>
      </c>
      <c r="M126" s="3001" t="n"/>
      <c r="N126" s="3001" t="n">
        <v>0</v>
      </c>
      <c r="O126" s="3001">
        <f>N126/(1+$H$35)^F126</f>
        <v/>
      </c>
      <c r="P126" s="3001" t="n"/>
      <c r="Q126" s="3001" t="n"/>
      <c r="R126" s="3001">
        <f>L126+O126</f>
        <v/>
      </c>
      <c r="X126" s="2979" t="n"/>
      <c r="Y126" s="2979" t="n"/>
      <c r="Z126" s="2979" t="n"/>
      <c r="AA126" s="3023" t="n"/>
      <c r="AB126" s="3023" t="n"/>
      <c r="AC126" s="3023" t="n"/>
      <c r="AD126" s="3023" t="n"/>
      <c r="AE126" s="2979" t="n"/>
      <c r="AF126" s="2979" t="n"/>
      <c r="AG126" s="2979" t="n"/>
      <c r="AH126" s="2979" t="n"/>
      <c r="AI126" s="2979" t="n"/>
      <c r="AJ126" s="2979" t="n"/>
      <c r="AK126" s="2979" t="n"/>
      <c r="AL126" s="2979" t="n"/>
      <c r="AM126" s="2979" t="n"/>
      <c r="AN126" s="2979" t="n"/>
      <c r="AO126" s="2979" t="n"/>
      <c r="AP126" s="2979" t="n"/>
      <c r="AQ126" s="2979" t="n"/>
      <c r="AR126" s="2979" t="n"/>
      <c r="AS126" s="2979" t="n"/>
      <c r="AT126" s="2979" t="n"/>
      <c r="AU126" s="2979" t="n"/>
      <c r="AV126" s="2979" t="n"/>
      <c r="AW126" s="2979" t="n"/>
      <c r="AX126" s="2979" t="n"/>
      <c r="AY126" s="2979" t="n"/>
      <c r="AZ126" s="2979" t="n"/>
      <c r="BA126" s="2979" t="n"/>
      <c r="BB126" s="2979" t="n"/>
    </row>
    <row r="127" hidden="1" outlineLevel="1" s="2885">
      <c r="F127" s="3057" t="n">
        <v>3</v>
      </c>
      <c r="G127" s="3054">
        <f>$I49</f>
        <v/>
      </c>
      <c r="H127" s="3054">
        <f>$I49</f>
        <v/>
      </c>
      <c r="I127" s="3054">
        <f>$I49</f>
        <v/>
      </c>
      <c r="K127" s="3001">
        <f>H127</f>
        <v/>
      </c>
      <c r="L127" s="3001">
        <f>K127/(1+$H$34)^F127</f>
        <v/>
      </c>
      <c r="M127" s="3006" t="n"/>
      <c r="N127" s="3001" t="n">
        <v>0</v>
      </c>
      <c r="O127" s="3001">
        <f>N127/(1+$H$35)^F127</f>
        <v/>
      </c>
      <c r="P127" s="3001" t="n"/>
      <c r="Q127" s="3001" t="n"/>
      <c r="R127" s="3001">
        <f>L127+O127</f>
        <v/>
      </c>
      <c r="X127" s="2979" t="n"/>
      <c r="Y127" s="2979" t="n"/>
      <c r="Z127" s="2979" t="n"/>
      <c r="AA127" s="3023" t="n"/>
      <c r="AB127" s="3023" t="n"/>
      <c r="AC127" s="3023" t="n"/>
      <c r="AD127" s="3023" t="n"/>
      <c r="AE127" s="2979" t="n"/>
      <c r="AF127" s="2979" t="n"/>
      <c r="AG127" s="2979" t="n"/>
      <c r="AH127" s="2979" t="n"/>
      <c r="AI127" s="2979" t="n"/>
      <c r="AJ127" s="2979" t="n"/>
      <c r="AK127" s="2979" t="n"/>
      <c r="AL127" s="2979" t="n"/>
      <c r="AM127" s="2979" t="n"/>
      <c r="AN127" s="2979" t="n"/>
      <c r="AO127" s="2979" t="n"/>
      <c r="AP127" s="2979" t="n"/>
      <c r="AQ127" s="2979" t="n"/>
      <c r="AR127" s="2979" t="n"/>
      <c r="AS127" s="2979" t="n"/>
      <c r="AT127" s="2979" t="n"/>
      <c r="AU127" s="2979" t="n"/>
      <c r="AV127" s="2979" t="n"/>
      <c r="AW127" s="2979" t="n"/>
      <c r="AX127" s="2979" t="n"/>
      <c r="AY127" s="2979" t="n"/>
      <c r="AZ127" s="2979" t="n"/>
      <c r="BA127" s="2979" t="n"/>
      <c r="BB127" s="2979" t="n"/>
    </row>
    <row r="128" hidden="1" outlineLevel="1" s="2885">
      <c r="F128" s="3057" t="n">
        <v>4</v>
      </c>
      <c r="G128" s="3054">
        <f>$J49</f>
        <v/>
      </c>
      <c r="H128" s="3054">
        <f>$J49</f>
        <v/>
      </c>
      <c r="I128" s="3054">
        <f>$J49</f>
        <v/>
      </c>
      <c r="K128" s="3001">
        <f>H128</f>
        <v/>
      </c>
      <c r="L128" s="3001">
        <f>K128/(1+$H$34)^F128</f>
        <v/>
      </c>
      <c r="M128" s="703" t="n"/>
      <c r="N128" s="3001" t="n">
        <v>0</v>
      </c>
      <c r="O128" s="3001">
        <f>N128/(1+$H$35)^F128</f>
        <v/>
      </c>
      <c r="P128" s="703" t="n"/>
      <c r="Q128" s="703" t="n"/>
      <c r="R128" s="3001">
        <f>L128+O128</f>
        <v/>
      </c>
      <c r="S128" s="3023" t="n"/>
      <c r="T128" s="3023" t="n"/>
      <c r="X128" s="3023" t="n"/>
      <c r="Y128" s="3023" t="n"/>
      <c r="Z128" s="3023" t="n"/>
      <c r="AA128" s="3023" t="n"/>
      <c r="AB128" s="3023" t="n"/>
      <c r="AC128" s="3023" t="n"/>
      <c r="AD128" s="3023" t="n"/>
      <c r="AE128" s="2979" t="n"/>
      <c r="AF128" s="2979" t="n"/>
      <c r="AG128" s="2979" t="n"/>
      <c r="AH128" s="2979" t="n"/>
      <c r="AI128" s="2979" t="n"/>
      <c r="AJ128" s="2979" t="n"/>
      <c r="AK128" s="2979" t="n"/>
      <c r="AL128" s="2979" t="n"/>
      <c r="AM128" s="2979" t="n"/>
      <c r="AN128" s="2979" t="n"/>
      <c r="AO128" s="2979" t="n"/>
      <c r="AP128" s="2979" t="n"/>
      <c r="AQ128" s="2979" t="n"/>
      <c r="AR128" s="2979" t="n"/>
      <c r="AS128" s="2979" t="n"/>
      <c r="AT128" s="2979" t="n"/>
      <c r="AU128" s="2979" t="n"/>
      <c r="AV128" s="2979" t="n"/>
      <c r="AW128" s="2979" t="n"/>
      <c r="AX128" s="2979" t="n"/>
      <c r="AY128" s="2979" t="n"/>
      <c r="AZ128" s="2979" t="n"/>
      <c r="BA128" s="2979" t="n"/>
      <c r="BB128" s="2979" t="n"/>
    </row>
    <row r="129" hidden="1" outlineLevel="1" s="2885">
      <c r="F129" s="3057" t="n">
        <v>5</v>
      </c>
      <c r="G129" s="3054">
        <f>$K49</f>
        <v/>
      </c>
      <c r="H129" s="3054">
        <f>$K49</f>
        <v/>
      </c>
      <c r="I129" s="3054">
        <f>$K49</f>
        <v/>
      </c>
      <c r="K129" s="3001">
        <f>H129</f>
        <v/>
      </c>
      <c r="L129" s="3001">
        <f>K129/(1+$H$34)^F129</f>
        <v/>
      </c>
      <c r="M129" s="3001" t="n"/>
      <c r="N129" s="3001" t="n">
        <v>0</v>
      </c>
      <c r="O129" s="3001">
        <f>N129/(1+$H$35)^F129</f>
        <v/>
      </c>
      <c r="R129" s="3001">
        <f>L129+O129</f>
        <v/>
      </c>
      <c r="S129" s="3023" t="n"/>
      <c r="T129" s="3023" t="n"/>
      <c r="X129" s="3023" t="n"/>
      <c r="Y129" s="3023" t="n"/>
      <c r="Z129" s="3023" t="n"/>
      <c r="AA129" s="3023" t="n"/>
      <c r="AB129" s="3023" t="n"/>
      <c r="AC129" s="3023" t="n"/>
      <c r="AD129" s="3023" t="n"/>
      <c r="AE129" s="2979" t="n"/>
      <c r="AF129" s="2979" t="n"/>
      <c r="AG129" s="2979" t="n"/>
      <c r="AH129" s="2979" t="n"/>
      <c r="AI129" s="2979" t="n"/>
      <c r="AJ129" s="2979" t="n"/>
      <c r="AK129" s="2979" t="n"/>
      <c r="AL129" s="2979" t="n"/>
      <c r="AM129" s="2979" t="n"/>
      <c r="AN129" s="2979" t="n"/>
      <c r="AO129" s="2979" t="n"/>
      <c r="AP129" s="2979" t="n"/>
      <c r="AQ129" s="2979" t="n"/>
      <c r="AR129" s="2979" t="n"/>
      <c r="AS129" s="2979" t="n"/>
      <c r="AT129" s="2979" t="n"/>
      <c r="AU129" s="2979" t="n"/>
      <c r="AV129" s="2979" t="n"/>
      <c r="AW129" s="2979" t="n"/>
      <c r="AX129" s="2979" t="n"/>
      <c r="AY129" s="2979" t="n"/>
      <c r="AZ129" s="2979" t="n"/>
      <c r="BA129" s="2979" t="n"/>
      <c r="BB129" s="2979" t="n"/>
    </row>
    <row r="130" hidden="1" outlineLevel="1" s="2885">
      <c r="F130" s="3057" t="n">
        <v>6</v>
      </c>
      <c r="G130" s="3054">
        <f>$L49</f>
        <v/>
      </c>
      <c r="H130" s="3054">
        <f>$L49</f>
        <v/>
      </c>
      <c r="I130" s="3054">
        <f>$L49</f>
        <v/>
      </c>
      <c r="K130" s="3001">
        <f>H130</f>
        <v/>
      </c>
      <c r="L130" s="3001">
        <f>K130/(1+$H$34)^F130</f>
        <v/>
      </c>
      <c r="M130" s="703" t="n"/>
      <c r="N130" s="3001" t="n">
        <v>0</v>
      </c>
      <c r="O130" s="3001">
        <f>N130/(1+$H$35)^F130</f>
        <v/>
      </c>
      <c r="P130" s="703" t="n"/>
      <c r="Q130" s="703" t="n"/>
      <c r="R130" s="3001">
        <f>L130+O130</f>
        <v/>
      </c>
      <c r="S130" s="3023" t="n"/>
      <c r="T130" s="3023" t="n"/>
      <c r="X130" s="3023" t="n"/>
      <c r="Y130" s="3023" t="n"/>
      <c r="Z130" s="3023" t="n"/>
      <c r="AA130" s="3023" t="n"/>
      <c r="AB130" s="3023" t="n"/>
      <c r="AC130" s="3023" t="n"/>
      <c r="AD130" s="3023" t="n"/>
      <c r="AE130" s="2979" t="n"/>
      <c r="AF130" s="2979" t="n"/>
      <c r="AG130" s="2979" t="n"/>
      <c r="AH130" s="2979" t="n"/>
      <c r="AI130" s="2979" t="n"/>
      <c r="AJ130" s="2979" t="n"/>
      <c r="AK130" s="2979" t="n"/>
      <c r="AL130" s="2979" t="n"/>
      <c r="AM130" s="2979" t="n"/>
      <c r="AN130" s="2979" t="n"/>
      <c r="AO130" s="2979" t="n"/>
      <c r="AP130" s="2979" t="n"/>
      <c r="AQ130" s="2979" t="n"/>
      <c r="AR130" s="2979" t="n"/>
      <c r="AS130" s="2979" t="n"/>
      <c r="AT130" s="2979" t="n"/>
      <c r="AU130" s="2979" t="n"/>
      <c r="AV130" s="2979" t="n"/>
      <c r="AW130" s="2979" t="n"/>
      <c r="AX130" s="2979" t="n"/>
      <c r="AY130" s="2979" t="n"/>
      <c r="AZ130" s="2979" t="n"/>
      <c r="BA130" s="2979" t="n"/>
      <c r="BB130" s="2979" t="n"/>
    </row>
    <row r="131" hidden="1" outlineLevel="1" s="2885">
      <c r="F131" s="3057" t="n">
        <v>7</v>
      </c>
      <c r="G131" s="3054">
        <f>$M49+G121-G122</f>
        <v/>
      </c>
      <c r="H131" s="3054">
        <f>$M49+H121-H122</f>
        <v/>
      </c>
      <c r="I131" s="3054">
        <f>$M49+I121-I122</f>
        <v/>
      </c>
      <c r="K131" s="3001">
        <f>H131-H121+H122</f>
        <v/>
      </c>
      <c r="L131" s="3006">
        <f>K131/(1+$H$34)^F131</f>
        <v/>
      </c>
      <c r="N131" s="3001">
        <f>H121-H122</f>
        <v/>
      </c>
      <c r="O131" s="3006">
        <f>N131/(1+$H$34)^F131</f>
        <v/>
      </c>
      <c r="R131" s="3006">
        <f>L131+O131</f>
        <v/>
      </c>
      <c r="S131" s="3023" t="n"/>
      <c r="T131" s="3023" t="n"/>
      <c r="X131" s="3023" t="n"/>
      <c r="Y131" s="3023" t="n"/>
      <c r="Z131" s="3023" t="n"/>
      <c r="AA131" s="3023" t="n"/>
      <c r="AB131" s="3023" t="n"/>
      <c r="AC131" s="3023" t="n"/>
      <c r="AD131" s="3023" t="n"/>
      <c r="AE131" s="2979" t="n"/>
      <c r="AF131" s="2979" t="n"/>
      <c r="AG131" s="2979" t="n"/>
      <c r="AH131" s="2979" t="n"/>
      <c r="AI131" s="2979" t="n"/>
      <c r="AJ131" s="2979" t="n"/>
      <c r="AK131" s="2979" t="n"/>
      <c r="AL131" s="2979" t="n"/>
      <c r="AM131" s="2979" t="n"/>
      <c r="AN131" s="2979" t="n"/>
      <c r="AO131" s="2979" t="n"/>
      <c r="AP131" s="2979" t="n"/>
      <c r="AQ131" s="2979" t="n"/>
      <c r="AR131" s="2979" t="n"/>
      <c r="AS131" s="2979" t="n"/>
      <c r="AT131" s="2979" t="n"/>
      <c r="AU131" s="2979" t="n"/>
      <c r="AV131" s="2979" t="n"/>
      <c r="AW131" s="2979" t="n"/>
      <c r="AX131" s="2979" t="n"/>
      <c r="AY131" s="2979" t="n"/>
      <c r="AZ131" s="2979" t="n"/>
      <c r="BA131" s="2979" t="n"/>
      <c r="BB131" s="2979" t="n"/>
    </row>
    <row r="132" hidden="1" outlineLevel="1" s="2885">
      <c r="F132" s="3042" t="n"/>
      <c r="G132" s="3042" t="n"/>
      <c r="H132" s="3042" t="n"/>
      <c r="I132" s="3042" t="n"/>
      <c r="K132" s="3001" t="n"/>
      <c r="L132" s="3001">
        <f>SUM(L125:L131)</f>
        <v/>
      </c>
      <c r="M132" s="703">
        <f>L132/R132</f>
        <v/>
      </c>
      <c r="N132" s="3001" t="n"/>
      <c r="O132" s="3001">
        <f>SUM(O125:O131)</f>
        <v/>
      </c>
      <c r="P132" s="703">
        <f>O132/R132</f>
        <v/>
      </c>
      <c r="Q132" s="703" t="n"/>
      <c r="R132" s="3001">
        <f>SUM(R125:R131)</f>
        <v/>
      </c>
      <c r="S132" s="3023" t="n"/>
      <c r="T132" s="3023" t="n"/>
      <c r="X132" s="3023" t="n"/>
      <c r="Y132" s="3023" t="n"/>
      <c r="Z132" s="3023" t="n"/>
      <c r="AA132" s="3023" t="n"/>
      <c r="AB132" s="3023" t="n"/>
      <c r="AC132" s="3023" t="n"/>
      <c r="AD132" s="3023" t="n"/>
      <c r="AE132" s="2979" t="n"/>
      <c r="AF132" s="2979" t="n"/>
      <c r="AG132" s="2979" t="n"/>
      <c r="AH132" s="2979" t="n"/>
      <c r="AI132" s="2979" t="n"/>
      <c r="AJ132" s="2979" t="n"/>
      <c r="AK132" s="2979" t="n"/>
      <c r="AL132" s="2979" t="n"/>
      <c r="AM132" s="2979" t="n"/>
      <c r="AN132" s="2979" t="n"/>
      <c r="AO132" s="2979" t="n"/>
      <c r="AP132" s="2979" t="n"/>
      <c r="AQ132" s="2979" t="n"/>
      <c r="AR132" s="2979" t="n"/>
      <c r="AS132" s="2979" t="n"/>
      <c r="AT132" s="2979" t="n"/>
      <c r="AU132" s="2979" t="n"/>
      <c r="AV132" s="2979" t="n"/>
      <c r="AW132" s="2979" t="n"/>
      <c r="AX132" s="2979" t="n"/>
      <c r="AY132" s="2979" t="n"/>
      <c r="AZ132" s="2979" t="n"/>
      <c r="BA132" s="2979" t="n"/>
      <c r="BB132" s="2979" t="n"/>
    </row>
    <row r="133" hidden="1" outlineLevel="1" s="2885">
      <c r="E133" s="3051" t="inlineStr">
        <is>
          <t>10-Year IRR</t>
        </is>
      </c>
      <c r="G133" s="3042" t="n"/>
      <c r="H133" s="3042" t="n"/>
      <c r="I133" s="3042" t="n"/>
      <c r="K133" s="3056" t="n"/>
      <c r="L133" s="3056" t="n"/>
      <c r="M133" s="3056" t="n"/>
      <c r="N133" s="3023" t="n"/>
      <c r="O133" s="3023" t="n"/>
      <c r="P133" s="3023" t="n"/>
      <c r="Q133" s="3023" t="n"/>
      <c r="R133" s="3023" t="n"/>
      <c r="S133" s="3023" t="n"/>
      <c r="T133" s="3023" t="n"/>
      <c r="X133" s="3023" t="n"/>
      <c r="Y133" s="3023" t="n"/>
      <c r="Z133" s="3023" t="n"/>
      <c r="AA133" s="3023" t="n"/>
      <c r="AB133" s="3023" t="n"/>
      <c r="AC133" s="3023" t="n"/>
      <c r="AD133" s="3023" t="n"/>
      <c r="AE133" s="2979" t="n"/>
      <c r="AF133" s="2979" t="n"/>
      <c r="AG133" s="2979" t="n"/>
      <c r="AH133" s="2979" t="n"/>
      <c r="AI133" s="2979" t="n"/>
      <c r="AJ133" s="2979" t="n"/>
      <c r="AK133" s="2979" t="n"/>
      <c r="AL133" s="2979" t="n"/>
      <c r="AM133" s="2979" t="n"/>
      <c r="AN133" s="2979" t="n"/>
      <c r="AO133" s="2979" t="n"/>
      <c r="AP133" s="2979" t="n"/>
      <c r="AQ133" s="2979" t="n"/>
      <c r="AR133" s="2979" t="n"/>
      <c r="AS133" s="2979" t="n"/>
      <c r="AT133" s="2979" t="n"/>
      <c r="AU133" s="2979" t="n"/>
      <c r="AV133" s="2979" t="n"/>
      <c r="AW133" s="2979" t="n"/>
      <c r="AX133" s="2979" t="n"/>
      <c r="AY133" s="2979" t="n"/>
      <c r="AZ133" s="2979" t="n"/>
      <c r="BA133" s="2979" t="n"/>
      <c r="BB133" s="2979" t="n"/>
    </row>
    <row r="134" hidden="1" outlineLevel="1" s="2885">
      <c r="E134" s="2978" t="inlineStr">
        <is>
          <t>Purchase Price</t>
        </is>
      </c>
      <c r="G134" s="3054">
        <f>G$21</f>
        <v/>
      </c>
      <c r="H134" s="3054">
        <f>H$21</f>
        <v/>
      </c>
      <c r="I134" s="3054">
        <f>I$21</f>
        <v/>
      </c>
      <c r="K134" s="3036" t="n"/>
      <c r="L134" s="3036" t="n"/>
      <c r="M134" s="3036" t="n"/>
      <c r="N134" s="3023" t="n"/>
      <c r="O134" s="3023" t="n"/>
      <c r="P134" s="3023" t="n"/>
      <c r="Q134" s="3023" t="n"/>
      <c r="R134" s="3023" t="n"/>
      <c r="S134" s="3023" t="n"/>
      <c r="T134" s="3023" t="n"/>
      <c r="X134" s="3023" t="n"/>
      <c r="Y134" s="3023" t="n"/>
      <c r="Z134" s="3023" t="n"/>
      <c r="AA134" s="3023" t="n"/>
      <c r="AB134" s="3023" t="n"/>
      <c r="AC134" s="3023" t="n"/>
      <c r="AD134" s="3023" t="n"/>
      <c r="AE134" s="2979" t="n"/>
      <c r="AF134" s="2979" t="n"/>
      <c r="AG134" s="2979" t="n"/>
      <c r="AH134" s="2979" t="n"/>
      <c r="AI134" s="2979" t="n"/>
      <c r="AJ134" s="2979" t="n"/>
      <c r="AK134" s="2979" t="n"/>
      <c r="AL134" s="2979" t="n"/>
      <c r="AM134" s="2979" t="n"/>
      <c r="AN134" s="2979" t="n"/>
      <c r="AO134" s="2979" t="n"/>
      <c r="AP134" s="2979" t="n"/>
      <c r="AQ134" s="2979" t="n"/>
      <c r="AR134" s="2979" t="n"/>
      <c r="AS134" s="2979" t="n"/>
      <c r="AT134" s="2979" t="n"/>
      <c r="AU134" s="2979" t="n"/>
      <c r="AV134" s="2979" t="n"/>
      <c r="AW134" s="2979" t="n"/>
      <c r="AX134" s="2979" t="n"/>
      <c r="AY134" s="2979" t="n"/>
      <c r="AZ134" s="2979" t="n"/>
      <c r="BA134" s="2979" t="n"/>
      <c r="BB134" s="2979" t="n"/>
    </row>
    <row r="135" hidden="1" outlineLevel="1" s="2885">
      <c r="E135" s="2978" t="inlineStr">
        <is>
          <t>Exit Sale Price</t>
        </is>
      </c>
      <c r="G135" s="3054">
        <f>ROUND($R47/$F$7,-4)</f>
        <v/>
      </c>
      <c r="H135" s="3054">
        <f>ROUND($R47/$F$7,-4)</f>
        <v/>
      </c>
      <c r="I135" s="3054">
        <f>ROUND($R47/$F$7,-4)</f>
        <v/>
      </c>
      <c r="K135" s="3036" t="n"/>
      <c r="L135" s="3036" t="n"/>
      <c r="M135" s="3036" t="n"/>
      <c r="N135" s="3023" t="n"/>
      <c r="O135" s="3023" t="n"/>
      <c r="P135" s="3023" t="n"/>
      <c r="Q135" s="3023" t="n"/>
      <c r="R135" s="3023" t="n"/>
      <c r="S135" s="3023" t="n"/>
      <c r="T135" s="3023" t="n"/>
      <c r="X135" s="3023" t="n"/>
      <c r="Y135" s="3023" t="n"/>
      <c r="Z135" s="3023" t="n"/>
      <c r="AA135" s="3023" t="n"/>
      <c r="AB135" s="3023" t="n"/>
      <c r="AC135" s="3023" t="n"/>
      <c r="AD135" s="3023" t="n"/>
      <c r="AE135" s="2979" t="n"/>
      <c r="AF135" s="2979" t="n"/>
      <c r="AG135" s="2979" t="n"/>
      <c r="AH135" s="2979" t="n"/>
      <c r="AI135" s="2979" t="n"/>
      <c r="AJ135" s="2979" t="n"/>
      <c r="AK135" s="2979" t="n"/>
      <c r="AL135" s="2979" t="n"/>
      <c r="AM135" s="2979" t="n"/>
      <c r="AN135" s="2979" t="n"/>
      <c r="AO135" s="2979" t="n"/>
      <c r="AP135" s="2979" t="n"/>
      <c r="AQ135" s="2979" t="n"/>
      <c r="AR135" s="2979" t="n"/>
      <c r="AS135" s="2979" t="n"/>
      <c r="AT135" s="2979" t="n"/>
      <c r="AU135" s="2979" t="n"/>
      <c r="AV135" s="2979" t="n"/>
      <c r="AW135" s="2979" t="n"/>
      <c r="AX135" s="2979" t="n"/>
      <c r="AY135" s="2979" t="n"/>
      <c r="AZ135" s="2979" t="n"/>
      <c r="BA135" s="2979" t="n"/>
      <c r="BB135" s="2979" t="n"/>
    </row>
    <row r="136" hidden="1" outlineLevel="1" s="2885">
      <c r="E136" s="2978" t="inlineStr">
        <is>
          <t>Cost of Exit Sale</t>
        </is>
      </c>
      <c r="G136" s="3054">
        <f>G135*$F$9</f>
        <v/>
      </c>
      <c r="H136" s="3054">
        <f>H135*$F$9</f>
        <v/>
      </c>
      <c r="I136" s="3054">
        <f>I135*$F$9</f>
        <v/>
      </c>
      <c r="P136" s="3024" t="n"/>
      <c r="Q136" s="3024" t="n"/>
      <c r="R136" s="3055" t="inlineStr">
        <is>
          <t>Total</t>
        </is>
      </c>
      <c r="S136" s="3023" t="n"/>
      <c r="T136" s="3023" t="n"/>
      <c r="X136" s="3023" t="n"/>
      <c r="Y136" s="3023" t="n"/>
      <c r="Z136" s="3023" t="n"/>
      <c r="AA136" s="3023" t="n"/>
      <c r="AB136" s="3023" t="n"/>
      <c r="AC136" s="3023" t="n"/>
      <c r="AD136" s="3023" t="n"/>
      <c r="AE136" s="2979" t="n"/>
      <c r="AF136" s="2979" t="n"/>
      <c r="AG136" s="2979" t="n"/>
      <c r="AH136" s="2979" t="n"/>
      <c r="AI136" s="2979" t="n"/>
      <c r="AJ136" s="2979" t="n"/>
      <c r="AK136" s="2979" t="n"/>
      <c r="AL136" s="2979" t="n"/>
      <c r="AM136" s="2979" t="n"/>
      <c r="AN136" s="2979" t="n"/>
      <c r="AO136" s="2979" t="n"/>
      <c r="AP136" s="2979" t="n"/>
      <c r="AQ136" s="2979" t="n"/>
      <c r="AR136" s="2979" t="n"/>
      <c r="AS136" s="2979" t="n"/>
      <c r="AT136" s="2979" t="n"/>
      <c r="AU136" s="2979" t="n"/>
      <c r="AV136" s="2979" t="n"/>
      <c r="AW136" s="2979" t="n"/>
      <c r="AX136" s="2979" t="n"/>
      <c r="AY136" s="2979" t="n"/>
      <c r="AZ136" s="2979" t="n"/>
      <c r="BA136" s="2979" t="n"/>
      <c r="BB136" s="2979" t="n"/>
    </row>
    <row r="137" hidden="1" outlineLevel="1" s="2885">
      <c r="G137" s="3042" t="n"/>
      <c r="H137" s="3042" t="n"/>
      <c r="I137" s="3042" t="n"/>
      <c r="K137" s="3022" t="inlineStr">
        <is>
          <t>Cash Flow Only</t>
        </is>
      </c>
      <c r="L137" s="3022" t="inlineStr">
        <is>
          <t>Discounted</t>
        </is>
      </c>
      <c r="M137" s="3022" t="n"/>
      <c r="N137" s="3022" t="inlineStr">
        <is>
          <t>Exit Sale Only</t>
        </is>
      </c>
      <c r="O137" s="3022" t="inlineStr">
        <is>
          <t>Discounted</t>
        </is>
      </c>
      <c r="P137" s="3022" t="n"/>
      <c r="Q137" s="3022" t="n"/>
      <c r="R137" s="3022" t="inlineStr">
        <is>
          <t>Discounted</t>
        </is>
      </c>
      <c r="S137" s="3023" t="n"/>
      <c r="T137" s="3023" t="n"/>
      <c r="X137" s="3023" t="n"/>
      <c r="Y137" s="3023" t="n"/>
      <c r="Z137" s="3023" t="n"/>
      <c r="AA137" s="3023" t="n"/>
      <c r="AB137" s="3023" t="n"/>
      <c r="AC137" s="3023" t="n"/>
      <c r="AD137" s="3023" t="n"/>
      <c r="AE137" s="2979" t="n"/>
      <c r="AF137" s="2979" t="n"/>
      <c r="AG137" s="2979" t="n"/>
      <c r="AH137" s="2979" t="n"/>
      <c r="AI137" s="2979" t="n"/>
      <c r="AJ137" s="2979" t="n"/>
      <c r="AK137" s="2979" t="n"/>
      <c r="AL137" s="2979" t="n"/>
      <c r="AM137" s="2979" t="n"/>
      <c r="AN137" s="2979" t="n"/>
      <c r="AO137" s="2979" t="n"/>
      <c r="AP137" s="2979" t="n"/>
      <c r="AQ137" s="2979" t="n"/>
      <c r="AR137" s="2979" t="n"/>
      <c r="AS137" s="2979" t="n"/>
      <c r="AT137" s="2979" t="n"/>
      <c r="AU137" s="2979" t="n"/>
      <c r="AV137" s="2979" t="n"/>
      <c r="AW137" s="2979" t="n"/>
      <c r="AX137" s="2979" t="n"/>
      <c r="AY137" s="2979" t="n"/>
      <c r="AZ137" s="2979" t="n"/>
      <c r="BA137" s="2979" t="n"/>
      <c r="BB137" s="2979" t="n"/>
    </row>
    <row r="138" hidden="1" outlineLevel="1" s="2885">
      <c r="F138" s="3042" t="inlineStr">
        <is>
          <t>Purchase</t>
        </is>
      </c>
      <c r="G138" s="3054">
        <f>-G134</f>
        <v/>
      </c>
      <c r="H138" s="3054">
        <f>-H134</f>
        <v/>
      </c>
      <c r="I138" s="3054">
        <f>-I134</f>
        <v/>
      </c>
      <c r="K138" s="3001" t="n"/>
      <c r="N138" s="3001" t="n"/>
      <c r="R138" s="3001" t="n"/>
      <c r="S138" s="3023" t="n"/>
      <c r="T138" s="3023" t="n"/>
      <c r="X138" s="3023" t="n"/>
      <c r="Y138" s="3023" t="n"/>
      <c r="Z138" s="3023" t="n"/>
      <c r="AA138" s="3023" t="n"/>
      <c r="AB138" s="3023" t="n"/>
      <c r="AC138" s="3023" t="n"/>
      <c r="AD138" s="3023" t="n"/>
      <c r="AE138" s="2979" t="n"/>
      <c r="AF138" s="2979" t="n"/>
      <c r="AG138" s="2979" t="n"/>
      <c r="AH138" s="2979" t="n"/>
      <c r="AI138" s="2979" t="n"/>
      <c r="AJ138" s="2979" t="n"/>
      <c r="AK138" s="2979" t="n"/>
      <c r="AL138" s="2979" t="n"/>
      <c r="AM138" s="2979" t="n"/>
      <c r="AN138" s="2979" t="n"/>
      <c r="AO138" s="2979" t="n"/>
      <c r="AP138" s="2979" t="n"/>
      <c r="AQ138" s="2979" t="n"/>
      <c r="AR138" s="2979" t="n"/>
      <c r="AS138" s="2979" t="n"/>
      <c r="AT138" s="2979" t="n"/>
      <c r="AU138" s="2979" t="n"/>
      <c r="AV138" s="2979" t="n"/>
      <c r="AW138" s="2979" t="n"/>
      <c r="AX138" s="2979" t="n"/>
      <c r="AY138" s="2979" t="n"/>
      <c r="AZ138" s="2979" t="n"/>
      <c r="BA138" s="2979" t="n"/>
      <c r="BB138" s="2979" t="n"/>
    </row>
    <row r="139" hidden="1" outlineLevel="1" s="2885">
      <c r="F139" s="3057" t="n">
        <v>1</v>
      </c>
      <c r="G139" s="3054">
        <f>$G49</f>
        <v/>
      </c>
      <c r="H139" s="3054">
        <f>$G49</f>
        <v/>
      </c>
      <c r="I139" s="3054">
        <f>$G49</f>
        <v/>
      </c>
      <c r="K139" s="3001">
        <f>H139</f>
        <v/>
      </c>
      <c r="L139" s="3001">
        <f>K139/(1+$H$35)</f>
        <v/>
      </c>
      <c r="M139" s="3001" t="n"/>
      <c r="N139" s="3001" t="n">
        <v>0</v>
      </c>
      <c r="O139" s="3001">
        <f>N139/(1+$H$35)</f>
        <v/>
      </c>
      <c r="P139" s="3001" t="n"/>
      <c r="Q139" s="3001" t="n"/>
      <c r="R139" s="3001">
        <f>L139+O139</f>
        <v/>
      </c>
      <c r="S139" s="3023" t="n"/>
      <c r="T139" s="3023" t="n"/>
      <c r="X139" s="3023" t="n"/>
      <c r="Y139" s="3023" t="n"/>
      <c r="Z139" s="3023" t="n"/>
      <c r="AA139" s="3023" t="n"/>
      <c r="AB139" s="3023" t="n"/>
      <c r="AC139" s="3023" t="n"/>
      <c r="AD139" s="3023" t="n"/>
      <c r="AE139" s="2979" t="n"/>
      <c r="AF139" s="2979" t="n"/>
      <c r="AG139" s="2979" t="n"/>
      <c r="AH139" s="2979" t="n"/>
      <c r="AI139" s="2979" t="n"/>
      <c r="AJ139" s="2979" t="n"/>
      <c r="AK139" s="2979" t="n"/>
      <c r="AL139" s="2979" t="n"/>
      <c r="AM139" s="2979" t="n"/>
      <c r="AN139" s="2979" t="n"/>
      <c r="AO139" s="2979" t="n"/>
      <c r="AP139" s="2979" t="n"/>
      <c r="AQ139" s="2979" t="n"/>
      <c r="AR139" s="2979" t="n"/>
      <c r="AS139" s="2979" t="n"/>
      <c r="AT139" s="2979" t="n"/>
      <c r="AU139" s="2979" t="n"/>
      <c r="AV139" s="2979" t="n"/>
      <c r="AW139" s="2979" t="n"/>
      <c r="AX139" s="2979" t="n"/>
      <c r="AY139" s="2979" t="n"/>
      <c r="AZ139" s="2979" t="n"/>
      <c r="BA139" s="2979" t="n"/>
      <c r="BB139" s="2979" t="n"/>
    </row>
    <row r="140" hidden="1" outlineLevel="1" s="2885">
      <c r="F140" s="3057" t="n">
        <v>2</v>
      </c>
      <c r="G140" s="3054">
        <f>$H49</f>
        <v/>
      </c>
      <c r="H140" s="3054">
        <f>$H49</f>
        <v/>
      </c>
      <c r="I140" s="3054">
        <f>$H49</f>
        <v/>
      </c>
      <c r="K140" s="3001">
        <f>H140</f>
        <v/>
      </c>
      <c r="L140" s="3001">
        <f>K140/(1+$H$35)^F140</f>
        <v/>
      </c>
      <c r="M140" s="3001" t="n"/>
      <c r="N140" s="3001" t="n">
        <v>0</v>
      </c>
      <c r="O140" s="3001">
        <f>N140/(1+$H$35)^F140</f>
        <v/>
      </c>
      <c r="P140" s="3001" t="n"/>
      <c r="Q140" s="3001" t="n"/>
      <c r="R140" s="3001">
        <f>L140+O140</f>
        <v/>
      </c>
      <c r="S140" s="3023" t="n"/>
      <c r="T140" s="3023" t="n"/>
      <c r="U140" s="3036">
        <f>$H49</f>
        <v/>
      </c>
      <c r="V140" s="3036">
        <f>$H49</f>
        <v/>
      </c>
      <c r="W140" s="3036">
        <f>$H49</f>
        <v/>
      </c>
      <c r="X140" s="3023" t="n"/>
      <c r="Y140" s="3023" t="n"/>
      <c r="Z140" s="3023" t="n"/>
      <c r="AA140" s="3023" t="n"/>
      <c r="AB140" s="3023" t="n"/>
      <c r="AC140" s="3023" t="n"/>
      <c r="AD140" s="3023" t="n"/>
      <c r="AE140" s="2979" t="n"/>
      <c r="AF140" s="2979" t="n"/>
      <c r="AG140" s="2979" t="n"/>
      <c r="AH140" s="2979" t="n"/>
      <c r="AI140" s="2979" t="n"/>
      <c r="AJ140" s="2979" t="n"/>
      <c r="AK140" s="2979" t="n"/>
      <c r="AL140" s="2979" t="n"/>
      <c r="AM140" s="2979" t="n"/>
      <c r="AN140" s="2979" t="n"/>
      <c r="AO140" s="2979" t="n"/>
      <c r="AP140" s="2979" t="n"/>
      <c r="AQ140" s="2979" t="n"/>
      <c r="AR140" s="2979" t="n"/>
      <c r="AS140" s="2979" t="n"/>
      <c r="AT140" s="2979" t="n"/>
      <c r="AU140" s="2979" t="n"/>
      <c r="AV140" s="2979" t="n"/>
      <c r="AW140" s="2979" t="n"/>
      <c r="AX140" s="2979" t="n"/>
      <c r="AY140" s="2979" t="n"/>
      <c r="AZ140" s="2979" t="n"/>
      <c r="BA140" s="2979" t="n"/>
      <c r="BB140" s="2979" t="n"/>
    </row>
    <row r="141" hidden="1" outlineLevel="1" s="2885">
      <c r="F141" s="3057" t="n">
        <v>3</v>
      </c>
      <c r="G141" s="3054">
        <f>$I49</f>
        <v/>
      </c>
      <c r="H141" s="3054">
        <f>$I49</f>
        <v/>
      </c>
      <c r="I141" s="3054">
        <f>$I49</f>
        <v/>
      </c>
      <c r="K141" s="3001">
        <f>H141</f>
        <v/>
      </c>
      <c r="L141" s="3001">
        <f>K141/(1+$H$35)^F141</f>
        <v/>
      </c>
      <c r="M141" s="3006" t="n"/>
      <c r="N141" s="3001" t="n">
        <v>0</v>
      </c>
      <c r="O141" s="3001">
        <f>N141/(1+$H$35)^F141</f>
        <v/>
      </c>
      <c r="P141" s="3001" t="n"/>
      <c r="Q141" s="3001" t="n"/>
      <c r="R141" s="3001">
        <f>L141+O141</f>
        <v/>
      </c>
      <c r="S141" s="3023" t="n"/>
      <c r="T141" s="3023" t="n"/>
      <c r="U141" s="3036">
        <f>$I49</f>
        <v/>
      </c>
      <c r="V141" s="3036">
        <f>$I49</f>
        <v/>
      </c>
      <c r="W141" s="3036">
        <f>$I49</f>
        <v/>
      </c>
      <c r="X141" s="3023" t="n"/>
      <c r="Y141" s="3023" t="n"/>
      <c r="Z141" s="3023" t="n"/>
      <c r="AA141" s="3023" t="n"/>
      <c r="AB141" s="3023" t="n"/>
      <c r="AC141" s="3023" t="n"/>
      <c r="AD141" s="3023" t="n"/>
      <c r="AE141" s="2979" t="n"/>
      <c r="AF141" s="2979" t="n"/>
      <c r="AG141" s="2979" t="n"/>
      <c r="AH141" s="2979" t="n"/>
      <c r="AI141" s="2979" t="n"/>
      <c r="AJ141" s="2979" t="n"/>
      <c r="AK141" s="2979" t="n"/>
      <c r="AL141" s="2979" t="n"/>
      <c r="AM141" s="2979" t="n"/>
      <c r="AN141" s="2979" t="n"/>
      <c r="AO141" s="2979" t="n"/>
      <c r="AP141" s="2979" t="n"/>
      <c r="AQ141" s="2979" t="n"/>
      <c r="AR141" s="2979" t="n"/>
      <c r="AS141" s="2979" t="n"/>
      <c r="AT141" s="2979" t="n"/>
      <c r="AU141" s="2979" t="n"/>
      <c r="AV141" s="2979" t="n"/>
      <c r="AW141" s="2979" t="n"/>
      <c r="AX141" s="2979" t="n"/>
      <c r="AY141" s="2979" t="n"/>
      <c r="AZ141" s="2979" t="n"/>
      <c r="BA141" s="2979" t="n"/>
      <c r="BB141" s="2979" t="n"/>
    </row>
    <row r="142" hidden="1" outlineLevel="1" s="2885">
      <c r="F142" s="3057" t="n">
        <v>4</v>
      </c>
      <c r="G142" s="3054">
        <f>$J49</f>
        <v/>
      </c>
      <c r="H142" s="3054">
        <f>$J49</f>
        <v/>
      </c>
      <c r="I142" s="3054">
        <f>$J49</f>
        <v/>
      </c>
      <c r="K142" s="3001">
        <f>H142</f>
        <v/>
      </c>
      <c r="L142" s="3001">
        <f>K142/(1+$H$35)^F142</f>
        <v/>
      </c>
      <c r="M142" s="703" t="n"/>
      <c r="N142" s="3001" t="n">
        <v>0</v>
      </c>
      <c r="O142" s="3001">
        <f>N142/(1+$H$35)^F142</f>
        <v/>
      </c>
      <c r="P142" s="703" t="n"/>
      <c r="Q142" s="703" t="n"/>
      <c r="R142" s="3001">
        <f>L142+O142</f>
        <v/>
      </c>
      <c r="S142" s="3023" t="n"/>
      <c r="T142" s="3023" t="n"/>
      <c r="U142" s="3036">
        <f>$J49</f>
        <v/>
      </c>
      <c r="V142" s="3036">
        <f>$J49</f>
        <v/>
      </c>
      <c r="W142" s="3036">
        <f>$J49</f>
        <v/>
      </c>
      <c r="X142" s="3023" t="n"/>
      <c r="Y142" s="3023" t="n"/>
      <c r="Z142" s="3023" t="n"/>
      <c r="AA142" s="3023" t="n"/>
      <c r="AB142" s="3023" t="n"/>
      <c r="AC142" s="3023" t="n"/>
      <c r="AD142" s="3023" t="n"/>
      <c r="AE142" s="2979" t="n"/>
      <c r="AF142" s="2979" t="n"/>
      <c r="AG142" s="2979" t="n"/>
      <c r="AH142" s="2979" t="n"/>
      <c r="AI142" s="2979" t="n"/>
      <c r="AJ142" s="2979" t="n"/>
      <c r="AK142" s="2979" t="n"/>
      <c r="AL142" s="2979" t="n"/>
      <c r="AM142" s="2979" t="n"/>
      <c r="AN142" s="2979" t="n"/>
      <c r="AO142" s="2979" t="n"/>
      <c r="AP142" s="2979" t="n"/>
      <c r="AQ142" s="2979" t="n"/>
      <c r="AR142" s="2979" t="n"/>
      <c r="AS142" s="2979" t="n"/>
      <c r="AT142" s="2979" t="n"/>
      <c r="AU142" s="2979" t="n"/>
      <c r="AV142" s="2979" t="n"/>
      <c r="AW142" s="2979" t="n"/>
      <c r="AX142" s="2979" t="n"/>
      <c r="AY142" s="2979" t="n"/>
      <c r="AZ142" s="2979" t="n"/>
      <c r="BA142" s="2979" t="n"/>
      <c r="BB142" s="2979" t="n"/>
    </row>
    <row r="143" hidden="1" outlineLevel="1" s="2885">
      <c r="F143" s="3057" t="n">
        <v>5</v>
      </c>
      <c r="G143" s="3054">
        <f>$K49</f>
        <v/>
      </c>
      <c r="H143" s="3054">
        <f>$K49</f>
        <v/>
      </c>
      <c r="I143" s="3054">
        <f>$K49</f>
        <v/>
      </c>
      <c r="K143" s="3001">
        <f>H143</f>
        <v/>
      </c>
      <c r="L143" s="3001">
        <f>K143/(1+$H$35)^F143</f>
        <v/>
      </c>
      <c r="M143" s="3001" t="n"/>
      <c r="N143" s="3001" t="n">
        <v>0</v>
      </c>
      <c r="O143" s="3001">
        <f>N143/(1+$H$35)^F143</f>
        <v/>
      </c>
      <c r="R143" s="3001">
        <f>L143+O143</f>
        <v/>
      </c>
      <c r="S143" s="3023" t="n"/>
      <c r="T143" s="3023" t="n"/>
      <c r="U143" s="3036">
        <f>$K49</f>
        <v/>
      </c>
      <c r="V143" s="3036">
        <f>$K49</f>
        <v/>
      </c>
      <c r="W143" s="3036">
        <f>$K49</f>
        <v/>
      </c>
      <c r="X143" s="3023" t="n"/>
      <c r="Y143" s="3023" t="n"/>
      <c r="Z143" s="3023" t="n"/>
      <c r="AA143" s="3023" t="n"/>
      <c r="AB143" s="3023" t="n"/>
      <c r="AC143" s="3023" t="n"/>
      <c r="AD143" s="3023" t="n"/>
      <c r="AE143" s="2979" t="n"/>
      <c r="AF143" s="2979" t="n"/>
      <c r="AG143" s="2979" t="n"/>
      <c r="AH143" s="2979" t="n"/>
      <c r="AI143" s="2979" t="n"/>
      <c r="AJ143" s="2979" t="n"/>
      <c r="AK143" s="2979" t="n"/>
      <c r="AL143" s="2979" t="n"/>
      <c r="AM143" s="2979" t="n"/>
      <c r="AN143" s="2979" t="n"/>
      <c r="AO143" s="2979" t="n"/>
      <c r="AP143" s="2979" t="n"/>
      <c r="AQ143" s="2979" t="n"/>
      <c r="AR143" s="2979" t="n"/>
      <c r="AS143" s="2979" t="n"/>
      <c r="AT143" s="2979" t="n"/>
      <c r="AU143" s="2979" t="n"/>
      <c r="AV143" s="2979" t="n"/>
      <c r="AW143" s="2979" t="n"/>
      <c r="AX143" s="2979" t="n"/>
      <c r="AY143" s="2979" t="n"/>
      <c r="AZ143" s="2979" t="n"/>
      <c r="BA143" s="2979" t="n"/>
      <c r="BB143" s="2979" t="n"/>
    </row>
    <row r="144" hidden="1" outlineLevel="1" s="2885">
      <c r="F144" s="3057" t="n">
        <v>6</v>
      </c>
      <c r="G144" s="3054">
        <f>$L49</f>
        <v/>
      </c>
      <c r="H144" s="3054">
        <f>$L49</f>
        <v/>
      </c>
      <c r="I144" s="3054">
        <f>$L49</f>
        <v/>
      </c>
      <c r="K144" s="3001">
        <f>H144</f>
        <v/>
      </c>
      <c r="L144" s="3001">
        <f>K144/(1+$H$35)^F144</f>
        <v/>
      </c>
      <c r="M144" s="703" t="n"/>
      <c r="N144" s="3001" t="n">
        <v>0</v>
      </c>
      <c r="O144" s="3001">
        <f>N144/(1+$H$35)^F144</f>
        <v/>
      </c>
      <c r="P144" s="703" t="n"/>
      <c r="Q144" s="703" t="n"/>
      <c r="R144" s="3001">
        <f>L144+O144</f>
        <v/>
      </c>
      <c r="S144" s="3023" t="n"/>
      <c r="T144" s="3023" t="n"/>
      <c r="U144" s="3036">
        <f>$L49</f>
        <v/>
      </c>
      <c r="V144" s="3036">
        <f>$L49</f>
        <v/>
      </c>
      <c r="W144" s="3036">
        <f>$L49</f>
        <v/>
      </c>
      <c r="X144" s="3023" t="n"/>
      <c r="Y144" s="3023" t="n"/>
      <c r="Z144" s="3023" t="n"/>
      <c r="AA144" s="3023" t="n"/>
      <c r="AB144" s="3023" t="n"/>
      <c r="AC144" s="3023" t="n"/>
      <c r="AD144" s="3023" t="n"/>
      <c r="AE144" s="2979" t="n"/>
      <c r="AF144" s="2979" t="n"/>
      <c r="AG144" s="2979" t="n"/>
      <c r="AH144" s="2979" t="n"/>
      <c r="AI144" s="2979" t="n"/>
      <c r="AJ144" s="2979" t="n"/>
      <c r="AK144" s="2979" t="n"/>
      <c r="AL144" s="2979" t="n"/>
      <c r="AM144" s="2979" t="n"/>
      <c r="AN144" s="2979" t="n"/>
      <c r="AO144" s="2979" t="n"/>
      <c r="AP144" s="2979" t="n"/>
      <c r="AQ144" s="2979" t="n"/>
      <c r="AR144" s="2979" t="n"/>
      <c r="AS144" s="2979" t="n"/>
      <c r="AT144" s="2979" t="n"/>
      <c r="AU144" s="2979" t="n"/>
      <c r="AV144" s="2979" t="n"/>
      <c r="AW144" s="2979" t="n"/>
      <c r="AX144" s="2979" t="n"/>
      <c r="AY144" s="2979" t="n"/>
      <c r="AZ144" s="2979" t="n"/>
      <c r="BA144" s="2979" t="n"/>
      <c r="BB144" s="2979" t="n"/>
    </row>
    <row r="145" hidden="1" outlineLevel="1" s="2885">
      <c r="F145" s="3057" t="n">
        <v>7</v>
      </c>
      <c r="G145" s="3054">
        <f>$M49</f>
        <v/>
      </c>
      <c r="H145" s="3054">
        <f>$M49</f>
        <v/>
      </c>
      <c r="I145" s="3054">
        <f>$M49</f>
        <v/>
      </c>
      <c r="K145" s="3001">
        <f>H145</f>
        <v/>
      </c>
      <c r="L145" s="3001">
        <f>K145/(1+$H$35)^F145</f>
        <v/>
      </c>
      <c r="N145" s="3001" t="n">
        <v>0</v>
      </c>
      <c r="O145" s="3001">
        <f>N145/(1+$H$35)^F145</f>
        <v/>
      </c>
      <c r="R145" s="3001">
        <f>L145+O145</f>
        <v/>
      </c>
      <c r="S145" s="3023" t="n"/>
      <c r="T145" s="3023" t="n"/>
      <c r="U145" s="3036">
        <f>$M49</f>
        <v/>
      </c>
      <c r="V145" s="3036">
        <f>$M49</f>
        <v/>
      </c>
      <c r="W145" s="3036">
        <f>$M49</f>
        <v/>
      </c>
      <c r="X145" s="3023" t="n"/>
      <c r="Y145" s="3023" t="n"/>
      <c r="Z145" s="3023" t="n"/>
      <c r="AA145" s="3023" t="n"/>
      <c r="AB145" s="3023" t="n"/>
      <c r="AC145" s="3023" t="n"/>
      <c r="AD145" s="3023" t="n"/>
      <c r="AE145" s="2979" t="n"/>
      <c r="AF145" s="2979" t="n"/>
      <c r="AG145" s="2979" t="n"/>
      <c r="AH145" s="2979" t="n"/>
      <c r="AI145" s="2979" t="n"/>
      <c r="AJ145" s="2979" t="n"/>
      <c r="AK145" s="2979" t="n"/>
      <c r="AL145" s="2979" t="n"/>
      <c r="AM145" s="2979" t="n"/>
      <c r="AN145" s="2979" t="n"/>
      <c r="AO145" s="2979" t="n"/>
      <c r="AP145" s="2979" t="n"/>
      <c r="AQ145" s="2979" t="n"/>
      <c r="AR145" s="2979" t="n"/>
      <c r="AS145" s="2979" t="n"/>
      <c r="AT145" s="2979" t="n"/>
      <c r="AU145" s="2979" t="n"/>
      <c r="AV145" s="2979" t="n"/>
      <c r="AW145" s="2979" t="n"/>
      <c r="AX145" s="2979" t="n"/>
      <c r="AY145" s="2979" t="n"/>
      <c r="AZ145" s="2979" t="n"/>
      <c r="BA145" s="2979" t="n"/>
      <c r="BB145" s="2979" t="n"/>
    </row>
    <row r="146" hidden="1" outlineLevel="1" s="2885">
      <c r="F146" s="3057" t="n">
        <v>8</v>
      </c>
      <c r="G146" s="3054">
        <f>$N49</f>
        <v/>
      </c>
      <c r="H146" s="3054">
        <f>$N49</f>
        <v/>
      </c>
      <c r="I146" s="3054">
        <f>$N49</f>
        <v/>
      </c>
      <c r="K146" s="3001">
        <f>H146</f>
        <v/>
      </c>
      <c r="L146" s="3001">
        <f>K146/(1+$H$35)^F146</f>
        <v/>
      </c>
      <c r="M146" s="3001" t="n"/>
      <c r="N146" s="3001" t="n">
        <v>0</v>
      </c>
      <c r="O146" s="3001">
        <f>N146/(1+$H$35)^F146</f>
        <v/>
      </c>
      <c r="R146" s="3001">
        <f>L146+O146</f>
        <v/>
      </c>
      <c r="S146" s="3023" t="n"/>
      <c r="T146" s="3023" t="n"/>
      <c r="U146" s="3036">
        <f>$N49</f>
        <v/>
      </c>
      <c r="V146" s="3036">
        <f>$N49</f>
        <v/>
      </c>
      <c r="W146" s="3036">
        <f>$N49</f>
        <v/>
      </c>
      <c r="X146" s="3023" t="n"/>
      <c r="Y146" s="3023" t="n"/>
      <c r="Z146" s="3023" t="n"/>
      <c r="AA146" s="3023" t="n"/>
      <c r="AB146" s="3023" t="n"/>
      <c r="AC146" s="3023" t="n"/>
      <c r="AD146" s="3023" t="n"/>
      <c r="AE146" s="2979" t="n"/>
      <c r="AF146" s="2979" t="n"/>
      <c r="AG146" s="2979" t="n"/>
      <c r="AH146" s="2979" t="n"/>
      <c r="AI146" s="2979" t="n"/>
      <c r="AJ146" s="2979" t="n"/>
      <c r="AK146" s="2979" t="n"/>
      <c r="AL146" s="2979" t="n"/>
      <c r="AM146" s="2979" t="n"/>
      <c r="AN146" s="2979" t="n"/>
      <c r="AO146" s="2979" t="n"/>
      <c r="AP146" s="2979" t="n"/>
      <c r="AQ146" s="2979" t="n"/>
      <c r="AR146" s="2979" t="n"/>
      <c r="AS146" s="2979" t="n"/>
      <c r="AT146" s="2979" t="n"/>
      <c r="AU146" s="2979" t="n"/>
      <c r="AV146" s="2979" t="n"/>
      <c r="AW146" s="2979" t="n"/>
      <c r="AX146" s="2979" t="n"/>
      <c r="AY146" s="2979" t="n"/>
      <c r="AZ146" s="2979" t="n"/>
      <c r="BA146" s="2979" t="n"/>
      <c r="BB146" s="2979" t="n"/>
    </row>
    <row r="147" hidden="1" outlineLevel="1" s="2885">
      <c r="F147" s="3057" t="n">
        <v>9</v>
      </c>
      <c r="G147" s="3054">
        <f>$O49</f>
        <v/>
      </c>
      <c r="H147" s="3054">
        <f>$O49</f>
        <v/>
      </c>
      <c r="I147" s="3054">
        <f>$O49</f>
        <v/>
      </c>
      <c r="K147" s="3001">
        <f>H147</f>
        <v/>
      </c>
      <c r="L147" s="3001">
        <f>K147/(1+$H$35)^F147</f>
        <v/>
      </c>
      <c r="M147" s="3001" t="n"/>
      <c r="N147" s="3001" t="n">
        <v>0</v>
      </c>
      <c r="O147" s="3001">
        <f>N147/(1+$H$35)^F147</f>
        <v/>
      </c>
      <c r="R147" s="3001">
        <f>L147+O147</f>
        <v/>
      </c>
      <c r="S147" s="3023" t="n"/>
      <c r="T147" s="3023" t="n"/>
      <c r="U147" s="3036">
        <f>$O49</f>
        <v/>
      </c>
      <c r="V147" s="3036">
        <f>$O49</f>
        <v/>
      </c>
      <c r="W147" s="3036">
        <f>$O49</f>
        <v/>
      </c>
      <c r="X147" s="3023" t="n"/>
      <c r="Y147" s="3023" t="n"/>
      <c r="Z147" s="3023" t="n"/>
      <c r="AA147" s="3023" t="n"/>
      <c r="AB147" s="3023" t="n"/>
      <c r="AC147" s="3023" t="n"/>
      <c r="AD147" s="3023" t="n"/>
      <c r="AE147" s="2979" t="n"/>
      <c r="AF147" s="2979" t="n"/>
      <c r="AG147" s="2979" t="n"/>
      <c r="AH147" s="2979" t="n"/>
      <c r="AI147" s="2979" t="n"/>
      <c r="AJ147" s="2979" t="n"/>
      <c r="AK147" s="2979" t="n"/>
      <c r="AL147" s="2979" t="n"/>
      <c r="AM147" s="2979" t="n"/>
      <c r="AN147" s="2979" t="n"/>
      <c r="AO147" s="2979" t="n"/>
      <c r="AP147" s="2979" t="n"/>
      <c r="AQ147" s="2979" t="n"/>
      <c r="AR147" s="2979" t="n"/>
      <c r="AS147" s="2979" t="n"/>
      <c r="AT147" s="2979" t="n"/>
      <c r="AU147" s="2979" t="n"/>
      <c r="AV147" s="2979" t="n"/>
      <c r="AW147" s="2979" t="n"/>
      <c r="AX147" s="2979" t="n"/>
      <c r="AY147" s="2979" t="n"/>
      <c r="AZ147" s="2979" t="n"/>
      <c r="BA147" s="2979" t="n"/>
      <c r="BB147" s="2979" t="n"/>
    </row>
    <row r="148" hidden="1" outlineLevel="1" s="2885">
      <c r="F148" s="3057" t="n">
        <v>10</v>
      </c>
      <c r="G148" s="3054">
        <f>$P49+G135-G136</f>
        <v/>
      </c>
      <c r="H148" s="3054">
        <f>$P49+H135-H136</f>
        <v/>
      </c>
      <c r="I148" s="3054">
        <f>$P49+I135-I136</f>
        <v/>
      </c>
      <c r="K148" s="3001">
        <f>H148-H135+H136</f>
        <v/>
      </c>
      <c r="L148" s="3006">
        <f>K148/(1+$H$35)^F148</f>
        <v/>
      </c>
      <c r="M148" s="3001" t="n"/>
      <c r="N148" s="3001">
        <f>H135-H136</f>
        <v/>
      </c>
      <c r="O148" s="3006">
        <f>N148/(1+$H$35)^F148</f>
        <v/>
      </c>
      <c r="R148" s="3006">
        <f>L148+O148</f>
        <v/>
      </c>
      <c r="S148" s="3023" t="n"/>
      <c r="T148" s="3023" t="n"/>
      <c r="U148" s="3036">
        <f>$P49+Y83-Y84</f>
        <v/>
      </c>
      <c r="V148" s="3036">
        <f>$P49+Z83-Z84</f>
        <v/>
      </c>
      <c r="W148" s="3036">
        <f>$P49+AA83-AA84</f>
        <v/>
      </c>
      <c r="X148" s="3023" t="n"/>
      <c r="Y148" s="3023" t="n"/>
      <c r="Z148" s="3023" t="n"/>
      <c r="AA148" s="3023" t="n"/>
      <c r="AB148" s="3023" t="n"/>
      <c r="AC148" s="3023" t="n"/>
      <c r="AD148" s="3023" t="n"/>
      <c r="AE148" s="2979" t="n"/>
      <c r="AF148" s="2979" t="n"/>
      <c r="AG148" s="2979" t="n"/>
      <c r="AH148" s="2979" t="n"/>
      <c r="AI148" s="2979" t="n"/>
      <c r="AJ148" s="2979" t="n"/>
      <c r="AK148" s="2979" t="n"/>
      <c r="AL148" s="2979" t="n"/>
      <c r="AM148" s="2979" t="n"/>
      <c r="AN148" s="2979" t="n"/>
      <c r="AO148" s="2979" t="n"/>
      <c r="AP148" s="2979" t="n"/>
      <c r="AQ148" s="2979" t="n"/>
      <c r="AR148" s="2979" t="n"/>
      <c r="AS148" s="2979" t="n"/>
      <c r="AT148" s="2979" t="n"/>
      <c r="AU148" s="2979" t="n"/>
      <c r="AV148" s="2979" t="n"/>
      <c r="AW148" s="2979" t="n"/>
      <c r="AX148" s="2979" t="n"/>
      <c r="AY148" s="2979" t="n"/>
      <c r="AZ148" s="2979" t="n"/>
      <c r="BA148" s="2979" t="n"/>
      <c r="BB148" s="2979" t="n"/>
    </row>
    <row r="149" hidden="1" outlineLevel="1" s="2885">
      <c r="G149" s="3042" t="n"/>
      <c r="H149" s="3042" t="n"/>
      <c r="I149" s="3042" t="n"/>
      <c r="L149" s="3001">
        <f>SUM(L139:L148)</f>
        <v/>
      </c>
      <c r="M149" s="703">
        <f>L149/R149</f>
        <v/>
      </c>
      <c r="N149" s="3024" t="n"/>
      <c r="O149" s="3001">
        <f>SUM(O139:O148)</f>
        <v/>
      </c>
      <c r="P149" s="703">
        <f>O149/R149</f>
        <v/>
      </c>
      <c r="Q149" s="703" t="n"/>
      <c r="R149" s="3001">
        <f>SUM(R139:R148)</f>
        <v/>
      </c>
      <c r="S149" s="3023" t="n"/>
      <c r="T149" s="3023" t="n"/>
      <c r="U149" s="3056" t="n"/>
      <c r="V149" s="3056" t="n"/>
      <c r="W149" s="3056" t="n"/>
      <c r="X149" s="3023" t="n"/>
      <c r="Y149" s="3023" t="n"/>
      <c r="Z149" s="3023" t="n"/>
      <c r="AA149" s="3023" t="n"/>
      <c r="AB149" s="3023" t="n"/>
      <c r="AC149" s="3023" t="n"/>
      <c r="AD149" s="3023" t="n"/>
      <c r="AE149" s="2979" t="n"/>
      <c r="AF149" s="2979" t="n"/>
      <c r="AG149" s="2979" t="n"/>
      <c r="AH149" s="2979" t="n"/>
      <c r="AI149" s="2979" t="n"/>
      <c r="AJ149" s="2979" t="n"/>
      <c r="AK149" s="2979" t="n"/>
      <c r="AL149" s="2979" t="n"/>
      <c r="AM149" s="2979" t="n"/>
      <c r="AN149" s="2979" t="n"/>
      <c r="AO149" s="2979" t="n"/>
      <c r="AP149" s="2979" t="n"/>
      <c r="AQ149" s="2979" t="n"/>
      <c r="AR149" s="2979" t="n"/>
      <c r="AS149" s="2979" t="n"/>
      <c r="AT149" s="2979" t="n"/>
      <c r="AU149" s="2979" t="n"/>
      <c r="AV149" s="2979" t="n"/>
      <c r="AW149" s="2979" t="n"/>
      <c r="AX149" s="2979" t="n"/>
      <c r="AY149" s="2979" t="n"/>
      <c r="AZ149" s="2979" t="n"/>
      <c r="BA149" s="2979" t="n"/>
      <c r="BB149" s="2979" t="n"/>
    </row>
    <row r="150" hidden="1" outlineLevel="1" s="2885">
      <c r="E150" s="3059" t="inlineStr">
        <is>
          <t>LEVERAGED IRR</t>
        </is>
      </c>
      <c r="G150" s="3042" t="n"/>
      <c r="H150" s="3042" t="n"/>
      <c r="I150" s="3042" t="n"/>
      <c r="K150" s="3056" t="n"/>
      <c r="L150" s="3056" t="n"/>
      <c r="M150" s="3056" t="n"/>
      <c r="N150" s="3023" t="n"/>
      <c r="O150" s="3023" t="n"/>
      <c r="P150" s="3023" t="n"/>
      <c r="Q150" s="3023" t="n"/>
      <c r="R150" s="3023" t="n"/>
      <c r="S150" s="3023" t="n"/>
      <c r="T150" s="3023" t="n"/>
      <c r="U150" s="3056" t="n"/>
      <c r="V150" s="3056" t="n"/>
      <c r="W150" s="3056" t="n"/>
      <c r="X150" s="3023" t="n"/>
      <c r="Y150" s="3023" t="n"/>
      <c r="Z150" s="3023" t="n"/>
      <c r="AA150" s="3023" t="n"/>
      <c r="AB150" s="3023" t="n"/>
      <c r="AC150" s="3023" t="n"/>
      <c r="AD150" s="3023" t="n"/>
      <c r="AE150" s="2979" t="n"/>
      <c r="AF150" s="2979" t="n"/>
      <c r="AG150" s="2979" t="n"/>
      <c r="AH150" s="2979" t="n"/>
      <c r="AI150" s="2979" t="n"/>
      <c r="AJ150" s="2979" t="n"/>
      <c r="AK150" s="2979" t="n"/>
      <c r="AL150" s="2979" t="n"/>
      <c r="AM150" s="2979" t="n"/>
      <c r="AN150" s="2979" t="n"/>
      <c r="AO150" s="2979" t="n"/>
      <c r="AP150" s="2979" t="n"/>
      <c r="AQ150" s="2979" t="n"/>
      <c r="AR150" s="2979" t="n"/>
      <c r="AS150" s="2979" t="n"/>
      <c r="AT150" s="2979" t="n"/>
      <c r="AU150" s="2979" t="n"/>
      <c r="AV150" s="2979" t="n"/>
      <c r="AW150" s="2979" t="n"/>
      <c r="AX150" s="2979" t="n"/>
      <c r="AY150" s="2979" t="n"/>
      <c r="AZ150" s="2979" t="n"/>
      <c r="BA150" s="2979" t="n"/>
      <c r="BB150" s="2979" t="n"/>
    </row>
    <row r="151" hidden="1" outlineLevel="1" s="2885">
      <c r="E151" s="3051" t="inlineStr">
        <is>
          <t>3-Year IRR</t>
        </is>
      </c>
      <c r="G151" s="3052" t="n"/>
      <c r="H151" s="3042" t="n"/>
      <c r="I151" s="3042" t="n"/>
      <c r="K151" s="3058" t="n"/>
      <c r="L151" s="3056" t="n"/>
      <c r="M151" s="3056" t="n"/>
      <c r="N151" s="3023" t="n"/>
      <c r="O151" s="3023" t="n"/>
      <c r="P151" s="3023" t="n"/>
      <c r="Q151" s="3023" t="n"/>
      <c r="R151" s="3023" t="n"/>
      <c r="S151" s="3023" t="n"/>
      <c r="T151" s="3023" t="n"/>
      <c r="U151" s="3058" t="n"/>
      <c r="V151" s="3056" t="n"/>
      <c r="W151" s="3056" t="n"/>
      <c r="X151" s="3023" t="n"/>
      <c r="Y151" s="3023" t="n"/>
      <c r="Z151" s="3023" t="n"/>
      <c r="AA151" s="3023" t="n"/>
      <c r="AB151" s="3023" t="n"/>
      <c r="AC151" s="3023" t="n"/>
      <c r="AD151" s="3023" t="n"/>
      <c r="AE151" s="2979" t="n"/>
      <c r="AF151" s="2979" t="n"/>
      <c r="AG151" s="2979" t="n"/>
      <c r="AH151" s="2979" t="n"/>
      <c r="AI151" s="2979" t="n"/>
      <c r="AJ151" s="2979" t="n"/>
      <c r="AK151" s="2979" t="n"/>
      <c r="AL151" s="2979" t="n"/>
      <c r="AM151" s="2979" t="n"/>
      <c r="AN151" s="2979" t="n"/>
      <c r="AO151" s="2979" t="n"/>
      <c r="AP151" s="2979" t="n"/>
      <c r="AQ151" s="2979" t="n"/>
      <c r="AR151" s="2979" t="n"/>
      <c r="AS151" s="2979" t="n"/>
      <c r="AT151" s="2979" t="n"/>
      <c r="AU151" s="2979" t="n"/>
      <c r="AV151" s="2979" t="n"/>
      <c r="AW151" s="2979" t="n"/>
      <c r="AX151" s="2979" t="n"/>
      <c r="AY151" s="2979" t="n"/>
      <c r="AZ151" s="2979" t="n"/>
      <c r="BA151" s="2979" t="n"/>
      <c r="BB151" s="2979" t="n"/>
    </row>
    <row r="152" hidden="1" outlineLevel="1" s="2885">
      <c r="E152" s="2978" t="inlineStr">
        <is>
          <t>Purchase Price</t>
        </is>
      </c>
      <c r="G152" s="3054">
        <f>G$21</f>
        <v/>
      </c>
      <c r="H152" s="3054">
        <f>H$21</f>
        <v/>
      </c>
      <c r="I152" s="3054">
        <f>I$21</f>
        <v/>
      </c>
      <c r="K152" s="3036" t="n"/>
      <c r="L152" s="3036" t="n"/>
      <c r="M152" s="3036" t="n"/>
      <c r="N152" s="3023" t="n"/>
      <c r="O152" s="3023" t="n"/>
      <c r="P152" s="3023" t="n"/>
      <c r="Q152" s="3023" t="n"/>
      <c r="R152" s="3023" t="n"/>
      <c r="S152" s="3023" t="n"/>
      <c r="T152" s="3023" t="n"/>
      <c r="U152" s="3036" t="n"/>
      <c r="V152" s="3036" t="n"/>
      <c r="W152" s="3036" t="n"/>
      <c r="X152" s="3023" t="n"/>
    </row>
    <row r="153" hidden="1" outlineLevel="1" s="2885">
      <c r="E153" s="2978" t="inlineStr">
        <is>
          <t>Loan Funding</t>
        </is>
      </c>
      <c r="G153" s="3054">
        <f>'Loan Calculation'!$C$6</f>
        <v/>
      </c>
      <c r="H153" s="3054">
        <f>'Loan Calculation'!$C$6</f>
        <v/>
      </c>
      <c r="I153" s="3054">
        <f>'Loan Calculation'!$C$6</f>
        <v/>
      </c>
      <c r="K153" s="3036" t="n"/>
      <c r="L153" s="3036" t="n"/>
      <c r="M153" s="3036" t="n"/>
      <c r="N153" s="3023" t="n"/>
      <c r="O153" s="3023" t="n"/>
      <c r="P153" s="3023" t="n"/>
      <c r="Q153" s="3023" t="n"/>
      <c r="R153" s="3023" t="n"/>
      <c r="S153" s="3023" t="n"/>
      <c r="T153" s="3023" t="n"/>
      <c r="U153" s="3036" t="n"/>
      <c r="V153" s="3036" t="n"/>
      <c r="W153" s="3036" t="n"/>
      <c r="X153" s="3023" t="n"/>
    </row>
    <row r="154" hidden="1" outlineLevel="1" s="2885">
      <c r="E154" s="2978" t="inlineStr">
        <is>
          <t>Loan Fee</t>
        </is>
      </c>
      <c r="G154" s="3054">
        <f>'Loan Calculation'!$C$11</f>
        <v/>
      </c>
      <c r="H154" s="3054">
        <f>'Loan Calculation'!$C$11</f>
        <v/>
      </c>
      <c r="I154" s="3054">
        <f>'Loan Calculation'!$C$11</f>
        <v/>
      </c>
      <c r="K154" s="3036" t="n"/>
      <c r="L154" s="3036" t="n"/>
      <c r="M154" s="3036" t="n"/>
      <c r="N154" s="3023" t="n"/>
      <c r="O154" s="3023" t="n"/>
      <c r="P154" s="3023" t="n"/>
      <c r="Q154" s="3023" t="n"/>
      <c r="R154" s="3023" t="n"/>
      <c r="S154" s="3023" t="n"/>
      <c r="T154" s="3023" t="n"/>
      <c r="U154" s="3036" t="n"/>
      <c r="V154" s="3036" t="n"/>
      <c r="W154" s="3036" t="n"/>
      <c r="X154" s="3023" t="n"/>
    </row>
    <row r="155" hidden="1" outlineLevel="1" s="2885">
      <c r="E155" s="2978" t="inlineStr">
        <is>
          <t>Exit Sale Price</t>
        </is>
      </c>
      <c r="G155" s="3054">
        <f>G75</f>
        <v/>
      </c>
      <c r="H155" s="3054">
        <f>H75</f>
        <v/>
      </c>
      <c r="I155" s="3054">
        <f>I75</f>
        <v/>
      </c>
      <c r="K155" s="3036" t="n"/>
      <c r="L155" s="3036" t="n"/>
      <c r="M155" s="3036" t="n"/>
      <c r="N155" s="3023" t="n"/>
      <c r="O155" s="3023" t="n"/>
      <c r="P155" s="3023" t="n"/>
      <c r="Q155" s="3023" t="n"/>
      <c r="R155" s="3023" t="n"/>
      <c r="S155" s="3023" t="n"/>
      <c r="T155" s="3023" t="n"/>
      <c r="U155" s="3036" t="n"/>
      <c r="V155" s="3036" t="n"/>
      <c r="W155" s="3036" t="n"/>
      <c r="X155" s="3023" t="n"/>
    </row>
    <row r="156" hidden="1" outlineLevel="1" s="2885">
      <c r="E156" s="2978" t="inlineStr">
        <is>
          <t>Cost of Exit Sale</t>
        </is>
      </c>
      <c r="G156" s="3054">
        <f>G76</f>
        <v/>
      </c>
      <c r="H156" s="3054">
        <f>H76</f>
        <v/>
      </c>
      <c r="I156" s="3054">
        <f>I76</f>
        <v/>
      </c>
      <c r="K156" s="3036" t="n"/>
      <c r="L156" s="3036" t="n"/>
      <c r="M156" s="3036" t="n"/>
      <c r="N156" s="3023" t="n"/>
      <c r="O156" s="3023" t="n"/>
      <c r="P156" s="3023" t="n"/>
      <c r="Q156" s="3023" t="n"/>
      <c r="R156" s="3023" t="n"/>
      <c r="S156" s="3023" t="n"/>
      <c r="T156" s="3023" t="n"/>
      <c r="U156" s="3036" t="n"/>
      <c r="V156" s="3036" t="n"/>
      <c r="W156" s="3036" t="n"/>
      <c r="X156" s="3023" t="n"/>
    </row>
    <row r="157" hidden="1" outlineLevel="1" s="2885">
      <c r="E157" s="2978" t="inlineStr">
        <is>
          <t>Remaining Balance</t>
        </is>
      </c>
      <c r="G157" s="3054">
        <f>'Loan Calculation'!$G51</f>
        <v/>
      </c>
      <c r="H157" s="3054">
        <f>'Loan Calculation'!$G51</f>
        <v/>
      </c>
      <c r="I157" s="3054">
        <f>'Loan Calculation'!$G51</f>
        <v/>
      </c>
      <c r="K157" s="3036" t="n"/>
      <c r="L157" s="3036" t="n"/>
      <c r="M157" s="3036" t="n"/>
      <c r="N157" s="3023" t="n"/>
      <c r="O157" s="3023" t="n"/>
      <c r="P157" s="3023" t="n"/>
      <c r="Q157" s="3023" t="n"/>
      <c r="R157" s="3023" t="n"/>
      <c r="S157" s="3023" t="n"/>
      <c r="T157" s="3023" t="n"/>
      <c r="U157" s="3036" t="n"/>
      <c r="V157" s="3036" t="n"/>
      <c r="W157" s="3036" t="n"/>
      <c r="X157" s="3023" t="n"/>
    </row>
    <row r="158" hidden="1" outlineLevel="1" s="2885">
      <c r="G158" s="3042" t="n"/>
      <c r="H158" s="3042" t="n"/>
      <c r="I158" s="3042" t="n"/>
      <c r="K158" s="3056" t="n"/>
      <c r="L158" s="3056" t="n"/>
      <c r="M158" s="3056" t="n"/>
      <c r="N158" s="3023" t="n"/>
      <c r="O158" s="3023" t="n"/>
      <c r="P158" s="3023" t="n"/>
      <c r="Q158" s="3023" t="n"/>
      <c r="R158" s="3023" t="n"/>
      <c r="S158" s="3023" t="n"/>
      <c r="T158" s="3023" t="n"/>
      <c r="U158" s="3056" t="n"/>
      <c r="V158" s="3056" t="n"/>
      <c r="W158" s="3056" t="n"/>
      <c r="X158" s="3023" t="n"/>
    </row>
    <row r="159" hidden="1" outlineLevel="1" s="2885">
      <c r="F159" s="3042" t="inlineStr">
        <is>
          <t>Purchase</t>
        </is>
      </c>
      <c r="G159" s="3054">
        <f>-G152+G153-G154</f>
        <v/>
      </c>
      <c r="H159" s="3054">
        <f>-H152+H153-H154</f>
        <v/>
      </c>
      <c r="I159" s="3054">
        <f>-I152+I153-I154</f>
        <v/>
      </c>
      <c r="K159" s="3036" t="n"/>
      <c r="L159" s="3036" t="n"/>
      <c r="M159" s="3036" t="n"/>
      <c r="N159" s="3023" t="n"/>
      <c r="O159" s="3023" t="n"/>
      <c r="P159" s="3023" t="n"/>
      <c r="Q159" s="3023" t="n"/>
      <c r="R159" s="3023" t="n"/>
      <c r="S159" s="3023" t="n"/>
      <c r="T159" s="3023" t="n"/>
      <c r="U159" s="3036" t="n"/>
      <c r="V159" s="3036" t="n"/>
      <c r="W159" s="3036" t="n"/>
      <c r="X159" s="3023" t="n"/>
    </row>
    <row r="160" hidden="1" outlineLevel="1" s="2885">
      <c r="F160" s="3042" t="inlineStr">
        <is>
          <t>Year 1</t>
        </is>
      </c>
      <c r="G160" s="3054">
        <f>$G$49-'Loan Calculation'!$I$27+'Loan Calculation'!$K$27</f>
        <v/>
      </c>
      <c r="H160" s="3054">
        <f>$G$49-'Loan Calculation'!$I$27+'Loan Calculation'!$K$27</f>
        <v/>
      </c>
      <c r="I160" s="3054">
        <f>$G$49-'Loan Calculation'!$I$27+'Loan Calculation'!$K$27</f>
        <v/>
      </c>
      <c r="K160" s="3036" t="n"/>
      <c r="L160" s="3036" t="n"/>
      <c r="M160" s="3036" t="n"/>
      <c r="N160" s="3023" t="n"/>
      <c r="O160" s="3023" t="n"/>
      <c r="P160" s="3023" t="n"/>
      <c r="Q160" s="3023" t="n"/>
      <c r="R160" s="3023" t="n"/>
      <c r="S160" s="3023" t="n"/>
      <c r="T160" s="3023" t="n"/>
      <c r="U160" s="3036" t="n"/>
      <c r="V160" s="3036" t="n"/>
      <c r="W160" s="3036" t="n"/>
      <c r="X160" s="3023" t="n"/>
    </row>
    <row r="161" hidden="1" outlineLevel="1" s="2885">
      <c r="F161" s="3042" t="inlineStr">
        <is>
          <t>Year 2</t>
        </is>
      </c>
      <c r="G161" s="3054">
        <f>$H$49-'Loan Calculation'!$I$39+'Loan Calculation'!$K$39</f>
        <v/>
      </c>
      <c r="H161" s="3054">
        <f>$H$49-'Loan Calculation'!$I$39+'Loan Calculation'!$K$39</f>
        <v/>
      </c>
      <c r="I161" s="3054">
        <f>$H$49-'Loan Calculation'!$I$39+'Loan Calculation'!$K$39</f>
        <v/>
      </c>
      <c r="K161" s="3036" t="n"/>
      <c r="L161" s="3036" t="n"/>
      <c r="M161" s="3036" t="n"/>
      <c r="N161" s="3023" t="n"/>
      <c r="O161" s="3023" t="n"/>
      <c r="P161" s="3023" t="n"/>
      <c r="Q161" s="3023" t="n"/>
      <c r="R161" s="3023" t="n"/>
      <c r="S161" s="3023" t="n"/>
      <c r="T161" s="3023" t="n"/>
      <c r="U161" s="3036" t="n"/>
      <c r="V161" s="3036" t="n"/>
      <c r="W161" s="3036" t="n"/>
      <c r="X161" s="3023" t="n"/>
    </row>
    <row r="162" hidden="1" outlineLevel="1" s="2885">
      <c r="F162" s="3042" t="inlineStr">
        <is>
          <t>Year 3</t>
        </is>
      </c>
      <c r="G162" s="3054">
        <f>$I$49-'Loan Calculation'!$I$51+'Loan Calculation'!$K$51</f>
        <v/>
      </c>
      <c r="H162" s="3054">
        <f>$I$49-'Loan Calculation'!$I$51+'Loan Calculation'!$K$51</f>
        <v/>
      </c>
      <c r="I162" s="3054">
        <f>$I$49-'Loan Calculation'!$I$51+'Loan Calculation'!$K$51</f>
        <v/>
      </c>
      <c r="K162" s="3036" t="n"/>
      <c r="L162" s="3036" t="n"/>
      <c r="M162" s="3036" t="n"/>
      <c r="N162" s="3023" t="n"/>
      <c r="O162" s="3023" t="n"/>
      <c r="P162" s="3023" t="n"/>
      <c r="Q162" s="3023" t="n"/>
      <c r="R162" s="3023" t="n"/>
      <c r="S162" s="3023" t="n"/>
      <c r="T162" s="3023" t="n"/>
      <c r="U162" s="3036" t="n"/>
      <c r="V162" s="3036" t="n"/>
      <c r="W162" s="3036" t="n"/>
      <c r="X162" s="3023" t="n"/>
    </row>
    <row r="163" hidden="1" outlineLevel="1" s="2885">
      <c r="G163" s="3042" t="n"/>
      <c r="H163" s="3042" t="n"/>
      <c r="I163" s="3042" t="n"/>
      <c r="K163" s="3056" t="n"/>
      <c r="L163" s="3056" t="n"/>
      <c r="M163" s="3056" t="n"/>
      <c r="N163" s="3023" t="n"/>
      <c r="O163" s="3023" t="n"/>
      <c r="P163" s="3023" t="n"/>
      <c r="Q163" s="3023" t="n"/>
      <c r="R163" s="3023" t="n"/>
      <c r="S163" s="3023" t="n"/>
      <c r="T163" s="3023" t="n"/>
      <c r="U163" s="3056" t="n"/>
      <c r="V163" s="3056" t="n"/>
      <c r="W163" s="3056" t="n"/>
      <c r="X163" s="3023" t="n"/>
    </row>
    <row r="164" hidden="1" outlineLevel="1" s="2885">
      <c r="E164" s="3051" t="inlineStr">
        <is>
          <t>4-Year IRR</t>
        </is>
      </c>
      <c r="G164" s="3052" t="n"/>
      <c r="H164" s="3042" t="n"/>
      <c r="I164" s="3042" t="n"/>
      <c r="K164" s="3058" t="n"/>
      <c r="L164" s="3056" t="n"/>
      <c r="M164" s="3056" t="n"/>
      <c r="N164" s="3023" t="n"/>
      <c r="O164" s="3023" t="n"/>
      <c r="P164" s="3023" t="n"/>
      <c r="Q164" s="3023" t="n"/>
      <c r="R164" s="3023" t="n"/>
      <c r="S164" s="3023" t="n"/>
      <c r="T164" s="3023" t="n"/>
      <c r="U164" s="3058" t="n"/>
      <c r="V164" s="3056" t="n"/>
      <c r="W164" s="3056" t="n"/>
      <c r="X164" s="3023" t="n"/>
    </row>
    <row r="165" hidden="1" outlineLevel="1" s="2885">
      <c r="E165" s="2978" t="inlineStr">
        <is>
          <t>Purchase Price</t>
        </is>
      </c>
      <c r="G165" s="3054">
        <f>G$21</f>
        <v/>
      </c>
      <c r="H165" s="3054">
        <f>H$21</f>
        <v/>
      </c>
      <c r="I165" s="3054">
        <f>I$21</f>
        <v/>
      </c>
      <c r="K165" s="3036" t="n"/>
      <c r="L165" s="3036" t="n"/>
      <c r="M165" s="3036" t="n"/>
      <c r="N165" s="3023" t="n"/>
      <c r="O165" s="3023" t="n"/>
      <c r="P165" s="3023" t="n"/>
      <c r="Q165" s="3023" t="n"/>
      <c r="R165" s="3023" t="n"/>
      <c r="S165" s="3023" t="n"/>
      <c r="T165" s="3023" t="n"/>
      <c r="U165" s="3036" t="n"/>
      <c r="V165" s="3036" t="n"/>
      <c r="W165" s="3036" t="n"/>
      <c r="X165" s="3023" t="n"/>
    </row>
    <row r="166" hidden="1" outlineLevel="1" s="2885">
      <c r="E166" s="2978" t="inlineStr">
        <is>
          <t>Loan Amount</t>
        </is>
      </c>
      <c r="G166" s="3054">
        <f>'Loan Calculation'!$C$6</f>
        <v/>
      </c>
      <c r="H166" s="3054">
        <f>'Loan Calculation'!$C$6</f>
        <v/>
      </c>
      <c r="I166" s="3054">
        <f>'Loan Calculation'!$C$6</f>
        <v/>
      </c>
      <c r="K166" s="3036" t="n"/>
      <c r="L166" s="3036" t="n"/>
      <c r="M166" s="3036" t="n"/>
      <c r="N166" s="3023" t="n"/>
      <c r="O166" s="3023" t="n"/>
      <c r="P166" s="3023" t="n"/>
      <c r="Q166" s="3023" t="n"/>
      <c r="R166" s="3023" t="n"/>
      <c r="S166" s="3023" t="n"/>
      <c r="T166" s="3023" t="n"/>
      <c r="U166" s="3036" t="n"/>
      <c r="V166" s="3036" t="n"/>
      <c r="W166" s="3036" t="n"/>
      <c r="X166" s="3023" t="n"/>
    </row>
    <row r="167" hidden="1" outlineLevel="1" s="2885">
      <c r="E167" s="2978" t="inlineStr">
        <is>
          <t>Loan Fee</t>
        </is>
      </c>
      <c r="G167" s="3054">
        <f>'Loan Calculation'!$C$11</f>
        <v/>
      </c>
      <c r="H167" s="3054">
        <f>'Loan Calculation'!$C$11</f>
        <v/>
      </c>
      <c r="I167" s="3054">
        <f>'Loan Calculation'!$C$11</f>
        <v/>
      </c>
      <c r="K167" s="3036" t="n"/>
      <c r="L167" s="3036" t="n"/>
      <c r="M167" s="3036" t="n"/>
      <c r="N167" s="3023" t="n"/>
      <c r="O167" s="3023" t="n"/>
      <c r="P167" s="3023" t="n"/>
      <c r="Q167" s="3023" t="n"/>
      <c r="R167" s="3023" t="n"/>
      <c r="S167" s="3023" t="n"/>
      <c r="T167" s="3023" t="n"/>
      <c r="U167" s="3036" t="n"/>
      <c r="V167" s="3036" t="n"/>
      <c r="W167" s="3036" t="n"/>
      <c r="X167" s="3023" t="n"/>
    </row>
    <row r="168" hidden="1" outlineLevel="1" s="2885">
      <c r="E168" s="2978" t="inlineStr">
        <is>
          <t>Exit Sale Price</t>
        </is>
      </c>
      <c r="G168" s="3054">
        <f>G85</f>
        <v/>
      </c>
      <c r="H168" s="3054">
        <f>H85</f>
        <v/>
      </c>
      <c r="I168" s="3054">
        <f>I85</f>
        <v/>
      </c>
      <c r="K168" s="3036" t="n"/>
      <c r="L168" s="3036" t="n"/>
      <c r="M168" s="3036" t="n"/>
      <c r="N168" s="3023" t="n"/>
      <c r="O168" s="3023" t="n"/>
      <c r="P168" s="3023" t="n"/>
      <c r="Q168" s="3023" t="n"/>
      <c r="R168" s="3023" t="n"/>
      <c r="S168" s="3023" t="n"/>
      <c r="T168" s="3023" t="n"/>
      <c r="U168" s="3036" t="n"/>
      <c r="V168" s="3036" t="n"/>
      <c r="W168" s="3036" t="n"/>
      <c r="X168" s="3023" t="n"/>
    </row>
    <row r="169" hidden="1" outlineLevel="1" s="2885">
      <c r="E169" s="2978" t="inlineStr">
        <is>
          <t>Cost of Exit Sale</t>
        </is>
      </c>
      <c r="G169" s="3054">
        <f>G86</f>
        <v/>
      </c>
      <c r="H169" s="3054">
        <f>H86</f>
        <v/>
      </c>
      <c r="I169" s="3054">
        <f>I86</f>
        <v/>
      </c>
      <c r="K169" s="3036" t="n"/>
      <c r="L169" s="3036" t="n"/>
      <c r="M169" s="3036" t="n"/>
      <c r="N169" s="3023" t="n"/>
      <c r="O169" s="3023" t="n"/>
      <c r="P169" s="3023" t="n"/>
      <c r="Q169" s="3023" t="n"/>
      <c r="R169" s="3023" t="n"/>
      <c r="S169" s="3023" t="n"/>
      <c r="T169" s="3023" t="n"/>
      <c r="U169" s="3036" t="n"/>
      <c r="V169" s="3036" t="n"/>
      <c r="W169" s="3036" t="n"/>
      <c r="X169" s="3023" t="n"/>
    </row>
    <row r="170" hidden="1" outlineLevel="1" s="2885">
      <c r="E170" s="2978" t="inlineStr">
        <is>
          <t>Remaining Balance</t>
        </is>
      </c>
      <c r="G170" s="3054">
        <f>'Loan Calculation'!$G63</f>
        <v/>
      </c>
      <c r="H170" s="3054">
        <f>'Loan Calculation'!$G63</f>
        <v/>
      </c>
      <c r="I170" s="3054">
        <f>'Loan Calculation'!$G63</f>
        <v/>
      </c>
      <c r="K170" s="3036" t="n"/>
      <c r="L170" s="3036" t="n"/>
      <c r="M170" s="3036" t="n"/>
      <c r="N170" s="3023" t="n"/>
      <c r="O170" s="3023" t="n"/>
      <c r="P170" s="3023" t="n"/>
      <c r="Q170" s="3023" t="n"/>
      <c r="R170" s="3023" t="n"/>
      <c r="S170" s="3023" t="n"/>
      <c r="T170" s="3023" t="n"/>
      <c r="U170" s="3036" t="n"/>
      <c r="V170" s="3036" t="n"/>
      <c r="W170" s="3036" t="n"/>
      <c r="X170" s="3023" t="n"/>
    </row>
    <row r="171" hidden="1" outlineLevel="1" s="2885">
      <c r="G171" s="3042" t="n"/>
      <c r="H171" s="3042" t="n"/>
      <c r="I171" s="3042" t="n"/>
      <c r="K171" s="3056" t="n"/>
      <c r="L171" s="3056" t="n"/>
      <c r="M171" s="3056" t="n"/>
      <c r="N171" s="3023" t="n"/>
      <c r="O171" s="3023" t="n"/>
      <c r="P171" s="3023" t="n"/>
      <c r="Q171" s="3023" t="n"/>
      <c r="R171" s="3023" t="n"/>
      <c r="S171" s="3023" t="n"/>
      <c r="T171" s="3023" t="n"/>
      <c r="U171" s="3056" t="n"/>
      <c r="V171" s="3056" t="n"/>
      <c r="W171" s="3056" t="n"/>
      <c r="X171" s="3023" t="n"/>
    </row>
    <row r="172" hidden="1" outlineLevel="1" s="2885">
      <c r="F172" s="3042" t="inlineStr">
        <is>
          <t>Purchase</t>
        </is>
      </c>
      <c r="G172" s="3054">
        <f>-G165+G166-G167</f>
        <v/>
      </c>
      <c r="H172" s="3054">
        <f>-H165+H166-H167</f>
        <v/>
      </c>
      <c r="I172" s="3054">
        <f>-I165+I166-I167</f>
        <v/>
      </c>
      <c r="K172" s="3036" t="n"/>
      <c r="L172" s="3036" t="n"/>
      <c r="M172" s="3036" t="n"/>
      <c r="N172" s="3023" t="n"/>
      <c r="O172" s="3023" t="n"/>
      <c r="P172" s="3023" t="n"/>
      <c r="Q172" s="3023" t="n"/>
      <c r="R172" s="3023" t="n"/>
      <c r="S172" s="3023" t="n"/>
      <c r="T172" s="3023" t="n"/>
      <c r="U172" s="3036" t="n"/>
      <c r="V172" s="3036" t="n"/>
      <c r="W172" s="3036" t="n"/>
      <c r="X172" s="3023" t="n"/>
      <c r="BH172" s="2989" t="n"/>
      <c r="BI172" s="2989" t="n"/>
    </row>
    <row r="173" hidden="1" outlineLevel="1" s="2885">
      <c r="F173" s="3042" t="inlineStr">
        <is>
          <t>Year 1</t>
        </is>
      </c>
      <c r="G173" s="3054">
        <f>$G$49-'Loan Calculation'!$I$27+'Loan Calculation'!$K$27</f>
        <v/>
      </c>
      <c r="H173" s="3054">
        <f>$G$49-'Loan Calculation'!$I$27+'Loan Calculation'!$K$27</f>
        <v/>
      </c>
      <c r="I173" s="3054">
        <f>$G$49-'Loan Calculation'!$I$27+'Loan Calculation'!$K$27</f>
        <v/>
      </c>
      <c r="K173" s="3036" t="n"/>
      <c r="L173" s="3036" t="n"/>
      <c r="M173" s="3060" t="n"/>
      <c r="N173" s="3023" t="n"/>
      <c r="O173" s="3023" t="n"/>
      <c r="P173" s="3023" t="n"/>
      <c r="Q173" s="3023" t="n"/>
      <c r="R173" s="3023" t="n"/>
      <c r="S173" s="3023" t="n"/>
      <c r="T173" s="3023" t="n"/>
      <c r="U173" s="3036" t="n"/>
      <c r="V173" s="3036" t="n"/>
      <c r="W173" s="3060" t="n"/>
      <c r="X173" s="3023" t="n"/>
      <c r="BH173" s="2989" t="n"/>
      <c r="BI173" s="2989" t="n"/>
    </row>
    <row r="174" hidden="1" outlineLevel="1" s="2885">
      <c r="F174" s="3042" t="inlineStr">
        <is>
          <t>Year 2</t>
        </is>
      </c>
      <c r="G174" s="3054">
        <f>$H$49-'Loan Calculation'!$I$39+'Loan Calculation'!$K$39</f>
        <v/>
      </c>
      <c r="H174" s="3054">
        <f>$H$49-'Loan Calculation'!$I$39+'Loan Calculation'!$K$39</f>
        <v/>
      </c>
      <c r="I174" s="3054">
        <f>$H$49-'Loan Calculation'!$I$39+'Loan Calculation'!$K$39</f>
        <v/>
      </c>
      <c r="K174" s="3036" t="n"/>
      <c r="L174" s="3036" t="n"/>
      <c r="M174" s="3036" t="n"/>
      <c r="N174" s="3023" t="n"/>
      <c r="O174" s="3023" t="n"/>
      <c r="P174" s="3023" t="n"/>
      <c r="Q174" s="3023" t="n"/>
      <c r="R174" s="3023" t="n"/>
      <c r="S174" s="3023" t="n"/>
      <c r="T174" s="3023" t="n"/>
      <c r="U174" s="3036" t="n"/>
      <c r="V174" s="3036" t="n"/>
      <c r="W174" s="3036" t="n"/>
      <c r="X174" s="3023" t="n"/>
    </row>
    <row r="175" hidden="1" outlineLevel="1" s="2885">
      <c r="F175" s="3042" t="inlineStr">
        <is>
          <t>Year 3</t>
        </is>
      </c>
      <c r="G175" s="3054">
        <f>$I$49-'Loan Calculation'!$I$51+'Loan Calculation'!$K$51</f>
        <v/>
      </c>
      <c r="H175" s="3054">
        <f>$I$49-'Loan Calculation'!$I$51+'Loan Calculation'!$K$51</f>
        <v/>
      </c>
      <c r="I175" s="3054">
        <f>$I$49-'Loan Calculation'!$I$51+'Loan Calculation'!$K$51</f>
        <v/>
      </c>
      <c r="K175" s="3036" t="n"/>
      <c r="L175" s="3036" t="n"/>
      <c r="M175" s="3036" t="n"/>
      <c r="N175" s="3023" t="n"/>
      <c r="O175" s="3023" t="n"/>
      <c r="P175" s="3023" t="n"/>
      <c r="Q175" s="3023" t="n"/>
      <c r="R175" s="3023" t="n"/>
      <c r="S175" s="3023" t="n"/>
      <c r="T175" s="3023" t="n"/>
      <c r="U175" s="3036" t="n"/>
      <c r="V175" s="3036" t="n"/>
      <c r="W175" s="3036" t="n"/>
      <c r="X175" s="3023" t="n"/>
    </row>
    <row r="176" hidden="1" outlineLevel="1" s="2885">
      <c r="F176" s="3042" t="inlineStr">
        <is>
          <t>Year 4</t>
        </is>
      </c>
      <c r="G176" s="3054">
        <f>$J$49-'Loan Calculation'!$I$63+'Loan Calculation'!$K$63</f>
        <v/>
      </c>
      <c r="H176" s="3054">
        <f>$J$49-'Loan Calculation'!$I$63+'Loan Calculation'!$K$63</f>
        <v/>
      </c>
      <c r="I176" s="3054">
        <f>$J$49-'Loan Calculation'!$I$63+'Loan Calculation'!$K$63</f>
        <v/>
      </c>
      <c r="K176" s="3036" t="n"/>
      <c r="L176" s="3036" t="n"/>
      <c r="M176" s="3036" t="n"/>
      <c r="N176" s="3023" t="n"/>
      <c r="O176" s="3023" t="n"/>
      <c r="P176" s="3023" t="n"/>
      <c r="Q176" s="3023" t="n"/>
      <c r="R176" s="3023" t="n"/>
      <c r="S176" s="3023" t="n"/>
      <c r="T176" s="3023" t="n"/>
      <c r="U176" s="3036" t="n"/>
      <c r="V176" s="3036" t="n"/>
      <c r="W176" s="3036" t="n"/>
      <c r="X176" s="3023" t="n"/>
      <c r="BH176" s="3061" t="n"/>
    </row>
    <row r="177" hidden="1" outlineLevel="1" s="2885">
      <c r="G177" s="3042" t="n"/>
      <c r="H177" s="3042" t="n"/>
      <c r="I177" s="3042" t="n"/>
      <c r="K177" s="3056" t="n"/>
      <c r="L177" s="3056" t="n"/>
      <c r="M177" s="3056" t="n"/>
      <c r="N177" s="3023" t="n"/>
      <c r="O177" s="3023" t="n"/>
      <c r="P177" s="3023" t="n"/>
      <c r="Q177" s="3023" t="n"/>
      <c r="R177" s="3023" t="n"/>
      <c r="S177" s="3023" t="n"/>
      <c r="T177" s="3023" t="n"/>
      <c r="U177" s="3056" t="n"/>
      <c r="V177" s="3056" t="n"/>
      <c r="W177" s="3056" t="n"/>
      <c r="X177" s="3023" t="n"/>
    </row>
    <row r="178" hidden="1" outlineLevel="1" s="2885">
      <c r="E178" s="3051" t="inlineStr">
        <is>
          <t>5-Year IRR</t>
        </is>
      </c>
      <c r="G178" s="3052" t="n"/>
      <c r="H178" s="3042" t="n"/>
      <c r="I178" s="3042" t="n"/>
      <c r="K178" s="3058" t="n"/>
      <c r="L178" s="3056" t="n"/>
      <c r="M178" s="3056" t="n"/>
      <c r="N178" s="3023" t="n"/>
      <c r="O178" s="3023" t="n"/>
      <c r="P178" s="3023" t="n"/>
      <c r="Q178" s="3023" t="n"/>
      <c r="R178" s="3023" t="n"/>
      <c r="S178" s="3023" t="n"/>
      <c r="T178" s="3023" t="n"/>
      <c r="U178" s="3058" t="n"/>
      <c r="V178" s="3056" t="n"/>
      <c r="W178" s="3056" t="n"/>
      <c r="X178" s="3023" t="n"/>
      <c r="BH178" s="3061" t="n"/>
    </row>
    <row r="179" hidden="1" outlineLevel="1" s="2885">
      <c r="E179" s="2978" t="inlineStr">
        <is>
          <t>Purchase Price</t>
        </is>
      </c>
      <c r="G179" s="3054">
        <f>G84</f>
        <v/>
      </c>
      <c r="H179" s="3054">
        <f>H84</f>
        <v/>
      </c>
      <c r="I179" s="3054">
        <f>I84</f>
        <v/>
      </c>
      <c r="K179" s="3036" t="n"/>
      <c r="L179" s="3036" t="n"/>
      <c r="M179" s="3036" t="n"/>
      <c r="N179" s="3023" t="n"/>
      <c r="O179" s="3023" t="n"/>
      <c r="P179" s="3023" t="n"/>
      <c r="Q179" s="3023" t="n"/>
      <c r="R179" s="3023" t="n"/>
      <c r="S179" s="3023" t="n"/>
      <c r="T179" s="3023" t="n"/>
      <c r="U179" s="3036" t="n"/>
      <c r="V179" s="3036" t="n"/>
      <c r="W179" s="3036" t="n"/>
      <c r="X179" s="3023" t="n"/>
    </row>
    <row r="180" hidden="1" outlineLevel="1" s="2885">
      <c r="E180" s="2978" t="inlineStr">
        <is>
          <t>Loan Amount</t>
        </is>
      </c>
      <c r="G180" s="3054">
        <f>'Loan Calculation'!$C$6</f>
        <v/>
      </c>
      <c r="H180" s="3054">
        <f>'Loan Calculation'!$C$6</f>
        <v/>
      </c>
      <c r="I180" s="3054">
        <f>'Loan Calculation'!$C$6</f>
        <v/>
      </c>
      <c r="K180" s="3036" t="n"/>
      <c r="L180" s="3036" t="n"/>
      <c r="M180" s="3036" t="n"/>
      <c r="N180" s="3023" t="n"/>
      <c r="O180" s="3023" t="n"/>
      <c r="P180" s="3023" t="n"/>
      <c r="Q180" s="3023" t="n"/>
      <c r="R180" s="3023" t="n"/>
      <c r="S180" s="3023" t="n"/>
      <c r="T180" s="3023" t="n"/>
      <c r="U180" s="3036" t="n"/>
      <c r="V180" s="3036" t="n"/>
      <c r="W180" s="3036" t="n"/>
      <c r="X180" s="3023" t="n"/>
    </row>
    <row r="181" hidden="1" outlineLevel="1" s="2885">
      <c r="E181" s="2978" t="inlineStr">
        <is>
          <t>Loan Fee</t>
        </is>
      </c>
      <c r="G181" s="3054">
        <f>'Loan Calculation'!$C$11</f>
        <v/>
      </c>
      <c r="H181" s="3054">
        <f>'Loan Calculation'!$C$11</f>
        <v/>
      </c>
      <c r="I181" s="3054">
        <f>'Loan Calculation'!$C$11</f>
        <v/>
      </c>
      <c r="K181" s="3036" t="n"/>
      <c r="L181" s="3036" t="n"/>
      <c r="M181" s="3036" t="n"/>
      <c r="N181" s="3023" t="n"/>
      <c r="O181" s="3023" t="n"/>
      <c r="P181" s="3023" t="n"/>
      <c r="Q181" s="3023" t="n"/>
      <c r="R181" s="3023" t="n"/>
      <c r="S181" s="3023" t="n"/>
      <c r="T181" s="3023" t="n"/>
      <c r="U181" s="3036" t="n"/>
      <c r="V181" s="3036" t="n"/>
      <c r="W181" s="3036" t="n"/>
      <c r="X181" s="3023" t="n"/>
    </row>
    <row r="182" hidden="1" outlineLevel="1" s="2885">
      <c r="E182" s="2978" t="inlineStr">
        <is>
          <t>Exit Sale Price</t>
        </is>
      </c>
      <c r="G182" s="3054">
        <f>G96</f>
        <v/>
      </c>
      <c r="H182" s="3054">
        <f>H96</f>
        <v/>
      </c>
      <c r="I182" s="3054">
        <f>I96</f>
        <v/>
      </c>
      <c r="K182" s="3036" t="n"/>
      <c r="L182" s="3036" t="n"/>
      <c r="M182" s="3036" t="n"/>
      <c r="N182" s="3023" t="n"/>
      <c r="O182" s="3023" t="n"/>
      <c r="P182" s="3023" t="n"/>
      <c r="Q182" s="3023" t="n"/>
      <c r="R182" s="3023" t="n"/>
      <c r="S182" s="3023" t="n"/>
      <c r="T182" s="3023" t="n"/>
      <c r="U182" s="3036" t="n"/>
      <c r="V182" s="3036" t="n"/>
      <c r="W182" s="3036" t="n"/>
      <c r="X182" s="3023" t="n"/>
    </row>
    <row r="183" hidden="1" outlineLevel="1" s="2885">
      <c r="E183" s="2978" t="inlineStr">
        <is>
          <t>Cost of Exit Sale</t>
        </is>
      </c>
      <c r="G183" s="3054">
        <f>G97</f>
        <v/>
      </c>
      <c r="H183" s="3054">
        <f>H97</f>
        <v/>
      </c>
      <c r="I183" s="3054">
        <f>I97</f>
        <v/>
      </c>
      <c r="K183" s="3036" t="n"/>
      <c r="L183" s="3036" t="n"/>
      <c r="M183" s="3036" t="n"/>
      <c r="N183" s="3023" t="n"/>
      <c r="O183" s="3023" t="n"/>
      <c r="P183" s="3023" t="n"/>
      <c r="Q183" s="3023" t="n"/>
      <c r="R183" s="3023" t="n"/>
      <c r="S183" s="3023" t="n"/>
      <c r="T183" s="3023" t="n"/>
      <c r="U183" s="3036" t="n"/>
      <c r="V183" s="3036" t="n"/>
      <c r="W183" s="3036" t="n"/>
      <c r="X183" s="3023" t="n"/>
    </row>
    <row r="184" hidden="1" outlineLevel="1" s="2885">
      <c r="E184" s="2978" t="inlineStr">
        <is>
          <t>Remaining Balance</t>
        </is>
      </c>
      <c r="G184" s="3054">
        <f>'Loan Calculation'!$G75</f>
        <v/>
      </c>
      <c r="H184" s="3054">
        <f>'Loan Calculation'!$G75</f>
        <v/>
      </c>
      <c r="I184" s="3054">
        <f>'Loan Calculation'!$G75</f>
        <v/>
      </c>
      <c r="K184" s="3036" t="n"/>
      <c r="L184" s="3036" t="n"/>
      <c r="M184" s="3036" t="n"/>
      <c r="N184" s="3023" t="n"/>
      <c r="O184" s="3023" t="n"/>
      <c r="P184" s="3023" t="n"/>
      <c r="Q184" s="3023" t="n"/>
      <c r="R184" s="3023" t="n"/>
      <c r="S184" s="3023" t="n"/>
      <c r="T184" s="3023" t="n"/>
      <c r="U184" s="3036" t="n"/>
      <c r="V184" s="3036" t="n"/>
      <c r="W184" s="3036" t="n"/>
      <c r="X184" s="3023" t="n"/>
    </row>
    <row r="185" hidden="1" outlineLevel="1" s="2885">
      <c r="G185" s="3042" t="n"/>
      <c r="H185" s="3042" t="n"/>
      <c r="I185" s="3042" t="n"/>
      <c r="K185" s="3056" t="n"/>
      <c r="L185" s="3056" t="n"/>
      <c r="M185" s="3056" t="n"/>
      <c r="N185" s="3023" t="n"/>
      <c r="O185" s="3023" t="n"/>
      <c r="P185" s="3023" t="n"/>
      <c r="Q185" s="3023" t="n"/>
      <c r="R185" s="3023" t="n"/>
      <c r="S185" s="3023" t="n"/>
      <c r="T185" s="3023" t="n"/>
      <c r="U185" s="3056" t="n"/>
      <c r="V185" s="3056" t="n"/>
      <c r="W185" s="3056" t="n"/>
      <c r="X185" s="3023" t="n"/>
    </row>
    <row r="186" hidden="1" outlineLevel="1" s="2885">
      <c r="F186" s="3042" t="inlineStr">
        <is>
          <t>Purchase</t>
        </is>
      </c>
      <c r="G186" s="3054">
        <f>-G179+G180-G181</f>
        <v/>
      </c>
      <c r="H186" s="3054">
        <f>-H179+H180-H181</f>
        <v/>
      </c>
      <c r="I186" s="3054">
        <f>-I179+I180-I181</f>
        <v/>
      </c>
      <c r="K186" s="3036" t="n"/>
      <c r="L186" s="3036" t="n"/>
      <c r="M186" s="3036" t="n"/>
      <c r="N186" s="3023" t="n"/>
      <c r="O186" s="3023" t="n"/>
      <c r="P186" s="3023" t="n"/>
      <c r="Q186" s="3023" t="n"/>
      <c r="R186" s="3023" t="n"/>
      <c r="S186" s="3023" t="n"/>
      <c r="T186" s="3023" t="n"/>
      <c r="U186" s="3036" t="n"/>
      <c r="V186" s="3036" t="n"/>
      <c r="W186" s="3036" t="n"/>
      <c r="X186" s="3023" t="n"/>
    </row>
    <row r="187" hidden="1" outlineLevel="1" s="2885">
      <c r="F187" s="3042" t="inlineStr">
        <is>
          <t>Year 1</t>
        </is>
      </c>
      <c r="G187" s="3054">
        <f>$G$49-'Loan Calculation'!$I$27+'Loan Calculation'!$K$27</f>
        <v/>
      </c>
      <c r="H187" s="3054">
        <f>$G$49-'Loan Calculation'!$I$27+'Loan Calculation'!$K$27</f>
        <v/>
      </c>
      <c r="I187" s="3054">
        <f>$G$49-'Loan Calculation'!$I$27+'Loan Calculation'!$K$27</f>
        <v/>
      </c>
      <c r="K187" s="3036" t="n"/>
      <c r="L187" s="3036" t="n"/>
      <c r="M187" s="3036" t="n"/>
      <c r="N187" s="3023" t="n"/>
      <c r="O187" s="3023" t="n"/>
      <c r="P187" s="3023" t="n"/>
      <c r="Q187" s="3023" t="n"/>
      <c r="R187" s="3023" t="n"/>
      <c r="S187" s="3023" t="n"/>
      <c r="T187" s="3023" t="n"/>
      <c r="U187" s="3036" t="n"/>
      <c r="V187" s="3036" t="n"/>
      <c r="W187" s="3036" t="n"/>
      <c r="X187" s="3023" t="n"/>
    </row>
    <row r="188" hidden="1" outlineLevel="1" s="2885">
      <c r="F188" s="3042" t="inlineStr">
        <is>
          <t>Year 2</t>
        </is>
      </c>
      <c r="G188" s="3054">
        <f>$H$49-'Loan Calculation'!$I$39+'Loan Calculation'!$K$39</f>
        <v/>
      </c>
      <c r="H188" s="3054">
        <f>$H$49-'Loan Calculation'!$I$39+'Loan Calculation'!$K$39</f>
        <v/>
      </c>
      <c r="I188" s="3054">
        <f>$H$49-'Loan Calculation'!$I$39+'Loan Calculation'!$K$39</f>
        <v/>
      </c>
      <c r="K188" s="3036" t="n"/>
      <c r="L188" s="3036" t="n"/>
      <c r="M188" s="3036" t="n"/>
      <c r="N188" s="3023" t="n"/>
      <c r="O188" s="3023" t="n"/>
      <c r="P188" s="3023" t="n"/>
      <c r="Q188" s="3023" t="n"/>
      <c r="R188" s="3023" t="n"/>
      <c r="S188" s="3023" t="n"/>
      <c r="T188" s="3023" t="n"/>
      <c r="U188" s="3036" t="n"/>
      <c r="V188" s="3036" t="n"/>
      <c r="W188" s="3036" t="n"/>
      <c r="X188" s="3023" t="n"/>
    </row>
    <row r="189" hidden="1" outlineLevel="1" s="2885">
      <c r="F189" s="3042" t="inlineStr">
        <is>
          <t>Year 3</t>
        </is>
      </c>
      <c r="G189" s="3054">
        <f>$I$49-'Loan Calculation'!$I$51+'Loan Calculation'!$K$51</f>
        <v/>
      </c>
      <c r="H189" s="3054">
        <f>$I$49-'Loan Calculation'!$I$51+'Loan Calculation'!$K$51</f>
        <v/>
      </c>
      <c r="I189" s="3054">
        <f>$I$49-'Loan Calculation'!$I$51+'Loan Calculation'!$K$51</f>
        <v/>
      </c>
      <c r="K189" s="3036" t="n"/>
      <c r="L189" s="3036" t="n"/>
      <c r="M189" s="3036" t="n"/>
      <c r="N189" s="3023" t="n"/>
      <c r="O189" s="3023" t="n"/>
      <c r="P189" s="3023" t="n"/>
      <c r="Q189" s="3023" t="n"/>
      <c r="R189" s="3023" t="n"/>
      <c r="S189" s="3023" t="n"/>
      <c r="T189" s="3023" t="n"/>
      <c r="U189" s="3036" t="n"/>
      <c r="V189" s="3036" t="n"/>
      <c r="W189" s="3036" t="n"/>
      <c r="X189" s="3023" t="n"/>
    </row>
    <row r="190" hidden="1" outlineLevel="1" s="2885">
      <c r="F190" s="3042" t="inlineStr">
        <is>
          <t>Year 4</t>
        </is>
      </c>
      <c r="G190" s="3054">
        <f>$J$49-'Loan Calculation'!$I$63+'Loan Calculation'!$K$63</f>
        <v/>
      </c>
      <c r="H190" s="3054">
        <f>$J$49-'Loan Calculation'!$I$63+'Loan Calculation'!$K$63</f>
        <v/>
      </c>
      <c r="I190" s="3054">
        <f>$J$49-'Loan Calculation'!$I$63+'Loan Calculation'!$K$63</f>
        <v/>
      </c>
      <c r="K190" s="3036" t="n"/>
      <c r="L190" s="3036" t="n"/>
      <c r="M190" s="3036" t="n"/>
      <c r="N190" s="3023" t="n"/>
      <c r="O190" s="3023" t="n"/>
      <c r="P190" s="3023" t="n"/>
      <c r="Q190" s="3023" t="n"/>
      <c r="R190" s="3023" t="n"/>
      <c r="S190" s="3023" t="n"/>
      <c r="T190" s="3023" t="n"/>
      <c r="U190" s="3036" t="n"/>
      <c r="V190" s="3036" t="n"/>
      <c r="W190" s="3036" t="n"/>
      <c r="X190" s="3023" t="n"/>
    </row>
    <row r="191" hidden="1" outlineLevel="1" s="2885">
      <c r="F191" s="3042" t="inlineStr">
        <is>
          <t>Year 5</t>
        </is>
      </c>
      <c r="G191" s="3054">
        <f>$K49-'Loan Calculation'!$I75+G182-G183-G184</f>
        <v/>
      </c>
      <c r="H191" s="3054">
        <f>$K49-'Loan Calculation'!$I75+H182-H183-H184</f>
        <v/>
      </c>
      <c r="I191" s="3054">
        <f>$K49-'Loan Calculation'!$I75+I182-I183-I184</f>
        <v/>
      </c>
      <c r="K191" s="3036" t="n"/>
      <c r="L191" s="3036" t="n"/>
      <c r="M191" s="3036" t="n"/>
      <c r="N191" s="3023" t="n"/>
      <c r="O191" s="3023" t="n"/>
      <c r="P191" s="3023" t="n"/>
      <c r="Q191" s="3023" t="n"/>
      <c r="R191" s="3023" t="n"/>
      <c r="S191" s="3023" t="n"/>
      <c r="T191" s="3023" t="n"/>
      <c r="U191" s="3036" t="n"/>
      <c r="V191" s="3036" t="n"/>
      <c r="W191" s="3036" t="n"/>
      <c r="X191" s="3023" t="n"/>
    </row>
    <row r="192" hidden="1" outlineLevel="1" s="2885">
      <c r="G192" s="3042" t="n"/>
      <c r="H192" s="3042" t="n"/>
      <c r="I192" s="3042" t="n"/>
      <c r="K192" s="3056" t="n"/>
      <c r="L192" s="3056" t="n"/>
      <c r="M192" s="3056" t="n"/>
      <c r="N192" s="3023" t="n"/>
      <c r="O192" s="3023" t="n"/>
      <c r="P192" s="3023" t="n"/>
      <c r="Q192" s="3023" t="n"/>
      <c r="R192" s="3023" t="n"/>
      <c r="S192" s="3023" t="n"/>
      <c r="T192" s="3023" t="n"/>
      <c r="U192" s="3056" t="n"/>
      <c r="V192" s="3056" t="n"/>
      <c r="W192" s="3056" t="n"/>
      <c r="X192" s="3023" t="n"/>
    </row>
    <row r="193" hidden="1" outlineLevel="1" s="2885">
      <c r="E193" s="3051" t="inlineStr">
        <is>
          <t>6-Year IRR</t>
        </is>
      </c>
      <c r="G193" s="3052" t="n"/>
      <c r="H193" s="3042" t="n"/>
      <c r="I193" s="3042" t="n"/>
      <c r="K193" s="3058" t="n"/>
      <c r="L193" s="3056" t="n"/>
      <c r="M193" s="3056" t="n"/>
      <c r="N193" s="3023" t="n"/>
      <c r="O193" s="3023" t="n"/>
      <c r="P193" s="3023" t="n"/>
      <c r="Q193" s="3023" t="n"/>
      <c r="R193" s="3023" t="n"/>
      <c r="S193" s="3023" t="n"/>
      <c r="T193" s="3023" t="n"/>
      <c r="U193" s="3058" t="n"/>
      <c r="V193" s="3056" t="n"/>
      <c r="W193" s="3056" t="n"/>
      <c r="X193" s="3023" t="n"/>
    </row>
    <row r="194" hidden="1" outlineLevel="1" s="2885">
      <c r="E194" s="2978" t="inlineStr">
        <is>
          <t>Purchase Price</t>
        </is>
      </c>
      <c r="G194" s="3054">
        <f>G$21</f>
        <v/>
      </c>
      <c r="H194" s="3054">
        <f>H$21</f>
        <v/>
      </c>
      <c r="I194" s="3054">
        <f>I$21</f>
        <v/>
      </c>
      <c r="K194" s="3036" t="n"/>
      <c r="L194" s="3036" t="n"/>
      <c r="M194" s="3036" t="n"/>
      <c r="N194" s="3023" t="n"/>
      <c r="O194" s="3023" t="n"/>
      <c r="P194" s="3023" t="n"/>
      <c r="Q194" s="3023" t="n"/>
      <c r="R194" s="3023" t="n"/>
      <c r="S194" s="3023" t="n"/>
      <c r="T194" s="3023" t="n"/>
      <c r="U194" s="3036" t="n"/>
      <c r="V194" s="3036" t="n"/>
      <c r="W194" s="3036" t="n"/>
      <c r="X194" s="3023" t="n"/>
    </row>
    <row r="195" hidden="1" outlineLevel="1" s="2885">
      <c r="E195" s="2978" t="inlineStr">
        <is>
          <t>Loan Amount</t>
        </is>
      </c>
      <c r="G195" s="3054">
        <f>'Loan Calculation'!$C$6</f>
        <v/>
      </c>
      <c r="H195" s="3054">
        <f>'Loan Calculation'!$C$6</f>
        <v/>
      </c>
      <c r="I195" s="3054">
        <f>'Loan Calculation'!$C$6</f>
        <v/>
      </c>
      <c r="K195" s="3036" t="n"/>
      <c r="L195" s="3036" t="n"/>
      <c r="M195" s="3036" t="n"/>
      <c r="N195" s="3023" t="n"/>
      <c r="O195" s="3023" t="n"/>
      <c r="P195" s="3023" t="n"/>
      <c r="Q195" s="3023" t="n"/>
      <c r="R195" s="3023" t="n"/>
      <c r="S195" s="3023" t="n"/>
      <c r="T195" s="3023" t="n"/>
      <c r="U195" s="3036" t="n"/>
      <c r="V195" s="3036" t="n"/>
      <c r="W195" s="3036" t="n"/>
      <c r="X195" s="3023" t="n"/>
    </row>
    <row r="196" hidden="1" outlineLevel="1" s="2885">
      <c r="E196" s="2978" t="inlineStr">
        <is>
          <t>Loan Fee</t>
        </is>
      </c>
      <c r="G196" s="3054">
        <f>'Loan Calculation'!$C$11</f>
        <v/>
      </c>
      <c r="H196" s="3054">
        <f>'Loan Calculation'!$C$11</f>
        <v/>
      </c>
      <c r="I196" s="3054">
        <f>'Loan Calculation'!$C$11</f>
        <v/>
      </c>
      <c r="K196" s="3036" t="n"/>
      <c r="L196" s="3036" t="n"/>
      <c r="M196" s="3036" t="n"/>
      <c r="N196" s="3023" t="n"/>
      <c r="O196" s="3023" t="n"/>
      <c r="P196" s="3023" t="n"/>
      <c r="Q196" s="3023" t="n"/>
      <c r="R196" s="3023" t="n"/>
      <c r="S196" s="3023" t="n"/>
      <c r="T196" s="3023" t="n"/>
      <c r="U196" s="3036" t="n"/>
      <c r="V196" s="3036" t="n"/>
      <c r="W196" s="3036" t="n"/>
      <c r="X196" s="3023" t="n"/>
    </row>
    <row r="197" hidden="1" outlineLevel="1" s="2885">
      <c r="E197" s="2978" t="inlineStr">
        <is>
          <t>Exit Sale Price</t>
        </is>
      </c>
      <c r="G197" s="3054">
        <f>G108</f>
        <v/>
      </c>
      <c r="H197" s="3054">
        <f>H108</f>
        <v/>
      </c>
      <c r="I197" s="3054">
        <f>I108</f>
        <v/>
      </c>
      <c r="K197" s="3036" t="n"/>
      <c r="L197" s="3036" t="n"/>
      <c r="M197" s="3036" t="n"/>
      <c r="N197" s="3023" t="n"/>
      <c r="O197" s="3023" t="n"/>
      <c r="P197" s="3023" t="n"/>
      <c r="Q197" s="3023" t="n"/>
      <c r="R197" s="3023" t="n"/>
      <c r="S197" s="3023" t="n"/>
      <c r="T197" s="3023" t="n"/>
      <c r="U197" s="3036" t="n"/>
      <c r="V197" s="3036" t="n"/>
      <c r="W197" s="3036" t="n"/>
      <c r="X197" s="3023" t="n"/>
      <c r="Y197" s="3023" t="n"/>
      <c r="Z197" s="3023" t="n"/>
      <c r="AA197" s="3023" t="n"/>
      <c r="AB197" s="3023" t="n"/>
      <c r="AC197" s="3023" t="n"/>
      <c r="AD197" s="3023" t="n"/>
      <c r="AE197" s="2979" t="n"/>
      <c r="AF197" s="2979" t="n"/>
      <c r="AG197" s="2979" t="n"/>
      <c r="AH197" s="2979" t="n"/>
      <c r="AI197" s="2979" t="n"/>
      <c r="AJ197" s="2979" t="n"/>
      <c r="AK197" s="2979" t="n"/>
      <c r="AL197" s="2979" t="n"/>
      <c r="AM197" s="2979" t="n"/>
      <c r="AN197" s="2979" t="n"/>
      <c r="AO197" s="2979" t="n"/>
      <c r="AP197" s="2979" t="n"/>
      <c r="AQ197" s="2979" t="n"/>
      <c r="AR197" s="2979" t="n"/>
      <c r="AS197" s="2979" t="n"/>
      <c r="AT197" s="2979" t="n"/>
      <c r="AU197" s="2979" t="n"/>
      <c r="AV197" s="2979" t="n"/>
      <c r="AW197" s="2979" t="n"/>
      <c r="AX197" s="2979" t="n"/>
      <c r="AY197" s="2979" t="n"/>
      <c r="AZ197" s="2979" t="n"/>
      <c r="BA197" s="2979" t="n"/>
      <c r="BB197" s="2979" t="n"/>
    </row>
    <row r="198" hidden="1" outlineLevel="1" s="2885">
      <c r="E198" s="2978" t="inlineStr">
        <is>
          <t>Cost of Exit Sale</t>
        </is>
      </c>
      <c r="G198" s="3054">
        <f>G109</f>
        <v/>
      </c>
      <c r="H198" s="3054">
        <f>H109</f>
        <v/>
      </c>
      <c r="I198" s="3054">
        <f>I109</f>
        <v/>
      </c>
      <c r="K198" s="3036" t="n"/>
      <c r="L198" s="3036" t="n"/>
      <c r="M198" s="3036" t="n"/>
      <c r="N198" s="3023" t="n"/>
      <c r="O198" s="3023" t="n"/>
      <c r="P198" s="3023" t="n"/>
      <c r="Q198" s="3023" t="n"/>
      <c r="R198" s="3023" t="n"/>
      <c r="S198" s="3023" t="n"/>
      <c r="T198" s="3023" t="n"/>
      <c r="U198" s="3036" t="n"/>
      <c r="V198" s="3036" t="n"/>
      <c r="W198" s="3036" t="n"/>
      <c r="X198" s="3023" t="n"/>
      <c r="Y198" s="3023" t="n"/>
      <c r="Z198" s="3023" t="n"/>
      <c r="AA198" s="3023" t="n"/>
      <c r="AB198" s="3023" t="n"/>
      <c r="AC198" s="3023" t="n"/>
      <c r="AD198" s="3023" t="n"/>
      <c r="AE198" s="2979" t="n"/>
      <c r="AF198" s="2979" t="n"/>
      <c r="AG198" s="2979" t="n"/>
      <c r="AH198" s="2979" t="n"/>
      <c r="AI198" s="2979" t="n"/>
      <c r="AJ198" s="2979" t="n"/>
      <c r="AK198" s="2979" t="n"/>
      <c r="AL198" s="2979" t="n"/>
      <c r="AM198" s="2979" t="n"/>
      <c r="AN198" s="2979" t="n"/>
      <c r="AO198" s="2979" t="n"/>
      <c r="AP198" s="2979" t="n"/>
      <c r="AQ198" s="2979" t="n"/>
      <c r="AR198" s="2979" t="n"/>
      <c r="AS198" s="2979" t="n"/>
      <c r="AT198" s="2979" t="n"/>
      <c r="AU198" s="2979" t="n"/>
      <c r="AV198" s="2979" t="n"/>
      <c r="AW198" s="2979" t="n"/>
      <c r="AX198" s="2979" t="n"/>
      <c r="AY198" s="2979" t="n"/>
      <c r="AZ198" s="2979" t="n"/>
      <c r="BA198" s="2979" t="n"/>
      <c r="BB198" s="2979" t="n"/>
    </row>
    <row r="199" hidden="1" outlineLevel="1" s="2885">
      <c r="E199" s="2978" t="inlineStr">
        <is>
          <t>Remaining Balance</t>
        </is>
      </c>
      <c r="G199" s="3054">
        <f>'Loan Calculation'!$G87</f>
        <v/>
      </c>
      <c r="H199" s="3054">
        <f>'Loan Calculation'!$G87</f>
        <v/>
      </c>
      <c r="I199" s="3054">
        <f>'Loan Calculation'!$G87</f>
        <v/>
      </c>
      <c r="K199" s="3036" t="n"/>
      <c r="L199" s="3036" t="n"/>
      <c r="M199" s="3036" t="n"/>
      <c r="N199" s="3023" t="n"/>
      <c r="O199" s="3023" t="n"/>
      <c r="P199" s="3023" t="n"/>
      <c r="Q199" s="3023" t="n"/>
      <c r="R199" s="3023" t="n"/>
      <c r="S199" s="3023" t="n"/>
      <c r="T199" s="3023" t="n"/>
      <c r="U199" s="3036" t="n"/>
      <c r="V199" s="3036" t="n"/>
      <c r="W199" s="3036" t="n"/>
      <c r="X199" s="3023" t="n"/>
      <c r="Y199" s="3023" t="n"/>
      <c r="Z199" s="3023" t="n"/>
      <c r="AA199" s="3023" t="n"/>
      <c r="AB199" s="3023" t="n"/>
      <c r="AC199" s="3023" t="n"/>
      <c r="AD199" s="3023" t="n"/>
      <c r="AE199" s="2979" t="n"/>
      <c r="AF199" s="2979" t="n"/>
      <c r="AG199" s="2979" t="n"/>
      <c r="AH199" s="2979" t="n"/>
      <c r="AI199" s="2979" t="n"/>
      <c r="AJ199" s="2979" t="n"/>
      <c r="AK199" s="2979" t="n"/>
      <c r="AL199" s="2979" t="n"/>
      <c r="AM199" s="2979" t="n"/>
      <c r="AN199" s="2979" t="n"/>
      <c r="AO199" s="2979" t="n"/>
      <c r="AP199" s="2979" t="n"/>
      <c r="AQ199" s="2979" t="n"/>
      <c r="AR199" s="2979" t="n"/>
      <c r="AS199" s="2979" t="n"/>
      <c r="AT199" s="2979" t="n"/>
      <c r="AU199" s="2979" t="n"/>
      <c r="AV199" s="2979" t="n"/>
      <c r="AW199" s="2979" t="n"/>
      <c r="AX199" s="2979" t="n"/>
      <c r="AY199" s="2979" t="n"/>
      <c r="AZ199" s="2979" t="n"/>
      <c r="BA199" s="2979" t="n"/>
      <c r="BB199" s="2979" t="n"/>
    </row>
    <row r="200" hidden="1" outlineLevel="1" s="2885">
      <c r="G200" s="3042" t="n"/>
      <c r="H200" s="3042" t="n"/>
      <c r="I200" s="3042" t="n"/>
      <c r="K200" s="3056" t="n"/>
      <c r="L200" s="3056" t="n"/>
      <c r="M200" s="3056" t="n"/>
      <c r="N200" s="3023" t="n"/>
      <c r="O200" s="3023" t="n"/>
      <c r="P200" s="3023" t="n"/>
      <c r="Q200" s="3023" t="n"/>
      <c r="R200" s="3023" t="n"/>
      <c r="S200" s="3023" t="n"/>
      <c r="T200" s="3023" t="n"/>
      <c r="U200" s="3056" t="n"/>
      <c r="V200" s="3056" t="n"/>
      <c r="W200" s="3056" t="n"/>
      <c r="X200" s="3023" t="n"/>
      <c r="Y200" s="3023" t="n"/>
      <c r="Z200" s="3023" t="n"/>
      <c r="AA200" s="3023" t="n"/>
      <c r="AB200" s="3023" t="n"/>
      <c r="AC200" s="3023" t="n"/>
      <c r="AD200" s="3023" t="n"/>
      <c r="AE200" s="2979" t="n"/>
      <c r="AF200" s="2979" t="n"/>
      <c r="AG200" s="2979" t="n"/>
      <c r="AH200" s="2979" t="n"/>
      <c r="AI200" s="2979" t="n"/>
      <c r="AJ200" s="2979" t="n"/>
      <c r="AK200" s="2979" t="n"/>
      <c r="AL200" s="2979" t="n"/>
      <c r="AM200" s="2979" t="n"/>
      <c r="AN200" s="2979" t="n"/>
      <c r="AO200" s="2979" t="n"/>
      <c r="AP200" s="2979" t="n"/>
      <c r="AQ200" s="2979" t="n"/>
      <c r="AR200" s="2979" t="n"/>
      <c r="AS200" s="2979" t="n"/>
      <c r="AT200" s="2979" t="n"/>
      <c r="AU200" s="2979" t="n"/>
      <c r="AV200" s="2979" t="n"/>
      <c r="AW200" s="2979" t="n"/>
      <c r="AX200" s="2979" t="n"/>
      <c r="AY200" s="2979" t="n"/>
      <c r="AZ200" s="2979" t="n"/>
      <c r="BA200" s="2979" t="n"/>
      <c r="BB200" s="2979" t="n"/>
    </row>
    <row r="201" hidden="1" outlineLevel="1" s="2885">
      <c r="F201" s="3042" t="inlineStr">
        <is>
          <t>Purchase</t>
        </is>
      </c>
      <c r="G201" s="3054">
        <f>-G194+G195-G196</f>
        <v/>
      </c>
      <c r="H201" s="3054">
        <f>-H194+H195-H196</f>
        <v/>
      </c>
      <c r="I201" s="3054">
        <f>-I194+I195-I196</f>
        <v/>
      </c>
      <c r="K201" s="3036" t="n"/>
      <c r="L201" s="3036" t="n"/>
      <c r="M201" s="3036" t="n"/>
      <c r="N201" s="3023" t="n"/>
      <c r="O201" s="3023" t="n"/>
      <c r="P201" s="3023" t="n"/>
      <c r="Q201" s="3023" t="n"/>
      <c r="R201" s="3023" t="n"/>
      <c r="S201" s="3023" t="n"/>
      <c r="T201" s="3023" t="n"/>
      <c r="U201" s="3036" t="n"/>
      <c r="V201" s="3036" t="n"/>
      <c r="W201" s="3036" t="n"/>
      <c r="X201" s="3023" t="n"/>
      <c r="Y201" s="3023" t="n"/>
      <c r="Z201" s="3023" t="n"/>
      <c r="AA201" s="3023" t="n"/>
      <c r="AB201" s="3023" t="n"/>
      <c r="AC201" s="3023" t="n"/>
      <c r="AD201" s="3023" t="n"/>
      <c r="AE201" s="2979" t="n"/>
      <c r="AF201" s="2979" t="n"/>
      <c r="AG201" s="2979" t="n"/>
      <c r="AH201" s="2979" t="n"/>
      <c r="AI201" s="2979" t="n"/>
      <c r="AJ201" s="2979" t="n"/>
      <c r="AK201" s="2979" t="n"/>
      <c r="AL201" s="2979" t="n"/>
      <c r="AM201" s="2979" t="n"/>
      <c r="AN201" s="2979" t="n"/>
      <c r="AO201" s="2979" t="n"/>
      <c r="AP201" s="2979" t="n"/>
      <c r="AQ201" s="2979" t="n"/>
      <c r="AR201" s="2979" t="n"/>
      <c r="AS201" s="2979" t="n"/>
      <c r="AT201" s="2979" t="n"/>
      <c r="AU201" s="2979" t="n"/>
      <c r="AV201" s="2979" t="n"/>
      <c r="AW201" s="2979" t="n"/>
      <c r="AX201" s="2979" t="n"/>
      <c r="AY201" s="2979" t="n"/>
      <c r="AZ201" s="2979" t="n"/>
      <c r="BA201" s="2979" t="n"/>
      <c r="BB201" s="2979" t="n"/>
    </row>
    <row r="202" hidden="1" outlineLevel="1" s="2885">
      <c r="F202" s="3042" t="inlineStr">
        <is>
          <t>Year 1</t>
        </is>
      </c>
      <c r="G202" s="3054">
        <f>$G$49-'Loan Calculation'!$I$27+'Loan Calculation'!$K$27</f>
        <v/>
      </c>
      <c r="H202" s="3054">
        <f>$G$49-'Loan Calculation'!$I$27+'Loan Calculation'!$K$27</f>
        <v/>
      </c>
      <c r="I202" s="3054">
        <f>$G$49-'Loan Calculation'!$I$27+'Loan Calculation'!$K$27</f>
        <v/>
      </c>
      <c r="K202" s="3036" t="n"/>
      <c r="L202" s="3036" t="n"/>
      <c r="M202" s="3036" t="n"/>
      <c r="N202" s="3023" t="n"/>
      <c r="O202" s="3023" t="n"/>
      <c r="P202" s="3023" t="n"/>
      <c r="Q202" s="3023" t="n"/>
      <c r="R202" s="3023" t="n"/>
      <c r="S202" s="3023" t="n"/>
      <c r="T202" s="3023" t="n"/>
      <c r="U202" s="3036" t="n"/>
      <c r="V202" s="3036" t="n"/>
      <c r="W202" s="3036" t="n"/>
      <c r="X202" s="3023" t="n"/>
      <c r="Y202" s="3023" t="n"/>
      <c r="Z202" s="3023" t="n"/>
      <c r="AA202" s="3023" t="n"/>
      <c r="AB202" s="3023" t="n"/>
      <c r="AC202" s="3023" t="n"/>
      <c r="AD202" s="3023" t="n"/>
      <c r="AE202" s="2979" t="n"/>
      <c r="AF202" s="2979" t="n"/>
      <c r="AG202" s="2979" t="n"/>
      <c r="AH202" s="2979" t="n"/>
      <c r="AI202" s="2979" t="n"/>
      <c r="AJ202" s="2979" t="n"/>
      <c r="AK202" s="2979" t="n"/>
      <c r="AL202" s="2979" t="n"/>
      <c r="AM202" s="2979" t="n"/>
      <c r="AN202" s="2979" t="n"/>
      <c r="AO202" s="2979" t="n"/>
      <c r="AP202" s="2979" t="n"/>
      <c r="AQ202" s="2979" t="n"/>
      <c r="AR202" s="2979" t="n"/>
      <c r="AS202" s="2979" t="n"/>
      <c r="AT202" s="2979" t="n"/>
      <c r="AU202" s="2979" t="n"/>
      <c r="AV202" s="2979" t="n"/>
      <c r="AW202" s="2979" t="n"/>
      <c r="AX202" s="2979" t="n"/>
      <c r="AY202" s="2979" t="n"/>
      <c r="AZ202" s="2979" t="n"/>
      <c r="BA202" s="2979" t="n"/>
      <c r="BB202" s="2979" t="n"/>
    </row>
    <row r="203" hidden="1" outlineLevel="1" s="2885">
      <c r="F203" s="3042" t="inlineStr">
        <is>
          <t>Year 2</t>
        </is>
      </c>
      <c r="G203" s="3054">
        <f>$H$49-'Loan Calculation'!$I$39+'Loan Calculation'!$K$39</f>
        <v/>
      </c>
      <c r="H203" s="3054">
        <f>$H$49-'Loan Calculation'!$I$39+'Loan Calculation'!$K$39</f>
        <v/>
      </c>
      <c r="I203" s="3054">
        <f>$H$49-'Loan Calculation'!$I$39+'Loan Calculation'!$K$39</f>
        <v/>
      </c>
      <c r="K203" s="3036" t="n"/>
      <c r="L203" s="3036" t="n"/>
      <c r="M203" s="3036" t="n"/>
      <c r="N203" s="3023" t="n"/>
      <c r="O203" s="3023" t="n"/>
      <c r="P203" s="3023" t="n"/>
      <c r="Q203" s="3023" t="n"/>
      <c r="R203" s="3023" t="n"/>
      <c r="S203" s="3023" t="n"/>
      <c r="T203" s="3023" t="n"/>
      <c r="U203" s="3036" t="n"/>
      <c r="V203" s="3036" t="n"/>
      <c r="W203" s="3036" t="n"/>
      <c r="X203" s="3023" t="n"/>
      <c r="Y203" s="3023" t="n"/>
      <c r="Z203" s="3023" t="n"/>
      <c r="AA203" s="3023" t="n"/>
      <c r="AB203" s="3023" t="n"/>
      <c r="AC203" s="3023" t="n"/>
      <c r="AD203" s="3023" t="n"/>
      <c r="AE203" s="2979" t="n"/>
      <c r="AF203" s="2979" t="n"/>
      <c r="AG203" s="2979" t="n"/>
      <c r="AH203" s="2979" t="n"/>
      <c r="AI203" s="2979" t="n"/>
      <c r="AJ203" s="2979" t="n"/>
      <c r="AK203" s="2979" t="n"/>
      <c r="AL203" s="2979" t="n"/>
      <c r="AM203" s="2979" t="n"/>
      <c r="AN203" s="2979" t="n"/>
      <c r="AO203" s="2979" t="n"/>
      <c r="AP203" s="2979" t="n"/>
      <c r="AQ203" s="2979" t="n"/>
      <c r="AR203" s="2979" t="n"/>
      <c r="AS203" s="2979" t="n"/>
      <c r="AT203" s="2979" t="n"/>
      <c r="AU203" s="2979" t="n"/>
      <c r="AV203" s="2979" t="n"/>
      <c r="AW203" s="2979" t="n"/>
      <c r="AX203" s="2979" t="n"/>
      <c r="AY203" s="2979" t="n"/>
      <c r="AZ203" s="2979" t="n"/>
      <c r="BA203" s="2979" t="n"/>
      <c r="BB203" s="2979" t="n"/>
    </row>
    <row r="204" hidden="1" outlineLevel="1" s="2885">
      <c r="F204" s="3042" t="inlineStr">
        <is>
          <t>Year 3</t>
        </is>
      </c>
      <c r="G204" s="3054">
        <f>$I$49-'Loan Calculation'!$I$51+'Loan Calculation'!$K$51</f>
        <v/>
      </c>
      <c r="H204" s="3054">
        <f>$I$49-'Loan Calculation'!$I$51+'Loan Calculation'!$K$51</f>
        <v/>
      </c>
      <c r="I204" s="3054">
        <f>$I$49-'Loan Calculation'!$I$51+'Loan Calculation'!$K$51</f>
        <v/>
      </c>
      <c r="K204" s="3036" t="n"/>
      <c r="L204" s="3036" t="n"/>
      <c r="M204" s="3036" t="n"/>
      <c r="N204" s="3023" t="n"/>
      <c r="O204" s="3023" t="n"/>
      <c r="P204" s="3023" t="n"/>
      <c r="Q204" s="3023" t="n"/>
      <c r="R204" s="3023" t="n"/>
      <c r="S204" s="3023" t="n"/>
      <c r="T204" s="3023" t="n"/>
      <c r="U204" s="3036" t="n"/>
      <c r="V204" s="3036" t="n"/>
      <c r="W204" s="3036" t="n"/>
      <c r="X204" s="3023" t="n"/>
      <c r="Y204" s="3023" t="n"/>
      <c r="Z204" s="3023" t="n"/>
      <c r="AA204" s="3023" t="n"/>
      <c r="AB204" s="3023" t="n"/>
      <c r="AC204" s="3023" t="n"/>
      <c r="AD204" s="3023" t="n"/>
      <c r="AE204" s="2979" t="n"/>
      <c r="AF204" s="2979" t="n"/>
      <c r="AG204" s="2979" t="n"/>
      <c r="AH204" s="2979" t="n"/>
      <c r="AI204" s="2979" t="n"/>
      <c r="AJ204" s="2979" t="n"/>
      <c r="AK204" s="2979" t="n"/>
      <c r="AL204" s="2979" t="n"/>
      <c r="AM204" s="2979" t="n"/>
      <c r="AN204" s="2979" t="n"/>
      <c r="AO204" s="2979" t="n"/>
      <c r="AP204" s="2979" t="n"/>
      <c r="AQ204" s="2979" t="n"/>
      <c r="AR204" s="2979" t="n"/>
      <c r="AS204" s="2979" t="n"/>
      <c r="AT204" s="2979" t="n"/>
      <c r="AU204" s="2979" t="n"/>
      <c r="AV204" s="2979" t="n"/>
      <c r="AW204" s="2979" t="n"/>
      <c r="AX204" s="2979" t="n"/>
      <c r="AY204" s="2979" t="n"/>
      <c r="AZ204" s="2979" t="n"/>
      <c r="BA204" s="2979" t="n"/>
      <c r="BB204" s="2979" t="n"/>
    </row>
    <row r="205" hidden="1" outlineLevel="1" s="2885">
      <c r="F205" s="3042" t="inlineStr">
        <is>
          <t>Year 4</t>
        </is>
      </c>
      <c r="G205" s="3054">
        <f>$J$49-'Loan Calculation'!$I$63+'Loan Calculation'!$K$63</f>
        <v/>
      </c>
      <c r="H205" s="3054">
        <f>$J$49-'Loan Calculation'!$I$63+'Loan Calculation'!$K$63</f>
        <v/>
      </c>
      <c r="I205" s="3054">
        <f>$J$49-'Loan Calculation'!$I$63+'Loan Calculation'!$K$63</f>
        <v/>
      </c>
      <c r="K205" s="3036" t="n"/>
      <c r="L205" s="3036" t="n"/>
      <c r="M205" s="3036" t="n"/>
      <c r="N205" s="3023" t="n"/>
      <c r="O205" s="3023" t="n"/>
      <c r="P205" s="3023" t="n"/>
      <c r="Q205" s="3023" t="n"/>
      <c r="R205" s="3023" t="n"/>
      <c r="S205" s="3023" t="n"/>
      <c r="T205" s="3023" t="n"/>
      <c r="U205" s="3036" t="n"/>
      <c r="V205" s="3036" t="n"/>
      <c r="W205" s="3036" t="n"/>
      <c r="X205" s="3023" t="n"/>
      <c r="Y205" s="3023" t="n"/>
      <c r="Z205" s="3023" t="n"/>
      <c r="AA205" s="3023" t="n"/>
      <c r="AB205" s="3023" t="n"/>
      <c r="AC205" s="3023" t="n"/>
      <c r="AD205" s="3023" t="n"/>
      <c r="AE205" s="2979" t="n"/>
      <c r="AF205" s="2979" t="n"/>
      <c r="AG205" s="2979" t="n"/>
      <c r="AH205" s="2979" t="n"/>
      <c r="AI205" s="2979" t="n"/>
      <c r="AJ205" s="2979" t="n"/>
      <c r="AK205" s="2979" t="n"/>
      <c r="AL205" s="2979" t="n"/>
      <c r="AM205" s="2979" t="n"/>
      <c r="AN205" s="2979" t="n"/>
      <c r="AO205" s="2979" t="n"/>
      <c r="AP205" s="2979" t="n"/>
      <c r="AQ205" s="2979" t="n"/>
      <c r="AR205" s="2979" t="n"/>
      <c r="AS205" s="2979" t="n"/>
      <c r="AT205" s="2979" t="n"/>
      <c r="AU205" s="2979" t="n"/>
      <c r="AV205" s="2979" t="n"/>
      <c r="AW205" s="2979" t="n"/>
      <c r="AX205" s="2979" t="n"/>
      <c r="AY205" s="2979" t="n"/>
      <c r="AZ205" s="2979" t="n"/>
      <c r="BA205" s="2979" t="n"/>
      <c r="BB205" s="2979" t="n"/>
    </row>
    <row r="206" hidden="1" outlineLevel="1" s="2885">
      <c r="F206" s="3042" t="inlineStr">
        <is>
          <t>Year 5</t>
        </is>
      </c>
      <c r="G206" s="3054">
        <f>$K49-'Loan Calculation'!$I75</f>
        <v/>
      </c>
      <c r="H206" s="3054">
        <f>$K49-'Loan Calculation'!$I75</f>
        <v/>
      </c>
      <c r="I206" s="3054">
        <f>$K49-'Loan Calculation'!$I75</f>
        <v/>
      </c>
      <c r="K206" s="3036" t="n"/>
      <c r="L206" s="3036" t="n"/>
      <c r="M206" s="3036" t="n"/>
      <c r="N206" s="3023" t="n"/>
      <c r="O206" s="3023" t="n"/>
      <c r="P206" s="3023" t="n"/>
      <c r="Q206" s="3023" t="n"/>
      <c r="R206" s="3023" t="n"/>
      <c r="S206" s="3023" t="n"/>
      <c r="T206" s="3023" t="n"/>
      <c r="U206" s="3036" t="n"/>
      <c r="V206" s="3036" t="n"/>
      <c r="W206" s="3036" t="n"/>
      <c r="X206" s="3023" t="n"/>
      <c r="Y206" s="3023" t="n"/>
      <c r="Z206" s="3023" t="n"/>
      <c r="AA206" s="3023" t="n"/>
      <c r="AB206" s="3023" t="n"/>
      <c r="AC206" s="3023" t="n"/>
      <c r="AD206" s="3023" t="n"/>
      <c r="AE206" s="2979" t="n"/>
      <c r="AF206" s="2979" t="n"/>
      <c r="AG206" s="2979" t="n"/>
      <c r="AH206" s="2979" t="n"/>
      <c r="AI206" s="2979" t="n"/>
      <c r="AJ206" s="2979" t="n"/>
      <c r="AK206" s="2979" t="n"/>
      <c r="AL206" s="2979" t="n"/>
      <c r="AM206" s="2979" t="n"/>
      <c r="AN206" s="2979" t="n"/>
      <c r="AO206" s="2979" t="n"/>
      <c r="AP206" s="2979" t="n"/>
      <c r="AQ206" s="2979" t="n"/>
      <c r="AR206" s="2979" t="n"/>
      <c r="AS206" s="2979" t="n"/>
      <c r="AT206" s="2979" t="n"/>
      <c r="AU206" s="2979" t="n"/>
      <c r="AV206" s="2979" t="n"/>
      <c r="AW206" s="2979" t="n"/>
      <c r="AX206" s="2979" t="n"/>
      <c r="AY206" s="2979" t="n"/>
      <c r="AZ206" s="2979" t="n"/>
      <c r="BA206" s="2979" t="n"/>
      <c r="BB206" s="2979" t="n"/>
    </row>
    <row r="207" hidden="1" outlineLevel="1" s="2885">
      <c r="F207" s="3042" t="inlineStr">
        <is>
          <t>Year 6</t>
        </is>
      </c>
      <c r="G207" s="3054">
        <f>$L49-'Loan Calculation'!$I87+G197-G198-G199</f>
        <v/>
      </c>
      <c r="H207" s="3054">
        <f>$L49-'Loan Calculation'!$I87+H197-H198-H199</f>
        <v/>
      </c>
      <c r="I207" s="3054">
        <f>$L49-'Loan Calculation'!$I87+I197-I198-I199</f>
        <v/>
      </c>
      <c r="K207" s="3036" t="n"/>
      <c r="L207" s="3036" t="n"/>
      <c r="M207" s="3036" t="n"/>
      <c r="N207" s="3023" t="n"/>
      <c r="O207" s="3023" t="n"/>
      <c r="P207" s="3023" t="n"/>
      <c r="Q207" s="3023" t="n"/>
      <c r="R207" s="3023" t="n"/>
      <c r="S207" s="3023" t="n"/>
      <c r="T207" s="3023" t="n"/>
      <c r="U207" s="3036" t="n"/>
      <c r="V207" s="3036" t="n"/>
      <c r="W207" s="3036" t="n"/>
      <c r="X207" s="3023" t="n"/>
      <c r="Y207" s="3023" t="n"/>
      <c r="Z207" s="3023" t="n"/>
      <c r="AA207" s="3023" t="n"/>
      <c r="AB207" s="3023" t="n"/>
      <c r="AC207" s="3023" t="n"/>
      <c r="AD207" s="3023" t="n"/>
      <c r="AE207" s="2979" t="n"/>
      <c r="AF207" s="2979" t="n"/>
      <c r="AG207" s="2979" t="n"/>
      <c r="AH207" s="2979" t="n"/>
      <c r="AI207" s="2979" t="n"/>
      <c r="AJ207" s="2979" t="n"/>
      <c r="AK207" s="2979" t="n"/>
      <c r="AL207" s="2979" t="n"/>
      <c r="AM207" s="2979" t="n"/>
      <c r="AN207" s="2979" t="n"/>
      <c r="AO207" s="2979" t="n"/>
      <c r="AP207" s="2979" t="n"/>
      <c r="AQ207" s="2979" t="n"/>
      <c r="AR207" s="2979" t="n"/>
      <c r="AS207" s="2979" t="n"/>
      <c r="AT207" s="2979" t="n"/>
      <c r="AU207" s="2979" t="n"/>
      <c r="AV207" s="2979" t="n"/>
      <c r="AW207" s="2979" t="n"/>
      <c r="AX207" s="2979" t="n"/>
      <c r="AY207" s="2979" t="n"/>
      <c r="AZ207" s="2979" t="n"/>
      <c r="BA207" s="2979" t="n"/>
      <c r="BB207" s="2979" t="n"/>
    </row>
    <row r="208" hidden="1" outlineLevel="1" s="2885">
      <c r="G208" s="3042" t="n"/>
      <c r="H208" s="3042" t="n"/>
      <c r="I208" s="3042" t="n"/>
      <c r="K208" s="3056" t="n"/>
      <c r="L208" s="3056" t="n"/>
      <c r="M208" s="3056" t="n"/>
      <c r="N208" s="3023" t="n"/>
      <c r="O208" s="3023" t="n"/>
      <c r="P208" s="3023" t="n"/>
      <c r="Q208" s="3023" t="n"/>
      <c r="R208" s="3023" t="n"/>
      <c r="S208" s="3023" t="n"/>
      <c r="T208" s="3023" t="n"/>
      <c r="U208" s="3056" t="n"/>
      <c r="V208" s="3056" t="n"/>
      <c r="W208" s="3056" t="n"/>
      <c r="X208" s="3023" t="n"/>
      <c r="Y208" s="3023" t="n"/>
      <c r="Z208" s="3023" t="n"/>
      <c r="AA208" s="3023" t="n"/>
      <c r="AB208" s="3023" t="n"/>
      <c r="AC208" s="3023" t="n"/>
      <c r="AD208" s="3023" t="n"/>
      <c r="AE208" s="2979" t="n"/>
      <c r="AF208" s="2979" t="n"/>
      <c r="AG208" s="2979" t="n"/>
      <c r="AH208" s="2979" t="n"/>
      <c r="AI208" s="2979" t="n"/>
      <c r="AJ208" s="2979" t="n"/>
      <c r="AK208" s="2979" t="n"/>
      <c r="AL208" s="2979" t="n"/>
      <c r="AM208" s="2979" t="n"/>
      <c r="AN208" s="2979" t="n"/>
      <c r="AO208" s="2979" t="n"/>
      <c r="AP208" s="2979" t="n"/>
      <c r="AQ208" s="2979" t="n"/>
      <c r="AR208" s="2979" t="n"/>
      <c r="AS208" s="2979" t="n"/>
      <c r="AT208" s="2979" t="n"/>
      <c r="AU208" s="2979" t="n"/>
      <c r="AV208" s="2979" t="n"/>
      <c r="AW208" s="2979" t="n"/>
      <c r="AX208" s="2979" t="n"/>
      <c r="AY208" s="2979" t="n"/>
      <c r="AZ208" s="2979" t="n"/>
      <c r="BA208" s="2979" t="n"/>
      <c r="BB208" s="2979" t="n"/>
    </row>
    <row r="209" hidden="1" outlineLevel="1" s="2885">
      <c r="E209" s="3051" t="inlineStr">
        <is>
          <t>7-Year IRR</t>
        </is>
      </c>
      <c r="G209" s="3042" t="n"/>
      <c r="H209" s="3042" t="n"/>
      <c r="I209" s="3042" t="n"/>
      <c r="K209" s="3056" t="n"/>
      <c r="L209" s="3056" t="n"/>
      <c r="M209" s="3056" t="n"/>
      <c r="N209" s="3023" t="n"/>
      <c r="O209" s="3023" t="n"/>
      <c r="P209" s="3023" t="n"/>
      <c r="Q209" s="3023" t="n"/>
      <c r="R209" s="3023" t="n"/>
      <c r="S209" s="3023" t="n"/>
      <c r="T209" s="3023" t="n"/>
      <c r="U209" s="3056" t="n"/>
      <c r="V209" s="3056" t="n"/>
      <c r="W209" s="3056" t="n"/>
      <c r="X209" s="3023" t="n"/>
      <c r="Y209" s="3023" t="n"/>
      <c r="Z209" s="3023" t="n"/>
      <c r="AA209" s="3023" t="n"/>
      <c r="AB209" s="3023" t="n"/>
      <c r="AC209" s="3023" t="n"/>
      <c r="AD209" s="3023" t="n"/>
      <c r="AE209" s="2979" t="n"/>
      <c r="AF209" s="2979" t="n"/>
      <c r="AG209" s="2979" t="n"/>
      <c r="AH209" s="2979" t="n"/>
      <c r="AI209" s="2979" t="n"/>
      <c r="AJ209" s="2979" t="n"/>
      <c r="AK209" s="2979" t="n"/>
      <c r="AL209" s="2979" t="n"/>
      <c r="AM209" s="2979" t="n"/>
      <c r="AN209" s="2979" t="n"/>
      <c r="AO209" s="2979" t="n"/>
      <c r="AP209" s="2979" t="n"/>
      <c r="AQ209" s="2979" t="n"/>
      <c r="AR209" s="2979" t="n"/>
      <c r="AS209" s="2979" t="n"/>
      <c r="AT209" s="2979" t="n"/>
      <c r="AU209" s="2979" t="n"/>
      <c r="AV209" s="2979" t="n"/>
      <c r="AW209" s="2979" t="n"/>
      <c r="AX209" s="2979" t="n"/>
      <c r="AY209" s="2979" t="n"/>
      <c r="AZ209" s="2979" t="n"/>
      <c r="BA209" s="2979" t="n"/>
      <c r="BB209" s="2979" t="n"/>
    </row>
    <row r="210" hidden="1" outlineLevel="1" s="2885">
      <c r="E210" s="2978" t="inlineStr">
        <is>
          <t>Purchase Price</t>
        </is>
      </c>
      <c r="G210" s="3054">
        <f>G$21</f>
        <v/>
      </c>
      <c r="H210" s="3054">
        <f>H$21</f>
        <v/>
      </c>
      <c r="I210" s="3054">
        <f>I$21</f>
        <v/>
      </c>
      <c r="K210" s="3036" t="n"/>
      <c r="L210" s="3036" t="n"/>
      <c r="M210" s="3036" t="n"/>
      <c r="N210" s="3023" t="n"/>
      <c r="O210" s="3023" t="n"/>
      <c r="P210" s="3023" t="n"/>
      <c r="Q210" s="3023" t="n"/>
      <c r="R210" s="3023" t="n"/>
      <c r="S210" s="3023" t="n"/>
      <c r="T210" s="3023" t="n"/>
      <c r="U210" s="3036" t="n"/>
      <c r="V210" s="3036" t="n"/>
      <c r="W210" s="3036" t="n"/>
      <c r="X210" s="3023" t="n"/>
      <c r="Y210" s="3023" t="n"/>
      <c r="Z210" s="3023" t="n"/>
      <c r="AA210" s="3023" t="n"/>
      <c r="AB210" s="3023" t="n"/>
      <c r="AC210" s="3023" t="n"/>
      <c r="AD210" s="3023" t="n"/>
      <c r="AE210" s="2979" t="n"/>
      <c r="AF210" s="2979" t="n"/>
      <c r="AG210" s="2979" t="n"/>
      <c r="AH210" s="2979" t="n"/>
      <c r="AI210" s="2979" t="n"/>
      <c r="AJ210" s="2979" t="n"/>
      <c r="AK210" s="2979" t="n"/>
      <c r="AL210" s="2979" t="n"/>
      <c r="AM210" s="2979" t="n"/>
      <c r="AN210" s="2979" t="n"/>
      <c r="AO210" s="2979" t="n"/>
      <c r="AP210" s="2979" t="n"/>
      <c r="AQ210" s="2979" t="n"/>
      <c r="AR210" s="2979" t="n"/>
      <c r="AS210" s="2979" t="n"/>
      <c r="AT210" s="2979" t="n"/>
      <c r="AU210" s="2979" t="n"/>
      <c r="AV210" s="2979" t="n"/>
      <c r="AW210" s="2979" t="n"/>
      <c r="AX210" s="2979" t="n"/>
      <c r="AY210" s="2979" t="n"/>
      <c r="AZ210" s="2979" t="n"/>
      <c r="BA210" s="2979" t="n"/>
      <c r="BB210" s="2979" t="n"/>
    </row>
    <row r="211" hidden="1" outlineLevel="1" s="2885">
      <c r="E211" s="2978" t="inlineStr">
        <is>
          <t>Loan Amount</t>
        </is>
      </c>
      <c r="G211" s="3054">
        <f>'Loan Calculation'!$C$6</f>
        <v/>
      </c>
      <c r="H211" s="3054">
        <f>'Loan Calculation'!$C$6</f>
        <v/>
      </c>
      <c r="I211" s="3054">
        <f>'Loan Calculation'!$C$6</f>
        <v/>
      </c>
      <c r="K211" s="3036" t="n"/>
      <c r="L211" s="3036" t="n"/>
      <c r="M211" s="3036" t="n"/>
      <c r="N211" s="3023" t="n"/>
      <c r="O211" s="3023" t="n"/>
      <c r="P211" s="3023" t="n"/>
      <c r="Q211" s="3023" t="n"/>
      <c r="R211" s="3023" t="n"/>
      <c r="S211" s="3023" t="n"/>
      <c r="T211" s="3023" t="n"/>
      <c r="U211" s="3036" t="n"/>
      <c r="V211" s="3036" t="n"/>
      <c r="W211" s="3036" t="n"/>
      <c r="X211" s="3023" t="n"/>
      <c r="Y211" s="3023" t="n"/>
      <c r="Z211" s="3023" t="n"/>
      <c r="AA211" s="3023" t="n"/>
      <c r="AB211" s="3023" t="n"/>
      <c r="AC211" s="3023" t="n"/>
      <c r="AD211" s="3023" t="n"/>
      <c r="AE211" s="2979" t="n"/>
      <c r="AF211" s="2979" t="n"/>
      <c r="AG211" s="2979" t="n"/>
      <c r="AH211" s="2979" t="n"/>
      <c r="AI211" s="2979" t="n"/>
      <c r="AJ211" s="2979" t="n"/>
      <c r="AK211" s="2979" t="n"/>
      <c r="AL211" s="2979" t="n"/>
      <c r="AM211" s="2979" t="n"/>
      <c r="AN211" s="2979" t="n"/>
      <c r="AO211" s="2979" t="n"/>
      <c r="AP211" s="2979" t="n"/>
      <c r="AQ211" s="2979" t="n"/>
      <c r="AR211" s="2979" t="n"/>
      <c r="AS211" s="2979" t="n"/>
      <c r="AT211" s="2979" t="n"/>
      <c r="AU211" s="2979" t="n"/>
      <c r="AV211" s="2979" t="n"/>
      <c r="AW211" s="2979" t="n"/>
      <c r="AX211" s="2979" t="n"/>
      <c r="AY211" s="2979" t="n"/>
      <c r="AZ211" s="2979" t="n"/>
      <c r="BA211" s="2979" t="n"/>
      <c r="BB211" s="2979" t="n"/>
    </row>
    <row r="212" hidden="1" outlineLevel="1" s="2885">
      <c r="E212" s="2978" t="inlineStr">
        <is>
          <t>Loan Fee</t>
        </is>
      </c>
      <c r="G212" s="3054">
        <f>'Loan Calculation'!$C$11</f>
        <v/>
      </c>
      <c r="H212" s="3054">
        <f>'Loan Calculation'!$C$11</f>
        <v/>
      </c>
      <c r="I212" s="3054">
        <f>'Loan Calculation'!$C$11</f>
        <v/>
      </c>
      <c r="K212" s="3036" t="n"/>
      <c r="L212" s="3036" t="n"/>
      <c r="M212" s="3036" t="n"/>
      <c r="N212" s="3023" t="n"/>
      <c r="O212" s="3023" t="n"/>
      <c r="P212" s="3023" t="n"/>
      <c r="Q212" s="3023" t="n"/>
      <c r="R212" s="3023" t="n"/>
      <c r="S212" s="3023" t="n"/>
      <c r="T212" s="3023" t="n"/>
      <c r="U212" s="3036" t="n"/>
      <c r="V212" s="3036" t="n"/>
      <c r="W212" s="3036" t="n"/>
      <c r="X212" s="3023" t="n"/>
      <c r="Y212" s="3023" t="n"/>
      <c r="Z212" s="3023" t="n"/>
      <c r="AA212" s="3023" t="n"/>
      <c r="AB212" s="3023" t="n"/>
      <c r="AC212" s="3023" t="n"/>
      <c r="AD212" s="3023" t="n"/>
      <c r="AE212" s="2979" t="n"/>
      <c r="AF212" s="2979" t="n"/>
      <c r="AG212" s="2979" t="n"/>
      <c r="AH212" s="2979" t="n"/>
      <c r="AI212" s="2979" t="n"/>
      <c r="AJ212" s="2979" t="n"/>
      <c r="AK212" s="2979" t="n"/>
      <c r="AL212" s="2979" t="n"/>
      <c r="AM212" s="2979" t="n"/>
      <c r="AN212" s="2979" t="n"/>
      <c r="AO212" s="2979" t="n"/>
      <c r="AP212" s="2979" t="n"/>
      <c r="AQ212" s="2979" t="n"/>
      <c r="AR212" s="2979" t="n"/>
      <c r="AS212" s="2979" t="n"/>
      <c r="AT212" s="2979" t="n"/>
      <c r="AU212" s="2979" t="n"/>
      <c r="AV212" s="2979" t="n"/>
      <c r="AW212" s="2979" t="n"/>
      <c r="AX212" s="2979" t="n"/>
      <c r="AY212" s="2979" t="n"/>
      <c r="AZ212" s="2979" t="n"/>
      <c r="BA212" s="2979" t="n"/>
      <c r="BB212" s="2979" t="n"/>
    </row>
    <row r="213" hidden="1" outlineLevel="1" s="2885">
      <c r="E213" s="2978" t="inlineStr">
        <is>
          <t>Exit Sale Price</t>
        </is>
      </c>
      <c r="G213" s="3054">
        <f>G121</f>
        <v/>
      </c>
      <c r="H213" s="3054">
        <f>H121</f>
        <v/>
      </c>
      <c r="I213" s="3054">
        <f>I121</f>
        <v/>
      </c>
      <c r="K213" s="3036" t="n"/>
      <c r="L213" s="3036" t="n"/>
      <c r="M213" s="3036" t="n"/>
      <c r="N213" s="3023" t="n"/>
      <c r="O213" s="3023" t="n"/>
      <c r="P213" s="3023" t="n"/>
      <c r="Q213" s="3023" t="n"/>
      <c r="R213" s="3023" t="n"/>
      <c r="S213" s="3023" t="n"/>
      <c r="T213" s="3023" t="n"/>
      <c r="U213" s="3036" t="n"/>
      <c r="V213" s="3036" t="n"/>
      <c r="W213" s="3036" t="n"/>
      <c r="X213" s="3023" t="n"/>
      <c r="Y213" s="3023" t="n"/>
      <c r="Z213" s="3023" t="n"/>
      <c r="AA213" s="3023" t="n"/>
      <c r="AB213" s="3023" t="n"/>
      <c r="AC213" s="3023" t="n"/>
      <c r="AD213" s="3023" t="n"/>
      <c r="AE213" s="2979" t="n"/>
      <c r="AF213" s="2979" t="n"/>
      <c r="AG213" s="2979" t="n"/>
      <c r="AH213" s="2979" t="n"/>
      <c r="AI213" s="2979" t="n"/>
      <c r="AJ213" s="2979" t="n"/>
      <c r="AK213" s="2979" t="n"/>
      <c r="AL213" s="2979" t="n"/>
      <c r="AM213" s="2979" t="n"/>
      <c r="AN213" s="2979" t="n"/>
      <c r="AO213" s="2979" t="n"/>
      <c r="AP213" s="2979" t="n"/>
      <c r="AQ213" s="2979" t="n"/>
      <c r="AR213" s="2979" t="n"/>
      <c r="AS213" s="2979" t="n"/>
      <c r="AT213" s="2979" t="n"/>
      <c r="AU213" s="2979" t="n"/>
      <c r="AV213" s="2979" t="n"/>
      <c r="AW213" s="2979" t="n"/>
      <c r="AX213" s="2979" t="n"/>
      <c r="AY213" s="2979" t="n"/>
      <c r="AZ213" s="2979" t="n"/>
      <c r="BA213" s="2979" t="n"/>
      <c r="BB213" s="2979" t="n"/>
    </row>
    <row r="214" hidden="1" outlineLevel="1" s="2885">
      <c r="E214" s="2978" t="inlineStr">
        <is>
          <t>Cost of Exit Sale</t>
        </is>
      </c>
      <c r="G214" s="3054">
        <f>G122</f>
        <v/>
      </c>
      <c r="H214" s="3054">
        <f>H122</f>
        <v/>
      </c>
      <c r="I214" s="3054">
        <f>I122</f>
        <v/>
      </c>
      <c r="K214" s="3036" t="n"/>
      <c r="L214" s="3036" t="n"/>
      <c r="M214" s="3036" t="n"/>
      <c r="N214" s="3023" t="n"/>
      <c r="O214" s="3023" t="n"/>
      <c r="P214" s="3023" t="n"/>
      <c r="Q214" s="3023" t="n"/>
      <c r="R214" s="3023" t="n"/>
      <c r="S214" s="3023" t="n"/>
      <c r="T214" s="3023" t="n"/>
      <c r="U214" s="3036" t="n"/>
      <c r="V214" s="3036" t="n"/>
      <c r="W214" s="3036" t="n"/>
      <c r="X214" s="3023" t="n"/>
      <c r="Y214" s="3023" t="n"/>
      <c r="Z214" s="3023" t="n"/>
      <c r="AA214" s="3023" t="n"/>
      <c r="AB214" s="3023" t="n"/>
      <c r="AC214" s="3023" t="n"/>
      <c r="AD214" s="3023" t="n"/>
      <c r="AE214" s="2979" t="n"/>
      <c r="AF214" s="2979" t="n"/>
      <c r="AG214" s="2979" t="n"/>
      <c r="AH214" s="2979" t="n"/>
      <c r="AI214" s="2979" t="n"/>
      <c r="AJ214" s="2979" t="n"/>
      <c r="AK214" s="2979" t="n"/>
      <c r="AL214" s="2979" t="n"/>
      <c r="AM214" s="2979" t="n"/>
      <c r="AN214" s="2979" t="n"/>
      <c r="AO214" s="2979" t="n"/>
      <c r="AP214" s="2979" t="n"/>
      <c r="AQ214" s="2979" t="n"/>
      <c r="AR214" s="2979" t="n"/>
      <c r="AS214" s="2979" t="n"/>
      <c r="AT214" s="2979" t="n"/>
      <c r="AU214" s="2979" t="n"/>
      <c r="AV214" s="2979" t="n"/>
      <c r="AW214" s="2979" t="n"/>
      <c r="AX214" s="2979" t="n"/>
      <c r="AY214" s="2979" t="n"/>
      <c r="AZ214" s="2979" t="n"/>
      <c r="BA214" s="2979" t="n"/>
      <c r="BB214" s="2979" t="n"/>
    </row>
    <row r="215" hidden="1" outlineLevel="1" s="2885">
      <c r="E215" s="2978" t="inlineStr">
        <is>
          <t>Remaining Balance</t>
        </is>
      </c>
      <c r="G215" s="3054">
        <f>'Loan Calculation'!$G99</f>
        <v/>
      </c>
      <c r="H215" s="3054">
        <f>'Loan Calculation'!$G99</f>
        <v/>
      </c>
      <c r="I215" s="3054">
        <f>'Loan Calculation'!$G99</f>
        <v/>
      </c>
      <c r="K215" s="3036" t="n"/>
      <c r="L215" s="3036" t="n"/>
      <c r="M215" s="3036" t="n"/>
      <c r="N215" s="3023" t="n"/>
      <c r="O215" s="3023" t="n"/>
      <c r="P215" s="3023" t="n"/>
      <c r="Q215" s="3023" t="n"/>
      <c r="R215" s="3023" t="n"/>
      <c r="S215" s="3023" t="n"/>
      <c r="T215" s="3023" t="n"/>
      <c r="U215" s="3036" t="n"/>
      <c r="V215" s="3036" t="n"/>
      <c r="W215" s="3036" t="n"/>
      <c r="X215" s="3023" t="n"/>
      <c r="Y215" s="3023" t="n"/>
      <c r="Z215" s="3023" t="n"/>
      <c r="AA215" s="3023" t="n"/>
      <c r="AB215" s="3023" t="n"/>
      <c r="AC215" s="3023" t="n"/>
      <c r="AD215" s="3023" t="n"/>
      <c r="AE215" s="2979" t="n"/>
      <c r="AF215" s="2979" t="n"/>
      <c r="AG215" s="2979" t="n"/>
      <c r="AH215" s="2979" t="n"/>
      <c r="AI215" s="2979" t="n"/>
      <c r="AJ215" s="2979" t="n"/>
      <c r="AK215" s="2979" t="n"/>
      <c r="AL215" s="2979" t="n"/>
      <c r="AM215" s="2979" t="n"/>
      <c r="AN215" s="2979" t="n"/>
      <c r="AO215" s="2979" t="n"/>
      <c r="AP215" s="2979" t="n"/>
      <c r="AQ215" s="2979" t="n"/>
      <c r="AR215" s="2979" t="n"/>
      <c r="AS215" s="2979" t="n"/>
      <c r="AT215" s="2979" t="n"/>
      <c r="AU215" s="2979" t="n"/>
      <c r="AV215" s="2979" t="n"/>
      <c r="AW215" s="2979" t="n"/>
      <c r="AX215" s="2979" t="n"/>
      <c r="AY215" s="2979" t="n"/>
      <c r="AZ215" s="2979" t="n"/>
      <c r="BA215" s="2979" t="n"/>
      <c r="BB215" s="2979" t="n"/>
    </row>
    <row r="216" hidden="1" outlineLevel="1" s="2885">
      <c r="G216" s="3042" t="n"/>
      <c r="H216" s="3042" t="n"/>
      <c r="I216" s="3042" t="n"/>
      <c r="K216" s="3056" t="n"/>
      <c r="L216" s="3056" t="n"/>
      <c r="M216" s="3056" t="n"/>
      <c r="N216" s="3023" t="n"/>
      <c r="O216" s="3023" t="n"/>
      <c r="P216" s="3023" t="n"/>
      <c r="Q216" s="3023" t="n"/>
      <c r="R216" s="3023" t="n"/>
      <c r="S216" s="3023" t="n"/>
      <c r="T216" s="3023" t="n"/>
      <c r="U216" s="3056" t="n"/>
      <c r="V216" s="3056" t="n"/>
      <c r="W216" s="3056" t="n"/>
      <c r="X216" s="3023" t="n"/>
      <c r="Y216" s="3023" t="n"/>
      <c r="Z216" s="3023" t="n"/>
      <c r="AA216" s="3023" t="n"/>
      <c r="AB216" s="3023" t="n"/>
      <c r="AC216" s="3023" t="n"/>
      <c r="AD216" s="3023" t="n"/>
      <c r="AE216" s="2979" t="n"/>
      <c r="AF216" s="2979" t="n"/>
      <c r="AG216" s="2979" t="n"/>
      <c r="AH216" s="2979" t="n"/>
      <c r="AI216" s="2979" t="n"/>
      <c r="AJ216" s="2979" t="n"/>
      <c r="AK216" s="2979" t="n"/>
      <c r="AL216" s="2979" t="n"/>
      <c r="AM216" s="2979" t="n"/>
      <c r="AN216" s="2979" t="n"/>
      <c r="AO216" s="2979" t="n"/>
      <c r="AP216" s="2979" t="n"/>
      <c r="AQ216" s="2979" t="n"/>
      <c r="AR216" s="2979" t="n"/>
      <c r="AS216" s="2979" t="n"/>
      <c r="AT216" s="2979" t="n"/>
      <c r="AU216" s="2979" t="n"/>
      <c r="AV216" s="2979" t="n"/>
      <c r="AW216" s="2979" t="n"/>
      <c r="AX216" s="2979" t="n"/>
      <c r="AY216" s="2979" t="n"/>
      <c r="AZ216" s="2979" t="n"/>
      <c r="BA216" s="2979" t="n"/>
      <c r="BB216" s="2979" t="n"/>
    </row>
    <row r="217" hidden="1" outlineLevel="1" s="2885">
      <c r="F217" s="3042" t="inlineStr">
        <is>
          <t>Purchase</t>
        </is>
      </c>
      <c r="G217" s="3054">
        <f>-G210+G211-G212</f>
        <v/>
      </c>
      <c r="H217" s="3054">
        <f>-H210+H211-H212</f>
        <v/>
      </c>
      <c r="I217" s="3054">
        <f>-I210+I211-I212</f>
        <v/>
      </c>
      <c r="K217" s="3036" t="n"/>
      <c r="L217" s="3036" t="n"/>
      <c r="M217" s="3036" t="n"/>
      <c r="N217" s="3023" t="n"/>
      <c r="O217" s="3023" t="n"/>
      <c r="P217" s="3023" t="n"/>
      <c r="Q217" s="3023" t="n"/>
      <c r="R217" s="3023" t="n"/>
      <c r="S217" s="3023" t="n"/>
      <c r="T217" s="3023" t="n"/>
      <c r="U217" s="3036" t="n"/>
      <c r="V217" s="3036" t="n"/>
      <c r="W217" s="3036" t="n"/>
      <c r="X217" s="3023" t="n"/>
      <c r="Y217" s="3023" t="n"/>
      <c r="Z217" s="3023" t="n"/>
      <c r="AA217" s="3023" t="n"/>
      <c r="AB217" s="3023" t="n"/>
      <c r="AC217" s="3023" t="n"/>
      <c r="AD217" s="3023" t="n"/>
      <c r="AE217" s="2979" t="n"/>
      <c r="AF217" s="2979" t="n"/>
      <c r="AG217" s="2979" t="n"/>
      <c r="AH217" s="2979" t="n"/>
      <c r="AI217" s="2979" t="n"/>
      <c r="AJ217" s="2979" t="n"/>
      <c r="AK217" s="2979" t="n"/>
      <c r="AL217" s="2979" t="n"/>
      <c r="AM217" s="2979" t="n"/>
      <c r="AN217" s="2979" t="n"/>
      <c r="AO217" s="2979" t="n"/>
      <c r="AP217" s="2979" t="n"/>
      <c r="AQ217" s="2979" t="n"/>
      <c r="AR217" s="2979" t="n"/>
      <c r="AS217" s="2979" t="n"/>
      <c r="AT217" s="2979" t="n"/>
      <c r="AU217" s="2979" t="n"/>
      <c r="AV217" s="2979" t="n"/>
      <c r="AW217" s="2979" t="n"/>
      <c r="AX217" s="2979" t="n"/>
      <c r="AY217" s="2979" t="n"/>
      <c r="AZ217" s="2979" t="n"/>
      <c r="BA217" s="2979" t="n"/>
      <c r="BB217" s="2979" t="n"/>
    </row>
    <row r="218" hidden="1" outlineLevel="1" s="2885">
      <c r="F218" s="3042" t="inlineStr">
        <is>
          <t>Year 1</t>
        </is>
      </c>
      <c r="G218" s="3054">
        <f>$G$49-'Loan Calculation'!$I$27+'Loan Calculation'!$K$27</f>
        <v/>
      </c>
      <c r="H218" s="3054">
        <f>$G$49-'Loan Calculation'!$I$27+'Loan Calculation'!$K$27</f>
        <v/>
      </c>
      <c r="I218" s="3054">
        <f>$G$49-'Loan Calculation'!$I$27+'Loan Calculation'!$K$27</f>
        <v/>
      </c>
      <c r="K218" s="3036" t="n"/>
      <c r="L218" s="3036" t="n"/>
      <c r="M218" s="3036" t="n"/>
      <c r="N218" s="3023" t="n"/>
      <c r="O218" s="3023" t="n"/>
      <c r="P218" s="3023" t="n"/>
      <c r="Q218" s="3023" t="n"/>
      <c r="R218" s="3023" t="n"/>
      <c r="S218" s="3023" t="n"/>
      <c r="T218" s="3023" t="n"/>
      <c r="U218" s="3036" t="n"/>
      <c r="V218" s="3036" t="n"/>
      <c r="W218" s="3036" t="n"/>
      <c r="X218" s="3023" t="n"/>
      <c r="Y218" s="3023" t="n"/>
      <c r="Z218" s="3023" t="n"/>
      <c r="AA218" s="3023" t="n"/>
      <c r="AB218" s="3023" t="n"/>
      <c r="AC218" s="3023" t="n"/>
      <c r="AD218" s="3023" t="n"/>
      <c r="AE218" s="2979" t="n"/>
      <c r="AF218" s="2979" t="n"/>
      <c r="AG218" s="2979" t="n"/>
      <c r="AH218" s="2979" t="n"/>
      <c r="AI218" s="2979" t="n"/>
      <c r="AJ218" s="2979" t="n"/>
      <c r="AK218" s="2979" t="n"/>
      <c r="AL218" s="2979" t="n"/>
      <c r="AM218" s="2979" t="n"/>
      <c r="AN218" s="2979" t="n"/>
      <c r="AO218" s="2979" t="n"/>
      <c r="AP218" s="2979" t="n"/>
      <c r="AQ218" s="2979" t="n"/>
      <c r="AR218" s="2979" t="n"/>
      <c r="AS218" s="2979" t="n"/>
      <c r="AT218" s="2979" t="n"/>
      <c r="AU218" s="2979" t="n"/>
      <c r="AV218" s="2979" t="n"/>
      <c r="AW218" s="2979" t="n"/>
      <c r="AX218" s="2979" t="n"/>
      <c r="AY218" s="2979" t="n"/>
      <c r="AZ218" s="2979" t="n"/>
      <c r="BA218" s="2979" t="n"/>
      <c r="BB218" s="2979" t="n"/>
    </row>
    <row r="219" hidden="1" outlineLevel="1" s="2885">
      <c r="F219" s="3042" t="inlineStr">
        <is>
          <t>Year 2</t>
        </is>
      </c>
      <c r="G219" s="3054">
        <f>$H$49-'Loan Calculation'!$I$39+'Loan Calculation'!$K$39</f>
        <v/>
      </c>
      <c r="H219" s="3054">
        <f>$H$49-'Loan Calculation'!$I$39+'Loan Calculation'!$K$39</f>
        <v/>
      </c>
      <c r="I219" s="3054">
        <f>$H$49-'Loan Calculation'!$I$39+'Loan Calculation'!$K$39</f>
        <v/>
      </c>
      <c r="K219" s="3036" t="n"/>
      <c r="L219" s="3036" t="n"/>
      <c r="M219" s="3036" t="n"/>
      <c r="N219" s="3023" t="n"/>
      <c r="O219" s="3023" t="n"/>
      <c r="P219" s="3023" t="n"/>
      <c r="Q219" s="3023" t="n"/>
      <c r="R219" s="3023" t="n"/>
      <c r="S219" s="3023" t="n"/>
      <c r="T219" s="3023" t="n"/>
      <c r="U219" s="3036" t="n"/>
      <c r="V219" s="3036" t="n"/>
      <c r="W219" s="3036" t="n"/>
      <c r="X219" s="3023" t="n"/>
      <c r="Y219" s="3023" t="n"/>
      <c r="Z219" s="3023" t="n"/>
      <c r="AA219" s="3023" t="n"/>
      <c r="AB219" s="3023" t="n"/>
      <c r="AC219" s="3023" t="n"/>
      <c r="AD219" s="3023" t="n"/>
      <c r="AE219" s="2979" t="n"/>
      <c r="AF219" s="2979" t="n"/>
      <c r="AG219" s="2979" t="n"/>
      <c r="AH219" s="2979" t="n"/>
      <c r="AI219" s="2979" t="n"/>
      <c r="AJ219" s="2979" t="n"/>
      <c r="AK219" s="2979" t="n"/>
      <c r="AL219" s="2979" t="n"/>
      <c r="AM219" s="2979" t="n"/>
      <c r="AN219" s="2979" t="n"/>
      <c r="AO219" s="2979" t="n"/>
      <c r="AP219" s="2979" t="n"/>
      <c r="AQ219" s="2979" t="n"/>
      <c r="AR219" s="2979" t="n"/>
      <c r="AS219" s="2979" t="n"/>
      <c r="AT219" s="2979" t="n"/>
      <c r="AU219" s="2979" t="n"/>
      <c r="AV219" s="2979" t="n"/>
      <c r="AW219" s="2979" t="n"/>
      <c r="AX219" s="2979" t="n"/>
      <c r="AY219" s="2979" t="n"/>
      <c r="AZ219" s="2979" t="n"/>
      <c r="BA219" s="2979" t="n"/>
      <c r="BB219" s="2979" t="n"/>
    </row>
    <row r="220" hidden="1" outlineLevel="1" s="2885">
      <c r="F220" s="3042" t="inlineStr">
        <is>
          <t>Year 3</t>
        </is>
      </c>
      <c r="G220" s="3054">
        <f>$I$49-'Loan Calculation'!$I$51+'Loan Calculation'!$K$51</f>
        <v/>
      </c>
      <c r="H220" s="3054">
        <f>$I$49-'Loan Calculation'!$I$51+'Loan Calculation'!$K$51</f>
        <v/>
      </c>
      <c r="I220" s="3054">
        <f>$I$49-'Loan Calculation'!$I$51+'Loan Calculation'!$K$51</f>
        <v/>
      </c>
      <c r="K220" s="3036" t="n"/>
      <c r="L220" s="3036" t="n"/>
      <c r="M220" s="3036" t="n"/>
      <c r="N220" s="3023" t="n"/>
      <c r="O220" s="3023" t="n"/>
      <c r="P220" s="3023" t="n"/>
      <c r="Q220" s="3023" t="n"/>
      <c r="R220" s="3023" t="n"/>
      <c r="S220" s="3023" t="n"/>
      <c r="T220" s="3023" t="n"/>
      <c r="U220" s="3036" t="n"/>
      <c r="V220" s="3036" t="n"/>
      <c r="W220" s="3036" t="n"/>
      <c r="X220" s="3023" t="n"/>
      <c r="Y220" s="3023" t="n"/>
      <c r="Z220" s="3023" t="n"/>
      <c r="AA220" s="3023" t="n"/>
      <c r="AB220" s="3023" t="n"/>
      <c r="AC220" s="3023" t="n"/>
      <c r="AD220" s="3023" t="n"/>
      <c r="AE220" s="2979" t="n"/>
      <c r="AF220" s="2979" t="n"/>
      <c r="AG220" s="2979" t="n"/>
      <c r="AH220" s="2979" t="n"/>
      <c r="AI220" s="2979" t="n"/>
      <c r="AJ220" s="2979" t="n"/>
      <c r="AK220" s="2979" t="n"/>
      <c r="AL220" s="2979" t="n"/>
      <c r="AM220" s="2979" t="n"/>
      <c r="AN220" s="2979" t="n"/>
      <c r="AO220" s="2979" t="n"/>
      <c r="AP220" s="2979" t="n"/>
      <c r="AQ220" s="2979" t="n"/>
      <c r="AR220" s="2979" t="n"/>
      <c r="AS220" s="2979" t="n"/>
      <c r="AT220" s="2979" t="n"/>
      <c r="AU220" s="2979" t="n"/>
      <c r="AV220" s="2979" t="n"/>
      <c r="AW220" s="2979" t="n"/>
      <c r="AX220" s="2979" t="n"/>
      <c r="AY220" s="2979" t="n"/>
      <c r="AZ220" s="2979" t="n"/>
      <c r="BA220" s="2979" t="n"/>
      <c r="BB220" s="2979" t="n"/>
    </row>
    <row r="221" hidden="1" outlineLevel="1" s="2885">
      <c r="F221" s="3042" t="inlineStr">
        <is>
          <t>Year 4</t>
        </is>
      </c>
      <c r="G221" s="3054">
        <f>$J$49-'Loan Calculation'!$I$63+'Loan Calculation'!$K$63</f>
        <v/>
      </c>
      <c r="H221" s="3054">
        <f>$J$49-'Loan Calculation'!$I$63+'Loan Calculation'!$K$63</f>
        <v/>
      </c>
      <c r="I221" s="3054">
        <f>$J$49-'Loan Calculation'!$I$63+'Loan Calculation'!$K$63</f>
        <v/>
      </c>
      <c r="K221" s="3036" t="n"/>
      <c r="L221" s="3036" t="n"/>
      <c r="M221" s="3036" t="n"/>
      <c r="N221" s="3023" t="n"/>
      <c r="O221" s="3023" t="n"/>
      <c r="P221" s="3023" t="n"/>
      <c r="Q221" s="3023" t="n"/>
      <c r="R221" s="3023" t="n"/>
      <c r="S221" s="3023" t="n"/>
      <c r="T221" s="3023" t="n"/>
      <c r="U221" s="3036" t="n"/>
      <c r="V221" s="3036" t="n"/>
      <c r="W221" s="3036" t="n"/>
      <c r="X221" s="3023" t="n"/>
      <c r="Y221" s="3023" t="n"/>
      <c r="Z221" s="3023" t="n"/>
      <c r="AA221" s="3023" t="n"/>
      <c r="AB221" s="3023" t="n"/>
      <c r="AC221" s="3023" t="n"/>
      <c r="AD221" s="3023" t="n"/>
      <c r="AE221" s="2979" t="n"/>
      <c r="AF221" s="2979" t="n"/>
      <c r="AG221" s="2979" t="n"/>
      <c r="AH221" s="2979" t="n"/>
      <c r="AI221" s="2979" t="n"/>
      <c r="AJ221" s="2979" t="n"/>
      <c r="AK221" s="2979" t="n"/>
      <c r="AL221" s="2979" t="n"/>
      <c r="AM221" s="2979" t="n"/>
      <c r="AN221" s="2979" t="n"/>
      <c r="AO221" s="2979" t="n"/>
      <c r="AP221" s="2979" t="n"/>
      <c r="AQ221" s="2979" t="n"/>
      <c r="AR221" s="2979" t="n"/>
      <c r="AS221" s="2979" t="n"/>
      <c r="AT221" s="2979" t="n"/>
      <c r="AU221" s="2979" t="n"/>
      <c r="AV221" s="2979" t="n"/>
      <c r="AW221" s="2979" t="n"/>
      <c r="AX221" s="2979" t="n"/>
      <c r="AY221" s="2979" t="n"/>
      <c r="AZ221" s="2979" t="n"/>
      <c r="BA221" s="2979" t="n"/>
      <c r="BB221" s="2979" t="n"/>
    </row>
    <row r="222" hidden="1" outlineLevel="1" s="2885">
      <c r="F222" s="3042" t="inlineStr">
        <is>
          <t>Year 5</t>
        </is>
      </c>
      <c r="G222" s="3054">
        <f>$K49-'Loan Calculation'!$I75</f>
        <v/>
      </c>
      <c r="H222" s="3054">
        <f>$K49-'Loan Calculation'!$I75</f>
        <v/>
      </c>
      <c r="I222" s="3054">
        <f>$K49-'Loan Calculation'!$I75</f>
        <v/>
      </c>
      <c r="K222" s="3036" t="n"/>
      <c r="L222" s="3036" t="n"/>
      <c r="M222" s="3036" t="n"/>
      <c r="N222" s="3023" t="n"/>
      <c r="O222" s="3023" t="n"/>
      <c r="P222" s="3023" t="n"/>
      <c r="Q222" s="3023" t="n"/>
      <c r="R222" s="3023" t="n"/>
      <c r="S222" s="3023" t="n"/>
      <c r="T222" s="3023" t="n"/>
      <c r="U222" s="3036" t="n"/>
      <c r="V222" s="3036" t="n"/>
      <c r="W222" s="3036" t="n"/>
      <c r="X222" s="3023" t="n"/>
      <c r="Y222" s="3023" t="n"/>
      <c r="Z222" s="3023" t="n"/>
      <c r="AA222" s="3023" t="n"/>
      <c r="AB222" s="3023" t="n"/>
      <c r="AC222" s="3023" t="n"/>
      <c r="AD222" s="3023" t="n"/>
      <c r="AE222" s="2979" t="n"/>
      <c r="AF222" s="2979" t="n"/>
      <c r="AG222" s="2979" t="n"/>
      <c r="AH222" s="2979" t="n"/>
      <c r="AI222" s="2979" t="n"/>
      <c r="AJ222" s="2979" t="n"/>
      <c r="AK222" s="2979" t="n"/>
      <c r="AL222" s="2979" t="n"/>
      <c r="AM222" s="2979" t="n"/>
      <c r="AN222" s="2979" t="n"/>
      <c r="AO222" s="2979" t="n"/>
      <c r="AP222" s="2979" t="n"/>
      <c r="AQ222" s="2979" t="n"/>
      <c r="AR222" s="2979" t="n"/>
      <c r="AS222" s="2979" t="n"/>
      <c r="AT222" s="2979" t="n"/>
      <c r="AU222" s="2979" t="n"/>
      <c r="AV222" s="2979" t="n"/>
      <c r="AW222" s="2979" t="n"/>
      <c r="AX222" s="2979" t="n"/>
      <c r="AY222" s="2979" t="n"/>
      <c r="AZ222" s="2979" t="n"/>
      <c r="BA222" s="2979" t="n"/>
      <c r="BB222" s="2979" t="n"/>
    </row>
    <row r="223" hidden="1" outlineLevel="1" s="2885">
      <c r="F223" s="3042" t="inlineStr">
        <is>
          <t>Year 6</t>
        </is>
      </c>
      <c r="G223" s="3054">
        <f>$L49-'Loan Calculation'!$I87</f>
        <v/>
      </c>
      <c r="H223" s="3054">
        <f>$L49-'Loan Calculation'!$I87</f>
        <v/>
      </c>
      <c r="I223" s="3054">
        <f>$L49-'Loan Calculation'!$I87</f>
        <v/>
      </c>
      <c r="K223" s="3036" t="n"/>
      <c r="L223" s="3036" t="n"/>
      <c r="M223" s="3036" t="n"/>
      <c r="N223" s="3023" t="n"/>
      <c r="O223" s="3023" t="n"/>
      <c r="P223" s="3023" t="n"/>
      <c r="Q223" s="3023" t="n"/>
      <c r="R223" s="3023" t="n"/>
      <c r="S223" s="3023" t="n"/>
      <c r="T223" s="3023" t="n"/>
      <c r="U223" s="3036" t="n"/>
      <c r="V223" s="3036" t="n"/>
      <c r="W223" s="3036" t="n"/>
      <c r="X223" s="3023" t="n"/>
      <c r="Y223" s="3023" t="n"/>
      <c r="Z223" s="3023" t="n"/>
      <c r="AA223" s="3023" t="n"/>
      <c r="AB223" s="3023" t="n"/>
      <c r="AC223" s="3023" t="n"/>
      <c r="AD223" s="3023" t="n"/>
      <c r="AE223" s="2979" t="n"/>
      <c r="AF223" s="2979" t="n"/>
      <c r="AG223" s="2979" t="n"/>
      <c r="AH223" s="2979" t="n"/>
      <c r="AI223" s="2979" t="n"/>
      <c r="AJ223" s="2979" t="n"/>
      <c r="AK223" s="2979" t="n"/>
      <c r="AL223" s="2979" t="n"/>
      <c r="AM223" s="2979" t="n"/>
      <c r="AN223" s="2979" t="n"/>
      <c r="AO223" s="2979" t="n"/>
      <c r="AP223" s="2979" t="n"/>
      <c r="AQ223" s="2979" t="n"/>
      <c r="AR223" s="2979" t="n"/>
      <c r="AS223" s="2979" t="n"/>
      <c r="AT223" s="2979" t="n"/>
      <c r="AU223" s="2979" t="n"/>
      <c r="AV223" s="2979" t="n"/>
      <c r="AW223" s="2979" t="n"/>
      <c r="AX223" s="2979" t="n"/>
      <c r="AY223" s="2979" t="n"/>
      <c r="AZ223" s="2979" t="n"/>
      <c r="BA223" s="2979" t="n"/>
      <c r="BB223" s="2979" t="n"/>
    </row>
    <row r="224" hidden="1" outlineLevel="1" s="2885">
      <c r="F224" s="3042" t="inlineStr">
        <is>
          <t>Year 7</t>
        </is>
      </c>
      <c r="G224" s="3054">
        <f>$M49-'Loan Calculation'!$I99+G213-G214-G215</f>
        <v/>
      </c>
      <c r="H224" s="3054">
        <f>$M49-'Loan Calculation'!$I99+H213-H214-H215</f>
        <v/>
      </c>
      <c r="I224" s="3054">
        <f>$M49-'Loan Calculation'!$I99+I213-I214-I215</f>
        <v/>
      </c>
      <c r="K224" s="3036" t="n"/>
      <c r="L224" s="3036" t="n"/>
      <c r="M224" s="3036" t="n"/>
      <c r="N224" s="3023" t="n"/>
      <c r="O224" s="3023" t="n"/>
      <c r="P224" s="3023" t="n"/>
      <c r="Q224" s="3023" t="n"/>
      <c r="R224" s="3023" t="n"/>
      <c r="S224" s="3023" t="n"/>
      <c r="T224" s="3023" t="n"/>
      <c r="U224" s="3036" t="n"/>
      <c r="V224" s="3036" t="n"/>
      <c r="W224" s="3036" t="n"/>
      <c r="X224" s="3023" t="n"/>
      <c r="Y224" s="3023" t="n"/>
      <c r="Z224" s="3023" t="n"/>
      <c r="AA224" s="3023" t="n"/>
      <c r="AB224" s="3023" t="n"/>
      <c r="AC224" s="3023" t="n"/>
      <c r="AD224" s="3023" t="n"/>
      <c r="AE224" s="2979" t="n"/>
      <c r="AF224" s="2979" t="n"/>
      <c r="AG224" s="2979" t="n"/>
      <c r="AH224" s="2979" t="n"/>
      <c r="AI224" s="2979" t="n"/>
      <c r="AJ224" s="2979" t="n"/>
      <c r="AK224" s="2979" t="n"/>
      <c r="AL224" s="2979" t="n"/>
      <c r="AM224" s="2979" t="n"/>
      <c r="AN224" s="2979" t="n"/>
      <c r="AO224" s="2979" t="n"/>
      <c r="AP224" s="2979" t="n"/>
      <c r="AQ224" s="2979" t="n"/>
      <c r="AR224" s="2979" t="n"/>
      <c r="AS224" s="2979" t="n"/>
      <c r="AT224" s="2979" t="n"/>
      <c r="AU224" s="2979" t="n"/>
      <c r="AV224" s="2979" t="n"/>
      <c r="AW224" s="2979" t="n"/>
      <c r="AX224" s="2979" t="n"/>
      <c r="AY224" s="2979" t="n"/>
      <c r="AZ224" s="2979" t="n"/>
      <c r="BA224" s="2979" t="n"/>
      <c r="BB224" s="2979" t="n"/>
    </row>
    <row r="225" hidden="1" outlineLevel="1" s="2885">
      <c r="F225" s="3042" t="n"/>
      <c r="G225" s="3042" t="n"/>
      <c r="H225" s="3042" t="n"/>
      <c r="I225" s="3042" t="n"/>
      <c r="K225" s="3056" t="n"/>
      <c r="L225" s="3056" t="n"/>
      <c r="M225" s="3056" t="n"/>
      <c r="N225" s="3023" t="n"/>
      <c r="O225" s="3023" t="n"/>
      <c r="P225" s="3023" t="n"/>
      <c r="Q225" s="3023" t="n"/>
      <c r="R225" s="3023" t="n"/>
      <c r="S225" s="3023" t="n"/>
      <c r="T225" s="3023" t="n"/>
      <c r="U225" s="3056" t="n"/>
      <c r="V225" s="3056" t="n"/>
      <c r="W225" s="3056" t="n"/>
      <c r="X225" s="3023" t="n"/>
      <c r="Y225" s="3023" t="n"/>
      <c r="Z225" s="3023" t="n"/>
      <c r="AA225" s="3023" t="n"/>
      <c r="AB225" s="3023" t="n"/>
      <c r="AC225" s="3023" t="n"/>
      <c r="AD225" s="3023" t="n"/>
      <c r="AE225" s="2979" t="n"/>
      <c r="AF225" s="2979" t="n"/>
      <c r="AG225" s="2979" t="n"/>
      <c r="AH225" s="2979" t="n"/>
      <c r="AI225" s="2979" t="n"/>
      <c r="AJ225" s="2979" t="n"/>
      <c r="AK225" s="2979" t="n"/>
      <c r="AL225" s="2979" t="n"/>
      <c r="AM225" s="2979" t="n"/>
      <c r="AN225" s="2979" t="n"/>
      <c r="AO225" s="2979" t="n"/>
      <c r="AP225" s="2979" t="n"/>
      <c r="AQ225" s="2979" t="n"/>
      <c r="AR225" s="2979" t="n"/>
      <c r="AS225" s="2979" t="n"/>
      <c r="AT225" s="2979" t="n"/>
      <c r="AU225" s="2979" t="n"/>
      <c r="AV225" s="2979" t="n"/>
      <c r="AW225" s="2979" t="n"/>
      <c r="AX225" s="2979" t="n"/>
      <c r="AY225" s="2979" t="n"/>
      <c r="AZ225" s="2979" t="n"/>
      <c r="BA225" s="2979" t="n"/>
      <c r="BB225" s="2979" t="n"/>
    </row>
    <row r="226" hidden="1" outlineLevel="1" s="2885">
      <c r="E226" s="3051" t="inlineStr">
        <is>
          <t>10-Year IRR</t>
        </is>
      </c>
      <c r="G226" s="3042" t="n"/>
      <c r="H226" s="3042" t="n"/>
      <c r="I226" s="3042" t="n"/>
      <c r="K226" s="3056" t="n"/>
      <c r="L226" s="3056" t="n"/>
      <c r="M226" s="3056" t="n"/>
      <c r="N226" s="3023" t="n"/>
      <c r="O226" s="3023" t="n"/>
      <c r="P226" s="3023" t="n"/>
      <c r="Q226" s="3023" t="n"/>
      <c r="R226" s="3023" t="n"/>
      <c r="S226" s="3023" t="n"/>
      <c r="T226" s="3023" t="n"/>
      <c r="U226" s="3056" t="n"/>
      <c r="V226" s="3056" t="n"/>
      <c r="W226" s="3056" t="n"/>
      <c r="X226" s="3023" t="n"/>
      <c r="Y226" s="3023" t="n"/>
      <c r="Z226" s="3023" t="n"/>
      <c r="AA226" s="3023" t="n"/>
      <c r="AB226" s="3023" t="n"/>
      <c r="AC226" s="3023" t="n"/>
      <c r="AD226" s="3023" t="n"/>
      <c r="AE226" s="2979" t="n"/>
      <c r="AF226" s="2979" t="n"/>
      <c r="AG226" s="2979" t="n"/>
      <c r="AH226" s="2979" t="n"/>
      <c r="AI226" s="2979" t="n"/>
      <c r="AJ226" s="2979" t="n"/>
      <c r="AK226" s="2979" t="n"/>
      <c r="AL226" s="2979" t="n"/>
      <c r="AM226" s="2979" t="n"/>
      <c r="AN226" s="2979" t="n"/>
      <c r="AO226" s="2979" t="n"/>
      <c r="AP226" s="2979" t="n"/>
      <c r="AQ226" s="2979" t="n"/>
      <c r="AR226" s="2979" t="n"/>
      <c r="AS226" s="2979" t="n"/>
      <c r="AT226" s="2979" t="n"/>
      <c r="AU226" s="2979" t="n"/>
      <c r="AV226" s="2979" t="n"/>
      <c r="AW226" s="2979" t="n"/>
      <c r="AX226" s="2979" t="n"/>
      <c r="AY226" s="2979" t="n"/>
      <c r="AZ226" s="2979" t="n"/>
      <c r="BA226" s="2979" t="n"/>
      <c r="BB226" s="2979" t="n"/>
    </row>
    <row r="227" hidden="1" outlineLevel="1" s="2885">
      <c r="E227" s="2978" t="inlineStr">
        <is>
          <t>Purchase Price</t>
        </is>
      </c>
      <c r="G227" s="3054">
        <f>G$21</f>
        <v/>
      </c>
      <c r="H227" s="3054">
        <f>H$21</f>
        <v/>
      </c>
      <c r="I227" s="3054">
        <f>I$21</f>
        <v/>
      </c>
      <c r="K227" s="3036" t="n"/>
      <c r="L227" s="3036" t="n"/>
      <c r="M227" s="3036" t="n"/>
      <c r="N227" s="3023" t="n"/>
      <c r="O227" s="3023" t="n"/>
      <c r="P227" s="3023" t="n"/>
      <c r="Q227" s="3023" t="n"/>
      <c r="R227" s="3023" t="n"/>
      <c r="S227" s="3023" t="n"/>
      <c r="T227" s="3023" t="n"/>
      <c r="U227" s="3036" t="n"/>
      <c r="V227" s="3036" t="n"/>
      <c r="W227" s="3036" t="n"/>
      <c r="X227" s="3023" t="n"/>
      <c r="Y227" s="3023" t="n"/>
      <c r="Z227" s="3023" t="n"/>
      <c r="AA227" s="3023" t="n"/>
      <c r="AB227" s="3023" t="n"/>
      <c r="AC227" s="3023" t="n"/>
      <c r="AD227" s="3023" t="n"/>
      <c r="AE227" s="2979" t="n"/>
      <c r="AF227" s="2979" t="n"/>
      <c r="AG227" s="2979" t="n"/>
      <c r="AH227" s="2979" t="n"/>
      <c r="AI227" s="2979" t="n"/>
      <c r="AJ227" s="2979" t="n"/>
      <c r="AK227" s="2979" t="n"/>
      <c r="AL227" s="2979" t="n"/>
      <c r="AM227" s="2979" t="n"/>
      <c r="AN227" s="2979" t="n"/>
      <c r="AO227" s="2979" t="n"/>
      <c r="AP227" s="2979" t="n"/>
      <c r="AQ227" s="2979" t="n"/>
      <c r="AR227" s="2979" t="n"/>
      <c r="AS227" s="2979" t="n"/>
      <c r="AT227" s="2979" t="n"/>
      <c r="AU227" s="2979" t="n"/>
      <c r="AV227" s="2979" t="n"/>
      <c r="AW227" s="2979" t="n"/>
      <c r="AX227" s="2979" t="n"/>
      <c r="AY227" s="2979" t="n"/>
      <c r="AZ227" s="2979" t="n"/>
      <c r="BA227" s="2979" t="n"/>
      <c r="BB227" s="2979" t="n"/>
    </row>
    <row r="228" hidden="1" outlineLevel="1" s="2885">
      <c r="E228" s="2978" t="inlineStr">
        <is>
          <t>Loan Amount</t>
        </is>
      </c>
      <c r="G228" s="3054">
        <f>'Loan Calculation'!$C$6</f>
        <v/>
      </c>
      <c r="H228" s="3054">
        <f>'Loan Calculation'!$C$6</f>
        <v/>
      </c>
      <c r="I228" s="3054">
        <f>'Loan Calculation'!$C$6</f>
        <v/>
      </c>
      <c r="K228" s="3036" t="n"/>
      <c r="L228" s="3036" t="n"/>
      <c r="M228" s="3036" t="n"/>
      <c r="N228" s="3023" t="n"/>
      <c r="O228" s="3023" t="n"/>
      <c r="P228" s="3023" t="n"/>
      <c r="Q228" s="3023" t="n"/>
      <c r="R228" s="3023" t="n"/>
      <c r="S228" s="3023" t="n"/>
      <c r="T228" s="3023" t="n"/>
      <c r="U228" s="3036" t="n"/>
      <c r="V228" s="3036" t="n"/>
      <c r="W228" s="3036" t="n"/>
      <c r="X228" s="3023" t="n"/>
      <c r="Y228" s="3023" t="n"/>
      <c r="Z228" s="3023" t="n"/>
      <c r="AA228" s="3023" t="n"/>
      <c r="AB228" s="3023" t="n"/>
      <c r="AC228" s="3023" t="n"/>
      <c r="AD228" s="3023" t="n"/>
      <c r="AE228" s="2979" t="n"/>
      <c r="AF228" s="2979" t="n"/>
      <c r="AG228" s="2979" t="n"/>
      <c r="AH228" s="2979" t="n"/>
      <c r="AI228" s="2979" t="n"/>
      <c r="AJ228" s="2979" t="n"/>
      <c r="AK228" s="2979" t="n"/>
      <c r="AL228" s="2979" t="n"/>
      <c r="AM228" s="2979" t="n"/>
      <c r="AN228" s="2979" t="n"/>
      <c r="AO228" s="2979" t="n"/>
      <c r="AP228" s="2979" t="n"/>
      <c r="AQ228" s="2979" t="n"/>
      <c r="AR228" s="2979" t="n"/>
      <c r="AS228" s="2979" t="n"/>
      <c r="AT228" s="2979" t="n"/>
      <c r="AU228" s="2979" t="n"/>
      <c r="AV228" s="2979" t="n"/>
      <c r="AW228" s="2979" t="n"/>
      <c r="AX228" s="2979" t="n"/>
      <c r="AY228" s="2979" t="n"/>
      <c r="AZ228" s="2979" t="n"/>
      <c r="BA228" s="2979" t="n"/>
      <c r="BB228" s="2979" t="n"/>
    </row>
    <row r="229" hidden="1" outlineLevel="1" s="2885">
      <c r="E229" s="2978" t="inlineStr">
        <is>
          <t>Loan Fee</t>
        </is>
      </c>
      <c r="G229" s="3054">
        <f>'Loan Calculation'!$C$11</f>
        <v/>
      </c>
      <c r="H229" s="3054">
        <f>'Loan Calculation'!$C$11</f>
        <v/>
      </c>
      <c r="I229" s="3054">
        <f>'Loan Calculation'!$C$11</f>
        <v/>
      </c>
      <c r="K229" s="3036" t="n"/>
      <c r="L229" s="3036" t="n"/>
      <c r="M229" s="3036" t="n"/>
      <c r="N229" s="3023" t="n"/>
      <c r="O229" s="3023" t="n"/>
      <c r="P229" s="3023" t="n"/>
      <c r="Q229" s="3023" t="n"/>
      <c r="R229" s="3023" t="n"/>
      <c r="S229" s="3023" t="n"/>
      <c r="T229" s="3023" t="n"/>
      <c r="U229" s="3036" t="n"/>
      <c r="V229" s="3036" t="n"/>
      <c r="W229" s="3036" t="n"/>
      <c r="X229" s="3023" t="n"/>
      <c r="Y229" s="3023" t="n"/>
      <c r="Z229" s="3023" t="n"/>
      <c r="AA229" s="3023" t="n"/>
      <c r="AB229" s="3023" t="n"/>
      <c r="AC229" s="3023" t="n"/>
      <c r="AD229" s="3023" t="n"/>
      <c r="AE229" s="2979" t="n"/>
      <c r="AF229" s="2979" t="n"/>
      <c r="AG229" s="2979" t="n"/>
      <c r="AH229" s="2979" t="n"/>
      <c r="AI229" s="2979" t="n"/>
      <c r="AJ229" s="2979" t="n"/>
      <c r="AK229" s="2979" t="n"/>
      <c r="AL229" s="2979" t="n"/>
      <c r="AM229" s="2979" t="n"/>
      <c r="AN229" s="2979" t="n"/>
      <c r="AO229" s="2979" t="n"/>
      <c r="AP229" s="2979" t="n"/>
      <c r="AQ229" s="2979" t="n"/>
      <c r="AR229" s="2979" t="n"/>
      <c r="AS229" s="2979" t="n"/>
      <c r="AT229" s="2979" t="n"/>
      <c r="AU229" s="2979" t="n"/>
      <c r="AV229" s="2979" t="n"/>
      <c r="AW229" s="2979" t="n"/>
      <c r="AX229" s="2979" t="n"/>
      <c r="AY229" s="2979" t="n"/>
      <c r="AZ229" s="2979" t="n"/>
      <c r="BA229" s="2979" t="n"/>
      <c r="BB229" s="2979" t="n"/>
    </row>
    <row r="230" hidden="1" outlineLevel="1" s="2885">
      <c r="E230" s="2978" t="inlineStr">
        <is>
          <t>Exit Sale Price</t>
        </is>
      </c>
      <c r="G230" s="3054">
        <f>G135</f>
        <v/>
      </c>
      <c r="H230" s="3054">
        <f>H135</f>
        <v/>
      </c>
      <c r="I230" s="3054">
        <f>I135</f>
        <v/>
      </c>
      <c r="K230" s="3036" t="n"/>
      <c r="L230" s="3036" t="n"/>
      <c r="M230" s="3036" t="n"/>
      <c r="N230" s="3023" t="n"/>
      <c r="O230" s="3023" t="n"/>
      <c r="P230" s="3023" t="n"/>
      <c r="Q230" s="3023" t="n"/>
      <c r="R230" s="3023" t="n"/>
      <c r="S230" s="3023" t="n"/>
      <c r="T230" s="3023" t="n"/>
      <c r="U230" s="3036" t="n"/>
      <c r="V230" s="3036" t="n"/>
      <c r="W230" s="3036" t="n"/>
      <c r="X230" s="3023" t="n"/>
      <c r="Y230" s="3023" t="n"/>
      <c r="Z230" s="3023" t="n"/>
      <c r="AA230" s="3023" t="n"/>
      <c r="AB230" s="3023" t="n"/>
      <c r="AC230" s="3023" t="n"/>
      <c r="AD230" s="3023" t="n"/>
      <c r="AE230" s="2979" t="n"/>
      <c r="AF230" s="2979" t="n"/>
      <c r="AG230" s="2979" t="n"/>
      <c r="AH230" s="2979" t="n"/>
      <c r="AI230" s="2979" t="n"/>
      <c r="AJ230" s="2979" t="n"/>
      <c r="AK230" s="2979" t="n"/>
      <c r="AL230" s="2979" t="n"/>
      <c r="AM230" s="2979" t="n"/>
      <c r="AN230" s="2979" t="n"/>
      <c r="AO230" s="2979" t="n"/>
      <c r="AP230" s="2979" t="n"/>
      <c r="AQ230" s="2979" t="n"/>
      <c r="AR230" s="2979" t="n"/>
      <c r="AS230" s="2979" t="n"/>
      <c r="AT230" s="2979" t="n"/>
      <c r="AU230" s="2979" t="n"/>
      <c r="AV230" s="2979" t="n"/>
      <c r="AW230" s="2979" t="n"/>
      <c r="AX230" s="2979" t="n"/>
      <c r="AY230" s="2979" t="n"/>
      <c r="AZ230" s="2979" t="n"/>
      <c r="BA230" s="2979" t="n"/>
      <c r="BB230" s="2979" t="n"/>
    </row>
    <row r="231" hidden="1" outlineLevel="1" s="2885">
      <c r="E231" s="2978" t="inlineStr">
        <is>
          <t>Cost of Exit Sale</t>
        </is>
      </c>
      <c r="G231" s="3054">
        <f>G136</f>
        <v/>
      </c>
      <c r="H231" s="3054">
        <f>H136</f>
        <v/>
      </c>
      <c r="I231" s="3054">
        <f>I136</f>
        <v/>
      </c>
      <c r="K231" s="3036" t="n"/>
      <c r="L231" s="3036" t="n"/>
      <c r="M231" s="3036" t="n"/>
      <c r="N231" s="3023" t="n"/>
      <c r="O231" s="3023" t="n"/>
      <c r="P231" s="3023" t="n"/>
      <c r="Q231" s="3023" t="n"/>
      <c r="R231" s="3023" t="n"/>
      <c r="S231" s="3023" t="n"/>
      <c r="T231" s="3023" t="n"/>
      <c r="U231" s="3036" t="n"/>
      <c r="V231" s="3036" t="n"/>
      <c r="W231" s="3036" t="n"/>
      <c r="X231" s="3023" t="n"/>
      <c r="Y231" s="3023" t="n"/>
      <c r="Z231" s="3023" t="n"/>
      <c r="AA231" s="3023" t="n"/>
      <c r="AB231" s="3023" t="n"/>
      <c r="AC231" s="3023" t="n"/>
      <c r="AD231" s="3023" t="n"/>
      <c r="AE231" s="2979" t="n"/>
      <c r="AF231" s="2979" t="n"/>
      <c r="AG231" s="2979" t="n"/>
      <c r="AH231" s="2979" t="n"/>
      <c r="AI231" s="2979" t="n"/>
      <c r="AJ231" s="2979" t="n"/>
      <c r="AK231" s="2979" t="n"/>
      <c r="AL231" s="2979" t="n"/>
      <c r="AM231" s="2979" t="n"/>
      <c r="AN231" s="2979" t="n"/>
      <c r="AO231" s="2979" t="n"/>
      <c r="AP231" s="2979" t="n"/>
      <c r="AQ231" s="2979" t="n"/>
      <c r="AR231" s="2979" t="n"/>
      <c r="AS231" s="2979" t="n"/>
      <c r="AT231" s="2979" t="n"/>
      <c r="AU231" s="2979" t="n"/>
      <c r="AV231" s="2979" t="n"/>
      <c r="AW231" s="2979" t="n"/>
      <c r="AX231" s="2979" t="n"/>
      <c r="AY231" s="2979" t="n"/>
      <c r="AZ231" s="2979" t="n"/>
      <c r="BA231" s="2979" t="n"/>
      <c r="BB231" s="2979" t="n"/>
    </row>
    <row r="232" hidden="1" outlineLevel="1" s="2885">
      <c r="E232" s="2978" t="inlineStr">
        <is>
          <t>Remaining Balance</t>
        </is>
      </c>
      <c r="G232" s="3054">
        <f>'Loan Calculation'!$G135</f>
        <v/>
      </c>
      <c r="H232" s="3054">
        <f>'Loan Calculation'!$G135</f>
        <v/>
      </c>
      <c r="I232" s="3054">
        <f>'Loan Calculation'!$G135</f>
        <v/>
      </c>
      <c r="K232" s="3036" t="n"/>
      <c r="L232" s="3036" t="n"/>
      <c r="M232" s="3036" t="n"/>
      <c r="N232" s="3023" t="n"/>
      <c r="O232" s="3023" t="n"/>
      <c r="P232" s="3023" t="n"/>
      <c r="Q232" s="3023" t="n"/>
      <c r="R232" s="3023" t="n"/>
      <c r="S232" s="3023" t="n"/>
      <c r="T232" s="3023" t="n"/>
      <c r="U232" s="3036" t="n"/>
      <c r="V232" s="3036" t="n"/>
      <c r="W232" s="3036" t="n"/>
      <c r="X232" s="3023" t="n"/>
      <c r="Y232" s="3023" t="n"/>
      <c r="Z232" s="3023" t="n"/>
      <c r="AA232" s="3023" t="n"/>
      <c r="AB232" s="3023" t="n"/>
      <c r="AC232" s="3023" t="n"/>
      <c r="AD232" s="3023" t="n"/>
      <c r="AE232" s="2979" t="n"/>
      <c r="AF232" s="2979" t="n"/>
      <c r="AG232" s="2979" t="n"/>
      <c r="AH232" s="2979" t="n"/>
      <c r="AI232" s="2979" t="n"/>
      <c r="AJ232" s="2979" t="n"/>
      <c r="AK232" s="2979" t="n"/>
      <c r="AL232" s="2979" t="n"/>
      <c r="AM232" s="2979" t="n"/>
      <c r="AN232" s="2979" t="n"/>
      <c r="AO232" s="2979" t="n"/>
      <c r="AP232" s="2979" t="n"/>
      <c r="AQ232" s="2979" t="n"/>
      <c r="AR232" s="2979" t="n"/>
      <c r="AS232" s="2979" t="n"/>
      <c r="AT232" s="2979" t="n"/>
      <c r="AU232" s="2979" t="n"/>
      <c r="AV232" s="2979" t="n"/>
      <c r="AW232" s="2979" t="n"/>
      <c r="AX232" s="2979" t="n"/>
      <c r="AY232" s="2979" t="n"/>
      <c r="AZ232" s="2979" t="n"/>
      <c r="BA232" s="2979" t="n"/>
      <c r="BB232" s="2979" t="n"/>
    </row>
    <row r="233" hidden="1" outlineLevel="1" s="2885">
      <c r="G233" s="3042" t="n"/>
      <c r="H233" s="3042" t="n"/>
      <c r="I233" s="3042" t="n"/>
      <c r="K233" s="3056" t="n"/>
      <c r="L233" s="3056" t="n"/>
      <c r="M233" s="3056" t="n"/>
      <c r="N233" s="3023" t="n"/>
      <c r="O233" s="3023" t="n"/>
      <c r="P233" s="3023" t="n"/>
      <c r="Q233" s="3023" t="n"/>
      <c r="R233" s="3023" t="n"/>
      <c r="S233" s="3023" t="n"/>
      <c r="T233" s="3023" t="n"/>
      <c r="U233" s="3056" t="n"/>
      <c r="V233" s="3056" t="n"/>
      <c r="W233" s="3056" t="n"/>
      <c r="X233" s="3023" t="n"/>
      <c r="Y233" s="3023" t="n"/>
      <c r="Z233" s="3023" t="n"/>
      <c r="AA233" s="3023" t="n"/>
      <c r="AB233" s="3023" t="n"/>
      <c r="AC233" s="3023" t="n"/>
      <c r="AD233" s="3023" t="n"/>
      <c r="AE233" s="2979" t="n"/>
      <c r="AF233" s="2979" t="n"/>
      <c r="AG233" s="2979" t="n"/>
      <c r="AH233" s="2979" t="n"/>
      <c r="AI233" s="2979" t="n"/>
      <c r="AJ233" s="2979" t="n"/>
      <c r="AK233" s="2979" t="n"/>
      <c r="AL233" s="2979" t="n"/>
      <c r="AM233" s="2979" t="n"/>
      <c r="AN233" s="2979" t="n"/>
      <c r="AO233" s="2979" t="n"/>
      <c r="AP233" s="2979" t="n"/>
      <c r="AQ233" s="2979" t="n"/>
      <c r="AR233" s="2979" t="n"/>
      <c r="AS233" s="2979" t="n"/>
      <c r="AT233" s="2979" t="n"/>
      <c r="AU233" s="2979" t="n"/>
      <c r="AV233" s="2979" t="n"/>
      <c r="AW233" s="2979" t="n"/>
      <c r="AX233" s="2979" t="n"/>
      <c r="AY233" s="2979" t="n"/>
      <c r="AZ233" s="2979" t="n"/>
      <c r="BA233" s="2979" t="n"/>
      <c r="BB233" s="2979" t="n"/>
    </row>
    <row r="234" hidden="1" outlineLevel="1" s="2885">
      <c r="F234" s="3042" t="inlineStr">
        <is>
          <t>Purchase</t>
        </is>
      </c>
      <c r="G234" s="3054">
        <f>-G227+G228-G229</f>
        <v/>
      </c>
      <c r="H234" s="3054">
        <f>-H227+H228-H229</f>
        <v/>
      </c>
      <c r="I234" s="3054">
        <f>-I227+I228-I229</f>
        <v/>
      </c>
      <c r="K234" s="3036" t="n"/>
      <c r="L234" s="3036" t="n"/>
      <c r="M234" s="3036" t="n"/>
      <c r="N234" s="3023" t="n"/>
      <c r="O234" s="3023" t="n"/>
      <c r="P234" s="3023" t="n"/>
      <c r="Q234" s="3023" t="n"/>
      <c r="R234" s="3023" t="n"/>
      <c r="S234" s="3023" t="n"/>
      <c r="T234" s="3023" t="n"/>
      <c r="U234" s="3036" t="n"/>
      <c r="V234" s="3036" t="n"/>
      <c r="W234" s="3036" t="n"/>
      <c r="X234" s="3023" t="n"/>
      <c r="Y234" s="3023" t="n"/>
      <c r="Z234" s="3023" t="n"/>
      <c r="AA234" s="3023" t="n"/>
      <c r="AB234" s="3023" t="n"/>
      <c r="AC234" s="3023" t="n"/>
      <c r="AD234" s="3023" t="n"/>
      <c r="AE234" s="2979" t="n"/>
      <c r="AF234" s="2979" t="n"/>
      <c r="AG234" s="2979" t="n"/>
      <c r="AH234" s="2979" t="n"/>
      <c r="AI234" s="2979" t="n"/>
      <c r="AJ234" s="2979" t="n"/>
      <c r="AK234" s="2979" t="n"/>
      <c r="AL234" s="2979" t="n"/>
      <c r="AM234" s="2979" t="n"/>
      <c r="AN234" s="2979" t="n"/>
      <c r="AO234" s="2979" t="n"/>
      <c r="AP234" s="2979" t="n"/>
      <c r="AQ234" s="2979" t="n"/>
      <c r="AR234" s="2979" t="n"/>
      <c r="AS234" s="2979" t="n"/>
      <c r="AT234" s="2979" t="n"/>
      <c r="AU234" s="2979" t="n"/>
      <c r="AV234" s="2979" t="n"/>
      <c r="AW234" s="2979" t="n"/>
      <c r="AX234" s="2979" t="n"/>
      <c r="AY234" s="2979" t="n"/>
      <c r="AZ234" s="2979" t="n"/>
      <c r="BA234" s="2979" t="n"/>
      <c r="BB234" s="2979" t="n"/>
    </row>
    <row r="235" hidden="1" outlineLevel="1" s="2885">
      <c r="F235" s="3042" t="inlineStr">
        <is>
          <t>Year 1</t>
        </is>
      </c>
      <c r="G235" s="3054">
        <f>$G$49-'Loan Calculation'!$I$27+'Loan Calculation'!$K$27</f>
        <v/>
      </c>
      <c r="H235" s="3054">
        <f>$G$49-'Loan Calculation'!$I$27+'Loan Calculation'!$K$27</f>
        <v/>
      </c>
      <c r="I235" s="3054">
        <f>$G$49-'Loan Calculation'!$I$27+'Loan Calculation'!$K$27</f>
        <v/>
      </c>
      <c r="K235" s="3036" t="n"/>
      <c r="L235" s="3036" t="n"/>
      <c r="M235" s="3036" t="n"/>
      <c r="N235" s="3023" t="n"/>
      <c r="O235" s="3023" t="n"/>
      <c r="P235" s="3023" t="n"/>
      <c r="Q235" s="3023" t="n"/>
      <c r="R235" s="3023" t="n"/>
      <c r="S235" s="3023" t="n"/>
      <c r="T235" s="3023" t="n"/>
      <c r="U235" s="3036" t="n"/>
      <c r="V235" s="3036" t="n"/>
      <c r="W235" s="3036" t="n"/>
      <c r="X235" s="3023" t="n"/>
      <c r="Y235" s="3023" t="n"/>
      <c r="Z235" s="3023" t="n"/>
      <c r="AA235" s="3023" t="n"/>
      <c r="AB235" s="3023" t="n"/>
      <c r="AC235" s="3023" t="n"/>
      <c r="AD235" s="3023" t="n"/>
      <c r="AE235" s="2979" t="n"/>
      <c r="AF235" s="2979" t="n"/>
      <c r="AG235" s="2979" t="n"/>
      <c r="AH235" s="2979" t="n"/>
      <c r="AI235" s="2979" t="n"/>
      <c r="AJ235" s="2979" t="n"/>
      <c r="AK235" s="2979" t="n"/>
      <c r="AL235" s="2979" t="n"/>
      <c r="AM235" s="2979" t="n"/>
      <c r="AN235" s="2979" t="n"/>
      <c r="AO235" s="2979" t="n"/>
      <c r="AP235" s="2979" t="n"/>
      <c r="AQ235" s="2979" t="n"/>
      <c r="AR235" s="2979" t="n"/>
      <c r="AS235" s="2979" t="n"/>
      <c r="AT235" s="2979" t="n"/>
      <c r="AU235" s="2979" t="n"/>
      <c r="AV235" s="2979" t="n"/>
      <c r="AW235" s="2979" t="n"/>
      <c r="AX235" s="2979" t="n"/>
      <c r="AY235" s="2979" t="n"/>
      <c r="AZ235" s="2979" t="n"/>
      <c r="BA235" s="2979" t="n"/>
      <c r="BB235" s="2979" t="n"/>
    </row>
    <row r="236" hidden="1" outlineLevel="1" s="2885">
      <c r="F236" s="3042" t="inlineStr">
        <is>
          <t>Year 2</t>
        </is>
      </c>
      <c r="G236" s="3054">
        <f>$H$49-'Loan Calculation'!$I$39+'Loan Calculation'!$K$39</f>
        <v/>
      </c>
      <c r="H236" s="3054">
        <f>$H$49-'Loan Calculation'!$I$39+'Loan Calculation'!$K$39</f>
        <v/>
      </c>
      <c r="I236" s="3054">
        <f>$H$49-'Loan Calculation'!$I$39+'Loan Calculation'!$K$39</f>
        <v/>
      </c>
      <c r="K236" s="3036" t="n"/>
      <c r="L236" s="3036" t="n"/>
      <c r="M236" s="3036" t="n"/>
      <c r="N236" s="3023" t="n"/>
      <c r="O236" s="3023" t="n"/>
      <c r="P236" s="3023" t="n"/>
      <c r="Q236" s="3023" t="n"/>
      <c r="R236" s="3023" t="n"/>
      <c r="S236" s="3023" t="n"/>
      <c r="T236" s="3023" t="n"/>
      <c r="U236" s="3036" t="n"/>
      <c r="V236" s="3036" t="n"/>
      <c r="W236" s="3036" t="n"/>
      <c r="X236" s="3023" t="n"/>
      <c r="Y236" s="3023" t="n"/>
      <c r="Z236" s="3023" t="n"/>
      <c r="AA236" s="3023" t="n"/>
      <c r="AB236" s="3023" t="n"/>
      <c r="AC236" s="3023" t="n"/>
      <c r="AD236" s="3023" t="n"/>
      <c r="AE236" s="2979" t="n"/>
      <c r="AF236" s="2979" t="n"/>
      <c r="AG236" s="2979" t="n"/>
      <c r="AH236" s="2979" t="n"/>
      <c r="AI236" s="2979" t="n"/>
      <c r="AJ236" s="2979" t="n"/>
      <c r="AK236" s="2979" t="n"/>
      <c r="AL236" s="2979" t="n"/>
      <c r="AM236" s="2979" t="n"/>
      <c r="AN236" s="2979" t="n"/>
      <c r="AO236" s="2979" t="n"/>
      <c r="AP236" s="2979" t="n"/>
      <c r="AQ236" s="2979" t="n"/>
      <c r="AR236" s="2979" t="n"/>
      <c r="AS236" s="2979" t="n"/>
      <c r="AT236" s="2979" t="n"/>
      <c r="AU236" s="2979" t="n"/>
      <c r="AV236" s="2979" t="n"/>
      <c r="AW236" s="2979" t="n"/>
      <c r="AX236" s="2979" t="n"/>
      <c r="AY236" s="2979" t="n"/>
      <c r="AZ236" s="2979" t="n"/>
      <c r="BA236" s="2979" t="n"/>
      <c r="BB236" s="2979" t="n"/>
    </row>
    <row r="237" hidden="1" outlineLevel="1" s="2885">
      <c r="F237" s="3042" t="inlineStr">
        <is>
          <t>Year 3</t>
        </is>
      </c>
      <c r="G237" s="3054">
        <f>$I$49-'Loan Calculation'!$I$51+'Loan Calculation'!$K$51</f>
        <v/>
      </c>
      <c r="H237" s="3054">
        <f>$I$49-'Loan Calculation'!$I$51+'Loan Calculation'!$K$51</f>
        <v/>
      </c>
      <c r="I237" s="3054">
        <f>$I$49-'Loan Calculation'!$I$51+'Loan Calculation'!$K$51</f>
        <v/>
      </c>
      <c r="K237" s="3036" t="n"/>
      <c r="L237" s="3036" t="n"/>
      <c r="M237" s="3036" t="n"/>
      <c r="N237" s="3023" t="n"/>
      <c r="O237" s="3023" t="n"/>
      <c r="P237" s="3023" t="n"/>
      <c r="Q237" s="3023" t="n"/>
      <c r="R237" s="3023" t="n"/>
      <c r="S237" s="3023" t="n"/>
      <c r="T237" s="3023" t="n"/>
      <c r="U237" s="3036" t="n"/>
      <c r="V237" s="3036" t="n"/>
      <c r="W237" s="3036" t="n"/>
      <c r="X237" s="3023" t="n"/>
      <c r="Y237" s="3023" t="n"/>
      <c r="Z237" s="3023" t="n"/>
      <c r="AA237" s="3023" t="n"/>
      <c r="AB237" s="3023" t="n"/>
      <c r="AC237" s="3023" t="n"/>
      <c r="AD237" s="3023" t="n"/>
      <c r="AE237" s="2979" t="n"/>
      <c r="AF237" s="2979" t="n"/>
      <c r="AG237" s="2979" t="n"/>
      <c r="AH237" s="2979" t="n"/>
      <c r="AI237" s="2979" t="n"/>
      <c r="AJ237" s="2979" t="n"/>
      <c r="AK237" s="2979" t="n"/>
      <c r="AL237" s="2979" t="n"/>
      <c r="AM237" s="2979" t="n"/>
      <c r="AN237" s="2979" t="n"/>
      <c r="AO237" s="2979" t="n"/>
      <c r="AP237" s="2979" t="n"/>
      <c r="AQ237" s="2979" t="n"/>
      <c r="AR237" s="2979" t="n"/>
      <c r="AS237" s="2979" t="n"/>
      <c r="AT237" s="2979" t="n"/>
      <c r="AU237" s="2979" t="n"/>
      <c r="AV237" s="2979" t="n"/>
      <c r="AW237" s="2979" t="n"/>
      <c r="AX237" s="2979" t="n"/>
      <c r="AY237" s="2979" t="n"/>
      <c r="AZ237" s="2979" t="n"/>
      <c r="BA237" s="2979" t="n"/>
      <c r="BB237" s="2979" t="n"/>
    </row>
    <row r="238" hidden="1" outlineLevel="1" s="2885">
      <c r="F238" s="3042" t="inlineStr">
        <is>
          <t>Year 4</t>
        </is>
      </c>
      <c r="G238" s="3054">
        <f>$J$49-'Loan Calculation'!$I$63+'Loan Calculation'!$K$63</f>
        <v/>
      </c>
      <c r="H238" s="3054">
        <f>$J$49-'Loan Calculation'!$I$63+'Loan Calculation'!$K$63</f>
        <v/>
      </c>
      <c r="I238" s="3054">
        <f>$J$49-'Loan Calculation'!$I$63+'Loan Calculation'!$K$63</f>
        <v/>
      </c>
      <c r="K238" s="3036" t="n"/>
      <c r="L238" s="3036" t="n"/>
      <c r="M238" s="3036" t="n"/>
      <c r="N238" s="3023" t="n"/>
      <c r="O238" s="3023" t="n"/>
      <c r="P238" s="3023" t="n"/>
      <c r="Q238" s="3023" t="n"/>
      <c r="R238" s="3023" t="n"/>
      <c r="S238" s="3023" t="n"/>
      <c r="T238" s="3023" t="n"/>
      <c r="U238" s="3036" t="n"/>
      <c r="V238" s="3036" t="n"/>
      <c r="W238" s="3036" t="n"/>
      <c r="X238" s="3023" t="n"/>
      <c r="Y238" s="3023" t="n"/>
      <c r="Z238" s="3023" t="n"/>
      <c r="AA238" s="3023" t="n"/>
      <c r="AB238" s="3023" t="n"/>
      <c r="AC238" s="3023" t="n"/>
      <c r="AD238" s="3023" t="n"/>
      <c r="AE238" s="2979" t="n"/>
      <c r="AF238" s="2979" t="n"/>
      <c r="AG238" s="2979" t="n"/>
      <c r="AH238" s="2979" t="n"/>
      <c r="AI238" s="2979" t="n"/>
      <c r="AJ238" s="2979" t="n"/>
      <c r="AK238" s="2979" t="n"/>
      <c r="AL238" s="2979" t="n"/>
      <c r="AM238" s="2979" t="n"/>
      <c r="AN238" s="2979" t="n"/>
      <c r="AO238" s="2979" t="n"/>
      <c r="AP238" s="2979" t="n"/>
      <c r="AQ238" s="2979" t="n"/>
      <c r="AR238" s="2979" t="n"/>
      <c r="AS238" s="2979" t="n"/>
      <c r="AT238" s="2979" t="n"/>
      <c r="AU238" s="2979" t="n"/>
      <c r="AV238" s="2979" t="n"/>
      <c r="AW238" s="2979" t="n"/>
      <c r="AX238" s="2979" t="n"/>
      <c r="AY238" s="2979" t="n"/>
      <c r="AZ238" s="2979" t="n"/>
      <c r="BA238" s="2979" t="n"/>
      <c r="BB238" s="2979" t="n"/>
    </row>
    <row r="239" hidden="1" outlineLevel="1" s="2885">
      <c r="F239" s="3042" t="inlineStr">
        <is>
          <t>Year 5</t>
        </is>
      </c>
      <c r="G239" s="3054">
        <f>$K49-'Loan Calculation'!$I75</f>
        <v/>
      </c>
      <c r="H239" s="3054">
        <f>$K49-'Loan Calculation'!$I75</f>
        <v/>
      </c>
      <c r="I239" s="3054">
        <f>$K49-'Loan Calculation'!$I75</f>
        <v/>
      </c>
      <c r="K239" s="3036" t="n"/>
      <c r="L239" s="3036" t="n"/>
      <c r="M239" s="3036" t="n"/>
      <c r="N239" s="3023" t="n"/>
      <c r="O239" s="3023" t="n"/>
      <c r="P239" s="3023" t="n"/>
      <c r="Q239" s="3023" t="n"/>
      <c r="R239" s="3023" t="n"/>
      <c r="S239" s="3023" t="n"/>
      <c r="T239" s="3023" t="n"/>
      <c r="U239" s="3036" t="n"/>
      <c r="V239" s="3036" t="n"/>
      <c r="W239" s="3036" t="n"/>
      <c r="X239" s="3023" t="n"/>
      <c r="Y239" s="3023" t="n"/>
      <c r="Z239" s="3023" t="n"/>
      <c r="AA239" s="3023" t="n"/>
      <c r="AB239" s="3023" t="n"/>
      <c r="AC239" s="3023" t="n"/>
      <c r="AD239" s="3023" t="n"/>
      <c r="AE239" s="2979" t="n"/>
      <c r="AF239" s="2979" t="n"/>
      <c r="AG239" s="2979" t="n"/>
      <c r="AH239" s="2979" t="n"/>
      <c r="AI239" s="2979" t="n"/>
      <c r="AJ239" s="2979" t="n"/>
      <c r="AK239" s="2979" t="n"/>
      <c r="AL239" s="2979" t="n"/>
      <c r="AM239" s="2979" t="n"/>
      <c r="AN239" s="2979" t="n"/>
      <c r="AO239" s="2979" t="n"/>
      <c r="AP239" s="2979" t="n"/>
      <c r="AQ239" s="2979" t="n"/>
      <c r="AR239" s="2979" t="n"/>
      <c r="AS239" s="2979" t="n"/>
      <c r="AT239" s="2979" t="n"/>
      <c r="AU239" s="2979" t="n"/>
      <c r="AV239" s="2979" t="n"/>
      <c r="AW239" s="2979" t="n"/>
      <c r="AX239" s="2979" t="n"/>
      <c r="AY239" s="2979" t="n"/>
      <c r="AZ239" s="2979" t="n"/>
      <c r="BA239" s="2979" t="n"/>
      <c r="BB239" s="2979" t="n"/>
    </row>
    <row r="240" hidden="1" outlineLevel="1" s="2885">
      <c r="F240" s="3042" t="inlineStr">
        <is>
          <t>Year 6</t>
        </is>
      </c>
      <c r="G240" s="3054">
        <f>$L49-'Loan Calculation'!$I87</f>
        <v/>
      </c>
      <c r="H240" s="3054">
        <f>$L49-'Loan Calculation'!$I87</f>
        <v/>
      </c>
      <c r="I240" s="3054">
        <f>$L49-'Loan Calculation'!$I87</f>
        <v/>
      </c>
      <c r="K240" s="3036" t="n"/>
      <c r="L240" s="3036" t="n"/>
      <c r="M240" s="3036" t="n"/>
      <c r="N240" s="3023" t="n"/>
      <c r="O240" s="3023" t="n"/>
      <c r="P240" s="3023" t="n"/>
      <c r="Q240" s="3023" t="n"/>
      <c r="R240" s="3023" t="n"/>
      <c r="S240" s="3023" t="n"/>
      <c r="T240" s="3023" t="n"/>
      <c r="U240" s="3036" t="n"/>
      <c r="V240" s="3036" t="n"/>
      <c r="W240" s="3036" t="n"/>
      <c r="X240" s="3023" t="n"/>
      <c r="Y240" s="3023" t="n"/>
      <c r="Z240" s="3023" t="n"/>
      <c r="AA240" s="3023" t="n"/>
      <c r="AB240" s="3023" t="n"/>
      <c r="AC240" s="3023" t="n"/>
      <c r="AD240" s="3023" t="n"/>
      <c r="AE240" s="2979" t="n"/>
      <c r="AF240" s="2979" t="n"/>
      <c r="AG240" s="2979" t="n"/>
      <c r="AH240" s="2979" t="n"/>
      <c r="AI240" s="2979" t="n"/>
      <c r="AJ240" s="2979" t="n"/>
      <c r="AK240" s="2979" t="n"/>
      <c r="AL240" s="2979" t="n"/>
      <c r="AM240" s="2979" t="n"/>
      <c r="AN240" s="2979" t="n"/>
      <c r="AO240" s="2979" t="n"/>
      <c r="AP240" s="2979" t="n"/>
      <c r="AQ240" s="2979" t="n"/>
      <c r="AR240" s="2979" t="n"/>
      <c r="AS240" s="2979" t="n"/>
      <c r="AT240" s="2979" t="n"/>
      <c r="AU240" s="2979" t="n"/>
      <c r="AV240" s="2979" t="n"/>
      <c r="AW240" s="2979" t="n"/>
      <c r="AX240" s="2979" t="n"/>
      <c r="AY240" s="2979" t="n"/>
      <c r="AZ240" s="2979" t="n"/>
      <c r="BA240" s="2979" t="n"/>
      <c r="BB240" s="2979" t="n"/>
    </row>
    <row r="241" hidden="1" outlineLevel="1" s="2885">
      <c r="F241" s="3042" t="inlineStr">
        <is>
          <t>Year 7</t>
        </is>
      </c>
      <c r="G241" s="3054">
        <f>$M49-'Loan Calculation'!$I99</f>
        <v/>
      </c>
      <c r="H241" s="3054">
        <f>$M49-'Loan Calculation'!$I99</f>
        <v/>
      </c>
      <c r="I241" s="3054">
        <f>$M49-'Loan Calculation'!$I99</f>
        <v/>
      </c>
      <c r="K241" s="3036" t="n"/>
      <c r="L241" s="3036" t="n"/>
      <c r="M241" s="3036" t="n"/>
      <c r="N241" s="3023" t="n"/>
      <c r="O241" s="3023" t="n"/>
      <c r="P241" s="3023" t="n"/>
      <c r="Q241" s="3023" t="n"/>
      <c r="R241" s="3023" t="n"/>
      <c r="S241" s="3023" t="n"/>
      <c r="T241" s="3023" t="n"/>
      <c r="U241" s="3036" t="n"/>
      <c r="V241" s="3036" t="n"/>
      <c r="W241" s="3036" t="n"/>
      <c r="X241" s="3023" t="n"/>
      <c r="Y241" s="3023" t="n"/>
      <c r="Z241" s="3023" t="n"/>
      <c r="AA241" s="3023" t="n"/>
      <c r="AB241" s="3023" t="n"/>
      <c r="AC241" s="3023" t="n"/>
      <c r="AD241" s="3023" t="n"/>
      <c r="AE241" s="2979" t="n"/>
      <c r="AF241" s="2979" t="n"/>
      <c r="AG241" s="2979" t="n"/>
      <c r="AH241" s="2979" t="n"/>
      <c r="AI241" s="2979" t="n"/>
      <c r="AJ241" s="2979" t="n"/>
      <c r="AK241" s="2979" t="n"/>
      <c r="AL241" s="2979" t="n"/>
      <c r="AM241" s="2979" t="n"/>
      <c r="AN241" s="2979" t="n"/>
      <c r="AO241" s="2979" t="n"/>
      <c r="AP241" s="2979" t="n"/>
      <c r="AQ241" s="2979" t="n"/>
      <c r="AR241" s="2979" t="n"/>
      <c r="AS241" s="2979" t="n"/>
      <c r="AT241" s="2979" t="n"/>
      <c r="AU241" s="2979" t="n"/>
      <c r="AV241" s="2979" t="n"/>
      <c r="AW241" s="2979" t="n"/>
      <c r="AX241" s="2979" t="n"/>
      <c r="AY241" s="2979" t="n"/>
      <c r="AZ241" s="2979" t="n"/>
      <c r="BA241" s="2979" t="n"/>
      <c r="BB241" s="2979" t="n"/>
    </row>
    <row r="242" hidden="1" outlineLevel="1" s="2885">
      <c r="F242" s="3042" t="inlineStr">
        <is>
          <t>Year 8</t>
        </is>
      </c>
      <c r="G242" s="3054">
        <f>$N49-'Loan Calculation'!$I111</f>
        <v/>
      </c>
      <c r="H242" s="3054">
        <f>$N49-'Loan Calculation'!$I111</f>
        <v/>
      </c>
      <c r="I242" s="3054">
        <f>$N49-'Loan Calculation'!$I111</f>
        <v/>
      </c>
      <c r="K242" s="3036" t="n"/>
      <c r="L242" s="3036" t="n"/>
      <c r="M242" s="3036" t="n"/>
      <c r="N242" s="3023" t="n"/>
      <c r="O242" s="3023" t="n"/>
      <c r="P242" s="3023" t="n"/>
      <c r="Q242" s="3023" t="n"/>
      <c r="R242" s="3023" t="n"/>
      <c r="S242" s="3023" t="n"/>
      <c r="T242" s="3023" t="n"/>
      <c r="U242" s="3036" t="n"/>
      <c r="V242" s="3036" t="n"/>
      <c r="W242" s="3036" t="n"/>
      <c r="X242" s="3023" t="n"/>
      <c r="Y242" s="3023" t="n"/>
      <c r="Z242" s="3023" t="n"/>
      <c r="AA242" s="3023" t="n"/>
      <c r="AB242" s="3023" t="n"/>
      <c r="AC242" s="3023" t="n"/>
      <c r="AD242" s="3023" t="n"/>
      <c r="AE242" s="2979" t="n"/>
      <c r="AF242" s="2979" t="n"/>
      <c r="AG242" s="2979" t="n"/>
      <c r="AH242" s="2979" t="n"/>
      <c r="AI242" s="2979" t="n"/>
      <c r="AJ242" s="2979" t="n"/>
      <c r="AK242" s="2979" t="n"/>
      <c r="AL242" s="2979" t="n"/>
      <c r="AM242" s="2979" t="n"/>
      <c r="AN242" s="2979" t="n"/>
      <c r="AO242" s="2979" t="n"/>
      <c r="AP242" s="2979" t="n"/>
      <c r="AQ242" s="2979" t="n"/>
      <c r="AR242" s="2979" t="n"/>
      <c r="AS242" s="2979" t="n"/>
      <c r="AT242" s="2979" t="n"/>
      <c r="AU242" s="2979" t="n"/>
      <c r="AV242" s="2979" t="n"/>
      <c r="AW242" s="2979" t="n"/>
      <c r="AX242" s="2979" t="n"/>
      <c r="AY242" s="2979" t="n"/>
      <c r="AZ242" s="2979" t="n"/>
      <c r="BA242" s="2979" t="n"/>
      <c r="BB242" s="2979" t="n"/>
    </row>
    <row r="243" hidden="1" outlineLevel="1" s="2885">
      <c r="F243" s="3042" t="inlineStr">
        <is>
          <t>Year 9</t>
        </is>
      </c>
      <c r="G243" s="3054">
        <f>$O49-'Loan Calculation'!$I123</f>
        <v/>
      </c>
      <c r="H243" s="3054">
        <f>$O49-'Loan Calculation'!$I123</f>
        <v/>
      </c>
      <c r="I243" s="3054">
        <f>$O49-'Loan Calculation'!$I123</f>
        <v/>
      </c>
      <c r="K243" s="3036" t="n"/>
      <c r="L243" s="3036" t="n"/>
      <c r="M243" s="3036" t="n"/>
      <c r="N243" s="3023" t="n"/>
      <c r="O243" s="3023" t="n"/>
      <c r="P243" s="3023" t="n"/>
      <c r="Q243" s="3023" t="n"/>
      <c r="R243" s="3023" t="n"/>
      <c r="S243" s="3023" t="n"/>
      <c r="T243" s="3023" t="n"/>
      <c r="U243" s="3036" t="n"/>
      <c r="V243" s="3036" t="n"/>
      <c r="W243" s="3036" t="n"/>
      <c r="X243" s="3023" t="n"/>
      <c r="Y243" s="3023" t="n"/>
      <c r="Z243" s="3023" t="n"/>
      <c r="AA243" s="3023" t="n"/>
      <c r="AB243" s="3023" t="n"/>
      <c r="AC243" s="3023" t="n"/>
      <c r="AD243" s="3023" t="n"/>
      <c r="AE243" s="2979" t="n"/>
      <c r="AF243" s="2979" t="n"/>
      <c r="AG243" s="2979" t="n"/>
      <c r="AH243" s="2979" t="n"/>
      <c r="AI243" s="2979" t="n"/>
      <c r="AJ243" s="2979" t="n"/>
      <c r="AK243" s="2979" t="n"/>
      <c r="AL243" s="2979" t="n"/>
      <c r="AM243" s="2979" t="n"/>
      <c r="AN243" s="2979" t="n"/>
      <c r="AO243" s="2979" t="n"/>
      <c r="AP243" s="2979" t="n"/>
      <c r="AQ243" s="2979" t="n"/>
      <c r="AR243" s="2979" t="n"/>
      <c r="AS243" s="2979" t="n"/>
      <c r="AT243" s="2979" t="n"/>
      <c r="AU243" s="2979" t="n"/>
      <c r="AV243" s="2979" t="n"/>
      <c r="AW243" s="2979" t="n"/>
      <c r="AX243" s="2979" t="n"/>
      <c r="AY243" s="2979" t="n"/>
      <c r="AZ243" s="2979" t="n"/>
      <c r="BA243" s="2979" t="n"/>
      <c r="BB243" s="2979" t="n"/>
    </row>
    <row r="244" hidden="1" outlineLevel="1" s="2885">
      <c r="F244" s="3042" t="inlineStr">
        <is>
          <t>Year 10</t>
        </is>
      </c>
      <c r="G244" s="3054">
        <f>$P49-'Loan Calculation'!$I135+G230-G231-G232</f>
        <v/>
      </c>
      <c r="H244" s="3054">
        <f>$P49-'Loan Calculation'!$I135+H230-H231-H232</f>
        <v/>
      </c>
      <c r="I244" s="3054">
        <f>$P49-'Loan Calculation'!$I135+I230-I231-I232</f>
        <v/>
      </c>
      <c r="K244" s="3036" t="n"/>
      <c r="L244" s="3036" t="n"/>
      <c r="M244" s="3036" t="n"/>
      <c r="N244" s="3023" t="n"/>
      <c r="O244" s="3023" t="n"/>
      <c r="P244" s="3023" t="n"/>
      <c r="Q244" s="3023" t="n"/>
      <c r="R244" s="3023" t="n"/>
      <c r="S244" s="3023" t="n"/>
      <c r="T244" s="3023" t="n"/>
      <c r="U244" s="3036" t="n"/>
      <c r="V244" s="3036" t="n"/>
      <c r="W244" s="3036" t="n"/>
      <c r="X244" s="3023" t="n"/>
      <c r="Y244" s="3023" t="n"/>
      <c r="Z244" s="3023" t="n"/>
      <c r="AA244" s="3023" t="n"/>
      <c r="AB244" s="3023" t="n"/>
      <c r="AC244" s="3023" t="n"/>
      <c r="AD244" s="3023" t="n"/>
      <c r="AE244" s="2979" t="n"/>
      <c r="AF244" s="2979" t="n"/>
      <c r="AG244" s="2979" t="n"/>
      <c r="AH244" s="2979" t="n"/>
      <c r="AI244" s="2979" t="n"/>
      <c r="AJ244" s="2979" t="n"/>
      <c r="AK244" s="2979" t="n"/>
      <c r="AL244" s="2979" t="n"/>
      <c r="AM244" s="2979" t="n"/>
      <c r="AN244" s="2979" t="n"/>
      <c r="AO244" s="2979" t="n"/>
      <c r="AP244" s="2979" t="n"/>
      <c r="AQ244" s="2979" t="n"/>
      <c r="AR244" s="2979" t="n"/>
      <c r="AS244" s="2979" t="n"/>
      <c r="AT244" s="2979" t="n"/>
      <c r="AU244" s="2979" t="n"/>
      <c r="AV244" s="2979" t="n"/>
      <c r="AW244" s="2979" t="n"/>
      <c r="AX244" s="2979" t="n"/>
      <c r="AY244" s="2979" t="n"/>
      <c r="AZ244" s="2979" t="n"/>
      <c r="BA244" s="2979" t="n"/>
      <c r="BB244" s="2979" t="n"/>
    </row>
    <row r="245" hidden="1" outlineLevel="1" s="2885">
      <c r="G245" s="3042" t="n"/>
      <c r="H245" s="3042" t="n"/>
      <c r="I245" s="3042" t="n"/>
      <c r="K245" s="3056" t="n"/>
      <c r="L245" s="3056" t="n"/>
      <c r="M245" s="3056" t="n"/>
      <c r="N245" s="3023" t="n"/>
      <c r="O245" s="3023" t="n"/>
      <c r="P245" s="3023" t="n"/>
      <c r="Q245" s="3023" t="n"/>
      <c r="R245" s="3023" t="n"/>
      <c r="S245" s="3023" t="n"/>
      <c r="T245" s="3023" t="n"/>
      <c r="U245" s="3056" t="n"/>
      <c r="V245" s="3056" t="n"/>
      <c r="W245" s="3056" t="n"/>
      <c r="X245" s="3023" t="n"/>
      <c r="Y245" s="3023" t="n"/>
      <c r="Z245" s="3023" t="n"/>
      <c r="AA245" s="3023" t="n"/>
      <c r="AB245" s="3023" t="n"/>
      <c r="AC245" s="3023" t="n"/>
      <c r="AD245" s="3023" t="n"/>
      <c r="AE245" s="2979" t="n"/>
      <c r="AF245" s="2979" t="n"/>
      <c r="AG245" s="2979" t="n"/>
      <c r="AH245" s="2979" t="n"/>
      <c r="AI245" s="2979" t="n"/>
      <c r="AJ245" s="2979" t="n"/>
      <c r="AK245" s="2979" t="n"/>
      <c r="AL245" s="2979" t="n"/>
      <c r="AM245" s="2979" t="n"/>
      <c r="AN245" s="2979" t="n"/>
      <c r="AO245" s="2979" t="n"/>
      <c r="AP245" s="2979" t="n"/>
      <c r="AQ245" s="2979" t="n"/>
      <c r="AR245" s="2979" t="n"/>
      <c r="AS245" s="2979" t="n"/>
      <c r="AT245" s="2979" t="n"/>
      <c r="AU245" s="2979" t="n"/>
      <c r="AV245" s="2979" t="n"/>
      <c r="AW245" s="2979" t="n"/>
      <c r="AX245" s="2979" t="n"/>
      <c r="AY245" s="2979" t="n"/>
      <c r="AZ245" s="2979" t="n"/>
      <c r="BA245" s="2979" t="n"/>
      <c r="BB245" s="2979" t="n"/>
    </row>
    <row r="246" hidden="1" outlineLevel="1" s="2885">
      <c r="G246" s="3042" t="n"/>
      <c r="H246" s="3042" t="n"/>
      <c r="I246" s="3042" t="n"/>
      <c r="K246" s="3056" t="n"/>
      <c r="L246" s="3056" t="n"/>
      <c r="M246" s="3056" t="n"/>
      <c r="N246" s="3023" t="n"/>
      <c r="O246" s="3023" t="n"/>
      <c r="P246" s="3023" t="n"/>
      <c r="Q246" s="3023" t="n"/>
      <c r="R246" s="3023" t="n"/>
      <c r="S246" s="3023" t="n"/>
      <c r="T246" s="3023" t="n"/>
      <c r="U246" s="3056" t="n"/>
      <c r="V246" s="3056" t="n"/>
      <c r="W246" s="3056" t="n"/>
      <c r="X246" s="3023" t="n"/>
      <c r="Y246" s="3023" t="n"/>
      <c r="Z246" s="3023" t="n"/>
      <c r="AA246" s="3023" t="n"/>
      <c r="AB246" s="3023" t="n"/>
      <c r="AC246" s="3023" t="n"/>
      <c r="AD246" s="3023" t="n"/>
      <c r="AE246" s="2979" t="n"/>
      <c r="AF246" s="2979" t="n"/>
      <c r="AG246" s="2979" t="n"/>
      <c r="AH246" s="2979" t="n"/>
      <c r="AI246" s="2979" t="n"/>
      <c r="AJ246" s="2979" t="n"/>
      <c r="AK246" s="2979" t="n"/>
      <c r="AL246" s="2979" t="n"/>
      <c r="AM246" s="2979" t="n"/>
      <c r="AN246" s="2979" t="n"/>
      <c r="AO246" s="2979" t="n"/>
      <c r="AP246" s="2979" t="n"/>
      <c r="AQ246" s="2979" t="n"/>
      <c r="AR246" s="2979" t="n"/>
      <c r="AS246" s="2979" t="n"/>
      <c r="AT246" s="2979" t="n"/>
      <c r="AU246" s="2979" t="n"/>
      <c r="AV246" s="2979" t="n"/>
      <c r="AW246" s="2979" t="n"/>
      <c r="AX246" s="2979" t="n"/>
      <c r="AY246" s="2979" t="n"/>
      <c r="AZ246" s="2979" t="n"/>
      <c r="BA246" s="2979" t="n"/>
      <c r="BB246" s="2979" t="n"/>
    </row>
    <row r="247" hidden="1" outlineLevel="1" s="2885">
      <c r="G247" s="3042" t="n"/>
      <c r="H247" s="3042" t="n"/>
      <c r="I247" s="3042" t="n"/>
      <c r="K247" s="3056" t="n"/>
      <c r="L247" s="3056" t="n"/>
      <c r="M247" s="3056" t="n"/>
      <c r="N247" s="3023" t="n"/>
      <c r="O247" s="3023" t="n"/>
      <c r="P247" s="3023" t="n"/>
      <c r="Q247" s="3023" t="n"/>
      <c r="R247" s="3023" t="n"/>
      <c r="S247" s="3023" t="n"/>
      <c r="T247" s="3023" t="n"/>
      <c r="U247" s="3056" t="n"/>
      <c r="V247" s="3056" t="n"/>
      <c r="W247" s="3056" t="n"/>
      <c r="X247" s="3023" t="n"/>
      <c r="Y247" s="3023" t="n"/>
      <c r="Z247" s="3023" t="n"/>
      <c r="AA247" s="3023" t="n"/>
      <c r="AB247" s="3023" t="n"/>
      <c r="AC247" s="3023" t="n"/>
      <c r="AD247" s="3023" t="n"/>
      <c r="AE247" s="2979" t="n"/>
      <c r="AF247" s="2979" t="n"/>
      <c r="AG247" s="2979" t="n"/>
      <c r="AH247" s="2979" t="n"/>
      <c r="AI247" s="2979" t="n"/>
      <c r="AJ247" s="2979" t="n"/>
      <c r="AK247" s="2979" t="n"/>
      <c r="AL247" s="2979" t="n"/>
      <c r="AM247" s="2979" t="n"/>
      <c r="AN247" s="2979" t="n"/>
      <c r="AO247" s="2979" t="n"/>
      <c r="AP247" s="2979" t="n"/>
      <c r="AQ247" s="2979" t="n"/>
      <c r="AR247" s="2979" t="n"/>
      <c r="AS247" s="2979" t="n"/>
      <c r="AT247" s="2979" t="n"/>
      <c r="AU247" s="2979" t="n"/>
      <c r="AV247" s="2979" t="n"/>
      <c r="AW247" s="2979" t="n"/>
      <c r="AX247" s="2979" t="n"/>
      <c r="AY247" s="2979" t="n"/>
      <c r="AZ247" s="2979" t="n"/>
      <c r="BA247" s="2979" t="n"/>
      <c r="BB247" s="2979" t="n"/>
    </row>
    <row r="248" hidden="1" outlineLevel="1" s="2885">
      <c r="G248" s="3042" t="n"/>
      <c r="H248" s="3042" t="n"/>
      <c r="I248" s="3042" t="n"/>
      <c r="K248" s="3056" t="n"/>
      <c r="L248" s="3056" t="n"/>
      <c r="M248" s="3056" t="n"/>
      <c r="N248" s="3023" t="n"/>
      <c r="O248" s="3023" t="n"/>
      <c r="P248" s="3023" t="n"/>
      <c r="Q248" s="3023" t="n"/>
      <c r="R248" s="3023" t="n"/>
      <c r="S248" s="3023" t="n"/>
      <c r="T248" s="3023" t="n"/>
      <c r="U248" s="3056" t="n"/>
      <c r="V248" s="3056" t="n"/>
      <c r="W248" s="3056" t="n"/>
      <c r="X248" s="3023" t="n"/>
      <c r="Y248" s="3023" t="n"/>
      <c r="Z248" s="3023" t="n"/>
      <c r="AA248" s="3023" t="n"/>
      <c r="AB248" s="3023" t="n"/>
      <c r="AC248" s="3023" t="n"/>
      <c r="AD248" s="3023" t="n"/>
      <c r="AE248" s="2979" t="n"/>
      <c r="AF248" s="2979" t="n"/>
      <c r="AG248" s="2979" t="n"/>
      <c r="AH248" s="2979" t="n"/>
      <c r="AI248" s="2979" t="n"/>
      <c r="AJ248" s="2979" t="n"/>
      <c r="AK248" s="2979" t="n"/>
      <c r="AL248" s="2979" t="n"/>
      <c r="AM248" s="2979" t="n"/>
      <c r="AN248" s="2979" t="n"/>
      <c r="AO248" s="2979" t="n"/>
      <c r="AP248" s="2979" t="n"/>
      <c r="AQ248" s="2979" t="n"/>
      <c r="AR248" s="2979" t="n"/>
      <c r="AS248" s="2979" t="n"/>
      <c r="AT248" s="2979" t="n"/>
      <c r="AU248" s="2979" t="n"/>
      <c r="AV248" s="2979" t="n"/>
      <c r="AW248" s="2979" t="n"/>
      <c r="AX248" s="2979" t="n"/>
      <c r="AY248" s="2979" t="n"/>
      <c r="AZ248" s="2979" t="n"/>
      <c r="BA248" s="2979" t="n"/>
      <c r="BB248" s="2979" t="n"/>
    </row>
    <row r="249" hidden="1" outlineLevel="1" s="2885">
      <c r="G249" s="3042" t="n"/>
      <c r="H249" s="3042" t="n"/>
      <c r="I249" s="3042" t="n"/>
      <c r="K249" s="3056" t="n"/>
      <c r="L249" s="3056" t="n"/>
      <c r="M249" s="3056" t="n"/>
      <c r="N249" s="3023" t="n"/>
      <c r="O249" s="3023" t="n"/>
      <c r="P249" s="3023" t="n"/>
      <c r="Q249" s="3023" t="n"/>
      <c r="R249" s="3023" t="n"/>
      <c r="S249" s="3023" t="n"/>
      <c r="T249" s="3023" t="n"/>
      <c r="U249" s="3056" t="n"/>
      <c r="V249" s="3056" t="n"/>
      <c r="W249" s="3056" t="n"/>
      <c r="X249" s="3023" t="n"/>
      <c r="Y249" s="3023" t="n"/>
      <c r="Z249" s="3023" t="n"/>
      <c r="AA249" s="3023" t="n"/>
      <c r="AB249" s="3023" t="n"/>
      <c r="AC249" s="3023" t="n"/>
      <c r="AD249" s="3023" t="n"/>
      <c r="AE249" s="2979" t="n"/>
      <c r="AF249" s="2979" t="n"/>
      <c r="AG249" s="2979" t="n"/>
      <c r="AH249" s="2979" t="n"/>
      <c r="AI249" s="2979" t="n"/>
      <c r="AJ249" s="2979" t="n"/>
      <c r="AK249" s="2979" t="n"/>
      <c r="AL249" s="2979" t="n"/>
      <c r="AM249" s="2979" t="n"/>
      <c r="AN249" s="2979" t="n"/>
      <c r="AO249" s="2979" t="n"/>
      <c r="AP249" s="2979" t="n"/>
      <c r="AQ249" s="2979" t="n"/>
      <c r="AR249" s="2979" t="n"/>
      <c r="AS249" s="2979" t="n"/>
      <c r="AT249" s="2979" t="n"/>
      <c r="AU249" s="2979" t="n"/>
      <c r="AV249" s="2979" t="n"/>
      <c r="AW249" s="2979" t="n"/>
      <c r="AX249" s="2979" t="n"/>
      <c r="AY249" s="2979" t="n"/>
      <c r="AZ249" s="2979" t="n"/>
      <c r="BA249" s="2979" t="n"/>
      <c r="BB249" s="2979" t="n"/>
    </row>
    <row r="250" hidden="1" outlineLevel="1" s="2885">
      <c r="G250" s="3042" t="n"/>
      <c r="H250" s="3042" t="n"/>
      <c r="I250" s="3042" t="n"/>
      <c r="K250" s="3056" t="n"/>
      <c r="L250" s="3056" t="n"/>
      <c r="M250" s="3056" t="n"/>
      <c r="N250" s="3023" t="n"/>
      <c r="O250" s="3023" t="n"/>
      <c r="P250" s="3023" t="n"/>
      <c r="Q250" s="3023" t="n"/>
      <c r="R250" s="3023" t="n"/>
      <c r="S250" s="3023" t="n"/>
      <c r="T250" s="3023" t="n"/>
      <c r="U250" s="3056" t="n"/>
      <c r="V250" s="3056" t="n"/>
      <c r="W250" s="3056" t="n"/>
      <c r="X250" s="3023" t="n"/>
      <c r="Y250" s="3023" t="n"/>
      <c r="Z250" s="3023" t="n"/>
      <c r="AA250" s="3023" t="n"/>
      <c r="AB250" s="3023" t="n"/>
      <c r="AC250" s="3023" t="n"/>
      <c r="AD250" s="3023" t="n"/>
      <c r="AE250" s="2979" t="n"/>
      <c r="AF250" s="2979" t="n"/>
      <c r="AG250" s="2979" t="n"/>
      <c r="AH250" s="2979" t="n"/>
      <c r="AI250" s="2979" t="n"/>
      <c r="AJ250" s="2979" t="n"/>
      <c r="AK250" s="2979" t="n"/>
      <c r="AL250" s="2979" t="n"/>
      <c r="AM250" s="2979" t="n"/>
      <c r="AN250" s="2979" t="n"/>
      <c r="AO250" s="2979" t="n"/>
      <c r="AP250" s="2979" t="n"/>
      <c r="AQ250" s="2979" t="n"/>
      <c r="AR250" s="2979" t="n"/>
      <c r="AS250" s="2979" t="n"/>
      <c r="AT250" s="2979" t="n"/>
      <c r="AU250" s="2979" t="n"/>
      <c r="AV250" s="2979" t="n"/>
      <c r="AW250" s="2979" t="n"/>
      <c r="AX250" s="2979" t="n"/>
      <c r="AY250" s="2979" t="n"/>
      <c r="AZ250" s="2979" t="n"/>
      <c r="BA250" s="2979" t="n"/>
      <c r="BB250" s="2979" t="n"/>
    </row>
    <row r="251" hidden="1" outlineLevel="1" s="2885">
      <c r="G251" s="3042" t="n"/>
      <c r="H251" s="3042" t="n"/>
      <c r="I251" s="3042" t="n"/>
      <c r="K251" s="3056" t="n"/>
      <c r="L251" s="3056" t="n"/>
      <c r="M251" s="3056" t="n"/>
      <c r="N251" s="3023" t="n"/>
      <c r="O251" s="3023" t="n"/>
      <c r="P251" s="3023" t="n"/>
      <c r="Q251" s="3023" t="n"/>
      <c r="R251" s="3023" t="n"/>
      <c r="S251" s="3023" t="n"/>
      <c r="T251" s="3023" t="n"/>
      <c r="U251" s="3056" t="n"/>
      <c r="V251" s="3056" t="n"/>
      <c r="W251" s="3056" t="n"/>
      <c r="X251" s="3023" t="n"/>
      <c r="Y251" s="3023" t="n"/>
      <c r="Z251" s="3023" t="n"/>
      <c r="AA251" s="3023" t="n"/>
      <c r="AB251" s="3023" t="n"/>
      <c r="AC251" s="3023" t="n"/>
      <c r="AD251" s="3023" t="n"/>
      <c r="AE251" s="2979" t="n"/>
      <c r="AF251" s="2979" t="n"/>
      <c r="AG251" s="2979" t="n"/>
      <c r="AH251" s="2979" t="n"/>
      <c r="AI251" s="2979" t="n"/>
      <c r="AJ251" s="2979" t="n"/>
      <c r="AK251" s="2979" t="n"/>
      <c r="AL251" s="2979" t="n"/>
      <c r="AM251" s="2979" t="n"/>
      <c r="AN251" s="2979" t="n"/>
      <c r="AO251" s="2979" t="n"/>
      <c r="AP251" s="2979" t="n"/>
      <c r="AQ251" s="2979" t="n"/>
      <c r="AR251" s="2979" t="n"/>
      <c r="AS251" s="2979" t="n"/>
      <c r="AT251" s="2979" t="n"/>
      <c r="AU251" s="2979" t="n"/>
      <c r="AV251" s="2979" t="n"/>
      <c r="AW251" s="2979" t="n"/>
      <c r="AX251" s="2979" t="n"/>
      <c r="AY251" s="2979" t="n"/>
      <c r="AZ251" s="2979" t="n"/>
      <c r="BA251" s="2979" t="n"/>
      <c r="BB251" s="2979" t="n"/>
    </row>
    <row r="252" hidden="1" outlineLevel="1" s="2885">
      <c r="G252" s="3042" t="n"/>
      <c r="H252" s="3042" t="n"/>
      <c r="I252" s="3042" t="n"/>
      <c r="K252" s="3056" t="n"/>
      <c r="L252" s="3056" t="n"/>
      <c r="M252" s="3056" t="n"/>
      <c r="N252" s="3023" t="n"/>
      <c r="O252" s="3023" t="n"/>
      <c r="P252" s="3023" t="n"/>
      <c r="Q252" s="3023" t="n"/>
      <c r="R252" s="3023" t="n"/>
      <c r="S252" s="3023" t="n"/>
      <c r="T252" s="3023" t="n"/>
      <c r="U252" s="3056" t="n"/>
      <c r="V252" s="3056" t="n"/>
      <c r="W252" s="3056" t="n"/>
      <c r="X252" s="3023" t="n"/>
      <c r="Y252" s="3023" t="n"/>
      <c r="Z252" s="3023" t="n"/>
      <c r="AA252" s="3023" t="n"/>
      <c r="AB252" s="3023" t="n"/>
      <c r="AC252" s="3023" t="n"/>
      <c r="AD252" s="3023" t="n"/>
      <c r="AE252" s="2979" t="n"/>
      <c r="AF252" s="2979" t="n"/>
      <c r="AG252" s="2979" t="n"/>
      <c r="AH252" s="2979" t="n"/>
      <c r="AI252" s="2979" t="n"/>
      <c r="AJ252" s="2979" t="n"/>
      <c r="AK252" s="2979" t="n"/>
      <c r="AL252" s="2979" t="n"/>
      <c r="AM252" s="2979" t="n"/>
      <c r="AN252" s="2979" t="n"/>
      <c r="AO252" s="2979" t="n"/>
      <c r="AP252" s="2979" t="n"/>
      <c r="AQ252" s="2979" t="n"/>
      <c r="AR252" s="2979" t="n"/>
      <c r="AS252" s="2979" t="n"/>
      <c r="AT252" s="2979" t="n"/>
      <c r="AU252" s="2979" t="n"/>
      <c r="AV252" s="2979" t="n"/>
      <c r="AW252" s="2979" t="n"/>
      <c r="AX252" s="2979" t="n"/>
      <c r="AY252" s="2979" t="n"/>
      <c r="AZ252" s="2979" t="n"/>
      <c r="BA252" s="2979" t="n"/>
      <c r="BB252" s="2979" t="n"/>
    </row>
    <row r="253" hidden="1" outlineLevel="1" s="2885">
      <c r="G253" s="3042" t="n"/>
      <c r="H253" s="3042" t="n"/>
      <c r="I253" s="3042" t="n"/>
      <c r="K253" s="3056" t="n"/>
      <c r="L253" s="3056" t="n"/>
      <c r="M253" s="3056" t="n"/>
      <c r="N253" s="3023" t="n"/>
      <c r="O253" s="3023" t="n"/>
      <c r="P253" s="3023" t="n"/>
      <c r="Q253" s="3023" t="n"/>
      <c r="R253" s="3023" t="n"/>
      <c r="S253" s="3023" t="n"/>
      <c r="T253" s="3023" t="n"/>
      <c r="U253" s="3056" t="n"/>
      <c r="V253" s="3056" t="n"/>
      <c r="W253" s="3056" t="n"/>
      <c r="X253" s="3023" t="n"/>
      <c r="Y253" s="3023" t="n"/>
      <c r="Z253" s="3023" t="n"/>
      <c r="AA253" s="3023" t="n"/>
      <c r="AB253" s="3023" t="n"/>
      <c r="AC253" s="3023" t="n"/>
      <c r="AD253" s="3023" t="n"/>
      <c r="AE253" s="2979" t="n"/>
      <c r="AF253" s="2979" t="n"/>
      <c r="AG253" s="2979" t="n"/>
      <c r="AH253" s="2979" t="n"/>
      <c r="AI253" s="2979" t="n"/>
      <c r="AJ253" s="2979" t="n"/>
      <c r="AK253" s="2979" t="n"/>
      <c r="AL253" s="2979" t="n"/>
      <c r="AM253" s="2979" t="n"/>
      <c r="AN253" s="2979" t="n"/>
      <c r="AO253" s="2979" t="n"/>
      <c r="AP253" s="2979" t="n"/>
      <c r="AQ253" s="2979" t="n"/>
      <c r="AR253" s="2979" t="n"/>
      <c r="AS253" s="2979" t="n"/>
      <c r="AT253" s="2979" t="n"/>
      <c r="AU253" s="2979" t="n"/>
      <c r="AV253" s="2979" t="n"/>
      <c r="AW253" s="2979" t="n"/>
      <c r="AX253" s="2979" t="n"/>
      <c r="AY253" s="2979" t="n"/>
      <c r="AZ253" s="2979" t="n"/>
      <c r="BA253" s="2979" t="n"/>
      <c r="BB253" s="2979" t="n"/>
    </row>
    <row r="254" hidden="1" outlineLevel="1" s="2885">
      <c r="G254" s="3042" t="n"/>
      <c r="H254" s="3042" t="n"/>
      <c r="I254" s="3042" t="n"/>
      <c r="K254" s="3056" t="n"/>
      <c r="L254" s="3056" t="n"/>
      <c r="M254" s="3056" t="n"/>
      <c r="N254" s="3023" t="n"/>
      <c r="O254" s="3023" t="n"/>
      <c r="P254" s="3023" t="n"/>
      <c r="Q254" s="3023" t="n"/>
      <c r="R254" s="3023" t="n"/>
      <c r="S254" s="3023" t="n"/>
      <c r="T254" s="3023" t="n"/>
      <c r="U254" s="3056" t="n"/>
      <c r="V254" s="3056" t="n"/>
      <c r="W254" s="3056" t="n"/>
      <c r="X254" s="3023" t="n"/>
      <c r="Y254" s="3023" t="n"/>
      <c r="Z254" s="3023" t="n"/>
      <c r="AA254" s="3023" t="n"/>
      <c r="AB254" s="3023" t="n"/>
      <c r="AC254" s="3023" t="n"/>
      <c r="AD254" s="3023" t="n"/>
      <c r="AE254" s="2979" t="n"/>
      <c r="AF254" s="2979" t="n"/>
      <c r="AG254" s="2979" t="n"/>
      <c r="AH254" s="2979" t="n"/>
      <c r="AI254" s="2979" t="n"/>
      <c r="AJ254" s="2979" t="n"/>
      <c r="AK254" s="2979" t="n"/>
      <c r="AL254" s="2979" t="n"/>
      <c r="AM254" s="2979" t="n"/>
      <c r="AN254" s="2979" t="n"/>
      <c r="AO254" s="2979" t="n"/>
      <c r="AP254" s="2979" t="n"/>
      <c r="AQ254" s="2979" t="n"/>
      <c r="AR254" s="2979" t="n"/>
      <c r="AS254" s="2979" t="n"/>
      <c r="AT254" s="2979" t="n"/>
      <c r="AU254" s="2979" t="n"/>
      <c r="AV254" s="2979" t="n"/>
      <c r="AW254" s="2979" t="n"/>
      <c r="AX254" s="2979" t="n"/>
      <c r="AY254" s="2979" t="n"/>
      <c r="AZ254" s="2979" t="n"/>
      <c r="BA254" s="2979" t="n"/>
      <c r="BB254" s="2979" t="n"/>
      <c r="BC254" s="2979" t="n"/>
      <c r="BD254" s="2979" t="n"/>
      <c r="BE254" s="2979" t="n"/>
      <c r="BF254" s="2979" t="n"/>
      <c r="BG254" s="2979" t="n"/>
      <c r="BH254" s="2979" t="n"/>
      <c r="BI254" s="2979" t="n"/>
      <c r="BJ254" s="2979" t="n"/>
      <c r="BK254" s="2979" t="n"/>
      <c r="BL254" s="2979" t="n"/>
    </row>
    <row r="255" hidden="1" outlineLevel="1" s="2885">
      <c r="G255" s="3042" t="n"/>
      <c r="H255" s="3042" t="n"/>
      <c r="I255" s="3042" t="n"/>
      <c r="K255" s="3056" t="n"/>
      <c r="L255" s="3056" t="n"/>
      <c r="M255" s="3056" t="n"/>
      <c r="N255" s="3023" t="n"/>
      <c r="O255" s="3023" t="n"/>
      <c r="P255" s="3023" t="n"/>
      <c r="Q255" s="3023" t="n"/>
      <c r="R255" s="3023" t="n"/>
      <c r="S255" s="3023" t="n"/>
      <c r="T255" s="3023" t="n"/>
      <c r="U255" s="3056" t="n"/>
      <c r="V255" s="3056" t="n"/>
      <c r="W255" s="3056" t="n"/>
      <c r="X255" s="3023" t="n"/>
      <c r="Y255" s="2979" t="inlineStr">
        <is>
          <t>Exit Cap Rate Sensitivity:</t>
        </is>
      </c>
      <c r="Z255" s="2979" t="n"/>
      <c r="AA255" s="668" t="n"/>
      <c r="AB255" s="2979" t="n"/>
      <c r="AC255" s="2979" t="n"/>
      <c r="AD255" s="2979" t="n"/>
      <c r="AE255" s="2979" t="n"/>
      <c r="AF255" s="2979" t="n"/>
    </row>
    <row r="256" hidden="1" outlineLevel="1" s="2885">
      <c r="G256" s="3042" t="n"/>
      <c r="H256" s="3042" t="n"/>
      <c r="I256" s="3042" t="n"/>
      <c r="K256" s="3056" t="n"/>
      <c r="L256" s="3056" t="n"/>
      <c r="M256" s="3056" t="n"/>
      <c r="N256" s="3023" t="n"/>
      <c r="O256" s="3023" t="n"/>
      <c r="P256" s="3023" t="n"/>
      <c r="Q256" s="3023" t="n"/>
      <c r="R256" s="3023" t="n"/>
      <c r="S256" s="3023" t="n"/>
      <c r="T256" s="3023" t="n"/>
      <c r="U256" s="3056" t="n"/>
      <c r="V256" s="3056" t="n"/>
      <c r="W256" s="3056" t="n"/>
      <c r="X256" s="3023" t="n"/>
      <c r="Y256" s="2979" t="n"/>
      <c r="Z256" s="2979" t="n"/>
      <c r="AA256" s="2979" t="n"/>
      <c r="AB256" s="2979" t="n"/>
      <c r="AC256" s="2979" t="n"/>
      <c r="AD256" s="2979" t="n"/>
      <c r="AE256" s="2979" t="n"/>
      <c r="AF256" s="2979" t="n"/>
    </row>
    <row r="257" hidden="1" outlineLevel="1" s="2885">
      <c r="G257" s="3042" t="n"/>
      <c r="H257" s="3042" t="n"/>
      <c r="I257" s="3042" t="n"/>
      <c r="K257" s="3056" t="n"/>
      <c r="L257" s="3056" t="n"/>
      <c r="M257" s="3056" t="n"/>
      <c r="N257" s="3023" t="n"/>
      <c r="O257" s="3023" t="n"/>
      <c r="P257" s="3023" t="n"/>
      <c r="Q257" s="3023" t="n"/>
      <c r="R257" s="3023" t="n"/>
      <c r="S257" s="3023" t="n"/>
      <c r="T257" s="3023" t="n"/>
      <c r="U257" s="3056" t="n"/>
      <c r="V257" s="3056" t="n"/>
      <c r="W257" s="3056" t="n"/>
      <c r="X257" s="3023" t="n"/>
      <c r="Y257" s="2979" t="inlineStr">
        <is>
          <t>Exit Cap Rate:</t>
        </is>
      </c>
      <c r="Z257" s="708">
        <f>N6</f>
        <v/>
      </c>
      <c r="AA257" s="708">
        <f>P6</f>
        <v/>
      </c>
      <c r="AB257" s="2979" t="n"/>
      <c r="AC257" s="2979" t="n"/>
      <c r="AD257" s="2979" t="n"/>
      <c r="AE257" s="2979" t="n"/>
      <c r="AF257" s="2979" t="n"/>
    </row>
    <row r="258" hidden="1" outlineLevel="1" s="2885">
      <c r="G258" s="3042" t="n"/>
      <c r="H258" s="3042" t="n"/>
      <c r="I258" s="3042" t="n"/>
      <c r="K258" s="3056" t="n"/>
      <c r="L258" s="3056" t="n"/>
      <c r="M258" s="3056" t="n"/>
      <c r="N258" s="3023" t="n"/>
      <c r="O258" s="3023" t="n"/>
      <c r="P258" s="3023" t="n"/>
      <c r="Q258" s="3023" t="n"/>
      <c r="R258" s="3023" t="n"/>
      <c r="S258" s="3023" t="n"/>
      <c r="T258" s="3023" t="n"/>
      <c r="U258" s="3056" t="n"/>
      <c r="V258" s="3056" t="n"/>
      <c r="W258" s="3056" t="n"/>
      <c r="X258" s="3023" t="n"/>
      <c r="Y258" s="2979" t="n"/>
      <c r="Z258" s="2979" t="n"/>
      <c r="AA258" s="2979" t="n"/>
      <c r="AB258" s="2979" t="n"/>
      <c r="AC258" s="2979" t="n"/>
      <c r="AD258" s="2979" t="n"/>
      <c r="AE258" s="2979" t="n"/>
      <c r="AF258" s="2979" t="n"/>
    </row>
    <row r="259" hidden="1" outlineLevel="1" s="2885">
      <c r="G259" s="3042" t="n"/>
      <c r="H259" s="3042" t="n"/>
      <c r="I259" s="3042" t="n"/>
      <c r="K259" s="3056" t="n"/>
      <c r="L259" s="3056" t="n"/>
      <c r="M259" s="3056" t="n"/>
      <c r="N259" s="3023" t="n"/>
      <c r="O259" s="3023" t="n"/>
      <c r="P259" s="3023" t="n"/>
      <c r="Q259" s="3023" t="n"/>
      <c r="R259" s="3023" t="n"/>
      <c r="S259" s="3023" t="n"/>
      <c r="T259" s="3023" t="n"/>
      <c r="U259" s="3056" t="n"/>
      <c r="V259" s="3056" t="n"/>
      <c r="W259" s="3056" t="n"/>
      <c r="X259" s="3023" t="n"/>
      <c r="Y259" s="2979" t="n"/>
      <c r="Z259" s="3062">
        <f>H21</f>
        <v/>
      </c>
      <c r="AA259" s="3062">
        <f>H21</f>
        <v/>
      </c>
      <c r="AB259" s="2979" t="n"/>
      <c r="AC259" s="2979" t="n"/>
      <c r="AD259" s="2979" t="n"/>
      <c r="AE259" s="668" t="n"/>
      <c r="AF259" s="2979" t="n"/>
    </row>
    <row r="260" hidden="1" outlineLevel="1" s="2885">
      <c r="G260" s="3042" t="n"/>
      <c r="H260" s="3042" t="n"/>
      <c r="I260" s="3042" t="n"/>
      <c r="K260" s="3056" t="n"/>
      <c r="L260" s="3056" t="n"/>
      <c r="M260" s="3056" t="n"/>
      <c r="N260" s="3023" t="n"/>
      <c r="O260" s="3023" t="n"/>
      <c r="P260" s="3023" t="n"/>
      <c r="Q260" s="3023" t="n"/>
      <c r="R260" s="3023" t="n"/>
      <c r="S260" s="3023" t="n"/>
      <c r="T260" s="3023" t="n"/>
      <c r="U260" s="3056" t="n"/>
      <c r="V260" s="3056" t="n"/>
      <c r="W260" s="3056" t="n"/>
      <c r="X260" s="3023" t="n"/>
      <c r="Y260" s="2979" t="n"/>
      <c r="Z260" s="3063" t="n"/>
      <c r="AA260" s="3063" t="n"/>
      <c r="AB260" s="2979" t="n"/>
      <c r="AC260" s="2979" t="n"/>
      <c r="AD260" s="2979" t="n"/>
      <c r="AE260" s="2979" t="n"/>
      <c r="AF260" s="2979" t="n"/>
    </row>
    <row r="261" hidden="1" outlineLevel="1" s="2885">
      <c r="G261" s="3042" t="n"/>
      <c r="H261" s="3042" t="n"/>
      <c r="I261" s="3042" t="n"/>
      <c r="K261" s="3056" t="n"/>
      <c r="L261" s="3056" t="n"/>
      <c r="M261" s="3056" t="n"/>
      <c r="N261" s="3023" t="n"/>
      <c r="O261" s="3023" t="n"/>
      <c r="P261" s="3023" t="n"/>
      <c r="Q261" s="3023" t="n"/>
      <c r="R261" s="3023" t="n"/>
      <c r="S261" s="3023" t="n"/>
      <c r="T261" s="3023" t="n"/>
      <c r="U261" s="3056" t="n"/>
      <c r="V261" s="3056" t="n"/>
      <c r="W261" s="3056" t="n"/>
      <c r="X261" s="3023" t="n"/>
      <c r="Y261" s="2979" t="n"/>
      <c r="Z261" s="3064" t="n"/>
      <c r="AA261" s="3064" t="n"/>
      <c r="AB261" s="712" t="n"/>
      <c r="AC261" s="2979" t="n"/>
      <c r="AD261" s="2979" t="n"/>
      <c r="AF261" s="2979" t="n"/>
    </row>
    <row r="262" hidden="1" outlineLevel="1" s="2885">
      <c r="G262" s="3042" t="n"/>
      <c r="H262" s="3042" t="n"/>
      <c r="I262" s="3042" t="n"/>
      <c r="K262" s="3056" t="n"/>
      <c r="L262" s="3056" t="n"/>
      <c r="M262" s="3056" t="n"/>
      <c r="N262" s="3023" t="n"/>
      <c r="O262" s="3023" t="n"/>
      <c r="P262" s="3023" t="n"/>
      <c r="Q262" s="3023" t="n"/>
      <c r="R262" s="3023" t="n"/>
      <c r="S262" s="3023" t="n"/>
      <c r="T262" s="3023" t="n"/>
      <c r="U262" s="3056" t="n"/>
      <c r="V262" s="3056" t="n"/>
      <c r="W262" s="3056" t="n"/>
      <c r="X262" s="3023" t="n"/>
      <c r="Y262" s="2979" t="inlineStr">
        <is>
          <t>3-Year</t>
        </is>
      </c>
      <c r="Z262" s="713">
        <f>IRR(Z274:Z277)</f>
        <v/>
      </c>
      <c r="AA262" s="713">
        <f>IRR(AA274:AA277)</f>
        <v/>
      </c>
      <c r="AB262" s="2979" t="n"/>
      <c r="AC262" s="2979" t="n"/>
      <c r="AD262" s="2979" t="n"/>
      <c r="AE262" s="2979" t="n"/>
      <c r="AF262" s="2979" t="n"/>
    </row>
    <row r="263" hidden="1" outlineLevel="1" s="2885">
      <c r="G263" s="3042" t="n"/>
      <c r="H263" s="3042" t="n"/>
      <c r="I263" s="3042" t="n"/>
      <c r="K263" s="3056" t="n"/>
      <c r="L263" s="3056" t="n"/>
      <c r="M263" s="3056" t="n"/>
      <c r="N263" s="3023" t="n"/>
      <c r="O263" s="3023" t="n"/>
      <c r="P263" s="3023" t="n"/>
      <c r="Q263" s="3023" t="n"/>
      <c r="R263" s="3023" t="n"/>
      <c r="S263" s="3023" t="n"/>
      <c r="T263" s="3023" t="n"/>
      <c r="U263" s="3056" t="n"/>
      <c r="V263" s="3056" t="n"/>
      <c r="W263" s="3056" t="n"/>
      <c r="X263" s="3023" t="n"/>
      <c r="Y263" s="2979" t="n"/>
      <c r="Z263" s="713" t="n"/>
      <c r="AA263" s="713" t="n"/>
      <c r="AB263" s="2979" t="n"/>
      <c r="AC263" s="2979" t="n"/>
      <c r="AD263" s="2979" t="n"/>
      <c r="AE263" s="2979" t="n"/>
      <c r="AF263" s="712" t="n"/>
    </row>
    <row r="264" hidden="1" outlineLevel="1" s="2885">
      <c r="G264" s="3042" t="n"/>
      <c r="H264" s="3042" t="n"/>
      <c r="I264" s="3042" t="n"/>
      <c r="K264" s="3056" t="n"/>
      <c r="L264" s="3056" t="n"/>
      <c r="M264" s="3056" t="n"/>
      <c r="N264" s="3023" t="n"/>
      <c r="O264" s="3023" t="n"/>
      <c r="P264" s="3023" t="n"/>
      <c r="Q264" s="3023" t="n"/>
      <c r="R264" s="3023" t="n"/>
      <c r="S264" s="3023" t="n"/>
      <c r="T264" s="3023" t="n"/>
      <c r="U264" s="3056" t="n"/>
      <c r="V264" s="3056" t="n"/>
      <c r="W264" s="3056" t="n"/>
      <c r="X264" s="3023" t="n"/>
      <c r="Y264" s="2979" t="inlineStr">
        <is>
          <t>5-Year</t>
        </is>
      </c>
      <c r="Z264" s="713">
        <f>IRR(Z284:Z289)</f>
        <v/>
      </c>
      <c r="AA264" s="713">
        <f>IRR(AA284:AA289)</f>
        <v/>
      </c>
      <c r="AB264" s="2979" t="n"/>
      <c r="AC264" s="2979" t="n"/>
      <c r="AD264" s="2979" t="n"/>
      <c r="AE264" s="2979" t="n"/>
      <c r="AF264" s="2979" t="n"/>
    </row>
    <row r="265" hidden="1" outlineLevel="1" s="2885">
      <c r="G265" s="3042" t="n"/>
      <c r="H265" s="3042" t="n"/>
      <c r="I265" s="3042" t="n"/>
      <c r="K265" s="3056" t="n"/>
      <c r="L265" s="3056" t="n"/>
      <c r="M265" s="3056" t="n"/>
      <c r="N265" s="3023" t="n"/>
      <c r="O265" s="3023" t="n"/>
      <c r="P265" s="3023" t="n"/>
      <c r="Q265" s="3023" t="n"/>
      <c r="R265" s="3023" t="n"/>
      <c r="S265" s="3023" t="n"/>
      <c r="T265" s="3023" t="n"/>
      <c r="U265" s="3056" t="n"/>
      <c r="V265" s="3056" t="n"/>
      <c r="W265" s="3056" t="n"/>
      <c r="X265" s="3023" t="n"/>
      <c r="Y265" s="2979" t="n"/>
      <c r="Z265" s="713" t="n"/>
      <c r="AA265" s="713" t="n"/>
      <c r="AB265" s="2979" t="n"/>
      <c r="AC265" s="2979" t="n"/>
      <c r="AD265" s="2979" t="n"/>
      <c r="AE265" s="2979" t="n"/>
      <c r="AF265" s="2979" t="n"/>
    </row>
    <row r="266" hidden="1" outlineLevel="1" s="2885">
      <c r="G266" s="3042" t="n"/>
      <c r="H266" s="3042" t="n"/>
      <c r="I266" s="3042" t="n"/>
      <c r="K266" s="3056" t="n"/>
      <c r="L266" s="3056" t="n"/>
      <c r="M266" s="3056" t="n"/>
      <c r="N266" s="3023" t="n"/>
      <c r="O266" s="3023" t="n"/>
      <c r="P266" s="3023" t="n"/>
      <c r="Q266" s="3023" t="n"/>
      <c r="R266" s="3023" t="n"/>
      <c r="S266" s="3023" t="n"/>
      <c r="T266" s="3023" t="n"/>
      <c r="U266" s="3056" t="n"/>
      <c r="V266" s="3056" t="n"/>
      <c r="W266" s="3056" t="n"/>
      <c r="X266" s="3023" t="n"/>
      <c r="Y266" s="2979" t="inlineStr">
        <is>
          <t>7-Year</t>
        </is>
      </c>
      <c r="Z266" s="713">
        <f>IRR(Z296:Z303)</f>
        <v/>
      </c>
      <c r="AA266" s="713">
        <f>IRR(AA296:AA303)</f>
        <v/>
      </c>
      <c r="AB266" s="2979" t="n"/>
      <c r="AC266" s="2979" t="n"/>
      <c r="AD266" s="2979" t="n"/>
      <c r="AE266" s="2979" t="n"/>
      <c r="AF266" s="2979" t="n"/>
    </row>
    <row r="267" hidden="1" outlineLevel="1" s="2885">
      <c r="G267" s="3042" t="n"/>
      <c r="H267" s="3042" t="n"/>
      <c r="I267" s="3042" t="n"/>
      <c r="K267" s="3056" t="n"/>
      <c r="L267" s="3056" t="n"/>
      <c r="M267" s="3056" t="n"/>
      <c r="N267" s="3023" t="n"/>
      <c r="O267" s="3023" t="n"/>
      <c r="P267" s="3023" t="n"/>
      <c r="Q267" s="3023" t="n"/>
      <c r="R267" s="3023" t="n"/>
      <c r="S267" s="3023" t="n"/>
      <c r="T267" s="3023" t="n"/>
      <c r="U267" s="3056" t="n"/>
      <c r="V267" s="3056" t="n"/>
      <c r="W267" s="3056" t="n"/>
      <c r="X267" s="3023" t="n"/>
      <c r="Y267" s="2979" t="n"/>
      <c r="Z267" s="713" t="n"/>
      <c r="AA267" s="713" t="n"/>
      <c r="AB267" s="2979" t="n"/>
      <c r="AC267" s="2979" t="n"/>
      <c r="AD267" s="2979" t="n"/>
      <c r="AE267" s="2979" t="n"/>
      <c r="AF267" s="2979" t="n"/>
      <c r="AH267" s="2979" t="n"/>
      <c r="AI267" s="715" t="n"/>
      <c r="AJ267" s="715" t="n"/>
      <c r="AK267" s="715" t="n"/>
      <c r="AL267" s="715" t="n"/>
      <c r="AM267" s="715" t="n"/>
      <c r="AN267" s="715" t="n"/>
      <c r="AO267" s="715" t="n"/>
      <c r="AP267" s="715" t="n"/>
      <c r="AQ267" s="715" t="n"/>
      <c r="AR267" s="715" t="n"/>
      <c r="AS267" s="715" t="n"/>
      <c r="AT267" s="715" t="n"/>
      <c r="AU267" s="715" t="n"/>
      <c r="AV267" s="715" t="n"/>
      <c r="AW267" s="715" t="n"/>
      <c r="AX267" s="2979" t="n"/>
      <c r="AY267" s="2979" t="n"/>
      <c r="AZ267" s="2979" t="n"/>
      <c r="BA267" s="2979" t="n"/>
      <c r="BB267" s="2979" t="n"/>
      <c r="BC267" s="2979" t="n"/>
      <c r="BD267" s="2979" t="n"/>
      <c r="BE267" s="2979" t="n"/>
      <c r="BF267" s="2979" t="n"/>
      <c r="BG267" s="2979" t="n"/>
    </row>
    <row r="268" hidden="1" outlineLevel="1" s="2885">
      <c r="G268" s="3042" t="n"/>
      <c r="H268" s="3042" t="n"/>
      <c r="I268" s="3042" t="n"/>
      <c r="K268" s="3056" t="n"/>
      <c r="L268" s="3056" t="n"/>
      <c r="M268" s="3056" t="n"/>
      <c r="N268" s="3023" t="n"/>
      <c r="O268" s="3023" t="n"/>
      <c r="P268" s="3023" t="n"/>
      <c r="Q268" s="3023" t="n"/>
      <c r="R268" s="3023" t="n"/>
      <c r="S268" s="3023" t="n"/>
      <c r="T268" s="3023" t="n"/>
      <c r="U268" s="3056" t="n"/>
      <c r="V268" s="3056" t="n"/>
      <c r="W268" s="3056" t="n"/>
      <c r="X268" s="3023" t="n"/>
      <c r="Y268" s="2979" t="n"/>
      <c r="Z268" s="2979" t="n"/>
      <c r="AA268" s="2979" t="n"/>
      <c r="AB268" s="2979" t="n"/>
      <c r="AC268" s="2979" t="n"/>
      <c r="AD268" s="2979" t="n"/>
      <c r="AE268" s="2979" t="n"/>
      <c r="AF268" s="2979" t="n"/>
      <c r="AH268" s="2979" t="n"/>
      <c r="AI268" s="715" t="n"/>
      <c r="AJ268" s="715" t="n"/>
      <c r="AK268" s="715" t="n"/>
      <c r="AL268" s="715" t="n"/>
      <c r="AM268" s="715" t="n"/>
      <c r="AN268" s="715" t="n"/>
      <c r="AO268" s="715" t="n"/>
      <c r="AP268" s="715" t="n"/>
      <c r="AQ268" s="715" t="n"/>
      <c r="AR268" s="715" t="n"/>
      <c r="AS268" s="715" t="n"/>
      <c r="AT268" s="715" t="n"/>
      <c r="AU268" s="715" t="n"/>
      <c r="AV268" s="715" t="n"/>
      <c r="AW268" s="715" t="n"/>
      <c r="AX268" s="2979" t="n"/>
      <c r="AY268" s="2979" t="n"/>
      <c r="AZ268" s="2979" t="n"/>
      <c r="BA268" s="2979" t="n"/>
      <c r="BB268" s="2979" t="n"/>
      <c r="BC268" s="2979" t="n"/>
      <c r="BD268" s="2979" t="n"/>
      <c r="BE268" s="2979" t="n"/>
      <c r="BF268" s="2979" t="n"/>
      <c r="BG268" s="2979" t="n"/>
    </row>
    <row r="269" hidden="1" outlineLevel="1" s="2885">
      <c r="G269" s="3042" t="n"/>
      <c r="H269" s="3042" t="n"/>
      <c r="I269" s="3042" t="n"/>
      <c r="K269" s="3056" t="n"/>
      <c r="L269" s="3056" t="n"/>
      <c r="M269" s="3056" t="n"/>
      <c r="N269" s="3023" t="n"/>
      <c r="O269" s="3023" t="n"/>
      <c r="P269" s="3023" t="n"/>
      <c r="Q269" s="3023" t="n"/>
      <c r="R269" s="3023" t="n"/>
      <c r="S269" s="3023" t="n"/>
      <c r="T269" s="3023" t="n"/>
      <c r="U269" s="3056" t="n"/>
      <c r="V269" s="3056" t="n"/>
      <c r="W269" s="3056" t="n"/>
      <c r="X269" s="3023" t="n"/>
      <c r="Y269" s="2979" t="n"/>
      <c r="Z269" s="2978" t="inlineStr">
        <is>
          <t>3 Year</t>
        </is>
      </c>
      <c r="AB269" s="2979" t="n"/>
      <c r="AC269" s="2979" t="n"/>
      <c r="AD269" s="2979" t="n"/>
      <c r="AE269" s="2979" t="n"/>
      <c r="AF269" s="2979" t="n"/>
      <c r="AH269" s="2979" t="n"/>
      <c r="AI269" s="2979" t="n"/>
      <c r="AJ269" s="2979" t="n"/>
      <c r="AK269" s="2979" t="n"/>
      <c r="AL269" s="2979" t="n"/>
      <c r="AM269" s="2979" t="n"/>
      <c r="AN269" s="2979" t="n"/>
      <c r="AO269" s="2979" t="n"/>
      <c r="AP269" s="2979" t="n"/>
      <c r="AQ269" s="2979" t="n"/>
      <c r="AR269" s="2979" t="n"/>
      <c r="AS269" s="2979" t="n"/>
      <c r="AT269" s="2979" t="n"/>
      <c r="AU269" s="2979" t="n"/>
      <c r="AV269" s="2979" t="n"/>
      <c r="AW269" s="2979" t="n"/>
      <c r="AX269" s="2979" t="n"/>
      <c r="AY269" s="2979" t="n"/>
      <c r="AZ269" s="2979" t="n"/>
      <c r="BA269" s="2979" t="n"/>
      <c r="BB269" s="2979" t="n"/>
      <c r="BC269" s="2979" t="n"/>
      <c r="BD269" s="2979" t="n"/>
      <c r="BE269" s="2979" t="n"/>
      <c r="BF269" s="2979" t="n"/>
      <c r="BG269" s="2979" t="n"/>
    </row>
    <row r="270" hidden="1" outlineLevel="1" s="2885">
      <c r="G270" s="3042" t="n"/>
      <c r="H270" s="3042" t="n"/>
      <c r="I270" s="3042" t="n"/>
      <c r="K270" s="3056" t="n"/>
      <c r="L270" s="3056" t="n"/>
      <c r="M270" s="3056" t="n"/>
      <c r="N270" s="3023" t="n"/>
      <c r="O270" s="3023" t="n"/>
      <c r="P270" s="3023" t="n"/>
      <c r="Q270" s="3023" t="n"/>
      <c r="R270" s="3023" t="n"/>
      <c r="S270" s="3023" t="n"/>
      <c r="T270" s="3023" t="n"/>
      <c r="U270" s="3056" t="n"/>
      <c r="V270" s="3056" t="n"/>
      <c r="W270" s="3056" t="n"/>
      <c r="X270" s="3023" t="n"/>
      <c r="Y270" s="3065" t="inlineStr">
        <is>
          <t>Purchase</t>
        </is>
      </c>
      <c r="Z270" s="3066">
        <f>Z$259</f>
        <v/>
      </c>
      <c r="AA270" s="3066">
        <f>AA$259</f>
        <v/>
      </c>
      <c r="AB270" s="2979" t="n"/>
      <c r="AC270" s="2979" t="n"/>
      <c r="AD270" s="2979" t="n"/>
      <c r="AE270" s="2979" t="n"/>
      <c r="AF270" s="2979" t="n"/>
      <c r="AH270" s="2979" t="n"/>
      <c r="AI270" s="689" t="n"/>
      <c r="AJ270" s="689" t="n"/>
      <c r="AK270" s="689" t="n"/>
      <c r="AL270" s="689" t="n"/>
      <c r="AM270" s="689" t="n"/>
      <c r="AN270" s="689" t="n"/>
      <c r="AO270" s="689" t="n"/>
      <c r="AP270" s="689" t="n"/>
      <c r="AQ270" s="689" t="n"/>
      <c r="AR270" s="689" t="n"/>
      <c r="AS270" s="689" t="n"/>
      <c r="AT270" s="689" t="n"/>
      <c r="AU270" s="689" t="n"/>
      <c r="AV270" s="689" t="n"/>
      <c r="AW270" s="689" t="n"/>
      <c r="AX270" s="689" t="n"/>
      <c r="AY270" s="689" t="n"/>
      <c r="AZ270" s="689" t="n"/>
      <c r="BA270" s="689" t="n"/>
      <c r="BB270" s="689" t="n"/>
      <c r="BC270" s="2979" t="n"/>
      <c r="BD270" s="2979" t="n"/>
      <c r="BE270" s="2979" t="n"/>
      <c r="BF270" s="2979" t="n"/>
      <c r="BG270" s="2979" t="n"/>
    </row>
    <row r="271" hidden="1" outlineLevel="1" s="2885">
      <c r="G271" s="3042" t="n"/>
      <c r="H271" s="3042" t="n"/>
      <c r="I271" s="3042" t="n"/>
      <c r="K271" s="3056" t="n"/>
      <c r="L271" s="3056" t="n"/>
      <c r="M271" s="3056" t="n"/>
      <c r="N271" s="3023" t="n"/>
      <c r="O271" s="3023" t="n"/>
      <c r="P271" s="3023" t="n"/>
      <c r="Q271" s="3023" t="n"/>
      <c r="R271" s="3023" t="n"/>
      <c r="S271" s="3023" t="n"/>
      <c r="T271" s="3023" t="n"/>
      <c r="U271" s="3056" t="n"/>
      <c r="V271" s="3056" t="n"/>
      <c r="W271" s="3056" t="n"/>
      <c r="X271" s="3023" t="n"/>
      <c r="Y271" s="3065" t="inlineStr">
        <is>
          <t>Exit Sale</t>
        </is>
      </c>
      <c r="Z271" s="3066">
        <f>$J47/$Z$257</f>
        <v/>
      </c>
      <c r="AA271" s="3066">
        <f>$J47/$AA$257</f>
        <v/>
      </c>
      <c r="AB271" s="2979" t="n"/>
      <c r="AC271" s="2979" t="n"/>
      <c r="AD271" s="2979" t="n"/>
      <c r="AE271" s="2979" t="n"/>
      <c r="AF271" s="2979" t="n"/>
      <c r="AH271" s="2979" t="n"/>
      <c r="AI271" s="689" t="n"/>
      <c r="AJ271" s="689" t="n"/>
      <c r="AK271" s="689" t="n"/>
      <c r="AL271" s="689" t="n"/>
      <c r="AM271" s="689" t="n"/>
      <c r="AN271" s="689" t="n"/>
      <c r="AO271" s="689" t="n"/>
      <c r="AP271" s="689" t="n"/>
      <c r="AQ271" s="689" t="n"/>
      <c r="AR271" s="689" t="n"/>
      <c r="AS271" s="689" t="n"/>
      <c r="AT271" s="689" t="n"/>
      <c r="AU271" s="689" t="n"/>
      <c r="AV271" s="689" t="n"/>
      <c r="AW271" s="689" t="n"/>
      <c r="AX271" s="689" t="n"/>
      <c r="AY271" s="689" t="n"/>
      <c r="AZ271" s="689" t="n"/>
      <c r="BA271" s="689" t="n"/>
      <c r="BB271" s="689" t="n"/>
      <c r="BC271" s="689" t="n"/>
      <c r="BD271" s="2979" t="n"/>
      <c r="BE271" s="2979" t="n"/>
      <c r="BF271" s="2979" t="n"/>
      <c r="BG271" s="2979" t="n"/>
    </row>
    <row r="272" hidden="1" outlineLevel="1" s="2885">
      <c r="G272" s="3042" t="n"/>
      <c r="H272" s="3042" t="n"/>
      <c r="I272" s="3042" t="n"/>
      <c r="K272" s="3056" t="n"/>
      <c r="L272" s="3056" t="n"/>
      <c r="M272" s="3056" t="n"/>
      <c r="N272" s="3023" t="n"/>
      <c r="O272" s="3023" t="n"/>
      <c r="P272" s="3023" t="n"/>
      <c r="Q272" s="3023" t="n"/>
      <c r="R272" s="3023" t="n"/>
      <c r="S272" s="3023" t="n"/>
      <c r="T272" s="3023" t="n"/>
      <c r="U272" s="3056" t="n"/>
      <c r="V272" s="3056" t="n"/>
      <c r="W272" s="3056" t="n"/>
      <c r="X272" s="3023" t="n"/>
      <c r="Y272" s="3065" t="inlineStr">
        <is>
          <t>Cost of Exit</t>
        </is>
      </c>
      <c r="Z272" s="3066">
        <f>Z271*$F$9</f>
        <v/>
      </c>
      <c r="AA272" s="3066">
        <f>AA271*$F$9</f>
        <v/>
      </c>
      <c r="AB272" s="2979" t="n"/>
      <c r="AC272" s="2979" t="n"/>
      <c r="AD272" s="2979" t="n"/>
      <c r="AE272" s="2979" t="n"/>
      <c r="AF272" s="2979" t="n"/>
      <c r="AH272" s="2979" t="n"/>
      <c r="AI272" s="2979" t="n"/>
      <c r="AJ272" s="2979" t="n"/>
      <c r="AK272" s="2979" t="n"/>
      <c r="AL272" s="2979" t="n"/>
      <c r="AM272" s="2979" t="n"/>
      <c r="AN272" s="2979" t="n"/>
      <c r="AO272" s="2979" t="n"/>
      <c r="AP272" s="2979" t="n"/>
      <c r="AQ272" s="2979" t="n"/>
      <c r="AR272" s="2979" t="n"/>
      <c r="AS272" s="2979" t="n"/>
      <c r="AT272" s="2979" t="n"/>
      <c r="AU272" s="2979" t="n"/>
      <c r="AV272" s="2979" t="n"/>
      <c r="AW272" s="2979" t="n"/>
      <c r="AX272" s="2979" t="n"/>
      <c r="AY272" s="2979" t="n"/>
      <c r="AZ272" s="2979" t="n"/>
      <c r="BA272" s="2979" t="n"/>
      <c r="BB272" s="2979" t="n"/>
      <c r="BC272" s="2979" t="n"/>
      <c r="BD272" s="2979" t="n"/>
      <c r="BE272" s="2979" t="n"/>
      <c r="BF272" s="2979" t="n"/>
      <c r="BG272" s="2979" t="n"/>
    </row>
    <row r="273" hidden="1" outlineLevel="1" s="2885">
      <c r="G273" s="3042" t="n"/>
      <c r="H273" s="3042" t="n"/>
      <c r="I273" s="3042" t="n"/>
      <c r="K273" s="3056" t="n"/>
      <c r="L273" s="3056" t="n"/>
      <c r="M273" s="3056" t="n"/>
      <c r="N273" s="3023" t="n"/>
      <c r="O273" s="3023" t="n"/>
      <c r="P273" s="3023" t="n"/>
      <c r="Q273" s="3023" t="n"/>
      <c r="R273" s="3023" t="n"/>
      <c r="S273" s="3023" t="n"/>
      <c r="T273" s="3023" t="n"/>
      <c r="U273" s="3056" t="n"/>
      <c r="V273" s="3056" t="n"/>
      <c r="W273" s="3056" t="n"/>
      <c r="X273" s="3023" t="n"/>
      <c r="Y273" s="2979" t="n"/>
      <c r="Z273" s="3037" t="n"/>
      <c r="AA273" s="3037" t="n"/>
      <c r="AB273" s="718" t="n"/>
      <c r="AC273" s="2979" t="n"/>
      <c r="AD273" s="2979" t="n"/>
      <c r="AE273" s="2979" t="n"/>
      <c r="AF273" s="718" t="n"/>
      <c r="AH273" s="2979" t="n"/>
      <c r="AI273" s="2979" t="n"/>
      <c r="AJ273" s="2979" t="n"/>
      <c r="AK273" s="2979" t="n"/>
      <c r="AL273" s="2979" t="n"/>
      <c r="AM273" s="2979" t="n"/>
      <c r="AN273" s="2979" t="n"/>
      <c r="AO273" s="2979" t="n"/>
      <c r="AP273" s="2979" t="n"/>
      <c r="AQ273" s="2979" t="n"/>
      <c r="AR273" s="2979" t="n"/>
      <c r="AS273" s="2979" t="n"/>
      <c r="AT273" s="2979" t="n"/>
      <c r="AU273" s="2979" t="n"/>
      <c r="AV273" s="2979" t="n"/>
      <c r="AW273" s="2979" t="n"/>
      <c r="AX273" s="2979" t="n"/>
      <c r="AY273" s="2979" t="n"/>
      <c r="AZ273" s="2979" t="n"/>
      <c r="BA273" s="2979" t="n"/>
      <c r="BB273" s="2979" t="n"/>
      <c r="BC273" s="2979" t="n"/>
      <c r="BD273" s="2979" t="n"/>
      <c r="BE273" s="2979" t="n"/>
      <c r="BF273" s="2979" t="n"/>
      <c r="BG273" s="2979" t="n"/>
    </row>
    <row r="274" hidden="1" outlineLevel="1" s="2885">
      <c r="G274" s="3042" t="n"/>
      <c r="H274" s="3042" t="n"/>
      <c r="I274" s="3042" t="n"/>
      <c r="K274" s="3056" t="n"/>
      <c r="L274" s="3056" t="n"/>
      <c r="M274" s="3056" t="n"/>
      <c r="N274" s="3023" t="n"/>
      <c r="O274" s="3023" t="n"/>
      <c r="P274" s="3023" t="n"/>
      <c r="Q274" s="3023" t="n"/>
      <c r="R274" s="3023" t="n"/>
      <c r="S274" s="3023" t="n"/>
      <c r="T274" s="3023" t="n"/>
      <c r="U274" s="3056" t="n"/>
      <c r="V274" s="3056" t="n"/>
      <c r="W274" s="3056" t="n"/>
      <c r="X274" s="3023" t="n"/>
      <c r="Y274" s="2979" t="inlineStr">
        <is>
          <t>Purchase</t>
        </is>
      </c>
      <c r="Z274" s="3026">
        <f>-Z270</f>
        <v/>
      </c>
      <c r="AA274" s="3026">
        <f>-AA270</f>
        <v/>
      </c>
      <c r="AB274" s="2979" t="n"/>
      <c r="AC274" s="2979" t="n"/>
      <c r="AD274" s="2979" t="n"/>
      <c r="AE274" s="2979" t="n"/>
      <c r="AF274" s="2979" t="n"/>
      <c r="AH274" s="2979" t="n"/>
      <c r="AI274" s="2979" t="n"/>
      <c r="AJ274" s="2979" t="n"/>
      <c r="AK274" s="2979" t="n"/>
      <c r="AL274" s="2979" t="n"/>
      <c r="AM274" s="2979" t="n"/>
      <c r="AN274" s="2979" t="n"/>
      <c r="AO274" s="2979" t="n"/>
      <c r="AP274" s="2979" t="n"/>
      <c r="AQ274" s="2979" t="n"/>
      <c r="AR274" s="2979" t="n"/>
      <c r="AS274" s="2979" t="n"/>
      <c r="AT274" s="2979" t="n"/>
      <c r="AU274" s="2979" t="n"/>
      <c r="AV274" s="2979" t="n"/>
      <c r="AW274" s="2979" t="n"/>
      <c r="AX274" s="2979" t="n"/>
      <c r="AY274" s="2979" t="n"/>
      <c r="AZ274" s="2979" t="n"/>
      <c r="BA274" s="2979" t="n"/>
      <c r="BB274" s="2979" t="n"/>
      <c r="BC274" s="2979" t="n"/>
      <c r="BD274" s="2979" t="n"/>
      <c r="BE274" s="2979" t="n"/>
      <c r="BF274" s="2979" t="n"/>
      <c r="BG274" s="2979" t="n"/>
    </row>
    <row r="275" hidden="1" outlineLevel="1" s="2885">
      <c r="G275" s="3042" t="n"/>
      <c r="H275" s="3042" t="n"/>
      <c r="I275" s="3042" t="n"/>
      <c r="K275" s="3056" t="n"/>
      <c r="L275" s="3056" t="n"/>
      <c r="M275" s="3056" t="n"/>
      <c r="N275" s="3023" t="n"/>
      <c r="O275" s="3023" t="n"/>
      <c r="P275" s="3023" t="n"/>
      <c r="Q275" s="3023" t="n"/>
      <c r="R275" s="3023" t="n"/>
      <c r="S275" s="3023" t="n"/>
      <c r="T275" s="3023" t="n"/>
      <c r="U275" s="3056" t="n"/>
      <c r="V275" s="3056" t="n"/>
      <c r="W275" s="3056" t="n"/>
      <c r="X275" s="3023" t="n"/>
      <c r="Y275" s="2979" t="inlineStr">
        <is>
          <t>Year 1</t>
        </is>
      </c>
      <c r="Z275" s="3026">
        <f>$G49</f>
        <v/>
      </c>
      <c r="AA275" s="3026">
        <f>$G49</f>
        <v/>
      </c>
      <c r="AB275" s="3067" t="n"/>
      <c r="AC275" s="3068" t="n"/>
      <c r="AD275" s="3067" t="n"/>
      <c r="AE275" s="2989" t="n"/>
      <c r="AF275" s="3067" t="n"/>
      <c r="AG275" s="2989" t="n"/>
      <c r="AH275" s="2979" t="n"/>
      <c r="AI275" s="721" t="n"/>
      <c r="AJ275" s="721" t="n"/>
      <c r="AK275" s="721" t="n"/>
      <c r="AL275" s="721" t="n"/>
      <c r="AM275" s="721" t="n"/>
      <c r="AN275" s="721" t="n"/>
      <c r="AO275" s="721" t="n"/>
      <c r="AP275" s="721" t="n"/>
      <c r="AQ275" s="721" t="n"/>
      <c r="AR275" s="721" t="n"/>
      <c r="AS275" s="721" t="n"/>
      <c r="AT275" s="721" t="n"/>
      <c r="AU275" s="721" t="n"/>
      <c r="AV275" s="721" t="n"/>
      <c r="AW275" s="721" t="n"/>
      <c r="AX275" s="721" t="n"/>
      <c r="AY275" s="721" t="n"/>
      <c r="AZ275" s="721" t="n"/>
      <c r="BA275" s="721" t="n"/>
      <c r="BB275" s="721" t="n"/>
      <c r="BC275" s="721" t="n"/>
      <c r="BD275" s="3068" t="n"/>
      <c r="BE275" s="3068" t="n"/>
      <c r="BF275" s="3068" t="n"/>
      <c r="BG275" s="3068" t="n"/>
    </row>
    <row r="276" hidden="1" outlineLevel="1" s="2885">
      <c r="G276" s="3042" t="n"/>
      <c r="H276" s="3042" t="n"/>
      <c r="I276" s="3042" t="n"/>
      <c r="K276" s="3056" t="n"/>
      <c r="L276" s="3056" t="n"/>
      <c r="M276" s="3056" t="n"/>
      <c r="N276" s="3023" t="n"/>
      <c r="O276" s="3023" t="n"/>
      <c r="P276" s="3023" t="n"/>
      <c r="Q276" s="3023" t="n"/>
      <c r="R276" s="3023" t="n"/>
      <c r="S276" s="3023" t="n"/>
      <c r="T276" s="3023" t="n"/>
      <c r="U276" s="3056" t="n"/>
      <c r="V276" s="3056" t="n"/>
      <c r="W276" s="3056" t="n"/>
      <c r="X276" s="3023" t="n"/>
      <c r="Y276" s="2979" t="inlineStr">
        <is>
          <t>Year 2</t>
        </is>
      </c>
      <c r="Z276" s="3026">
        <f>$H49</f>
        <v/>
      </c>
      <c r="AA276" s="3026">
        <f>$H49</f>
        <v/>
      </c>
      <c r="AB276" s="3045" t="n"/>
      <c r="AC276" s="3068" t="n"/>
      <c r="AD276" s="3045" t="n"/>
      <c r="AE276" s="2989" t="n"/>
      <c r="AF276" s="3045" t="n"/>
      <c r="AG276" s="2989" t="n"/>
      <c r="AH276" s="2979" t="n"/>
      <c r="AI276" s="2979" t="n"/>
      <c r="AJ276" s="2979" t="n"/>
      <c r="AK276" s="2979" t="n"/>
      <c r="AL276" s="2979" t="n"/>
      <c r="AM276" s="2979" t="n"/>
      <c r="AN276" s="2979" t="n"/>
      <c r="AO276" s="2979" t="n"/>
      <c r="AP276" s="2979" t="n"/>
      <c r="AQ276" s="2979" t="n"/>
      <c r="AR276" s="2979" t="n"/>
      <c r="AS276" s="2979" t="n"/>
      <c r="AT276" s="2979" t="n"/>
      <c r="AU276" s="2979" t="n"/>
      <c r="AV276" s="2979" t="n"/>
      <c r="AW276" s="2979" t="n"/>
      <c r="AX276" s="2979" t="n"/>
      <c r="AY276" s="2979" t="n"/>
      <c r="AZ276" s="2979" t="n"/>
      <c r="BA276" s="2979" t="n"/>
      <c r="BB276" s="2979" t="n"/>
      <c r="BC276" s="2979" t="n"/>
      <c r="BD276" s="3068" t="n"/>
      <c r="BE276" s="3068" t="n"/>
      <c r="BF276" s="3068" t="n"/>
      <c r="BG276" s="3068" t="n"/>
    </row>
    <row r="277" hidden="1" outlineLevel="1" s="2885">
      <c r="G277" s="3042" t="n"/>
      <c r="H277" s="3042" t="n"/>
      <c r="I277" s="3042" t="n"/>
      <c r="K277" s="3056" t="n"/>
      <c r="L277" s="3056" t="n"/>
      <c r="M277" s="3056" t="n"/>
      <c r="N277" s="3023" t="n"/>
      <c r="O277" s="3023" t="n"/>
      <c r="P277" s="3023" t="n"/>
      <c r="Q277" s="3023" t="n"/>
      <c r="R277" s="3023" t="n"/>
      <c r="S277" s="3023" t="n"/>
      <c r="T277" s="3023" t="n"/>
      <c r="U277" s="3056" t="n"/>
      <c r="V277" s="3056" t="n"/>
      <c r="W277" s="3056" t="n"/>
      <c r="X277" s="3023" t="n"/>
      <c r="Y277" s="2979" t="inlineStr">
        <is>
          <t>Year 3</t>
        </is>
      </c>
      <c r="Z277" s="3026">
        <f>$I49+Z271-Z272</f>
        <v/>
      </c>
      <c r="AA277" s="3026">
        <f>$I49+AA271-AA272</f>
        <v/>
      </c>
      <c r="AB277" s="2979" t="n"/>
      <c r="AC277" s="2979" t="n"/>
      <c r="AD277" s="2979" t="n"/>
      <c r="AF277" s="2979" t="n"/>
      <c r="AH277" s="2979" t="n"/>
      <c r="AX277" s="3069" t="n"/>
      <c r="AY277" s="3069" t="n"/>
      <c r="AZ277" s="3069" t="n"/>
      <c r="BA277" s="3069" t="n"/>
      <c r="BB277" s="3069" t="n"/>
      <c r="BC277" s="3069" t="n"/>
      <c r="BD277" s="3069" t="n"/>
      <c r="BE277" s="2979" t="n"/>
      <c r="BF277" s="2979" t="n"/>
      <c r="BG277" s="2979" t="n"/>
    </row>
    <row r="278" hidden="1" outlineLevel="1" s="2885">
      <c r="G278" s="3042" t="n"/>
      <c r="H278" s="3042" t="n"/>
      <c r="I278" s="3042" t="n"/>
      <c r="K278" s="3056" t="n"/>
      <c r="L278" s="3056" t="n"/>
      <c r="M278" s="3056" t="n"/>
      <c r="N278" s="3023" t="n"/>
      <c r="O278" s="3023" t="n"/>
      <c r="P278" s="3023" t="n"/>
      <c r="Q278" s="3023" t="n"/>
      <c r="R278" s="3023" t="n"/>
      <c r="S278" s="3023" t="n"/>
      <c r="T278" s="3023" t="n"/>
      <c r="U278" s="3056" t="n"/>
      <c r="V278" s="3056" t="n"/>
      <c r="W278" s="3056" t="n"/>
      <c r="X278" s="3023" t="n"/>
      <c r="Z278" s="3026" t="n"/>
      <c r="AA278" s="3026" t="n"/>
      <c r="AB278" s="668" t="n"/>
      <c r="AC278" s="2979" t="n"/>
      <c r="AD278" s="668" t="n"/>
      <c r="AF278" s="668" t="n"/>
      <c r="AH278" s="3070" t="n"/>
      <c r="AX278" s="2979" t="n"/>
      <c r="AY278" s="2979" t="n"/>
      <c r="AZ278" s="2979" t="n"/>
      <c r="BA278" s="2979" t="n"/>
      <c r="BB278" s="2979" t="n"/>
      <c r="BC278" s="2979" t="n"/>
      <c r="BD278" s="2979" t="n"/>
      <c r="BE278" s="2979" t="n"/>
      <c r="BF278" s="2979" t="n"/>
      <c r="BG278" s="2979" t="n"/>
    </row>
    <row r="279" hidden="1" outlineLevel="1" s="2885">
      <c r="G279" s="3042" t="n"/>
      <c r="H279" s="3042" t="n"/>
      <c r="I279" s="3042" t="n"/>
      <c r="K279" s="3056" t="n"/>
      <c r="L279" s="3056" t="n"/>
      <c r="M279" s="3056" t="n"/>
      <c r="N279" s="3023" t="n"/>
      <c r="O279" s="3023" t="n"/>
      <c r="P279" s="3023" t="n"/>
      <c r="Q279" s="3023" t="n"/>
      <c r="R279" s="3023" t="n"/>
      <c r="S279" s="3023" t="n"/>
      <c r="T279" s="3023" t="n"/>
      <c r="U279" s="3056" t="n"/>
      <c r="V279" s="3056" t="n"/>
      <c r="W279" s="3056" t="n"/>
      <c r="X279" s="3023" t="n"/>
      <c r="Y279" s="2979" t="n"/>
      <c r="Z279" s="2978" t="inlineStr">
        <is>
          <t>5 Year</t>
        </is>
      </c>
      <c r="AB279" s="668" t="n"/>
      <c r="AC279" s="2979" t="n"/>
      <c r="AD279" s="668" t="n"/>
      <c r="AF279" s="668" t="n"/>
      <c r="AH279" s="2979" t="n"/>
      <c r="AI279" s="2979" t="n"/>
      <c r="AJ279" s="2979" t="n"/>
      <c r="AK279" s="2979" t="n"/>
      <c r="AL279" s="2979" t="n"/>
      <c r="AM279" s="2979" t="n"/>
      <c r="AN279" s="2979" t="n"/>
      <c r="AO279" s="2979" t="n"/>
      <c r="AP279" s="2979" t="n"/>
      <c r="AQ279" s="2979" t="n"/>
      <c r="AR279" s="2979" t="n"/>
      <c r="AS279" s="2979" t="n"/>
      <c r="AT279" s="2979" t="n"/>
      <c r="AU279" s="2979" t="n"/>
      <c r="AV279" s="2979" t="n"/>
      <c r="AW279" s="2979" t="n"/>
      <c r="AX279" s="2979" t="n"/>
      <c r="AY279" s="2979" t="n"/>
      <c r="AZ279" s="2979" t="n"/>
      <c r="BA279" s="2979" t="n"/>
      <c r="BB279" s="2979" t="n"/>
      <c r="BC279" s="2979" t="n"/>
      <c r="BD279" s="2979" t="n"/>
      <c r="BE279" s="2979" t="n"/>
      <c r="BF279" s="3069" t="n"/>
      <c r="BG279" s="3069" t="n"/>
    </row>
    <row r="280" hidden="1" outlineLevel="1" s="2885">
      <c r="G280" s="3042" t="n"/>
      <c r="H280" s="3042" t="n"/>
      <c r="I280" s="3042" t="n"/>
      <c r="K280" s="3056" t="n"/>
      <c r="L280" s="3056" t="n"/>
      <c r="M280" s="3056" t="n"/>
      <c r="N280" s="3023" t="n"/>
      <c r="O280" s="3023" t="n"/>
      <c r="P280" s="3023" t="n"/>
      <c r="Q280" s="3023" t="n"/>
      <c r="R280" s="3023" t="n"/>
      <c r="S280" s="3023" t="n"/>
      <c r="T280" s="3023" t="n"/>
      <c r="U280" s="3056" t="n"/>
      <c r="V280" s="3056" t="n"/>
      <c r="W280" s="3056" t="n"/>
      <c r="X280" s="3023" t="n"/>
      <c r="Y280" s="3065" t="inlineStr">
        <is>
          <t>Purchase</t>
        </is>
      </c>
      <c r="Z280" s="3066">
        <f>Z$259</f>
        <v/>
      </c>
      <c r="AA280" s="3066">
        <f>AA$259</f>
        <v/>
      </c>
      <c r="AB280" s="668" t="n"/>
      <c r="AC280" s="2979" t="n"/>
      <c r="AD280" s="668" t="n"/>
      <c r="AF280" s="668" t="n"/>
      <c r="AH280" s="2979" t="n"/>
      <c r="AI280" s="665" t="n"/>
      <c r="AJ280" s="2979" t="n"/>
      <c r="AK280" s="2979" t="n"/>
      <c r="AL280" s="2979" t="n"/>
      <c r="AM280" s="2979" t="n"/>
      <c r="AN280" s="2979" t="n"/>
      <c r="AO280" s="2979" t="n"/>
      <c r="AP280" s="2979" t="n"/>
      <c r="AQ280" s="2979" t="n"/>
      <c r="AR280" s="2979" t="n"/>
      <c r="AS280" s="2979" t="n"/>
      <c r="AT280" s="2979" t="n"/>
      <c r="AU280" s="2979" t="n"/>
      <c r="AV280" s="2979" t="n"/>
      <c r="AW280" s="2979" t="n"/>
      <c r="AX280" s="2979" t="n"/>
      <c r="AY280" s="2979" t="n"/>
      <c r="AZ280" s="2979" t="n"/>
      <c r="BA280" s="2979" t="n"/>
      <c r="BB280" s="2979" t="n"/>
      <c r="BC280" s="2979" t="n"/>
      <c r="BD280" s="2979" t="n"/>
      <c r="BE280" s="2979" t="n"/>
      <c r="BF280" s="2979" t="n"/>
      <c r="BG280" s="2979" t="n"/>
    </row>
    <row r="281" hidden="1" outlineLevel="1" s="2885">
      <c r="G281" s="3042" t="n"/>
      <c r="H281" s="3042" t="n"/>
      <c r="I281" s="3042" t="n"/>
      <c r="K281" s="3056" t="n"/>
      <c r="L281" s="3056" t="n"/>
      <c r="M281" s="3056" t="n"/>
      <c r="N281" s="3023" t="n"/>
      <c r="O281" s="3023" t="n"/>
      <c r="P281" s="3023" t="n"/>
      <c r="Q281" s="3023" t="n"/>
      <c r="R281" s="3023" t="n"/>
      <c r="S281" s="3023" t="n"/>
      <c r="T281" s="3023" t="n"/>
      <c r="U281" s="3056" t="n"/>
      <c r="V281" s="3056" t="n"/>
      <c r="W281" s="3056" t="n"/>
      <c r="X281" s="3023" t="n"/>
      <c r="Y281" s="3065" t="inlineStr">
        <is>
          <t>Exit Sale</t>
        </is>
      </c>
      <c r="Z281" s="3066">
        <f>$L47/$Z$257</f>
        <v/>
      </c>
      <c r="AA281" s="3066">
        <f>$L47/$AA$257</f>
        <v/>
      </c>
      <c r="AB281" s="668" t="n"/>
      <c r="AC281" s="2979" t="n"/>
      <c r="AD281" s="668" t="n"/>
      <c r="AF281" s="668" t="n"/>
      <c r="AH281" s="2979" t="n"/>
      <c r="AI281" s="667" t="n"/>
      <c r="AJ281" s="667" t="n"/>
      <c r="AK281" s="667" t="n"/>
      <c r="AL281" s="667" t="n"/>
      <c r="AM281" s="667" t="n"/>
      <c r="AN281" s="667" t="n"/>
      <c r="AO281" s="667" t="n"/>
      <c r="AP281" s="667" t="n"/>
      <c r="AQ281" s="667" t="n"/>
      <c r="AR281" s="667" t="n"/>
      <c r="AS281" s="667" t="n"/>
      <c r="AT281" s="667" t="n"/>
      <c r="AU281" s="667" t="n"/>
      <c r="AV281" s="667" t="n"/>
      <c r="AW281" s="667" t="n"/>
      <c r="AX281" s="667" t="n"/>
      <c r="AY281" s="667" t="n"/>
      <c r="AZ281" s="667" t="n"/>
      <c r="BA281" s="667" t="n"/>
      <c r="BB281" s="667" t="n"/>
      <c r="BC281" s="667" t="n"/>
      <c r="BD281" s="2979" t="n"/>
      <c r="BE281" s="2979" t="n"/>
      <c r="BF281" s="3069" t="n"/>
      <c r="BG281" s="3069" t="n"/>
    </row>
    <row r="282" hidden="1" outlineLevel="1" s="2885">
      <c r="G282" s="3042" t="n"/>
      <c r="H282" s="3042" t="n"/>
      <c r="I282" s="3042" t="n"/>
      <c r="K282" s="3056" t="n"/>
      <c r="L282" s="3056" t="n"/>
      <c r="M282" s="3056" t="n"/>
      <c r="N282" s="3023" t="n"/>
      <c r="O282" s="3023" t="n"/>
      <c r="P282" s="3023" t="n"/>
      <c r="Q282" s="3023" t="n"/>
      <c r="R282" s="3023" t="n"/>
      <c r="S282" s="3023" t="n"/>
      <c r="T282" s="3023" t="n"/>
      <c r="U282" s="3056" t="n"/>
      <c r="V282" s="3056" t="n"/>
      <c r="W282" s="3056" t="n"/>
      <c r="X282" s="3023" t="n"/>
      <c r="Y282" s="3065" t="inlineStr">
        <is>
          <t>Cost of Exit</t>
        </is>
      </c>
      <c r="Z282" s="3066">
        <f>Z281*$F$9</f>
        <v/>
      </c>
      <c r="AA282" s="3066">
        <f>AA281*$F$9</f>
        <v/>
      </c>
      <c r="AB282" s="2979" t="n"/>
      <c r="AC282" s="2979" t="n"/>
      <c r="AD282" s="2979" t="n"/>
      <c r="AE282" s="2979" t="n"/>
      <c r="AF282" s="2979" t="n"/>
      <c r="AH282" s="2979" t="n"/>
      <c r="AI282" s="2979" t="n"/>
      <c r="AJ282" s="2979" t="n"/>
      <c r="AK282" s="2979" t="n"/>
      <c r="AL282" s="2979" t="n"/>
      <c r="AM282" s="2979" t="n"/>
      <c r="AN282" s="2979" t="n"/>
      <c r="AO282" s="2979" t="n"/>
      <c r="AP282" s="2979" t="n"/>
      <c r="AQ282" s="2979" t="n"/>
      <c r="AR282" s="2979" t="n"/>
      <c r="AS282" s="2979" t="n"/>
      <c r="AT282" s="2979" t="n"/>
      <c r="AU282" s="2979" t="n"/>
      <c r="AV282" s="2979" t="n"/>
      <c r="AW282" s="2979" t="n"/>
      <c r="AX282" s="2979" t="n"/>
      <c r="AY282" s="2979" t="n"/>
      <c r="AZ282" s="2979" t="n"/>
      <c r="BA282" s="2979" t="n"/>
      <c r="BB282" s="2979" t="n"/>
      <c r="BC282" s="2979" t="n"/>
      <c r="BD282" s="2979" t="n"/>
      <c r="BE282" s="2979" t="n"/>
      <c r="BF282" s="2979" t="n"/>
      <c r="BG282" s="2979" t="n"/>
    </row>
    <row r="283" hidden="1" outlineLevel="1" s="2885">
      <c r="G283" s="3042" t="n"/>
      <c r="H283" s="3042" t="n"/>
      <c r="I283" s="3042" t="n"/>
      <c r="K283" s="3056" t="n"/>
      <c r="L283" s="3056" t="n"/>
      <c r="M283" s="3056" t="n"/>
      <c r="N283" s="3023" t="n"/>
      <c r="O283" s="3023" t="n"/>
      <c r="P283" s="3023" t="n"/>
      <c r="Q283" s="3023" t="n"/>
      <c r="R283" s="3023" t="n"/>
      <c r="S283" s="3023" t="n"/>
      <c r="T283" s="3023" t="n"/>
      <c r="U283" s="3056" t="n"/>
      <c r="V283" s="3056" t="n"/>
      <c r="W283" s="3056" t="n"/>
      <c r="X283" s="3023" t="n"/>
      <c r="Y283" s="2979" t="n"/>
      <c r="Z283" s="3037" t="n"/>
      <c r="AA283" s="3037" t="n"/>
      <c r="AB283" s="718" t="n"/>
      <c r="AC283" s="2979" t="n"/>
      <c r="AD283" s="718" t="n"/>
      <c r="AE283" s="718" t="n"/>
      <c r="AF283" s="718" t="n"/>
      <c r="AH283" s="2979" t="n"/>
      <c r="AI283" s="2979" t="n"/>
      <c r="AJ283" s="2979" t="n"/>
      <c r="AK283" s="2979" t="n"/>
      <c r="AL283" s="2979" t="n"/>
      <c r="AM283" s="2979" t="n"/>
      <c r="AN283" s="2979" t="n"/>
      <c r="AO283" s="2979" t="n"/>
      <c r="AP283" s="2979" t="n"/>
      <c r="AQ283" s="2979" t="n"/>
      <c r="AR283" s="2979" t="n"/>
      <c r="AS283" s="2979" t="n"/>
      <c r="AT283" s="2979" t="n"/>
      <c r="AU283" s="2979" t="n"/>
      <c r="AV283" s="2979" t="n"/>
      <c r="AW283" s="2979" t="n"/>
      <c r="AX283" s="2979" t="n"/>
      <c r="AY283" s="2979" t="n"/>
      <c r="AZ283" s="2979" t="n"/>
      <c r="BA283" s="2979" t="n"/>
      <c r="BB283" s="2979" t="n"/>
      <c r="BC283" s="2979" t="n"/>
      <c r="BD283" s="2979" t="n"/>
      <c r="BE283" s="2979" t="n"/>
      <c r="BF283" s="2979" t="n"/>
      <c r="BG283" s="2979" t="n"/>
    </row>
    <row r="284" hidden="1" outlineLevel="1" s="2885">
      <c r="G284" s="3042" t="n"/>
      <c r="H284" s="3042" t="n"/>
      <c r="I284" s="3042" t="n"/>
      <c r="K284" s="3056" t="n"/>
      <c r="L284" s="3056" t="n"/>
      <c r="M284" s="3056" t="n"/>
      <c r="N284" s="3023" t="n"/>
      <c r="O284" s="3023" t="n"/>
      <c r="P284" s="3023" t="n"/>
      <c r="Q284" s="3023" t="n"/>
      <c r="R284" s="3023" t="n"/>
      <c r="S284" s="3023" t="n"/>
      <c r="T284" s="3023" t="n"/>
      <c r="U284" s="3056" t="n"/>
      <c r="V284" s="3056" t="n"/>
      <c r="W284" s="3056" t="n"/>
      <c r="X284" s="3023" t="n"/>
      <c r="Y284" s="2979" t="inlineStr">
        <is>
          <t>Purchase</t>
        </is>
      </c>
      <c r="Z284" s="3026">
        <f>-Z280</f>
        <v/>
      </c>
      <c r="AA284" s="3026">
        <f>-AA280</f>
        <v/>
      </c>
      <c r="AB284" s="2979" t="n"/>
      <c r="AC284" s="2979" t="n"/>
      <c r="AD284" s="2979" t="n"/>
      <c r="AE284" s="2979" t="n"/>
      <c r="AF284" s="2979" t="n"/>
      <c r="AH284" s="2979" t="n"/>
      <c r="AI284" s="2979" t="n"/>
      <c r="AJ284" s="2979" t="n"/>
      <c r="AK284" s="2979" t="n"/>
      <c r="AL284" s="2979" t="n"/>
      <c r="AM284" s="2979" t="n"/>
      <c r="AN284" s="2979" t="n"/>
      <c r="AO284" s="2979" t="n"/>
      <c r="AP284" s="2979" t="n"/>
      <c r="AQ284" s="2979" t="n"/>
      <c r="AR284" s="2979" t="n"/>
      <c r="AS284" s="2979" t="n"/>
      <c r="AT284" s="2979" t="n"/>
      <c r="AU284" s="2979" t="n"/>
      <c r="AV284" s="2979" t="n"/>
      <c r="AW284" s="2979" t="n"/>
      <c r="AX284" s="2979" t="n"/>
      <c r="AY284" s="2979" t="n"/>
      <c r="AZ284" s="2979" t="n"/>
      <c r="BA284" s="2979" t="n"/>
      <c r="BB284" s="2979" t="n"/>
      <c r="BC284" s="2979" t="n"/>
      <c r="BD284" s="2979" t="n"/>
      <c r="BE284" s="2979" t="n"/>
      <c r="BF284" s="2979" t="n"/>
      <c r="BG284" s="2979" t="n"/>
    </row>
    <row r="285" hidden="1" outlineLevel="1" s="2885">
      <c r="G285" s="3042" t="n"/>
      <c r="H285" s="3042" t="n"/>
      <c r="I285" s="3042" t="n"/>
      <c r="K285" s="3037" t="n"/>
      <c r="L285" s="3037" t="n"/>
      <c r="M285" s="3037" t="n"/>
      <c r="U285" s="3037" t="n"/>
      <c r="V285" s="3037" t="n"/>
      <c r="W285" s="3037" t="n"/>
      <c r="Y285" s="2979" t="inlineStr">
        <is>
          <t>Year 1</t>
        </is>
      </c>
      <c r="Z285" s="3026">
        <f>$G49</f>
        <v/>
      </c>
      <c r="AA285" s="3026">
        <f>$G49</f>
        <v/>
      </c>
      <c r="AB285" s="718" t="n"/>
      <c r="AC285" s="2979" t="n"/>
      <c r="AD285" s="718" t="n"/>
      <c r="AE285" s="718" t="n"/>
      <c r="AF285" s="718" t="n"/>
      <c r="AH285" s="2979" t="n"/>
      <c r="AI285" s="2979" t="n"/>
      <c r="AJ285" s="2979" t="n"/>
      <c r="AK285" s="2979" t="n"/>
      <c r="AL285" s="2979" t="n"/>
      <c r="AM285" s="2979" t="n"/>
      <c r="AN285" s="2979" t="n"/>
      <c r="AO285" s="2979" t="n"/>
      <c r="AP285" s="2979" t="n"/>
      <c r="AQ285" s="2979" t="n"/>
      <c r="AR285" s="2979" t="n"/>
      <c r="AS285" s="2979" t="n"/>
      <c r="AT285" s="2979" t="n"/>
      <c r="AU285" s="2979" t="n"/>
      <c r="AV285" s="2979" t="n"/>
      <c r="AW285" s="2979" t="n"/>
      <c r="AX285" s="2979" t="n"/>
      <c r="AY285" s="2979" t="n"/>
      <c r="AZ285" s="2979" t="n"/>
      <c r="BA285" s="2979" t="n"/>
      <c r="BB285" s="2979" t="n"/>
      <c r="BC285" s="2979" t="n"/>
      <c r="BD285" s="2979" t="n"/>
      <c r="BE285" s="2979" t="n"/>
      <c r="BF285" s="2979" t="n"/>
      <c r="BG285" s="2979" t="n"/>
    </row>
    <row r="286" hidden="1" outlineLevel="1" s="2885">
      <c r="G286" s="3042" t="n"/>
      <c r="H286" s="3042" t="n"/>
      <c r="I286" s="3042" t="n"/>
      <c r="K286" s="3037" t="n"/>
      <c r="L286" s="3037" t="n"/>
      <c r="M286" s="3037" t="n"/>
      <c r="U286" s="3037" t="n"/>
      <c r="V286" s="3037" t="n"/>
      <c r="W286" s="3037" t="n"/>
      <c r="Y286" s="2979" t="inlineStr">
        <is>
          <t>Year 2</t>
        </is>
      </c>
      <c r="Z286" s="3026">
        <f>$H49</f>
        <v/>
      </c>
      <c r="AA286" s="3026">
        <f>$H49</f>
        <v/>
      </c>
      <c r="AB286" s="2979" t="n"/>
      <c r="AC286" s="2979" t="n"/>
      <c r="AD286" s="2979" t="n"/>
      <c r="AE286" s="2979" t="n"/>
      <c r="AF286" s="2979" t="n"/>
      <c r="AH286" s="2979" t="n"/>
      <c r="AI286" s="2979" t="n"/>
      <c r="AJ286" s="2979" t="n"/>
      <c r="AK286" s="2979" t="n"/>
      <c r="AL286" s="2979" t="n"/>
      <c r="AM286" s="2979" t="n"/>
      <c r="AN286" s="2979" t="n"/>
      <c r="AO286" s="2979" t="n"/>
      <c r="AP286" s="2979" t="n"/>
      <c r="AQ286" s="2979" t="n"/>
      <c r="AR286" s="2979" t="n"/>
      <c r="AS286" s="2979" t="n"/>
      <c r="AT286" s="2979" t="n"/>
      <c r="AU286" s="2979" t="n"/>
      <c r="AV286" s="2979" t="n"/>
      <c r="AW286" s="2979" t="n"/>
      <c r="AX286" s="2979" t="n"/>
      <c r="AY286" s="2979" t="n"/>
      <c r="AZ286" s="2979" t="n"/>
      <c r="BA286" s="2979" t="n"/>
      <c r="BB286" s="2979" t="n"/>
      <c r="BC286" s="2979" t="n"/>
      <c r="BD286" s="2979" t="n"/>
      <c r="BE286" s="2979" t="n"/>
      <c r="BF286" s="2979" t="n"/>
      <c r="BG286" s="2979" t="n"/>
    </row>
    <row r="287" hidden="1" outlineLevel="1" s="2885">
      <c r="Y287" s="2979" t="inlineStr">
        <is>
          <t>Year 3</t>
        </is>
      </c>
      <c r="Z287" s="3026">
        <f>$I49</f>
        <v/>
      </c>
      <c r="AA287" s="3026">
        <f>$I49</f>
        <v/>
      </c>
      <c r="AB287" s="2979" t="n"/>
      <c r="AC287" s="2979" t="n"/>
      <c r="AD287" s="2979" t="n"/>
      <c r="AE287" s="2979" t="n"/>
      <c r="AF287" s="2979" t="n"/>
      <c r="AH287" s="2979" t="n"/>
      <c r="AI287" s="2979" t="n"/>
      <c r="AJ287" s="2979" t="n"/>
      <c r="AK287" s="2979" t="n"/>
      <c r="AL287" s="2979" t="n"/>
      <c r="AM287" s="2979" t="n"/>
      <c r="AN287" s="2979" t="n"/>
      <c r="AO287" s="2979" t="n"/>
      <c r="AP287" s="2979" t="n"/>
      <c r="AQ287" s="2979" t="n"/>
      <c r="AR287" s="2979" t="n"/>
      <c r="AS287" s="2979" t="n"/>
      <c r="AT287" s="2979" t="n"/>
      <c r="AU287" s="2979" t="n"/>
      <c r="AV287" s="2979" t="n"/>
      <c r="AW287" s="2979" t="n"/>
      <c r="AX287" s="2979" t="n"/>
      <c r="AY287" s="2979" t="n"/>
      <c r="AZ287" s="2979" t="n"/>
      <c r="BA287" s="2979" t="n"/>
      <c r="BB287" s="2979" t="n"/>
      <c r="BC287" s="2979" t="n"/>
      <c r="BD287" s="2979" t="n"/>
      <c r="BE287" s="2979" t="n"/>
      <c r="BF287" s="2979" t="n"/>
      <c r="BG287" s="2979" t="n"/>
    </row>
    <row r="288" hidden="1" outlineLevel="1" s="2885">
      <c r="Y288" s="2979" t="inlineStr">
        <is>
          <t>Year 4</t>
        </is>
      </c>
      <c r="Z288" s="3026">
        <f>$J49</f>
        <v/>
      </c>
      <c r="AA288" s="3026">
        <f>$J49</f>
        <v/>
      </c>
      <c r="AB288" s="2979" t="n"/>
      <c r="AC288" s="2979" t="n"/>
      <c r="AD288" s="2979" t="n"/>
      <c r="AE288" s="2979" t="n"/>
      <c r="AF288" s="2979" t="n"/>
      <c r="AH288" s="2979" t="n"/>
      <c r="AI288" s="3071" t="n"/>
      <c r="AJ288" s="3071" t="n"/>
      <c r="AK288" s="3071" t="n"/>
      <c r="AL288" s="3071" t="n"/>
      <c r="AM288" s="3071" t="n"/>
      <c r="AN288" s="3071" t="n"/>
      <c r="AO288" s="3071" t="n"/>
      <c r="AP288" s="3071" t="n"/>
      <c r="AQ288" s="3071" t="n"/>
      <c r="AR288" s="3071" t="n"/>
      <c r="AS288" s="3071" t="n"/>
      <c r="AT288" s="3071" t="n"/>
      <c r="AU288" s="3071" t="n"/>
      <c r="AV288" s="3071" t="n"/>
      <c r="AW288" s="3071" t="n"/>
      <c r="AX288" s="3071" t="n"/>
      <c r="AY288" s="2979" t="n"/>
      <c r="AZ288" s="2979" t="n"/>
      <c r="BA288" s="2979" t="n"/>
      <c r="BB288" s="2979" t="n"/>
      <c r="BC288" s="2979" t="n"/>
      <c r="BD288" s="2979" t="n"/>
      <c r="BE288" s="2979" t="n"/>
      <c r="BF288" s="2979" t="n"/>
      <c r="BG288" s="2979" t="n"/>
    </row>
    <row r="289" hidden="1" outlineLevel="1" s="2885">
      <c r="Y289" s="2979" t="inlineStr">
        <is>
          <t>Year 5</t>
        </is>
      </c>
      <c r="Z289" s="3026">
        <f>$K49+Z281-Z282</f>
        <v/>
      </c>
      <c r="AA289" s="3026">
        <f>$K49+AA281-AA282</f>
        <v/>
      </c>
      <c r="AB289" s="2979" t="n"/>
      <c r="AG289" s="664" t="n"/>
      <c r="AH289" s="666" t="n"/>
      <c r="AI289" s="721" t="n"/>
      <c r="AJ289" s="721" t="n"/>
      <c r="AK289" s="721" t="n"/>
      <c r="AL289" s="721" t="n"/>
      <c r="AM289" s="721" t="n"/>
      <c r="AN289" s="721" t="n"/>
      <c r="AO289" s="721" t="n"/>
      <c r="AP289" s="721" t="n"/>
      <c r="AQ289" s="721" t="n"/>
      <c r="AR289" s="721" t="n"/>
      <c r="AS289" s="721" t="n"/>
      <c r="AT289" s="721" t="n"/>
      <c r="AU289" s="721" t="n"/>
      <c r="AV289" s="721" t="n"/>
      <c r="AW289" s="721" t="n"/>
      <c r="AX289" s="2979" t="n"/>
      <c r="AY289" s="2979" t="n"/>
      <c r="AZ289" s="2979" t="n"/>
      <c r="BA289" s="2979" t="n"/>
      <c r="BB289" s="2979" t="n"/>
      <c r="BC289" s="2979" t="n"/>
      <c r="BD289" s="2979" t="n"/>
      <c r="BE289" s="2979" t="n"/>
      <c r="BF289" s="666" t="n"/>
      <c r="BG289" s="2979" t="n"/>
    </row>
    <row r="290" hidden="1" outlineLevel="1" s="2885">
      <c r="Y290" s="2979" t="n"/>
      <c r="AB290" s="2979" t="n"/>
      <c r="AG290" s="664" t="n"/>
      <c r="AH290" s="2979" t="n"/>
      <c r="AI290" s="667" t="n"/>
      <c r="AJ290" s="667" t="n"/>
      <c r="AK290" s="667" t="n"/>
      <c r="AL290" s="667" t="n"/>
      <c r="AM290" s="667" t="n"/>
      <c r="AN290" s="667" t="n"/>
      <c r="AO290" s="667" t="n"/>
      <c r="AP290" s="667" t="n"/>
      <c r="AQ290" s="667" t="n"/>
      <c r="AR290" s="667" t="n"/>
      <c r="AS290" s="667" t="n"/>
      <c r="AT290" s="667" t="n"/>
      <c r="AU290" s="667" t="n"/>
      <c r="AV290" s="667" t="n"/>
      <c r="AW290" s="667" t="n"/>
      <c r="AX290" s="667" t="n"/>
      <c r="AY290" s="667" t="n"/>
      <c r="AZ290" s="667" t="n"/>
      <c r="BA290" s="667" t="n"/>
      <c r="BB290" s="667" t="n"/>
      <c r="BC290" s="667" t="n"/>
      <c r="BD290" s="2979" t="n"/>
      <c r="BE290" s="2979" t="n"/>
      <c r="BF290" s="2979" t="n"/>
      <c r="BG290" s="2979" t="n"/>
    </row>
    <row r="291" hidden="1" outlineLevel="1" s="2885">
      <c r="Y291" s="2979" t="n"/>
      <c r="Z291" s="2978" t="inlineStr">
        <is>
          <t>7 Year</t>
        </is>
      </c>
      <c r="AB291" s="2979" t="n"/>
      <c r="AG291" s="664" t="n"/>
      <c r="AH291" s="2979" t="n"/>
      <c r="AI291" s="667" t="n"/>
      <c r="AJ291" s="667" t="n"/>
      <c r="AK291" s="667" t="n"/>
      <c r="AL291" s="667" t="n"/>
      <c r="AM291" s="667" t="n"/>
      <c r="AN291" s="667" t="n"/>
      <c r="AO291" s="667" t="n"/>
      <c r="AP291" s="667" t="n"/>
      <c r="AQ291" s="667" t="n"/>
      <c r="AR291" s="667" t="n"/>
      <c r="AS291" s="667" t="n"/>
      <c r="AT291" s="667" t="n"/>
      <c r="AU291" s="667" t="n"/>
      <c r="AV291" s="667" t="n"/>
      <c r="AW291" s="667" t="n"/>
      <c r="AX291" s="667" t="n"/>
      <c r="AY291" s="667" t="n"/>
      <c r="AZ291" s="667" t="n"/>
      <c r="BA291" s="667" t="n"/>
      <c r="BB291" s="667" t="n"/>
      <c r="BC291" s="667" t="n"/>
      <c r="BD291" s="2979" t="n"/>
      <c r="BE291" s="2979" t="n"/>
      <c r="BF291" s="2979" t="n"/>
      <c r="BG291" s="2979" t="n"/>
    </row>
    <row r="292" hidden="1" outlineLevel="1" s="2885">
      <c r="Y292" s="3065" t="inlineStr">
        <is>
          <t>Purchase</t>
        </is>
      </c>
      <c r="Z292" s="3066">
        <f>Z259</f>
        <v/>
      </c>
      <c r="AA292" s="3066">
        <f>AA259</f>
        <v/>
      </c>
      <c r="AB292" s="2979" t="n"/>
      <c r="AG292" s="664" t="n"/>
      <c r="AH292" s="2979" t="n"/>
      <c r="AI292" s="665" t="n"/>
      <c r="AJ292" s="2979" t="n"/>
      <c r="AK292" s="2979" t="n"/>
      <c r="AL292" s="2979" t="n"/>
      <c r="AM292" s="2979" t="n"/>
      <c r="AN292" s="2979" t="n"/>
      <c r="AO292" s="2979" t="n"/>
      <c r="AP292" s="2979" t="n"/>
      <c r="AQ292" s="2979" t="n"/>
      <c r="AR292" s="2979" t="n"/>
      <c r="AS292" s="2979" t="n"/>
      <c r="AT292" s="2979" t="n"/>
      <c r="AU292" s="2979" t="n"/>
      <c r="AV292" s="2979" t="n"/>
      <c r="AW292" s="2979" t="n"/>
      <c r="AX292" s="2979" t="n"/>
      <c r="AY292" s="2979" t="n"/>
      <c r="AZ292" s="2979" t="n"/>
      <c r="BA292" s="2979" t="n"/>
      <c r="BB292" s="2979" t="n"/>
      <c r="BC292" s="2979" t="n"/>
      <c r="BD292" s="2979" t="n"/>
      <c r="BE292" s="2979" t="n"/>
      <c r="BF292" s="2979" t="n"/>
      <c r="BG292" s="2979" t="n"/>
    </row>
    <row r="293" hidden="1" outlineLevel="1" s="2885">
      <c r="Y293" s="3065" t="inlineStr">
        <is>
          <t>Exit Sale</t>
        </is>
      </c>
      <c r="Z293" s="3066">
        <f>$N$47/Z257</f>
        <v/>
      </c>
      <c r="AA293" s="3066">
        <f>$N$47/AA257</f>
        <v/>
      </c>
      <c r="AB293" s="2979" t="n"/>
      <c r="AG293" s="645" t="n"/>
      <c r="AH293" s="666" t="n"/>
      <c r="AI293" s="667" t="n"/>
      <c r="AJ293" s="667" t="n"/>
      <c r="AK293" s="667" t="n"/>
      <c r="AL293" s="667" t="n"/>
      <c r="AM293" s="667" t="n"/>
      <c r="AN293" s="667" t="n"/>
      <c r="AO293" s="667" t="n"/>
      <c r="AP293" s="667" t="n"/>
      <c r="AQ293" s="667" t="n"/>
      <c r="AR293" s="667" t="n"/>
      <c r="AS293" s="667" t="n"/>
      <c r="AT293" s="667" t="n"/>
      <c r="AU293" s="667" t="n"/>
      <c r="AV293" s="667" t="n"/>
      <c r="AW293" s="667" t="n"/>
      <c r="AX293" s="667" t="n"/>
      <c r="AY293" s="667" t="n"/>
      <c r="AZ293" s="667" t="n"/>
      <c r="BA293" s="667" t="n"/>
      <c r="BB293" s="667" t="n"/>
      <c r="BC293" s="667" t="n"/>
      <c r="BD293" s="2979" t="n"/>
      <c r="BE293" s="2979" t="n"/>
      <c r="BF293" s="2979" t="n"/>
      <c r="BG293" s="2979" t="n"/>
    </row>
    <row r="294" hidden="1" outlineLevel="1" s="2885">
      <c r="Y294" s="3065" t="inlineStr">
        <is>
          <t>Cost of Exit</t>
        </is>
      </c>
      <c r="Z294" s="3066">
        <f>Z293*$F$9</f>
        <v/>
      </c>
      <c r="AA294" s="3066">
        <f>AA293*$F$9</f>
        <v/>
      </c>
      <c r="AB294" s="2979" t="n"/>
      <c r="AG294" s="645" t="n"/>
      <c r="AH294" s="2979" t="n"/>
      <c r="AI294" s="667" t="n"/>
      <c r="AJ294" s="667" t="n"/>
      <c r="AK294" s="667" t="n"/>
      <c r="AL294" s="667" t="n"/>
      <c r="AM294" s="667" t="n"/>
      <c r="AN294" s="667" t="n"/>
      <c r="AO294" s="667" t="n"/>
      <c r="AP294" s="667" t="n"/>
      <c r="AQ294" s="667" t="n"/>
      <c r="AR294" s="667" t="n"/>
      <c r="AS294" s="667" t="n"/>
      <c r="AT294" s="667" t="n"/>
      <c r="AU294" s="667" t="n"/>
      <c r="AV294" s="667" t="n"/>
      <c r="AW294" s="667" t="n"/>
      <c r="AX294" s="667" t="n"/>
      <c r="AY294" s="667" t="n"/>
      <c r="AZ294" s="667" t="n"/>
      <c r="BA294" s="667" t="n"/>
      <c r="BB294" s="667" t="n"/>
      <c r="BC294" s="667" t="n"/>
      <c r="BD294" s="2979" t="n"/>
      <c r="BE294" s="2979" t="n"/>
      <c r="BF294" s="2979" t="n"/>
      <c r="BG294" s="2979" t="n"/>
    </row>
    <row r="295" hidden="1" outlineLevel="1" s="2885">
      <c r="Y295" s="2979" t="n"/>
      <c r="Z295" s="3037" t="n"/>
      <c r="AA295" s="3037" t="n"/>
      <c r="AB295" s="3023" t="n"/>
      <c r="AC295" s="3023" t="n"/>
      <c r="AD295" s="3023" t="n"/>
      <c r="AE295" s="2979" t="n"/>
      <c r="AF295" s="2979" t="n"/>
      <c r="AG295" s="2979" t="n"/>
      <c r="AH295" s="2979" t="n"/>
      <c r="AI295" s="2979" t="n"/>
      <c r="AJ295" s="2979" t="n"/>
      <c r="AK295" s="2979" t="n"/>
      <c r="AL295" s="2979" t="n"/>
      <c r="AM295" s="2979" t="n"/>
      <c r="AN295" s="2979" t="n"/>
      <c r="AO295" s="2979" t="n"/>
      <c r="AP295" s="2979" t="n"/>
      <c r="AQ295" s="2979" t="n"/>
      <c r="AR295" s="2979" t="n"/>
      <c r="AS295" s="2979" t="n"/>
      <c r="AT295" s="2979" t="n"/>
      <c r="AU295" s="2979" t="n"/>
      <c r="AV295" s="2979" t="n"/>
      <c r="AW295" s="2979" t="n"/>
      <c r="AX295" s="2979" t="n"/>
      <c r="AY295" s="2979" t="n"/>
      <c r="AZ295" s="2979" t="n"/>
      <c r="BA295" s="2979" t="n"/>
      <c r="BB295" s="2979" t="n"/>
    </row>
    <row r="296" hidden="1" outlineLevel="1" s="2885">
      <c r="Y296" s="2979" t="inlineStr">
        <is>
          <t>Purchase</t>
        </is>
      </c>
      <c r="Z296" s="3026">
        <f>-Z292</f>
        <v/>
      </c>
      <c r="AA296" s="3026">
        <f>-AA292</f>
        <v/>
      </c>
      <c r="AB296" s="3023" t="n"/>
      <c r="AC296" s="3023" t="n"/>
      <c r="AD296" s="3023" t="n"/>
      <c r="AE296" s="2979" t="n"/>
      <c r="AF296" s="2979" t="n"/>
      <c r="AG296" s="2979" t="n"/>
      <c r="AH296" s="2979" t="n"/>
      <c r="AI296" s="2979" t="n"/>
      <c r="AJ296" s="2979" t="n"/>
      <c r="AK296" s="2979" t="n"/>
      <c r="AL296" s="2979" t="n"/>
      <c r="AM296" s="2979" t="n"/>
      <c r="AN296" s="2979" t="n"/>
      <c r="AO296" s="2979" t="n"/>
      <c r="AP296" s="2979" t="n"/>
      <c r="AQ296" s="2979" t="n"/>
      <c r="AR296" s="2979" t="n"/>
      <c r="AS296" s="2979" t="n"/>
      <c r="AT296" s="2979" t="n"/>
      <c r="AU296" s="2979" t="n"/>
      <c r="AV296" s="2979" t="n"/>
      <c r="AW296" s="2979" t="n"/>
      <c r="AX296" s="2979" t="n"/>
      <c r="AY296" s="2979" t="n"/>
      <c r="AZ296" s="2979" t="n"/>
      <c r="BA296" s="2979" t="n"/>
      <c r="BB296" s="2979" t="n"/>
    </row>
    <row r="297" hidden="1" outlineLevel="1" s="2885">
      <c r="Y297" s="2979" t="inlineStr">
        <is>
          <t>Year 1</t>
        </is>
      </c>
      <c r="Z297" s="3026">
        <f>$G49</f>
        <v/>
      </c>
      <c r="AA297" s="3026">
        <f>$G49</f>
        <v/>
      </c>
      <c r="AB297" s="3023" t="n"/>
      <c r="AC297" s="3023" t="n"/>
      <c r="AD297" s="3023" t="n"/>
      <c r="AE297" s="2979" t="n"/>
      <c r="AF297" s="2979" t="n"/>
      <c r="AG297" s="2979" t="n"/>
      <c r="AH297" s="2979" t="n"/>
      <c r="AI297" s="2979" t="n"/>
      <c r="AJ297" s="2979" t="n"/>
      <c r="AK297" s="2979" t="n"/>
      <c r="AL297" s="2979" t="n"/>
      <c r="AM297" s="2979" t="n"/>
      <c r="AN297" s="2979" t="n"/>
      <c r="AO297" s="2979" t="n"/>
      <c r="AP297" s="2979" t="n"/>
      <c r="AQ297" s="2979" t="n"/>
      <c r="AR297" s="2979" t="n"/>
      <c r="AS297" s="2979" t="n"/>
      <c r="AT297" s="2979" t="n"/>
      <c r="AU297" s="2979" t="n"/>
      <c r="AV297" s="2979" t="n"/>
      <c r="AW297" s="2979" t="n"/>
      <c r="AX297" s="2979" t="n"/>
      <c r="AY297" s="2979" t="n"/>
      <c r="AZ297" s="2979" t="n"/>
      <c r="BA297" s="2979" t="n"/>
      <c r="BB297" s="2979" t="n"/>
    </row>
    <row r="298" hidden="1" outlineLevel="1" s="2885">
      <c r="Y298" s="2979" t="inlineStr">
        <is>
          <t>Year 2</t>
        </is>
      </c>
      <c r="Z298" s="3026">
        <f>$H49</f>
        <v/>
      </c>
      <c r="AA298" s="3026">
        <f>$H49</f>
        <v/>
      </c>
      <c r="AB298" s="3023" t="n"/>
      <c r="AC298" s="3023" t="n"/>
      <c r="AD298" s="3023" t="n"/>
      <c r="AE298" s="2979" t="n"/>
      <c r="AF298" s="2979" t="n"/>
      <c r="AG298" s="2979" t="n"/>
      <c r="AH298" s="2979" t="n"/>
      <c r="AI298" s="2979" t="n"/>
      <c r="AJ298" s="2979" t="n"/>
      <c r="AK298" s="2979" t="n"/>
      <c r="AL298" s="2979" t="n"/>
      <c r="AM298" s="2979" t="n"/>
      <c r="AN298" s="2979" t="n"/>
      <c r="AO298" s="2979" t="n"/>
      <c r="AP298" s="2979" t="n"/>
      <c r="AQ298" s="2979" t="n"/>
      <c r="AR298" s="2979" t="n"/>
      <c r="AS298" s="2979" t="n"/>
      <c r="AT298" s="2979" t="n"/>
      <c r="AU298" s="2979" t="n"/>
      <c r="AV298" s="2979" t="n"/>
      <c r="AW298" s="2979" t="n"/>
      <c r="AX298" s="2979" t="n"/>
      <c r="AY298" s="2979" t="n"/>
      <c r="AZ298" s="2979" t="n"/>
      <c r="BA298" s="2979" t="n"/>
      <c r="BB298" s="2979" t="n"/>
    </row>
    <row r="299" hidden="1" outlineLevel="1" s="2885">
      <c r="Y299" s="2979" t="inlineStr">
        <is>
          <t>Year 3</t>
        </is>
      </c>
      <c r="Z299" s="3026">
        <f>$I49</f>
        <v/>
      </c>
      <c r="AA299" s="3026">
        <f>$I49</f>
        <v/>
      </c>
      <c r="AB299" s="3023" t="n"/>
      <c r="AC299" s="3023" t="n"/>
      <c r="AD299" s="3023" t="n"/>
      <c r="AE299" s="2979" t="n"/>
      <c r="AF299" s="2979" t="n"/>
      <c r="AG299" s="2979" t="n"/>
      <c r="AH299" s="2979" t="n"/>
      <c r="AI299" s="2979" t="n"/>
      <c r="AJ299" s="2979" t="n"/>
      <c r="AK299" s="2979" t="n"/>
      <c r="AL299" s="2979" t="n"/>
      <c r="AM299" s="2979" t="n"/>
      <c r="AN299" s="2979" t="n"/>
      <c r="AO299" s="2979" t="n"/>
      <c r="AP299" s="2979" t="n"/>
      <c r="AQ299" s="2979" t="n"/>
      <c r="AR299" s="2979" t="n"/>
      <c r="AS299" s="2979" t="n"/>
      <c r="AT299" s="2979" t="n"/>
      <c r="AU299" s="2979" t="n"/>
      <c r="AV299" s="2979" t="n"/>
      <c r="AW299" s="2979" t="n"/>
      <c r="AX299" s="2979" t="n"/>
      <c r="AY299" s="2979" t="n"/>
      <c r="AZ299" s="2979" t="n"/>
      <c r="BA299" s="2979" t="n"/>
      <c r="BB299" s="2979" t="n"/>
    </row>
    <row r="300" hidden="1" outlineLevel="1" s="2885">
      <c r="Y300" s="2979" t="inlineStr">
        <is>
          <t>Year 4</t>
        </is>
      </c>
      <c r="Z300" s="3026">
        <f>$J49</f>
        <v/>
      </c>
      <c r="AA300" s="3026">
        <f>$J49</f>
        <v/>
      </c>
    </row>
    <row r="301" hidden="1" outlineLevel="1" s="2885">
      <c r="Y301" s="2979" t="inlineStr">
        <is>
          <t>Year 5</t>
        </is>
      </c>
      <c r="Z301" s="3026">
        <f>$K49</f>
        <v/>
      </c>
      <c r="AA301" s="3026">
        <f>$K49</f>
        <v/>
      </c>
    </row>
    <row r="302" hidden="1" outlineLevel="1" s="2885">
      <c r="Y302" s="2979" t="inlineStr">
        <is>
          <t>Year 6</t>
        </is>
      </c>
      <c r="Z302" s="3026">
        <f>$L49</f>
        <v/>
      </c>
      <c r="AA302" s="3026">
        <f>$L49</f>
        <v/>
      </c>
    </row>
    <row r="303" hidden="1" outlineLevel="1" s="2885">
      <c r="Y303" s="2979" t="inlineStr">
        <is>
          <t>Year 7</t>
        </is>
      </c>
      <c r="Z303" s="3026">
        <f>$M49+Z293-Z294</f>
        <v/>
      </c>
      <c r="AA303" s="3026">
        <f>$M49+AA293-AA294</f>
        <v/>
      </c>
    </row>
    <row r="304" collapsed="1" s="2885"/>
  </sheetData>
  <mergeCells count="1">
    <mergeCell ref="L7:M7"/>
  </mergeCells>
  <dataValidations count="1">
    <dataValidation sqref="F10" showDropDown="0" showInputMessage="1" showErrorMessage="1" allowBlank="1" type="list">
      <formula1>"3,4,5,6,7,10"</formula1>
    </dataValidation>
  </dataValidations>
  <pageMargins left="0.25" right="0.25" top="0.75" bottom="0.75" header="0.3" footer="0.3"/>
  <pageSetup orientation="landscape" scale="59"/>
  <legacyDrawing xmlns:r="http://schemas.openxmlformats.org/officeDocument/2006/relationships" r:id="anysvml"/>
</worksheet>
</file>

<file path=xl/worksheets/sheet9.xml><?xml version="1.0" encoding="utf-8"?>
<worksheet xmlns="http://schemas.openxmlformats.org/spreadsheetml/2006/main">
  <sheetPr codeName="Sheet54">
    <tabColor theme="1"/>
    <outlinePr summaryBelow="1" summaryRight="1"/>
    <pageSetUpPr fitToPage="1"/>
  </sheetPr>
  <dimension ref="A3:Q58"/>
  <sheetViews>
    <sheetView workbookViewId="0">
      <selection activeCell="A1" sqref="A1"/>
    </sheetView>
  </sheetViews>
  <sheetFormatPr baseColWidth="8" defaultColWidth="9.46484375" defaultRowHeight="15.75" outlineLevelRow="1"/>
  <cols>
    <col width="0.46484375" customWidth="1" style="2885" min="1" max="2"/>
    <col width="0.46484375" customWidth="1" style="74" min="3" max="3"/>
    <col width="32.46484375" customWidth="1" style="2885" min="4" max="4"/>
    <col width="9.46484375" customWidth="1" style="2885" min="5" max="14"/>
    <col width="1.46484375" customWidth="1" style="2885" min="15" max="15"/>
    <col width="9.46484375" bestFit="1" customWidth="1" style="2885" min="16" max="16"/>
  </cols>
  <sheetData>
    <row r="1" ht="4.35" customHeight="1" s="2885"/>
    <row r="2" ht="4.35" customHeight="1" s="2885"/>
    <row r="3" ht="19.9" customHeight="1" s="2885" thickBot="1">
      <c r="C3" s="497" t="inlineStr">
        <is>
          <t>ANNUAL CASH FLOW</t>
        </is>
      </c>
      <c r="D3" s="497" t="n"/>
      <c r="E3" s="497" t="n"/>
      <c r="F3" s="497" t="n"/>
      <c r="G3" s="497" t="n"/>
      <c r="H3" s="497" t="n"/>
      <c r="I3" s="497" t="n"/>
      <c r="J3" s="497" t="n"/>
      <c r="K3" s="497" t="n"/>
      <c r="L3" s="497" t="n"/>
      <c r="M3" s="894" t="n"/>
      <c r="N3" s="894">
        <f>Global!G7</f>
        <v/>
      </c>
    </row>
    <row r="4" ht="20.1" customHeight="1" s="2885" thickTop="1">
      <c r="A4" s="26" t="n"/>
      <c r="B4" s="26" t="n"/>
      <c r="C4" s="26" t="n"/>
      <c r="D4" s="26" t="n"/>
      <c r="E4" s="26" t="n"/>
      <c r="F4" s="26" t="n"/>
      <c r="G4" s="26" t="n"/>
      <c r="H4" s="26" t="n"/>
      <c r="I4" s="26" t="n"/>
      <c r="J4" s="26" t="n"/>
      <c r="K4" s="26" t="n"/>
      <c r="L4" s="26" t="n"/>
      <c r="M4" s="26" t="n"/>
      <c r="N4" s="26" t="n"/>
      <c r="O4" s="26" t="n"/>
      <c r="P4" s="26" t="n"/>
    </row>
    <row r="5" outlineLevel="1" ht="15" customFormat="1" customHeight="1" s="75">
      <c r="A5" s="83" t="n"/>
      <c r="B5" s="83" t="n"/>
      <c r="C5" s="84" t="n"/>
      <c r="D5" s="85" t="n"/>
      <c r="E5" s="2970" t="n">
        <v>1</v>
      </c>
      <c r="F5" s="2970">
        <f>E5+1</f>
        <v/>
      </c>
      <c r="G5" s="2970">
        <f>F5+1</f>
        <v/>
      </c>
      <c r="H5" s="2970">
        <f>G5+1</f>
        <v/>
      </c>
      <c r="I5" s="2970">
        <f>H5+1</f>
        <v/>
      </c>
      <c r="J5" s="2970">
        <f>I5+1</f>
        <v/>
      </c>
      <c r="K5" s="2970">
        <f>J5+1</f>
        <v/>
      </c>
      <c r="L5" s="2970">
        <f>K5+1</f>
        <v/>
      </c>
      <c r="M5" s="2970">
        <f>L5+1</f>
        <v/>
      </c>
      <c r="N5" s="2970">
        <f>M5+1</f>
        <v/>
      </c>
      <c r="O5" s="87" t="inlineStr">
        <is>
          <t>x</t>
        </is>
      </c>
      <c r="P5" s="83" t="n"/>
    </row>
    <row r="6" ht="20.1" customFormat="1" customHeight="1" s="75">
      <c r="A6" s="83" t="n"/>
      <c r="B6" s="83" t="n"/>
      <c r="C6" s="84" t="n"/>
      <c r="D6" s="85" t="n"/>
      <c r="E6" s="2971" t="n">
        <v>46295</v>
      </c>
      <c r="F6" s="2971">
        <f>EOMONTH(E6,12)</f>
        <v/>
      </c>
      <c r="G6" s="2971">
        <f>EOMONTH(F6,12)</f>
        <v/>
      </c>
      <c r="H6" s="2971">
        <f>EOMONTH(G6,12)</f>
        <v/>
      </c>
      <c r="I6" s="2971">
        <f>EOMONTH(H6,12)</f>
        <v/>
      </c>
      <c r="J6" s="2971">
        <f>EOMONTH(I6,12)</f>
        <v/>
      </c>
      <c r="K6" s="2971">
        <f>EOMONTH(J6,12)</f>
        <v/>
      </c>
      <c r="L6" s="2971">
        <f>EOMONTH(K6,12)</f>
        <v/>
      </c>
      <c r="M6" s="2971">
        <f>EOMONTH(L6,12)</f>
        <v/>
      </c>
      <c r="N6" s="2971">
        <f>EOMONTH(M6,12)</f>
        <v/>
      </c>
      <c r="O6" s="2972" t="inlineStr">
        <is>
          <t>x</t>
        </is>
      </c>
      <c r="P6" s="83" t="n"/>
    </row>
    <row r="7" ht="4.35" customFormat="1" customHeight="1" s="75">
      <c r="A7" s="83" t="n"/>
      <c r="B7" s="83" t="n"/>
      <c r="C7" s="82" t="n"/>
      <c r="D7" s="90" t="n"/>
      <c r="E7" s="83" t="n"/>
      <c r="F7" s="83" t="n"/>
      <c r="G7" s="2973" t="n"/>
      <c r="H7" s="83" t="n"/>
      <c r="I7" s="83" t="n"/>
      <c r="J7" s="83" t="n"/>
      <c r="K7" s="83" t="n"/>
      <c r="L7" s="83" t="n"/>
      <c r="M7" s="83" t="n"/>
      <c r="N7" s="83" t="n"/>
      <c r="O7" s="87" t="inlineStr">
        <is>
          <t>x</t>
        </is>
      </c>
      <c r="P7" s="83" t="n"/>
    </row>
    <row r="8" ht="12.75" customFormat="1" customHeight="1" s="76">
      <c r="A8" s="92" t="n"/>
      <c r="B8" s="92" t="n"/>
      <c r="C8" s="92" t="n"/>
      <c r="D8" s="93" t="inlineStr">
        <is>
          <t>INCOME</t>
        </is>
      </c>
      <c r="E8" s="92" t="n"/>
      <c r="F8" s="92" t="n"/>
      <c r="G8" s="92" t="n"/>
      <c r="H8" s="92" t="n"/>
      <c r="I8" s="92" t="n"/>
      <c r="J8" s="92" t="n"/>
      <c r="K8" s="92" t="n"/>
      <c r="L8" s="92" t="n"/>
      <c r="M8" s="92" t="n"/>
      <c r="N8" s="92" t="n"/>
      <c r="O8" s="87" t="n"/>
      <c r="P8" s="92" t="n"/>
    </row>
    <row r="9" ht="12.75" customFormat="1" customHeight="1" s="76">
      <c r="A9" s="92" t="n"/>
      <c r="B9" s="92" t="n"/>
      <c r="C9" s="94" t="n"/>
      <c r="D9" s="95" t="inlineStr">
        <is>
          <t>Base Rental Revenue</t>
        </is>
      </c>
      <c r="E9" s="2974">
        <f>SUMIFS(Proforma!F:F,Proforma!$D:$D,'Annual Cash Flow (3)'!$D9)</f>
        <v/>
      </c>
      <c r="F9" s="2974">
        <f>SUMIFS(Proforma!G:G,Proforma!$D:$D,'Annual Cash Flow (3)'!$D9)</f>
        <v/>
      </c>
      <c r="G9" s="2974">
        <f>SUMIFS(Proforma!H:H,Proforma!$D:$D,'Annual Cash Flow (3)'!$D9)</f>
        <v/>
      </c>
      <c r="H9" s="2974">
        <f>SUMIFS(Proforma!I:I,Proforma!$D:$D,'Annual Cash Flow (3)'!$D9)</f>
        <v/>
      </c>
      <c r="I9" s="2974">
        <f>SUMIFS(Proforma!J:J,Proforma!$D:$D,'Annual Cash Flow (3)'!$D9)</f>
        <v/>
      </c>
      <c r="J9" s="2974">
        <f>SUMIFS(Proforma!K:K,Proforma!$D:$D,'Annual Cash Flow (3)'!$D9)</f>
        <v/>
      </c>
      <c r="K9" s="2974">
        <f>SUMIFS(Proforma!L:L,Proforma!$D:$D,'Annual Cash Flow (3)'!$D9)</f>
        <v/>
      </c>
      <c r="L9" s="2974">
        <f>SUMIFS(Proforma!M:M,Proforma!$D:$D,'Annual Cash Flow (3)'!$D9)</f>
        <v/>
      </c>
      <c r="M9" s="2974">
        <f>SUMIFS(Proforma!N:N,Proforma!$D:$D,'Annual Cash Flow (3)'!$D9)</f>
        <v/>
      </c>
      <c r="N9" s="2974">
        <f>SUMIFS(Proforma!O:O,Proforma!$D:$D,'Annual Cash Flow (3)'!$D9)</f>
        <v/>
      </c>
      <c r="O9" s="87" t="n"/>
      <c r="P9" s="92" t="n"/>
    </row>
    <row r="10" ht="12.75" customFormat="1" customHeight="1" s="76">
      <c r="A10" s="92" t="n"/>
      <c r="B10" s="92" t="n"/>
      <c r="C10" s="94" t="n"/>
      <c r="D10" s="95" t="inlineStr">
        <is>
          <t xml:space="preserve">Absorption and Turnover Vacancy </t>
        </is>
      </c>
      <c r="E10" s="161">
        <f>SUMIFS(Proforma!F:F,Proforma!$D:$D,'Annual Cash Flow (3)'!$D10)</f>
        <v/>
      </c>
      <c r="F10" s="161">
        <f>SUMIFS(Proforma!G:G,Proforma!$D:$D,'Annual Cash Flow (3)'!$D10)</f>
        <v/>
      </c>
      <c r="G10" s="161">
        <f>SUMIFS(Proforma!H:H,Proforma!$D:$D,'Annual Cash Flow (3)'!$D10)</f>
        <v/>
      </c>
      <c r="H10" s="161">
        <f>SUMIFS(Proforma!I:I,Proforma!$D:$D,'Annual Cash Flow (3)'!$D10)</f>
        <v/>
      </c>
      <c r="I10" s="161">
        <f>SUMIFS(Proforma!J:J,Proforma!$D:$D,'Annual Cash Flow (3)'!$D10)</f>
        <v/>
      </c>
      <c r="J10" s="161">
        <f>SUMIFS(Proforma!K:K,Proforma!$D:$D,'Annual Cash Flow (3)'!$D10)</f>
        <v/>
      </c>
      <c r="K10" s="161">
        <f>SUMIFS(Proforma!L:L,Proforma!$D:$D,'Annual Cash Flow (3)'!$D10)</f>
        <v/>
      </c>
      <c r="L10" s="161">
        <f>SUMIFS(Proforma!M:M,Proforma!$D:$D,'Annual Cash Flow (3)'!$D10)</f>
        <v/>
      </c>
      <c r="M10" s="161">
        <f>SUMIFS(Proforma!N:N,Proforma!$D:$D,'Annual Cash Flow (3)'!$D10)</f>
        <v/>
      </c>
      <c r="N10" s="161">
        <f>SUMIFS(Proforma!O:O,Proforma!$D:$D,'Annual Cash Flow (3)'!$D10)</f>
        <v/>
      </c>
      <c r="O10" s="87" t="n"/>
      <c r="P10" s="92" t="n"/>
    </row>
    <row r="11" ht="12.75" customFormat="1" customHeight="1" s="75">
      <c r="A11" s="83" t="n"/>
      <c r="B11" s="83" t="n"/>
      <c r="C11" s="82" t="n"/>
      <c r="D11" s="2726" t="inlineStr">
        <is>
          <t>Total Scheduled Base Rent</t>
        </is>
      </c>
      <c r="E11" s="2975">
        <f>SUM(E9:E10)</f>
        <v/>
      </c>
      <c r="F11" s="2975">
        <f>SUM(F9:F10)</f>
        <v/>
      </c>
      <c r="G11" s="2975">
        <f>SUM(G9:G10)</f>
        <v/>
      </c>
      <c r="H11" s="2975">
        <f>SUM(H9:H10)</f>
        <v/>
      </c>
      <c r="I11" s="2975">
        <f>SUM(I9:I10)</f>
        <v/>
      </c>
      <c r="J11" s="2975">
        <f>SUM(J9:J10)</f>
        <v/>
      </c>
      <c r="K11" s="2975">
        <f>SUM(K9:K10)</f>
        <v/>
      </c>
      <c r="L11" s="2975">
        <f>SUM(L9:L10)</f>
        <v/>
      </c>
      <c r="M11" s="2975">
        <f>SUM(M9:M10)</f>
        <v/>
      </c>
      <c r="N11" s="2975">
        <f>SUM(N9:N10)</f>
        <v/>
      </c>
      <c r="O11" s="87" t="n"/>
      <c r="P11" s="83" t="n"/>
    </row>
    <row r="12" ht="12.75" customFormat="1" customHeight="1" s="76">
      <c r="A12" s="92" t="n"/>
      <c r="B12" s="92" t="n"/>
      <c r="C12" s="94" t="n"/>
      <c r="D12" s="95" t="inlineStr">
        <is>
          <t>CAM Recovery</t>
        </is>
      </c>
      <c r="E12" s="2974">
        <f>SUMIFS(Proforma!F:F,Proforma!$D:$D,'Annual Cash Flow (3)'!$D12)</f>
        <v/>
      </c>
      <c r="F12" s="2974">
        <f>SUMIFS(Proforma!G:G,Proforma!$D:$D,'Annual Cash Flow (3)'!$D12)</f>
        <v/>
      </c>
      <c r="G12" s="2974">
        <f>SUMIFS(Proforma!H:H,Proforma!$D:$D,'Annual Cash Flow (3)'!$D12)</f>
        <v/>
      </c>
      <c r="H12" s="2974">
        <f>SUMIFS(Proforma!I:I,Proforma!$D:$D,'Annual Cash Flow (3)'!$D12)</f>
        <v/>
      </c>
      <c r="I12" s="2974">
        <f>SUMIFS(Proforma!J:J,Proforma!$D:$D,'Annual Cash Flow (3)'!$D12)</f>
        <v/>
      </c>
      <c r="J12" s="2974">
        <f>SUMIFS(Proforma!K:K,Proforma!$D:$D,'Annual Cash Flow (3)'!$D12)</f>
        <v/>
      </c>
      <c r="K12" s="2974">
        <f>SUMIFS(Proforma!L:L,Proforma!$D:$D,'Annual Cash Flow (3)'!$D12)</f>
        <v/>
      </c>
      <c r="L12" s="2974">
        <f>SUMIFS(Proforma!M:M,Proforma!$D:$D,'Annual Cash Flow (3)'!$D12)</f>
        <v/>
      </c>
      <c r="M12" s="2974">
        <f>SUMIFS(Proforma!N:N,Proforma!$D:$D,'Annual Cash Flow (3)'!$D12)</f>
        <v/>
      </c>
      <c r="N12" s="2974">
        <f>SUMIFS(Proforma!O:O,Proforma!$D:$D,'Annual Cash Flow (3)'!$D12)</f>
        <v/>
      </c>
      <c r="O12" s="87" t="n"/>
      <c r="P12" s="92" t="n"/>
    </row>
    <row r="13" ht="12.75" customFormat="1" customHeight="1" s="76">
      <c r="A13" s="92" t="n"/>
      <c r="B13" s="92" t="n"/>
      <c r="C13" s="94" t="n"/>
      <c r="D13" s="95" t="inlineStr">
        <is>
          <t>Realty Tax Recovery</t>
        </is>
      </c>
      <c r="E13" s="161">
        <f>SUMIFS(Proforma!F:F,Proforma!$D:$D,'Annual Cash Flow (3)'!$D13)</f>
        <v/>
      </c>
      <c r="F13" s="161">
        <f>SUMIFS(Proforma!G:G,Proforma!$D:$D,'Annual Cash Flow (3)'!$D13)</f>
        <v/>
      </c>
      <c r="G13" s="161">
        <f>SUMIFS(Proforma!H:H,Proforma!$D:$D,'Annual Cash Flow (3)'!$D13)</f>
        <v/>
      </c>
      <c r="H13" s="161">
        <f>SUMIFS(Proforma!I:I,Proforma!$D:$D,'Annual Cash Flow (3)'!$D13)</f>
        <v/>
      </c>
      <c r="I13" s="161">
        <f>SUMIFS(Proforma!J:J,Proforma!$D:$D,'Annual Cash Flow (3)'!$D13)</f>
        <v/>
      </c>
      <c r="J13" s="161">
        <f>SUMIFS(Proforma!K:K,Proforma!$D:$D,'Annual Cash Flow (3)'!$D13)</f>
        <v/>
      </c>
      <c r="K13" s="161">
        <f>SUMIFS(Proforma!L:L,Proforma!$D:$D,'Annual Cash Flow (3)'!$D13)</f>
        <v/>
      </c>
      <c r="L13" s="161">
        <f>SUMIFS(Proforma!M:M,Proforma!$D:$D,'Annual Cash Flow (3)'!$D13)</f>
        <v/>
      </c>
      <c r="M13" s="161">
        <f>SUMIFS(Proforma!N:N,Proforma!$D:$D,'Annual Cash Flow (3)'!$D13)</f>
        <v/>
      </c>
      <c r="N13" s="161">
        <f>SUMIFS(Proforma!O:O,Proforma!$D:$D,'Annual Cash Flow (3)'!$D13)</f>
        <v/>
      </c>
      <c r="O13" s="87" t="n"/>
      <c r="P13" s="92" t="n"/>
    </row>
    <row r="14" ht="12.75" customFormat="1" customHeight="1" s="75">
      <c r="A14" s="83" t="n"/>
      <c r="B14" s="83" t="n"/>
      <c r="C14" s="82" t="n"/>
      <c r="D14" s="2726" t="inlineStr">
        <is>
          <t>Total Expense Reimbursements</t>
        </is>
      </c>
      <c r="E14" s="2975">
        <f>SUM(E11:E13)</f>
        <v/>
      </c>
      <c r="F14" s="2975">
        <f>SUM(F11:F13)</f>
        <v/>
      </c>
      <c r="G14" s="2975">
        <f>SUM(G11:G13)</f>
        <v/>
      </c>
      <c r="H14" s="2975">
        <f>SUM(H11:H13)</f>
        <v/>
      </c>
      <c r="I14" s="2975">
        <f>SUM(I11:I13)</f>
        <v/>
      </c>
      <c r="J14" s="2975">
        <f>SUM(J11:J13)</f>
        <v/>
      </c>
      <c r="K14" s="2975">
        <f>SUM(K11:K13)</f>
        <v/>
      </c>
      <c r="L14" s="2975">
        <f>SUM(L11:L13)</f>
        <v/>
      </c>
      <c r="M14" s="2975">
        <f>SUM(M11:M13)</f>
        <v/>
      </c>
      <c r="N14" s="2975">
        <f>SUM(N11:N13)</f>
        <v/>
      </c>
      <c r="O14" s="87" t="n"/>
      <c r="P14" s="83" t="n"/>
    </row>
    <row r="15" ht="12.75" customFormat="1" customHeight="1" s="76">
      <c r="A15" s="92" t="n"/>
      <c r="B15" s="92" t="n"/>
      <c r="C15" s="94" t="n"/>
      <c r="D15" s="95" t="inlineStr">
        <is>
          <t xml:space="preserve">Parking Revenue </t>
        </is>
      </c>
      <c r="E15" s="161">
        <f>SUMIFS(Proforma!F:F,Proforma!$D:$D,'Annual Cash Flow (3)'!$D15)</f>
        <v/>
      </c>
      <c r="F15" s="161">
        <f>SUMIFS(Proforma!G:G,Proforma!$D:$D,'Annual Cash Flow (3)'!$D15)</f>
        <v/>
      </c>
      <c r="G15" s="161">
        <f>SUMIFS(Proforma!H:H,Proforma!$D:$D,'Annual Cash Flow (3)'!$D15)</f>
        <v/>
      </c>
      <c r="H15" s="161">
        <f>SUMIFS(Proforma!I:I,Proforma!$D:$D,'Annual Cash Flow (3)'!$D15)</f>
        <v/>
      </c>
      <c r="I15" s="161">
        <f>SUMIFS(Proforma!J:J,Proforma!$D:$D,'Annual Cash Flow (3)'!$D15)</f>
        <v/>
      </c>
      <c r="J15" s="161">
        <f>SUMIFS(Proforma!K:K,Proforma!$D:$D,'Annual Cash Flow (3)'!$D15)</f>
        <v/>
      </c>
      <c r="K15" s="161">
        <f>SUMIFS(Proforma!L:L,Proforma!$D:$D,'Annual Cash Flow (3)'!$D15)</f>
        <v/>
      </c>
      <c r="L15" s="161">
        <f>SUMIFS(Proforma!M:M,Proforma!$D:$D,'Annual Cash Flow (3)'!$D15)</f>
        <v/>
      </c>
      <c r="M15" s="161">
        <f>SUMIFS(Proforma!N:N,Proforma!$D:$D,'Annual Cash Flow (3)'!$D15)</f>
        <v/>
      </c>
      <c r="N15" s="161">
        <f>SUMIFS(Proforma!O:O,Proforma!$D:$D,'Annual Cash Flow (3)'!$D15)</f>
        <v/>
      </c>
      <c r="O15" s="87" t="n"/>
      <c r="P15" s="92" t="n"/>
    </row>
    <row r="16" ht="12.75" customFormat="1" customHeight="1" s="75">
      <c r="A16" s="83" t="n"/>
      <c r="B16" s="83" t="n"/>
      <c r="C16" s="82" t="n"/>
      <c r="D16" s="2726" t="inlineStr">
        <is>
          <t>Total Gross Revenue</t>
        </is>
      </c>
      <c r="E16" s="2975">
        <f>SUM(E14:E15)</f>
        <v/>
      </c>
      <c r="F16" s="2975">
        <f>SUM(F14:F15)</f>
        <v/>
      </c>
      <c r="G16" s="2975">
        <f>SUM(G14:G15)</f>
        <v/>
      </c>
      <c r="H16" s="2975">
        <f>SUM(H14:H15)</f>
        <v/>
      </c>
      <c r="I16" s="2975">
        <f>SUM(I14:I15)</f>
        <v/>
      </c>
      <c r="J16" s="2975">
        <f>SUM(J14:J15)</f>
        <v/>
      </c>
      <c r="K16" s="2975">
        <f>SUM(K14:K15)</f>
        <v/>
      </c>
      <c r="L16" s="2975">
        <f>SUM(L14:L15)</f>
        <v/>
      </c>
      <c r="M16" s="2975">
        <f>SUM(M14:M15)</f>
        <v/>
      </c>
      <c r="N16" s="2975">
        <f>SUM(N14:N15)</f>
        <v/>
      </c>
      <c r="O16" s="87" t="n"/>
      <c r="P16" s="83" t="n"/>
    </row>
    <row r="17" ht="12.75" customFormat="1" customHeight="1" s="76">
      <c r="A17" s="92" t="n"/>
      <c r="B17" s="92" t="n"/>
      <c r="C17" s="94" t="n"/>
      <c r="D17" s="95" t="inlineStr">
        <is>
          <t>General Vacancy Loss</t>
        </is>
      </c>
      <c r="E17" s="161">
        <f>SUMIFS(Proforma!F:F,Proforma!$D:$D,'Annual Cash Flow (3)'!$D17)</f>
        <v/>
      </c>
      <c r="F17" s="161">
        <f>SUMIFS(Proforma!G:G,Proforma!$D:$D,'Annual Cash Flow (3)'!$D17)</f>
        <v/>
      </c>
      <c r="G17" s="161">
        <f>SUMIFS(Proforma!H:H,Proforma!$D:$D,'Annual Cash Flow (3)'!$D17)</f>
        <v/>
      </c>
      <c r="H17" s="161">
        <f>SUMIFS(Proforma!I:I,Proforma!$D:$D,'Annual Cash Flow (3)'!$D17)</f>
        <v/>
      </c>
      <c r="I17" s="161">
        <f>SUMIFS(Proforma!J:J,Proforma!$D:$D,'Annual Cash Flow (3)'!$D17)</f>
        <v/>
      </c>
      <c r="J17" s="161">
        <f>SUMIFS(Proforma!K:K,Proforma!$D:$D,'Annual Cash Flow (3)'!$D17)</f>
        <v/>
      </c>
      <c r="K17" s="161">
        <f>SUMIFS(Proforma!L:L,Proforma!$D:$D,'Annual Cash Flow (3)'!$D17)</f>
        <v/>
      </c>
      <c r="L17" s="161">
        <f>SUMIFS(Proforma!M:M,Proforma!$D:$D,'Annual Cash Flow (3)'!$D17)</f>
        <v/>
      </c>
      <c r="M17" s="161">
        <f>SUMIFS(Proforma!N:N,Proforma!$D:$D,'Annual Cash Flow (3)'!$D17)</f>
        <v/>
      </c>
      <c r="N17" s="161">
        <f>SUMIFS(Proforma!O:O,Proforma!$D:$D,'Annual Cash Flow (3)'!$D17)</f>
        <v/>
      </c>
      <c r="O17" s="87" t="n"/>
      <c r="P17" s="92" t="n"/>
    </row>
    <row r="18" ht="12.75" customFormat="1" customHeight="1" s="76">
      <c r="A18" s="92" t="n"/>
      <c r="B18" s="92" t="n"/>
      <c r="C18" s="92" t="n"/>
      <c r="D18" s="96" t="inlineStr">
        <is>
          <t>EFFECTIVE GROSS INCOME</t>
        </is>
      </c>
      <c r="E18" s="2976">
        <f>SUM(E16:E17)</f>
        <v/>
      </c>
      <c r="F18" s="2976">
        <f>SUM(F16:F17)</f>
        <v/>
      </c>
      <c r="G18" s="2976">
        <f>SUM(G16:G17)</f>
        <v/>
      </c>
      <c r="H18" s="2976">
        <f>SUM(H16:H17)</f>
        <v/>
      </c>
      <c r="I18" s="2976">
        <f>SUM(I16:I17)</f>
        <v/>
      </c>
      <c r="J18" s="2976">
        <f>SUM(J16:J17)</f>
        <v/>
      </c>
      <c r="K18" s="2976">
        <f>SUM(K16:K17)</f>
        <v/>
      </c>
      <c r="L18" s="2976">
        <f>SUM(L16:L17)</f>
        <v/>
      </c>
      <c r="M18" s="2976">
        <f>SUM(M16:M17)</f>
        <v/>
      </c>
      <c r="N18" s="2976">
        <f>SUM(N16:N17)</f>
        <v/>
      </c>
      <c r="O18" s="87" t="n"/>
      <c r="P18" s="92" t="n"/>
    </row>
    <row r="19" ht="4.35" customFormat="1" customHeight="1" s="76">
      <c r="A19" s="92" t="n"/>
      <c r="B19" s="92" t="n"/>
      <c r="C19" s="97" t="n"/>
      <c r="D19" s="98" t="n"/>
      <c r="E19" s="99" t="n">
        <v>0</v>
      </c>
      <c r="F19" s="99" t="n">
        <v>0</v>
      </c>
      <c r="G19" s="99" t="n">
        <v>0</v>
      </c>
      <c r="H19" s="99" t="n">
        <v>0</v>
      </c>
      <c r="I19" s="99" t="n">
        <v>0</v>
      </c>
      <c r="J19" s="99" t="n">
        <v>0</v>
      </c>
      <c r="K19" s="99" t="n">
        <v>0</v>
      </c>
      <c r="L19" s="99" t="n">
        <v>0</v>
      </c>
      <c r="M19" s="99" t="n">
        <v>0</v>
      </c>
      <c r="N19" s="99" t="n">
        <v>0</v>
      </c>
      <c r="O19" s="87" t="n"/>
      <c r="P19" s="92" t="n"/>
    </row>
    <row r="20" ht="12.75" customFormat="1" customHeight="1" s="76">
      <c r="A20" s="92" t="n"/>
      <c r="B20" s="92" t="n"/>
      <c r="C20" s="92" t="n"/>
      <c r="D20" s="101" t="inlineStr">
        <is>
          <t>OPERATING EXPENSES</t>
        </is>
      </c>
      <c r="E20" s="102" t="n"/>
      <c r="F20" s="102" t="n"/>
      <c r="G20" s="102" t="n"/>
      <c r="H20" s="102" t="n"/>
      <c r="I20" s="102" t="n"/>
      <c r="J20" s="102" t="n"/>
      <c r="K20" s="102" t="n"/>
      <c r="L20" s="102" t="n"/>
      <c r="M20" s="102" t="n"/>
      <c r="N20" s="102" t="n"/>
      <c r="O20" s="87" t="n"/>
      <c r="P20" s="92" t="n"/>
    </row>
    <row r="21" ht="12.75" customFormat="1" customHeight="1" s="76">
      <c r="A21" s="92" t="n"/>
      <c r="B21" s="92" t="n"/>
      <c r="C21" s="94" t="n"/>
      <c r="D21" s="95" t="inlineStr">
        <is>
          <t>Municipal Taxes</t>
        </is>
      </c>
      <c r="E21" s="2974">
        <f>SUMIFS(Proforma!F:F,Proforma!$D:$D,'Annual Cash Flow (3)'!$D21)</f>
        <v/>
      </c>
      <c r="F21" s="2974">
        <f>SUMIFS(Proforma!G:G,Proforma!$D:$D,'Annual Cash Flow (3)'!$D21)</f>
        <v/>
      </c>
      <c r="G21" s="2974">
        <f>SUMIFS(Proforma!H:H,Proforma!$D:$D,'Annual Cash Flow (3)'!$D21)</f>
        <v/>
      </c>
      <c r="H21" s="2974">
        <f>SUMIFS(Proforma!I:I,Proforma!$D:$D,'Annual Cash Flow (3)'!$D21)</f>
        <v/>
      </c>
      <c r="I21" s="2974">
        <f>SUMIFS(Proforma!J:J,Proforma!$D:$D,'Annual Cash Flow (3)'!$D21)</f>
        <v/>
      </c>
      <c r="J21" s="2974">
        <f>SUMIFS(Proforma!K:K,Proforma!$D:$D,'Annual Cash Flow (3)'!$D21)</f>
        <v/>
      </c>
      <c r="K21" s="2974">
        <f>SUMIFS(Proforma!L:L,Proforma!$D:$D,'Annual Cash Flow (3)'!$D21)</f>
        <v/>
      </c>
      <c r="L21" s="2974">
        <f>SUMIFS(Proforma!M:M,Proforma!$D:$D,'Annual Cash Flow (3)'!$D21)</f>
        <v/>
      </c>
      <c r="M21" s="2974">
        <f>SUMIFS(Proforma!N:N,Proforma!$D:$D,'Annual Cash Flow (3)'!$D21)</f>
        <v/>
      </c>
      <c r="N21" s="2974">
        <f>SUMIFS(Proforma!O:O,Proforma!$D:$D,'Annual Cash Flow (3)'!$D21)</f>
        <v/>
      </c>
      <c r="O21" s="87" t="n"/>
      <c r="P21" s="92" t="n"/>
    </row>
    <row r="22" ht="12.75" customFormat="1" customHeight="1" s="76">
      <c r="A22" s="92" t="n"/>
      <c r="B22" s="92" t="n"/>
      <c r="C22" s="94" t="n"/>
      <c r="D22" s="95" t="inlineStr">
        <is>
          <t>Insurance</t>
        </is>
      </c>
      <c r="E22" s="161">
        <f>SUMIFS(Proforma!F:F,Proforma!$D:$D,'Annual Cash Flow (3)'!$D22)</f>
        <v/>
      </c>
      <c r="F22" s="161">
        <f>SUMIFS(Proforma!G:G,Proforma!$D:$D,'Annual Cash Flow (3)'!$D22)</f>
        <v/>
      </c>
      <c r="G22" s="161">
        <f>SUMIFS(Proforma!H:H,Proforma!$D:$D,'Annual Cash Flow (3)'!$D22)</f>
        <v/>
      </c>
      <c r="H22" s="161">
        <f>SUMIFS(Proforma!I:I,Proforma!$D:$D,'Annual Cash Flow (3)'!$D22)</f>
        <v/>
      </c>
      <c r="I22" s="161">
        <f>SUMIFS(Proforma!J:J,Proforma!$D:$D,'Annual Cash Flow (3)'!$D22)</f>
        <v/>
      </c>
      <c r="J22" s="161">
        <f>SUMIFS(Proforma!K:K,Proforma!$D:$D,'Annual Cash Flow (3)'!$D22)</f>
        <v/>
      </c>
      <c r="K22" s="161">
        <f>SUMIFS(Proforma!L:L,Proforma!$D:$D,'Annual Cash Flow (3)'!$D22)</f>
        <v/>
      </c>
      <c r="L22" s="161">
        <f>SUMIFS(Proforma!M:M,Proforma!$D:$D,'Annual Cash Flow (3)'!$D22)</f>
        <v/>
      </c>
      <c r="M22" s="161">
        <f>SUMIFS(Proforma!N:N,Proforma!$D:$D,'Annual Cash Flow (3)'!$D22)</f>
        <v/>
      </c>
      <c r="N22" s="161">
        <f>SUMIFS(Proforma!O:O,Proforma!$D:$D,'Annual Cash Flow (3)'!$D22)</f>
        <v/>
      </c>
      <c r="O22" s="87" t="n"/>
      <c r="P22" s="92" t="n"/>
    </row>
    <row r="23" ht="12.75" customFormat="1" customHeight="1" s="76">
      <c r="A23" s="92" t="n"/>
      <c r="B23" s="92" t="n"/>
      <c r="C23" s="94" t="n"/>
      <c r="D23" s="95" t="inlineStr">
        <is>
          <t>Repairs and Maintenance</t>
        </is>
      </c>
      <c r="E23" s="161">
        <f>SUMIFS(Proforma!F:F,Proforma!$D:$D,'Annual Cash Flow (3)'!$D23)</f>
        <v/>
      </c>
      <c r="F23" s="161">
        <f>SUMIFS(Proforma!G:G,Proforma!$D:$D,'Annual Cash Flow (3)'!$D23)</f>
        <v/>
      </c>
      <c r="G23" s="161">
        <f>SUMIFS(Proforma!H:H,Proforma!$D:$D,'Annual Cash Flow (3)'!$D23)</f>
        <v/>
      </c>
      <c r="H23" s="161">
        <f>SUMIFS(Proforma!I:I,Proforma!$D:$D,'Annual Cash Flow (3)'!$D23)</f>
        <v/>
      </c>
      <c r="I23" s="161">
        <f>SUMIFS(Proforma!J:J,Proforma!$D:$D,'Annual Cash Flow (3)'!$D23)</f>
        <v/>
      </c>
      <c r="J23" s="161">
        <f>SUMIFS(Proforma!K:K,Proforma!$D:$D,'Annual Cash Flow (3)'!$D23)</f>
        <v/>
      </c>
      <c r="K23" s="161">
        <f>SUMIFS(Proforma!L:L,Proforma!$D:$D,'Annual Cash Flow (3)'!$D23)</f>
        <v/>
      </c>
      <c r="L23" s="161">
        <f>SUMIFS(Proforma!M:M,Proforma!$D:$D,'Annual Cash Flow (3)'!$D23)</f>
        <v/>
      </c>
      <c r="M23" s="161">
        <f>SUMIFS(Proforma!N:N,Proforma!$D:$D,'Annual Cash Flow (3)'!$D23)</f>
        <v/>
      </c>
      <c r="N23" s="161">
        <f>SUMIFS(Proforma!O:O,Proforma!$D:$D,'Annual Cash Flow (3)'!$D23)</f>
        <v/>
      </c>
      <c r="O23" s="87" t="n"/>
      <c r="P23" s="92" t="n"/>
    </row>
    <row r="24" ht="12.75" customFormat="1" customHeight="1" s="76">
      <c r="A24" s="92" t="n"/>
      <c r="B24" s="92" t="n"/>
      <c r="C24" s="94" t="n"/>
      <c r="D24" s="95" t="inlineStr">
        <is>
          <t>Utilities (Gas)</t>
        </is>
      </c>
      <c r="E24" s="161">
        <f>SUMIFS(Proforma!F:F,Proforma!$D:$D,'Annual Cash Flow (3)'!$D24)</f>
        <v/>
      </c>
      <c r="F24" s="161">
        <f>SUMIFS(Proforma!G:G,Proforma!$D:$D,'Annual Cash Flow (3)'!$D24)</f>
        <v/>
      </c>
      <c r="G24" s="161">
        <f>SUMIFS(Proforma!H:H,Proforma!$D:$D,'Annual Cash Flow (3)'!$D24)</f>
        <v/>
      </c>
      <c r="H24" s="161">
        <f>SUMIFS(Proforma!I:I,Proforma!$D:$D,'Annual Cash Flow (3)'!$D24)</f>
        <v/>
      </c>
      <c r="I24" s="161">
        <f>SUMIFS(Proforma!J:J,Proforma!$D:$D,'Annual Cash Flow (3)'!$D24)</f>
        <v/>
      </c>
      <c r="J24" s="161">
        <f>SUMIFS(Proforma!K:K,Proforma!$D:$D,'Annual Cash Flow (3)'!$D24)</f>
        <v/>
      </c>
      <c r="K24" s="161">
        <f>SUMIFS(Proforma!L:L,Proforma!$D:$D,'Annual Cash Flow (3)'!$D24)</f>
        <v/>
      </c>
      <c r="L24" s="161">
        <f>SUMIFS(Proforma!M:M,Proforma!$D:$D,'Annual Cash Flow (3)'!$D24)</f>
        <v/>
      </c>
      <c r="M24" s="161">
        <f>SUMIFS(Proforma!N:N,Proforma!$D:$D,'Annual Cash Flow (3)'!$D24)</f>
        <v/>
      </c>
      <c r="N24" s="161">
        <f>SUMIFS(Proforma!O:O,Proforma!$D:$D,'Annual Cash Flow (3)'!$D24)</f>
        <v/>
      </c>
      <c r="O24" s="87" t="n"/>
      <c r="P24" s="92" t="n"/>
    </row>
    <row r="25" ht="12.75" customFormat="1" customHeight="1" s="76">
      <c r="A25" s="92" t="n"/>
      <c r="B25" s="92" t="n"/>
      <c r="C25" s="94" t="n"/>
      <c r="D25" s="95" t="inlineStr">
        <is>
          <t>Cleaning</t>
        </is>
      </c>
      <c r="E25" s="161">
        <f>SUMIFS(Proforma!F:F,Proforma!$D:$D,'Annual Cash Flow (3)'!$D25)</f>
        <v/>
      </c>
      <c r="F25" s="161">
        <f>SUMIFS(Proforma!G:G,Proforma!$D:$D,'Annual Cash Flow (3)'!$D25)</f>
        <v/>
      </c>
      <c r="G25" s="161">
        <f>SUMIFS(Proforma!H:H,Proforma!$D:$D,'Annual Cash Flow (3)'!$D25)</f>
        <v/>
      </c>
      <c r="H25" s="161">
        <f>SUMIFS(Proforma!I:I,Proforma!$D:$D,'Annual Cash Flow (3)'!$D25)</f>
        <v/>
      </c>
      <c r="I25" s="161">
        <f>SUMIFS(Proforma!J:J,Proforma!$D:$D,'Annual Cash Flow (3)'!$D25)</f>
        <v/>
      </c>
      <c r="J25" s="161">
        <f>SUMIFS(Proforma!K:K,Proforma!$D:$D,'Annual Cash Flow (3)'!$D25)</f>
        <v/>
      </c>
      <c r="K25" s="161">
        <f>SUMIFS(Proforma!L:L,Proforma!$D:$D,'Annual Cash Flow (3)'!$D25)</f>
        <v/>
      </c>
      <c r="L25" s="161">
        <f>SUMIFS(Proforma!M:M,Proforma!$D:$D,'Annual Cash Flow (3)'!$D25)</f>
        <v/>
      </c>
      <c r="M25" s="161">
        <f>SUMIFS(Proforma!N:N,Proforma!$D:$D,'Annual Cash Flow (3)'!$D25)</f>
        <v/>
      </c>
      <c r="N25" s="161">
        <f>SUMIFS(Proforma!O:O,Proforma!$D:$D,'Annual Cash Flow (3)'!$D25)</f>
        <v/>
      </c>
      <c r="O25" s="87" t="n"/>
      <c r="P25" s="92" t="n"/>
    </row>
    <row r="26" ht="12.75" customFormat="1" customHeight="1" s="76">
      <c r="A26" s="92" t="n"/>
      <c r="B26" s="92" t="n"/>
      <c r="C26" s="94" t="n"/>
      <c r="D26" s="95" t="inlineStr">
        <is>
          <t>HVAC</t>
        </is>
      </c>
      <c r="E26" s="161">
        <f>SUMIFS(Proforma!F:F,Proforma!$D:$D,'Annual Cash Flow (3)'!$D26)</f>
        <v/>
      </c>
      <c r="F26" s="161">
        <f>SUMIFS(Proforma!G:G,Proforma!$D:$D,'Annual Cash Flow (3)'!$D26)</f>
        <v/>
      </c>
      <c r="G26" s="161">
        <f>SUMIFS(Proforma!H:H,Proforma!$D:$D,'Annual Cash Flow (3)'!$D26)</f>
        <v/>
      </c>
      <c r="H26" s="161">
        <f>SUMIFS(Proforma!I:I,Proforma!$D:$D,'Annual Cash Flow (3)'!$D26)</f>
        <v/>
      </c>
      <c r="I26" s="161">
        <f>SUMIFS(Proforma!J:J,Proforma!$D:$D,'Annual Cash Flow (3)'!$D26)</f>
        <v/>
      </c>
      <c r="J26" s="161">
        <f>SUMIFS(Proforma!K:K,Proforma!$D:$D,'Annual Cash Flow (3)'!$D26)</f>
        <v/>
      </c>
      <c r="K26" s="161">
        <f>SUMIFS(Proforma!L:L,Proforma!$D:$D,'Annual Cash Flow (3)'!$D26)</f>
        <v/>
      </c>
      <c r="L26" s="161">
        <f>SUMIFS(Proforma!M:M,Proforma!$D:$D,'Annual Cash Flow (3)'!$D26)</f>
        <v/>
      </c>
      <c r="M26" s="161">
        <f>SUMIFS(Proforma!N:N,Proforma!$D:$D,'Annual Cash Flow (3)'!$D26)</f>
        <v/>
      </c>
      <c r="N26" s="161">
        <f>SUMIFS(Proforma!O:O,Proforma!$D:$D,'Annual Cash Flow (3)'!$D26)</f>
        <v/>
      </c>
      <c r="O26" s="87" t="n"/>
      <c r="P26" s="92" t="n"/>
    </row>
    <row r="27" ht="12.75" customFormat="1" customHeight="1" s="76">
      <c r="A27" s="92" t="n"/>
      <c r="B27" s="92" t="n"/>
      <c r="C27" s="94" t="n"/>
      <c r="D27" s="95" t="inlineStr">
        <is>
          <t>Salaries and Professionals</t>
        </is>
      </c>
      <c r="E27" s="161">
        <f>SUMIFS(Proforma!F:F,Proforma!$D:$D,'Annual Cash Flow (3)'!$D27)</f>
        <v/>
      </c>
      <c r="F27" s="161">
        <f>SUMIFS(Proforma!G:G,Proforma!$D:$D,'Annual Cash Flow (3)'!$D27)</f>
        <v/>
      </c>
      <c r="G27" s="161">
        <f>SUMIFS(Proforma!H:H,Proforma!$D:$D,'Annual Cash Flow (3)'!$D27)</f>
        <v/>
      </c>
      <c r="H27" s="161">
        <f>SUMIFS(Proforma!I:I,Proforma!$D:$D,'Annual Cash Flow (3)'!$D27)</f>
        <v/>
      </c>
      <c r="I27" s="161">
        <f>SUMIFS(Proforma!J:J,Proforma!$D:$D,'Annual Cash Flow (3)'!$D27)</f>
        <v/>
      </c>
      <c r="J27" s="161">
        <f>SUMIFS(Proforma!K:K,Proforma!$D:$D,'Annual Cash Flow (3)'!$D27)</f>
        <v/>
      </c>
      <c r="K27" s="161">
        <f>SUMIFS(Proforma!L:L,Proforma!$D:$D,'Annual Cash Flow (3)'!$D27)</f>
        <v/>
      </c>
      <c r="L27" s="161">
        <f>SUMIFS(Proforma!M:M,Proforma!$D:$D,'Annual Cash Flow (3)'!$D27)</f>
        <v/>
      </c>
      <c r="M27" s="161">
        <f>SUMIFS(Proforma!N:N,Proforma!$D:$D,'Annual Cash Flow (3)'!$D27)</f>
        <v/>
      </c>
      <c r="N27" s="161">
        <f>SUMIFS(Proforma!O:O,Proforma!$D:$D,'Annual Cash Flow (3)'!$D27)</f>
        <v/>
      </c>
      <c r="O27" s="87" t="n"/>
      <c r="P27" s="92" t="n"/>
    </row>
    <row r="28" ht="12.75" customFormat="1" customHeight="1" s="76">
      <c r="A28" s="92" t="n"/>
      <c r="B28" s="92" t="n"/>
      <c r="C28" s="94" t="n"/>
      <c r="D28" s="95" t="inlineStr">
        <is>
          <t>Elevator</t>
        </is>
      </c>
      <c r="E28" s="161">
        <f>SUMIFS(Proforma!F:F,Proforma!$D:$D,'Annual Cash Flow (3)'!$D28)</f>
        <v/>
      </c>
      <c r="F28" s="161">
        <f>SUMIFS(Proforma!G:G,Proforma!$D:$D,'Annual Cash Flow (3)'!$D28)</f>
        <v/>
      </c>
      <c r="G28" s="161">
        <f>SUMIFS(Proforma!H:H,Proforma!$D:$D,'Annual Cash Flow (3)'!$D28)</f>
        <v/>
      </c>
      <c r="H28" s="161">
        <f>SUMIFS(Proforma!I:I,Proforma!$D:$D,'Annual Cash Flow (3)'!$D28)</f>
        <v/>
      </c>
      <c r="I28" s="161">
        <f>SUMIFS(Proforma!J:J,Proforma!$D:$D,'Annual Cash Flow (3)'!$D28)</f>
        <v/>
      </c>
      <c r="J28" s="161">
        <f>SUMIFS(Proforma!K:K,Proforma!$D:$D,'Annual Cash Flow (3)'!$D28)</f>
        <v/>
      </c>
      <c r="K28" s="161">
        <f>SUMIFS(Proforma!L:L,Proforma!$D:$D,'Annual Cash Flow (3)'!$D28)</f>
        <v/>
      </c>
      <c r="L28" s="161">
        <f>SUMIFS(Proforma!M:M,Proforma!$D:$D,'Annual Cash Flow (3)'!$D28)</f>
        <v/>
      </c>
      <c r="M28" s="161">
        <f>SUMIFS(Proforma!N:N,Proforma!$D:$D,'Annual Cash Flow (3)'!$D28)</f>
        <v/>
      </c>
      <c r="N28" s="161">
        <f>SUMIFS(Proforma!O:O,Proforma!$D:$D,'Annual Cash Flow (3)'!$D28)</f>
        <v/>
      </c>
      <c r="O28" s="87" t="n"/>
      <c r="P28" s="92" t="n"/>
    </row>
    <row r="29" ht="12.75" customFormat="1" customHeight="1" s="76">
      <c r="A29" s="92" t="n"/>
      <c r="B29" s="92" t="n"/>
      <c r="C29" s="94" t="n"/>
      <c r="D29" s="95" t="inlineStr">
        <is>
          <t>Management</t>
        </is>
      </c>
      <c r="E29" s="161">
        <f>SUMIFS(Proforma!F:F,Proforma!$D:$D,'Annual Cash Flow (3)'!$D29)</f>
        <v/>
      </c>
      <c r="F29" s="161">
        <f>SUMIFS(Proforma!G:G,Proforma!$D:$D,'Annual Cash Flow (3)'!$D29)</f>
        <v/>
      </c>
      <c r="G29" s="161">
        <f>SUMIFS(Proforma!H:H,Proforma!$D:$D,'Annual Cash Flow (3)'!$D29)</f>
        <v/>
      </c>
      <c r="H29" s="161">
        <f>SUMIFS(Proforma!I:I,Proforma!$D:$D,'Annual Cash Flow (3)'!$D29)</f>
        <v/>
      </c>
      <c r="I29" s="161">
        <f>SUMIFS(Proforma!J:J,Proforma!$D:$D,'Annual Cash Flow (3)'!$D29)</f>
        <v/>
      </c>
      <c r="J29" s="161">
        <f>SUMIFS(Proforma!K:K,Proforma!$D:$D,'Annual Cash Flow (3)'!$D29)</f>
        <v/>
      </c>
      <c r="K29" s="161">
        <f>SUMIFS(Proforma!L:L,Proforma!$D:$D,'Annual Cash Flow (3)'!$D29)</f>
        <v/>
      </c>
      <c r="L29" s="161">
        <f>SUMIFS(Proforma!M:M,Proforma!$D:$D,'Annual Cash Flow (3)'!$D29)</f>
        <v/>
      </c>
      <c r="M29" s="161">
        <f>SUMIFS(Proforma!N:N,Proforma!$D:$D,'Annual Cash Flow (3)'!$D29)</f>
        <v/>
      </c>
      <c r="N29" s="161">
        <f>SUMIFS(Proforma!O:O,Proforma!$D:$D,'Annual Cash Flow (3)'!$D29)</f>
        <v/>
      </c>
      <c r="O29" s="87" t="n"/>
      <c r="P29" s="92" t="n"/>
    </row>
    <row r="30" ht="12.75" customFormat="1" customHeight="1" s="76">
      <c r="A30" s="92" t="n"/>
      <c r="B30" s="92" t="n"/>
      <c r="C30" s="92" t="n"/>
      <c r="D30" s="96" t="inlineStr">
        <is>
          <t>TOTAL OPERATING EXPENSES</t>
        </is>
      </c>
      <c r="E30" s="2976">
        <f>SUM(E21:E29)</f>
        <v/>
      </c>
      <c r="F30" s="2976">
        <f>SUM(F21:F29)</f>
        <v/>
      </c>
      <c r="G30" s="2976">
        <f>SUM(G21:G29)</f>
        <v/>
      </c>
      <c r="H30" s="2976">
        <f>SUM(H21:H29)</f>
        <v/>
      </c>
      <c r="I30" s="2976">
        <f>SUM(I21:I29)</f>
        <v/>
      </c>
      <c r="J30" s="2976">
        <f>SUM(J21:J29)</f>
        <v/>
      </c>
      <c r="K30" s="2976">
        <f>SUM(K21:K29)</f>
        <v/>
      </c>
      <c r="L30" s="2976">
        <f>SUM(L21:L29)</f>
        <v/>
      </c>
      <c r="M30" s="2976">
        <f>SUM(M21:M29)</f>
        <v/>
      </c>
      <c r="N30" s="2976">
        <f>SUM(N21:N29)</f>
        <v/>
      </c>
      <c r="O30" s="87" t="n"/>
      <c r="P30" s="92" t="n"/>
    </row>
    <row r="31" ht="4.35" customFormat="1" customHeight="1" s="76">
      <c r="A31" s="92" t="n"/>
      <c r="B31" s="92" t="n"/>
      <c r="C31" s="94" t="n"/>
      <c r="D31" s="104" t="n"/>
      <c r="E31" s="102" t="n"/>
      <c r="F31" s="102" t="n"/>
      <c r="G31" s="102" t="n"/>
      <c r="H31" s="102" t="n"/>
      <c r="I31" s="102" t="n"/>
      <c r="J31" s="102" t="n"/>
      <c r="K31" s="102" t="n"/>
      <c r="L31" s="102" t="n"/>
      <c r="M31" s="102" t="n"/>
      <c r="N31" s="102" t="n"/>
      <c r="O31" s="87" t="n"/>
      <c r="P31" s="92" t="n"/>
    </row>
    <row r="32" ht="12.75" customFormat="1" customHeight="1" s="75" thickBot="1">
      <c r="A32" s="83" t="n"/>
      <c r="B32" s="83" t="n"/>
      <c r="C32" s="83" t="n"/>
      <c r="D32" s="105" t="inlineStr">
        <is>
          <t>NET OPERATING INCOME</t>
        </is>
      </c>
      <c r="E32" s="2977">
        <f>E18-E30</f>
        <v/>
      </c>
      <c r="F32" s="2977">
        <f>F18-F30</f>
        <v/>
      </c>
      <c r="G32" s="2977">
        <f>G18-G30</f>
        <v/>
      </c>
      <c r="H32" s="2977">
        <f>H18-H30</f>
        <v/>
      </c>
      <c r="I32" s="2977">
        <f>I18-I30</f>
        <v/>
      </c>
      <c r="J32" s="2977">
        <f>J18-J30</f>
        <v/>
      </c>
      <c r="K32" s="2977">
        <f>K18-K30</f>
        <v/>
      </c>
      <c r="L32" s="2977">
        <f>L18-L30</f>
        <v/>
      </c>
      <c r="M32" s="2977">
        <f>M18-M30</f>
        <v/>
      </c>
      <c r="N32" s="2977">
        <f>N18-N30</f>
        <v/>
      </c>
      <c r="O32" s="87" t="n"/>
      <c r="P32" s="83" t="n"/>
    </row>
    <row r="33" ht="4.35" customFormat="1" customHeight="1" s="76" thickTop="1">
      <c r="A33" s="92" t="n"/>
      <c r="B33" s="92" t="n"/>
      <c r="C33" s="94" t="n"/>
      <c r="D33" s="104" t="n"/>
      <c r="E33" s="100" t="n">
        <v>0</v>
      </c>
      <c r="F33" s="100" t="n">
        <v>0</v>
      </c>
      <c r="G33" s="100" t="n">
        <v>0</v>
      </c>
      <c r="H33" s="100" t="n">
        <v>0</v>
      </c>
      <c r="I33" s="100" t="n">
        <v>0</v>
      </c>
      <c r="J33" s="100" t="n">
        <v>0</v>
      </c>
      <c r="K33" s="100" t="n">
        <v>0</v>
      </c>
      <c r="L33" s="100" t="n">
        <v>0</v>
      </c>
      <c r="M33" s="100" t="n">
        <v>0</v>
      </c>
      <c r="N33" s="100" t="n">
        <v>0</v>
      </c>
      <c r="O33" s="87" t="n"/>
      <c r="P33" s="92" t="n"/>
    </row>
    <row r="34" ht="12.75" customFormat="1" customHeight="1" s="76">
      <c r="A34" s="92" t="n"/>
      <c r="B34" s="92" t="n"/>
      <c r="C34" s="92" t="n"/>
      <c r="D34" s="106" t="inlineStr">
        <is>
          <t>LEASING &amp; CAPITAL COSTS</t>
        </is>
      </c>
      <c r="E34" s="103" t="n"/>
      <c r="F34" s="103" t="n"/>
      <c r="G34" s="103" t="n"/>
      <c r="H34" s="103" t="n"/>
      <c r="I34" s="103" t="n"/>
      <c r="J34" s="103" t="n"/>
      <c r="K34" s="103" t="n"/>
      <c r="L34" s="103" t="n"/>
      <c r="M34" s="103" t="n"/>
      <c r="N34" s="103" t="n"/>
      <c r="O34" s="87" t="n"/>
      <c r="P34" s="92" t="n"/>
    </row>
    <row r="35" ht="12.75" customFormat="1" customHeight="1" s="76">
      <c r="A35" s="92" t="n"/>
      <c r="B35" s="92" t="n"/>
      <c r="C35" s="94" t="n"/>
      <c r="D35" s="95" t="inlineStr">
        <is>
          <t>Tenant Improvements</t>
        </is>
      </c>
      <c r="E35" s="2974">
        <f>SUMIFS(Proforma!F:F,Proforma!$D:$D,'Annual Cash Flow (3)'!$D35)</f>
        <v/>
      </c>
      <c r="F35" s="2974">
        <f>SUMIFS(Proforma!G:G,Proforma!$D:$D,'Annual Cash Flow (3)'!$D35)</f>
        <v/>
      </c>
      <c r="G35" s="2974">
        <f>SUMIFS(Proforma!H:H,Proforma!$D:$D,'Annual Cash Flow (3)'!$D35)</f>
        <v/>
      </c>
      <c r="H35" s="2974">
        <f>SUMIFS(Proforma!I:I,Proforma!$D:$D,'Annual Cash Flow (3)'!$D35)</f>
        <v/>
      </c>
      <c r="I35" s="2974">
        <f>SUMIFS(Proforma!J:J,Proforma!$D:$D,'Annual Cash Flow (3)'!$D35)</f>
        <v/>
      </c>
      <c r="J35" s="2974">
        <f>SUMIFS(Proforma!K:K,Proforma!$D:$D,'Annual Cash Flow (3)'!$D35)</f>
        <v/>
      </c>
      <c r="K35" s="2974">
        <f>SUMIFS(Proforma!L:L,Proforma!$D:$D,'Annual Cash Flow (3)'!$D35)</f>
        <v/>
      </c>
      <c r="L35" s="2974">
        <f>SUMIFS(Proforma!M:M,Proforma!$D:$D,'Annual Cash Flow (3)'!$D35)</f>
        <v/>
      </c>
      <c r="M35" s="2974">
        <f>SUMIFS(Proforma!N:N,Proforma!$D:$D,'Annual Cash Flow (3)'!$D35)</f>
        <v/>
      </c>
      <c r="N35" s="2974">
        <f>SUMIFS(Proforma!O:O,Proforma!$D:$D,'Annual Cash Flow (3)'!$D35)</f>
        <v/>
      </c>
      <c r="O35" s="87" t="n"/>
      <c r="P35" s="92" t="n"/>
    </row>
    <row r="36" ht="12.75" customFormat="1" customHeight="1" s="76">
      <c r="A36" s="92" t="n"/>
      <c r="B36" s="92" t="n"/>
      <c r="C36" s="94" t="n"/>
      <c r="D36" s="95" t="inlineStr">
        <is>
          <t>Leasing Commissions</t>
        </is>
      </c>
      <c r="E36" s="161">
        <f>SUMIFS(Proforma!F:F,Proforma!$D:$D,'Annual Cash Flow (3)'!$D36)</f>
        <v/>
      </c>
      <c r="F36" s="161">
        <f>SUMIFS(Proforma!G:G,Proforma!$D:$D,'Annual Cash Flow (3)'!$D36)</f>
        <v/>
      </c>
      <c r="G36" s="161">
        <f>SUMIFS(Proforma!H:H,Proforma!$D:$D,'Annual Cash Flow (3)'!$D36)</f>
        <v/>
      </c>
      <c r="H36" s="161">
        <f>SUMIFS(Proforma!I:I,Proforma!$D:$D,'Annual Cash Flow (3)'!$D36)</f>
        <v/>
      </c>
      <c r="I36" s="161">
        <f>SUMIFS(Proforma!J:J,Proforma!$D:$D,'Annual Cash Flow (3)'!$D36)</f>
        <v/>
      </c>
      <c r="J36" s="161">
        <f>SUMIFS(Proforma!K:K,Proforma!$D:$D,'Annual Cash Flow (3)'!$D36)</f>
        <v/>
      </c>
      <c r="K36" s="161">
        <f>SUMIFS(Proforma!L:L,Proforma!$D:$D,'Annual Cash Flow (3)'!$D36)</f>
        <v/>
      </c>
      <c r="L36" s="161">
        <f>SUMIFS(Proforma!M:M,Proforma!$D:$D,'Annual Cash Flow (3)'!$D36)</f>
        <v/>
      </c>
      <c r="M36" s="161">
        <f>SUMIFS(Proforma!N:N,Proforma!$D:$D,'Annual Cash Flow (3)'!$D36)</f>
        <v/>
      </c>
      <c r="N36" s="161">
        <f>SUMIFS(Proforma!O:O,Proforma!$D:$D,'Annual Cash Flow (3)'!$D36)</f>
        <v/>
      </c>
      <c r="O36" s="87" t="n"/>
      <c r="P36" s="92" t="n"/>
    </row>
    <row r="37" ht="12.75" customFormat="1" customHeight="1" s="76">
      <c r="A37" s="92" t="n"/>
      <c r="B37" s="92" t="n"/>
      <c r="C37" s="94" t="n"/>
      <c r="D37" s="95" t="inlineStr">
        <is>
          <t>Capital Improvements</t>
        </is>
      </c>
      <c r="E37" s="161">
        <f>SUMIFS(Proforma!F:F,Proforma!$D:$D,'Annual Cash Flow (3)'!$D37)</f>
        <v/>
      </c>
      <c r="F37" s="161">
        <f>SUMIFS(Proforma!G:G,Proforma!$D:$D,'Annual Cash Flow (3)'!$D37)</f>
        <v/>
      </c>
      <c r="G37" s="161">
        <f>SUMIFS(Proforma!H:H,Proforma!$D:$D,'Annual Cash Flow (3)'!$D37)</f>
        <v/>
      </c>
      <c r="H37" s="161">
        <f>SUMIFS(Proforma!I:I,Proforma!$D:$D,'Annual Cash Flow (3)'!$D37)</f>
        <v/>
      </c>
      <c r="I37" s="161">
        <f>SUMIFS(Proforma!J:J,Proforma!$D:$D,'Annual Cash Flow (3)'!$D37)</f>
        <v/>
      </c>
      <c r="J37" s="161">
        <f>SUMIFS(Proforma!K:K,Proforma!$D:$D,'Annual Cash Flow (3)'!$D37)</f>
        <v/>
      </c>
      <c r="K37" s="161">
        <f>SUMIFS(Proforma!L:L,Proforma!$D:$D,'Annual Cash Flow (3)'!$D37)</f>
        <v/>
      </c>
      <c r="L37" s="161">
        <f>SUMIFS(Proforma!M:M,Proforma!$D:$D,'Annual Cash Flow (3)'!$D37)</f>
        <v/>
      </c>
      <c r="M37" s="161">
        <f>SUMIFS(Proforma!N:N,Proforma!$D:$D,'Annual Cash Flow (3)'!$D37)</f>
        <v/>
      </c>
      <c r="N37" s="161">
        <f>SUMIFS(Proforma!O:O,Proforma!$D:$D,'Annual Cash Flow (3)'!$D37)</f>
        <v/>
      </c>
      <c r="O37" s="87" t="n"/>
      <c r="P37" s="92" t="n"/>
    </row>
    <row r="38" ht="12.75" customFormat="1" customHeight="1" s="76">
      <c r="A38" s="92" t="n"/>
      <c r="B38" s="92" t="n"/>
      <c r="C38" s="94" t="n"/>
      <c r="D38" s="95" t="inlineStr">
        <is>
          <t>Structural Reserve / CAPEX</t>
        </is>
      </c>
      <c r="E38" s="161">
        <f>SUMIFS(Proforma!F:F,Proforma!$D:$D,'Annual Cash Flow (3)'!$D38)</f>
        <v/>
      </c>
      <c r="F38" s="161">
        <f>SUMIFS(Proforma!G:G,Proforma!$D:$D,'Annual Cash Flow (3)'!$D38)</f>
        <v/>
      </c>
      <c r="G38" s="161">
        <f>SUMIFS(Proforma!H:H,Proforma!$D:$D,'Annual Cash Flow (3)'!$D38)</f>
        <v/>
      </c>
      <c r="H38" s="161">
        <f>SUMIFS(Proforma!I:I,Proforma!$D:$D,'Annual Cash Flow (3)'!$D38)</f>
        <v/>
      </c>
      <c r="I38" s="161">
        <f>SUMIFS(Proforma!J:J,Proforma!$D:$D,'Annual Cash Flow (3)'!$D38)</f>
        <v/>
      </c>
      <c r="J38" s="161">
        <f>SUMIFS(Proforma!K:K,Proforma!$D:$D,'Annual Cash Flow (3)'!$D38)</f>
        <v/>
      </c>
      <c r="K38" s="161">
        <f>SUMIFS(Proforma!L:L,Proforma!$D:$D,'Annual Cash Flow (3)'!$D38)</f>
        <v/>
      </c>
      <c r="L38" s="161">
        <f>SUMIFS(Proforma!M:M,Proforma!$D:$D,'Annual Cash Flow (3)'!$D38)</f>
        <v/>
      </c>
      <c r="M38" s="161">
        <f>SUMIFS(Proforma!N:N,Proforma!$D:$D,'Annual Cash Flow (3)'!$D38)</f>
        <v/>
      </c>
      <c r="N38" s="161">
        <f>SUMIFS(Proforma!O:O,Proforma!$D:$D,'Annual Cash Flow (3)'!$D38)</f>
        <v/>
      </c>
      <c r="O38" s="87" t="n"/>
      <c r="P38" s="92" t="n"/>
    </row>
    <row r="39" ht="12.75" customFormat="1" customHeight="1" s="76">
      <c r="A39" s="92" t="n"/>
      <c r="B39" s="92" t="n"/>
      <c r="C39" s="92" t="n"/>
      <c r="D39" s="96" t="inlineStr">
        <is>
          <t>TOTAL LEASING &amp; CAPITAL COSTS</t>
        </is>
      </c>
      <c r="E39" s="2976">
        <f>SUM(E35:E38)</f>
        <v/>
      </c>
      <c r="F39" s="2976">
        <f>SUM(F35:F38)</f>
        <v/>
      </c>
      <c r="G39" s="2976">
        <f>SUM(G35:G38)</f>
        <v/>
      </c>
      <c r="H39" s="2976">
        <f>SUM(H35:H38)</f>
        <v/>
      </c>
      <c r="I39" s="2976">
        <f>SUM(I35:I38)</f>
        <v/>
      </c>
      <c r="J39" s="2976">
        <f>SUM(J35:J38)</f>
        <v/>
      </c>
      <c r="K39" s="2976">
        <f>SUM(K35:K38)</f>
        <v/>
      </c>
      <c r="L39" s="2976">
        <f>SUM(L35:L38)</f>
        <v/>
      </c>
      <c r="M39" s="2976">
        <f>SUM(M35:M38)</f>
        <v/>
      </c>
      <c r="N39" s="2976">
        <f>SUM(N35:N38)</f>
        <v/>
      </c>
      <c r="O39" s="87" t="n"/>
      <c r="P39" s="92" t="n"/>
    </row>
    <row r="40" ht="4.35" customFormat="1" customHeight="1" s="76">
      <c r="A40" s="92" t="n"/>
      <c r="B40" s="92" t="n"/>
      <c r="C40" s="94" t="n"/>
      <c r="D40" s="104" t="n"/>
      <c r="E40" s="103" t="n"/>
      <c r="F40" s="103" t="n"/>
      <c r="G40" s="103" t="n"/>
      <c r="H40" s="103" t="n"/>
      <c r="I40" s="103" t="n"/>
      <c r="J40" s="103" t="n"/>
      <c r="K40" s="103" t="n"/>
      <c r="L40" s="103" t="n"/>
      <c r="M40" s="103" t="n"/>
      <c r="N40" s="103" t="n"/>
      <c r="O40" s="87" t="n"/>
      <c r="P40" s="92" t="n"/>
    </row>
    <row r="41" ht="12.75" customFormat="1" customHeight="1" s="75" thickBot="1">
      <c r="A41" s="83" t="n"/>
      <c r="B41" s="83" t="n"/>
      <c r="C41" s="83" t="n"/>
      <c r="D41" s="105" t="inlineStr">
        <is>
          <t>UNLEVERAGED CASH FLOW</t>
        </is>
      </c>
      <c r="E41" s="2977">
        <f>E32-E39</f>
        <v/>
      </c>
      <c r="F41" s="2977">
        <f>F32-F39</f>
        <v/>
      </c>
      <c r="G41" s="2977">
        <f>G32-G39</f>
        <v/>
      </c>
      <c r="H41" s="2977">
        <f>H32-H39</f>
        <v/>
      </c>
      <c r="I41" s="2977">
        <f>I32-I39</f>
        <v/>
      </c>
      <c r="J41" s="2977">
        <f>J32-J39</f>
        <v/>
      </c>
      <c r="K41" s="2977">
        <f>K32-K39</f>
        <v/>
      </c>
      <c r="L41" s="2977">
        <f>L32-L39</f>
        <v/>
      </c>
      <c r="M41" s="2977">
        <f>M32-M39</f>
        <v/>
      </c>
      <c r="N41" s="2977">
        <f>N32-N39</f>
        <v/>
      </c>
      <c r="O41" s="87" t="n"/>
      <c r="P41" s="92" t="n"/>
      <c r="Q41" s="76" t="n"/>
    </row>
    <row r="42" ht="4.35" customFormat="1" customHeight="1" s="76" thickTop="1">
      <c r="A42" s="92" t="n"/>
      <c r="B42" s="92" t="n"/>
      <c r="C42" s="92" t="n"/>
      <c r="D42" s="106" t="n"/>
      <c r="E42" s="100" t="n">
        <v>0</v>
      </c>
      <c r="F42" s="100" t="n">
        <v>0</v>
      </c>
      <c r="G42" s="100" t="n">
        <v>0</v>
      </c>
      <c r="H42" s="100" t="n">
        <v>0</v>
      </c>
      <c r="I42" s="100" t="n">
        <v>0</v>
      </c>
      <c r="J42" s="100" t="n">
        <v>0</v>
      </c>
      <c r="K42" s="100" t="n">
        <v>0</v>
      </c>
      <c r="L42" s="100" t="n">
        <v>0</v>
      </c>
      <c r="M42" s="100" t="n">
        <v>0</v>
      </c>
      <c r="N42" s="100" t="n">
        <v>0</v>
      </c>
      <c r="O42" s="87" t="n"/>
      <c r="P42" s="92" t="n"/>
    </row>
    <row r="43" ht="12.75" customFormat="1" customHeight="1" s="76">
      <c r="A43" s="92" t="n"/>
      <c r="B43" s="92" t="n"/>
      <c r="C43" s="92" t="n"/>
      <c r="D43" s="106" t="inlineStr">
        <is>
          <t>DEBT SERVICE</t>
        </is>
      </c>
      <c r="E43" s="103" t="n"/>
      <c r="F43" s="103" t="n"/>
      <c r="G43" s="103" t="n"/>
      <c r="H43" s="103" t="n"/>
      <c r="I43" s="103" t="n"/>
      <c r="J43" s="103" t="n"/>
      <c r="K43" s="103" t="n"/>
      <c r="L43" s="103" t="n"/>
      <c r="M43" s="103" t="n"/>
      <c r="N43" s="103" t="n"/>
      <c r="O43" s="87" t="n"/>
      <c r="P43" s="92" t="n"/>
    </row>
    <row r="44" ht="12.75" customFormat="1" customHeight="1" s="76">
      <c r="A44" s="92" t="n"/>
      <c r="B44" s="92" t="n"/>
      <c r="C44" s="94" t="n"/>
      <c r="D44" s="95" t="inlineStr">
        <is>
          <t>Interest</t>
        </is>
      </c>
      <c r="E44" s="2974" t="n">
        <v>0</v>
      </c>
      <c r="F44" s="2974">
        <f>E44-5900</f>
        <v/>
      </c>
      <c r="G44" s="2974">
        <f>F44-5900</f>
        <v/>
      </c>
      <c r="H44" s="2974">
        <f>G44-5900</f>
        <v/>
      </c>
      <c r="I44" s="2974">
        <f>H44-5900</f>
        <v/>
      </c>
      <c r="J44" s="2974">
        <f>I44-5900</f>
        <v/>
      </c>
      <c r="K44" s="2974">
        <f>J44-5900</f>
        <v/>
      </c>
      <c r="L44" s="2974">
        <f>K44-5900</f>
        <v/>
      </c>
      <c r="M44" s="2974">
        <f>L44-5900</f>
        <v/>
      </c>
      <c r="N44" s="2974">
        <f>M44-5900</f>
        <v/>
      </c>
      <c r="O44" s="87" t="n"/>
      <c r="P44" s="92" t="n"/>
    </row>
    <row r="45" ht="12.75" customFormat="1" customHeight="1" s="76">
      <c r="A45" s="92" t="n"/>
      <c r="B45" s="92" t="n"/>
      <c r="C45" s="94" t="n"/>
      <c r="D45" s="95" t="inlineStr">
        <is>
          <t>Principle</t>
        </is>
      </c>
      <c r="E45" s="161" t="n">
        <v>0</v>
      </c>
      <c r="F45" s="161">
        <f>E45+5900</f>
        <v/>
      </c>
      <c r="G45" s="161">
        <f>F45+5900</f>
        <v/>
      </c>
      <c r="H45" s="161">
        <f>G45+5900</f>
        <v/>
      </c>
      <c r="I45" s="161">
        <f>H45+5900</f>
        <v/>
      </c>
      <c r="J45" s="161">
        <f>I45+5900</f>
        <v/>
      </c>
      <c r="K45" s="161">
        <f>J45+5900</f>
        <v/>
      </c>
      <c r="L45" s="161">
        <f>K45+5900</f>
        <v/>
      </c>
      <c r="M45" s="161">
        <f>L45+5900</f>
        <v/>
      </c>
      <c r="N45" s="161">
        <f>M45+5900</f>
        <v/>
      </c>
      <c r="O45" s="87" t="n"/>
      <c r="P45" s="92" t="n"/>
    </row>
    <row r="46" ht="12.75" customFormat="1" customHeight="1" s="76">
      <c r="A46" s="92" t="n"/>
      <c r="B46" s="92" t="n"/>
      <c r="C46" s="92" t="n"/>
      <c r="D46" s="96" t="inlineStr">
        <is>
          <t>TOTAL DEBT SERVICE</t>
        </is>
      </c>
      <c r="E46" s="2976">
        <f>SUM(E44:E45)</f>
        <v/>
      </c>
      <c r="F46" s="2976">
        <f>SUM(F44:F45)</f>
        <v/>
      </c>
      <c r="G46" s="2976">
        <f>SUM(G44:G45)</f>
        <v/>
      </c>
      <c r="H46" s="2976">
        <f>SUM(H44:H45)</f>
        <v/>
      </c>
      <c r="I46" s="2976">
        <f>SUM(I44:I45)</f>
        <v/>
      </c>
      <c r="J46" s="2976">
        <f>SUM(J44:J45)</f>
        <v/>
      </c>
      <c r="K46" s="2976">
        <f>SUM(K44:K45)</f>
        <v/>
      </c>
      <c r="L46" s="2976">
        <f>SUM(L44:L45)</f>
        <v/>
      </c>
      <c r="M46" s="2976">
        <f>SUM(M44:M45)</f>
        <v/>
      </c>
      <c r="N46" s="2976">
        <f>SUM(N44:N45)</f>
        <v/>
      </c>
      <c r="O46" s="87" t="n"/>
      <c r="P46" s="92" t="n"/>
    </row>
    <row r="47" ht="4.35" customFormat="1" customHeight="1" s="76">
      <c r="A47" s="92" t="n"/>
      <c r="B47" s="92" t="n"/>
      <c r="C47" s="94" t="n"/>
      <c r="D47" s="104" t="n"/>
      <c r="E47" s="103" t="n"/>
      <c r="F47" s="103" t="n"/>
      <c r="G47" s="103" t="n"/>
      <c r="H47" s="103" t="n"/>
      <c r="I47" s="103" t="n"/>
      <c r="J47" s="103" t="n"/>
      <c r="K47" s="103" t="n"/>
      <c r="L47" s="103" t="n"/>
      <c r="M47" s="103" t="n"/>
      <c r="N47" s="103" t="n"/>
      <c r="O47" s="87" t="n"/>
      <c r="P47" s="92" t="n"/>
    </row>
    <row r="48" ht="12.75" customFormat="1" customHeight="1" s="75" thickBot="1">
      <c r="A48" s="83" t="n"/>
      <c r="B48" s="83" t="n"/>
      <c r="C48" s="83" t="n"/>
      <c r="D48" s="105" t="inlineStr">
        <is>
          <t>LEVERAGED CASH FLOW</t>
        </is>
      </c>
      <c r="E48" s="2977">
        <f>E41-E46</f>
        <v/>
      </c>
      <c r="F48" s="2977">
        <f>F41-F46</f>
        <v/>
      </c>
      <c r="G48" s="2977">
        <f>G41-G46</f>
        <v/>
      </c>
      <c r="H48" s="2977">
        <f>H41-H46</f>
        <v/>
      </c>
      <c r="I48" s="2977">
        <f>I41-I46</f>
        <v/>
      </c>
      <c r="J48" s="2977">
        <f>J41-J46</f>
        <v/>
      </c>
      <c r="K48" s="2977">
        <f>K41-K46</f>
        <v/>
      </c>
      <c r="L48" s="2977">
        <f>L41-L46</f>
        <v/>
      </c>
      <c r="M48" s="2977">
        <f>M41-M46</f>
        <v/>
      </c>
      <c r="N48" s="2977">
        <f>N41-N46</f>
        <v/>
      </c>
      <c r="O48" s="87" t="n"/>
      <c r="P48" s="83" t="n"/>
    </row>
    <row r="49" ht="7.35" customFormat="1" customHeight="1" s="75" thickTop="1">
      <c r="A49" s="83" t="n"/>
      <c r="B49" s="83" t="n"/>
      <c r="C49" s="82" t="n"/>
      <c r="D49" s="107" t="n"/>
      <c r="E49" s="100" t="n">
        <v>0</v>
      </c>
      <c r="F49" s="100" t="n">
        <v>0</v>
      </c>
      <c r="G49" s="100" t="n">
        <v>0</v>
      </c>
      <c r="H49" s="100" t="n">
        <v>0</v>
      </c>
      <c r="I49" s="100" t="n">
        <v>0</v>
      </c>
      <c r="J49" s="100" t="n">
        <v>0</v>
      </c>
      <c r="K49" s="100" t="n">
        <v>0</v>
      </c>
      <c r="L49" s="100" t="n">
        <v>0</v>
      </c>
      <c r="M49" s="100" t="n">
        <v>0</v>
      </c>
      <c r="N49" s="100" t="n">
        <v>0</v>
      </c>
      <c r="O49" s="87" t="n"/>
      <c r="P49" s="83" t="n"/>
    </row>
    <row r="50" ht="15.4" customHeight="1" s="2885">
      <c r="A50" s="26" t="n"/>
      <c r="B50" s="26" t="n"/>
      <c r="C50" s="82" t="n"/>
      <c r="D50" s="26" t="n"/>
      <c r="E50" s="26" t="n"/>
      <c r="F50" s="26" t="n"/>
      <c r="G50" s="26" t="n"/>
      <c r="H50" s="26" t="n"/>
      <c r="I50" s="26" t="n"/>
      <c r="J50" s="26" t="n"/>
      <c r="K50" s="26" t="n"/>
      <c r="L50" s="26" t="n"/>
      <c r="M50" s="26" t="n"/>
      <c r="N50" s="26" t="n"/>
      <c r="O50" s="87" t="n"/>
      <c r="P50" s="26" t="n"/>
    </row>
    <row r="51" ht="15.4" customHeight="1" s="2885">
      <c r="A51" s="26" t="n"/>
      <c r="B51" s="26" t="n"/>
      <c r="C51" s="82" t="n"/>
      <c r="D51" s="26" t="n"/>
      <c r="E51" s="26" t="n"/>
      <c r="F51" s="26" t="n"/>
      <c r="G51" s="26" t="n"/>
      <c r="H51" s="26" t="n"/>
      <c r="I51" s="26" t="n"/>
      <c r="J51" s="26" t="n"/>
      <c r="K51" s="26" t="n"/>
      <c r="L51" s="26" t="n"/>
      <c r="M51" s="26" t="n"/>
      <c r="N51" s="26" t="n"/>
      <c r="O51" s="87" t="n"/>
      <c r="P51" s="26" t="n"/>
    </row>
    <row r="52" ht="15.4" customHeight="1" s="2885">
      <c r="A52" s="26" t="n"/>
      <c r="B52" s="26" t="n"/>
      <c r="C52" s="82" t="n"/>
      <c r="D52" s="26" t="n"/>
      <c r="E52" s="26" t="n"/>
      <c r="F52" s="26" t="n"/>
      <c r="G52" s="26" t="n"/>
      <c r="H52" s="26" t="n"/>
      <c r="I52" s="26" t="n"/>
      <c r="J52" s="26" t="n"/>
      <c r="K52" s="26" t="n"/>
      <c r="L52" s="26" t="n"/>
      <c r="M52" s="26" t="n"/>
      <c r="N52" s="26" t="n"/>
      <c r="O52" s="87" t="n"/>
      <c r="P52" s="26" t="n"/>
    </row>
    <row r="53" ht="15.4" customHeight="1" s="2885">
      <c r="A53" s="26" t="n"/>
      <c r="B53" s="26" t="n"/>
      <c r="C53" s="82" t="n"/>
      <c r="D53" s="26" t="n"/>
      <c r="E53" s="26" t="n"/>
      <c r="F53" s="26" t="n"/>
      <c r="G53" s="26" t="n"/>
      <c r="H53" s="26" t="n"/>
      <c r="I53" s="26" t="n"/>
      <c r="J53" s="26" t="n"/>
      <c r="K53" s="26" t="n"/>
      <c r="L53" s="26" t="n"/>
      <c r="M53" s="26" t="n"/>
      <c r="N53" s="26" t="n"/>
      <c r="O53" s="87" t="n"/>
      <c r="P53" s="26" t="n"/>
    </row>
    <row r="54" ht="15.4" customHeight="1" s="2885">
      <c r="A54" s="26" t="n"/>
      <c r="B54" s="26" t="n"/>
      <c r="C54" s="82" t="n"/>
      <c r="D54" s="26" t="n"/>
      <c r="E54" s="26" t="n"/>
      <c r="F54" s="26" t="n"/>
      <c r="G54" s="26" t="n"/>
      <c r="H54" s="26" t="n"/>
      <c r="I54" s="26" t="n"/>
      <c r="J54" s="26" t="n"/>
      <c r="K54" s="26" t="n"/>
      <c r="L54" s="26" t="n"/>
      <c r="M54" s="26" t="n"/>
      <c r="N54" s="26" t="n"/>
      <c r="O54" s="26" t="n"/>
      <c r="P54" s="26" t="n"/>
    </row>
    <row r="55" ht="15.4" customHeight="1" s="2885">
      <c r="A55" s="26" t="n"/>
      <c r="B55" s="26" t="n"/>
      <c r="C55" s="82" t="n"/>
      <c r="D55" s="26" t="n"/>
      <c r="E55" s="26" t="n"/>
      <c r="F55" s="26" t="n"/>
      <c r="G55" s="26" t="n"/>
      <c r="H55" s="26" t="n"/>
      <c r="I55" s="26" t="n"/>
      <c r="J55" s="26" t="n"/>
      <c r="K55" s="26" t="n"/>
      <c r="L55" s="26" t="n"/>
      <c r="M55" s="26" t="n"/>
      <c r="N55" s="26" t="n"/>
      <c r="O55" s="26" t="n"/>
      <c r="P55" s="26" t="n"/>
    </row>
    <row r="56" ht="15.4" customHeight="1" s="2885">
      <c r="A56" s="26" t="n"/>
      <c r="B56" s="26" t="n"/>
      <c r="C56" s="82" t="n"/>
      <c r="D56" s="26" t="n"/>
      <c r="E56" s="26" t="n"/>
      <c r="F56" s="26" t="n"/>
      <c r="G56" s="26" t="n"/>
      <c r="H56" s="26" t="n"/>
      <c r="I56" s="26" t="n"/>
      <c r="J56" s="26" t="n"/>
      <c r="K56" s="26" t="n"/>
      <c r="L56" s="26" t="n"/>
      <c r="M56" s="26" t="n"/>
      <c r="N56" s="26" t="n"/>
      <c r="O56" s="26" t="n"/>
      <c r="P56" s="26" t="n"/>
    </row>
    <row r="57" ht="15.4" customHeight="1" s="2885">
      <c r="A57" s="26" t="n"/>
      <c r="B57" s="26" t="n"/>
      <c r="C57" s="82" t="n"/>
      <c r="D57" s="26" t="n"/>
      <c r="E57" s="26" t="n"/>
      <c r="F57" s="26" t="n"/>
      <c r="G57" s="26" t="n"/>
      <c r="H57" s="26" t="n"/>
      <c r="I57" s="26" t="n"/>
      <c r="J57" s="26" t="n"/>
      <c r="K57" s="26" t="n"/>
      <c r="L57" s="26" t="n"/>
      <c r="M57" s="26" t="n"/>
      <c r="N57" s="26" t="n"/>
      <c r="O57" s="26" t="n"/>
      <c r="P57" s="26" t="n"/>
    </row>
    <row r="58" ht="15.4" customHeight="1" s="2885">
      <c r="A58" s="26" t="n"/>
      <c r="B58" s="26" t="n"/>
      <c r="C58" s="82" t="n"/>
      <c r="D58" s="26" t="n"/>
      <c r="E58" s="26" t="n"/>
      <c r="F58" s="26" t="n"/>
      <c r="G58" s="26" t="n"/>
      <c r="H58" s="26" t="n"/>
      <c r="I58" s="26" t="n"/>
      <c r="J58" s="26" t="n"/>
      <c r="K58" s="26" t="n"/>
      <c r="L58" s="26" t="n"/>
      <c r="M58" s="26" t="n"/>
      <c r="N58" s="26" t="n"/>
      <c r="O58" s="26" t="n"/>
      <c r="P58" s="26" t="n"/>
    </row>
  </sheetData>
  <pageMargins left="0.3" right="0.3" top="0.35" bottom="0.25" header="0.05" footer="0.05"/>
  <pageSetup orientation="landscape" fitToHeight="0"/>
</worksheet>
</file>

<file path=xl/worksheets/sheet10.xml><?xml version="1.0" encoding="utf-8"?>
<worksheet xmlns="http://schemas.openxmlformats.org/spreadsheetml/2006/main">
  <sheetPr codeName="Sheet11">
    <tabColor theme="1" tint="0.499984740745262"/>
    <outlinePr summaryBelow="1" summaryRight="1"/>
    <pageSetUpPr fitToPage="1"/>
  </sheetPr>
  <dimension ref="C3:AC61"/>
  <sheetViews>
    <sheetView showGridLines="0" view="pageBreakPreview" topLeftCell="A23" zoomScale="85" zoomScaleNormal="100" zoomScaleSheetLayoutView="85" workbookViewId="0">
      <selection activeCell="Q53" sqref="Q53"/>
    </sheetView>
  </sheetViews>
  <sheetFormatPr baseColWidth="8" defaultColWidth="9.46484375" defaultRowHeight="13.15"/>
  <cols>
    <col width="0.46484375" customWidth="1" style="3072" min="1" max="4"/>
    <col width="23.46484375" bestFit="1" customWidth="1" style="3072" min="5" max="5"/>
    <col width="14.46484375" customWidth="1" style="3072" min="6" max="6"/>
    <col width="17.46484375" bestFit="1" customWidth="1" style="3072" min="7" max="7"/>
    <col width="13.46484375" customWidth="1" style="3072" min="8" max="17"/>
    <col hidden="1" outlineLevel="1" width="12.46484375" customWidth="1" style="3072" min="18" max="18"/>
    <col collapsed="1" width="0.46484375" customWidth="1" style="3072" min="19" max="19"/>
    <col width="16" customWidth="1" style="3072" min="20" max="21"/>
    <col width="14.46484375" customWidth="1" style="3072" min="22" max="22"/>
    <col width="9.46484375" bestFit="1" customWidth="1" style="3072" min="23" max="23"/>
    <col width="12" bestFit="1" customWidth="1" style="3072" min="24" max="24"/>
    <col width="9.46484375" bestFit="1" customWidth="1" style="3072" min="25" max="25"/>
    <col width="14.46484375" bestFit="1" customWidth="1" style="3072" min="26" max="26"/>
    <col width="9.46484375" bestFit="1" customWidth="1" style="3072" min="27" max="27"/>
    <col width="12" bestFit="1" customWidth="1" style="3072" min="28" max="28"/>
    <col width="9.46484375" bestFit="1" customWidth="1" style="3072" min="29" max="29"/>
    <col width="9.46484375" customWidth="1" style="3072" min="30" max="16384"/>
  </cols>
  <sheetData>
    <row r="1" ht="4.35" customHeight="1" s="2885"/>
    <row r="2" ht="4.35" customHeight="1" s="2885"/>
    <row r="3" ht="20.25" customHeight="1" s="2885" thickBot="1">
      <c r="C3" s="931" t="inlineStr">
        <is>
          <t>RETURN METRICS</t>
        </is>
      </c>
      <c r="D3" s="395" t="n"/>
      <c r="E3" s="395" t="n"/>
      <c r="F3" s="395" t="n"/>
      <c r="G3" s="395" t="n"/>
      <c r="H3" s="395" t="n"/>
      <c r="I3" s="395" t="n"/>
      <c r="J3" s="395" t="n"/>
      <c r="K3" s="395" t="n"/>
      <c r="L3" s="395" t="n"/>
      <c r="M3" s="395" t="n"/>
      <c r="N3" s="395" t="n"/>
      <c r="O3" s="395" t="n"/>
      <c r="P3" s="395" t="n"/>
      <c r="Q3" s="395" t="n"/>
      <c r="R3" s="2980" t="n"/>
      <c r="S3" s="2980">
        <f>Global!$G$7</f>
        <v/>
      </c>
    </row>
    <row r="4" ht="20.1" customHeight="1" s="2885" thickTop="1">
      <c r="E4" s="622" t="n"/>
    </row>
    <row r="5" ht="20.1" customFormat="1" customHeight="1" s="3073">
      <c r="G5" s="3074" t="inlineStr">
        <is>
          <t>Investment</t>
        </is>
      </c>
      <c r="H5" s="3075" t="n">
        <v>1</v>
      </c>
      <c r="I5" s="3075" t="n">
        <v>2</v>
      </c>
      <c r="J5" s="3075" t="n">
        <v>3</v>
      </c>
      <c r="K5" s="3075" t="n">
        <v>4</v>
      </c>
      <c r="L5" s="3075" t="n">
        <v>5</v>
      </c>
      <c r="M5" s="3075" t="n">
        <v>6</v>
      </c>
      <c r="N5" s="3075" t="n">
        <v>7</v>
      </c>
      <c r="O5" s="3075" t="n">
        <v>8</v>
      </c>
      <c r="P5" s="3075" t="n">
        <v>9</v>
      </c>
      <c r="Q5" s="3075" t="n">
        <v>10</v>
      </c>
      <c r="R5" s="3075" t="n">
        <v>11</v>
      </c>
      <c r="T5" s="3076" t="n"/>
      <c r="U5" s="3077" t="n"/>
      <c r="V5" s="3077" t="n"/>
    </row>
    <row r="6" ht="14.25" customFormat="1" customHeight="1" s="3078">
      <c r="G6" s="3079" t="n"/>
      <c r="H6" s="3079" t="n"/>
      <c r="I6" s="3079" t="n"/>
      <c r="J6" s="3079" t="n"/>
      <c r="K6" s="3079" t="n"/>
      <c r="L6" s="3079" t="n"/>
      <c r="M6" s="3079" t="n"/>
      <c r="N6" s="3079" t="n"/>
      <c r="O6" s="3079" t="n"/>
      <c r="P6" s="3079" t="n"/>
      <c r="Q6" s="3079" t="n"/>
      <c r="T6" s="3080" t="n"/>
      <c r="U6" s="3080" t="n"/>
      <c r="V6" s="3080" t="n"/>
    </row>
    <row r="7" ht="14.25" customFormat="1" customHeight="1" s="3078">
      <c r="E7" s="3078" t="inlineStr">
        <is>
          <t>Net Operating Income</t>
        </is>
      </c>
      <c r="G7" s="3081" t="n"/>
      <c r="H7" s="3082">
        <f>SUMIFS('Cash flow'!C:C,'Cash flow'!$A:$A,$E$7)</f>
        <v/>
      </c>
      <c r="I7" s="3082">
        <f>SUMIFS('Cash flow'!D:D,'Cash flow'!$A:$A,$E$7)</f>
        <v/>
      </c>
      <c r="J7" s="3082">
        <f>SUMIFS('Cash flow'!E:E,'Cash flow'!$A:$A,$E$7)</f>
        <v/>
      </c>
      <c r="K7" s="3082">
        <f>SUMIFS('Cash flow'!F:F,'Cash flow'!$A:$A,$E$7)</f>
        <v/>
      </c>
      <c r="L7" s="3082">
        <f>SUMIFS('Cash flow'!G:G,'Cash flow'!$A:$A,$E$7)</f>
        <v/>
      </c>
      <c r="M7" s="3082">
        <f>SUMIFS('Cash flow'!H:H,'Cash flow'!$A:$A,$E$7)</f>
        <v/>
      </c>
      <c r="N7" s="3082">
        <f>SUMIFS('Cash flow'!I:I,'Cash flow'!$A:$A,$E$7)</f>
        <v/>
      </c>
      <c r="O7" s="3082">
        <f>SUMIFS('Cash flow'!J:J,'Cash flow'!$A:$A,$E$7)</f>
        <v/>
      </c>
      <c r="P7" s="3082">
        <f>SUMIFS('Cash flow'!K:K,'Cash flow'!$A:$A,$E$7)</f>
        <v/>
      </c>
      <c r="Q7" s="3082">
        <f>SUMIFS('Cash flow'!L:L,'Cash flow'!$A:$A,$E$7)</f>
        <v/>
      </c>
      <c r="R7" s="3082">
        <f>SUMIFS('Cash flow'!M:M,'Cash flow'!$A:$A,$E$7)</f>
        <v/>
      </c>
      <c r="T7" s="3080" t="n"/>
      <c r="U7" s="3080" t="n"/>
      <c r="V7" s="3080" t="n"/>
    </row>
    <row r="8" ht="14.25" customFormat="1" customHeight="1" s="3078">
      <c r="E8" s="3083" t="inlineStr">
        <is>
          <t>Total Leasing &amp; Capital Costs</t>
        </is>
      </c>
      <c r="G8" s="3081" t="n"/>
      <c r="H8" s="3084">
        <f>SUMIFS('Cash flow'!C:C,'Cash flow'!$A:$A,$E$8)</f>
        <v/>
      </c>
      <c r="I8" s="3084">
        <f>SUMIFS('Cash flow'!D:D,'Cash flow'!$A:$A,$E$8)</f>
        <v/>
      </c>
      <c r="J8" s="3084">
        <f>SUMIFS('Cash flow'!E:E,'Cash flow'!$A:$A,$E$8)</f>
        <v/>
      </c>
      <c r="K8" s="3084">
        <f>SUMIFS('Cash flow'!F:F,'Cash flow'!$A:$A,$E$8)</f>
        <v/>
      </c>
      <c r="L8" s="3084">
        <f>SUMIFS('Cash flow'!G:G,'Cash flow'!$A:$A,$E$8)</f>
        <v/>
      </c>
      <c r="M8" s="3084">
        <f>SUMIFS('Cash flow'!H:H,'Cash flow'!$A:$A,$E$8)</f>
        <v/>
      </c>
      <c r="N8" s="3084">
        <f>SUMIFS('Cash flow'!I:I,'Cash flow'!$A:$A,$E$8)</f>
        <v/>
      </c>
      <c r="O8" s="3084">
        <f>SUMIFS('Cash flow'!J:J,'Cash flow'!$A:$A,$E$8)</f>
        <v/>
      </c>
      <c r="P8" s="3084">
        <f>SUMIFS('Cash flow'!K:K,'Cash flow'!$A:$A,$E$8)</f>
        <v/>
      </c>
      <c r="Q8" s="3084">
        <f>SUMIFS('Cash flow'!L:L,'Cash flow'!$A:$A,$E$8)</f>
        <v/>
      </c>
      <c r="T8" s="3080" t="n"/>
      <c r="U8" s="3080" t="n"/>
      <c r="V8" s="3080" t="n"/>
    </row>
    <row r="9" ht="14.25" customFormat="1" customHeight="1" s="3078">
      <c r="E9" s="3073" t="inlineStr">
        <is>
          <t>Unleveraged Cash Flow</t>
        </is>
      </c>
      <c r="F9" s="3073" t="n"/>
      <c r="G9" s="3085" t="n"/>
      <c r="H9" s="3086">
        <f>H7-H8</f>
        <v/>
      </c>
      <c r="I9" s="3086">
        <f>I7-I8</f>
        <v/>
      </c>
      <c r="J9" s="3086">
        <f>J7-J8</f>
        <v/>
      </c>
      <c r="K9" s="3086">
        <f>K7-K8</f>
        <v/>
      </c>
      <c r="L9" s="3086">
        <f>L7-L8</f>
        <v/>
      </c>
      <c r="M9" s="3086">
        <f>M7-M8</f>
        <v/>
      </c>
      <c r="N9" s="3086">
        <f>N7-N8</f>
        <v/>
      </c>
      <c r="O9" s="3086">
        <f>O7-O8</f>
        <v/>
      </c>
      <c r="P9" s="3086">
        <f>P7-P8</f>
        <v/>
      </c>
      <c r="Q9" s="3086">
        <f>Q7-Q8</f>
        <v/>
      </c>
      <c r="T9" s="3080" t="n"/>
      <c r="U9" s="3080" t="n"/>
      <c r="V9" s="3080" t="n"/>
    </row>
    <row r="10" ht="14.25" customFormat="1" customHeight="1" s="3078">
      <c r="G10" s="3081" t="n"/>
      <c r="H10" s="3081" t="n"/>
      <c r="I10" s="3081" t="n"/>
      <c r="J10" s="3081" t="n"/>
      <c r="K10" s="3081" t="n"/>
      <c r="L10" s="3081" t="n"/>
      <c r="M10" s="3081" t="n"/>
      <c r="N10" s="3081" t="n"/>
      <c r="O10" s="3081" t="n"/>
      <c r="P10" s="3081" t="n"/>
      <c r="Q10" s="3081" t="n"/>
    </row>
    <row r="11" ht="14.25" customFormat="1" customHeight="1" s="3078">
      <c r="E11" s="3087" t="inlineStr">
        <is>
          <t>Property Sale</t>
        </is>
      </c>
      <c r="F11" s="3088" t="n"/>
      <c r="H11" s="3089" t="n"/>
      <c r="I11" s="3089" t="n"/>
      <c r="J11" s="3082">
        <f>ROUND(K7/$F$19,-4)</f>
        <v/>
      </c>
      <c r="K11" s="3082">
        <f>ROUND(L7/$F$19,-4)</f>
        <v/>
      </c>
      <c r="L11" s="3082">
        <f>ROUND(M7/$F$19,-4)</f>
        <v/>
      </c>
      <c r="M11" s="3082">
        <f>ROUND(N7/$F$19,-4)</f>
        <v/>
      </c>
      <c r="N11" s="3082">
        <f>ROUND(O7/$F$19,-4)</f>
        <v/>
      </c>
      <c r="O11" s="3082">
        <f>ROUND(P7/$F$19,-4)</f>
        <v/>
      </c>
      <c r="P11" s="3082">
        <f>ROUND(Q7/$F$19,-4)</f>
        <v/>
      </c>
      <c r="Q11" s="3082">
        <f>ROUND(R7/$F$19,-4)</f>
        <v/>
      </c>
      <c r="R11" s="3089" t="n"/>
      <c r="S11" s="3090" t="n"/>
      <c r="U11" s="3090" t="n"/>
      <c r="W11" s="3090" t="n"/>
      <c r="Y11" s="3090" t="n"/>
      <c r="AA11" s="3090" t="n"/>
      <c r="AC11" s="3090" t="n"/>
    </row>
    <row r="12" ht="14.25" customFormat="1" customHeight="1" s="3078">
      <c r="E12" s="3087" t="inlineStr">
        <is>
          <t>PSF</t>
        </is>
      </c>
      <c r="F12" s="3088" t="n"/>
      <c r="H12" s="3089" t="n"/>
      <c r="I12" s="3089" t="n"/>
      <c r="J12" s="3082">
        <f>J11/'Exec Summ'!$J$7</f>
        <v/>
      </c>
      <c r="K12" s="3082">
        <f>K11/'Exec Summ'!$J$7</f>
        <v/>
      </c>
      <c r="L12" s="3082">
        <f>L11/'Exec Summ'!$J$7</f>
        <v/>
      </c>
      <c r="M12" s="3082">
        <f>M11/'Exec Summ'!$J$7</f>
        <v/>
      </c>
      <c r="N12" s="3082">
        <f>N11/'Exec Summ'!$J$7</f>
        <v/>
      </c>
      <c r="O12" s="3082">
        <f>O11/'Exec Summ'!$J$7</f>
        <v/>
      </c>
      <c r="P12" s="3082">
        <f>P11/'Exec Summ'!$J$7</f>
        <v/>
      </c>
      <c r="Q12" s="3082">
        <f>Q11/'Exec Summ'!$J$7</f>
        <v/>
      </c>
      <c r="R12" s="3089" t="n"/>
      <c r="S12" s="3090" t="n"/>
      <c r="U12" s="3090" t="n"/>
      <c r="W12" s="3090" t="n"/>
      <c r="Y12" s="3090" t="n"/>
      <c r="AA12" s="3090" t="n"/>
      <c r="AC12" s="3090" t="n"/>
    </row>
    <row r="13" ht="14.25" customFormat="1" customHeight="1" s="3078">
      <c r="E13" s="3087" t="inlineStr">
        <is>
          <t>Cost of Sale</t>
        </is>
      </c>
      <c r="F13" s="3088" t="n"/>
      <c r="H13" s="3089" t="n"/>
      <c r="I13" s="3089" t="n"/>
      <c r="J13" s="3084">
        <f>-J11*$F$21</f>
        <v/>
      </c>
      <c r="K13" s="3084">
        <f>-K11*$F$21</f>
        <v/>
      </c>
      <c r="L13" s="3084">
        <f>-L11*$F$21</f>
        <v/>
      </c>
      <c r="M13" s="3084">
        <f>-M11*$F$21</f>
        <v/>
      </c>
      <c r="N13" s="3084">
        <f>-N11*$F$21</f>
        <v/>
      </c>
      <c r="O13" s="3084">
        <f>-O11*$F$21</f>
        <v/>
      </c>
      <c r="P13" s="3084">
        <f>-P11*$F$21</f>
        <v/>
      </c>
      <c r="Q13" s="3084">
        <f>-Q11*$F$21</f>
        <v/>
      </c>
      <c r="R13" s="3089" t="n"/>
      <c r="S13" s="3090" t="n"/>
      <c r="U13" s="3090" t="n"/>
      <c r="W13" s="3090" t="n"/>
      <c r="Y13" s="3090" t="n"/>
      <c r="AA13" s="3090" t="n"/>
      <c r="AC13" s="3090" t="n"/>
    </row>
    <row r="14" ht="14.25" customFormat="1" customHeight="1" s="3078">
      <c r="E14" s="3091" t="inlineStr">
        <is>
          <t>Net Sale Proceeds</t>
        </is>
      </c>
      <c r="F14" s="3092" t="n"/>
      <c r="G14" s="3073" t="n"/>
      <c r="H14" s="3093" t="n"/>
      <c r="I14" s="3093" t="n"/>
      <c r="J14" s="3086">
        <f>J11+J13</f>
        <v/>
      </c>
      <c r="K14" s="3086">
        <f>K11+K13</f>
        <v/>
      </c>
      <c r="L14" s="3086">
        <f>L11+L13</f>
        <v/>
      </c>
      <c r="M14" s="3086">
        <f>M11+M13</f>
        <v/>
      </c>
      <c r="N14" s="3086">
        <f>N11+N13</f>
        <v/>
      </c>
      <c r="O14" s="3086">
        <f>O11+O13</f>
        <v/>
      </c>
      <c r="P14" s="3086">
        <f>P11+P13</f>
        <v/>
      </c>
      <c r="Q14" s="3086">
        <f>Q11+Q13</f>
        <v/>
      </c>
      <c r="R14" s="3089" t="n"/>
      <c r="S14" s="3090" t="n"/>
      <c r="U14" s="3090" t="n"/>
      <c r="W14" s="3090" t="n"/>
      <c r="Y14" s="3090" t="n"/>
      <c r="AA14" s="3090" t="n"/>
      <c r="AC14" s="3090" t="n"/>
    </row>
    <row r="15" ht="14.25" customFormat="1" customHeight="1" s="3078">
      <c r="E15" s="3087" t="n"/>
      <c r="F15" s="3088" t="n"/>
      <c r="H15" s="3089" t="n"/>
      <c r="I15" s="3089" t="n"/>
      <c r="J15" s="3082" t="n"/>
      <c r="K15" s="3082" t="n"/>
      <c r="L15" s="3082" t="n"/>
      <c r="M15" s="3082" t="n"/>
      <c r="N15" s="3082" t="n"/>
      <c r="O15" s="3082" t="n"/>
      <c r="P15" s="3082" t="n"/>
      <c r="Q15" s="3082" t="n"/>
      <c r="R15" s="3089" t="n"/>
      <c r="S15" s="3090" t="n"/>
      <c r="U15" s="3090" t="n"/>
      <c r="W15" s="3090" t="n"/>
      <c r="Y15" s="3090" t="n"/>
      <c r="AA15" s="3090" t="n"/>
      <c r="AC15" s="3090" t="n"/>
    </row>
    <row r="16" ht="14.25" customFormat="1" customHeight="1" s="3078">
      <c r="E16" s="3085" t="inlineStr">
        <is>
          <t>Unleveraged Returns:</t>
        </is>
      </c>
      <c r="F16" s="3088" t="n"/>
      <c r="G16" s="3079" t="inlineStr">
        <is>
          <t>PSF</t>
        </is>
      </c>
      <c r="H16" s="3094" t="n"/>
      <c r="I16" s="3095" t="n"/>
      <c r="J16" s="3094" t="n"/>
      <c r="K16" s="3095" t="n"/>
      <c r="L16" s="3094" t="n"/>
      <c r="M16" s="3095" t="n"/>
      <c r="N16" s="3094" t="n"/>
      <c r="O16" s="3095" t="n"/>
      <c r="P16" s="3094" t="n"/>
      <c r="Q16" s="3095" t="n"/>
      <c r="R16" s="3094" t="n"/>
      <c r="S16" s="3096" t="n"/>
      <c r="T16" s="3088" t="n"/>
      <c r="U16" s="3096" t="n"/>
      <c r="V16" s="3088" t="n"/>
      <c r="W16" s="3096" t="n"/>
      <c r="X16" s="3088" t="n"/>
      <c r="Y16" s="3096" t="n"/>
      <c r="Z16" s="3088" t="n"/>
      <c r="AA16" s="3096" t="n"/>
      <c r="AB16" s="3088" t="n"/>
      <c r="AC16" s="3096" t="n"/>
    </row>
    <row r="17" ht="14.25" customFormat="1" customHeight="1" s="3078">
      <c r="E17" s="3078" t="inlineStr">
        <is>
          <t>Purchase Price</t>
        </is>
      </c>
      <c r="F17" s="3088">
        <f>'Exec Summ'!H21</f>
        <v/>
      </c>
      <c r="G17" s="3097">
        <f>F17/'Exec Summ'!$J$7</f>
        <v/>
      </c>
      <c r="H17" s="3094" t="n"/>
      <c r="I17" s="3095" t="n"/>
      <c r="J17" s="3094" t="n"/>
      <c r="K17" s="3095" t="n"/>
      <c r="L17" s="3094" t="n"/>
      <c r="M17" s="3095" t="n"/>
      <c r="N17" s="3094" t="n"/>
      <c r="O17" s="3095" t="n"/>
      <c r="P17" s="3094" t="n"/>
      <c r="Q17" s="3095" t="n"/>
      <c r="R17" s="3094" t="n"/>
      <c r="S17" s="3096" t="n"/>
      <c r="T17" s="3088" t="n"/>
      <c r="U17" s="3096" t="n"/>
      <c r="V17" s="3088" t="n"/>
      <c r="W17" s="3096" t="n"/>
      <c r="X17" s="3088" t="n"/>
      <c r="Y17" s="3096" t="n"/>
      <c r="Z17" s="3088" t="n"/>
      <c r="AA17" s="3096" t="n"/>
      <c r="AB17" s="3088" t="n"/>
      <c r="AC17" s="3096" t="n"/>
    </row>
    <row r="18" ht="14.25" customFormat="1" customHeight="1" s="3078">
      <c r="E18" s="3078" t="inlineStr">
        <is>
          <t>Total Cost</t>
        </is>
      </c>
      <c r="F18" s="3088">
        <f>F17*(1+F20)</f>
        <v/>
      </c>
      <c r="G18" s="3097">
        <f>F18/'Exec Summ'!$J$7</f>
        <v/>
      </c>
      <c r="H18" s="3098" t="n"/>
      <c r="I18" s="3095" t="n"/>
      <c r="J18" s="3094" t="n"/>
      <c r="K18" s="3095" t="n"/>
      <c r="L18" s="3094" t="n"/>
      <c r="M18" s="3095" t="n"/>
      <c r="N18" s="3094" t="n"/>
      <c r="O18" s="3095" t="n"/>
      <c r="P18" s="3094" t="n"/>
      <c r="Q18" s="3095" t="n"/>
      <c r="R18" s="3094" t="n"/>
      <c r="S18" s="3096" t="n"/>
      <c r="T18" s="3088" t="n"/>
      <c r="U18" s="3096" t="n"/>
      <c r="V18" s="3088" t="n"/>
      <c r="W18" s="3096" t="n"/>
      <c r="X18" s="3088" t="n"/>
      <c r="Y18" s="3096" t="n"/>
      <c r="Z18" s="3088" t="n"/>
      <c r="AA18" s="3096" t="n"/>
      <c r="AB18" s="3088" t="n"/>
      <c r="AC18" s="3096" t="n"/>
    </row>
    <row r="19" ht="14.25" customFormat="1" customHeight="1" s="3078">
      <c r="E19" s="3078" t="inlineStr">
        <is>
          <t>Exit Cap Rate</t>
        </is>
      </c>
      <c r="F19" s="989">
        <f>'Exec Summ'!F7</f>
        <v/>
      </c>
      <c r="H19" s="3094" t="n"/>
      <c r="I19" s="3095" t="n"/>
      <c r="J19" s="3094" t="n"/>
      <c r="K19" s="3095" t="n"/>
      <c r="L19" s="3094" t="n"/>
      <c r="M19" s="3095" t="n"/>
      <c r="N19" s="3094" t="n"/>
      <c r="O19" s="3095" t="n"/>
      <c r="P19" s="3094" t="n"/>
      <c r="Q19" s="3095" t="n"/>
      <c r="R19" s="3094" t="n"/>
      <c r="S19" s="3096" t="n"/>
      <c r="T19" s="3088" t="n"/>
      <c r="U19" s="3096" t="n"/>
      <c r="V19" s="3088" t="n"/>
      <c r="W19" s="3096" t="n"/>
      <c r="X19" s="3088" t="n"/>
      <c r="Y19" s="3096" t="n"/>
      <c r="Z19" s="3088" t="n"/>
      <c r="AA19" s="3096" t="n"/>
      <c r="AB19" s="3088" t="n"/>
      <c r="AC19" s="3096" t="n"/>
    </row>
    <row r="20" ht="14.25" customFormat="1" customHeight="1" s="3078">
      <c r="E20" s="3078" t="inlineStr">
        <is>
          <t>Closing/Acq Costs</t>
        </is>
      </c>
      <c r="F20" s="990">
        <f>'Exec Summ'!F8</f>
        <v/>
      </c>
      <c r="H20" s="3094" t="n"/>
      <c r="I20" s="3095" t="n"/>
      <c r="J20" s="3094" t="n"/>
      <c r="K20" s="3095" t="n"/>
      <c r="L20" s="3094" t="n"/>
      <c r="M20" s="3095" t="n"/>
      <c r="N20" s="3094" t="n"/>
      <c r="O20" s="3095" t="n"/>
      <c r="P20" s="3094" t="n"/>
      <c r="Q20" s="3095" t="n"/>
      <c r="R20" s="3094" t="n"/>
      <c r="S20" s="3096" t="n"/>
      <c r="T20" s="3088" t="n"/>
      <c r="U20" s="3096" t="n"/>
      <c r="V20" s="3088" t="n"/>
      <c r="W20" s="3096" t="n"/>
      <c r="X20" s="3088" t="n"/>
      <c r="Y20" s="3096" t="n"/>
      <c r="Z20" s="3088" t="n"/>
      <c r="AA20" s="3096" t="n"/>
      <c r="AB20" s="3088" t="n"/>
      <c r="AC20" s="3096" t="n"/>
    </row>
    <row r="21" ht="14.25" customFormat="1" customHeight="1" s="3078">
      <c r="E21" s="3078" t="inlineStr">
        <is>
          <t>Cost of Sale</t>
        </is>
      </c>
      <c r="F21" s="990">
        <f>'Exec Summ'!F9</f>
        <v/>
      </c>
      <c r="H21" s="3094" t="n"/>
      <c r="I21" s="3095" t="n"/>
      <c r="J21" s="3094" t="n"/>
      <c r="K21" s="3095" t="n"/>
      <c r="L21" s="3094" t="n"/>
      <c r="M21" s="3095" t="n"/>
      <c r="N21" s="3094" t="n"/>
      <c r="O21" s="3095" t="n"/>
      <c r="P21" s="3094" t="n"/>
      <c r="Q21" s="3095" t="n"/>
      <c r="R21" s="3094" t="n"/>
      <c r="S21" s="3096" t="n"/>
      <c r="T21" s="3088" t="n"/>
      <c r="U21" s="3096" t="n"/>
      <c r="V21" s="3088" t="n"/>
      <c r="W21" s="3096" t="n"/>
      <c r="X21" s="3088" t="n"/>
      <c r="Y21" s="3096" t="n"/>
      <c r="Z21" s="3088" t="n"/>
      <c r="AA21" s="3096" t="n"/>
      <c r="AB21" s="3088" t="n"/>
      <c r="AC21" s="3096" t="n"/>
    </row>
    <row r="22" ht="14.25" customFormat="1" customHeight="1" s="3078">
      <c r="F22" s="990" t="n"/>
      <c r="H22" s="3094" t="n"/>
      <c r="I22" s="3095" t="n"/>
      <c r="J22" s="3094" t="n"/>
      <c r="K22" s="3095" t="n"/>
      <c r="L22" s="3094" t="n"/>
      <c r="M22" s="3095" t="n"/>
      <c r="N22" s="3094" t="n"/>
      <c r="O22" s="3095" t="n"/>
      <c r="P22" s="3094" t="n"/>
      <c r="Q22" s="3095" t="n"/>
      <c r="R22" s="3094" t="n"/>
      <c r="S22" s="3096" t="n"/>
      <c r="T22" s="3088" t="n"/>
      <c r="U22" s="3096" t="n"/>
      <c r="V22" s="3088" t="n"/>
      <c r="W22" s="3096" t="n"/>
      <c r="X22" s="3088" t="n"/>
      <c r="Y22" s="3096" t="n"/>
      <c r="Z22" s="3088" t="n"/>
      <c r="AA22" s="3096" t="n"/>
      <c r="AB22" s="3088" t="n"/>
      <c r="AC22" s="3096" t="n"/>
    </row>
    <row r="23" ht="14.25" customFormat="1" customHeight="1" s="3078">
      <c r="E23" s="3078" t="inlineStr">
        <is>
          <t>NOI Return on Cost</t>
        </is>
      </c>
      <c r="F23" s="3088" t="n"/>
      <c r="H23" s="975">
        <f>H7/$F$18</f>
        <v/>
      </c>
      <c r="I23" s="975">
        <f>I7/$F$18</f>
        <v/>
      </c>
      <c r="J23" s="975">
        <f>J7/$F$18</f>
        <v/>
      </c>
      <c r="K23" s="975">
        <f>K7/$F$18</f>
        <v/>
      </c>
      <c r="L23" s="975">
        <f>L7/$F$18</f>
        <v/>
      </c>
      <c r="M23" s="975">
        <f>M7/$F$18</f>
        <v/>
      </c>
      <c r="N23" s="975">
        <f>N7/$F$18</f>
        <v/>
      </c>
      <c r="O23" s="975">
        <f>O7/$F$18</f>
        <v/>
      </c>
      <c r="P23" s="975">
        <f>P7/$F$18</f>
        <v/>
      </c>
      <c r="Q23" s="975">
        <f>Q7/$F$18</f>
        <v/>
      </c>
      <c r="R23" s="976">
        <f>R7/$F$18</f>
        <v/>
      </c>
      <c r="S23" s="3096" t="n"/>
      <c r="T23" s="3088" t="n"/>
      <c r="U23" s="3096" t="n"/>
      <c r="V23" s="3088" t="n"/>
      <c r="W23" s="3096" t="n"/>
      <c r="X23" s="3088" t="n"/>
      <c r="Y23" s="3096" t="n"/>
      <c r="Z23" s="3088" t="n"/>
      <c r="AA23" s="3096" t="n"/>
      <c r="AB23" s="3088" t="n"/>
      <c r="AC23" s="3096" t="n"/>
    </row>
    <row r="24" ht="14.25" customFormat="1" customHeight="1" s="3078">
      <c r="E24" s="3078" t="inlineStr">
        <is>
          <t>Net Cash Flow Return on Cost</t>
        </is>
      </c>
      <c r="F24" s="3088" t="n"/>
      <c r="H24" s="975">
        <f>H9/$F$18</f>
        <v/>
      </c>
      <c r="I24" s="975">
        <f>I9/$F$18</f>
        <v/>
      </c>
      <c r="J24" s="975">
        <f>J9/$F$18</f>
        <v/>
      </c>
      <c r="K24" s="975">
        <f>K9/$F$18</f>
        <v/>
      </c>
      <c r="L24" s="975">
        <f>L9/$F$18</f>
        <v/>
      </c>
      <c r="M24" s="975">
        <f>M9/$F$18</f>
        <v/>
      </c>
      <c r="N24" s="975">
        <f>N9/$F$18</f>
        <v/>
      </c>
      <c r="O24" s="975">
        <f>O9/$F$18</f>
        <v/>
      </c>
      <c r="P24" s="975">
        <f>P9/$F$18</f>
        <v/>
      </c>
      <c r="Q24" s="975">
        <f>Q9/$F$18</f>
        <v/>
      </c>
      <c r="R24" s="976">
        <f>R9/$F$18</f>
        <v/>
      </c>
      <c r="S24" s="3096" t="n"/>
      <c r="T24" s="3088" t="n"/>
      <c r="U24" s="3096" t="n"/>
      <c r="V24" s="3088" t="n"/>
      <c r="W24" s="3096" t="n"/>
      <c r="X24" s="3088" t="n"/>
      <c r="Y24" s="3096" t="n"/>
      <c r="Z24" s="3088" t="n"/>
      <c r="AA24" s="3096" t="n"/>
      <c r="AB24" s="3088" t="n"/>
      <c r="AC24" s="3096" t="n"/>
    </row>
    <row r="25" ht="14.25" customFormat="1" customHeight="1" s="3078">
      <c r="F25" s="3088" t="n"/>
      <c r="H25" s="3094" t="n"/>
      <c r="I25" s="3095" t="n"/>
      <c r="J25" s="3094" t="n"/>
      <c r="K25" s="3095" t="n"/>
      <c r="L25" s="3094" t="n"/>
      <c r="M25" s="3095" t="n"/>
      <c r="N25" s="3094" t="n"/>
      <c r="O25" s="3095" t="n"/>
      <c r="P25" s="3094" t="n"/>
      <c r="Q25" s="3095" t="n"/>
      <c r="R25" s="3094" t="n"/>
      <c r="S25" s="3096" t="n"/>
      <c r="T25" s="3088" t="n"/>
      <c r="U25" s="3096" t="n"/>
      <c r="V25" s="3088" t="n"/>
      <c r="W25" s="3096" t="n"/>
      <c r="X25" s="3088" t="n"/>
      <c r="Y25" s="3096" t="n"/>
      <c r="Z25" s="3088" t="n"/>
      <c r="AA25" s="3096" t="n"/>
      <c r="AB25" s="3088" t="n"/>
      <c r="AC25" s="3096" t="n"/>
    </row>
    <row r="26" ht="14.25" customFormat="1" customHeight="1" s="3078">
      <c r="D26" s="3099" t="n">
        <v>3</v>
      </c>
      <c r="E26" s="3087" t="inlineStr">
        <is>
          <t>3-Year IRR</t>
        </is>
      </c>
      <c r="F26" s="992">
        <f>IRR(G26:J26)</f>
        <v/>
      </c>
      <c r="G26" s="3082">
        <f>-$F$18</f>
        <v/>
      </c>
      <c r="H26" s="3082">
        <f>H9</f>
        <v/>
      </c>
      <c r="I26" s="3082">
        <f>I9</f>
        <v/>
      </c>
      <c r="J26" s="3082">
        <f>J9+J14</f>
        <v/>
      </c>
      <c r="K26" s="3082" t="n"/>
      <c r="L26" s="3082" t="n"/>
      <c r="M26" s="3082" t="n"/>
      <c r="N26" s="3082" t="n"/>
      <c r="O26" s="3082" t="n"/>
      <c r="P26" s="3082" t="n"/>
      <c r="Q26" s="3082" t="n"/>
      <c r="R26" s="3100" t="n"/>
      <c r="S26" s="3101" t="n"/>
      <c r="T26" s="995" t="n"/>
      <c r="U26" s="995" t="n"/>
      <c r="V26" s="995" t="n"/>
      <c r="W26" s="995" t="n"/>
      <c r="X26" s="995" t="n"/>
      <c r="Y26" s="996" t="n"/>
      <c r="Z26" s="996" t="n"/>
      <c r="AA26" s="996" t="n"/>
      <c r="AB26" s="3088" t="n"/>
      <c r="AC26" s="3102" t="n"/>
    </row>
    <row r="27" ht="14.25" customFormat="1" customHeight="1" s="3078">
      <c r="D27" s="3099">
        <f>D26+1</f>
        <v/>
      </c>
      <c r="E27" s="3087" t="inlineStr">
        <is>
          <t>4-Year IRR</t>
        </is>
      </c>
      <c r="F27" s="992">
        <f>IRR(G27:K27)</f>
        <v/>
      </c>
      <c r="G27" s="3082">
        <f>-$F$18</f>
        <v/>
      </c>
      <c r="H27" s="3082">
        <f>H26</f>
        <v/>
      </c>
      <c r="I27" s="3082">
        <f>I26</f>
        <v/>
      </c>
      <c r="J27" s="3082">
        <f>J9</f>
        <v/>
      </c>
      <c r="K27" s="3082">
        <f>K9+K14</f>
        <v/>
      </c>
      <c r="L27" s="3082" t="n"/>
      <c r="M27" s="3082" t="n"/>
      <c r="N27" s="3082" t="n"/>
      <c r="O27" s="3082" t="n"/>
      <c r="P27" s="3082" t="n"/>
      <c r="Q27" s="3082" t="n"/>
      <c r="R27" s="3100" t="n"/>
      <c r="S27" s="3101" t="n"/>
      <c r="T27" s="995" t="n"/>
      <c r="U27" s="995" t="n"/>
      <c r="V27" s="995" t="n"/>
      <c r="W27" s="995" t="n"/>
      <c r="X27" s="995" t="n"/>
      <c r="Y27" s="996" t="n"/>
      <c r="Z27" s="996" t="n"/>
      <c r="AA27" s="996" t="n"/>
      <c r="AB27" s="3088" t="n"/>
      <c r="AC27" s="3102" t="n"/>
    </row>
    <row r="28" ht="14.25" customFormat="1" customHeight="1" s="3078">
      <c r="D28" s="3099">
        <f>D27+1</f>
        <v/>
      </c>
      <c r="E28" s="3087" t="inlineStr">
        <is>
          <t>5-Year IRR</t>
        </is>
      </c>
      <c r="F28" s="992">
        <f>IRR(G28:L28)</f>
        <v/>
      </c>
      <c r="G28" s="3082">
        <f>-$F$18</f>
        <v/>
      </c>
      <c r="H28" s="3082">
        <f>H27</f>
        <v/>
      </c>
      <c r="I28" s="3082">
        <f>I27</f>
        <v/>
      </c>
      <c r="J28" s="3082">
        <f>J27</f>
        <v/>
      </c>
      <c r="K28" s="3082">
        <f>K9</f>
        <v/>
      </c>
      <c r="L28" s="3082">
        <f>L9+L14</f>
        <v/>
      </c>
      <c r="M28" s="3082" t="n"/>
      <c r="N28" s="3082" t="n"/>
      <c r="O28" s="3082" t="n"/>
      <c r="P28" s="3082" t="n"/>
      <c r="Q28" s="3082" t="n"/>
      <c r="R28" s="3103" t="n"/>
      <c r="S28" s="3104" t="n"/>
      <c r="T28" s="3104" t="n"/>
      <c r="U28" s="3104" t="n"/>
      <c r="V28" s="3104" t="n"/>
      <c r="W28" s="3104" t="n"/>
      <c r="X28" s="3104" t="n"/>
      <c r="Y28" s="3105" t="n"/>
      <c r="Z28" s="3106" t="n"/>
      <c r="AA28" s="3105" t="n"/>
      <c r="AB28" s="3106" t="n"/>
      <c r="AC28" s="3105" t="n"/>
    </row>
    <row r="29" ht="14.25" customFormat="1" customHeight="1" s="3078">
      <c r="D29" s="3099">
        <f>D28+1</f>
        <v/>
      </c>
      <c r="E29" s="3087" t="inlineStr">
        <is>
          <t>6-Year IRR</t>
        </is>
      </c>
      <c r="F29" s="992">
        <f>IRR(G29:M29)</f>
        <v/>
      </c>
      <c r="G29" s="3082">
        <f>-$F$18</f>
        <v/>
      </c>
      <c r="H29" s="3082">
        <f>H28</f>
        <v/>
      </c>
      <c r="I29" s="3082">
        <f>I28</f>
        <v/>
      </c>
      <c r="J29" s="3082">
        <f>J28</f>
        <v/>
      </c>
      <c r="K29" s="3082">
        <f>K28</f>
        <v/>
      </c>
      <c r="L29" s="3082">
        <f>L9</f>
        <v/>
      </c>
      <c r="M29" s="3082">
        <f>M9+M14</f>
        <v/>
      </c>
      <c r="N29" s="3082" t="n"/>
      <c r="O29" s="3082" t="n"/>
      <c r="P29" s="3082" t="n"/>
      <c r="Q29" s="3082" t="n"/>
      <c r="R29" s="3103" t="n"/>
      <c r="S29" s="3104" t="n"/>
      <c r="T29" s="3104" t="n"/>
      <c r="U29" s="3104" t="n"/>
      <c r="V29" s="3104" t="n"/>
      <c r="W29" s="3104" t="n"/>
      <c r="X29" s="3104" t="n"/>
      <c r="Y29" s="3105" t="n"/>
      <c r="Z29" s="3106" t="n"/>
      <c r="AA29" s="3105" t="n"/>
      <c r="AB29" s="3106" t="n"/>
      <c r="AC29" s="3105" t="n"/>
    </row>
    <row r="30" ht="14.25" customFormat="1" customHeight="1" s="3078">
      <c r="D30" s="3099">
        <f>D29+1</f>
        <v/>
      </c>
      <c r="E30" s="3087" t="inlineStr">
        <is>
          <t>7-Year IRR</t>
        </is>
      </c>
      <c r="F30" s="992">
        <f>IRR(G30:N30)</f>
        <v/>
      </c>
      <c r="G30" s="3082">
        <f>-$F$18</f>
        <v/>
      </c>
      <c r="H30" s="3082">
        <f>H29</f>
        <v/>
      </c>
      <c r="I30" s="3082">
        <f>I29</f>
        <v/>
      </c>
      <c r="J30" s="3082">
        <f>J29</f>
        <v/>
      </c>
      <c r="K30" s="3082">
        <f>K29</f>
        <v/>
      </c>
      <c r="L30" s="3082">
        <f>L29</f>
        <v/>
      </c>
      <c r="M30" s="3082">
        <f>M9</f>
        <v/>
      </c>
      <c r="N30" s="3082">
        <f>N9+N14</f>
        <v/>
      </c>
      <c r="O30" s="3082" t="n"/>
      <c r="P30" s="3082" t="n"/>
      <c r="Q30" s="3082" t="n"/>
      <c r="R30" s="3103" t="n"/>
      <c r="S30" s="3104" t="n"/>
      <c r="T30" s="3104" t="n"/>
      <c r="U30" s="3104" t="n"/>
      <c r="V30" s="3104" t="n"/>
      <c r="W30" s="3104" t="n"/>
      <c r="X30" s="3104" t="n"/>
      <c r="Y30" s="3105" t="n"/>
      <c r="Z30" s="3107" t="n"/>
      <c r="AA30" s="3105" t="n"/>
      <c r="AB30" s="3106" t="n"/>
      <c r="AC30" s="3105" t="n"/>
    </row>
    <row r="31" ht="14.25" customFormat="1" customHeight="1" s="3078">
      <c r="D31" s="3099" t="n">
        <v>10</v>
      </c>
      <c r="E31" s="3087" t="inlineStr">
        <is>
          <t>10-Year IRR</t>
        </is>
      </c>
      <c r="F31" s="992">
        <f>IRR(G31:Q31)</f>
        <v/>
      </c>
      <c r="G31" s="3082">
        <f>-$F$18</f>
        <v/>
      </c>
      <c r="H31" s="3082">
        <f>H30</f>
        <v/>
      </c>
      <c r="I31" s="3082">
        <f>I30</f>
        <v/>
      </c>
      <c r="J31" s="3082">
        <f>J30</f>
        <v/>
      </c>
      <c r="K31" s="3082">
        <f>K30</f>
        <v/>
      </c>
      <c r="L31" s="3082">
        <f>L30</f>
        <v/>
      </c>
      <c r="M31" s="3082">
        <f>M30</f>
        <v/>
      </c>
      <c r="N31" s="3082">
        <f>N9</f>
        <v/>
      </c>
      <c r="O31" s="3082">
        <f>O9</f>
        <v/>
      </c>
      <c r="P31" s="3082">
        <f>P9</f>
        <v/>
      </c>
      <c r="Q31" s="3082">
        <f>Q9+Q14</f>
        <v/>
      </c>
      <c r="R31" s="3103" t="n"/>
      <c r="S31" s="3104" t="n"/>
      <c r="T31" s="3104" t="n"/>
      <c r="U31" s="3104" t="n"/>
      <c r="V31" s="3104" t="n"/>
      <c r="W31" s="3104" t="n"/>
      <c r="X31" s="3104" t="n"/>
      <c r="Y31" s="3105" t="n"/>
      <c r="Z31" s="3106" t="n"/>
      <c r="AA31" s="3105" t="n"/>
      <c r="AB31" s="3106" t="n"/>
      <c r="AC31" s="3105" t="n"/>
    </row>
    <row r="32" ht="14.25" customFormat="1" customHeight="1" s="3078">
      <c r="F32" s="990" t="n"/>
      <c r="G32" s="1003" t="n"/>
      <c r="H32" s="1003" t="n"/>
      <c r="I32" s="1003" t="n"/>
      <c r="J32" s="1003" t="n"/>
      <c r="K32" s="1003" t="n"/>
      <c r="L32" s="1003" t="n"/>
      <c r="M32" s="1003" t="n"/>
      <c r="N32" s="1003" t="n"/>
      <c r="O32" s="1003" t="n"/>
      <c r="P32" s="1003" t="n"/>
      <c r="Q32" s="1003" t="n"/>
      <c r="R32" s="3103" t="n"/>
      <c r="S32" s="3104" t="n"/>
      <c r="T32" s="3104" t="n"/>
      <c r="U32" s="3104" t="n"/>
      <c r="V32" s="3104" t="n"/>
      <c r="W32" s="3104" t="n"/>
      <c r="X32" s="3104" t="n"/>
      <c r="Y32" s="3105" t="n"/>
      <c r="Z32" s="3107" t="n"/>
      <c r="AA32" s="3105" t="n"/>
      <c r="AB32" s="3106" t="n"/>
      <c r="AC32" s="3105" t="n"/>
    </row>
    <row r="33" ht="14.25" customFormat="1" customHeight="1" s="3078">
      <c r="E33" s="3085" t="inlineStr">
        <is>
          <t>Leveraged Cash Flow:</t>
        </is>
      </c>
      <c r="F33" s="990" t="n"/>
      <c r="H33" s="3099" t="n"/>
      <c r="I33" s="3099" t="n"/>
      <c r="J33" s="3099" t="n"/>
      <c r="K33" s="3099" t="n"/>
      <c r="L33" s="3099" t="n"/>
      <c r="M33" s="3099" t="n"/>
      <c r="N33" s="3099" t="n"/>
      <c r="O33" s="3099" t="n"/>
      <c r="P33" s="3099" t="n"/>
      <c r="Q33" s="3099" t="n"/>
      <c r="R33" s="3099" t="n"/>
      <c r="S33" s="3105" t="n"/>
      <c r="T33" s="3106" t="n"/>
      <c r="U33" s="3105" t="n"/>
      <c r="V33" s="3106" t="n"/>
      <c r="W33" s="3105" t="n"/>
      <c r="X33" s="3106" t="n"/>
      <c r="Y33" s="3105" t="n"/>
      <c r="Z33" s="3106" t="n"/>
      <c r="AA33" s="3105" t="n"/>
      <c r="AB33" s="3106" t="n"/>
      <c r="AC33" s="3105" t="n"/>
    </row>
    <row r="34" ht="14.25" customFormat="1" customHeight="1" s="3078">
      <c r="E34" s="3087" t="inlineStr">
        <is>
          <t>Loan to Value %</t>
        </is>
      </c>
      <c r="F34" s="990">
        <f>'Exec Summ'!F13</f>
        <v/>
      </c>
      <c r="H34" s="3099" t="n"/>
      <c r="I34" s="3099" t="n"/>
      <c r="J34" s="3099" t="n"/>
      <c r="K34" s="3099" t="n"/>
      <c r="L34" s="3099" t="n"/>
      <c r="M34" s="3099" t="n"/>
      <c r="N34" s="3099" t="n"/>
      <c r="O34" s="3099" t="n"/>
      <c r="P34" s="3099" t="n"/>
      <c r="Q34" s="3099" t="n"/>
      <c r="R34" s="3099" t="n"/>
      <c r="S34" s="3105" t="n"/>
      <c r="T34" s="3106" t="n"/>
      <c r="U34" s="3105" t="n"/>
      <c r="V34" s="3106" t="n"/>
      <c r="W34" s="3105" t="n"/>
      <c r="X34" s="3106" t="n"/>
      <c r="Y34" s="3105" t="n"/>
      <c r="Z34" s="3106" t="n"/>
      <c r="AA34" s="3105" t="n"/>
      <c r="AB34" s="3106" t="n"/>
      <c r="AC34" s="3105" t="n"/>
    </row>
    <row r="35" ht="14.25" customFormat="1" customHeight="1" s="3078">
      <c r="E35" s="3087" t="inlineStr">
        <is>
          <t>Loan Amount</t>
        </is>
      </c>
      <c r="F35" s="3088">
        <f>'Exec Summ'!F15</f>
        <v/>
      </c>
      <c r="I35" s="3080" t="n"/>
      <c r="K35" s="3080" t="n"/>
      <c r="M35" s="3080" t="n"/>
      <c r="O35" s="3080" t="n"/>
      <c r="Q35" s="3080" t="n"/>
      <c r="S35" s="3105" t="n"/>
      <c r="T35" s="3106" t="n"/>
      <c r="U35" s="3105" t="n"/>
      <c r="V35" s="3106" t="n"/>
      <c r="W35" s="3105" t="n"/>
      <c r="X35" s="3106" t="n"/>
      <c r="Y35" s="3105" t="n"/>
      <c r="Z35" s="3106" t="n"/>
      <c r="AA35" s="3105" t="n"/>
      <c r="AB35" s="3106" t="n"/>
      <c r="AC35" s="3105" t="n"/>
    </row>
    <row r="36" ht="14.25" customFormat="1" customHeight="1" s="3078">
      <c r="E36" s="3087" t="inlineStr">
        <is>
          <t>Amortization (Months)</t>
        </is>
      </c>
      <c r="F36" s="1004">
        <f>'Exec Summ'!F16</f>
        <v/>
      </c>
      <c r="I36" s="3080" t="n"/>
      <c r="K36" s="3080" t="n"/>
      <c r="M36" s="3080" t="n"/>
      <c r="O36" s="3080" t="n"/>
      <c r="Q36" s="3080" t="n"/>
      <c r="S36" s="3105" t="n"/>
      <c r="T36" s="3106" t="n"/>
      <c r="U36" s="3105" t="n"/>
      <c r="V36" s="3106" t="n"/>
      <c r="W36" s="3105" t="n"/>
      <c r="X36" s="3106" t="n"/>
      <c r="Y36" s="3105" t="n"/>
      <c r="Z36" s="3106" t="n"/>
      <c r="AA36" s="3105" t="n"/>
      <c r="AB36" s="3106" t="n"/>
      <c r="AC36" s="3105" t="n"/>
    </row>
    <row r="37" ht="14.25" customFormat="1" customHeight="1" s="3078">
      <c r="E37" s="3087" t="inlineStr">
        <is>
          <t>Interest Rate</t>
        </is>
      </c>
      <c r="F37" s="989">
        <f>'Exec Summ'!F17</f>
        <v/>
      </c>
      <c r="I37" s="3080" t="n"/>
      <c r="K37" s="3080" t="n"/>
      <c r="M37" s="3080" t="n"/>
      <c r="O37" s="3080" t="n"/>
      <c r="Q37" s="3080" t="n"/>
      <c r="S37" s="3105" t="n"/>
      <c r="T37" s="3106" t="n"/>
      <c r="U37" s="3105" t="n"/>
      <c r="V37" s="3106" t="n"/>
      <c r="W37" s="3105" t="n"/>
      <c r="X37" s="3106" t="n"/>
      <c r="Y37" s="3105" t="n"/>
      <c r="Z37" s="3106" t="n"/>
      <c r="AA37" s="3105" t="n"/>
      <c r="AB37" s="3106" t="n"/>
      <c r="AC37" s="3105" t="n"/>
    </row>
    <row r="38" ht="14.25" customFormat="1" customHeight="1" s="3078">
      <c r="E38" s="3087" t="inlineStr">
        <is>
          <t>Monthly Loan Payment</t>
        </is>
      </c>
      <c r="F38" s="3090">
        <f>PMT(F37/12,F36,F35)</f>
        <v/>
      </c>
      <c r="I38" s="3080" t="n"/>
      <c r="K38" s="3080" t="n"/>
      <c r="M38" s="3080" t="n"/>
      <c r="O38" s="3080" t="n"/>
      <c r="Q38" s="3080" t="n"/>
      <c r="S38" s="3105" t="n"/>
      <c r="T38" s="3106" t="n"/>
      <c r="U38" s="3105" t="n"/>
      <c r="V38" s="3106" t="n"/>
      <c r="W38" s="3105" t="n"/>
      <c r="X38" s="3106" t="n"/>
      <c r="Y38" s="3105" t="n"/>
      <c r="Z38" s="3106" t="n"/>
      <c r="AA38" s="3105" t="n"/>
      <c r="AB38" s="3106" t="n"/>
      <c r="AC38" s="3105" t="n"/>
    </row>
    <row r="39" ht="14.25" customFormat="1" customHeight="1" s="3078">
      <c r="E39" s="3087" t="inlineStr">
        <is>
          <t>Loan Funding</t>
        </is>
      </c>
      <c r="G39" s="3089">
        <f>'Exec Summ'!J13</f>
        <v/>
      </c>
      <c r="H39" s="3094">
        <f>'Exec Summ'!J14</f>
        <v/>
      </c>
      <c r="I39" s="3094">
        <f>'Exec Summ'!J15</f>
        <v/>
      </c>
      <c r="J39" s="3094">
        <f>'Exec Summ'!J16</f>
        <v/>
      </c>
      <c r="K39" s="3094">
        <f>'Exec Summ'!J17</f>
        <v/>
      </c>
      <c r="L39" s="3094" t="n"/>
      <c r="M39" s="3108" t="n"/>
      <c r="N39" s="3094" t="n"/>
      <c r="O39" s="3108" t="n"/>
      <c r="Q39" s="3080" t="n"/>
      <c r="S39" s="3105" t="n"/>
      <c r="T39" s="3104" t="n"/>
      <c r="U39" s="3104" t="n"/>
      <c r="V39" s="3104" t="n"/>
      <c r="W39" s="3104" t="n"/>
      <c r="X39" s="3104" t="n"/>
      <c r="Y39" s="3104" t="n"/>
      <c r="Z39" s="3104" t="n"/>
      <c r="AA39" s="3104" t="n"/>
      <c r="AB39" s="3104" t="n"/>
      <c r="AC39" s="3105" t="n"/>
    </row>
    <row r="40" ht="14.25" customFormat="1" customHeight="1" s="3078">
      <c r="E40" s="3087" t="inlineStr">
        <is>
          <t>Debt Service</t>
        </is>
      </c>
      <c r="F40" s="3088" t="n"/>
      <c r="G40" s="3109" t="n"/>
      <c r="H40" s="3110">
        <f>-'Loan Calculation'!$I$27</f>
        <v/>
      </c>
      <c r="I40" s="3110">
        <f>-'Loan Calculation'!$I$39</f>
        <v/>
      </c>
      <c r="J40" s="3110">
        <f>-'Loan Calculation'!$I$51</f>
        <v/>
      </c>
      <c r="K40" s="3110">
        <f>-'Loan Calculation'!$I$63</f>
        <v/>
      </c>
      <c r="L40" s="3110">
        <f>-'Loan Calculation'!$I$75</f>
        <v/>
      </c>
      <c r="M40" s="3110">
        <f>-'Loan Calculation'!$I$87</f>
        <v/>
      </c>
      <c r="N40" s="3110">
        <f>-'Loan Calculation'!$I$99</f>
        <v/>
      </c>
      <c r="O40" s="3110">
        <f>-'Loan Calculation'!$I$111</f>
        <v/>
      </c>
      <c r="P40" s="3110">
        <f>-'Loan Calculation'!$I$123</f>
        <v/>
      </c>
      <c r="Q40" s="3110">
        <f>-'Loan Calculation'!$I$135</f>
        <v/>
      </c>
      <c r="R40" s="3089" t="n"/>
      <c r="S40" s="3090" t="n"/>
      <c r="U40" s="3090" t="n"/>
      <c r="W40" s="3090" t="n"/>
      <c r="Y40" s="3090" t="n"/>
      <c r="AA40" s="3090" t="n"/>
      <c r="AC40" s="3090" t="n"/>
    </row>
    <row r="41" ht="14.25" customFormat="1" customHeight="1" s="3078">
      <c r="E41" s="3073" t="inlineStr">
        <is>
          <t>Net Cash Flow</t>
        </is>
      </c>
      <c r="F41" s="3073" t="n"/>
      <c r="G41" s="3111">
        <f>G9+G39+G40-F18</f>
        <v/>
      </c>
      <c r="H41" s="3093">
        <f>H9+H39+H40</f>
        <v/>
      </c>
      <c r="I41" s="3093">
        <f>I9+I39+I40</f>
        <v/>
      </c>
      <c r="J41" s="3093">
        <f>J9+J39+J40</f>
        <v/>
      </c>
      <c r="K41" s="3093">
        <f>K9+K39+K40</f>
        <v/>
      </c>
      <c r="L41" s="3093">
        <f>L9+L39+L40</f>
        <v/>
      </c>
      <c r="M41" s="3093">
        <f>M9+M39+M40</f>
        <v/>
      </c>
      <c r="N41" s="3093">
        <f>N9+N39+N40</f>
        <v/>
      </c>
      <c r="O41" s="3093">
        <f>O9+O39+O40</f>
        <v/>
      </c>
      <c r="P41" s="3093">
        <f>P9+P39+P40</f>
        <v/>
      </c>
      <c r="Q41" s="3093">
        <f>Q9+Q39+Q40</f>
        <v/>
      </c>
      <c r="R41" s="3089" t="n"/>
      <c r="S41" s="3090" t="n"/>
      <c r="U41" s="3090" t="n"/>
      <c r="W41" s="3090" t="n"/>
      <c r="Y41" s="3090" t="n"/>
      <c r="AA41" s="3090" t="n"/>
      <c r="AC41" s="3090" t="n"/>
    </row>
    <row r="42" ht="14.25" customFormat="1" customHeight="1" s="3078">
      <c r="E42" s="3087" t="inlineStr">
        <is>
          <t xml:space="preserve">Cash on Cash </t>
        </is>
      </c>
      <c r="F42" s="3088" t="n"/>
      <c r="H42" s="975">
        <f>-H41/$G41</f>
        <v/>
      </c>
      <c r="I42" s="975">
        <f>-I41/$G41</f>
        <v/>
      </c>
      <c r="J42" s="975">
        <f>-J41/$G41</f>
        <v/>
      </c>
      <c r="K42" s="975">
        <f>-K41/$G41</f>
        <v/>
      </c>
      <c r="L42" s="975">
        <f>-L41/$G41</f>
        <v/>
      </c>
      <c r="M42" s="975">
        <f>-M41/$G41</f>
        <v/>
      </c>
      <c r="N42" s="975">
        <f>-N41/$G41</f>
        <v/>
      </c>
      <c r="O42" s="975">
        <f>-O41/$G41</f>
        <v/>
      </c>
      <c r="P42" s="975">
        <f>-P41/$G41</f>
        <v/>
      </c>
      <c r="Q42" s="975">
        <f>-Q41/$G41</f>
        <v/>
      </c>
      <c r="R42" s="3089" t="n"/>
      <c r="S42" s="3090" t="n"/>
      <c r="U42" s="3090" t="n"/>
      <c r="W42" s="3090" t="n"/>
      <c r="Y42" s="3090" t="n"/>
      <c r="AA42" s="3090" t="n"/>
      <c r="AC42" s="3090" t="n"/>
    </row>
    <row r="43" ht="14.25" customFormat="1" customHeight="1" s="3078">
      <c r="E43" s="3087" t="n"/>
      <c r="F43" s="3088" t="n"/>
      <c r="H43" s="3089" t="n"/>
      <c r="I43" s="3089" t="n"/>
      <c r="J43" s="3089" t="n"/>
      <c r="K43" s="3089" t="n"/>
      <c r="L43" s="3089" t="n"/>
      <c r="M43" s="3089" t="n"/>
      <c r="N43" s="3089" t="n"/>
      <c r="O43" s="3089" t="n"/>
      <c r="P43" s="3089" t="n"/>
      <c r="Q43" s="3089" t="n"/>
      <c r="R43" s="3089" t="n"/>
      <c r="S43" s="3090" t="n"/>
      <c r="U43" s="3090" t="n"/>
      <c r="W43" s="3090" t="n"/>
      <c r="Y43" s="3090" t="n"/>
      <c r="AA43" s="3090" t="n"/>
      <c r="AC43" s="3090" t="n"/>
    </row>
    <row r="44" ht="14.25" customFormat="1" customHeight="1" s="3078">
      <c r="E44" s="3087" t="inlineStr">
        <is>
          <t>Loan Payoff</t>
        </is>
      </c>
      <c r="F44" s="3088" t="n"/>
      <c r="H44" s="3089" t="n"/>
      <c r="I44" s="3089" t="n"/>
      <c r="J44" s="3084">
        <f>-'Loan Calculation'!G51</f>
        <v/>
      </c>
      <c r="K44" s="3084">
        <f>-'Loan Calculation'!G63</f>
        <v/>
      </c>
      <c r="L44" s="3084">
        <f>-'Loan Calculation'!G75</f>
        <v/>
      </c>
      <c r="M44" s="3084">
        <f>-'Loan Calculation'!G87</f>
        <v/>
      </c>
      <c r="N44" s="3084">
        <f>-'Loan Calculation'!G99</f>
        <v/>
      </c>
      <c r="O44" s="3084">
        <f>-'Loan Calculation'!G111</f>
        <v/>
      </c>
      <c r="P44" s="3084">
        <f>-'Loan Calculation'!G123</f>
        <v/>
      </c>
      <c r="Q44" s="3084">
        <f>-'Loan Calculation'!G135</f>
        <v/>
      </c>
      <c r="R44" s="3089" t="n"/>
      <c r="S44" s="3090" t="n"/>
      <c r="U44" s="3090" t="n"/>
      <c r="W44" s="3090" t="n"/>
      <c r="Y44" s="3090" t="n"/>
      <c r="AA44" s="3090" t="n"/>
      <c r="AC44" s="3090" t="n"/>
    </row>
    <row r="45" ht="14.25" customFormat="1" customHeight="1" s="3078">
      <c r="E45" s="3091" t="inlineStr">
        <is>
          <t>Net Sale Proceeds After Loan Payoff</t>
        </is>
      </c>
      <c r="F45" s="3092" t="n"/>
      <c r="G45" s="3073" t="n"/>
      <c r="H45" s="3093" t="n"/>
      <c r="I45" s="3093" t="n"/>
      <c r="J45" s="3086">
        <f>J14+J44</f>
        <v/>
      </c>
      <c r="K45" s="3086">
        <f>K14+K44</f>
        <v/>
      </c>
      <c r="L45" s="3086">
        <f>L14+L44</f>
        <v/>
      </c>
      <c r="M45" s="3086">
        <f>M14+M44</f>
        <v/>
      </c>
      <c r="N45" s="3086">
        <f>N14+N44</f>
        <v/>
      </c>
      <c r="O45" s="3086">
        <f>O14+O44</f>
        <v/>
      </c>
      <c r="P45" s="3086">
        <f>P14+P44</f>
        <v/>
      </c>
      <c r="Q45" s="3086">
        <f>Q14+Q44</f>
        <v/>
      </c>
      <c r="R45" s="3089" t="n"/>
      <c r="S45" s="3090" t="n"/>
      <c r="U45" s="3090" t="n"/>
      <c r="W45" s="3090" t="n"/>
      <c r="Y45" s="3090" t="n"/>
      <c r="AA45" s="3090" t="n"/>
      <c r="AC45" s="3090" t="n"/>
    </row>
    <row r="46" ht="14.25" customFormat="1" customHeight="1" s="3078">
      <c r="F46" s="3088" t="n"/>
      <c r="H46" s="3094" t="n"/>
      <c r="I46" s="3094" t="n"/>
      <c r="K46" s="3108" t="n"/>
      <c r="L46" s="3094" t="n"/>
      <c r="M46" s="3108" t="n"/>
      <c r="N46" s="3094" t="n"/>
      <c r="O46" s="3108" t="n"/>
      <c r="P46" s="3094" t="n"/>
      <c r="Q46" s="3108" t="n"/>
      <c r="R46" s="3094" t="n"/>
      <c r="S46" s="3102" t="n"/>
      <c r="T46" s="995" t="n"/>
      <c r="U46" s="995" t="n"/>
      <c r="V46" s="995" t="n"/>
      <c r="W46" s="995" t="n"/>
      <c r="X46" s="995" t="n"/>
      <c r="Y46" s="995" t="n"/>
      <c r="Z46" s="995" t="n"/>
      <c r="AA46" s="995" t="n"/>
      <c r="AB46" s="3112" t="n"/>
      <c r="AC46" s="3102" t="n"/>
    </row>
    <row r="47" ht="14.25" customFormat="1" customHeight="1" s="3078">
      <c r="E47" s="3085" t="inlineStr">
        <is>
          <t>Leveraged IRR:</t>
        </is>
      </c>
      <c r="F47" s="3088" t="n"/>
      <c r="H47" s="3094" t="n"/>
      <c r="I47" s="3108" t="n"/>
      <c r="J47" s="3094" t="n"/>
      <c r="K47" s="3108" t="n"/>
      <c r="L47" s="3094" t="n"/>
      <c r="M47" s="3108" t="n"/>
      <c r="N47" s="3094" t="n"/>
      <c r="O47" s="3108" t="n"/>
      <c r="P47" s="3094" t="n"/>
      <c r="Q47" s="3108" t="n"/>
      <c r="R47" s="3094" t="n"/>
      <c r="S47" s="3102" t="n"/>
      <c r="T47" s="995" t="n"/>
      <c r="U47" s="995" t="n"/>
      <c r="V47" s="995" t="n"/>
      <c r="W47" s="995" t="n"/>
      <c r="X47" s="995" t="n"/>
      <c r="Y47" s="995" t="n"/>
      <c r="Z47" s="995" t="n"/>
      <c r="AA47" s="995" t="n"/>
      <c r="AB47" s="3112" t="n"/>
      <c r="AC47" s="3102" t="n"/>
    </row>
    <row r="48" ht="14.25" customFormat="1" customHeight="1" s="3078">
      <c r="D48" s="3099" t="n">
        <v>3</v>
      </c>
      <c r="E48" s="3087" t="inlineStr">
        <is>
          <t>3-Year IRR</t>
        </is>
      </c>
      <c r="F48" s="992">
        <f>IRR(G48:J48)</f>
        <v/>
      </c>
      <c r="G48" s="3082">
        <f>G41</f>
        <v/>
      </c>
      <c r="H48" s="3082">
        <f>H41</f>
        <v/>
      </c>
      <c r="I48" s="3082">
        <f>I41</f>
        <v/>
      </c>
      <c r="J48" s="3082">
        <f>J41+J45</f>
        <v/>
      </c>
      <c r="K48" s="3082" t="n"/>
      <c r="L48" s="3082" t="n"/>
      <c r="M48" s="3082" t="n"/>
      <c r="N48" s="3082" t="n"/>
      <c r="O48" s="3082" t="n"/>
      <c r="P48" s="3082" t="n"/>
      <c r="Q48" s="3082" t="n"/>
      <c r="R48" s="3100" t="n"/>
      <c r="S48" s="3101" t="n"/>
      <c r="T48" s="995" t="n"/>
      <c r="U48" s="995" t="n"/>
      <c r="V48" s="995" t="n"/>
      <c r="W48" s="995" t="n"/>
      <c r="X48" s="995" t="n"/>
      <c r="Y48" s="995" t="n"/>
      <c r="Z48" s="995" t="n"/>
      <c r="AA48" s="995" t="n"/>
      <c r="AB48" s="3112" t="n"/>
      <c r="AC48" s="3102" t="n"/>
    </row>
    <row r="49" ht="14.25" customFormat="1" customHeight="1" s="3078">
      <c r="D49" s="3099">
        <f>D48+1</f>
        <v/>
      </c>
      <c r="E49" s="3087" t="inlineStr">
        <is>
          <t>4-Year IRR</t>
        </is>
      </c>
      <c r="F49" s="992">
        <f>IRR(G49:K49)</f>
        <v/>
      </c>
      <c r="G49" s="3082">
        <f>G48</f>
        <v/>
      </c>
      <c r="H49" s="3082">
        <f>H48</f>
        <v/>
      </c>
      <c r="I49" s="3082">
        <f>I48</f>
        <v/>
      </c>
      <c r="J49" s="3082">
        <f>J41</f>
        <v/>
      </c>
      <c r="K49" s="3082">
        <f>K41+K45</f>
        <v/>
      </c>
      <c r="L49" s="3082" t="n"/>
      <c r="M49" s="3082" t="n"/>
      <c r="N49" s="3082" t="n"/>
      <c r="O49" s="3082" t="n"/>
      <c r="P49" s="3082" t="n"/>
      <c r="Q49" s="3082" t="n"/>
      <c r="R49" s="3100" t="n"/>
      <c r="S49" s="3101" t="n"/>
      <c r="T49" s="995" t="n"/>
      <c r="U49" s="995" t="n"/>
      <c r="V49" s="995" t="n"/>
      <c r="W49" s="995" t="n"/>
      <c r="X49" s="995" t="n"/>
      <c r="Y49" s="995" t="n"/>
      <c r="Z49" s="995" t="n"/>
      <c r="AA49" s="995" t="n"/>
      <c r="AB49" s="3112" t="n"/>
      <c r="AC49" s="3102" t="n"/>
    </row>
    <row r="50" ht="14.25" customFormat="1" customHeight="1" s="3078">
      <c r="D50" s="3099">
        <f>D49+1</f>
        <v/>
      </c>
      <c r="E50" s="3087" t="inlineStr">
        <is>
          <t>5-Year IRR</t>
        </is>
      </c>
      <c r="F50" s="992">
        <f>IRR(G50:L50)</f>
        <v/>
      </c>
      <c r="G50" s="3082">
        <f>G49</f>
        <v/>
      </c>
      <c r="H50" s="3082">
        <f>H49</f>
        <v/>
      </c>
      <c r="I50" s="3082">
        <f>I49</f>
        <v/>
      </c>
      <c r="J50" s="3082">
        <f>J49</f>
        <v/>
      </c>
      <c r="K50" s="3082">
        <f>K41</f>
        <v/>
      </c>
      <c r="L50" s="3082">
        <f>L41+L45</f>
        <v/>
      </c>
      <c r="M50" s="3082" t="n"/>
      <c r="N50" s="3082" t="n"/>
      <c r="O50" s="3082" t="n"/>
      <c r="P50" s="3082" t="n"/>
      <c r="Q50" s="3082" t="n"/>
      <c r="R50" s="3103" t="n"/>
      <c r="S50" s="3104" t="n"/>
      <c r="T50" s="3104" t="n"/>
      <c r="U50" s="3104" t="n"/>
      <c r="V50" s="3104" t="n"/>
      <c r="W50" s="3104" t="n"/>
      <c r="X50" s="3104" t="n"/>
      <c r="Y50" s="3104" t="n"/>
      <c r="Z50" s="3104" t="n"/>
      <c r="AA50" s="3104" t="n"/>
      <c r="AB50" s="3104" t="n"/>
      <c r="AC50" s="3105" t="n"/>
    </row>
    <row r="51" ht="14.25" customFormat="1" customHeight="1" s="3078">
      <c r="D51" s="3099">
        <f>D50+1</f>
        <v/>
      </c>
      <c r="E51" s="3087" t="inlineStr">
        <is>
          <t>6-Year IRR</t>
        </is>
      </c>
      <c r="F51" s="992">
        <f>IRR(G51:M51)</f>
        <v/>
      </c>
      <c r="G51" s="3082">
        <f>G50</f>
        <v/>
      </c>
      <c r="H51" s="3082">
        <f>H50</f>
        <v/>
      </c>
      <c r="I51" s="3082">
        <f>I50</f>
        <v/>
      </c>
      <c r="J51" s="3082">
        <f>J50</f>
        <v/>
      </c>
      <c r="K51" s="3082">
        <f>K50</f>
        <v/>
      </c>
      <c r="L51" s="3082">
        <f>L41</f>
        <v/>
      </c>
      <c r="M51" s="3082">
        <f>M41+M45</f>
        <v/>
      </c>
      <c r="N51" s="3082" t="n"/>
      <c r="O51" s="3082" t="n"/>
      <c r="P51" s="3082" t="n"/>
      <c r="Q51" s="3082" t="n"/>
      <c r="R51" s="3103" t="n"/>
      <c r="S51" s="3104" t="n"/>
      <c r="T51" s="3104" t="n"/>
      <c r="U51" s="3104" t="n"/>
      <c r="V51" s="3106" t="n"/>
      <c r="W51" s="3105" t="n"/>
      <c r="X51" s="3106" t="n"/>
      <c r="Y51" s="3105" t="n"/>
      <c r="Z51" s="3106" t="n"/>
      <c r="AA51" s="3105" t="n"/>
      <c r="AB51" s="3106" t="n"/>
      <c r="AC51" s="3105" t="n"/>
    </row>
    <row r="52" ht="14.25" customFormat="1" customHeight="1" s="3078">
      <c r="D52" s="3099">
        <f>D51+1</f>
        <v/>
      </c>
      <c r="E52" s="3087" t="inlineStr">
        <is>
          <t>7-Year IRR</t>
        </is>
      </c>
      <c r="F52" s="992">
        <f>IRR(G52:N52)</f>
        <v/>
      </c>
      <c r="G52" s="3082">
        <f>G51</f>
        <v/>
      </c>
      <c r="H52" s="3082">
        <f>H51</f>
        <v/>
      </c>
      <c r="I52" s="3082">
        <f>I51</f>
        <v/>
      </c>
      <c r="J52" s="3082">
        <f>J51</f>
        <v/>
      </c>
      <c r="K52" s="3082">
        <f>K51</f>
        <v/>
      </c>
      <c r="L52" s="3082">
        <f>L51</f>
        <v/>
      </c>
      <c r="M52" s="3082">
        <f>M41</f>
        <v/>
      </c>
      <c r="N52" s="3082">
        <f>N41+N45</f>
        <v/>
      </c>
      <c r="O52" s="3082" t="n"/>
      <c r="P52" s="3082" t="n"/>
      <c r="Q52" s="3082" t="n"/>
      <c r="R52" s="3103" t="n"/>
      <c r="S52" s="3104" t="n"/>
      <c r="T52" s="3104" t="n"/>
      <c r="U52" s="3104" t="n"/>
      <c r="V52" s="3106" t="n"/>
      <c r="W52" s="3105" t="n"/>
      <c r="X52" s="3106" t="n"/>
      <c r="Y52" s="3105" t="n"/>
      <c r="Z52" s="3106" t="n"/>
      <c r="AA52" s="3105" t="n"/>
      <c r="AB52" s="3106" t="n"/>
      <c r="AC52" s="3105" t="n"/>
    </row>
    <row r="53" ht="14.25" customFormat="1" customHeight="1" s="3078">
      <c r="D53" s="3099" t="n">
        <v>10</v>
      </c>
      <c r="E53" s="3087" t="inlineStr">
        <is>
          <t>10-Year IRR</t>
        </is>
      </c>
      <c r="F53" s="992">
        <f>IRR(G53:Q53)</f>
        <v/>
      </c>
      <c r="G53" s="3082">
        <f>G52</f>
        <v/>
      </c>
      <c r="H53" s="3082">
        <f>H52</f>
        <v/>
      </c>
      <c r="I53" s="3082">
        <f>I52</f>
        <v/>
      </c>
      <c r="J53" s="3082">
        <f>J52</f>
        <v/>
      </c>
      <c r="K53" s="3082">
        <f>K52</f>
        <v/>
      </c>
      <c r="L53" s="3082">
        <f>L52</f>
        <v/>
      </c>
      <c r="M53" s="3082">
        <f>M52</f>
        <v/>
      </c>
      <c r="N53" s="3082">
        <f>N41</f>
        <v/>
      </c>
      <c r="O53" s="3082">
        <f>O41</f>
        <v/>
      </c>
      <c r="P53" s="3082">
        <f>P41</f>
        <v/>
      </c>
      <c r="Q53" s="3082">
        <f>Q41+Q45</f>
        <v/>
      </c>
      <c r="R53" s="3103" t="n"/>
      <c r="S53" s="3104" t="n"/>
      <c r="T53" s="3104" t="n"/>
      <c r="U53" s="3104" t="n"/>
      <c r="V53" s="3106" t="n"/>
      <c r="W53" s="3105" t="n"/>
      <c r="X53" s="3106" t="n"/>
      <c r="Y53" s="3105" t="n"/>
      <c r="Z53" s="3106" t="n"/>
      <c r="AA53" s="3105" t="n"/>
      <c r="AB53" s="3106" t="n"/>
      <c r="AC53" s="3105" t="n"/>
    </row>
    <row r="54" ht="14.25" customFormat="1" customHeight="1" s="3078">
      <c r="F54" s="3088" t="n"/>
      <c r="G54" s="3113" t="n"/>
      <c r="H54" s="3113" t="n"/>
      <c r="I54" s="3113" t="n"/>
      <c r="J54" s="3113" t="n"/>
      <c r="K54" s="3113" t="n"/>
      <c r="L54" s="3113" t="n"/>
      <c r="M54" s="3113" t="n"/>
      <c r="N54" s="3113" t="n"/>
      <c r="O54" s="3113" t="n"/>
      <c r="P54" s="3113" t="n"/>
      <c r="Q54" s="3113" t="n"/>
      <c r="R54" s="3104" t="n"/>
      <c r="S54" s="3104" t="n"/>
      <c r="T54" s="3104" t="n"/>
      <c r="U54" s="3104" t="n"/>
      <c r="V54" s="3106" t="n"/>
      <c r="W54" s="3105" t="n"/>
      <c r="X54" s="3106" t="n"/>
      <c r="Y54" s="3105" t="n"/>
      <c r="Z54" s="3106" t="n"/>
      <c r="AA54" s="3105" t="n"/>
      <c r="AB54" s="3106" t="n"/>
      <c r="AC54" s="3105" t="n"/>
    </row>
    <row r="55">
      <c r="F55" s="3114" t="n"/>
      <c r="G55" s="3115" t="n"/>
      <c r="H55" s="3115" t="n"/>
      <c r="I55" s="3115" t="n"/>
      <c r="J55" s="3115" t="n"/>
      <c r="K55" s="3115" t="n"/>
      <c r="L55" s="3115" t="n"/>
      <c r="M55" s="3115" t="n"/>
      <c r="N55" s="3115" t="n"/>
      <c r="O55" s="3115" t="n"/>
      <c r="P55" s="3115" t="n"/>
      <c r="Q55" s="3115" t="n"/>
      <c r="R55" s="3116" t="n"/>
      <c r="S55" s="3116" t="n"/>
      <c r="T55" s="3116" t="n"/>
      <c r="U55" s="3116" t="n"/>
      <c r="V55" s="3117" t="n"/>
      <c r="W55" s="3118" t="n"/>
      <c r="X55" s="3117" t="n"/>
      <c r="Y55" s="3118" t="n"/>
      <c r="Z55" s="3117" t="n"/>
      <c r="AA55" s="3118" t="n"/>
      <c r="AB55" s="3117" t="n"/>
      <c r="AC55" s="3118" t="n"/>
    </row>
    <row r="56">
      <c r="F56" s="3114" t="n"/>
      <c r="G56" s="3115" t="n"/>
      <c r="H56" s="3115" t="n"/>
      <c r="I56" s="3115" t="n"/>
      <c r="J56" s="3115" t="n"/>
      <c r="K56" s="3115" t="n"/>
      <c r="L56" s="3115" t="n"/>
      <c r="M56" s="3115" t="n"/>
      <c r="N56" s="3115" t="n"/>
      <c r="O56" s="3115" t="n"/>
      <c r="P56" s="3115" t="n"/>
      <c r="Q56" s="3115" t="n"/>
      <c r="R56" s="3116" t="n"/>
      <c r="S56" s="3116" t="n"/>
      <c r="T56" s="3116" t="n"/>
      <c r="U56" s="3116" t="n"/>
      <c r="V56" s="3117" t="n"/>
      <c r="W56" s="3118" t="n"/>
      <c r="X56" s="3117" t="n"/>
      <c r="Y56" s="3118" t="n"/>
      <c r="Z56" s="3117" t="n"/>
      <c r="AA56" s="3118" t="n"/>
      <c r="AB56" s="3117" t="n"/>
      <c r="AC56" s="3118" t="n"/>
    </row>
    <row r="57">
      <c r="F57" s="3114" t="n"/>
      <c r="G57" s="3115" t="n"/>
      <c r="H57" s="3115" t="n"/>
      <c r="I57" s="3115" t="n"/>
      <c r="J57" s="3115" t="n"/>
      <c r="K57" s="3115" t="n"/>
      <c r="L57" s="3115" t="n"/>
      <c r="M57" s="3115" t="n"/>
      <c r="N57" s="3115" t="n"/>
      <c r="O57" s="3115" t="n"/>
      <c r="P57" s="3115" t="n"/>
      <c r="Q57" s="3115" t="n"/>
      <c r="R57" s="3116" t="n"/>
      <c r="S57" s="3116" t="n"/>
      <c r="T57" s="3116" t="n"/>
      <c r="U57" s="3116" t="n"/>
      <c r="V57" s="3117" t="n"/>
      <c r="W57" s="3118" t="n"/>
      <c r="X57" s="3117" t="n"/>
      <c r="Y57" s="3118" t="n"/>
      <c r="Z57" s="3117" t="n"/>
      <c r="AA57" s="3118" t="n"/>
      <c r="AB57" s="3117" t="n"/>
      <c r="AC57" s="3118" t="n"/>
    </row>
    <row r="58">
      <c r="F58" s="3114" t="n"/>
      <c r="G58" s="3115" t="n"/>
      <c r="H58" s="3115" t="n"/>
      <c r="I58" s="3115" t="n"/>
      <c r="J58" s="3115" t="n"/>
      <c r="K58" s="3115" t="n"/>
      <c r="L58" s="3115" t="n"/>
      <c r="M58" s="3115" t="n"/>
      <c r="N58" s="3115" t="n"/>
      <c r="O58" s="3115" t="n"/>
      <c r="P58" s="3115" t="n"/>
      <c r="Q58" s="3115" t="n"/>
      <c r="R58" s="3116" t="n"/>
      <c r="S58" s="3116" t="n"/>
      <c r="T58" s="3116" t="n"/>
      <c r="U58" s="3116" t="n"/>
      <c r="V58" s="3117" t="n"/>
      <c r="W58" s="3118" t="n"/>
      <c r="X58" s="3117" t="n"/>
      <c r="Y58" s="3118" t="n"/>
      <c r="Z58" s="3117" t="n"/>
      <c r="AA58" s="3118" t="n"/>
      <c r="AB58" s="3117" t="n"/>
      <c r="AC58" s="3118" t="n"/>
    </row>
    <row r="59" customFormat="1" s="3119">
      <c r="D59" s="3072" t="n"/>
      <c r="F59" s="3120" t="inlineStr">
        <is>
          <t>Check IRR's:</t>
        </is>
      </c>
      <c r="G59" s="3071" t="n"/>
      <c r="H59" s="3071" t="n"/>
      <c r="I59" s="3071" t="n"/>
      <c r="J59" s="3071" t="n"/>
      <c r="K59" s="3071" t="n"/>
      <c r="L59" s="3121" t="n"/>
      <c r="M59" s="3071" t="n"/>
      <c r="N59" s="3071" t="n"/>
      <c r="O59" s="3071" t="n"/>
      <c r="P59" s="3071" t="n"/>
      <c r="Q59" s="3071" t="n"/>
      <c r="R59" s="3071" t="n"/>
      <c r="S59" s="3118" t="n"/>
      <c r="T59" s="3118" t="n"/>
      <c r="U59" s="3118" t="n"/>
      <c r="V59" s="753" t="n"/>
      <c r="W59" s="3118" t="n"/>
      <c r="X59" s="3118" t="n"/>
      <c r="Y59" s="3118" t="n"/>
      <c r="Z59" s="3118" t="n"/>
      <c r="AA59" s="3118" t="n"/>
      <c r="AB59" s="3118" t="n"/>
      <c r="AC59" s="3118" t="n"/>
    </row>
    <row r="60" customFormat="1" s="3119">
      <c r="D60" s="3072" t="n"/>
      <c r="F60" s="754">
        <f>SUM(F26:F31)-SUM('Exec Summ'!H30:H35)</f>
        <v/>
      </c>
      <c r="G60" s="3071" t="n"/>
      <c r="H60" s="3071" t="n"/>
      <c r="I60" s="3071" t="n"/>
      <c r="J60" s="3071" t="n"/>
      <c r="K60" s="3071" t="n"/>
      <c r="L60" s="3071" t="n"/>
      <c r="M60" s="3071" t="n"/>
      <c r="N60" s="3071" t="n"/>
      <c r="O60" s="3071" t="n"/>
      <c r="P60" s="3071" t="n"/>
      <c r="Q60" s="3071" t="n"/>
      <c r="R60" s="3071" t="n"/>
      <c r="S60" s="3118" t="n"/>
      <c r="T60" s="3118" t="n"/>
      <c r="U60" s="3118" t="n"/>
      <c r="V60" s="3118" t="n"/>
      <c r="W60" s="3118" t="n"/>
      <c r="X60" s="3118" t="n"/>
      <c r="Y60" s="3118" t="n"/>
      <c r="Z60" s="3118" t="n"/>
      <c r="AA60" s="3118" t="n"/>
      <c r="AB60" s="3118" t="n"/>
      <c r="AC60" s="3118" t="n"/>
    </row>
    <row r="61" customFormat="1" s="3119">
      <c r="D61" s="3072" t="n"/>
      <c r="F61" s="754">
        <f>SUM(F48:F53)-SUM('Exec Summ'!H38:H43)</f>
        <v/>
      </c>
      <c r="G61" s="3071" t="n"/>
      <c r="H61" s="3071" t="n"/>
      <c r="I61" s="3071" t="n"/>
      <c r="J61" s="3071" t="n"/>
      <c r="K61" s="3071" t="n"/>
      <c r="L61" s="3071" t="n"/>
      <c r="M61" s="3071" t="n"/>
      <c r="N61" s="3071" t="n"/>
      <c r="O61" s="3071" t="n"/>
      <c r="P61" s="3071" t="n"/>
      <c r="Q61" s="3071" t="n"/>
      <c r="R61" s="3071" t="n"/>
      <c r="S61" s="3118" t="n"/>
      <c r="T61" s="3118" t="n"/>
      <c r="U61" s="3118" t="n"/>
      <c r="V61" s="3118" t="n"/>
      <c r="W61" s="3118" t="n"/>
      <c r="X61" s="3118" t="n"/>
      <c r="Y61" s="3118" t="n"/>
      <c r="Z61" s="3118" t="n"/>
      <c r="AA61" s="3118" t="n"/>
      <c r="AB61" s="3118" t="n"/>
      <c r="AC61" s="3118" t="n"/>
    </row>
  </sheetData>
  <sheetProtection selectLockedCells="0" selectUnlockedCells="0" algorithmName="SHA-512" sheet="1" objects="1" insertRows="1" insertHyperlinks="1" autoFilter="1" scenarios="1" formatColumns="1" deleteColumns="1" insertColumns="1" pivotTables="1" deleteRows="1" formatCells="1" saltValue="j8sji4DZ086awH5rcX7zfA==" formatRows="1" sort="1" spinCount="100000" hashValue="voCTAen2na91i37/Q5lKsaz1MT7rbsYicElAsz1z5RGPwmOkzv2f45eFBnqKoMHkuKFk2h47+SJAryKcA/y8uQ=="/>
  <printOptions horizontalCentered="1"/>
  <pageMargins left="0.3" right="0.3" top="0.35" bottom="0.25" header="0.5" footer="0.5"/>
  <pageSetup orientation="landscape" scale="69" fitToHeight="0"/>
</worksheet>
</file>

<file path=xl/worksheets/sheet11.xml><?xml version="1.0" encoding="utf-8"?>
<worksheet xmlns="http://schemas.openxmlformats.org/spreadsheetml/2006/main">
  <sheetPr codeName="Sheet12">
    <tabColor theme="1" tint="0.499984740745262"/>
    <outlinePr summaryBelow="1" summaryRight="1"/>
    <pageSetUpPr fitToPage="1"/>
  </sheetPr>
  <dimension ref="A2:Z61"/>
  <sheetViews>
    <sheetView workbookViewId="0">
      <selection activeCell="A1" sqref="A1"/>
    </sheetView>
  </sheetViews>
  <sheetFormatPr baseColWidth="8" defaultColWidth="9.46484375" defaultRowHeight="12.75"/>
  <cols>
    <col width="2.46484375" customWidth="1" style="3122" min="1" max="1"/>
    <col width="23.46484375" bestFit="1" customWidth="1" style="3122" min="2" max="2"/>
    <col width="14.46484375" customWidth="1" style="3122" min="3" max="3"/>
    <col width="15.46484375" customWidth="1" style="3122" min="4" max="4"/>
    <col width="13.46484375" customWidth="1" style="3122" min="5" max="5"/>
    <col width="14.46484375" bestFit="1" customWidth="1" style="3122" min="6" max="6"/>
    <col width="14" bestFit="1" customWidth="1" style="3122" min="7" max="8"/>
    <col width="14.46484375" bestFit="1" customWidth="1" style="3122" min="9" max="11"/>
    <col width="13.46484375" bestFit="1" customWidth="1" style="3122" min="12" max="12"/>
    <col width="14" bestFit="1" customWidth="1" style="3122" min="13" max="13"/>
    <col width="14.46484375" bestFit="1" customWidth="1" style="3122" min="14" max="15"/>
    <col width="9.46484375" bestFit="1" customWidth="1" style="3122" min="16" max="16"/>
    <col width="16" customWidth="1" style="3122" min="17" max="18"/>
    <col width="14.46484375" customWidth="1" style="3122" min="19" max="19"/>
    <col width="9.46484375" bestFit="1" customWidth="1" style="3122" min="20" max="20"/>
    <col width="12" bestFit="1" customWidth="1" style="3122" min="21" max="21"/>
    <col width="9.46484375" bestFit="1" customWidth="1" style="3122" min="22" max="22"/>
    <col width="14.46484375" bestFit="1" customWidth="1" style="3122" min="23" max="23"/>
    <col width="9.46484375" bestFit="1" customWidth="1" style="3122" min="24" max="24"/>
    <col width="12" bestFit="1" customWidth="1" style="3122" min="25" max="25"/>
    <col width="9.46484375" bestFit="1" customWidth="1" style="3122" min="26" max="26"/>
    <col width="9.46484375" customWidth="1" style="3122" min="27" max="16384"/>
  </cols>
  <sheetData>
    <row r="2" ht="21" customHeight="1" s="2885">
      <c r="B2" s="724" t="inlineStr">
        <is>
          <t>RETURN METRICS</t>
        </is>
      </c>
    </row>
    <row r="3" ht="18" customHeight="1" s="2885">
      <c r="B3" s="622" t="n"/>
    </row>
    <row r="4" ht="18" customHeight="1" s="2885">
      <c r="B4" s="725" t="n"/>
    </row>
    <row r="5" ht="13.15" customHeight="1" s="2885">
      <c r="D5" s="3123" t="inlineStr">
        <is>
          <t>Investment</t>
        </is>
      </c>
      <c r="E5" s="3124" t="n">
        <v>1</v>
      </c>
      <c r="F5" s="3124" t="n">
        <v>2</v>
      </c>
      <c r="G5" s="3124" t="n">
        <v>3</v>
      </c>
      <c r="H5" s="3124" t="n">
        <v>4</v>
      </c>
      <c r="I5" s="3124" t="n">
        <v>5</v>
      </c>
      <c r="J5" s="3124" t="n">
        <v>6</v>
      </c>
      <c r="K5" s="3124" t="n">
        <v>7</v>
      </c>
      <c r="L5" s="3124" t="n">
        <v>8</v>
      </c>
      <c r="M5" s="3124" t="n">
        <v>9</v>
      </c>
      <c r="N5" s="3124" t="n">
        <v>10</v>
      </c>
      <c r="O5" s="3124" t="n">
        <v>11</v>
      </c>
      <c r="Q5" s="3125" t="n"/>
      <c r="R5" s="3126" t="n"/>
      <c r="S5" s="3126" t="n"/>
    </row>
    <row r="6" ht="13.15" customHeight="1" s="2885">
      <c r="D6" s="3127" t="n"/>
      <c r="E6" s="3127" t="n"/>
      <c r="F6" s="3127" t="n"/>
      <c r="G6" s="3127" t="n"/>
      <c r="H6" s="3127" t="n"/>
      <c r="I6" s="3127" t="n"/>
      <c r="J6" s="3127" t="n"/>
      <c r="K6" s="3127" t="n"/>
      <c r="L6" s="3127" t="n"/>
      <c r="M6" s="3127" t="n"/>
      <c r="N6" s="3127" t="n"/>
      <c r="Q6" s="3126" t="n"/>
      <c r="R6" s="3126" t="n"/>
      <c r="S6" s="3126" t="n"/>
    </row>
    <row r="7" ht="13.15" customHeight="1" s="2885">
      <c r="B7" s="3122" t="inlineStr">
        <is>
          <t>Net Operating Income</t>
        </is>
      </c>
      <c r="D7" s="3127" t="n"/>
      <c r="E7" s="3115">
        <f>'Return Metrics'!H7</f>
        <v/>
      </c>
      <c r="F7" s="3115">
        <f>'Return Metrics'!I7</f>
        <v/>
      </c>
      <c r="G7" s="3115">
        <f>'Return Metrics'!J7</f>
        <v/>
      </c>
      <c r="H7" s="3115">
        <f>'Return Metrics'!K7</f>
        <v/>
      </c>
      <c r="I7" s="3115">
        <f>'Return Metrics'!L7</f>
        <v/>
      </c>
      <c r="J7" s="3115">
        <f>'Return Metrics'!M7</f>
        <v/>
      </c>
      <c r="K7" s="3115">
        <f>'Return Metrics'!N7</f>
        <v/>
      </c>
      <c r="L7" s="3115">
        <f>'Return Metrics'!O7</f>
        <v/>
      </c>
      <c r="M7" s="3115">
        <f>'Return Metrics'!P7</f>
        <v/>
      </c>
      <c r="N7" s="3115">
        <f>'Return Metrics'!Q7</f>
        <v/>
      </c>
      <c r="O7" s="3115">
        <f>'Return Metrics'!R7</f>
        <v/>
      </c>
      <c r="Q7" s="3126" t="n"/>
      <c r="R7" s="3126" t="n"/>
      <c r="S7" s="3126" t="n"/>
    </row>
    <row r="8" ht="13.15" customHeight="1" s="2885">
      <c r="B8" s="3122" t="inlineStr">
        <is>
          <t>Total Leasing &amp; Capital Costs</t>
        </is>
      </c>
      <c r="D8" s="3127" t="n"/>
      <c r="E8" s="3128">
        <f>'Return Metrics'!H8</f>
        <v/>
      </c>
      <c r="F8" s="3128">
        <f>'Return Metrics'!I8</f>
        <v/>
      </c>
      <c r="G8" s="3128">
        <f>'Return Metrics'!J8</f>
        <v/>
      </c>
      <c r="H8" s="3128">
        <f>'Return Metrics'!K8</f>
        <v/>
      </c>
      <c r="I8" s="3128">
        <f>'Return Metrics'!L8</f>
        <v/>
      </c>
      <c r="J8" s="3128">
        <f>'Return Metrics'!M8</f>
        <v/>
      </c>
      <c r="K8" s="3128">
        <f>'Return Metrics'!N8</f>
        <v/>
      </c>
      <c r="L8" s="3128">
        <f>'Return Metrics'!O8</f>
        <v/>
      </c>
      <c r="M8" s="3128">
        <f>'Return Metrics'!P8</f>
        <v/>
      </c>
      <c r="N8" s="3128">
        <f>'Return Metrics'!Q8</f>
        <v/>
      </c>
      <c r="O8" s="3115" t="n"/>
      <c r="Q8" s="3126" t="n"/>
      <c r="R8" s="3126" t="n"/>
      <c r="S8" s="3126" t="n"/>
    </row>
    <row r="9" ht="13.15" customHeight="1" s="2885">
      <c r="B9" s="3122" t="inlineStr">
        <is>
          <t>Unleveraged Cash Flow</t>
        </is>
      </c>
      <c r="D9" s="3127" t="n"/>
      <c r="E9" s="3115">
        <f>E7-E8</f>
        <v/>
      </c>
      <c r="F9" s="3115">
        <f>F7-F8</f>
        <v/>
      </c>
      <c r="G9" s="3115">
        <f>G7-G8</f>
        <v/>
      </c>
      <c r="H9" s="3115">
        <f>H7-H8</f>
        <v/>
      </c>
      <c r="I9" s="3115">
        <f>I7-I8</f>
        <v/>
      </c>
      <c r="J9" s="3115">
        <f>J7-J8</f>
        <v/>
      </c>
      <c r="K9" s="3115">
        <f>K7-K8</f>
        <v/>
      </c>
      <c r="L9" s="3115">
        <f>L7-L8</f>
        <v/>
      </c>
      <c r="M9" s="3115">
        <f>M7-M8</f>
        <v/>
      </c>
      <c r="N9" s="3115">
        <f>N7-N8</f>
        <v/>
      </c>
      <c r="Q9" s="3126" t="n"/>
      <c r="R9" s="3126" t="n"/>
      <c r="S9" s="3126" t="n"/>
    </row>
    <row r="10" ht="13.15" customHeight="1" s="2885">
      <c r="D10" s="3127" t="n"/>
      <c r="E10" s="3127" t="n"/>
      <c r="F10" s="3127" t="n"/>
      <c r="G10" s="3127" t="n"/>
      <c r="H10" s="3127" t="n"/>
      <c r="I10" s="3127" t="n"/>
      <c r="J10" s="3127" t="n"/>
      <c r="K10" s="3127" t="n"/>
      <c r="L10" s="3127" t="n"/>
      <c r="M10" s="3127" t="n"/>
      <c r="N10" s="3127" t="n"/>
    </row>
    <row r="11" ht="13.15" customFormat="1" customHeight="1" s="3072">
      <c r="A11" s="3122" t="n"/>
      <c r="B11" s="3129" t="inlineStr">
        <is>
          <t>Property Sale</t>
        </is>
      </c>
      <c r="C11" s="3114" t="n"/>
      <c r="E11" s="3130" t="n"/>
      <c r="F11" s="3130" t="n"/>
      <c r="G11" s="3115">
        <f>ROUND(H7/$C$19,-4)</f>
        <v/>
      </c>
      <c r="H11" s="3115">
        <f>ROUND(I7/$C$19,-4)</f>
        <v/>
      </c>
      <c r="I11" s="3115">
        <f>ROUND(J7/$C$19,-4)</f>
        <v/>
      </c>
      <c r="J11" s="3115">
        <f>ROUND(K7/$C$19,-4)</f>
        <v/>
      </c>
      <c r="K11" s="3115">
        <f>ROUND(L7/$C$19,-4)</f>
        <v/>
      </c>
      <c r="L11" s="3115">
        <f>ROUND(M7/$C$19,-4)</f>
        <v/>
      </c>
      <c r="M11" s="3115">
        <f>ROUND(N7/$C$19,-4)</f>
        <v/>
      </c>
      <c r="N11" s="3115">
        <f>ROUND(O7/$C$19,-4)</f>
        <v/>
      </c>
      <c r="O11" s="3130" t="n"/>
      <c r="P11" s="3130" t="n"/>
      <c r="Q11" s="3122" t="n"/>
      <c r="R11" s="3130" t="n"/>
      <c r="S11" s="3122" t="n"/>
      <c r="T11" s="3130" t="n"/>
      <c r="U11" s="3122" t="n"/>
      <c r="V11" s="3130" t="n"/>
      <c r="W11" s="3122" t="n"/>
      <c r="X11" s="3130" t="n"/>
      <c r="Y11" s="3122" t="n"/>
      <c r="Z11" s="3130" t="n"/>
    </row>
    <row r="12" ht="13.15" customFormat="1" customHeight="1" s="3072">
      <c r="A12" s="3122" t="n"/>
      <c r="B12" s="3129" t="inlineStr">
        <is>
          <t>PSF</t>
        </is>
      </c>
      <c r="C12" s="3114" t="n"/>
      <c r="E12" s="3130" t="n"/>
      <c r="F12" s="3130" t="n"/>
      <c r="G12" s="3131">
        <f>G11/'Exec Summ'!$J$7</f>
        <v/>
      </c>
      <c r="H12" s="3131">
        <f>H11/'Exec Summ'!$J$7</f>
        <v/>
      </c>
      <c r="I12" s="3131">
        <f>I11/'Exec Summ'!$J$7</f>
        <v/>
      </c>
      <c r="J12" s="3131">
        <f>J11/'Exec Summ'!$J$7</f>
        <v/>
      </c>
      <c r="K12" s="3131">
        <f>K11/'Exec Summ'!$J$7</f>
        <v/>
      </c>
      <c r="L12" s="3131">
        <f>L11/'Exec Summ'!$J$7</f>
        <v/>
      </c>
      <c r="M12" s="3131">
        <f>M11/'Exec Summ'!$J$7</f>
        <v/>
      </c>
      <c r="N12" s="3131">
        <f>N11/'Exec Summ'!$J$7</f>
        <v/>
      </c>
      <c r="O12" s="3130" t="n"/>
      <c r="P12" s="3130" t="n"/>
      <c r="Q12" s="3122" t="n"/>
      <c r="R12" s="3130" t="n"/>
      <c r="S12" s="3122" t="n"/>
      <c r="T12" s="3130" t="n"/>
      <c r="U12" s="3122" t="n"/>
      <c r="V12" s="3130" t="n"/>
      <c r="W12" s="3122" t="n"/>
      <c r="X12" s="3130" t="n"/>
      <c r="Y12" s="3122" t="n"/>
      <c r="Z12" s="3130" t="n"/>
    </row>
    <row r="13" ht="13.15" customFormat="1" customHeight="1" s="3072">
      <c r="A13" s="3122" t="n"/>
      <c r="B13" s="3129" t="inlineStr">
        <is>
          <t>Cost of Sale</t>
        </is>
      </c>
      <c r="C13" s="3114" t="n"/>
      <c r="E13" s="3130" t="n"/>
      <c r="F13" s="3130" t="n"/>
      <c r="G13" s="3128">
        <f>-G11*$C$21</f>
        <v/>
      </c>
      <c r="H13" s="3128">
        <f>-H11*$C$21</f>
        <v/>
      </c>
      <c r="I13" s="3128">
        <f>-I11*$C$21</f>
        <v/>
      </c>
      <c r="J13" s="3128">
        <f>-J11*$C$21</f>
        <v/>
      </c>
      <c r="K13" s="3128">
        <f>-K11*$C$21</f>
        <v/>
      </c>
      <c r="L13" s="3128">
        <f>-L11*$C$21</f>
        <v/>
      </c>
      <c r="M13" s="3128">
        <f>-M11*$C$21</f>
        <v/>
      </c>
      <c r="N13" s="3128">
        <f>-N11*$C$21</f>
        <v/>
      </c>
      <c r="O13" s="3130" t="n"/>
      <c r="P13" s="3130" t="n"/>
      <c r="Q13" s="3122" t="n"/>
      <c r="R13" s="3130" t="n"/>
      <c r="S13" s="3122" t="n"/>
      <c r="T13" s="3130" t="n"/>
      <c r="U13" s="3122" t="n"/>
      <c r="V13" s="3130" t="n"/>
      <c r="W13" s="3122" t="n"/>
      <c r="X13" s="3130" t="n"/>
      <c r="Y13" s="3122" t="n"/>
      <c r="Z13" s="3130" t="n"/>
    </row>
    <row r="14" ht="13.15" customFormat="1" customHeight="1" s="3072">
      <c r="A14" s="3122" t="n"/>
      <c r="B14" s="3129" t="inlineStr">
        <is>
          <t>Net Sale Proceeds</t>
        </is>
      </c>
      <c r="C14" s="3114" t="n"/>
      <c r="E14" s="3130" t="n"/>
      <c r="F14" s="3130" t="n"/>
      <c r="G14" s="3115">
        <f>G11+G13</f>
        <v/>
      </c>
      <c r="H14" s="3115">
        <f>H11+H13</f>
        <v/>
      </c>
      <c r="I14" s="3115">
        <f>I11+I13</f>
        <v/>
      </c>
      <c r="J14" s="3115">
        <f>J11+J13</f>
        <v/>
      </c>
      <c r="K14" s="3115">
        <f>K11+K13</f>
        <v/>
      </c>
      <c r="L14" s="3115">
        <f>L11+L13</f>
        <v/>
      </c>
      <c r="M14" s="3115">
        <f>M11+M13</f>
        <v/>
      </c>
      <c r="N14" s="3115">
        <f>N11+N13</f>
        <v/>
      </c>
      <c r="O14" s="3130" t="n"/>
      <c r="P14" s="3130" t="n"/>
      <c r="Q14" s="3122" t="n"/>
      <c r="R14" s="3130" t="n"/>
      <c r="S14" s="3122" t="n"/>
      <c r="T14" s="3130" t="n"/>
      <c r="U14" s="3122" t="n"/>
      <c r="V14" s="3130" t="n"/>
      <c r="W14" s="3122" t="n"/>
      <c r="X14" s="3130" t="n"/>
      <c r="Y14" s="3122" t="n"/>
      <c r="Z14" s="3130" t="n"/>
    </row>
    <row r="15" ht="13.15" customFormat="1" customHeight="1" s="3072">
      <c r="A15" s="3122" t="n"/>
      <c r="B15" s="3129" t="n"/>
      <c r="C15" s="3114" t="n"/>
      <c r="E15" s="3130" t="n"/>
      <c r="F15" s="3130" t="n"/>
      <c r="G15" s="3115" t="n"/>
      <c r="H15" s="3115" t="n"/>
      <c r="I15" s="3115" t="n"/>
      <c r="J15" s="3115" t="n"/>
      <c r="K15" s="3115" t="n"/>
      <c r="L15" s="3115" t="n"/>
      <c r="M15" s="3115" t="n"/>
      <c r="N15" s="3115" t="n"/>
      <c r="O15" s="3130" t="n"/>
      <c r="P15" s="3130" t="n"/>
      <c r="Q15" s="3122" t="n"/>
      <c r="R15" s="3130" t="n"/>
      <c r="S15" s="3122" t="n"/>
      <c r="T15" s="3130" t="n"/>
      <c r="U15" s="3122" t="n"/>
      <c r="V15" s="3130" t="n"/>
      <c r="W15" s="3122" t="n"/>
      <c r="X15" s="3130" t="n"/>
      <c r="Y15" s="3122" t="n"/>
      <c r="Z15" s="3130" t="n"/>
    </row>
    <row r="16" ht="13.15" customFormat="1" customHeight="1" s="3072">
      <c r="A16" s="3122" t="n"/>
      <c r="B16" s="3132" t="inlineStr">
        <is>
          <t>Unleveraged Returns:</t>
        </is>
      </c>
      <c r="C16" s="3114" t="n"/>
      <c r="D16" s="3127" t="inlineStr">
        <is>
          <t>PSF</t>
        </is>
      </c>
      <c r="E16" s="3114" t="n"/>
      <c r="F16" s="3071" t="n"/>
      <c r="G16" s="3114" t="n"/>
      <c r="H16" s="3071" t="n"/>
      <c r="I16" s="3114" t="n"/>
      <c r="J16" s="3071" t="n"/>
      <c r="K16" s="3114" t="n"/>
      <c r="L16" s="3071" t="n"/>
      <c r="M16" s="3114" t="n"/>
      <c r="N16" s="3071" t="n"/>
      <c r="O16" s="3114" t="n"/>
      <c r="P16" s="3071" t="n"/>
      <c r="Q16" s="3114" t="n"/>
      <c r="R16" s="3071" t="n"/>
      <c r="S16" s="3114" t="n"/>
      <c r="T16" s="3071" t="n"/>
      <c r="U16" s="3114" t="n"/>
      <c r="V16" s="3071" t="n"/>
      <c r="W16" s="3114" t="n"/>
      <c r="X16" s="3071" t="n"/>
      <c r="Y16" s="3114" t="n"/>
      <c r="Z16" s="3071" t="n"/>
    </row>
    <row r="17" ht="13.15" customFormat="1" customHeight="1" s="3072">
      <c r="A17" s="3122" t="n"/>
      <c r="B17" s="3072" t="inlineStr">
        <is>
          <t>Purchase Price</t>
        </is>
      </c>
      <c r="C17" s="3114">
        <f>'Pres Summ'!F7</f>
        <v/>
      </c>
      <c r="D17" s="3133">
        <f>C17/'Exec Summ'!$J$7</f>
        <v/>
      </c>
      <c r="E17" s="3114" t="n"/>
      <c r="F17" s="3071" t="n"/>
      <c r="G17" s="3114" t="n"/>
      <c r="H17" s="3071" t="n"/>
      <c r="I17" s="3114" t="n"/>
      <c r="J17" s="3071" t="n"/>
      <c r="K17" s="3114" t="n"/>
      <c r="L17" s="3071" t="n"/>
      <c r="M17" s="3114" t="n"/>
      <c r="N17" s="3071" t="n"/>
      <c r="O17" s="3114" t="n"/>
      <c r="P17" s="3071" t="n"/>
      <c r="Q17" s="3114" t="n"/>
      <c r="R17" s="3071" t="n"/>
      <c r="S17" s="3114" t="n"/>
      <c r="T17" s="3071" t="n"/>
      <c r="U17" s="3114" t="n"/>
      <c r="V17" s="3071" t="n"/>
      <c r="W17" s="3114" t="n"/>
      <c r="X17" s="3071" t="n"/>
      <c r="Y17" s="3114" t="n"/>
      <c r="Z17" s="3071" t="n"/>
    </row>
    <row r="18" ht="13.15" customFormat="1" customHeight="1" s="3072">
      <c r="A18" s="3122" t="n"/>
      <c r="B18" s="3072" t="inlineStr">
        <is>
          <t>Total Cost</t>
        </is>
      </c>
      <c r="C18" s="3114">
        <f>C17*(1+C20)</f>
        <v/>
      </c>
      <c r="D18" s="3133">
        <f>C18/'Exec Summ'!$J$7</f>
        <v/>
      </c>
      <c r="E18" s="3134" t="n"/>
      <c r="F18" s="3071" t="n"/>
      <c r="G18" s="3114" t="n"/>
      <c r="H18" s="3071" t="n"/>
      <c r="I18" s="3114" t="n"/>
      <c r="J18" s="3071" t="n"/>
      <c r="K18" s="3114" t="n"/>
      <c r="L18" s="3071" t="n"/>
      <c r="M18" s="3114" t="n"/>
      <c r="N18" s="3071" t="n"/>
      <c r="O18" s="3114" t="n"/>
      <c r="P18" s="3071" t="n"/>
      <c r="Q18" s="3114" t="n"/>
      <c r="R18" s="3071" t="n"/>
      <c r="S18" s="3114" t="n"/>
      <c r="T18" s="3071" t="n"/>
      <c r="U18" s="3114" t="n"/>
      <c r="V18" s="3071" t="n"/>
      <c r="W18" s="3114" t="n"/>
      <c r="X18" s="3071" t="n"/>
      <c r="Y18" s="3114" t="n"/>
      <c r="Z18" s="3071" t="n"/>
    </row>
    <row r="19" ht="13.15" customFormat="1" customHeight="1" s="3072">
      <c r="A19" s="3122" t="n"/>
      <c r="B19" s="3072" t="inlineStr">
        <is>
          <t>Exit Cap Rate</t>
        </is>
      </c>
      <c r="C19" s="738">
        <f>'Exec Summ'!F7</f>
        <v/>
      </c>
      <c r="E19" s="3114" t="n"/>
      <c r="F19" s="3071" t="n"/>
      <c r="G19" s="3114" t="n"/>
      <c r="H19" s="3071" t="n"/>
      <c r="I19" s="3114" t="n"/>
      <c r="J19" s="3071" t="n"/>
      <c r="K19" s="3114" t="n"/>
      <c r="L19" s="3071" t="n"/>
      <c r="M19" s="3114" t="n"/>
      <c r="N19" s="3071" t="n"/>
      <c r="O19" s="3114" t="n"/>
      <c r="P19" s="3071" t="n"/>
      <c r="Q19" s="3114" t="n"/>
      <c r="R19" s="3071" t="n"/>
      <c r="S19" s="3114" t="n"/>
      <c r="T19" s="3071" t="n"/>
      <c r="U19" s="3114" t="n"/>
      <c r="V19" s="3071" t="n"/>
      <c r="W19" s="3114" t="n"/>
      <c r="X19" s="3071" t="n"/>
      <c r="Y19" s="3114" t="n"/>
      <c r="Z19" s="3071" t="n"/>
    </row>
    <row r="20" ht="13.15" customFormat="1" customHeight="1" s="3072">
      <c r="A20" s="3122" t="n"/>
      <c r="B20" s="3072" t="inlineStr">
        <is>
          <t>Closing/Acq Costs</t>
        </is>
      </c>
      <c r="C20" s="739">
        <f>'Exec Summ'!F8</f>
        <v/>
      </c>
      <c r="E20" s="3114" t="n"/>
      <c r="F20" s="3071" t="n"/>
      <c r="G20" s="3114" t="n"/>
      <c r="H20" s="3071" t="n"/>
      <c r="I20" s="3114" t="n"/>
      <c r="J20" s="3071" t="n"/>
      <c r="K20" s="3114" t="n"/>
      <c r="L20" s="3071" t="n"/>
      <c r="M20" s="3114" t="n"/>
      <c r="N20" s="3071" t="n"/>
      <c r="O20" s="3114" t="n"/>
      <c r="P20" s="3071" t="n"/>
      <c r="Q20" s="3114" t="n"/>
      <c r="R20" s="3071" t="n"/>
      <c r="S20" s="3114" t="n"/>
      <c r="T20" s="3071" t="n"/>
      <c r="U20" s="3114" t="n"/>
      <c r="V20" s="3071" t="n"/>
      <c r="W20" s="3114" t="n"/>
      <c r="X20" s="3071" t="n"/>
      <c r="Y20" s="3114" t="n"/>
      <c r="Z20" s="3071" t="n"/>
    </row>
    <row r="21" ht="13.15" customFormat="1" customHeight="1" s="3072">
      <c r="A21" s="3122" t="n"/>
      <c r="B21" s="3072" t="inlineStr">
        <is>
          <t>Cost of Sale</t>
        </is>
      </c>
      <c r="C21" s="739">
        <f>'Exec Summ'!F9</f>
        <v/>
      </c>
      <c r="D21" s="3122" t="n"/>
      <c r="E21" s="3114" t="n"/>
      <c r="F21" s="3071" t="n"/>
      <c r="G21" s="3114" t="n"/>
      <c r="H21" s="3071" t="n"/>
      <c r="I21" s="3114" t="n"/>
      <c r="J21" s="3071" t="n"/>
      <c r="K21" s="3114" t="n"/>
      <c r="L21" s="3071" t="n"/>
      <c r="M21" s="3114" t="n"/>
      <c r="N21" s="3071" t="n"/>
      <c r="O21" s="3114" t="n"/>
      <c r="P21" s="3071" t="n"/>
      <c r="Q21" s="3114" t="n"/>
      <c r="R21" s="3071" t="n"/>
      <c r="S21" s="3114" t="n"/>
      <c r="T21" s="3071" t="n"/>
      <c r="U21" s="3114" t="n"/>
      <c r="V21" s="3071" t="n"/>
      <c r="W21" s="3114" t="n"/>
      <c r="X21" s="3071" t="n"/>
      <c r="Y21" s="3114" t="n"/>
      <c r="Z21" s="3071" t="n"/>
    </row>
    <row r="22" ht="13.15" customFormat="1" customHeight="1" s="3072">
      <c r="A22" s="3122" t="n"/>
      <c r="C22" s="739" t="n"/>
      <c r="D22" s="3122" t="n"/>
      <c r="E22" s="3114" t="n"/>
      <c r="F22" s="3071" t="n"/>
      <c r="G22" s="3114" t="n"/>
      <c r="H22" s="3071" t="n"/>
      <c r="I22" s="3114" t="n"/>
      <c r="J22" s="3071" t="n"/>
      <c r="K22" s="3114" t="n"/>
      <c r="L22" s="3071" t="n"/>
      <c r="M22" s="3114" t="n"/>
      <c r="N22" s="3071" t="n"/>
      <c r="O22" s="3114" t="n"/>
      <c r="P22" s="3071" t="n"/>
      <c r="Q22" s="3114" t="n"/>
      <c r="R22" s="3071" t="n"/>
      <c r="S22" s="3114" t="n"/>
      <c r="T22" s="3071" t="n"/>
      <c r="U22" s="3114" t="n"/>
      <c r="V22" s="3071" t="n"/>
      <c r="W22" s="3114" t="n"/>
      <c r="X22" s="3071" t="n"/>
      <c r="Y22" s="3114" t="n"/>
      <c r="Z22" s="3071" t="n"/>
    </row>
    <row r="23" ht="13.15" customFormat="1" customHeight="1" s="3072">
      <c r="A23" s="3122" t="n"/>
      <c r="B23" s="3072" t="inlineStr">
        <is>
          <t>NOI Return on Cost</t>
        </is>
      </c>
      <c r="C23" s="3114" t="n"/>
      <c r="E23" s="740">
        <f>E7/$C$18</f>
        <v/>
      </c>
      <c r="F23" s="740">
        <f>F7/$C$18</f>
        <v/>
      </c>
      <c r="G23" s="740">
        <f>G7/$C$18</f>
        <v/>
      </c>
      <c r="H23" s="740">
        <f>H7/$C$18</f>
        <v/>
      </c>
      <c r="I23" s="740">
        <f>I7/$C$18</f>
        <v/>
      </c>
      <c r="J23" s="740">
        <f>J7/$C$18</f>
        <v/>
      </c>
      <c r="K23" s="740">
        <f>K7/$C$18</f>
        <v/>
      </c>
      <c r="L23" s="740">
        <f>L7/$C$18</f>
        <v/>
      </c>
      <c r="M23" s="740">
        <f>M7/$C$18</f>
        <v/>
      </c>
      <c r="N23" s="740">
        <f>N7/$C$18</f>
        <v/>
      </c>
      <c r="O23" s="740">
        <f>O7/$C$18</f>
        <v/>
      </c>
      <c r="P23" s="3071" t="n"/>
      <c r="Q23" s="3114" t="n"/>
      <c r="R23" s="3071" t="n"/>
      <c r="S23" s="3114" t="n"/>
      <c r="T23" s="3071" t="n"/>
      <c r="U23" s="3114" t="n"/>
      <c r="V23" s="3071" t="n"/>
      <c r="W23" s="3114" t="n"/>
      <c r="X23" s="3071" t="n"/>
      <c r="Y23" s="3114" t="n"/>
      <c r="Z23" s="3071" t="n"/>
    </row>
    <row r="24" ht="13.15" customFormat="1" customHeight="1" s="3072">
      <c r="A24" s="3122" t="n"/>
      <c r="B24" s="3072" t="inlineStr">
        <is>
          <t>Net Cash Flow Return on Cost</t>
        </is>
      </c>
      <c r="C24" s="3114" t="n"/>
      <c r="E24" s="740">
        <f>E9/$C$18</f>
        <v/>
      </c>
      <c r="F24" s="740">
        <f>F9/$C$18</f>
        <v/>
      </c>
      <c r="G24" s="740">
        <f>G9/$C$18</f>
        <v/>
      </c>
      <c r="H24" s="740">
        <f>H9/$C$18</f>
        <v/>
      </c>
      <c r="I24" s="740">
        <f>I9/$C$18</f>
        <v/>
      </c>
      <c r="J24" s="740">
        <f>J9/$C$18</f>
        <v/>
      </c>
      <c r="K24" s="740">
        <f>K9/$C$18</f>
        <v/>
      </c>
      <c r="L24" s="740">
        <f>L9/$C$18</f>
        <v/>
      </c>
      <c r="M24" s="740">
        <f>M9/$C$18</f>
        <v/>
      </c>
      <c r="N24" s="740">
        <f>N9/$C$18</f>
        <v/>
      </c>
      <c r="O24" s="740">
        <f>O9/$C$18</f>
        <v/>
      </c>
      <c r="P24" s="3071" t="n"/>
      <c r="Q24" s="3114" t="n"/>
      <c r="R24" s="3071" t="n"/>
      <c r="S24" s="3114" t="n"/>
      <c r="T24" s="3071" t="n"/>
      <c r="U24" s="3114" t="n"/>
      <c r="V24" s="3071" t="n"/>
      <c r="W24" s="3114" t="n"/>
      <c r="X24" s="3071" t="n"/>
      <c r="Y24" s="3114" t="n"/>
      <c r="Z24" s="3071" t="n"/>
    </row>
    <row r="25" ht="13.15" customFormat="1" customHeight="1" s="3072">
      <c r="A25" s="3122" t="n"/>
      <c r="C25" s="3114" t="n"/>
      <c r="E25" s="3114" t="n"/>
      <c r="F25" s="3071" t="n"/>
      <c r="G25" s="3114" t="n"/>
      <c r="H25" s="3071" t="n"/>
      <c r="I25" s="3114" t="n"/>
      <c r="J25" s="3071" t="n"/>
      <c r="K25" s="3114" t="n"/>
      <c r="L25" s="3071" t="n"/>
      <c r="M25" s="3114" t="n"/>
      <c r="N25" s="3071" t="n"/>
      <c r="O25" s="3114" t="n"/>
      <c r="P25" s="3071" t="n"/>
      <c r="Q25" s="3114" t="n"/>
      <c r="R25" s="3071" t="n"/>
      <c r="S25" s="3114" t="n"/>
      <c r="T25" s="3071" t="n"/>
      <c r="U25" s="3114" t="n"/>
      <c r="V25" s="3071" t="n"/>
      <c r="W25" s="3114" t="n"/>
      <c r="X25" s="3071" t="n"/>
      <c r="Y25" s="3114" t="n"/>
      <c r="Z25" s="3071" t="n"/>
    </row>
    <row r="26" ht="13.15" customFormat="1" customHeight="1" s="3072">
      <c r="A26" s="3135" t="n">
        <v>3</v>
      </c>
      <c r="B26" s="3136" t="inlineStr">
        <is>
          <t>3-Year IRR</t>
        </is>
      </c>
      <c r="C26" s="755">
        <f>IRR(D26:G26)</f>
        <v/>
      </c>
      <c r="D26" s="3115">
        <f>-$C$18</f>
        <v/>
      </c>
      <c r="E26" s="3115">
        <f>E9</f>
        <v/>
      </c>
      <c r="F26" s="3115">
        <f>F9</f>
        <v/>
      </c>
      <c r="G26" s="3115">
        <f>G9+G14</f>
        <v/>
      </c>
      <c r="H26" s="3115" t="n"/>
      <c r="I26" s="3115" t="n"/>
      <c r="J26" s="3115" t="n"/>
      <c r="K26" s="3115" t="n"/>
      <c r="L26" s="3115" t="n"/>
      <c r="M26" s="3115" t="n"/>
      <c r="N26" s="3115" t="n"/>
      <c r="O26" s="3137" t="n"/>
      <c r="P26" s="3138" t="n"/>
      <c r="Q26" s="744" t="n"/>
      <c r="R26" s="744" t="n"/>
      <c r="S26" s="744" t="n"/>
      <c r="T26" s="744" t="n"/>
      <c r="U26" s="744" t="n"/>
      <c r="V26" s="745" t="n"/>
      <c r="W26" s="745" t="n"/>
      <c r="X26" s="745" t="n"/>
      <c r="Y26" s="3114" t="n"/>
      <c r="Z26" s="3121" t="n"/>
    </row>
    <row r="27" ht="13.15" customFormat="1" customHeight="1" s="3072">
      <c r="A27" s="3135">
        <f>A26+1</f>
        <v/>
      </c>
      <c r="B27" s="3136" t="inlineStr">
        <is>
          <t>4-Year IRR</t>
        </is>
      </c>
      <c r="C27" s="755">
        <f>IRR(D27:H27)</f>
        <v/>
      </c>
      <c r="D27" s="3115">
        <f>-$C$18</f>
        <v/>
      </c>
      <c r="E27" s="3115">
        <f>E26</f>
        <v/>
      </c>
      <c r="F27" s="3115">
        <f>F26</f>
        <v/>
      </c>
      <c r="G27" s="3115">
        <f>G9</f>
        <v/>
      </c>
      <c r="H27" s="3115">
        <f>H9+H14</f>
        <v/>
      </c>
      <c r="I27" s="3115" t="n"/>
      <c r="J27" s="3115" t="n"/>
      <c r="K27" s="3115" t="n"/>
      <c r="L27" s="3115" t="n"/>
      <c r="M27" s="3115" t="n"/>
      <c r="N27" s="3115" t="n"/>
      <c r="O27" s="3137" t="n"/>
      <c r="P27" s="3138" t="n"/>
      <c r="Q27" s="744" t="n"/>
      <c r="R27" s="744" t="n"/>
      <c r="S27" s="744" t="n"/>
      <c r="T27" s="744" t="n"/>
      <c r="U27" s="744" t="n"/>
      <c r="V27" s="745" t="n"/>
      <c r="W27" s="745" t="n"/>
      <c r="X27" s="745" t="n"/>
      <c r="Y27" s="3114" t="n"/>
      <c r="Z27" s="3121" t="n"/>
    </row>
    <row r="28" ht="13.15" customFormat="1" customHeight="1" s="3072">
      <c r="A28" s="3135">
        <f>A27+1</f>
        <v/>
      </c>
      <c r="B28" s="3136" t="inlineStr">
        <is>
          <t>5-Year IRR</t>
        </is>
      </c>
      <c r="C28" s="755">
        <f>IRR(D28:I28)</f>
        <v/>
      </c>
      <c r="D28" s="3115">
        <f>-$C$18</f>
        <v/>
      </c>
      <c r="E28" s="3115">
        <f>E27</f>
        <v/>
      </c>
      <c r="F28" s="3115">
        <f>F27</f>
        <v/>
      </c>
      <c r="G28" s="3115">
        <f>G27</f>
        <v/>
      </c>
      <c r="H28" s="3115">
        <f>H9</f>
        <v/>
      </c>
      <c r="I28" s="3115">
        <f>I9+I14</f>
        <v/>
      </c>
      <c r="J28" s="3115" t="n"/>
      <c r="K28" s="3115" t="n"/>
      <c r="L28" s="3115" t="n"/>
      <c r="M28" s="3115" t="n"/>
      <c r="N28" s="3115" t="n"/>
      <c r="O28" s="3116" t="n"/>
      <c r="P28" s="3116" t="n"/>
      <c r="Q28" s="3116" t="n"/>
      <c r="R28" s="3116" t="n"/>
      <c r="S28" s="3116" t="n"/>
      <c r="T28" s="3116" t="n"/>
      <c r="U28" s="3116" t="n"/>
      <c r="V28" s="3118" t="n"/>
      <c r="W28" s="3117" t="n"/>
      <c r="X28" s="3118" t="n"/>
      <c r="Y28" s="3117" t="n"/>
      <c r="Z28" s="3118" t="n"/>
    </row>
    <row r="29" ht="13.15" customFormat="1" customHeight="1" s="3072">
      <c r="A29" s="3135">
        <f>A28+1</f>
        <v/>
      </c>
      <c r="B29" s="3136" t="inlineStr">
        <is>
          <t>6-Year IRR</t>
        </is>
      </c>
      <c r="C29" s="755">
        <f>IRR(D29:J29)</f>
        <v/>
      </c>
      <c r="D29" s="3115">
        <f>-$C$18</f>
        <v/>
      </c>
      <c r="E29" s="3115">
        <f>E28</f>
        <v/>
      </c>
      <c r="F29" s="3115">
        <f>F28</f>
        <v/>
      </c>
      <c r="G29" s="3115">
        <f>G28</f>
        <v/>
      </c>
      <c r="H29" s="3115">
        <f>H28</f>
        <v/>
      </c>
      <c r="I29" s="3115">
        <f>I9</f>
        <v/>
      </c>
      <c r="J29" s="3115">
        <f>J9+J14</f>
        <v/>
      </c>
      <c r="K29" s="3115" t="n"/>
      <c r="L29" s="3115" t="n"/>
      <c r="M29" s="3115" t="n"/>
      <c r="N29" s="3115" t="n"/>
      <c r="O29" s="3116" t="n"/>
      <c r="P29" s="3116" t="n"/>
      <c r="Q29" s="3116" t="n"/>
      <c r="R29" s="3116" t="n"/>
      <c r="S29" s="3116" t="n"/>
      <c r="T29" s="3116" t="n"/>
      <c r="U29" s="3116" t="n"/>
      <c r="V29" s="3118" t="n"/>
      <c r="W29" s="3117" t="n"/>
      <c r="X29" s="3118" t="n"/>
      <c r="Y29" s="3117" t="n"/>
      <c r="Z29" s="3118" t="n"/>
    </row>
    <row r="30" ht="13.15" customFormat="1" customHeight="1" s="3072">
      <c r="A30" s="3135">
        <f>A29+1</f>
        <v/>
      </c>
      <c r="B30" s="3136" t="inlineStr">
        <is>
          <t>7-Year IRR</t>
        </is>
      </c>
      <c r="C30" s="755">
        <f>IRR(D30:K30)</f>
        <v/>
      </c>
      <c r="D30" s="3115">
        <f>-$C$18</f>
        <v/>
      </c>
      <c r="E30" s="3115">
        <f>E29</f>
        <v/>
      </c>
      <c r="F30" s="3115">
        <f>F29</f>
        <v/>
      </c>
      <c r="G30" s="3115">
        <f>G29</f>
        <v/>
      </c>
      <c r="H30" s="3115">
        <f>H29</f>
        <v/>
      </c>
      <c r="I30" s="3115">
        <f>I29</f>
        <v/>
      </c>
      <c r="J30" s="3115">
        <f>J9</f>
        <v/>
      </c>
      <c r="K30" s="3115">
        <f>K9+K14</f>
        <v/>
      </c>
      <c r="L30" s="3115" t="n"/>
      <c r="M30" s="3115" t="n"/>
      <c r="N30" s="3115" t="n"/>
      <c r="O30" s="3116" t="n"/>
      <c r="P30" s="3116" t="n"/>
      <c r="Q30" s="3116" t="n"/>
      <c r="R30" s="3116" t="n"/>
      <c r="S30" s="3116" t="n"/>
      <c r="T30" s="3116" t="n"/>
      <c r="U30" s="3116" t="n"/>
      <c r="V30" s="3118" t="n"/>
      <c r="W30" s="3139" t="n"/>
      <c r="X30" s="3118" t="n"/>
      <c r="Y30" s="3117" t="n"/>
      <c r="Z30" s="3118" t="n"/>
    </row>
    <row r="31" ht="13.15" customFormat="1" customHeight="1" s="3072">
      <c r="A31" s="3135" t="n">
        <v>10</v>
      </c>
      <c r="B31" s="3136" t="inlineStr">
        <is>
          <t>10-Year IRR</t>
        </is>
      </c>
      <c r="C31" s="755">
        <f>IRR(D31:N31)</f>
        <v/>
      </c>
      <c r="D31" s="3115">
        <f>-$C$18</f>
        <v/>
      </c>
      <c r="E31" s="3115">
        <f>E30</f>
        <v/>
      </c>
      <c r="F31" s="3115">
        <f>F30</f>
        <v/>
      </c>
      <c r="G31" s="3115">
        <f>G30</f>
        <v/>
      </c>
      <c r="H31" s="3115">
        <f>H30</f>
        <v/>
      </c>
      <c r="I31" s="3115">
        <f>I30</f>
        <v/>
      </c>
      <c r="J31" s="3115">
        <f>J30</f>
        <v/>
      </c>
      <c r="K31" s="3115">
        <f>K9</f>
        <v/>
      </c>
      <c r="L31" s="3115">
        <f>L9</f>
        <v/>
      </c>
      <c r="M31" s="3115">
        <f>M9</f>
        <v/>
      </c>
      <c r="N31" s="3115">
        <f>N9+N14</f>
        <v/>
      </c>
      <c r="O31" s="3116" t="n"/>
      <c r="P31" s="3116" t="n"/>
      <c r="Q31" s="3116" t="n"/>
      <c r="R31" s="3116" t="n"/>
      <c r="S31" s="3116" t="n"/>
      <c r="T31" s="3116" t="n"/>
      <c r="U31" s="3116" t="n"/>
      <c r="V31" s="3118" t="n"/>
      <c r="W31" s="3117" t="n"/>
      <c r="X31" s="3118" t="n"/>
      <c r="Y31" s="3117" t="n"/>
      <c r="Z31" s="3118" t="n"/>
    </row>
    <row r="32" ht="13.15" customFormat="1" customHeight="1" s="3072">
      <c r="A32" s="3122" t="n"/>
      <c r="C32" s="739" t="n"/>
      <c r="D32" s="744" t="n"/>
      <c r="E32" s="744" t="n"/>
      <c r="F32" s="744" t="n"/>
      <c r="G32" s="744" t="n"/>
      <c r="H32" s="744" t="n"/>
      <c r="I32" s="744" t="n"/>
      <c r="J32" s="744" t="n"/>
      <c r="K32" s="744" t="n"/>
      <c r="L32" s="744" t="n"/>
      <c r="M32" s="744" t="n"/>
      <c r="N32" s="744" t="n"/>
      <c r="O32" s="3116" t="n"/>
      <c r="P32" s="3116" t="n"/>
      <c r="Q32" s="3116" t="n"/>
      <c r="R32" s="3116" t="n"/>
      <c r="S32" s="3116" t="n"/>
      <c r="T32" s="3116" t="n"/>
      <c r="U32" s="3116" t="n"/>
      <c r="V32" s="3118" t="n"/>
      <c r="W32" s="3139" t="n"/>
      <c r="X32" s="3118" t="n"/>
      <c r="Y32" s="3117" t="n"/>
      <c r="Z32" s="3118" t="n"/>
    </row>
    <row r="33" ht="13.15" customFormat="1" customHeight="1" s="3072">
      <c r="A33" s="3122" t="n"/>
      <c r="B33" s="3132" t="inlineStr">
        <is>
          <t>Leveraged Cash Flow:</t>
        </is>
      </c>
      <c r="C33" s="739" t="n"/>
      <c r="E33" s="3140" t="n"/>
      <c r="F33" s="3140" t="n"/>
      <c r="G33" s="3140" t="n"/>
      <c r="H33" s="3140" t="n"/>
      <c r="I33" s="3140" t="n"/>
      <c r="J33" s="3140" t="n"/>
      <c r="K33" s="3140" t="n"/>
      <c r="L33" s="3140" t="n"/>
      <c r="M33" s="3140" t="n"/>
      <c r="N33" s="3140" t="n"/>
      <c r="O33" s="3140" t="n"/>
      <c r="P33" s="3118" t="n"/>
      <c r="Q33" s="3117" t="n"/>
      <c r="R33" s="3118" t="n"/>
      <c r="S33" s="3117" t="n"/>
      <c r="T33" s="3118" t="n"/>
      <c r="U33" s="3117" t="n"/>
      <c r="V33" s="3118" t="n"/>
      <c r="W33" s="3117" t="n"/>
      <c r="X33" s="3118" t="n"/>
      <c r="Y33" s="3117" t="n"/>
      <c r="Z33" s="3118" t="n"/>
    </row>
    <row r="34" ht="13.15" customFormat="1" customHeight="1" s="3072">
      <c r="A34" s="3122" t="n"/>
      <c r="B34" s="3129" t="inlineStr">
        <is>
          <t>Loan to Value %</t>
        </is>
      </c>
      <c r="C34" s="739">
        <f>'Exec Summ'!F13</f>
        <v/>
      </c>
      <c r="E34" s="3140" t="n"/>
      <c r="F34" s="3140" t="n"/>
      <c r="G34" s="3140" t="n"/>
      <c r="H34" s="3140" t="n"/>
      <c r="I34" s="3140" t="n"/>
      <c r="J34" s="3140" t="n"/>
      <c r="K34" s="3140" t="n"/>
      <c r="L34" s="3140" t="n"/>
      <c r="M34" s="3140" t="n"/>
      <c r="N34" s="3140" t="n"/>
      <c r="O34" s="3140" t="n"/>
      <c r="P34" s="3118" t="n"/>
      <c r="Q34" s="3117" t="n"/>
      <c r="R34" s="3118" t="n"/>
      <c r="S34" s="3117" t="n"/>
      <c r="T34" s="3118" t="n"/>
      <c r="U34" s="3117" t="n"/>
      <c r="V34" s="3118" t="n"/>
      <c r="W34" s="3117" t="n"/>
      <c r="X34" s="3118" t="n"/>
      <c r="Y34" s="3117" t="n"/>
      <c r="Z34" s="3118" t="n"/>
    </row>
    <row r="35" ht="13.15" customFormat="1" customHeight="1" s="3072">
      <c r="A35" s="3122" t="n"/>
      <c r="B35" s="3129" t="inlineStr">
        <is>
          <t>Loan Amount</t>
        </is>
      </c>
      <c r="C35" s="3114">
        <f>C17*C34</f>
        <v/>
      </c>
      <c r="E35" s="3117" t="n"/>
      <c r="F35" s="3118" t="n"/>
      <c r="G35" s="3117" t="n"/>
      <c r="H35" s="3118" t="n"/>
      <c r="I35" s="3117" t="n"/>
      <c r="J35" s="3118" t="n"/>
      <c r="K35" s="3117" t="n"/>
      <c r="L35" s="3118" t="n"/>
      <c r="M35" s="3117" t="n"/>
      <c r="N35" s="3118" t="n"/>
      <c r="O35" s="3117" t="n"/>
      <c r="P35" s="3118" t="n"/>
      <c r="Q35" s="3117" t="n"/>
      <c r="R35" s="3118" t="n"/>
      <c r="S35" s="3117" t="n"/>
      <c r="T35" s="3118" t="n"/>
      <c r="U35" s="3117" t="n"/>
      <c r="V35" s="3118" t="n"/>
      <c r="W35" s="3117" t="n"/>
      <c r="X35" s="3118" t="n"/>
      <c r="Y35" s="3117" t="n"/>
      <c r="Z35" s="3118" t="n"/>
    </row>
    <row r="36" ht="13.15" customFormat="1" customHeight="1" s="3072">
      <c r="A36" s="3122" t="n"/>
      <c r="B36" s="3129" t="inlineStr">
        <is>
          <t>Amortization (Months)</t>
        </is>
      </c>
      <c r="C36" s="750">
        <f>'Exec Summ'!F16</f>
        <v/>
      </c>
      <c r="E36" s="3117" t="n"/>
      <c r="F36" s="3118" t="n"/>
      <c r="G36" s="3117" t="n"/>
      <c r="H36" s="3118" t="n"/>
      <c r="I36" s="3117" t="n"/>
      <c r="J36" s="3118" t="n"/>
      <c r="K36" s="3117" t="n"/>
      <c r="L36" s="3118" t="n"/>
      <c r="M36" s="3117" t="n"/>
      <c r="N36" s="3118" t="n"/>
      <c r="O36" s="3117" t="n"/>
      <c r="P36" s="3118" t="n"/>
      <c r="Q36" s="3117" t="n"/>
      <c r="R36" s="3118" t="n"/>
      <c r="S36" s="3117" t="n"/>
      <c r="T36" s="3118" t="n"/>
      <c r="U36" s="3117" t="n"/>
      <c r="V36" s="3118" t="n"/>
      <c r="W36" s="3117" t="n"/>
      <c r="X36" s="3118" t="n"/>
      <c r="Y36" s="3117" t="n"/>
      <c r="Z36" s="3118" t="n"/>
    </row>
    <row r="37" ht="13.15" customFormat="1" customHeight="1" s="3072">
      <c r="A37" s="3122" t="n"/>
      <c r="B37" s="3129" t="inlineStr">
        <is>
          <t>Interest Rate</t>
        </is>
      </c>
      <c r="C37" s="738">
        <f>'Exec Summ'!F17</f>
        <v/>
      </c>
      <c r="E37" s="3141" t="n"/>
      <c r="F37" s="3141" t="n"/>
      <c r="G37" s="3141" t="n"/>
      <c r="H37" s="3141" t="n"/>
      <c r="I37" s="3141" t="n"/>
      <c r="J37" s="3141" t="n"/>
      <c r="K37" s="3141" t="n"/>
      <c r="L37" s="3141" t="n"/>
      <c r="M37" s="3141" t="n"/>
      <c r="N37" s="3141" t="n"/>
      <c r="O37" s="3117" t="n"/>
      <c r="P37" s="3118" t="n"/>
      <c r="Q37" s="3117" t="n"/>
      <c r="R37" s="3118" t="n"/>
      <c r="S37" s="3117" t="n"/>
      <c r="T37" s="3118" t="n"/>
      <c r="U37" s="3117" t="n"/>
      <c r="V37" s="3118" t="n"/>
      <c r="W37" s="3117" t="n"/>
      <c r="X37" s="3118" t="n"/>
      <c r="Y37" s="3117" t="n"/>
      <c r="Z37" s="3118" t="n"/>
    </row>
    <row r="38" ht="13.15" customFormat="1" customHeight="1" s="3072">
      <c r="A38" s="3122" t="n"/>
      <c r="B38" s="3129" t="inlineStr">
        <is>
          <t>Monthly Loan Payment</t>
        </is>
      </c>
      <c r="C38" s="3130">
        <f>PMT(C37/12,C36,C35)</f>
        <v/>
      </c>
      <c r="E38" s="3117" t="n"/>
      <c r="F38" s="3118" t="n"/>
      <c r="G38" s="3117" t="n"/>
      <c r="H38" s="3118" t="n"/>
      <c r="I38" s="3117" t="n"/>
      <c r="J38" s="3118" t="n"/>
      <c r="K38" s="3117" t="n"/>
      <c r="L38" s="3118" t="n"/>
      <c r="M38" s="3117" t="n"/>
      <c r="N38" s="3118" t="n"/>
      <c r="O38" s="3117" t="n"/>
      <c r="P38" s="3118" t="n"/>
      <c r="Q38" s="3117" t="n"/>
      <c r="R38" s="3118" t="n"/>
      <c r="S38" s="3117" t="n"/>
      <c r="T38" s="3118" t="n"/>
      <c r="U38" s="3117" t="n"/>
      <c r="V38" s="3118" t="n"/>
      <c r="W38" s="3117" t="n"/>
      <c r="X38" s="3118" t="n"/>
      <c r="Y38" s="3117" t="n"/>
      <c r="Z38" s="3118" t="n"/>
    </row>
    <row r="39" ht="13.15" customFormat="1" customHeight="1" s="3072">
      <c r="A39" s="3122" t="n"/>
      <c r="B39" s="3129" t="inlineStr">
        <is>
          <t>Loan Funding</t>
        </is>
      </c>
      <c r="C39" s="3122" t="n"/>
      <c r="D39" s="3130">
        <f>C35</f>
        <v/>
      </c>
      <c r="E39" s="3114">
        <f>'Exec Summ'!J14</f>
        <v/>
      </c>
      <c r="F39" s="3114">
        <f>'Exec Summ'!J15</f>
        <v/>
      </c>
      <c r="G39" s="3114">
        <f>'Exec Summ'!J16</f>
        <v/>
      </c>
      <c r="H39" s="3114">
        <f>'Exec Summ'!J17</f>
        <v/>
      </c>
      <c r="I39" s="3114" t="n"/>
      <c r="J39" s="3121" t="n"/>
      <c r="K39" s="3114" t="n"/>
      <c r="L39" s="3121" t="n"/>
      <c r="M39" s="3117" t="n"/>
      <c r="N39" s="3118" t="n"/>
      <c r="O39" s="3117" t="n"/>
      <c r="P39" s="3118" t="n"/>
      <c r="Q39" s="3116" t="n"/>
      <c r="R39" s="3116" t="n"/>
      <c r="S39" s="3116" t="n"/>
      <c r="T39" s="3116" t="n"/>
      <c r="U39" s="3116" t="n"/>
      <c r="V39" s="3116" t="n"/>
      <c r="W39" s="3116" t="n"/>
      <c r="X39" s="3116" t="n"/>
      <c r="Y39" s="3116" t="n"/>
      <c r="Z39" s="3118" t="n"/>
    </row>
    <row r="40" ht="13.15" customFormat="1" customHeight="1" s="3072">
      <c r="A40" s="3122" t="n"/>
      <c r="B40" s="3129" t="inlineStr">
        <is>
          <t>Debt Service</t>
        </is>
      </c>
      <c r="C40" s="3114" t="n"/>
      <c r="D40" s="3142" t="n"/>
      <c r="E40" s="3143">
        <f>-IF(E5&lt;='Exec Summ'!$F$18/12,'Sensitivity-Low'!$C$35*'Sensitivity-Low'!$C$37,PMT($C$37/12,$C$36,-$C$35)*12)</f>
        <v/>
      </c>
      <c r="F40" s="3143">
        <f>-IF(F5&lt;='Exec Summ'!$F$18/12,'Sensitivity-Low'!$C$35*'Sensitivity-Low'!$C$37,PMT($C$37/12,$C$36,-$C$35)*12)</f>
        <v/>
      </c>
      <c r="G40" s="3143">
        <f>-IF(G5&lt;='Exec Summ'!$F$18/12,'Sensitivity-Low'!$C$35*'Sensitivity-Low'!$C$37,PMT($C$37/12,$C$36,-$C$35)*12)</f>
        <v/>
      </c>
      <c r="H40" s="3143">
        <f>-IF(H5&lt;='Exec Summ'!$F$18/12,'Sensitivity-Low'!$C$35*'Sensitivity-Low'!$C$37,PMT($C$37/12,$C$36,-$C$35)*12)</f>
        <v/>
      </c>
      <c r="I40" s="3143">
        <f>-IF(I5&lt;='Exec Summ'!$F$18/12,'Sensitivity-Low'!$C$35*'Sensitivity-Low'!$C$37,PMT($C$37/12,$C$36,-$C$35)*12)</f>
        <v/>
      </c>
      <c r="J40" s="3143">
        <f>-IF(J5&lt;='Exec Summ'!$F$18/12,'Sensitivity-Low'!$C$35*'Sensitivity-Low'!$C$37,PMT($C$37/12,$C$36,-$C$35)*12)</f>
        <v/>
      </c>
      <c r="K40" s="3143">
        <f>-IF(K5&lt;='Exec Summ'!$F$18/12,'Sensitivity-Low'!$C$35*'Sensitivity-Low'!$C$37,PMT($C$37/12,$C$36,-$C$35)*12)</f>
        <v/>
      </c>
      <c r="L40" s="3143">
        <f>-IF(L5&lt;='Exec Summ'!$F$18/12,'Sensitivity-Low'!$C$35*'Sensitivity-Low'!$C$37,PMT($C$37/12,$C$36,-$C$35)*12)</f>
        <v/>
      </c>
      <c r="M40" s="3143">
        <f>-IF(M5&lt;='Exec Summ'!$F$18/12,'Sensitivity-Low'!$C$35*'Sensitivity-Low'!$C$37,PMT($C$37/12,$C$36,-$C$35)*12)</f>
        <v/>
      </c>
      <c r="N40" s="3143">
        <f>-IF(N5&lt;='Exec Summ'!$F$18/12,'Sensitivity-Low'!$C$35*'Sensitivity-Low'!$C$37,PMT($C$37/12,$C$36,-$C$35)*12)</f>
        <v/>
      </c>
      <c r="O40" s="3130" t="n"/>
      <c r="P40" s="3130" t="n"/>
      <c r="Q40" s="3122" t="n"/>
      <c r="R40" s="3130" t="n"/>
      <c r="S40" s="3122" t="n"/>
      <c r="T40" s="3130" t="n"/>
      <c r="U40" s="3122" t="n"/>
      <c r="V40" s="3130" t="n"/>
      <c r="W40" s="3122" t="n"/>
      <c r="X40" s="3130" t="n"/>
      <c r="Y40" s="3122" t="n"/>
      <c r="Z40" s="3130" t="n"/>
    </row>
    <row r="41" ht="13.15" customFormat="1" customHeight="1" s="3072">
      <c r="A41" s="3122" t="n"/>
      <c r="B41" s="3072" t="inlineStr">
        <is>
          <t>Net Cash Flow</t>
        </is>
      </c>
      <c r="C41" s="3122" t="n"/>
      <c r="D41" s="3141">
        <f>D9+D39+D40-C18</f>
        <v/>
      </c>
      <c r="E41" s="3130">
        <f>E9+E39+E40</f>
        <v/>
      </c>
      <c r="F41" s="3130">
        <f>F9+F39+F40</f>
        <v/>
      </c>
      <c r="G41" s="3130">
        <f>G9+G39+G40</f>
        <v/>
      </c>
      <c r="H41" s="3130">
        <f>H9+H39+H40</f>
        <v/>
      </c>
      <c r="I41" s="3130">
        <f>I9+I39+I40</f>
        <v/>
      </c>
      <c r="J41" s="3130">
        <f>J9+J39+J40</f>
        <v/>
      </c>
      <c r="K41" s="3130">
        <f>K9+K39+K40</f>
        <v/>
      </c>
      <c r="L41" s="3130">
        <f>L9+L39+L40</f>
        <v/>
      </c>
      <c r="M41" s="3130">
        <f>M9+M39+M40</f>
        <v/>
      </c>
      <c r="N41" s="3130">
        <f>N9+N39+N40</f>
        <v/>
      </c>
      <c r="O41" s="3130" t="n"/>
      <c r="P41" s="3130" t="n"/>
      <c r="Q41" s="3122" t="n"/>
      <c r="R41" s="3130" t="n"/>
      <c r="S41" s="3122" t="n"/>
      <c r="T41" s="3130" t="n"/>
      <c r="U41" s="3122" t="n"/>
      <c r="V41" s="3130" t="n"/>
      <c r="W41" s="3122" t="n"/>
      <c r="X41" s="3130" t="n"/>
      <c r="Y41" s="3122" t="n"/>
      <c r="Z41" s="3130" t="n"/>
    </row>
    <row r="42" ht="13.15" customFormat="1" customHeight="1" s="3072">
      <c r="A42" s="3122" t="n"/>
      <c r="B42" s="3129" t="inlineStr">
        <is>
          <t xml:space="preserve">Cash on Cash </t>
        </is>
      </c>
      <c r="C42" s="3114" t="n"/>
      <c r="E42" s="751">
        <f>-E41/$D41</f>
        <v/>
      </c>
      <c r="F42" s="751">
        <f>-F41/$D41</f>
        <v/>
      </c>
      <c r="G42" s="751">
        <f>-G41/$D41</f>
        <v/>
      </c>
      <c r="H42" s="751">
        <f>-H41/$D41</f>
        <v/>
      </c>
      <c r="I42" s="751">
        <f>-I41/$D41</f>
        <v/>
      </c>
      <c r="J42" s="751">
        <f>-J41/$D41</f>
        <v/>
      </c>
      <c r="K42" s="751">
        <f>-K41/$D41</f>
        <v/>
      </c>
      <c r="L42" s="751">
        <f>-L41/$D41</f>
        <v/>
      </c>
      <c r="M42" s="751">
        <f>-M41/$D41</f>
        <v/>
      </c>
      <c r="N42" s="751">
        <f>-N41/$D41</f>
        <v/>
      </c>
      <c r="O42" s="3130" t="n"/>
      <c r="P42" s="3130" t="n"/>
      <c r="Q42" s="3122" t="n"/>
      <c r="R42" s="3130" t="n"/>
      <c r="S42" s="3122" t="n"/>
      <c r="T42" s="3130" t="n"/>
      <c r="U42" s="3122" t="n"/>
      <c r="V42" s="3130" t="n"/>
      <c r="W42" s="3122" t="n"/>
      <c r="X42" s="3130" t="n"/>
      <c r="Y42" s="3122" t="n"/>
      <c r="Z42" s="3130" t="n"/>
    </row>
    <row r="43" ht="13.15" customFormat="1" customHeight="1" s="3072">
      <c r="A43" s="3122" t="n"/>
      <c r="B43" s="3129" t="n"/>
      <c r="C43" s="3114" t="n"/>
      <c r="E43" s="3130" t="n"/>
      <c r="F43" s="3130" t="n"/>
      <c r="G43" s="3130" t="n"/>
      <c r="H43" s="3130" t="n"/>
      <c r="I43" s="3130" t="n"/>
      <c r="J43" s="3130" t="n"/>
      <c r="K43" s="3130" t="n"/>
      <c r="L43" s="3130" t="n"/>
      <c r="M43" s="3130" t="n"/>
      <c r="N43" s="3130" t="n"/>
      <c r="O43" s="3130" t="n"/>
      <c r="P43" s="3130" t="n"/>
      <c r="Q43" s="3122" t="n"/>
      <c r="R43" s="3130" t="n"/>
      <c r="S43" s="3122" t="n"/>
      <c r="T43" s="3130" t="n"/>
      <c r="U43" s="3122" t="n"/>
      <c r="V43" s="3130" t="n"/>
      <c r="W43" s="3122" t="n"/>
      <c r="X43" s="3130" t="n"/>
      <c r="Y43" s="3122" t="n"/>
      <c r="Z43" s="3130" t="n"/>
    </row>
    <row r="44" ht="13.15" customFormat="1" customHeight="1" s="3072">
      <c r="A44" s="3122" t="n"/>
      <c r="B44" s="3129" t="inlineStr">
        <is>
          <t>Loan Payoff</t>
        </is>
      </c>
      <c r="C44" s="3114" t="n"/>
      <c r="E44" s="3130" t="n"/>
      <c r="F44" s="3130" t="n"/>
      <c r="G44" s="3128">
        <f>FV($C$37/12,(G$5*12)-('Exec Summ'!$F$18),$C$38,$C$35)</f>
        <v/>
      </c>
      <c r="H44" s="3128">
        <f>FV($C$37/12,(H$5*12)-('Exec Summ'!$F$18),$C$38,$C$35)</f>
        <v/>
      </c>
      <c r="I44" s="3128">
        <f>FV($C$37/12,(I$5*12)-('Exec Summ'!$F$18),$C$38,$C$35)</f>
        <v/>
      </c>
      <c r="J44" s="3128">
        <f>FV($C$37/12,(J$5*12)-('Exec Summ'!$F$18),$C$38,$C$35)</f>
        <v/>
      </c>
      <c r="K44" s="3128">
        <f>FV($C$37/12,(K$5*12)-('Exec Summ'!$F$18),$C$38,$C$35)</f>
        <v/>
      </c>
      <c r="L44" s="3128">
        <f>FV($C$37/12,(L$5*12)-('Exec Summ'!$F$18),$C$38,$C$35)</f>
        <v/>
      </c>
      <c r="M44" s="3128">
        <f>FV($C$37/12,(M$5*12)-('Exec Summ'!$F$18),$C$38,$C$35)</f>
        <v/>
      </c>
      <c r="N44" s="3128">
        <f>FV($C$37/12,(N$5*12)-('Exec Summ'!$F$18),$C$38,$C$35)</f>
        <v/>
      </c>
      <c r="O44" s="3130" t="n"/>
      <c r="P44" s="3130" t="n"/>
      <c r="Q44" s="3122" t="n"/>
      <c r="R44" s="3130" t="n"/>
      <c r="S44" s="3122" t="n"/>
      <c r="T44" s="3130" t="n"/>
      <c r="U44" s="3122" t="n"/>
      <c r="V44" s="3130" t="n"/>
      <c r="W44" s="3122" t="n"/>
      <c r="X44" s="3130" t="n"/>
      <c r="Y44" s="3122" t="n"/>
      <c r="Z44" s="3130" t="n"/>
    </row>
    <row r="45" ht="13.15" customFormat="1" customHeight="1" s="3072">
      <c r="A45" s="3122" t="n"/>
      <c r="B45" s="3129" t="inlineStr">
        <is>
          <t>Net Sale Proceeds After Loan Payoff</t>
        </is>
      </c>
      <c r="C45" s="3114" t="n"/>
      <c r="E45" s="3130" t="n"/>
      <c r="F45" s="3130" t="n"/>
      <c r="G45" s="3115">
        <f>G14+G44</f>
        <v/>
      </c>
      <c r="H45" s="3115">
        <f>H14+H44</f>
        <v/>
      </c>
      <c r="I45" s="3115">
        <f>I14+I44</f>
        <v/>
      </c>
      <c r="J45" s="3115">
        <f>J14+J44</f>
        <v/>
      </c>
      <c r="K45" s="3115">
        <f>K14+K44</f>
        <v/>
      </c>
      <c r="L45" s="3115">
        <f>L14+L44</f>
        <v/>
      </c>
      <c r="M45" s="3115">
        <f>M14+M44</f>
        <v/>
      </c>
      <c r="N45" s="3115">
        <f>N14+N44</f>
        <v/>
      </c>
      <c r="O45" s="3130" t="n"/>
      <c r="P45" s="3130" t="n"/>
      <c r="Q45" s="3122" t="n"/>
      <c r="R45" s="3130" t="n"/>
      <c r="S45" s="3122" t="n"/>
      <c r="T45" s="3130" t="n"/>
      <c r="U45" s="3122" t="n"/>
      <c r="V45" s="3130" t="n"/>
      <c r="W45" s="3122" t="n"/>
      <c r="X45" s="3130" t="n"/>
      <c r="Y45" s="3122" t="n"/>
      <c r="Z45" s="3130" t="n"/>
    </row>
    <row r="46" ht="13.15" customFormat="1" customHeight="1" s="3072">
      <c r="A46" s="3122" t="n"/>
      <c r="C46" s="3114" t="n"/>
      <c r="E46" s="3114" t="n"/>
      <c r="F46" s="3114" t="n"/>
      <c r="G46" s="3122" t="n"/>
      <c r="H46" s="3121" t="n"/>
      <c r="I46" s="3114" t="n"/>
      <c r="J46" s="3121" t="n"/>
      <c r="K46" s="3114" t="n"/>
      <c r="L46" s="3121" t="n"/>
      <c r="M46" s="3114" t="n"/>
      <c r="N46" s="3121" t="n"/>
      <c r="O46" s="3114" t="n"/>
      <c r="P46" s="3121" t="n"/>
      <c r="Q46" s="744" t="n"/>
      <c r="R46" s="744" t="n"/>
      <c r="S46" s="744" t="n"/>
      <c r="T46" s="744" t="n"/>
      <c r="U46" s="744" t="n"/>
      <c r="V46" s="744" t="n"/>
      <c r="W46" s="744" t="n"/>
      <c r="X46" s="744" t="n"/>
      <c r="Y46" s="3137" t="n"/>
      <c r="Z46" s="3121" t="n"/>
    </row>
    <row r="47" ht="13.15" customFormat="1" customHeight="1" s="3072">
      <c r="A47" s="3122" t="n"/>
      <c r="B47" s="3132" t="inlineStr">
        <is>
          <t>Leveraged IRR:</t>
        </is>
      </c>
      <c r="C47" s="3114" t="n"/>
      <c r="E47" s="3114" t="n"/>
      <c r="F47" s="3121" t="n"/>
      <c r="G47" s="3114" t="n"/>
      <c r="H47" s="3121" t="n"/>
      <c r="I47" s="3114" t="n"/>
      <c r="J47" s="3121" t="n"/>
      <c r="K47" s="3114" t="n"/>
      <c r="L47" s="3121" t="n"/>
      <c r="M47" s="3114" t="n"/>
      <c r="N47" s="3121" t="n"/>
      <c r="O47" s="3114" t="n"/>
      <c r="P47" s="3121" t="n"/>
      <c r="Q47" s="744" t="n"/>
      <c r="R47" s="744" t="n"/>
      <c r="S47" s="744" t="n"/>
      <c r="T47" s="744" t="n"/>
      <c r="U47" s="744" t="n"/>
      <c r="V47" s="744" t="n"/>
      <c r="W47" s="744" t="n"/>
      <c r="X47" s="744" t="n"/>
      <c r="Y47" s="3137" t="n"/>
      <c r="Z47" s="3121" t="n"/>
    </row>
    <row r="48" ht="13.15" customFormat="1" customHeight="1" s="3072">
      <c r="A48" s="3135" t="n">
        <v>3</v>
      </c>
      <c r="B48" s="3136" t="inlineStr">
        <is>
          <t>3-Year IRR</t>
        </is>
      </c>
      <c r="C48" s="755">
        <f>IRR(D48:G48)</f>
        <v/>
      </c>
      <c r="D48" s="3115">
        <f>D41</f>
        <v/>
      </c>
      <c r="E48" s="3115">
        <f>E41</f>
        <v/>
      </c>
      <c r="F48" s="3115">
        <f>F41</f>
        <v/>
      </c>
      <c r="G48" s="3115">
        <f>G41+G45</f>
        <v/>
      </c>
      <c r="H48" s="3115" t="n"/>
      <c r="I48" s="3115" t="n"/>
      <c r="J48" s="3115" t="n"/>
      <c r="K48" s="3115" t="n"/>
      <c r="L48" s="3115" t="n"/>
      <c r="M48" s="3115" t="n"/>
      <c r="N48" s="3115" t="n"/>
      <c r="O48" s="3137" t="n"/>
      <c r="P48" s="3138" t="n"/>
      <c r="Q48" s="744" t="n"/>
      <c r="R48" s="744" t="n"/>
      <c r="S48" s="744" t="n"/>
      <c r="T48" s="744" t="n"/>
      <c r="U48" s="744" t="n"/>
      <c r="V48" s="744" t="n"/>
      <c r="W48" s="744" t="n"/>
      <c r="X48" s="744" t="n"/>
      <c r="Y48" s="3137" t="n"/>
      <c r="Z48" s="3121" t="n"/>
    </row>
    <row r="49" ht="13.15" customFormat="1" customHeight="1" s="3072">
      <c r="A49" s="3135">
        <f>A48+1</f>
        <v/>
      </c>
      <c r="B49" s="3136" t="inlineStr">
        <is>
          <t>4-Year IRR</t>
        </is>
      </c>
      <c r="C49" s="755">
        <f>IRR(D49:H49)</f>
        <v/>
      </c>
      <c r="D49" s="3115">
        <f>D48</f>
        <v/>
      </c>
      <c r="E49" s="3115">
        <f>E48</f>
        <v/>
      </c>
      <c r="F49" s="3115">
        <f>F48</f>
        <v/>
      </c>
      <c r="G49" s="3115">
        <f>G41</f>
        <v/>
      </c>
      <c r="H49" s="3115">
        <f>H41+H45</f>
        <v/>
      </c>
      <c r="I49" s="3115" t="n"/>
      <c r="J49" s="3115" t="n"/>
      <c r="K49" s="3115" t="n"/>
      <c r="L49" s="3115" t="n"/>
      <c r="M49" s="3115" t="n"/>
      <c r="N49" s="3115" t="n"/>
      <c r="O49" s="3137" t="n"/>
      <c r="P49" s="3138" t="n"/>
      <c r="Q49" s="744" t="n"/>
      <c r="R49" s="744" t="n"/>
      <c r="S49" s="744" t="n"/>
      <c r="T49" s="744" t="n"/>
      <c r="U49" s="744" t="n"/>
      <c r="V49" s="744" t="n"/>
      <c r="W49" s="744" t="n"/>
      <c r="X49" s="744" t="n"/>
      <c r="Y49" s="3137" t="n"/>
      <c r="Z49" s="3121" t="n"/>
    </row>
    <row r="50" ht="13.15" customFormat="1" customHeight="1" s="3072">
      <c r="A50" s="3135">
        <f>A49+1</f>
        <v/>
      </c>
      <c r="B50" s="3136" t="inlineStr">
        <is>
          <t>5-Year IRR</t>
        </is>
      </c>
      <c r="C50" s="755">
        <f>IRR(D50:I50)</f>
        <v/>
      </c>
      <c r="D50" s="3115">
        <f>D49</f>
        <v/>
      </c>
      <c r="E50" s="3115">
        <f>E49</f>
        <v/>
      </c>
      <c r="F50" s="3115">
        <f>F49</f>
        <v/>
      </c>
      <c r="G50" s="3115">
        <f>G49</f>
        <v/>
      </c>
      <c r="H50" s="3115">
        <f>H41</f>
        <v/>
      </c>
      <c r="I50" s="3115">
        <f>I41+I45</f>
        <v/>
      </c>
      <c r="J50" s="3115" t="n"/>
      <c r="K50" s="3115" t="n"/>
      <c r="L50" s="3115" t="n"/>
      <c r="M50" s="3115" t="n"/>
      <c r="N50" s="3115" t="n"/>
      <c r="O50" s="3116" t="n"/>
      <c r="P50" s="3116" t="n"/>
      <c r="Q50" s="3116" t="n"/>
      <c r="R50" s="3116" t="n"/>
      <c r="S50" s="3116" t="n"/>
      <c r="T50" s="3116" t="n"/>
      <c r="U50" s="3116" t="n"/>
      <c r="V50" s="3116" t="n"/>
      <c r="W50" s="3116" t="n"/>
      <c r="X50" s="3116" t="n"/>
      <c r="Y50" s="3116" t="n"/>
      <c r="Z50" s="3118" t="n"/>
    </row>
    <row r="51" ht="13.15" customFormat="1" customHeight="1" s="3072">
      <c r="A51" s="3135">
        <f>A50+1</f>
        <v/>
      </c>
      <c r="B51" s="3136" t="inlineStr">
        <is>
          <t>6-Year IRR</t>
        </is>
      </c>
      <c r="C51" s="755">
        <f>IRR(D51:J51)</f>
        <v/>
      </c>
      <c r="D51" s="3115">
        <f>D50</f>
        <v/>
      </c>
      <c r="E51" s="3115">
        <f>E50</f>
        <v/>
      </c>
      <c r="F51" s="3115">
        <f>F50</f>
        <v/>
      </c>
      <c r="G51" s="3115">
        <f>G50</f>
        <v/>
      </c>
      <c r="H51" s="3115">
        <f>H50</f>
        <v/>
      </c>
      <c r="I51" s="3115">
        <f>I41</f>
        <v/>
      </c>
      <c r="J51" s="3115">
        <f>J41+J45</f>
        <v/>
      </c>
      <c r="K51" s="3115" t="n"/>
      <c r="L51" s="3115" t="n"/>
      <c r="M51" s="3115" t="n"/>
      <c r="N51" s="3115" t="n"/>
      <c r="O51" s="3116" t="n"/>
      <c r="P51" s="3116" t="n"/>
      <c r="Q51" s="3116" t="n"/>
      <c r="R51" s="3116" t="n"/>
      <c r="S51" s="3117" t="n"/>
      <c r="T51" s="3118" t="n"/>
      <c r="U51" s="3117" t="n"/>
      <c r="V51" s="3118" t="n"/>
      <c r="W51" s="3117" t="n"/>
      <c r="X51" s="3118" t="n"/>
      <c r="Y51" s="3117" t="n"/>
      <c r="Z51" s="3118" t="n"/>
    </row>
    <row r="52" ht="13.15" customFormat="1" customHeight="1" s="3072">
      <c r="A52" s="3135">
        <f>A51+1</f>
        <v/>
      </c>
      <c r="B52" s="3136" t="inlineStr">
        <is>
          <t>7-Year IRR</t>
        </is>
      </c>
      <c r="C52" s="755">
        <f>IRR(D52:K52)</f>
        <v/>
      </c>
      <c r="D52" s="3115">
        <f>D51</f>
        <v/>
      </c>
      <c r="E52" s="3115">
        <f>E51</f>
        <v/>
      </c>
      <c r="F52" s="3115">
        <f>F51</f>
        <v/>
      </c>
      <c r="G52" s="3115">
        <f>G51</f>
        <v/>
      </c>
      <c r="H52" s="3115">
        <f>H51</f>
        <v/>
      </c>
      <c r="I52" s="3115">
        <f>I51</f>
        <v/>
      </c>
      <c r="J52" s="3115">
        <f>J41</f>
        <v/>
      </c>
      <c r="K52" s="3115">
        <f>K41+K45</f>
        <v/>
      </c>
      <c r="L52" s="3115" t="n"/>
      <c r="M52" s="3115" t="n"/>
      <c r="N52" s="3115" t="n"/>
      <c r="O52" s="3116" t="n"/>
      <c r="P52" s="3116" t="n"/>
      <c r="Q52" s="3116" t="n"/>
      <c r="R52" s="3116" t="n"/>
      <c r="S52" s="3117" t="n"/>
      <c r="T52" s="3118" t="n"/>
      <c r="U52" s="3117" t="n"/>
      <c r="V52" s="3118" t="n"/>
      <c r="W52" s="3117" t="n"/>
      <c r="X52" s="3118" t="n"/>
      <c r="Y52" s="3117" t="n"/>
      <c r="Z52" s="3118" t="n"/>
    </row>
    <row r="53" ht="13.15" customFormat="1" customHeight="1" s="3072">
      <c r="A53" s="3135" t="n">
        <v>10</v>
      </c>
      <c r="B53" s="3136" t="inlineStr">
        <is>
          <t>10-Year IRR</t>
        </is>
      </c>
      <c r="C53" s="755">
        <f>IRR(D53:N53)</f>
        <v/>
      </c>
      <c r="D53" s="3115">
        <f>D52</f>
        <v/>
      </c>
      <c r="E53" s="3115">
        <f>E52</f>
        <v/>
      </c>
      <c r="F53" s="3115">
        <f>F52</f>
        <v/>
      </c>
      <c r="G53" s="3115">
        <f>G52</f>
        <v/>
      </c>
      <c r="H53" s="3115">
        <f>H52</f>
        <v/>
      </c>
      <c r="I53" s="3115">
        <f>I52</f>
        <v/>
      </c>
      <c r="J53" s="3115">
        <f>J52</f>
        <v/>
      </c>
      <c r="K53" s="3115">
        <f>K41</f>
        <v/>
      </c>
      <c r="L53" s="3115">
        <f>L41</f>
        <v/>
      </c>
      <c r="M53" s="3115">
        <f>M41</f>
        <v/>
      </c>
      <c r="N53" s="3115">
        <f>N41+N45</f>
        <v/>
      </c>
      <c r="O53" s="3116" t="n"/>
      <c r="P53" s="3116" t="n"/>
      <c r="Q53" s="3116" t="n"/>
      <c r="R53" s="3116" t="n"/>
      <c r="S53" s="3117" t="n"/>
      <c r="T53" s="3118" t="n"/>
      <c r="U53" s="3117" t="n"/>
      <c r="V53" s="3118" t="n"/>
      <c r="W53" s="3117" t="n"/>
      <c r="X53" s="3118" t="n"/>
      <c r="Y53" s="3117" t="n"/>
      <c r="Z53" s="3118" t="n"/>
    </row>
    <row r="54" ht="13.15" customFormat="1" customHeight="1" s="3072">
      <c r="A54" s="3122" t="n"/>
      <c r="C54" s="3114" t="n"/>
      <c r="D54" s="3115" t="n"/>
      <c r="E54" s="3115" t="n"/>
      <c r="F54" s="3115" t="n"/>
      <c r="G54" s="3115" t="n"/>
      <c r="H54" s="3115" t="n"/>
      <c r="I54" s="3115" t="n"/>
      <c r="J54" s="3115" t="n"/>
      <c r="K54" s="3115" t="n"/>
      <c r="L54" s="3115" t="n"/>
      <c r="M54" s="3115" t="n"/>
      <c r="N54" s="3115" t="n"/>
      <c r="O54" s="3116" t="n"/>
      <c r="P54" s="3116" t="n"/>
      <c r="Q54" s="3116" t="n"/>
      <c r="R54" s="3116" t="n"/>
      <c r="S54" s="3117" t="n"/>
      <c r="T54" s="3118" t="n"/>
      <c r="U54" s="3117" t="n"/>
      <c r="V54" s="3118" t="n"/>
      <c r="W54" s="3117" t="n"/>
      <c r="X54" s="3118" t="n"/>
      <c r="Y54" s="3117" t="n"/>
      <c r="Z54" s="3118" t="n"/>
    </row>
    <row r="55" ht="13.15" customFormat="1" customHeight="1" s="3072">
      <c r="A55" s="3122" t="n"/>
      <c r="C55" s="3114" t="n"/>
      <c r="D55" s="3115" t="n"/>
      <c r="E55" s="3115" t="n"/>
      <c r="F55" s="3115" t="n"/>
      <c r="G55" s="3115" t="n"/>
      <c r="H55" s="3115" t="n"/>
      <c r="I55" s="3115" t="n"/>
      <c r="J55" s="3115" t="n"/>
      <c r="K55" s="3115" t="n"/>
      <c r="L55" s="3115" t="n"/>
      <c r="M55" s="3115" t="n"/>
      <c r="N55" s="3115" t="n"/>
      <c r="O55" s="3116" t="n"/>
      <c r="P55" s="3116" t="n"/>
      <c r="Q55" s="3116" t="n"/>
      <c r="R55" s="3116" t="n"/>
      <c r="S55" s="3117" t="n"/>
      <c r="T55" s="3118" t="n"/>
      <c r="U55" s="3117" t="n"/>
      <c r="V55" s="3118" t="n"/>
      <c r="W55" s="3117" t="n"/>
      <c r="X55" s="3118" t="n"/>
      <c r="Y55" s="3117" t="n"/>
      <c r="Z55" s="3118" t="n"/>
    </row>
    <row r="56" ht="13.15" customFormat="1" customHeight="1" s="3072">
      <c r="A56" s="3122" t="n"/>
      <c r="C56" s="3114" t="n"/>
      <c r="D56" s="3115" t="n"/>
      <c r="E56" s="3115" t="n"/>
      <c r="F56" s="3115" t="n"/>
      <c r="G56" s="3115" t="n"/>
      <c r="H56" s="3115" t="n"/>
      <c r="I56" s="3115" t="n"/>
      <c r="J56" s="3115" t="n"/>
      <c r="K56" s="3115" t="n"/>
      <c r="L56" s="3115" t="n"/>
      <c r="M56" s="3115" t="n"/>
      <c r="N56" s="3115" t="n"/>
      <c r="O56" s="3116" t="n"/>
      <c r="P56" s="3116" t="n"/>
      <c r="Q56" s="3116" t="n"/>
      <c r="R56" s="3116" t="n"/>
      <c r="S56" s="3117" t="n"/>
      <c r="T56" s="3118" t="n"/>
      <c r="U56" s="3117" t="n"/>
      <c r="V56" s="3118" t="n"/>
      <c r="W56" s="3117" t="n"/>
      <c r="X56" s="3118" t="n"/>
      <c r="Y56" s="3117" t="n"/>
      <c r="Z56" s="3118" t="n"/>
    </row>
    <row r="57" ht="13.15" customFormat="1" customHeight="1" s="3072">
      <c r="A57" s="3122" t="n"/>
      <c r="C57" s="3114" t="n"/>
      <c r="D57" s="3115" t="n"/>
      <c r="E57" s="3115" t="n"/>
      <c r="F57" s="3115" t="n"/>
      <c r="G57" s="3115" t="n"/>
      <c r="H57" s="3115" t="n"/>
      <c r="I57" s="3115" t="n"/>
      <c r="J57" s="3115" t="n"/>
      <c r="K57" s="3115" t="n"/>
      <c r="L57" s="3115" t="n"/>
      <c r="M57" s="3115" t="n"/>
      <c r="N57" s="3115" t="n"/>
      <c r="O57" s="3116" t="n"/>
      <c r="P57" s="3116" t="n"/>
      <c r="Q57" s="3116" t="n"/>
      <c r="R57" s="3116" t="n"/>
      <c r="S57" s="3117" t="n"/>
      <c r="T57" s="3118" t="n"/>
      <c r="U57" s="3117" t="n"/>
      <c r="V57" s="3118" t="n"/>
      <c r="W57" s="3117" t="n"/>
      <c r="X57" s="3118" t="n"/>
      <c r="Y57" s="3117" t="n"/>
      <c r="Z57" s="3118" t="n"/>
    </row>
    <row r="58" ht="13.15" customFormat="1" customHeight="1" s="3072">
      <c r="A58" s="3122" t="n"/>
      <c r="C58" s="3114" t="n"/>
      <c r="D58" s="3115" t="n"/>
      <c r="E58" s="3115" t="n"/>
      <c r="F58" s="3115" t="n"/>
      <c r="G58" s="3115" t="n"/>
      <c r="H58" s="3115" t="n"/>
      <c r="I58" s="3115" t="n"/>
      <c r="J58" s="3115" t="n"/>
      <c r="K58" s="3115" t="n"/>
      <c r="L58" s="3115" t="n"/>
      <c r="M58" s="3115" t="n"/>
      <c r="N58" s="3115" t="n"/>
      <c r="O58" s="3116" t="n"/>
      <c r="P58" s="3116" t="n"/>
      <c r="Q58" s="3116" t="n"/>
      <c r="R58" s="3116" t="n"/>
      <c r="S58" s="3117" t="n"/>
      <c r="T58" s="3118" t="n"/>
      <c r="U58" s="3117" t="n"/>
      <c r="V58" s="3118" t="n"/>
      <c r="W58" s="3117" t="n"/>
      <c r="X58" s="3118" t="n"/>
      <c r="Y58" s="3117" t="n"/>
      <c r="Z58" s="3118" t="n"/>
    </row>
    <row r="59" ht="13.15" customFormat="1" customHeight="1" s="3119">
      <c r="A59" s="3122" t="n"/>
      <c r="C59" s="3120" t="inlineStr">
        <is>
          <t>Check IRR's:</t>
        </is>
      </c>
      <c r="D59" s="3071" t="n"/>
      <c r="E59" s="3071" t="n"/>
      <c r="F59" s="3071" t="n"/>
      <c r="G59" s="3071" t="n"/>
      <c r="H59" s="3071" t="n"/>
      <c r="I59" s="3121" t="n"/>
      <c r="J59" s="3071" t="n"/>
      <c r="K59" s="3071" t="n"/>
      <c r="L59" s="3071" t="n"/>
      <c r="M59" s="3071" t="n"/>
      <c r="N59" s="3071" t="n"/>
      <c r="O59" s="3071" t="n"/>
      <c r="P59" s="3118" t="n"/>
      <c r="Q59" s="3118" t="n"/>
      <c r="R59" s="3118" t="n"/>
      <c r="S59" s="753" t="n"/>
      <c r="T59" s="3118" t="n"/>
      <c r="U59" s="3118" t="n"/>
      <c r="V59" s="3118" t="n"/>
      <c r="W59" s="3118" t="n"/>
      <c r="X59" s="3118" t="n"/>
      <c r="Y59" s="3118" t="n"/>
      <c r="Z59" s="3118" t="n"/>
    </row>
    <row r="60" ht="13.15" customFormat="1" customHeight="1" s="3119">
      <c r="A60" s="3122" t="n"/>
      <c r="C60" s="754">
        <f>SUM(C26:C31)-SUM('Exec Summ'!G30:G35)</f>
        <v/>
      </c>
      <c r="D60" s="3071" t="n"/>
      <c r="E60" s="3071" t="n"/>
      <c r="F60" s="3071" t="n"/>
      <c r="G60" s="3071" t="n"/>
      <c r="H60" s="3071" t="n"/>
      <c r="I60" s="3071" t="n"/>
      <c r="J60" s="3071" t="n"/>
      <c r="K60" s="3071" t="n"/>
      <c r="L60" s="3071" t="n"/>
      <c r="M60" s="3071" t="n"/>
      <c r="N60" s="3071" t="n"/>
      <c r="O60" s="3071" t="n"/>
      <c r="P60" s="3118" t="n"/>
      <c r="Q60" s="3118" t="n"/>
      <c r="R60" s="3118" t="n"/>
      <c r="S60" s="3118" t="n"/>
      <c r="T60" s="3118" t="n"/>
      <c r="U60" s="3118" t="n"/>
      <c r="V60" s="3118" t="n"/>
      <c r="W60" s="3118" t="n"/>
      <c r="X60" s="3118" t="n"/>
      <c r="Y60" s="3118" t="n"/>
      <c r="Z60" s="3118" t="n"/>
    </row>
    <row r="61" ht="13.15" customFormat="1" customHeight="1" s="3119">
      <c r="A61" s="3122" t="n"/>
      <c r="C61" s="754">
        <f>SUM(C48:C53)-SUM('Exec Summ'!G38:G43)</f>
        <v/>
      </c>
      <c r="D61" s="3071" t="n"/>
      <c r="E61" s="3071" t="n"/>
      <c r="F61" s="3071" t="n"/>
      <c r="G61" s="3071" t="n"/>
      <c r="H61" s="3071" t="n"/>
      <c r="I61" s="3071" t="n"/>
      <c r="J61" s="3071" t="n"/>
      <c r="K61" s="3071" t="n"/>
      <c r="L61" s="3071" t="n"/>
      <c r="M61" s="3071" t="n"/>
      <c r="N61" s="3071" t="n"/>
      <c r="O61" s="3071" t="n"/>
      <c r="P61" s="3118" t="n"/>
      <c r="Q61" s="3118" t="n"/>
      <c r="R61" s="3118" t="n"/>
      <c r="S61" s="3118" t="n"/>
      <c r="T61" s="3118" t="n"/>
      <c r="U61" s="3118" t="n"/>
      <c r="V61" s="3118" t="n"/>
      <c r="W61" s="3118" t="n"/>
      <c r="X61" s="3118" t="n"/>
      <c r="Y61" s="3118" t="n"/>
      <c r="Z61" s="3118" t="n"/>
    </row>
  </sheetData>
  <pageMargins left="0.7" right="0.7" top="0.75" bottom="0.75" header="0.3" footer="0.3"/>
  <pageSetup orientation="landscape" scale="58"/>
</worksheet>
</file>

<file path=xl/worksheets/sheet12.xml><?xml version="1.0" encoding="utf-8"?>
<worksheet xmlns="http://schemas.openxmlformats.org/spreadsheetml/2006/main">
  <sheetPr codeName="Sheet13">
    <tabColor theme="1" tint="0.499984740745262"/>
    <outlinePr summaryBelow="1" summaryRight="1"/>
    <pageSetUpPr fitToPage="1"/>
  </sheetPr>
  <dimension ref="A2:Z61"/>
  <sheetViews>
    <sheetView workbookViewId="0">
      <selection activeCell="A1" sqref="A1"/>
    </sheetView>
  </sheetViews>
  <sheetFormatPr baseColWidth="8" defaultColWidth="9.46484375" defaultRowHeight="12.75"/>
  <cols>
    <col width="2.46484375" customWidth="1" style="3122" min="1" max="1"/>
    <col width="23.46484375" bestFit="1" customWidth="1" style="3122" min="2" max="2"/>
    <col width="14.46484375" customWidth="1" style="3122" min="3" max="3"/>
    <col width="15.46484375" customWidth="1" style="3122" min="4" max="4"/>
    <col width="13.46484375" customWidth="1" style="3122" min="5" max="5"/>
    <col width="14.46484375" bestFit="1" customWidth="1" style="3122" min="6" max="6"/>
    <col width="15" bestFit="1" customWidth="1" style="3122" min="7" max="7"/>
    <col width="14" bestFit="1" customWidth="1" style="3122" min="8" max="8"/>
    <col width="14.46484375" bestFit="1" customWidth="1" style="3122" min="9" max="11"/>
    <col width="13.46484375" bestFit="1" customWidth="1" style="3122" min="12" max="12"/>
    <col width="14" bestFit="1" customWidth="1" style="3122" min="13" max="13"/>
    <col width="14.46484375" bestFit="1" customWidth="1" style="3122" min="14" max="15"/>
    <col width="9.46484375" bestFit="1" customWidth="1" style="3122" min="16" max="16"/>
    <col width="16" customWidth="1" style="3122" min="17" max="18"/>
    <col width="14.46484375" customWidth="1" style="3122" min="19" max="19"/>
    <col width="9.46484375" bestFit="1" customWidth="1" style="3122" min="20" max="20"/>
    <col width="12" bestFit="1" customWidth="1" style="3122" min="21" max="21"/>
    <col width="9.46484375" bestFit="1" customWidth="1" style="3122" min="22" max="22"/>
    <col width="14.46484375" bestFit="1" customWidth="1" style="3122" min="23" max="23"/>
    <col width="9.46484375" bestFit="1" customWidth="1" style="3122" min="24" max="24"/>
    <col width="12" bestFit="1" customWidth="1" style="3122" min="25" max="25"/>
    <col width="9.46484375" bestFit="1" customWidth="1" style="3122" min="26" max="26"/>
    <col width="9.46484375" customWidth="1" style="3122" min="27" max="16384"/>
  </cols>
  <sheetData>
    <row r="2" ht="21" customHeight="1" s="2885">
      <c r="B2" s="724" t="inlineStr">
        <is>
          <t>RETURN METRICS</t>
        </is>
      </c>
    </row>
    <row r="3" ht="18" customHeight="1" s="2885">
      <c r="B3" s="622" t="n"/>
    </row>
    <row r="4" ht="18" customHeight="1" s="2885">
      <c r="B4" s="725" t="n"/>
    </row>
    <row r="5" ht="13.15" customHeight="1" s="2885">
      <c r="D5" s="3123" t="inlineStr">
        <is>
          <t>Investment</t>
        </is>
      </c>
      <c r="E5" s="3124" t="n">
        <v>1</v>
      </c>
      <c r="F5" s="3124" t="n">
        <v>2</v>
      </c>
      <c r="G5" s="3124" t="n">
        <v>3</v>
      </c>
      <c r="H5" s="3124" t="n">
        <v>4</v>
      </c>
      <c r="I5" s="3124" t="n">
        <v>5</v>
      </c>
      <c r="J5" s="3124" t="n">
        <v>6</v>
      </c>
      <c r="K5" s="3124" t="n">
        <v>7</v>
      </c>
      <c r="L5" s="3124" t="n">
        <v>8</v>
      </c>
      <c r="M5" s="3124" t="n">
        <v>9</v>
      </c>
      <c r="N5" s="3124" t="n">
        <v>10</v>
      </c>
      <c r="O5" s="3124" t="n">
        <v>11</v>
      </c>
      <c r="Q5" s="3125" t="n"/>
      <c r="R5" s="3126" t="n"/>
      <c r="S5" s="3126" t="n"/>
    </row>
    <row r="6" ht="13.15" customHeight="1" s="2885">
      <c r="D6" s="3127" t="n"/>
      <c r="E6" s="3127" t="n"/>
      <c r="F6" s="3127" t="n"/>
      <c r="G6" s="3127" t="n"/>
      <c r="H6" s="3127" t="n"/>
      <c r="I6" s="3127" t="n"/>
      <c r="J6" s="3127" t="n"/>
      <c r="K6" s="3127" t="n"/>
      <c r="L6" s="3127" t="n"/>
      <c r="M6" s="3127" t="n"/>
      <c r="N6" s="3127" t="n"/>
      <c r="Q6" s="3126" t="n"/>
      <c r="R6" s="3126" t="n"/>
      <c r="S6" s="3126" t="n"/>
    </row>
    <row r="7" ht="13.15" customHeight="1" s="2885">
      <c r="B7" s="3122" t="inlineStr">
        <is>
          <t>Net Operating Income</t>
        </is>
      </c>
      <c r="D7" s="3127" t="n"/>
      <c r="E7" s="3115">
        <f>'Return Metrics'!H7</f>
        <v/>
      </c>
      <c r="F7" s="3115">
        <f>'Return Metrics'!I7</f>
        <v/>
      </c>
      <c r="G7" s="3115">
        <f>'Return Metrics'!J7</f>
        <v/>
      </c>
      <c r="H7" s="3115">
        <f>'Return Metrics'!K7</f>
        <v/>
      </c>
      <c r="I7" s="3115">
        <f>'Return Metrics'!L7</f>
        <v/>
      </c>
      <c r="J7" s="3115">
        <f>'Return Metrics'!M7</f>
        <v/>
      </c>
      <c r="K7" s="3115">
        <f>'Return Metrics'!N7</f>
        <v/>
      </c>
      <c r="L7" s="3115">
        <f>'Return Metrics'!O7</f>
        <v/>
      </c>
      <c r="M7" s="3115">
        <f>'Return Metrics'!P7</f>
        <v/>
      </c>
      <c r="N7" s="3115">
        <f>'Return Metrics'!Q7</f>
        <v/>
      </c>
      <c r="O7" s="3115">
        <f>'Return Metrics'!R7</f>
        <v/>
      </c>
      <c r="Q7" s="3126" t="n"/>
      <c r="R7" s="3126" t="n"/>
      <c r="S7" s="3126" t="n"/>
    </row>
    <row r="8" ht="13.15" customHeight="1" s="2885">
      <c r="B8" s="3122" t="inlineStr">
        <is>
          <t>Total Leasing &amp; Capital Costs</t>
        </is>
      </c>
      <c r="D8" s="3127" t="n"/>
      <c r="E8" s="3128">
        <f>'Return Metrics'!H8</f>
        <v/>
      </c>
      <c r="F8" s="3128">
        <f>'Return Metrics'!I8</f>
        <v/>
      </c>
      <c r="G8" s="3128">
        <f>'Return Metrics'!J8</f>
        <v/>
      </c>
      <c r="H8" s="3128">
        <f>'Return Metrics'!K8</f>
        <v/>
      </c>
      <c r="I8" s="3128">
        <f>'Return Metrics'!L8</f>
        <v/>
      </c>
      <c r="J8" s="3128">
        <f>'Return Metrics'!M8</f>
        <v/>
      </c>
      <c r="K8" s="3128">
        <f>'Return Metrics'!N8</f>
        <v/>
      </c>
      <c r="L8" s="3128">
        <f>'Return Metrics'!O8</f>
        <v/>
      </c>
      <c r="M8" s="3128">
        <f>'Return Metrics'!P8</f>
        <v/>
      </c>
      <c r="N8" s="3128">
        <f>'Return Metrics'!Q8</f>
        <v/>
      </c>
      <c r="O8" s="3144" t="n"/>
      <c r="Q8" s="3126" t="n"/>
      <c r="R8" s="3126" t="n"/>
      <c r="S8" s="3126" t="n"/>
    </row>
    <row r="9" ht="13.15" customHeight="1" s="2885">
      <c r="B9" s="3122" t="inlineStr">
        <is>
          <t>Unleveraged Cash Flow</t>
        </is>
      </c>
      <c r="D9" s="3127" t="n"/>
      <c r="E9" s="3115">
        <f>E7-E8</f>
        <v/>
      </c>
      <c r="F9" s="3115">
        <f>F7-F8</f>
        <v/>
      </c>
      <c r="G9" s="3115">
        <f>G7-G8</f>
        <v/>
      </c>
      <c r="H9" s="3115">
        <f>H7-H8</f>
        <v/>
      </c>
      <c r="I9" s="3115">
        <f>I7-I8</f>
        <v/>
      </c>
      <c r="J9" s="3115">
        <f>J7-J8</f>
        <v/>
      </c>
      <c r="K9" s="3115">
        <f>K7-K8</f>
        <v/>
      </c>
      <c r="L9" s="3115">
        <f>L7-L8</f>
        <v/>
      </c>
      <c r="M9" s="3115">
        <f>M7-M8</f>
        <v/>
      </c>
      <c r="N9" s="3115">
        <f>N7-N8</f>
        <v/>
      </c>
      <c r="Q9" s="3126" t="n"/>
      <c r="R9" s="3126" t="n"/>
      <c r="S9" s="3126" t="n"/>
    </row>
    <row r="10" ht="13.15" customHeight="1" s="2885">
      <c r="D10" s="3127" t="n"/>
      <c r="E10" s="3127" t="n"/>
      <c r="F10" s="3127" t="n"/>
      <c r="G10" s="3127" t="n"/>
      <c r="H10" s="3127" t="n"/>
      <c r="I10" s="3127" t="n"/>
      <c r="J10" s="3127" t="n"/>
      <c r="K10" s="3127" t="n"/>
      <c r="L10" s="3127" t="n"/>
      <c r="M10" s="3127" t="n"/>
      <c r="N10" s="3127" t="n"/>
    </row>
    <row r="11" ht="13.15" customFormat="1" customHeight="1" s="3072">
      <c r="A11" s="3122" t="n"/>
      <c r="B11" s="3129" t="inlineStr">
        <is>
          <t>Property Sale</t>
        </is>
      </c>
      <c r="C11" s="3114" t="n"/>
      <c r="E11" s="3130" t="n"/>
      <c r="F11" s="3130" t="n"/>
      <c r="G11" s="3115">
        <f>ROUND(H7/$C$19,-4)</f>
        <v/>
      </c>
      <c r="H11" s="3115">
        <f>ROUND(I7/$C$19,-4)</f>
        <v/>
      </c>
      <c r="I11" s="3115">
        <f>ROUND(J7/$C$19,-4)</f>
        <v/>
      </c>
      <c r="J11" s="3115">
        <f>ROUND(K7/$C$19,-4)</f>
        <v/>
      </c>
      <c r="K11" s="3115">
        <f>ROUND(L7/$C$19,-4)</f>
        <v/>
      </c>
      <c r="L11" s="3115">
        <f>ROUND(M7/$C$19,-4)</f>
        <v/>
      </c>
      <c r="M11" s="3115">
        <f>ROUND(N7/$C$19,-4)</f>
        <v/>
      </c>
      <c r="N11" s="3115">
        <f>ROUND(O7/$C$19,-4)</f>
        <v/>
      </c>
      <c r="O11" s="3130" t="n"/>
      <c r="P11" s="3130" t="n"/>
      <c r="Q11" s="3122" t="n"/>
      <c r="R11" s="3130" t="n"/>
      <c r="S11" s="3122" t="n"/>
      <c r="T11" s="3130" t="n"/>
      <c r="U11" s="3122" t="n"/>
      <c r="V11" s="3130" t="n"/>
      <c r="W11" s="3122" t="n"/>
      <c r="X11" s="3130" t="n"/>
      <c r="Y11" s="3122" t="n"/>
      <c r="Z11" s="3130" t="n"/>
    </row>
    <row r="12" ht="13.15" customFormat="1" customHeight="1" s="3072">
      <c r="A12" s="3122" t="n"/>
      <c r="B12" s="3129" t="inlineStr">
        <is>
          <t>PSF</t>
        </is>
      </c>
      <c r="C12" s="3114" t="n"/>
      <c r="E12" s="3130" t="n"/>
      <c r="F12" s="3130" t="n"/>
      <c r="G12" s="3131">
        <f>G11/'Exec Summ'!$J$7</f>
        <v/>
      </c>
      <c r="H12" s="3131">
        <f>H11/'Exec Summ'!$J$7</f>
        <v/>
      </c>
      <c r="I12" s="3131">
        <f>I11/'Exec Summ'!$J$7</f>
        <v/>
      </c>
      <c r="J12" s="3131">
        <f>J11/'Exec Summ'!$J$7</f>
        <v/>
      </c>
      <c r="K12" s="3131">
        <f>K11/'Exec Summ'!$J$7</f>
        <v/>
      </c>
      <c r="L12" s="3131">
        <f>L11/'Exec Summ'!$J$7</f>
        <v/>
      </c>
      <c r="M12" s="3131">
        <f>M11/'Exec Summ'!$J$7</f>
        <v/>
      </c>
      <c r="N12" s="3131">
        <f>N11/'Exec Summ'!$J$7</f>
        <v/>
      </c>
      <c r="O12" s="3130" t="n"/>
      <c r="P12" s="3130" t="n"/>
      <c r="Q12" s="3122" t="n"/>
      <c r="R12" s="3130" t="n"/>
      <c r="S12" s="3122" t="n"/>
      <c r="T12" s="3130" t="n"/>
      <c r="U12" s="3122" t="n"/>
      <c r="V12" s="3130" t="n"/>
      <c r="W12" s="3122" t="n"/>
      <c r="X12" s="3130" t="n"/>
      <c r="Y12" s="3122" t="n"/>
      <c r="Z12" s="3130" t="n"/>
    </row>
    <row r="13" ht="13.15" customFormat="1" customHeight="1" s="3072">
      <c r="A13" s="3122" t="n"/>
      <c r="B13" s="3129" t="inlineStr">
        <is>
          <t>Cost of Sale</t>
        </is>
      </c>
      <c r="C13" s="3114" t="n"/>
      <c r="E13" s="3130" t="n"/>
      <c r="F13" s="3130" t="n"/>
      <c r="G13" s="3128">
        <f>-G11*$C$21</f>
        <v/>
      </c>
      <c r="H13" s="3128">
        <f>-H11*$C$21</f>
        <v/>
      </c>
      <c r="I13" s="3128">
        <f>-I11*$C$21</f>
        <v/>
      </c>
      <c r="J13" s="3128">
        <f>-J11*$C$21</f>
        <v/>
      </c>
      <c r="K13" s="3128">
        <f>-K11*$C$21</f>
        <v/>
      </c>
      <c r="L13" s="3128">
        <f>-L11*$C$21</f>
        <v/>
      </c>
      <c r="M13" s="3128">
        <f>-M11*$C$21</f>
        <v/>
      </c>
      <c r="N13" s="3128">
        <f>-N11*$C$21</f>
        <v/>
      </c>
      <c r="O13" s="3130" t="n"/>
      <c r="P13" s="3130" t="n"/>
      <c r="Q13" s="3122" t="n"/>
      <c r="R13" s="3130" t="n"/>
      <c r="S13" s="3122" t="n"/>
      <c r="T13" s="3130" t="n"/>
      <c r="U13" s="3122" t="n"/>
      <c r="V13" s="3130" t="n"/>
      <c r="W13" s="3122" t="n"/>
      <c r="X13" s="3130" t="n"/>
      <c r="Y13" s="3122" t="n"/>
      <c r="Z13" s="3130" t="n"/>
    </row>
    <row r="14" ht="13.15" customFormat="1" customHeight="1" s="3072">
      <c r="A14" s="3122" t="n"/>
      <c r="B14" s="3129" t="inlineStr">
        <is>
          <t>Net Sale Proceeds</t>
        </is>
      </c>
      <c r="C14" s="3114" t="n"/>
      <c r="E14" s="3130" t="n"/>
      <c r="F14" s="3130" t="n"/>
      <c r="G14" s="3115">
        <f>G11+G13</f>
        <v/>
      </c>
      <c r="H14" s="3115">
        <f>H11+H13</f>
        <v/>
      </c>
      <c r="I14" s="3115">
        <f>I11+I13</f>
        <v/>
      </c>
      <c r="J14" s="3115">
        <f>J11+J13</f>
        <v/>
      </c>
      <c r="K14" s="3115">
        <f>K11+K13</f>
        <v/>
      </c>
      <c r="L14" s="3115">
        <f>L11+L13</f>
        <v/>
      </c>
      <c r="M14" s="3115">
        <f>M11+M13</f>
        <v/>
      </c>
      <c r="N14" s="3115">
        <f>N11+N13</f>
        <v/>
      </c>
      <c r="O14" s="3130" t="n"/>
      <c r="P14" s="3130" t="n"/>
      <c r="Q14" s="3122" t="n"/>
      <c r="R14" s="3130" t="n"/>
      <c r="S14" s="3122" t="n"/>
      <c r="T14" s="3130" t="n"/>
      <c r="U14" s="3122" t="n"/>
      <c r="V14" s="3130" t="n"/>
      <c r="W14" s="3122" t="n"/>
      <c r="X14" s="3130" t="n"/>
      <c r="Y14" s="3122" t="n"/>
      <c r="Z14" s="3130" t="n"/>
    </row>
    <row r="15" ht="13.15" customFormat="1" customHeight="1" s="3072">
      <c r="A15" s="3122" t="n"/>
      <c r="B15" s="3129" t="n"/>
      <c r="C15" s="3114" t="n"/>
      <c r="E15" s="3130" t="n"/>
      <c r="F15" s="3130" t="n"/>
      <c r="G15" s="3115" t="n"/>
      <c r="H15" s="3115" t="n"/>
      <c r="I15" s="3115" t="n"/>
      <c r="J15" s="3115" t="n"/>
      <c r="K15" s="3115" t="n"/>
      <c r="L15" s="3115" t="n"/>
      <c r="M15" s="3115" t="n"/>
      <c r="N15" s="3115" t="n"/>
      <c r="O15" s="3130" t="n"/>
      <c r="P15" s="3130" t="n"/>
      <c r="Q15" s="3122" t="n"/>
      <c r="R15" s="3130" t="n"/>
      <c r="S15" s="3122" t="n"/>
      <c r="T15" s="3130" t="n"/>
      <c r="U15" s="3122" t="n"/>
      <c r="V15" s="3130" t="n"/>
      <c r="W15" s="3122" t="n"/>
      <c r="X15" s="3130" t="n"/>
      <c r="Y15" s="3122" t="n"/>
      <c r="Z15" s="3130" t="n"/>
    </row>
    <row r="16" ht="13.15" customFormat="1" customHeight="1" s="3072">
      <c r="A16" s="3122" t="n"/>
      <c r="B16" s="3132" t="inlineStr">
        <is>
          <t>Unleveraged Returns:</t>
        </is>
      </c>
      <c r="C16" s="3114" t="n"/>
      <c r="D16" s="3127" t="inlineStr">
        <is>
          <t>PSF</t>
        </is>
      </c>
      <c r="E16" s="3114" t="n"/>
      <c r="F16" s="3071" t="n"/>
      <c r="G16" s="3114" t="n"/>
      <c r="H16" s="3071" t="n"/>
      <c r="I16" s="3114" t="n"/>
      <c r="J16" s="3071" t="n"/>
      <c r="K16" s="3114" t="n"/>
      <c r="L16" s="3071" t="n"/>
      <c r="M16" s="3114" t="n"/>
      <c r="N16" s="3071" t="n"/>
      <c r="O16" s="3114" t="n"/>
      <c r="P16" s="3071" t="n"/>
      <c r="Q16" s="3114" t="n"/>
      <c r="R16" s="3071" t="n"/>
      <c r="S16" s="3114" t="n"/>
      <c r="T16" s="3071" t="n"/>
      <c r="U16" s="3114" t="n"/>
      <c r="V16" s="3071" t="n"/>
      <c r="W16" s="3114" t="n"/>
      <c r="X16" s="3071" t="n"/>
      <c r="Y16" s="3114" t="n"/>
      <c r="Z16" s="3071" t="n"/>
    </row>
    <row r="17" ht="13.15" customFormat="1" customHeight="1" s="3072">
      <c r="A17" s="3122" t="n"/>
      <c r="B17" s="3072" t="inlineStr">
        <is>
          <t>Purchase Price</t>
        </is>
      </c>
      <c r="C17" s="3114">
        <f>'Pres Summ'!H7</f>
        <v/>
      </c>
      <c r="D17" s="3133">
        <f>C17/'Exec Summ'!$J$7</f>
        <v/>
      </c>
      <c r="E17" s="3114" t="n"/>
      <c r="F17" s="3071" t="n"/>
      <c r="G17" s="3114" t="n"/>
      <c r="H17" s="3071" t="n"/>
      <c r="I17" s="3114" t="n"/>
      <c r="J17" s="3071" t="n"/>
      <c r="K17" s="3114" t="n"/>
      <c r="L17" s="3071" t="n"/>
      <c r="M17" s="3114" t="n"/>
      <c r="N17" s="3071" t="n"/>
      <c r="O17" s="3114" t="n"/>
      <c r="P17" s="3071" t="n"/>
      <c r="Q17" s="3114" t="n"/>
      <c r="R17" s="3071" t="n"/>
      <c r="S17" s="3114" t="n"/>
      <c r="T17" s="3071" t="n"/>
      <c r="U17" s="3114" t="n"/>
      <c r="V17" s="3071" t="n"/>
      <c r="W17" s="3114" t="n"/>
      <c r="X17" s="3071" t="n"/>
      <c r="Y17" s="3114" t="n"/>
      <c r="Z17" s="3071" t="n"/>
    </row>
    <row r="18" ht="13.15" customFormat="1" customHeight="1" s="3072">
      <c r="A18" s="3122" t="n"/>
      <c r="B18" s="3072" t="inlineStr">
        <is>
          <t>Total Cost</t>
        </is>
      </c>
      <c r="C18" s="3114">
        <f>C17*(1+C20)</f>
        <v/>
      </c>
      <c r="D18" s="3133">
        <f>C18/'Exec Summ'!$J$7</f>
        <v/>
      </c>
      <c r="E18" s="3134" t="n"/>
      <c r="F18" s="3071" t="n"/>
      <c r="G18" s="3114" t="n"/>
      <c r="H18" s="3071" t="n"/>
      <c r="I18" s="3114" t="n"/>
      <c r="J18" s="3071" t="n"/>
      <c r="K18" s="3114" t="n"/>
      <c r="L18" s="3071" t="n"/>
      <c r="M18" s="3114" t="n"/>
      <c r="N18" s="3071" t="n"/>
      <c r="O18" s="3114" t="n"/>
      <c r="P18" s="3071" t="n"/>
      <c r="Q18" s="3114" t="n"/>
      <c r="R18" s="3071" t="n"/>
      <c r="S18" s="3114" t="n"/>
      <c r="T18" s="3071" t="n"/>
      <c r="U18" s="3114" t="n"/>
      <c r="V18" s="3071" t="n"/>
      <c r="W18" s="3114" t="n"/>
      <c r="X18" s="3071" t="n"/>
      <c r="Y18" s="3114" t="n"/>
      <c r="Z18" s="3071" t="n"/>
    </row>
    <row r="19" ht="13.15" customFormat="1" customHeight="1" s="3072">
      <c r="A19" s="3122" t="n"/>
      <c r="B19" s="3072" t="inlineStr">
        <is>
          <t>Exit Cap Rate</t>
        </is>
      </c>
      <c r="C19" s="738">
        <f>'Exec Summ'!F7</f>
        <v/>
      </c>
      <c r="E19" s="3114" t="n"/>
      <c r="F19" s="3071" t="n"/>
      <c r="G19" s="3114" t="n"/>
      <c r="H19" s="3071" t="n"/>
      <c r="I19" s="3114" t="n"/>
      <c r="J19" s="3071" t="n"/>
      <c r="K19" s="3114" t="n"/>
      <c r="L19" s="3071" t="n"/>
      <c r="M19" s="3114" t="n"/>
      <c r="N19" s="3071" t="n"/>
      <c r="O19" s="3114" t="n"/>
      <c r="P19" s="3071" t="n"/>
      <c r="Q19" s="3114" t="n"/>
      <c r="R19" s="3071" t="n"/>
      <c r="S19" s="3114" t="n"/>
      <c r="T19" s="3071" t="n"/>
      <c r="U19" s="3114" t="n"/>
      <c r="V19" s="3071" t="n"/>
      <c r="W19" s="3114" t="n"/>
      <c r="X19" s="3071" t="n"/>
      <c r="Y19" s="3114" t="n"/>
      <c r="Z19" s="3071" t="n"/>
    </row>
    <row r="20" ht="13.15" customFormat="1" customHeight="1" s="3072">
      <c r="A20" s="3122" t="n"/>
      <c r="B20" s="3072" t="inlineStr">
        <is>
          <t>Closing/Acq Costs</t>
        </is>
      </c>
      <c r="C20" s="739">
        <f>'Exec Summ'!$F$8</f>
        <v/>
      </c>
      <c r="E20" s="3114" t="n"/>
      <c r="F20" s="3071" t="n"/>
      <c r="G20" s="3114" t="n"/>
      <c r="H20" s="3071" t="n"/>
      <c r="I20" s="3114" t="n"/>
      <c r="J20" s="3071" t="n"/>
      <c r="K20" s="3114" t="n"/>
      <c r="L20" s="3071" t="n"/>
      <c r="M20" s="3114" t="n"/>
      <c r="N20" s="3071" t="n"/>
      <c r="O20" s="3114" t="n"/>
      <c r="P20" s="3071" t="n"/>
      <c r="Q20" s="3114" t="n"/>
      <c r="R20" s="3071" t="n"/>
      <c r="S20" s="3114" t="n"/>
      <c r="T20" s="3071" t="n"/>
      <c r="U20" s="3114" t="n"/>
      <c r="V20" s="3071" t="n"/>
      <c r="W20" s="3114" t="n"/>
      <c r="X20" s="3071" t="n"/>
      <c r="Y20" s="3114" t="n"/>
      <c r="Z20" s="3071" t="n"/>
    </row>
    <row r="21" ht="13.15" customFormat="1" customHeight="1" s="3072">
      <c r="A21" s="3122" t="n"/>
      <c r="B21" s="3072" t="inlineStr">
        <is>
          <t>Cost of Sale</t>
        </is>
      </c>
      <c r="C21" s="739">
        <f>'Exec Summ'!F9</f>
        <v/>
      </c>
      <c r="D21" s="3122" t="n"/>
      <c r="E21" s="3114" t="n"/>
      <c r="F21" s="3071" t="n"/>
      <c r="G21" s="3114" t="n"/>
      <c r="H21" s="3071" t="n"/>
      <c r="I21" s="3114" t="n"/>
      <c r="J21" s="3071" t="n"/>
      <c r="K21" s="3114" t="n"/>
      <c r="L21" s="3071" t="n"/>
      <c r="M21" s="3114" t="n"/>
      <c r="N21" s="3071" t="n"/>
      <c r="O21" s="3114" t="n"/>
      <c r="P21" s="3071" t="n"/>
      <c r="Q21" s="3114" t="n"/>
      <c r="R21" s="3071" t="n"/>
      <c r="S21" s="3114" t="n"/>
      <c r="T21" s="3071" t="n"/>
      <c r="U21" s="3114" t="n"/>
      <c r="V21" s="3071" t="n"/>
      <c r="W21" s="3114" t="n"/>
      <c r="X21" s="3071" t="n"/>
      <c r="Y21" s="3114" t="n"/>
      <c r="Z21" s="3071" t="n"/>
    </row>
    <row r="22" ht="13.15" customFormat="1" customHeight="1" s="3072">
      <c r="A22" s="3122" t="n"/>
      <c r="C22" s="739" t="n"/>
      <c r="D22" s="3122" t="n"/>
      <c r="E22" s="3114" t="n"/>
      <c r="F22" s="3071" t="n"/>
      <c r="G22" s="3114" t="n"/>
      <c r="H22" s="3071" t="n"/>
      <c r="I22" s="3114" t="n"/>
      <c r="J22" s="3071" t="n"/>
      <c r="K22" s="3114" t="n"/>
      <c r="L22" s="3071" t="n"/>
      <c r="M22" s="3114" t="n"/>
      <c r="N22" s="3071" t="n"/>
      <c r="O22" s="3114" t="n"/>
      <c r="P22" s="3071" t="n"/>
      <c r="Q22" s="3114" t="n"/>
      <c r="R22" s="3071" t="n"/>
      <c r="S22" s="3114" t="n"/>
      <c r="T22" s="3071" t="n"/>
      <c r="U22" s="3114" t="n"/>
      <c r="V22" s="3071" t="n"/>
      <c r="W22" s="3114" t="n"/>
      <c r="X22" s="3071" t="n"/>
      <c r="Y22" s="3114" t="n"/>
      <c r="Z22" s="3071" t="n"/>
    </row>
    <row r="23" ht="13.15" customFormat="1" customHeight="1" s="3072">
      <c r="A23" s="3122" t="n"/>
      <c r="B23" s="3072" t="inlineStr">
        <is>
          <t>NOI Return on Cost</t>
        </is>
      </c>
      <c r="C23" s="3114" t="n"/>
      <c r="E23" s="740">
        <f>E7/$C$18</f>
        <v/>
      </c>
      <c r="F23" s="740">
        <f>F7/$C$18</f>
        <v/>
      </c>
      <c r="G23" s="740">
        <f>G7/$C$18</f>
        <v/>
      </c>
      <c r="H23" s="740">
        <f>H7/$C$18</f>
        <v/>
      </c>
      <c r="I23" s="740">
        <f>I7/$C$18</f>
        <v/>
      </c>
      <c r="J23" s="740">
        <f>J7/$C$18</f>
        <v/>
      </c>
      <c r="K23" s="740">
        <f>K7/$C$18</f>
        <v/>
      </c>
      <c r="L23" s="740">
        <f>L7/$C$18</f>
        <v/>
      </c>
      <c r="M23" s="740">
        <f>M7/$C$18</f>
        <v/>
      </c>
      <c r="N23" s="740">
        <f>N7/$C$18</f>
        <v/>
      </c>
      <c r="O23" s="740">
        <f>O7/$C$18</f>
        <v/>
      </c>
      <c r="P23" s="3071" t="n"/>
      <c r="Q23" s="3114" t="n"/>
      <c r="R23" s="3071" t="n"/>
      <c r="S23" s="3114" t="n"/>
      <c r="T23" s="3071" t="n"/>
      <c r="U23" s="3114" t="n"/>
      <c r="V23" s="3071" t="n"/>
      <c r="W23" s="3114" t="n"/>
      <c r="X23" s="3071" t="n"/>
      <c r="Y23" s="3114" t="n"/>
      <c r="Z23" s="3071" t="n"/>
    </row>
    <row r="24" ht="13.15" customFormat="1" customHeight="1" s="3072">
      <c r="A24" s="3122" t="n"/>
      <c r="B24" s="3072" t="inlineStr">
        <is>
          <t>Net Cash Flow Return on Cost</t>
        </is>
      </c>
      <c r="C24" s="3114" t="n"/>
      <c r="E24" s="740">
        <f>E9/$C$18</f>
        <v/>
      </c>
      <c r="F24" s="740">
        <f>F9/$C$18</f>
        <v/>
      </c>
      <c r="G24" s="740">
        <f>G9/$C$18</f>
        <v/>
      </c>
      <c r="H24" s="740">
        <f>H9/$C$18</f>
        <v/>
      </c>
      <c r="I24" s="740">
        <f>I9/$C$18</f>
        <v/>
      </c>
      <c r="J24" s="740">
        <f>J9/$C$18</f>
        <v/>
      </c>
      <c r="K24" s="740">
        <f>K9/$C$18</f>
        <v/>
      </c>
      <c r="L24" s="740">
        <f>L9/$C$18</f>
        <v/>
      </c>
      <c r="M24" s="740">
        <f>M9/$C$18</f>
        <v/>
      </c>
      <c r="N24" s="740">
        <f>N9/$C$18</f>
        <v/>
      </c>
      <c r="O24" s="740">
        <f>O9/$C$18</f>
        <v/>
      </c>
      <c r="P24" s="3071" t="n"/>
      <c r="Q24" s="3114" t="n"/>
      <c r="R24" s="3071" t="n"/>
      <c r="S24" s="3114" t="n"/>
      <c r="T24" s="3071" t="n"/>
      <c r="U24" s="3114" t="n"/>
      <c r="V24" s="3071" t="n"/>
      <c r="W24" s="3114" t="n"/>
      <c r="X24" s="3071" t="n"/>
      <c r="Y24" s="3114" t="n"/>
      <c r="Z24" s="3071" t="n"/>
    </row>
    <row r="25" ht="13.15" customFormat="1" customHeight="1" s="3072">
      <c r="A25" s="3122" t="n"/>
      <c r="C25" s="3114" t="n"/>
      <c r="E25" s="3114" t="n"/>
      <c r="F25" s="3071" t="n"/>
      <c r="G25" s="3114" t="n"/>
      <c r="H25" s="3071" t="n"/>
      <c r="I25" s="3114" t="n"/>
      <c r="J25" s="3071" t="n"/>
      <c r="K25" s="3114" t="n"/>
      <c r="L25" s="3071" t="n"/>
      <c r="M25" s="3114" t="n"/>
      <c r="N25" s="3071" t="n"/>
      <c r="O25" s="3114" t="n"/>
      <c r="P25" s="3071" t="n"/>
      <c r="Q25" s="3114" t="n"/>
      <c r="R25" s="3071" t="n"/>
      <c r="S25" s="3114" t="n"/>
      <c r="T25" s="3071" t="n"/>
      <c r="U25" s="3114" t="n"/>
      <c r="V25" s="3071" t="n"/>
      <c r="W25" s="3114" t="n"/>
      <c r="X25" s="3071" t="n"/>
      <c r="Y25" s="3114" t="n"/>
      <c r="Z25" s="3071" t="n"/>
    </row>
    <row r="26" ht="13.15" customFormat="1" customHeight="1" s="3072">
      <c r="A26" s="3135" t="n">
        <v>3</v>
      </c>
      <c r="B26" s="3136" t="inlineStr">
        <is>
          <t>3-Year IRR</t>
        </is>
      </c>
      <c r="C26" s="755">
        <f>IRR(D26:G26)</f>
        <v/>
      </c>
      <c r="D26" s="3115">
        <f>-$C$18</f>
        <v/>
      </c>
      <c r="E26" s="3115">
        <f>E9</f>
        <v/>
      </c>
      <c r="F26" s="3115">
        <f>F9</f>
        <v/>
      </c>
      <c r="G26" s="3115">
        <f>G9+G14</f>
        <v/>
      </c>
      <c r="H26" s="3115" t="n"/>
      <c r="I26" s="3115" t="n"/>
      <c r="J26" s="3115" t="n"/>
      <c r="K26" s="3115" t="n"/>
      <c r="L26" s="3115" t="n"/>
      <c r="M26" s="3115" t="n"/>
      <c r="N26" s="3115" t="n"/>
      <c r="O26" s="3137" t="n"/>
      <c r="P26" s="3138" t="n"/>
      <c r="Q26" s="744" t="n"/>
      <c r="R26" s="744" t="n"/>
      <c r="S26" s="744" t="n"/>
      <c r="T26" s="744" t="n"/>
      <c r="U26" s="744" t="n"/>
      <c r="V26" s="745" t="n"/>
      <c r="W26" s="745" t="n"/>
      <c r="X26" s="745" t="n"/>
      <c r="Y26" s="3114" t="n"/>
      <c r="Z26" s="3121" t="n"/>
    </row>
    <row r="27" ht="13.15" customFormat="1" customHeight="1" s="3072">
      <c r="A27" s="3135">
        <f>A26+1</f>
        <v/>
      </c>
      <c r="B27" s="3136" t="inlineStr">
        <is>
          <t>4-Year IRR</t>
        </is>
      </c>
      <c r="C27" s="755">
        <f>IRR(D27:H27)</f>
        <v/>
      </c>
      <c r="D27" s="3115">
        <f>-$C$18</f>
        <v/>
      </c>
      <c r="E27" s="3115">
        <f>E26</f>
        <v/>
      </c>
      <c r="F27" s="3115">
        <f>F26</f>
        <v/>
      </c>
      <c r="G27" s="3115">
        <f>G9</f>
        <v/>
      </c>
      <c r="H27" s="3115">
        <f>H9+H14</f>
        <v/>
      </c>
      <c r="I27" s="3115" t="n"/>
      <c r="J27" s="3115" t="n"/>
      <c r="K27" s="3115" t="n"/>
      <c r="L27" s="3115" t="n"/>
      <c r="M27" s="3115" t="n"/>
      <c r="N27" s="3115" t="n"/>
      <c r="O27" s="3137" t="n"/>
      <c r="P27" s="3138" t="n"/>
      <c r="Q27" s="744" t="n"/>
      <c r="R27" s="744" t="n"/>
      <c r="S27" s="744" t="n"/>
      <c r="T27" s="744" t="n"/>
      <c r="U27" s="744" t="n"/>
      <c r="V27" s="745" t="n"/>
      <c r="W27" s="745" t="n"/>
      <c r="X27" s="745" t="n"/>
      <c r="Y27" s="3114" t="n"/>
      <c r="Z27" s="3121" t="n"/>
    </row>
    <row r="28" ht="13.15" customFormat="1" customHeight="1" s="3072">
      <c r="A28" s="3135">
        <f>A27+1</f>
        <v/>
      </c>
      <c r="B28" s="3136" t="inlineStr">
        <is>
          <t>5-Year IRR</t>
        </is>
      </c>
      <c r="C28" s="755">
        <f>IRR(D28:I28)</f>
        <v/>
      </c>
      <c r="D28" s="3115">
        <f>-$C$18</f>
        <v/>
      </c>
      <c r="E28" s="3115">
        <f>E27</f>
        <v/>
      </c>
      <c r="F28" s="3115">
        <f>F27</f>
        <v/>
      </c>
      <c r="G28" s="3115">
        <f>G27</f>
        <v/>
      </c>
      <c r="H28" s="3115">
        <f>H9</f>
        <v/>
      </c>
      <c r="I28" s="3115">
        <f>I9+I14</f>
        <v/>
      </c>
      <c r="J28" s="3115" t="n"/>
      <c r="K28" s="3115" t="n"/>
      <c r="L28" s="3115" t="n"/>
      <c r="M28" s="3115" t="n"/>
      <c r="N28" s="3115" t="n"/>
      <c r="O28" s="3116" t="n"/>
      <c r="P28" s="3116" t="n"/>
      <c r="Q28" s="3116" t="n"/>
      <c r="R28" s="3116" t="n"/>
      <c r="S28" s="3116" t="n"/>
      <c r="T28" s="3116" t="n"/>
      <c r="U28" s="3116" t="n"/>
      <c r="V28" s="3118" t="n"/>
      <c r="W28" s="3117" t="n"/>
      <c r="X28" s="3118" t="n"/>
      <c r="Y28" s="3117" t="n"/>
      <c r="Z28" s="3118" t="n"/>
    </row>
    <row r="29" ht="13.15" customFormat="1" customHeight="1" s="3072">
      <c r="A29" s="3135">
        <f>A28+1</f>
        <v/>
      </c>
      <c r="B29" s="3136" t="inlineStr">
        <is>
          <t>6-Year IRR</t>
        </is>
      </c>
      <c r="C29" s="755">
        <f>IRR(D29:J29)</f>
        <v/>
      </c>
      <c r="D29" s="3115">
        <f>-$C$18</f>
        <v/>
      </c>
      <c r="E29" s="3115">
        <f>E28</f>
        <v/>
      </c>
      <c r="F29" s="3115">
        <f>F28</f>
        <v/>
      </c>
      <c r="G29" s="3115">
        <f>G28</f>
        <v/>
      </c>
      <c r="H29" s="3115">
        <f>H28</f>
        <v/>
      </c>
      <c r="I29" s="3115">
        <f>I9</f>
        <v/>
      </c>
      <c r="J29" s="3115">
        <f>J9+J14</f>
        <v/>
      </c>
      <c r="K29" s="3115" t="n"/>
      <c r="L29" s="3115" t="n"/>
      <c r="M29" s="3115" t="n"/>
      <c r="N29" s="3115" t="n"/>
      <c r="O29" s="3116" t="n"/>
      <c r="P29" s="3116" t="n"/>
      <c r="Q29" s="3116" t="n"/>
      <c r="R29" s="3116" t="n"/>
      <c r="S29" s="3116" t="n"/>
      <c r="T29" s="3116" t="n"/>
      <c r="U29" s="3116" t="n"/>
      <c r="V29" s="3118" t="n"/>
      <c r="W29" s="3117" t="n"/>
      <c r="X29" s="3118" t="n"/>
      <c r="Y29" s="3117" t="n"/>
      <c r="Z29" s="3118" t="n"/>
    </row>
    <row r="30" ht="13.15" customFormat="1" customHeight="1" s="3072">
      <c r="A30" s="3135">
        <f>A29+1</f>
        <v/>
      </c>
      <c r="B30" s="3136" t="inlineStr">
        <is>
          <t>7-Year IRR</t>
        </is>
      </c>
      <c r="C30" s="755">
        <f>IRR(D30:K30)</f>
        <v/>
      </c>
      <c r="D30" s="3115">
        <f>-$C$18</f>
        <v/>
      </c>
      <c r="E30" s="3115">
        <f>E29</f>
        <v/>
      </c>
      <c r="F30" s="3115">
        <f>F29</f>
        <v/>
      </c>
      <c r="G30" s="3115">
        <f>G29</f>
        <v/>
      </c>
      <c r="H30" s="3115">
        <f>H29</f>
        <v/>
      </c>
      <c r="I30" s="3115">
        <f>I29</f>
        <v/>
      </c>
      <c r="J30" s="3115">
        <f>J9</f>
        <v/>
      </c>
      <c r="K30" s="3115">
        <f>K9+K14</f>
        <v/>
      </c>
      <c r="L30" s="3115" t="n"/>
      <c r="M30" s="3115" t="n"/>
      <c r="N30" s="3115" t="n"/>
      <c r="O30" s="3116" t="n"/>
      <c r="P30" s="3116" t="n"/>
      <c r="Q30" s="3116" t="n"/>
      <c r="R30" s="3116" t="n"/>
      <c r="S30" s="3116" t="n"/>
      <c r="T30" s="3116" t="n"/>
      <c r="U30" s="3116" t="n"/>
      <c r="V30" s="3118" t="n"/>
      <c r="W30" s="3139" t="n"/>
      <c r="X30" s="3118" t="n"/>
      <c r="Y30" s="3117" t="n"/>
      <c r="Z30" s="3118" t="n"/>
    </row>
    <row r="31" ht="13.15" customFormat="1" customHeight="1" s="3072">
      <c r="A31" s="3135" t="n">
        <v>10</v>
      </c>
      <c r="B31" s="3136" t="inlineStr">
        <is>
          <t>10-Year IRR</t>
        </is>
      </c>
      <c r="C31" s="755">
        <f>IRR(D31:N31)</f>
        <v/>
      </c>
      <c r="D31" s="3115">
        <f>-$C$18</f>
        <v/>
      </c>
      <c r="E31" s="3115">
        <f>E30</f>
        <v/>
      </c>
      <c r="F31" s="3115">
        <f>F30</f>
        <v/>
      </c>
      <c r="G31" s="3115">
        <f>G30</f>
        <v/>
      </c>
      <c r="H31" s="3115">
        <f>H30</f>
        <v/>
      </c>
      <c r="I31" s="3115">
        <f>I30</f>
        <v/>
      </c>
      <c r="J31" s="3115">
        <f>J30</f>
        <v/>
      </c>
      <c r="K31" s="3115">
        <f>K9</f>
        <v/>
      </c>
      <c r="L31" s="3115">
        <f>L9</f>
        <v/>
      </c>
      <c r="M31" s="3115">
        <f>M9</f>
        <v/>
      </c>
      <c r="N31" s="3115">
        <f>N9+N14</f>
        <v/>
      </c>
      <c r="O31" s="3116" t="n"/>
      <c r="P31" s="3116" t="n"/>
      <c r="Q31" s="3116" t="n"/>
      <c r="R31" s="3116" t="n"/>
      <c r="S31" s="3116" t="n"/>
      <c r="T31" s="3116" t="n"/>
      <c r="U31" s="3116" t="n"/>
      <c r="V31" s="3118" t="n"/>
      <c r="W31" s="3117" t="n"/>
      <c r="X31" s="3118" t="n"/>
      <c r="Y31" s="3117" t="n"/>
      <c r="Z31" s="3118" t="n"/>
    </row>
    <row r="32" ht="13.15" customFormat="1" customHeight="1" s="3072">
      <c r="A32" s="3122" t="n"/>
      <c r="C32" s="739" t="n"/>
      <c r="D32" s="744" t="n"/>
      <c r="E32" s="744" t="n"/>
      <c r="F32" s="744" t="n"/>
      <c r="G32" s="744" t="n"/>
      <c r="H32" s="744" t="n"/>
      <c r="I32" s="744" t="n"/>
      <c r="J32" s="744" t="n"/>
      <c r="K32" s="744" t="n"/>
      <c r="L32" s="744" t="n"/>
      <c r="M32" s="744" t="n"/>
      <c r="N32" s="744" t="n"/>
      <c r="O32" s="3116" t="n"/>
      <c r="P32" s="3116" t="n"/>
      <c r="Q32" s="3116" t="n"/>
      <c r="R32" s="3116" t="n"/>
      <c r="S32" s="3116" t="n"/>
      <c r="T32" s="3116" t="n"/>
      <c r="U32" s="3116" t="n"/>
      <c r="V32" s="3118" t="n"/>
      <c r="W32" s="3139" t="n"/>
      <c r="X32" s="3118" t="n"/>
      <c r="Y32" s="3117" t="n"/>
      <c r="Z32" s="3118" t="n"/>
    </row>
    <row r="33" ht="13.15" customFormat="1" customHeight="1" s="3072">
      <c r="A33" s="3122" t="n"/>
      <c r="B33" s="3132" t="inlineStr">
        <is>
          <t>Leveraged Cash Flow:</t>
        </is>
      </c>
      <c r="C33" s="739" t="n"/>
      <c r="E33" s="3140" t="n"/>
      <c r="F33" s="3140" t="n"/>
      <c r="G33" s="3140" t="n"/>
      <c r="H33" s="3140" t="n"/>
      <c r="I33" s="3140" t="n"/>
      <c r="J33" s="3140" t="n"/>
      <c r="K33" s="3140" t="n"/>
      <c r="L33" s="3140" t="n"/>
      <c r="M33" s="3140" t="n"/>
      <c r="N33" s="3140" t="n"/>
      <c r="O33" s="3140" t="n"/>
      <c r="P33" s="3118" t="n"/>
      <c r="Q33" s="3117" t="n"/>
      <c r="R33" s="3118" t="n"/>
      <c r="S33" s="3117" t="n"/>
      <c r="T33" s="3118" t="n"/>
      <c r="U33" s="3117" t="n"/>
      <c r="V33" s="3118" t="n"/>
      <c r="W33" s="3117" t="n"/>
      <c r="X33" s="3118" t="n"/>
      <c r="Y33" s="3117" t="n"/>
      <c r="Z33" s="3118" t="n"/>
    </row>
    <row r="34" ht="13.15" customFormat="1" customHeight="1" s="3072">
      <c r="A34" s="3122" t="n"/>
      <c r="B34" s="3129" t="inlineStr">
        <is>
          <t>Loan to Value %</t>
        </is>
      </c>
      <c r="C34" s="739">
        <f>'Exec Summ'!F13</f>
        <v/>
      </c>
      <c r="E34" s="3140" t="n"/>
      <c r="F34" s="3140" t="n"/>
      <c r="G34" s="3140" t="n"/>
      <c r="H34" s="3140" t="n"/>
      <c r="I34" s="3140" t="n"/>
      <c r="J34" s="3140" t="n"/>
      <c r="K34" s="3140" t="n"/>
      <c r="L34" s="3140" t="n"/>
      <c r="M34" s="3140" t="n"/>
      <c r="N34" s="3140" t="n"/>
      <c r="O34" s="3140" t="n"/>
      <c r="P34" s="3118" t="n"/>
      <c r="Q34" s="3117" t="n"/>
      <c r="R34" s="3118" t="n"/>
      <c r="S34" s="3117" t="n"/>
      <c r="T34" s="3118" t="n"/>
      <c r="U34" s="3117" t="n"/>
      <c r="V34" s="3118" t="n"/>
      <c r="W34" s="3117" t="n"/>
      <c r="X34" s="3118" t="n"/>
      <c r="Y34" s="3117" t="n"/>
      <c r="Z34" s="3118" t="n"/>
    </row>
    <row r="35" ht="13.15" customFormat="1" customHeight="1" s="3072">
      <c r="A35" s="3122" t="n"/>
      <c r="B35" s="3129" t="inlineStr">
        <is>
          <t>Loan Amount</t>
        </is>
      </c>
      <c r="C35" s="3114">
        <f>C17*C34</f>
        <v/>
      </c>
      <c r="E35" s="3117" t="n"/>
      <c r="F35" s="3118" t="n"/>
      <c r="G35" s="3117" t="n"/>
      <c r="H35" s="3118" t="n"/>
      <c r="I35" s="3117" t="n"/>
      <c r="J35" s="3118" t="n"/>
      <c r="K35" s="3117" t="n"/>
      <c r="L35" s="3118" t="n"/>
      <c r="M35" s="3117" t="n"/>
      <c r="N35" s="3118" t="n"/>
      <c r="O35" s="3117" t="n"/>
      <c r="P35" s="3118" t="n"/>
      <c r="Q35" s="3117" t="n"/>
      <c r="R35" s="3118" t="n"/>
      <c r="S35" s="3117" t="n"/>
      <c r="T35" s="3118" t="n"/>
      <c r="U35" s="3117" t="n"/>
      <c r="V35" s="3118" t="n"/>
      <c r="W35" s="3117" t="n"/>
      <c r="X35" s="3118" t="n"/>
      <c r="Y35" s="3117" t="n"/>
      <c r="Z35" s="3118" t="n"/>
    </row>
    <row r="36" ht="13.15" customFormat="1" customHeight="1" s="3072">
      <c r="A36" s="3122" t="n"/>
      <c r="B36" s="3129" t="inlineStr">
        <is>
          <t>Amortization (Months)</t>
        </is>
      </c>
      <c r="C36" s="750">
        <f>'Exec Summ'!F16</f>
        <v/>
      </c>
      <c r="E36" s="3117" t="n"/>
      <c r="F36" s="3118" t="n"/>
      <c r="G36" s="3117" t="n"/>
      <c r="H36" s="3118" t="n"/>
      <c r="I36" s="3117" t="n"/>
      <c r="J36" s="3118" t="n"/>
      <c r="K36" s="3117" t="n"/>
      <c r="L36" s="3118" t="n"/>
      <c r="M36" s="3117" t="n"/>
      <c r="N36" s="3118" t="n"/>
      <c r="O36" s="3117" t="n"/>
      <c r="P36" s="3118" t="n"/>
      <c r="Q36" s="3117" t="n"/>
      <c r="R36" s="3118" t="n"/>
      <c r="S36" s="3117" t="n"/>
      <c r="T36" s="3118" t="n"/>
      <c r="U36" s="3117" t="n"/>
      <c r="V36" s="3118" t="n"/>
      <c r="W36" s="3117" t="n"/>
      <c r="X36" s="3118" t="n"/>
      <c r="Y36" s="3117" t="n"/>
      <c r="Z36" s="3118" t="n"/>
    </row>
    <row r="37" ht="13.15" customFormat="1" customHeight="1" s="3072">
      <c r="A37" s="3122" t="n"/>
      <c r="B37" s="3129" t="inlineStr">
        <is>
          <t>Interest Rate</t>
        </is>
      </c>
      <c r="C37" s="738">
        <f>'Exec Summ'!F17</f>
        <v/>
      </c>
      <c r="E37" s="3117" t="n"/>
      <c r="F37" s="3118" t="n"/>
      <c r="G37" s="3117" t="n"/>
      <c r="H37" s="3118" t="n"/>
      <c r="I37" s="3117" t="n"/>
      <c r="J37" s="3118" t="n"/>
      <c r="K37" s="3117" t="n"/>
      <c r="L37" s="3118" t="n"/>
      <c r="M37" s="3117" t="n"/>
      <c r="N37" s="3118" t="n"/>
      <c r="O37" s="3117" t="n"/>
      <c r="P37" s="3118" t="n"/>
      <c r="Q37" s="3117" t="n"/>
      <c r="R37" s="3118" t="n"/>
      <c r="S37" s="3117" t="n"/>
      <c r="T37" s="3118" t="n"/>
      <c r="U37" s="3117" t="n"/>
      <c r="V37" s="3118" t="n"/>
      <c r="W37" s="3117" t="n"/>
      <c r="X37" s="3118" t="n"/>
      <c r="Y37" s="3117" t="n"/>
      <c r="Z37" s="3118" t="n"/>
    </row>
    <row r="38" ht="13.15" customFormat="1" customHeight="1" s="3072">
      <c r="A38" s="3122" t="n"/>
      <c r="B38" s="3129" t="inlineStr">
        <is>
          <t>Monthly Loan Payment</t>
        </is>
      </c>
      <c r="C38" s="3130">
        <f>PMT(C37/12,C36,C35)</f>
        <v/>
      </c>
      <c r="E38" s="3117" t="n"/>
      <c r="F38" s="3118" t="n"/>
      <c r="G38" s="3117" t="n"/>
      <c r="H38" s="3118" t="n"/>
      <c r="I38" s="3117" t="n"/>
      <c r="J38" s="3118" t="n"/>
      <c r="K38" s="3117" t="n"/>
      <c r="L38" s="3118" t="n"/>
      <c r="M38" s="3117" t="n"/>
      <c r="N38" s="3118" t="n"/>
      <c r="O38" s="3117" t="n"/>
      <c r="P38" s="3118" t="n"/>
      <c r="Q38" s="3117" t="n"/>
      <c r="R38" s="3118" t="n"/>
      <c r="S38" s="3117" t="n"/>
      <c r="T38" s="3118" t="n"/>
      <c r="U38" s="3117" t="n"/>
      <c r="V38" s="3118" t="n"/>
      <c r="W38" s="3117" t="n"/>
      <c r="X38" s="3118" t="n"/>
      <c r="Y38" s="3117" t="n"/>
      <c r="Z38" s="3118" t="n"/>
    </row>
    <row r="39" ht="13.15" customFormat="1" customHeight="1" s="3072">
      <c r="A39" s="3122" t="n"/>
      <c r="B39" s="3129" t="inlineStr">
        <is>
          <t>Loan Funding</t>
        </is>
      </c>
      <c r="C39" s="3122" t="n"/>
      <c r="D39" s="3130">
        <f>C35</f>
        <v/>
      </c>
      <c r="E39" s="3114">
        <f>'Exec Summ'!J14</f>
        <v/>
      </c>
      <c r="F39" s="3114">
        <f>'Exec Summ'!J15</f>
        <v/>
      </c>
      <c r="G39" s="3114">
        <f>'Exec Summ'!J16</f>
        <v/>
      </c>
      <c r="H39" s="3114">
        <f>'Exec Summ'!J17</f>
        <v/>
      </c>
      <c r="I39" s="3114" t="n"/>
      <c r="J39" s="3121" t="n"/>
      <c r="K39" s="3114" t="n"/>
      <c r="L39" s="3121" t="n"/>
      <c r="M39" s="3117" t="n"/>
      <c r="N39" s="3118" t="n"/>
      <c r="O39" s="3117" t="n"/>
      <c r="P39" s="3118" t="n"/>
      <c r="Q39" s="3116" t="n"/>
      <c r="R39" s="3116" t="n"/>
      <c r="S39" s="3116" t="n"/>
      <c r="T39" s="3116" t="n"/>
      <c r="U39" s="3116" t="n"/>
      <c r="V39" s="3116" t="n"/>
      <c r="W39" s="3116" t="n"/>
      <c r="X39" s="3116" t="n"/>
      <c r="Y39" s="3116" t="n"/>
      <c r="Z39" s="3118" t="n"/>
    </row>
    <row r="40" ht="13.15" customFormat="1" customHeight="1" s="3072">
      <c r="A40" s="3122" t="n"/>
      <c r="B40" s="3129" t="inlineStr">
        <is>
          <t>Debt Service</t>
        </is>
      </c>
      <c r="C40" s="3114" t="n"/>
      <c r="D40" s="3142" t="n"/>
      <c r="E40" s="3143">
        <f>-IF(E$5&lt;='Exec Summ'!$F$18/12,'Sensitivity-High'!$C$35*'Sensitivity-High'!$C$37,PMT($C$37/12,$C$36,-$C$35)*12)</f>
        <v/>
      </c>
      <c r="F40" s="3143">
        <f>-IF(F$5&lt;='Exec Summ'!$F$18/12,'Sensitivity-High'!$C$35*'Sensitivity-High'!$C$37,PMT($C$37/12,$C$36,-$C$35)*12)</f>
        <v/>
      </c>
      <c r="G40" s="3143">
        <f>-IF(G$5&lt;='Exec Summ'!$F$18/12,'Sensitivity-High'!$C$35*'Sensitivity-High'!$C$37,PMT($C$37/12,$C$36,-$C$35)*12)</f>
        <v/>
      </c>
      <c r="H40" s="3143">
        <f>-IF(H$5&lt;='Exec Summ'!$F$18/12,'Sensitivity-High'!$C$35*'Sensitivity-High'!$C$37,PMT($C$37/12,$C$36,-$C$35)*12)</f>
        <v/>
      </c>
      <c r="I40" s="3143">
        <f>-IF(I$5&lt;='Exec Summ'!$F$18/12,'Sensitivity-High'!$C$35*'Sensitivity-High'!$C$37,PMT($C$37/12,$C$36,-$C$35)*12)</f>
        <v/>
      </c>
      <c r="J40" s="3143">
        <f>-IF(J$5&lt;='Exec Summ'!$F$18/12,'Sensitivity-High'!$C$35*'Sensitivity-High'!$C$37,PMT($C$37/12,$C$36,-$C$35)*12)</f>
        <v/>
      </c>
      <c r="K40" s="3143">
        <f>-IF(K$5&lt;='Exec Summ'!$F$18/12,'Sensitivity-High'!$C$35*'Sensitivity-High'!$C$37,PMT($C$37/12,$C$36,-$C$35)*12)</f>
        <v/>
      </c>
      <c r="L40" s="3143">
        <f>-IF(L$5&lt;='Exec Summ'!$F$18/12,'Sensitivity-High'!$C$35*'Sensitivity-High'!$C$37,PMT($C$37/12,$C$36,-$C$35)*12)</f>
        <v/>
      </c>
      <c r="M40" s="3143">
        <f>-IF(M$5&lt;='Exec Summ'!$F$18/12,'Sensitivity-High'!$C$35*'Sensitivity-High'!$C$37,PMT($C$37/12,$C$36,-$C$35)*12)</f>
        <v/>
      </c>
      <c r="N40" s="3143">
        <f>-IF(N$5&lt;='Exec Summ'!$F$18/12,'Sensitivity-High'!$C$35*'Sensitivity-High'!$C$37,PMT($C$37/12,$C$36,-$C$35)*12)</f>
        <v/>
      </c>
      <c r="O40" s="3130" t="n"/>
      <c r="P40" s="3130" t="n"/>
      <c r="Q40" s="3122" t="n"/>
      <c r="R40" s="3130" t="n"/>
      <c r="S40" s="3122" t="n"/>
      <c r="T40" s="3130" t="n"/>
      <c r="U40" s="3122" t="n"/>
      <c r="V40" s="3130" t="n"/>
      <c r="W40" s="3122" t="n"/>
      <c r="X40" s="3130" t="n"/>
      <c r="Y40" s="3122" t="n"/>
      <c r="Z40" s="3130" t="n"/>
    </row>
    <row r="41" ht="13.15" customFormat="1" customHeight="1" s="3072">
      <c r="A41" s="3122" t="n"/>
      <c r="B41" s="3072" t="inlineStr">
        <is>
          <t>Net Cash Flow</t>
        </is>
      </c>
      <c r="C41" s="3122" t="n"/>
      <c r="D41" s="3141">
        <f>D9+D39+D40-C18</f>
        <v/>
      </c>
      <c r="E41" s="3130">
        <f>E9+E39+E40</f>
        <v/>
      </c>
      <c r="F41" s="3130">
        <f>F9+F39+F40</f>
        <v/>
      </c>
      <c r="G41" s="3130">
        <f>G9+G39+G40</f>
        <v/>
      </c>
      <c r="H41" s="3130">
        <f>H9+H39+H40</f>
        <v/>
      </c>
      <c r="I41" s="3130">
        <f>I9+I39+I40</f>
        <v/>
      </c>
      <c r="J41" s="3130">
        <f>J9+J39+J40</f>
        <v/>
      </c>
      <c r="K41" s="3130">
        <f>K9+K39+K40</f>
        <v/>
      </c>
      <c r="L41" s="3130">
        <f>L9+L39+L40</f>
        <v/>
      </c>
      <c r="M41" s="3130">
        <f>M9+M39+M40</f>
        <v/>
      </c>
      <c r="N41" s="3130">
        <f>N9+N39+N40</f>
        <v/>
      </c>
      <c r="O41" s="3130" t="n"/>
      <c r="P41" s="3130" t="n"/>
      <c r="Q41" s="3122" t="n"/>
      <c r="R41" s="3130" t="n"/>
      <c r="S41" s="3122" t="n"/>
      <c r="T41" s="3130" t="n"/>
      <c r="U41" s="3122" t="n"/>
      <c r="V41" s="3130" t="n"/>
      <c r="W41" s="3122" t="n"/>
      <c r="X41" s="3130" t="n"/>
      <c r="Y41" s="3122" t="n"/>
      <c r="Z41" s="3130" t="n"/>
    </row>
    <row r="42" ht="13.15" customFormat="1" customHeight="1" s="3072">
      <c r="A42" s="3122" t="n"/>
      <c r="B42" s="3129" t="inlineStr">
        <is>
          <t xml:space="preserve">Cash on Cash </t>
        </is>
      </c>
      <c r="C42" s="3114" t="n"/>
      <c r="E42" s="751">
        <f>-E41/$D41</f>
        <v/>
      </c>
      <c r="F42" s="751">
        <f>-F41/$D41</f>
        <v/>
      </c>
      <c r="G42" s="751">
        <f>-G41/$D41</f>
        <v/>
      </c>
      <c r="H42" s="751">
        <f>-H41/$D41</f>
        <v/>
      </c>
      <c r="I42" s="751">
        <f>-I41/$D41</f>
        <v/>
      </c>
      <c r="J42" s="751">
        <f>-J41/$D41</f>
        <v/>
      </c>
      <c r="K42" s="751">
        <f>-K41/$D41</f>
        <v/>
      </c>
      <c r="L42" s="751">
        <f>-L41/$D41</f>
        <v/>
      </c>
      <c r="M42" s="751">
        <f>-M41/$D41</f>
        <v/>
      </c>
      <c r="N42" s="751">
        <f>-N41/$D41</f>
        <v/>
      </c>
      <c r="O42" s="3130" t="n"/>
      <c r="P42" s="3130" t="n"/>
      <c r="Q42" s="3122" t="n"/>
      <c r="R42" s="3130" t="n"/>
      <c r="S42" s="3122" t="n"/>
      <c r="T42" s="3130" t="n"/>
      <c r="U42" s="3122" t="n"/>
      <c r="V42" s="3130" t="n"/>
      <c r="W42" s="3122" t="n"/>
      <c r="X42" s="3130" t="n"/>
      <c r="Y42" s="3122" t="n"/>
      <c r="Z42" s="3130" t="n"/>
    </row>
    <row r="43" ht="13.15" customFormat="1" customHeight="1" s="3072">
      <c r="A43" s="3122" t="n"/>
      <c r="B43" s="3129" t="n"/>
      <c r="C43" s="3114" t="n"/>
      <c r="E43" s="3130" t="n"/>
      <c r="F43" s="3130" t="n"/>
      <c r="G43" s="3130" t="n"/>
      <c r="H43" s="3130" t="n"/>
      <c r="I43" s="3130" t="n"/>
      <c r="J43" s="3130" t="n"/>
      <c r="K43" s="3130" t="n"/>
      <c r="L43" s="3130" t="n"/>
      <c r="M43" s="3130" t="n"/>
      <c r="N43" s="3130" t="n"/>
      <c r="O43" s="3130" t="n"/>
      <c r="P43" s="3130" t="n"/>
      <c r="Q43" s="3122" t="n"/>
      <c r="R43" s="3130" t="n"/>
      <c r="S43" s="3122" t="n"/>
      <c r="T43" s="3130" t="n"/>
      <c r="U43" s="3122" t="n"/>
      <c r="V43" s="3130" t="n"/>
      <c r="W43" s="3122" t="n"/>
      <c r="X43" s="3130" t="n"/>
      <c r="Y43" s="3122" t="n"/>
      <c r="Z43" s="3130" t="n"/>
    </row>
    <row r="44" ht="13.15" customFormat="1" customHeight="1" s="3072">
      <c r="A44" s="3122" t="n"/>
      <c r="B44" s="3129" t="inlineStr">
        <is>
          <t>Loan Payoff</t>
        </is>
      </c>
      <c r="C44" s="3114" t="n"/>
      <c r="E44" s="3130" t="n"/>
      <c r="F44" s="3130" t="n"/>
      <c r="G44" s="3128">
        <f>FV($C$37/12,(G$5*12)-'Exec Summ'!$F$18,$C$38,$C$35)</f>
        <v/>
      </c>
      <c r="H44" s="3128">
        <f>FV($C$37/12,(H$5*12)-'Exec Summ'!$F$18,$C$38,$C$35)</f>
        <v/>
      </c>
      <c r="I44" s="3128">
        <f>FV($C$37/12,(I$5*12)-'Exec Summ'!$F$18,$C$38,$C$35)</f>
        <v/>
      </c>
      <c r="J44" s="3128">
        <f>FV($C$37/12,(J$5*12)-'Exec Summ'!$F$18,$C$38,$C$35)</f>
        <v/>
      </c>
      <c r="K44" s="3128">
        <f>FV($C$37/12,(K$5*12)-'Exec Summ'!$F$18,$C$38,$C$35)</f>
        <v/>
      </c>
      <c r="L44" s="3128">
        <f>FV($C$37/12,(L$5*12)-'Exec Summ'!$F$18,$C$38,$C$35)</f>
        <v/>
      </c>
      <c r="M44" s="3128">
        <f>FV($C$37/12,(M$5*12)-'Exec Summ'!$F$18,$C$38,$C$35)</f>
        <v/>
      </c>
      <c r="N44" s="3128">
        <f>FV($C$37/12,(N$5*12)-'Exec Summ'!$F$18,$C$38,$C$35)</f>
        <v/>
      </c>
      <c r="O44" s="3130" t="n"/>
      <c r="P44" s="3130" t="n"/>
      <c r="Q44" s="3122" t="n"/>
      <c r="R44" s="3130" t="n"/>
      <c r="S44" s="3122" t="n"/>
      <c r="T44" s="3130" t="n"/>
      <c r="U44" s="3122" t="n"/>
      <c r="V44" s="3130" t="n"/>
      <c r="W44" s="3122" t="n"/>
      <c r="X44" s="3130" t="n"/>
      <c r="Y44" s="3122" t="n"/>
      <c r="Z44" s="3130" t="n"/>
    </row>
    <row r="45" ht="13.15" customFormat="1" customHeight="1" s="3072">
      <c r="A45" s="3122" t="n"/>
      <c r="B45" s="3129" t="inlineStr">
        <is>
          <t>Net Sale Proceeds After Loan Payoff</t>
        </is>
      </c>
      <c r="C45" s="3114" t="n"/>
      <c r="E45" s="3130" t="n"/>
      <c r="F45" s="3130" t="n"/>
      <c r="G45" s="3115">
        <f>G14+G44</f>
        <v/>
      </c>
      <c r="H45" s="3115">
        <f>H14+H44</f>
        <v/>
      </c>
      <c r="I45" s="3115">
        <f>I14+I44</f>
        <v/>
      </c>
      <c r="J45" s="3115">
        <f>J14+J44</f>
        <v/>
      </c>
      <c r="K45" s="3115">
        <f>K14+K44</f>
        <v/>
      </c>
      <c r="L45" s="3115">
        <f>L14+L44</f>
        <v/>
      </c>
      <c r="M45" s="3115">
        <f>M14+M44</f>
        <v/>
      </c>
      <c r="N45" s="3115">
        <f>N14+N44</f>
        <v/>
      </c>
      <c r="O45" s="3130" t="n"/>
      <c r="P45" s="3130" t="n"/>
      <c r="Q45" s="3122" t="n"/>
      <c r="R45" s="3130" t="n"/>
      <c r="S45" s="3122" t="n"/>
      <c r="T45" s="3130" t="n"/>
      <c r="U45" s="3122" t="n"/>
      <c r="V45" s="3130" t="n"/>
      <c r="W45" s="3122" t="n"/>
      <c r="X45" s="3130" t="n"/>
      <c r="Y45" s="3122" t="n"/>
      <c r="Z45" s="3130" t="n"/>
    </row>
    <row r="46" ht="13.15" customFormat="1" customHeight="1" s="3072">
      <c r="A46" s="3122" t="n"/>
      <c r="C46" s="3114" t="n"/>
      <c r="E46" s="3114" t="n"/>
      <c r="F46" s="3114" t="n"/>
      <c r="G46" s="3122" t="n"/>
      <c r="H46" s="3121" t="n"/>
      <c r="I46" s="3114" t="n"/>
      <c r="J46" s="3121" t="n"/>
      <c r="K46" s="3114" t="n"/>
      <c r="L46" s="3121" t="n"/>
      <c r="M46" s="3114" t="n"/>
      <c r="N46" s="3121" t="n"/>
      <c r="O46" s="3114" t="n"/>
      <c r="P46" s="3121" t="n"/>
      <c r="Q46" s="744" t="n"/>
      <c r="R46" s="744" t="n"/>
      <c r="S46" s="744" t="n"/>
      <c r="T46" s="744" t="n"/>
      <c r="U46" s="744" t="n"/>
      <c r="V46" s="744" t="n"/>
      <c r="W46" s="744" t="n"/>
      <c r="X46" s="744" t="n"/>
      <c r="Y46" s="3137" t="n"/>
      <c r="Z46" s="3121" t="n"/>
    </row>
    <row r="47" ht="13.15" customFormat="1" customHeight="1" s="3072">
      <c r="A47" s="3122" t="n"/>
      <c r="B47" s="3132" t="inlineStr">
        <is>
          <t>Leveraged IRR:</t>
        </is>
      </c>
      <c r="C47" s="3114" t="n"/>
      <c r="E47" s="3114" t="n"/>
      <c r="F47" s="3121" t="n"/>
      <c r="G47" s="3114" t="n"/>
      <c r="H47" s="3121" t="n"/>
      <c r="I47" s="3114" t="n"/>
      <c r="J47" s="3121" t="n"/>
      <c r="K47" s="3114" t="n"/>
      <c r="L47" s="3121" t="n"/>
      <c r="M47" s="3114" t="n"/>
      <c r="N47" s="3121" t="n"/>
      <c r="O47" s="3114" t="n"/>
      <c r="P47" s="3121" t="n"/>
      <c r="Q47" s="744" t="n"/>
      <c r="R47" s="744" t="n"/>
      <c r="S47" s="744" t="n"/>
      <c r="T47" s="744" t="n"/>
      <c r="U47" s="744" t="n"/>
      <c r="V47" s="744" t="n"/>
      <c r="W47" s="744" t="n"/>
      <c r="X47" s="744" t="n"/>
      <c r="Y47" s="3137" t="n"/>
      <c r="Z47" s="3121" t="n"/>
    </row>
    <row r="48" ht="13.15" customFormat="1" customHeight="1" s="3072">
      <c r="A48" s="3135" t="n">
        <v>3</v>
      </c>
      <c r="B48" s="3136" t="inlineStr">
        <is>
          <t>3-Year IRR</t>
        </is>
      </c>
      <c r="C48" s="755">
        <f>IRR(D48:G48)</f>
        <v/>
      </c>
      <c r="D48" s="3115">
        <f>D41</f>
        <v/>
      </c>
      <c r="E48" s="3115">
        <f>E41</f>
        <v/>
      </c>
      <c r="F48" s="3115">
        <f>F41</f>
        <v/>
      </c>
      <c r="G48" s="3115">
        <f>G41+G45</f>
        <v/>
      </c>
      <c r="H48" s="3115" t="n"/>
      <c r="I48" s="3115" t="n"/>
      <c r="J48" s="3115" t="n"/>
      <c r="K48" s="3115" t="n"/>
      <c r="L48" s="3115" t="n"/>
      <c r="M48" s="3115" t="n"/>
      <c r="N48" s="3115" t="n"/>
      <c r="O48" s="3137" t="n"/>
      <c r="P48" s="3138" t="n"/>
      <c r="Q48" s="744" t="n"/>
      <c r="R48" s="744" t="n"/>
      <c r="S48" s="744" t="n"/>
      <c r="T48" s="744" t="n"/>
      <c r="U48" s="744" t="n"/>
      <c r="V48" s="744" t="n"/>
      <c r="W48" s="744" t="n"/>
      <c r="X48" s="744" t="n"/>
      <c r="Y48" s="3137" t="n"/>
      <c r="Z48" s="3121" t="n"/>
    </row>
    <row r="49" ht="13.15" customFormat="1" customHeight="1" s="3072">
      <c r="A49" s="3135">
        <f>A48+1</f>
        <v/>
      </c>
      <c r="B49" s="3136" t="inlineStr">
        <is>
          <t>4-Year IRR</t>
        </is>
      </c>
      <c r="C49" s="755">
        <f>IRR(D49:H49)</f>
        <v/>
      </c>
      <c r="D49" s="3115">
        <f>D48</f>
        <v/>
      </c>
      <c r="E49" s="3115">
        <f>E48</f>
        <v/>
      </c>
      <c r="F49" s="3115">
        <f>F48</f>
        <v/>
      </c>
      <c r="G49" s="3115">
        <f>G41</f>
        <v/>
      </c>
      <c r="H49" s="3115">
        <f>H41+H45</f>
        <v/>
      </c>
      <c r="I49" s="3115" t="n"/>
      <c r="J49" s="3115" t="n"/>
      <c r="K49" s="3115" t="n"/>
      <c r="L49" s="3115" t="n"/>
      <c r="M49" s="3115" t="n"/>
      <c r="N49" s="3115" t="n"/>
      <c r="O49" s="3137" t="n"/>
      <c r="P49" s="3138" t="n"/>
      <c r="Q49" s="744" t="n"/>
      <c r="R49" s="744" t="n"/>
      <c r="S49" s="744" t="n"/>
      <c r="T49" s="744" t="n"/>
      <c r="U49" s="744" t="n"/>
      <c r="V49" s="744" t="n"/>
      <c r="W49" s="744" t="n"/>
      <c r="X49" s="744" t="n"/>
      <c r="Y49" s="3137" t="n"/>
      <c r="Z49" s="3121" t="n"/>
    </row>
    <row r="50" ht="13.15" customFormat="1" customHeight="1" s="3072">
      <c r="A50" s="3135">
        <f>A49+1</f>
        <v/>
      </c>
      <c r="B50" s="3136" t="inlineStr">
        <is>
          <t>5-Year IRR</t>
        </is>
      </c>
      <c r="C50" s="755">
        <f>IRR(D50:I50)</f>
        <v/>
      </c>
      <c r="D50" s="3115">
        <f>D49</f>
        <v/>
      </c>
      <c r="E50" s="3115">
        <f>E49</f>
        <v/>
      </c>
      <c r="F50" s="3115">
        <f>F49</f>
        <v/>
      </c>
      <c r="G50" s="3115">
        <f>G49</f>
        <v/>
      </c>
      <c r="H50" s="3115">
        <f>H41</f>
        <v/>
      </c>
      <c r="I50" s="3115">
        <f>I41+I45</f>
        <v/>
      </c>
      <c r="J50" s="3115" t="n"/>
      <c r="K50" s="3115" t="n"/>
      <c r="L50" s="3115" t="n"/>
      <c r="M50" s="3115" t="n"/>
      <c r="N50" s="3115" t="n"/>
      <c r="O50" s="3116" t="n"/>
      <c r="P50" s="3116" t="n"/>
      <c r="Q50" s="3116" t="n"/>
      <c r="R50" s="3116" t="n"/>
      <c r="S50" s="3116" t="n"/>
      <c r="T50" s="3116" t="n"/>
      <c r="U50" s="3116" t="n"/>
      <c r="V50" s="3116" t="n"/>
      <c r="W50" s="3116" t="n"/>
      <c r="X50" s="3116" t="n"/>
      <c r="Y50" s="3116" t="n"/>
      <c r="Z50" s="3118" t="n"/>
    </row>
    <row r="51" ht="13.15" customFormat="1" customHeight="1" s="3072">
      <c r="A51" s="3135">
        <f>A50+1</f>
        <v/>
      </c>
      <c r="B51" s="3136" t="inlineStr">
        <is>
          <t>6-Year IRR</t>
        </is>
      </c>
      <c r="C51" s="755">
        <f>IRR(D51:J51)</f>
        <v/>
      </c>
      <c r="D51" s="3115">
        <f>D50</f>
        <v/>
      </c>
      <c r="E51" s="3115">
        <f>E50</f>
        <v/>
      </c>
      <c r="F51" s="3115">
        <f>F50</f>
        <v/>
      </c>
      <c r="G51" s="3115">
        <f>G50</f>
        <v/>
      </c>
      <c r="H51" s="3115">
        <f>H50</f>
        <v/>
      </c>
      <c r="I51" s="3115">
        <f>I41</f>
        <v/>
      </c>
      <c r="J51" s="3115">
        <f>J41+J45</f>
        <v/>
      </c>
      <c r="K51" s="3115" t="n"/>
      <c r="L51" s="3115" t="n"/>
      <c r="M51" s="3115" t="n"/>
      <c r="N51" s="3115" t="n"/>
      <c r="O51" s="3116" t="n"/>
      <c r="P51" s="3116" t="n"/>
      <c r="Q51" s="3116" t="n"/>
      <c r="R51" s="3116" t="n"/>
      <c r="S51" s="3117" t="n"/>
      <c r="T51" s="3118" t="n"/>
      <c r="U51" s="3117" t="n"/>
      <c r="V51" s="3118" t="n"/>
      <c r="W51" s="3117" t="n"/>
      <c r="X51" s="3118" t="n"/>
      <c r="Y51" s="3117" t="n"/>
      <c r="Z51" s="3118" t="n"/>
    </row>
    <row r="52" ht="13.15" customFormat="1" customHeight="1" s="3072">
      <c r="A52" s="3135">
        <f>A51+1</f>
        <v/>
      </c>
      <c r="B52" s="3136" t="inlineStr">
        <is>
          <t>7-Year IRR</t>
        </is>
      </c>
      <c r="C52" s="755">
        <f>IRR(D52:K52)</f>
        <v/>
      </c>
      <c r="D52" s="3115">
        <f>D51</f>
        <v/>
      </c>
      <c r="E52" s="3115">
        <f>E51</f>
        <v/>
      </c>
      <c r="F52" s="3115">
        <f>F51</f>
        <v/>
      </c>
      <c r="G52" s="3115">
        <f>G51</f>
        <v/>
      </c>
      <c r="H52" s="3115">
        <f>H51</f>
        <v/>
      </c>
      <c r="I52" s="3115">
        <f>I51</f>
        <v/>
      </c>
      <c r="J52" s="3115">
        <f>J41</f>
        <v/>
      </c>
      <c r="K52" s="3115">
        <f>K41+K45</f>
        <v/>
      </c>
      <c r="L52" s="3115" t="n"/>
      <c r="M52" s="3115" t="n"/>
      <c r="N52" s="3115" t="n"/>
      <c r="O52" s="3116" t="n"/>
      <c r="P52" s="3116" t="n"/>
      <c r="Q52" s="3116" t="n"/>
      <c r="R52" s="3116" t="n"/>
      <c r="S52" s="3117" t="n"/>
      <c r="T52" s="3118" t="n"/>
      <c r="U52" s="3117" t="n"/>
      <c r="V52" s="3118" t="n"/>
      <c r="W52" s="3117" t="n"/>
      <c r="X52" s="3118" t="n"/>
      <c r="Y52" s="3117" t="n"/>
      <c r="Z52" s="3118" t="n"/>
    </row>
    <row r="53" ht="13.15" customFormat="1" customHeight="1" s="3072">
      <c r="A53" s="3135" t="n">
        <v>10</v>
      </c>
      <c r="B53" s="3136" t="inlineStr">
        <is>
          <t>10-Year IRR</t>
        </is>
      </c>
      <c r="C53" s="755">
        <f>IRR(D53:N53)</f>
        <v/>
      </c>
      <c r="D53" s="3115">
        <f>D52</f>
        <v/>
      </c>
      <c r="E53" s="3115">
        <f>E52</f>
        <v/>
      </c>
      <c r="F53" s="3115">
        <f>F52</f>
        <v/>
      </c>
      <c r="G53" s="3115">
        <f>G52</f>
        <v/>
      </c>
      <c r="H53" s="3115">
        <f>H52</f>
        <v/>
      </c>
      <c r="I53" s="3115">
        <f>I52</f>
        <v/>
      </c>
      <c r="J53" s="3115">
        <f>J52</f>
        <v/>
      </c>
      <c r="K53" s="3115">
        <f>K41</f>
        <v/>
      </c>
      <c r="L53" s="3115">
        <f>L41</f>
        <v/>
      </c>
      <c r="M53" s="3115">
        <f>M41</f>
        <v/>
      </c>
      <c r="N53" s="3115">
        <f>N41+N45</f>
        <v/>
      </c>
      <c r="O53" s="3116" t="n"/>
      <c r="P53" s="3116" t="n"/>
      <c r="Q53" s="3116" t="n"/>
      <c r="R53" s="3116" t="n"/>
      <c r="S53" s="3117" t="n"/>
      <c r="T53" s="3118" t="n"/>
      <c r="U53" s="3117" t="n"/>
      <c r="V53" s="3118" t="n"/>
      <c r="W53" s="3117" t="n"/>
      <c r="X53" s="3118" t="n"/>
      <c r="Y53" s="3117" t="n"/>
      <c r="Z53" s="3118" t="n"/>
    </row>
    <row r="54" ht="13.15" customFormat="1" customHeight="1" s="3072">
      <c r="A54" s="3122" t="n"/>
      <c r="C54" s="3114" t="n"/>
      <c r="D54" s="3115" t="n"/>
      <c r="E54" s="3115" t="n"/>
      <c r="F54" s="3115" t="n"/>
      <c r="G54" s="3115" t="n"/>
      <c r="H54" s="3115" t="n"/>
      <c r="I54" s="3115" t="n"/>
      <c r="J54" s="3115" t="n"/>
      <c r="K54" s="3115" t="n"/>
      <c r="L54" s="3115" t="n"/>
      <c r="M54" s="3115" t="n"/>
      <c r="N54" s="3115" t="n"/>
      <c r="O54" s="3116" t="n"/>
      <c r="P54" s="3116" t="n"/>
      <c r="Q54" s="3116" t="n"/>
      <c r="R54" s="3116" t="n"/>
      <c r="S54" s="3117" t="n"/>
      <c r="T54" s="3118" t="n"/>
      <c r="U54" s="3117" t="n"/>
      <c r="V54" s="3118" t="n"/>
      <c r="W54" s="3117" t="n"/>
      <c r="X54" s="3118" t="n"/>
      <c r="Y54" s="3117" t="n"/>
      <c r="Z54" s="3118" t="n"/>
    </row>
    <row r="55" ht="13.15" customFormat="1" customHeight="1" s="3072">
      <c r="A55" s="3122" t="n"/>
      <c r="C55" s="3114" t="n"/>
      <c r="D55" s="3115" t="n"/>
      <c r="E55" s="3115" t="n"/>
      <c r="F55" s="3115" t="n"/>
      <c r="G55" s="3115" t="n"/>
      <c r="H55" s="3115" t="n"/>
      <c r="I55" s="3115" t="n"/>
      <c r="J55" s="3115" t="n"/>
      <c r="K55" s="3115" t="n"/>
      <c r="L55" s="3115" t="n"/>
      <c r="M55" s="3115" t="n"/>
      <c r="N55" s="3115" t="n"/>
      <c r="O55" s="3116" t="n"/>
      <c r="P55" s="3116" t="n"/>
      <c r="Q55" s="3116" t="n"/>
      <c r="R55" s="3116" t="n"/>
      <c r="S55" s="3117" t="n"/>
      <c r="T55" s="3118" t="n"/>
      <c r="U55" s="3117" t="n"/>
      <c r="V55" s="3118" t="n"/>
      <c r="W55" s="3117" t="n"/>
      <c r="X55" s="3118" t="n"/>
      <c r="Y55" s="3117" t="n"/>
      <c r="Z55" s="3118" t="n"/>
    </row>
    <row r="56" ht="13.15" customFormat="1" customHeight="1" s="3072">
      <c r="A56" s="3122" t="n"/>
      <c r="C56" s="3114" t="n"/>
      <c r="D56" s="3115" t="n"/>
      <c r="E56" s="3115" t="n"/>
      <c r="F56" s="3115" t="n"/>
      <c r="G56" s="3115" t="n"/>
      <c r="H56" s="3115" t="n"/>
      <c r="I56" s="3115" t="n"/>
      <c r="J56" s="3115" t="n"/>
      <c r="K56" s="3115" t="n"/>
      <c r="L56" s="3115" t="n"/>
      <c r="M56" s="3115" t="n"/>
      <c r="N56" s="3115" t="n"/>
      <c r="O56" s="3116" t="n"/>
      <c r="P56" s="3116" t="n"/>
      <c r="Q56" s="3116" t="n"/>
      <c r="R56" s="3116" t="n"/>
      <c r="S56" s="3117" t="n"/>
      <c r="T56" s="3118" t="n"/>
      <c r="U56" s="3117" t="n"/>
      <c r="V56" s="3118" t="n"/>
      <c r="W56" s="3117" t="n"/>
      <c r="X56" s="3118" t="n"/>
      <c r="Y56" s="3117" t="n"/>
      <c r="Z56" s="3118" t="n"/>
    </row>
    <row r="57" ht="13.15" customFormat="1" customHeight="1" s="3072">
      <c r="A57" s="3122" t="n"/>
      <c r="C57" s="3114" t="n"/>
      <c r="D57" s="3115" t="n"/>
      <c r="E57" s="3115" t="n"/>
      <c r="F57" s="3115" t="n"/>
      <c r="G57" s="3115" t="n"/>
      <c r="H57" s="3115" t="n"/>
      <c r="I57" s="3115" t="n"/>
      <c r="J57" s="3115" t="n"/>
      <c r="K57" s="3115" t="n"/>
      <c r="L57" s="3115" t="n"/>
      <c r="M57" s="3115" t="n"/>
      <c r="N57" s="3115" t="n"/>
      <c r="O57" s="3116" t="n"/>
      <c r="P57" s="3116" t="n"/>
      <c r="Q57" s="3116" t="n"/>
      <c r="R57" s="3116" t="n"/>
      <c r="S57" s="3117" t="n"/>
      <c r="T57" s="3118" t="n"/>
      <c r="U57" s="3117" t="n"/>
      <c r="V57" s="3118" t="n"/>
      <c r="W57" s="3117" t="n"/>
      <c r="X57" s="3118" t="n"/>
      <c r="Y57" s="3117" t="n"/>
      <c r="Z57" s="3118" t="n"/>
    </row>
    <row r="58" ht="13.15" customFormat="1" customHeight="1" s="3072">
      <c r="A58" s="3122" t="n"/>
      <c r="C58" s="3114" t="n"/>
      <c r="D58" s="3115" t="n"/>
      <c r="E58" s="3115" t="n"/>
      <c r="F58" s="3115" t="n"/>
      <c r="G58" s="3115" t="n"/>
      <c r="H58" s="3115" t="n"/>
      <c r="I58" s="3115" t="n"/>
      <c r="J58" s="3115" t="n"/>
      <c r="K58" s="3115" t="n"/>
      <c r="L58" s="3115" t="n"/>
      <c r="M58" s="3115" t="n"/>
      <c r="N58" s="3115" t="n"/>
      <c r="O58" s="3116" t="n"/>
      <c r="P58" s="3116" t="n"/>
      <c r="Q58" s="3116" t="n"/>
      <c r="R58" s="3116" t="n"/>
      <c r="S58" s="3117" t="n"/>
      <c r="T58" s="3118" t="n"/>
      <c r="U58" s="3117" t="n"/>
      <c r="V58" s="3118" t="n"/>
      <c r="W58" s="3117" t="n"/>
      <c r="X58" s="3118" t="n"/>
      <c r="Y58" s="3117" t="n"/>
      <c r="Z58" s="3118" t="n"/>
    </row>
    <row r="59" ht="13.15" customFormat="1" customHeight="1" s="3119">
      <c r="A59" s="3122" t="n"/>
      <c r="C59" s="3120" t="inlineStr">
        <is>
          <t>Check IRR's:</t>
        </is>
      </c>
      <c r="D59" s="3071" t="n"/>
      <c r="E59" s="3071" t="n"/>
      <c r="F59" s="3071" t="n"/>
      <c r="G59" s="3071" t="n"/>
      <c r="H59" s="3071" t="n"/>
      <c r="I59" s="3121" t="n"/>
      <c r="J59" s="3071" t="n"/>
      <c r="K59" s="3071" t="n"/>
      <c r="L59" s="3071" t="n"/>
      <c r="M59" s="3071" t="n"/>
      <c r="N59" s="3071" t="n"/>
      <c r="O59" s="3071" t="n"/>
      <c r="P59" s="3118" t="n"/>
      <c r="Q59" s="3118" t="n"/>
      <c r="R59" s="3118" t="n"/>
      <c r="S59" s="753" t="n"/>
      <c r="T59" s="3118" t="n"/>
      <c r="U59" s="3118" t="n"/>
      <c r="V59" s="3118" t="n"/>
      <c r="W59" s="3118" t="n"/>
      <c r="X59" s="3118" t="n"/>
      <c r="Y59" s="3118" t="n"/>
      <c r="Z59" s="3118" t="n"/>
    </row>
    <row r="60" ht="13.15" customFormat="1" customHeight="1" s="3119">
      <c r="A60" s="3122" t="n"/>
      <c r="C60" s="754">
        <f>SUM(C26:C31)-SUM('Exec Summ'!I30:I35)</f>
        <v/>
      </c>
      <c r="D60" s="3071" t="n"/>
      <c r="E60" s="3071" t="n"/>
      <c r="F60" s="3071" t="n"/>
      <c r="G60" s="3071" t="n"/>
      <c r="H60" s="3071" t="n"/>
      <c r="I60" s="3071" t="n"/>
      <c r="J60" s="3071" t="n"/>
      <c r="K60" s="3071" t="n"/>
      <c r="L60" s="3071" t="n"/>
      <c r="M60" s="3071" t="n"/>
      <c r="N60" s="3071" t="n"/>
      <c r="O60" s="3071" t="n"/>
      <c r="P60" s="3118" t="n"/>
      <c r="Q60" s="3118" t="n"/>
      <c r="R60" s="3118" t="n"/>
      <c r="S60" s="3118" t="n"/>
      <c r="T60" s="3118" t="n"/>
      <c r="U60" s="3118" t="n"/>
      <c r="V60" s="3118" t="n"/>
      <c r="W60" s="3118" t="n"/>
      <c r="X60" s="3118" t="n"/>
      <c r="Y60" s="3118" t="n"/>
      <c r="Z60" s="3118" t="n"/>
    </row>
    <row r="61" ht="13.15" customFormat="1" customHeight="1" s="3119">
      <c r="A61" s="3122" t="n"/>
      <c r="C61" s="754">
        <f>SUM(C48:C53)-SUM('Exec Summ'!I38:I43)</f>
        <v/>
      </c>
      <c r="D61" s="3071" t="n"/>
      <c r="E61" s="3071" t="n"/>
      <c r="F61" s="3071" t="n"/>
      <c r="G61" s="3071" t="n"/>
      <c r="H61" s="3071" t="n"/>
      <c r="I61" s="3071" t="n"/>
      <c r="J61" s="3071" t="n"/>
      <c r="K61" s="3071" t="n"/>
      <c r="L61" s="3071" t="n"/>
      <c r="M61" s="3071" t="n"/>
      <c r="N61" s="3071" t="n"/>
      <c r="O61" s="3071" t="n"/>
      <c r="P61" s="3118" t="n"/>
      <c r="Q61" s="3118" t="n"/>
      <c r="R61" s="3118" t="n"/>
      <c r="S61" s="3118" t="n"/>
      <c r="T61" s="3118" t="n"/>
      <c r="U61" s="3118" t="n"/>
      <c r="V61" s="3118" t="n"/>
      <c r="W61" s="3118" t="n"/>
      <c r="X61" s="3118" t="n"/>
      <c r="Y61" s="3118" t="n"/>
      <c r="Z61" s="3118" t="n"/>
    </row>
  </sheetData>
  <pageMargins left="0.7" right="0.7" top="0.75" bottom="0.75" header="0.3" footer="0.3"/>
  <pageSetup orientation="landscape" scale="58"/>
</worksheet>
</file>

<file path=xl/worksheets/sheet13.xml><?xml version="1.0" encoding="utf-8"?>
<worksheet xmlns="http://schemas.openxmlformats.org/spreadsheetml/2006/main">
  <sheetPr codeName="Sheet14">
    <tabColor theme="1" tint="0.499984740745262"/>
    <outlinePr summaryBelow="1" summaryRight="1"/>
    <pageSetUpPr/>
  </sheetPr>
  <dimension ref="B2:M375"/>
  <sheetViews>
    <sheetView workbookViewId="0">
      <selection activeCell="A1" sqref="A1"/>
    </sheetView>
  </sheetViews>
  <sheetFormatPr baseColWidth="8" defaultColWidth="9.46484375" defaultRowHeight="14.25"/>
  <cols>
    <col width="3.46484375" customWidth="1" style="3145" min="1" max="1"/>
    <col width="24.46484375" customWidth="1" style="3145" min="2" max="2"/>
    <col width="13.46484375" customWidth="1" style="3145" min="3" max="3"/>
    <col width="12.46484375" customWidth="1" style="3146" min="4" max="6"/>
    <col width="15.46484375" customWidth="1" style="3146" min="7" max="7"/>
    <col width="4.46484375" customWidth="1" style="3145" min="8" max="8"/>
    <col width="21" customWidth="1" style="3145" min="9" max="9"/>
    <col width="16.46484375" customWidth="1" style="3145" min="10" max="11"/>
    <col width="10.46484375" bestFit="1" customWidth="1" style="3145" min="12" max="12"/>
    <col width="9.46484375" customWidth="1" style="3145" min="13" max="16384"/>
  </cols>
  <sheetData>
    <row r="2" ht="21" customHeight="1" s="2885">
      <c r="B2" s="775" t="inlineStr">
        <is>
          <t>LOAN CALCULATION</t>
        </is>
      </c>
    </row>
    <row r="3" ht="18" customHeight="1" s="2885">
      <c r="B3" s="622" t="n"/>
    </row>
    <row r="4">
      <c r="B4" s="776" t="n"/>
    </row>
    <row r="5">
      <c r="B5" s="3145" t="inlineStr">
        <is>
          <t>Principal</t>
        </is>
      </c>
      <c r="C5" s="3146">
        <f>'Exec Summ'!F15</f>
        <v/>
      </c>
    </row>
    <row r="6">
      <c r="B6" s="3145" t="inlineStr">
        <is>
          <t>Initial Funding</t>
        </is>
      </c>
      <c r="C6" s="3146">
        <f>C5-K27-K39-K51-K63</f>
        <v/>
      </c>
    </row>
    <row r="7">
      <c r="B7" s="3145" t="inlineStr">
        <is>
          <t>Amortization (Months)</t>
        </is>
      </c>
      <c r="C7" s="777">
        <f>'Exec Summ'!F16</f>
        <v/>
      </c>
    </row>
    <row r="8">
      <c r="B8" s="3145" t="inlineStr">
        <is>
          <t>Interest Rate</t>
        </is>
      </c>
      <c r="C8" s="778">
        <f>'Exec Summ'!F17</f>
        <v/>
      </c>
      <c r="D8" s="3147" t="n"/>
      <c r="E8" s="3147" t="n"/>
      <c r="F8" s="3147" t="n"/>
    </row>
    <row r="9">
      <c r="B9" s="3145" t="inlineStr">
        <is>
          <t>Interest Only (Months)</t>
        </is>
      </c>
      <c r="C9" s="777">
        <f>'Exec Summ'!F18</f>
        <v/>
      </c>
    </row>
    <row r="10">
      <c r="B10" s="3145" t="inlineStr">
        <is>
          <t>Loan Origination Fee</t>
        </is>
      </c>
      <c r="C10" s="908" t="n">
        <v>0</v>
      </c>
      <c r="D10" s="3147" t="n"/>
      <c r="E10" s="3147" t="n"/>
      <c r="F10" s="3147" t="n"/>
    </row>
    <row r="11">
      <c r="B11" s="3145" t="inlineStr">
        <is>
          <t>Loan Origination Fee</t>
        </is>
      </c>
      <c r="C11" s="3147">
        <f>C5*C10</f>
        <v/>
      </c>
      <c r="D11" s="3147" t="n"/>
      <c r="E11" s="3147" t="n"/>
      <c r="F11" s="3147" t="n"/>
    </row>
    <row r="12">
      <c r="B12" s="3145" t="inlineStr">
        <is>
          <t>Loan Payment (Monthly)</t>
        </is>
      </c>
      <c r="C12" s="3148">
        <f>-PMT(C8/12,C7,C5)</f>
        <v/>
      </c>
    </row>
    <row r="13">
      <c r="B13" s="3145" t="inlineStr">
        <is>
          <t>Loan Payment (Annual)</t>
        </is>
      </c>
      <c r="C13" s="3148">
        <f>C12*12</f>
        <v/>
      </c>
    </row>
    <row r="15">
      <c r="B15" s="3149" t="inlineStr">
        <is>
          <t>Year</t>
        </is>
      </c>
      <c r="C15" s="3149" t="inlineStr">
        <is>
          <t>Month</t>
        </is>
      </c>
      <c r="D15" s="3150" t="inlineStr">
        <is>
          <t>Interest</t>
        </is>
      </c>
      <c r="E15" s="3150" t="inlineStr">
        <is>
          <t>Principal</t>
        </is>
      </c>
      <c r="F15" s="3150" t="inlineStr">
        <is>
          <t>Sweep</t>
        </is>
      </c>
      <c r="G15" s="3150" t="inlineStr">
        <is>
          <t>Balance</t>
        </is>
      </c>
      <c r="I15" s="3150" t="inlineStr">
        <is>
          <t>Annual Debt Service</t>
        </is>
      </c>
      <c r="J15" s="3150" t="inlineStr">
        <is>
          <t>Year 1 Principal</t>
        </is>
      </c>
      <c r="K15" s="3150" t="inlineStr">
        <is>
          <t>Loan Funding</t>
        </is>
      </c>
      <c r="L15" s="3145" t="inlineStr">
        <is>
          <t>Principal</t>
        </is>
      </c>
      <c r="M15" s="3145" t="inlineStr">
        <is>
          <t>Interest</t>
        </is>
      </c>
    </row>
    <row r="16">
      <c r="B16" s="1574">
        <f>IF(C16/12=INT(C16/12),C16/12,"")</f>
        <v/>
      </c>
      <c r="C16" s="1935" t="n">
        <v>1</v>
      </c>
      <c r="D16" s="3146">
        <f>C5*C8/12</f>
        <v/>
      </c>
      <c r="E16" s="3146">
        <f>IF(C16&lt;=$C$9,0,$C$12-D16)</f>
        <v/>
      </c>
      <c r="G16" s="3146">
        <f>C5-E16</f>
        <v/>
      </c>
    </row>
    <row r="17">
      <c r="B17" s="1574">
        <f>IF(C17/12=INT(C17/12),C17/12,"")</f>
        <v/>
      </c>
      <c r="C17" s="1935" t="n">
        <v>2</v>
      </c>
      <c r="D17" s="3146">
        <f>G16*$C$8/12</f>
        <v/>
      </c>
      <c r="E17" s="3146">
        <f>IF(C17&lt;=$C$9,0,$C$12-D17)</f>
        <v/>
      </c>
      <c r="G17" s="3146">
        <f>G16-E17</f>
        <v/>
      </c>
    </row>
    <row r="18">
      <c r="B18" s="1574">
        <f>IF(C18/12=INT(C18/12),C18/12,"")</f>
        <v/>
      </c>
      <c r="C18" s="1935" t="n">
        <v>3</v>
      </c>
      <c r="D18" s="3146">
        <f>G17*$C$8/12</f>
        <v/>
      </c>
      <c r="E18" s="3146">
        <f>IF(C18&lt;=$C$9,0,$C$12-D18)</f>
        <v/>
      </c>
      <c r="G18" s="3146">
        <f>G17-E18</f>
        <v/>
      </c>
    </row>
    <row r="19">
      <c r="B19" s="1574">
        <f>IF(C19/12=INT(C19/12),C19/12,"")</f>
        <v/>
      </c>
      <c r="C19" s="1935" t="n">
        <v>4</v>
      </c>
      <c r="D19" s="3146">
        <f>G18*$C$8/12</f>
        <v/>
      </c>
      <c r="E19" s="3146">
        <f>IF(C19&lt;=$C$9,0,$C$12-D19)</f>
        <v/>
      </c>
      <c r="G19" s="3146">
        <f>G18-E19</f>
        <v/>
      </c>
    </row>
    <row r="20">
      <c r="B20" s="1574">
        <f>IF(C20/12=INT(C20/12),C20/12,"")</f>
        <v/>
      </c>
      <c r="C20" s="1935" t="n">
        <v>5</v>
      </c>
      <c r="D20" s="3146">
        <f>G19*$C$8/12</f>
        <v/>
      </c>
      <c r="E20" s="3146">
        <f>IF(C20&lt;=$C$9,0,$C$12-D20)</f>
        <v/>
      </c>
      <c r="G20" s="3146">
        <f>G19-E20</f>
        <v/>
      </c>
    </row>
    <row r="21">
      <c r="B21" s="1574">
        <f>IF(C21/12=INT(C21/12),C21/12,"")</f>
        <v/>
      </c>
      <c r="C21" s="1935" t="n">
        <v>6</v>
      </c>
      <c r="D21" s="3146">
        <f>G20*$C$8/12</f>
        <v/>
      </c>
      <c r="E21" s="3146">
        <f>IF(C21&lt;=$C$9,0,$C$12-D21)</f>
        <v/>
      </c>
      <c r="G21" s="3146">
        <f>G20-E21</f>
        <v/>
      </c>
    </row>
    <row r="22">
      <c r="B22" s="1574">
        <f>IF(C22/12=INT(C22/12),C22/12,"")</f>
        <v/>
      </c>
      <c r="C22" s="1935" t="n">
        <v>7</v>
      </c>
      <c r="D22" s="3146">
        <f>G21*$C$8/12</f>
        <v/>
      </c>
      <c r="E22" s="3146">
        <f>IF(C22&lt;=$C$9,0,$C$12-D22)</f>
        <v/>
      </c>
      <c r="G22" s="3146">
        <f>G21-E22</f>
        <v/>
      </c>
    </row>
    <row r="23">
      <c r="B23" s="1574">
        <f>IF(C23/12=INT(C23/12),C23/12,"")</f>
        <v/>
      </c>
      <c r="C23" s="1935" t="n">
        <v>8</v>
      </c>
      <c r="D23" s="3146">
        <f>G22*$C$8/12</f>
        <v/>
      </c>
      <c r="E23" s="3146">
        <f>IF(C23&lt;=$C$9,0,$C$12-D23)</f>
        <v/>
      </c>
      <c r="G23" s="3146">
        <f>G22-E23</f>
        <v/>
      </c>
    </row>
    <row r="24">
      <c r="B24" s="1574">
        <f>IF(C24/12=INT(C24/12),C24/12,"")</f>
        <v/>
      </c>
      <c r="C24" s="1935" t="n">
        <v>9</v>
      </c>
      <c r="D24" s="3146">
        <f>G23*$C$8/12</f>
        <v/>
      </c>
      <c r="E24" s="3146">
        <f>IF(C24&lt;=$C$9,0,$C$12-D24)</f>
        <v/>
      </c>
      <c r="G24" s="3146">
        <f>G23-E24</f>
        <v/>
      </c>
    </row>
    <row r="25">
      <c r="B25" s="1574">
        <f>IF(C25/12=INT(C25/12),C25/12,"")</f>
        <v/>
      </c>
      <c r="C25" s="1935" t="n">
        <v>10</v>
      </c>
      <c r="D25" s="3146">
        <f>G24*$C$8/12</f>
        <v/>
      </c>
      <c r="E25" s="3146">
        <f>IF(C25&lt;=$C$9,0,$C$12-D25)</f>
        <v/>
      </c>
      <c r="G25" s="3146">
        <f>G24-E25</f>
        <v/>
      </c>
    </row>
    <row r="26">
      <c r="B26" s="1574">
        <f>IF(C26/12=INT(C26/12),C26/12,"")</f>
        <v/>
      </c>
      <c r="C26" s="1935" t="n">
        <v>11</v>
      </c>
      <c r="D26" s="3146">
        <f>G25*$C$8/12</f>
        <v/>
      </c>
      <c r="E26" s="3146">
        <f>IF(C26&lt;=$C$9,0,$C$12-D26)</f>
        <v/>
      </c>
      <c r="G26" s="3146">
        <f>G25-E26</f>
        <v/>
      </c>
    </row>
    <row r="27">
      <c r="B27" s="1574">
        <f>IF(C27/12=INT(C27/12),C27/12,"")</f>
        <v/>
      </c>
      <c r="C27" s="1935" t="n">
        <v>12</v>
      </c>
      <c r="D27" s="3146">
        <f>G26*$C$8/12</f>
        <v/>
      </c>
      <c r="E27" s="3146">
        <f>IF(C27&lt;=$C$9,0,$C$12-D27)</f>
        <v/>
      </c>
      <c r="G27" s="3146">
        <f>G26-E27</f>
        <v/>
      </c>
      <c r="I27" s="3151">
        <f>SUM(D16:F27)</f>
        <v/>
      </c>
      <c r="J27" s="3151">
        <f>SUM(E16:E27)</f>
        <v/>
      </c>
      <c r="K27" s="3152" t="n">
        <v>0</v>
      </c>
      <c r="L27" s="3151">
        <f>SUM(E16:E27)</f>
        <v/>
      </c>
      <c r="M27" s="3151">
        <f>SUM(D16:D27)</f>
        <v/>
      </c>
    </row>
    <row r="28">
      <c r="B28" s="1574">
        <f>IF(C28/12=INT(C28/12),C28/12,"")</f>
        <v/>
      </c>
      <c r="C28" s="1935" t="n">
        <v>13</v>
      </c>
      <c r="D28" s="3146">
        <f>G27*$C$8/12</f>
        <v/>
      </c>
      <c r="E28" s="3146">
        <f>IF(C28&lt;=$C$9,0,$C$12-D28)</f>
        <v/>
      </c>
      <c r="G28" s="3146">
        <f>G27-E28</f>
        <v/>
      </c>
    </row>
    <row r="29">
      <c r="B29" s="1574">
        <f>IF(C29/12=INT(C29/12),C29/12,"")</f>
        <v/>
      </c>
      <c r="C29" s="1935" t="n">
        <v>14</v>
      </c>
      <c r="D29" s="3146">
        <f>G28*$C$8/12</f>
        <v/>
      </c>
      <c r="E29" s="3146">
        <f>IF(C29&lt;=$C$9,0,$C$12-D29)</f>
        <v/>
      </c>
      <c r="G29" s="3146">
        <f>G28-E29</f>
        <v/>
      </c>
    </row>
    <row r="30">
      <c r="B30" s="1574">
        <f>IF(C30/12=INT(C30/12),C30/12,"")</f>
        <v/>
      </c>
      <c r="C30" s="1935" t="n">
        <v>15</v>
      </c>
      <c r="D30" s="3146">
        <f>G29*$C$8/12</f>
        <v/>
      </c>
      <c r="E30" s="3146">
        <f>IF(C30&lt;=$C$9,0,$C$12-D30)</f>
        <v/>
      </c>
      <c r="G30" s="3146">
        <f>G29-E30</f>
        <v/>
      </c>
    </row>
    <row r="31">
      <c r="B31" s="1574">
        <f>IF(C31/12=INT(C31/12),C31/12,"")</f>
        <v/>
      </c>
      <c r="C31" s="1935" t="n">
        <v>16</v>
      </c>
      <c r="D31" s="3146">
        <f>G30*$C$8/12</f>
        <v/>
      </c>
      <c r="E31" s="3146">
        <f>IF(C31&lt;=$C$9,0,$C$12-D31)</f>
        <v/>
      </c>
      <c r="G31" s="3146">
        <f>G30-E31</f>
        <v/>
      </c>
    </row>
    <row r="32">
      <c r="B32" s="1574">
        <f>IF(C32/12=INT(C32/12),C32/12,"")</f>
        <v/>
      </c>
      <c r="C32" s="1935" t="n">
        <v>17</v>
      </c>
      <c r="D32" s="3146">
        <f>G31*$C$8/12</f>
        <v/>
      </c>
      <c r="E32" s="3146">
        <f>IF(C32&lt;=$C$9,0,$C$12-D32)</f>
        <v/>
      </c>
      <c r="G32" s="3146">
        <f>G31-E32</f>
        <v/>
      </c>
    </row>
    <row r="33">
      <c r="B33" s="1574">
        <f>IF(C33/12=INT(C33/12),C33/12,"")</f>
        <v/>
      </c>
      <c r="C33" s="1935" t="n">
        <v>18</v>
      </c>
      <c r="D33" s="3146">
        <f>G32*$C$8/12</f>
        <v/>
      </c>
      <c r="E33" s="3146">
        <f>IF(C33&lt;=$C$9,0,$C$12-D33)</f>
        <v/>
      </c>
      <c r="G33" s="3146">
        <f>G32-E33</f>
        <v/>
      </c>
    </row>
    <row r="34">
      <c r="B34" s="1574">
        <f>IF(C34/12=INT(C34/12),C34/12,"")</f>
        <v/>
      </c>
      <c r="C34" s="1935" t="n">
        <v>19</v>
      </c>
      <c r="D34" s="3146">
        <f>G33*$C$8/12</f>
        <v/>
      </c>
      <c r="E34" s="3146">
        <f>IF(C34&lt;=$C$9,0,$C$12-D34)</f>
        <v/>
      </c>
      <c r="G34" s="3146">
        <f>G33-E34</f>
        <v/>
      </c>
    </row>
    <row r="35">
      <c r="B35" s="1574">
        <f>IF(C35/12=INT(C35/12),C35/12,"")</f>
        <v/>
      </c>
      <c r="C35" s="1935" t="n">
        <v>20</v>
      </c>
      <c r="D35" s="3146">
        <f>G34*$C$8/12</f>
        <v/>
      </c>
      <c r="E35" s="3146">
        <f>IF(C35&lt;=$C$9,0,$C$12-D35)</f>
        <v/>
      </c>
      <c r="G35" s="3146">
        <f>G34-E35</f>
        <v/>
      </c>
    </row>
    <row r="36">
      <c r="B36" s="1574">
        <f>IF(C36/12=INT(C36/12),C36/12,"")</f>
        <v/>
      </c>
      <c r="C36" s="1935" t="n">
        <v>21</v>
      </c>
      <c r="D36" s="3146">
        <f>G35*$C$8/12</f>
        <v/>
      </c>
      <c r="E36" s="3146">
        <f>IF(C36&lt;=$C$9,0,$C$12-D36)</f>
        <v/>
      </c>
      <c r="G36" s="3146">
        <f>G35-E36</f>
        <v/>
      </c>
    </row>
    <row r="37">
      <c r="B37" s="1574">
        <f>IF(C37/12=INT(C37/12),C37/12,"")</f>
        <v/>
      </c>
      <c r="C37" s="1935" t="n">
        <v>22</v>
      </c>
      <c r="D37" s="3146">
        <f>G36*$C$8/12</f>
        <v/>
      </c>
      <c r="E37" s="3146">
        <f>IF(C37&lt;=$C$9,0,$C$12-D37)</f>
        <v/>
      </c>
      <c r="G37" s="3146">
        <f>G36-E37</f>
        <v/>
      </c>
    </row>
    <row r="38">
      <c r="B38" s="1574">
        <f>IF(C38/12=INT(C38/12),C38/12,"")</f>
        <v/>
      </c>
      <c r="C38" s="1935" t="n">
        <v>23</v>
      </c>
      <c r="D38" s="3146">
        <f>G37*$C$8/12</f>
        <v/>
      </c>
      <c r="E38" s="3146">
        <f>IF(C38&lt;=$C$9,0,$C$12-D38)</f>
        <v/>
      </c>
      <c r="G38" s="3146">
        <f>G37-E38</f>
        <v/>
      </c>
    </row>
    <row r="39">
      <c r="B39" s="1574">
        <f>IF(C39/12=INT(C39/12),C39/12,"")</f>
        <v/>
      </c>
      <c r="C39" s="1935" t="n">
        <v>24</v>
      </c>
      <c r="D39" s="3146">
        <f>G38*$C$8/12</f>
        <v/>
      </c>
      <c r="E39" s="3146">
        <f>IF(C39&lt;=$C$9,0,$C$12-D39)</f>
        <v/>
      </c>
      <c r="G39" s="3146">
        <f>G38-E39</f>
        <v/>
      </c>
      <c r="I39" s="3151">
        <f>SUM(D28:F39)</f>
        <v/>
      </c>
      <c r="K39" s="3152" t="n">
        <v>0</v>
      </c>
      <c r="L39" s="3151">
        <f>SUM(E28:E39)</f>
        <v/>
      </c>
      <c r="M39" s="3151">
        <f>SUM(D28:D39)</f>
        <v/>
      </c>
    </row>
    <row r="40">
      <c r="B40" s="1574">
        <f>IF(C40/12=INT(C40/12),C40/12,"")</f>
        <v/>
      </c>
      <c r="C40" s="1935" t="n">
        <v>25</v>
      </c>
      <c r="D40" s="3146">
        <f>G39*$C$8/12</f>
        <v/>
      </c>
      <c r="E40" s="3146">
        <f>IF(C40&lt;=$C$9,0,$C$12-D40)</f>
        <v/>
      </c>
      <c r="G40" s="3146">
        <f>G39-E40</f>
        <v/>
      </c>
    </row>
    <row r="41">
      <c r="B41" s="1574">
        <f>IF(C41/12=INT(C41/12),C41/12,"")</f>
        <v/>
      </c>
      <c r="C41" s="1935" t="n">
        <v>26</v>
      </c>
      <c r="D41" s="3146">
        <f>G40*$C$8/12</f>
        <v/>
      </c>
      <c r="E41" s="3146">
        <f>IF(C41&lt;=$C$9,0,$C$12-D41)</f>
        <v/>
      </c>
      <c r="G41" s="3146">
        <f>G40-E41</f>
        <v/>
      </c>
    </row>
    <row r="42">
      <c r="B42" s="1574">
        <f>IF(C42/12=INT(C42/12),C42/12,"")</f>
        <v/>
      </c>
      <c r="C42" s="1935" t="n">
        <v>27</v>
      </c>
      <c r="D42" s="3146">
        <f>G41*$C$8/12</f>
        <v/>
      </c>
      <c r="E42" s="3146">
        <f>IF(C42&lt;=$C$9,0,$C$12-D42)</f>
        <v/>
      </c>
      <c r="G42" s="3146">
        <f>G41-E42</f>
        <v/>
      </c>
    </row>
    <row r="43">
      <c r="B43" s="1574">
        <f>IF(C43/12=INT(C43/12),C43/12,"")</f>
        <v/>
      </c>
      <c r="C43" s="1935" t="n">
        <v>28</v>
      </c>
      <c r="D43" s="3146">
        <f>G42*$C$8/12</f>
        <v/>
      </c>
      <c r="E43" s="3146">
        <f>IF(C43&lt;=$C$9,0,$C$12-D43)</f>
        <v/>
      </c>
      <c r="G43" s="3146">
        <f>G42-E43</f>
        <v/>
      </c>
    </row>
    <row r="44">
      <c r="B44" s="1574">
        <f>IF(C44/12=INT(C44/12),C44/12,"")</f>
        <v/>
      </c>
      <c r="C44" s="1935" t="n">
        <v>29</v>
      </c>
      <c r="D44" s="3146">
        <f>G43*$C$8/12</f>
        <v/>
      </c>
      <c r="E44" s="3146">
        <f>IF(C44&lt;=$C$9,0,$C$12-D44)</f>
        <v/>
      </c>
      <c r="G44" s="3146">
        <f>G43-E44</f>
        <v/>
      </c>
    </row>
    <row r="45">
      <c r="B45" s="1574">
        <f>IF(C45/12=INT(C45/12),C45/12,"")</f>
        <v/>
      </c>
      <c r="C45" s="1935" t="n">
        <v>30</v>
      </c>
      <c r="D45" s="3146">
        <f>G44*$C$8/12</f>
        <v/>
      </c>
      <c r="E45" s="3146">
        <f>IF(C45&lt;=$C$9,0,$C$12-D45)</f>
        <v/>
      </c>
      <c r="G45" s="3146">
        <f>G44-E45</f>
        <v/>
      </c>
    </row>
    <row r="46">
      <c r="B46" s="1574">
        <f>IF(C46/12=INT(C46/12),C46/12,"")</f>
        <v/>
      </c>
      <c r="C46" s="1935" t="n">
        <v>31</v>
      </c>
      <c r="D46" s="3146">
        <f>G45*$C$8/12</f>
        <v/>
      </c>
      <c r="E46" s="3146">
        <f>IF(C46&lt;=$C$9,0,$C$12-D46)</f>
        <v/>
      </c>
      <c r="G46" s="3146">
        <f>G45-E46</f>
        <v/>
      </c>
    </row>
    <row r="47">
      <c r="B47" s="1574">
        <f>IF(C47/12=INT(C47/12),C47/12,"")</f>
        <v/>
      </c>
      <c r="C47" s="1935" t="n">
        <v>32</v>
      </c>
      <c r="D47" s="3146">
        <f>G46*$C$8/12</f>
        <v/>
      </c>
      <c r="E47" s="3146">
        <f>IF(C47&lt;=$C$9,0,$C$12-D47)</f>
        <v/>
      </c>
      <c r="G47" s="3146">
        <f>G46-E47</f>
        <v/>
      </c>
    </row>
    <row r="48">
      <c r="B48" s="1574">
        <f>IF(C48/12=INT(C48/12),C48/12,"")</f>
        <v/>
      </c>
      <c r="C48" s="1935" t="n">
        <v>33</v>
      </c>
      <c r="D48" s="3146">
        <f>G47*$C$8/12</f>
        <v/>
      </c>
      <c r="E48" s="3146">
        <f>IF(C48&lt;=$C$9,0,$C$12-D48)</f>
        <v/>
      </c>
      <c r="G48" s="3146">
        <f>G47-E48</f>
        <v/>
      </c>
    </row>
    <row r="49">
      <c r="B49" s="1574">
        <f>IF(C49/12=INT(C49/12),C49/12,"")</f>
        <v/>
      </c>
      <c r="C49" s="1935" t="n">
        <v>34</v>
      </c>
      <c r="D49" s="3146">
        <f>G48*$C$8/12</f>
        <v/>
      </c>
      <c r="E49" s="3146">
        <f>IF(C49&lt;=$C$9,0,$C$12-D49)</f>
        <v/>
      </c>
      <c r="G49" s="3146">
        <f>G48-E49</f>
        <v/>
      </c>
    </row>
    <row r="50">
      <c r="B50" s="1574">
        <f>IF(C50/12=INT(C50/12),C50/12,"")</f>
        <v/>
      </c>
      <c r="C50" s="1935" t="n">
        <v>35</v>
      </c>
      <c r="D50" s="3146">
        <f>G49*$C$8/12</f>
        <v/>
      </c>
      <c r="E50" s="3146">
        <f>IF(C50&lt;=$C$9,0,$C$12-D50)</f>
        <v/>
      </c>
      <c r="G50" s="3146">
        <f>G49-E50</f>
        <v/>
      </c>
    </row>
    <row r="51">
      <c r="B51" s="1574">
        <f>IF(C51/12=INT(C51/12),C51/12,"")</f>
        <v/>
      </c>
      <c r="C51" s="1935" t="n">
        <v>36</v>
      </c>
      <c r="D51" s="3146">
        <f>G50*$C$8/12</f>
        <v/>
      </c>
      <c r="E51" s="3146">
        <f>IF(C51&lt;=$C$9,0,$C$12-D51)</f>
        <v/>
      </c>
      <c r="G51" s="3146">
        <f>G50-E51</f>
        <v/>
      </c>
      <c r="I51" s="3151">
        <f>SUM(D40:F51)</f>
        <v/>
      </c>
      <c r="K51" s="3152" t="n">
        <v>0</v>
      </c>
      <c r="L51" s="3151">
        <f>SUM(E40:E51)</f>
        <v/>
      </c>
      <c r="M51" s="3151">
        <f>SUM(D40:D51)</f>
        <v/>
      </c>
    </row>
    <row r="52">
      <c r="B52" s="1574">
        <f>IF(C52/12=INT(C52/12),C52/12,"")</f>
        <v/>
      </c>
      <c r="C52" s="1935" t="n">
        <v>37</v>
      </c>
      <c r="D52" s="3146">
        <f>G51*$C$8/12</f>
        <v/>
      </c>
      <c r="E52" s="3146">
        <f>IF(C52&lt;=$C$9,0,$C$12-D52)</f>
        <v/>
      </c>
      <c r="G52" s="3146">
        <f>G51-E52</f>
        <v/>
      </c>
    </row>
    <row r="53">
      <c r="B53" s="1574">
        <f>IF(C53/12=INT(C53/12),C53/12,"")</f>
        <v/>
      </c>
      <c r="C53" s="1935" t="n">
        <v>38</v>
      </c>
      <c r="D53" s="3146">
        <f>G52*$C$8/12</f>
        <v/>
      </c>
      <c r="E53" s="3146">
        <f>IF(C53&lt;=$C$9,0,$C$12-D53)</f>
        <v/>
      </c>
      <c r="G53" s="3146">
        <f>G52-E53</f>
        <v/>
      </c>
    </row>
    <row r="54">
      <c r="B54" s="1574">
        <f>IF(C54/12=INT(C54/12),C54/12,"")</f>
        <v/>
      </c>
      <c r="C54" s="1935" t="n">
        <v>39</v>
      </c>
      <c r="D54" s="3146">
        <f>G53*$C$8/12</f>
        <v/>
      </c>
      <c r="E54" s="3146">
        <f>IF(C54&lt;=$C$9,0,$C$12-D54)</f>
        <v/>
      </c>
      <c r="G54" s="3146">
        <f>G53-E54</f>
        <v/>
      </c>
    </row>
    <row r="55">
      <c r="B55" s="1574">
        <f>IF(C55/12=INT(C55/12),C55/12,"")</f>
        <v/>
      </c>
      <c r="C55" s="1935" t="n">
        <v>40</v>
      </c>
      <c r="D55" s="3146">
        <f>G54*$C$8/12</f>
        <v/>
      </c>
      <c r="E55" s="3146">
        <f>IF(C55&lt;=$C$9,0,$C$12-D55)</f>
        <v/>
      </c>
      <c r="G55" s="3146">
        <f>G54-E55</f>
        <v/>
      </c>
    </row>
    <row r="56">
      <c r="B56" s="1574">
        <f>IF(C56/12=INT(C56/12),C56/12,"")</f>
        <v/>
      </c>
      <c r="C56" s="1935" t="n">
        <v>41</v>
      </c>
      <c r="D56" s="3146">
        <f>G55*$C$8/12</f>
        <v/>
      </c>
      <c r="E56" s="3146">
        <f>IF(C56&lt;=$C$9,0,$C$12-D56)</f>
        <v/>
      </c>
      <c r="G56" s="3146">
        <f>G55-E56</f>
        <v/>
      </c>
    </row>
    <row r="57">
      <c r="B57" s="1574">
        <f>IF(C57/12=INT(C57/12),C57/12,"")</f>
        <v/>
      </c>
      <c r="C57" s="1935" t="n">
        <v>42</v>
      </c>
      <c r="D57" s="3146">
        <f>G56*$C$8/12</f>
        <v/>
      </c>
      <c r="E57" s="3146">
        <f>IF(C57&lt;=$C$9,0,$C$12-D57)</f>
        <v/>
      </c>
      <c r="G57" s="3146">
        <f>G56-E57</f>
        <v/>
      </c>
    </row>
    <row r="58">
      <c r="B58" s="1574">
        <f>IF(C58/12=INT(C58/12),C58/12,"")</f>
        <v/>
      </c>
      <c r="C58" s="1935" t="n">
        <v>43</v>
      </c>
      <c r="D58" s="3146">
        <f>G57*$C$8/12</f>
        <v/>
      </c>
      <c r="E58" s="3146">
        <f>IF(C58&lt;=$C$9,0,$C$12-D58)</f>
        <v/>
      </c>
      <c r="G58" s="3146">
        <f>G57-E58</f>
        <v/>
      </c>
    </row>
    <row r="59">
      <c r="B59" s="1574">
        <f>IF(C59/12=INT(C59/12),C59/12,"")</f>
        <v/>
      </c>
      <c r="C59" s="1935" t="n">
        <v>44</v>
      </c>
      <c r="D59" s="3146">
        <f>G58*$C$8/12</f>
        <v/>
      </c>
      <c r="E59" s="3146">
        <f>IF(C59&lt;=$C$9,0,$C$12-D59)</f>
        <v/>
      </c>
      <c r="G59" s="3146">
        <f>G58-E59</f>
        <v/>
      </c>
    </row>
    <row r="60">
      <c r="B60" s="1574">
        <f>IF(C60/12=INT(C60/12),C60/12,"")</f>
        <v/>
      </c>
      <c r="C60" s="1935" t="n">
        <v>45</v>
      </c>
      <c r="D60" s="3146">
        <f>G59*$C$8/12</f>
        <v/>
      </c>
      <c r="E60" s="3146">
        <f>IF(C60&lt;=$C$9,0,$C$12-D60)</f>
        <v/>
      </c>
      <c r="G60" s="3146">
        <f>G59-E60</f>
        <v/>
      </c>
    </row>
    <row r="61">
      <c r="B61" s="1574">
        <f>IF(C61/12=INT(C61/12),C61/12,"")</f>
        <v/>
      </c>
      <c r="C61" s="1935" t="n">
        <v>46</v>
      </c>
      <c r="D61" s="3146">
        <f>G60*$C$8/12</f>
        <v/>
      </c>
      <c r="E61" s="3146">
        <f>IF(C61&lt;=$C$9,0,$C$12-D61)</f>
        <v/>
      </c>
      <c r="G61" s="3146">
        <f>G60-E61</f>
        <v/>
      </c>
    </row>
    <row r="62">
      <c r="B62" s="1574">
        <f>IF(C62/12=INT(C62/12),C62/12,"")</f>
        <v/>
      </c>
      <c r="C62" s="1935" t="n">
        <v>47</v>
      </c>
      <c r="D62" s="3146">
        <f>G61*$C$8/12</f>
        <v/>
      </c>
      <c r="E62" s="3146">
        <f>IF(C62&lt;=$C$9,0,$C$12-D62)</f>
        <v/>
      </c>
      <c r="G62" s="3146">
        <f>G61-E62</f>
        <v/>
      </c>
    </row>
    <row r="63">
      <c r="B63" s="1574">
        <f>IF(C63/12=INT(C63/12),C63/12,"")</f>
        <v/>
      </c>
      <c r="C63" s="1935" t="n">
        <v>48</v>
      </c>
      <c r="D63" s="3146">
        <f>G62*$C$8/12</f>
        <v/>
      </c>
      <c r="E63" s="3146">
        <f>IF(C63&lt;=$C$9,0,$C$12-D63)</f>
        <v/>
      </c>
      <c r="G63" s="3146">
        <f>G62-E63</f>
        <v/>
      </c>
      <c r="I63" s="3151">
        <f>SUM(D52:F63)</f>
        <v/>
      </c>
      <c r="K63" s="3152" t="n">
        <v>0</v>
      </c>
      <c r="L63" s="3151">
        <f>SUM(E52:E63)</f>
        <v/>
      </c>
      <c r="M63" s="3151">
        <f>SUM(D52:D63)</f>
        <v/>
      </c>
    </row>
    <row r="64">
      <c r="B64" s="1574">
        <f>IF(C64/12=INT(C64/12),C64/12,"")</f>
        <v/>
      </c>
      <c r="C64" s="1935" t="n">
        <v>49</v>
      </c>
      <c r="D64" s="3146">
        <f>G63*$C$8/12</f>
        <v/>
      </c>
      <c r="E64" s="3146">
        <f>IF(C64&lt;=$C$9,0,$C$12-D64)</f>
        <v/>
      </c>
      <c r="G64" s="3146">
        <f>G63-E64</f>
        <v/>
      </c>
    </row>
    <row r="65">
      <c r="B65" s="1574">
        <f>IF(C65/12=INT(C65/12),C65/12,"")</f>
        <v/>
      </c>
      <c r="C65" s="1935" t="n">
        <v>50</v>
      </c>
      <c r="D65" s="3146">
        <f>G64*$C$8/12</f>
        <v/>
      </c>
      <c r="E65" s="3146">
        <f>IF(C65&lt;=$C$9,0,$C$12-D65)</f>
        <v/>
      </c>
      <c r="G65" s="3146">
        <f>G64-E65</f>
        <v/>
      </c>
    </row>
    <row r="66">
      <c r="B66" s="1574">
        <f>IF(C66/12=INT(C66/12),C66/12,"")</f>
        <v/>
      </c>
      <c r="C66" s="1935" t="n">
        <v>51</v>
      </c>
      <c r="D66" s="3146">
        <f>G65*$C$8/12</f>
        <v/>
      </c>
      <c r="E66" s="3146">
        <f>IF(C66&lt;=$C$9,0,$C$12-D66)</f>
        <v/>
      </c>
      <c r="G66" s="3146">
        <f>G65-E66</f>
        <v/>
      </c>
    </row>
    <row r="67">
      <c r="B67" s="1574">
        <f>IF(C67/12=INT(C67/12),C67/12,"")</f>
        <v/>
      </c>
      <c r="C67" s="1935" t="n">
        <v>52</v>
      </c>
      <c r="D67" s="3146">
        <f>G66*$C$8/12</f>
        <v/>
      </c>
      <c r="E67" s="3146">
        <f>IF(C67&lt;=$C$9,0,$C$12-D67)</f>
        <v/>
      </c>
      <c r="G67" s="3146">
        <f>G66-E67</f>
        <v/>
      </c>
    </row>
    <row r="68">
      <c r="B68" s="1574">
        <f>IF(C68/12=INT(C68/12),C68/12,"")</f>
        <v/>
      </c>
      <c r="C68" s="1935" t="n">
        <v>53</v>
      </c>
      <c r="D68" s="3146">
        <f>G67*$C$8/12</f>
        <v/>
      </c>
      <c r="E68" s="3146">
        <f>IF(C68&lt;=$C$9,0,$C$12-D68)</f>
        <v/>
      </c>
      <c r="G68" s="3146">
        <f>G67-E68</f>
        <v/>
      </c>
    </row>
    <row r="69">
      <c r="B69" s="1574">
        <f>IF(C69/12=INT(C69/12),C69/12,"")</f>
        <v/>
      </c>
      <c r="C69" s="1935" t="n">
        <v>54</v>
      </c>
      <c r="D69" s="3146">
        <f>G68*$C$8/12</f>
        <v/>
      </c>
      <c r="E69" s="3146">
        <f>IF(C69&lt;=$C$9,0,$C$12-D69)</f>
        <v/>
      </c>
      <c r="G69" s="3146">
        <f>G68-E69</f>
        <v/>
      </c>
    </row>
    <row r="70">
      <c r="B70" s="1574">
        <f>IF(C70/12=INT(C70/12),C70/12,"")</f>
        <v/>
      </c>
      <c r="C70" s="1935" t="n">
        <v>55</v>
      </c>
      <c r="D70" s="3146">
        <f>G69*$C$8/12</f>
        <v/>
      </c>
      <c r="E70" s="3146">
        <f>IF(C70&lt;=$C$9,0,$C$12-D70)</f>
        <v/>
      </c>
      <c r="G70" s="3146">
        <f>G69-E70</f>
        <v/>
      </c>
    </row>
    <row r="71">
      <c r="B71" s="1574">
        <f>IF(C71/12=INT(C71/12),C71/12,"")</f>
        <v/>
      </c>
      <c r="C71" s="1935" t="n">
        <v>56</v>
      </c>
      <c r="D71" s="3146">
        <f>G70*$C$8/12</f>
        <v/>
      </c>
      <c r="E71" s="3146">
        <f>IF(C71&lt;=$C$9,0,$C$12-D71)</f>
        <v/>
      </c>
      <c r="G71" s="3146">
        <f>G70-E71</f>
        <v/>
      </c>
    </row>
    <row r="72">
      <c r="B72" s="1574">
        <f>IF(C72/12=INT(C72/12),C72/12,"")</f>
        <v/>
      </c>
      <c r="C72" s="1935" t="n">
        <v>57</v>
      </c>
      <c r="D72" s="3146">
        <f>G71*$C$8/12</f>
        <v/>
      </c>
      <c r="E72" s="3146">
        <f>IF(C72&lt;=$C$9,0,$C$12-D72)</f>
        <v/>
      </c>
      <c r="G72" s="3146">
        <f>G71-E72</f>
        <v/>
      </c>
    </row>
    <row r="73">
      <c r="B73" s="1574">
        <f>IF(C73/12=INT(C73/12),C73/12,"")</f>
        <v/>
      </c>
      <c r="C73" s="1935" t="n">
        <v>58</v>
      </c>
      <c r="D73" s="3146">
        <f>G72*$C$8/12</f>
        <v/>
      </c>
      <c r="E73" s="3146">
        <f>IF(C73&lt;=$C$9,0,$C$12-D73)</f>
        <v/>
      </c>
      <c r="G73" s="3146">
        <f>G72-E73</f>
        <v/>
      </c>
    </row>
    <row r="74" ht="14.65" customHeight="1" s="2885" thickBot="1">
      <c r="B74" s="1574">
        <f>IF(C74/12=INT(C74/12),C74/12,"")</f>
        <v/>
      </c>
      <c r="C74" s="1935" t="n">
        <v>59</v>
      </c>
      <c r="D74" s="3146">
        <f>G73*$C$8/12</f>
        <v/>
      </c>
      <c r="E74" s="3146">
        <f>IF(C74&lt;=$C$9,0,$C$12-D74)</f>
        <v/>
      </c>
      <c r="G74" s="3146">
        <f>G73-E74</f>
        <v/>
      </c>
    </row>
    <row r="75" ht="14.65" customHeight="1" s="2885" thickBot="1">
      <c r="B75" s="1574">
        <f>IF(C75/12=INT(C75/12),C75/12,"")</f>
        <v/>
      </c>
      <c r="C75" s="1935" t="n">
        <v>60</v>
      </c>
      <c r="D75" s="3146">
        <f>G74*$C$8/12</f>
        <v/>
      </c>
      <c r="E75" s="3146">
        <f>IF(C75&lt;=$C$9,0,$C$12-D75)</f>
        <v/>
      </c>
      <c r="G75" s="3153">
        <f>G74-E75</f>
        <v/>
      </c>
      <c r="I75" s="3151">
        <f>SUM(D64:F75)</f>
        <v/>
      </c>
      <c r="L75" s="3151">
        <f>SUM(E64:E75)</f>
        <v/>
      </c>
      <c r="M75" s="3151">
        <f>SUM(D64:D75)</f>
        <v/>
      </c>
    </row>
    <row r="76">
      <c r="B76" s="1574">
        <f>IF(C76/12=INT(C76/12),C76/12,"")</f>
        <v/>
      </c>
      <c r="C76" s="1935" t="n">
        <v>61</v>
      </c>
      <c r="D76" s="3146">
        <f>G75*$C$8/12</f>
        <v/>
      </c>
      <c r="E76" s="3146">
        <f>IF(C76&lt;=$C$9,0,$C$12-D76)</f>
        <v/>
      </c>
      <c r="G76" s="3146">
        <f>G75-E76</f>
        <v/>
      </c>
    </row>
    <row r="77">
      <c r="B77" s="1574">
        <f>IF(C77/12=INT(C77/12),C77/12,"")</f>
        <v/>
      </c>
      <c r="C77" s="1935" t="n">
        <v>62</v>
      </c>
      <c r="D77" s="3146">
        <f>G76*$C$8/12</f>
        <v/>
      </c>
      <c r="E77" s="3146">
        <f>IF(C77&lt;=$C$9,0,$C$12-D77)</f>
        <v/>
      </c>
      <c r="G77" s="3146">
        <f>G76-E77</f>
        <v/>
      </c>
    </row>
    <row r="78">
      <c r="B78" s="1574">
        <f>IF(C78/12=INT(C78/12),C78/12,"")</f>
        <v/>
      </c>
      <c r="C78" s="1935" t="n">
        <v>63</v>
      </c>
      <c r="D78" s="3146">
        <f>G77*$C$8/12</f>
        <v/>
      </c>
      <c r="E78" s="3146">
        <f>IF(C78&lt;=$C$9,0,$C$12-D78)</f>
        <v/>
      </c>
      <c r="G78" s="3146">
        <f>G77-E78</f>
        <v/>
      </c>
    </row>
    <row r="79">
      <c r="B79" s="1574">
        <f>IF(C79/12=INT(C79/12),C79/12,"")</f>
        <v/>
      </c>
      <c r="C79" s="1935" t="n">
        <v>64</v>
      </c>
      <c r="D79" s="3146">
        <f>G78*$C$8/12</f>
        <v/>
      </c>
      <c r="E79" s="3146">
        <f>IF(C79&lt;=$C$9,0,$C$12-D79)</f>
        <v/>
      </c>
      <c r="G79" s="3146">
        <f>G78-E79</f>
        <v/>
      </c>
    </row>
    <row r="80">
      <c r="B80" s="1574">
        <f>IF(C80/12=INT(C80/12),C80/12,"")</f>
        <v/>
      </c>
      <c r="C80" s="1935" t="n">
        <v>65</v>
      </c>
      <c r="D80" s="3146">
        <f>G79*$C$8/12</f>
        <v/>
      </c>
      <c r="E80" s="3146">
        <f>IF(C80&lt;=$C$9,0,$C$12-D80)</f>
        <v/>
      </c>
      <c r="G80" s="3146">
        <f>G79-E80</f>
        <v/>
      </c>
    </row>
    <row r="81">
      <c r="B81" s="1574">
        <f>IF(C81/12=INT(C81/12),C81/12,"")</f>
        <v/>
      </c>
      <c r="C81" s="1935" t="n">
        <v>66</v>
      </c>
      <c r="D81" s="3146">
        <f>G80*$C$8/12</f>
        <v/>
      </c>
      <c r="E81" s="3146">
        <f>IF(C81&lt;=$C$9,0,$C$12-D81)</f>
        <v/>
      </c>
      <c r="G81" s="3146">
        <f>G80-E81</f>
        <v/>
      </c>
    </row>
    <row r="82">
      <c r="B82" s="1574">
        <f>IF(C82/12=INT(C82/12),C82/12,"")</f>
        <v/>
      </c>
      <c r="C82" s="1935" t="n">
        <v>67</v>
      </c>
      <c r="D82" s="3146">
        <f>G81*$C$8/12</f>
        <v/>
      </c>
      <c r="E82" s="3146">
        <f>IF(C82&lt;=$C$9,0,$C$12-D82)</f>
        <v/>
      </c>
      <c r="G82" s="3146">
        <f>G81-E82</f>
        <v/>
      </c>
    </row>
    <row r="83">
      <c r="B83" s="1574">
        <f>IF(C83/12=INT(C83/12),C83/12,"")</f>
        <v/>
      </c>
      <c r="C83" s="1935" t="n">
        <v>68</v>
      </c>
      <c r="D83" s="3146">
        <f>G82*$C$8/12</f>
        <v/>
      </c>
      <c r="E83" s="3146">
        <f>IF(C83&lt;=$C$9,0,$C$12-D83)</f>
        <v/>
      </c>
      <c r="G83" s="3146">
        <f>G82-E83</f>
        <v/>
      </c>
    </row>
    <row r="84">
      <c r="B84" s="1574">
        <f>IF(C84/12=INT(C84/12),C84/12,"")</f>
        <v/>
      </c>
      <c r="C84" s="1935" t="n">
        <v>69</v>
      </c>
      <c r="D84" s="3146">
        <f>G83*$C$8/12</f>
        <v/>
      </c>
      <c r="E84" s="3146">
        <f>IF(C84&lt;=$C$9,0,$C$12-D84)</f>
        <v/>
      </c>
      <c r="G84" s="3146">
        <f>G83-E84</f>
        <v/>
      </c>
    </row>
    <row r="85">
      <c r="B85" s="1574">
        <f>IF(C85/12=INT(C85/12),C85/12,"")</f>
        <v/>
      </c>
      <c r="C85" s="1935" t="n">
        <v>70</v>
      </c>
      <c r="D85" s="3146">
        <f>G84*$C$8/12</f>
        <v/>
      </c>
      <c r="E85" s="3146">
        <f>IF(C85&lt;=$C$9,0,$C$12-D85)</f>
        <v/>
      </c>
      <c r="G85" s="3146">
        <f>G84-E85</f>
        <v/>
      </c>
    </row>
    <row r="86">
      <c r="B86" s="1574">
        <f>IF(C86/12=INT(C86/12),C86/12,"")</f>
        <v/>
      </c>
      <c r="C86" s="1935" t="n">
        <v>71</v>
      </c>
      <c r="D86" s="3146">
        <f>G85*$C$8/12</f>
        <v/>
      </c>
      <c r="E86" s="3146">
        <f>IF(C86&lt;=$C$9,0,$C$12-D86)</f>
        <v/>
      </c>
      <c r="G86" s="3146">
        <f>G85-E86</f>
        <v/>
      </c>
    </row>
    <row r="87">
      <c r="B87" s="1574">
        <f>IF(C87/12=INT(C87/12),C87/12,"")</f>
        <v/>
      </c>
      <c r="C87" s="1935" t="n">
        <v>72</v>
      </c>
      <c r="D87" s="3146">
        <f>G86*$C$8/12</f>
        <v/>
      </c>
      <c r="E87" s="3146">
        <f>IF(C87&lt;=$C$9,0,$C$12-D87)</f>
        <v/>
      </c>
      <c r="G87" s="3146">
        <f>G86-E87</f>
        <v/>
      </c>
      <c r="I87" s="3151">
        <f>SUM(D76:F87)</f>
        <v/>
      </c>
      <c r="L87" s="3151">
        <f>SUM(E76:E87)</f>
        <v/>
      </c>
      <c r="M87" s="3151">
        <f>SUM(D76:D87)</f>
        <v/>
      </c>
    </row>
    <row r="88">
      <c r="B88" s="1574">
        <f>IF(C88/12=INT(C88/12),C88/12,"")</f>
        <v/>
      </c>
      <c r="C88" s="1935" t="n">
        <v>73</v>
      </c>
      <c r="D88" s="3146">
        <f>G87*$C$8/12</f>
        <v/>
      </c>
      <c r="E88" s="3146">
        <f>IF(C88&lt;=$C$9,0,$C$12-D88)</f>
        <v/>
      </c>
      <c r="G88" s="3146">
        <f>G87-E88</f>
        <v/>
      </c>
    </row>
    <row r="89">
      <c r="B89" s="1574">
        <f>IF(C89/12=INT(C89/12),C89/12,"")</f>
        <v/>
      </c>
      <c r="C89" s="1935" t="n">
        <v>74</v>
      </c>
      <c r="D89" s="3146">
        <f>G88*$C$8/12</f>
        <v/>
      </c>
      <c r="E89" s="3146">
        <f>IF(C89&lt;=$C$9,0,$C$12-D89)</f>
        <v/>
      </c>
      <c r="G89" s="3146">
        <f>G88-E89</f>
        <v/>
      </c>
    </row>
    <row r="90">
      <c r="B90" s="1574">
        <f>IF(C90/12=INT(C90/12),C90/12,"")</f>
        <v/>
      </c>
      <c r="C90" s="1935" t="n">
        <v>75</v>
      </c>
      <c r="D90" s="3146">
        <f>G89*$C$8/12</f>
        <v/>
      </c>
      <c r="E90" s="3146">
        <f>IF(C90&lt;=$C$9,0,$C$12-D90)</f>
        <v/>
      </c>
      <c r="G90" s="3146">
        <f>G89-E90</f>
        <v/>
      </c>
    </row>
    <row r="91">
      <c r="B91" s="1574">
        <f>IF(C91/12=INT(C91/12),C91/12,"")</f>
        <v/>
      </c>
      <c r="C91" s="1935" t="n">
        <v>76</v>
      </c>
      <c r="D91" s="3146">
        <f>G90*$C$8/12</f>
        <v/>
      </c>
      <c r="E91" s="3146">
        <f>IF(C91&lt;=$C$9,0,$C$12-D91)</f>
        <v/>
      </c>
      <c r="G91" s="3146">
        <f>G90-E91</f>
        <v/>
      </c>
    </row>
    <row r="92">
      <c r="B92" s="1574">
        <f>IF(C92/12=INT(C92/12),C92/12,"")</f>
        <v/>
      </c>
      <c r="C92" s="1935" t="n">
        <v>77</v>
      </c>
      <c r="D92" s="3146">
        <f>G91*$C$8/12</f>
        <v/>
      </c>
      <c r="E92" s="3146">
        <f>IF(C92&lt;=$C$9,0,$C$12-D92)</f>
        <v/>
      </c>
      <c r="G92" s="3146">
        <f>G91-E92</f>
        <v/>
      </c>
    </row>
    <row r="93">
      <c r="B93" s="1574">
        <f>IF(C93/12=INT(C93/12),C93/12,"")</f>
        <v/>
      </c>
      <c r="C93" s="1935" t="n">
        <v>78</v>
      </c>
      <c r="D93" s="3146">
        <f>G92*$C$8/12</f>
        <v/>
      </c>
      <c r="E93" s="3146">
        <f>IF(C93&lt;=$C$9,0,$C$12-D93)</f>
        <v/>
      </c>
      <c r="G93" s="3146">
        <f>G92-E93</f>
        <v/>
      </c>
    </row>
    <row r="94">
      <c r="B94" s="1574">
        <f>IF(C94/12=INT(C94/12),C94/12,"")</f>
        <v/>
      </c>
      <c r="C94" s="1935" t="n">
        <v>79</v>
      </c>
      <c r="D94" s="3146">
        <f>G93*$C$8/12</f>
        <v/>
      </c>
      <c r="E94" s="3146">
        <f>IF(C94&lt;=$C$9,0,$C$12-D94)</f>
        <v/>
      </c>
      <c r="G94" s="3146">
        <f>G93-E94</f>
        <v/>
      </c>
    </row>
    <row r="95">
      <c r="B95" s="1574">
        <f>IF(C95/12=INT(C95/12),C95/12,"")</f>
        <v/>
      </c>
      <c r="C95" s="1935" t="n">
        <v>80</v>
      </c>
      <c r="D95" s="3146">
        <f>G94*$C$8/12</f>
        <v/>
      </c>
      <c r="E95" s="3146">
        <f>IF(C95&lt;=$C$9,0,$C$12-D95)</f>
        <v/>
      </c>
      <c r="G95" s="3146">
        <f>G94-E95</f>
        <v/>
      </c>
    </row>
    <row r="96">
      <c r="B96" s="1574">
        <f>IF(C96/12=INT(C96/12),C96/12,"")</f>
        <v/>
      </c>
      <c r="C96" s="1935" t="n">
        <v>81</v>
      </c>
      <c r="D96" s="3146">
        <f>G95*$C$8/12</f>
        <v/>
      </c>
      <c r="E96" s="3146">
        <f>IF(C96&lt;=$C$9,0,$C$12-D96)</f>
        <v/>
      </c>
      <c r="G96" s="3146">
        <f>G95-E96</f>
        <v/>
      </c>
    </row>
    <row r="97">
      <c r="B97" s="1574">
        <f>IF(C97/12=INT(C97/12),C97/12,"")</f>
        <v/>
      </c>
      <c r="C97" s="1935" t="n">
        <v>82</v>
      </c>
      <c r="D97" s="3146">
        <f>G96*$C$8/12</f>
        <v/>
      </c>
      <c r="E97" s="3146">
        <f>IF(C97&lt;=$C$9,0,$C$12-D97)</f>
        <v/>
      </c>
      <c r="G97" s="3146">
        <f>G96-E97</f>
        <v/>
      </c>
    </row>
    <row r="98" ht="14.65" customHeight="1" s="2885" thickBot="1">
      <c r="B98" s="1574">
        <f>IF(C98/12=INT(C98/12),C98/12,"")</f>
        <v/>
      </c>
      <c r="C98" s="1935" t="n">
        <v>83</v>
      </c>
      <c r="D98" s="3146">
        <f>G97*$C$8/12</f>
        <v/>
      </c>
      <c r="E98" s="3146">
        <f>IF(C98&lt;=$C$9,0,$C$12-D98)</f>
        <v/>
      </c>
      <c r="G98" s="3146">
        <f>G97-E98</f>
        <v/>
      </c>
    </row>
    <row r="99" ht="14.65" customHeight="1" s="2885" thickBot="1">
      <c r="B99" s="1574">
        <f>IF(C99/12=INT(C99/12),C99/12,"")</f>
        <v/>
      </c>
      <c r="C99" s="1935" t="n">
        <v>84</v>
      </c>
      <c r="D99" s="3146">
        <f>G98*$C$8/12</f>
        <v/>
      </c>
      <c r="E99" s="3146">
        <f>IF(C99&lt;=$C$9,0,$C$12-D99)</f>
        <v/>
      </c>
      <c r="G99" s="3153">
        <f>G98-E99</f>
        <v/>
      </c>
      <c r="I99" s="3151">
        <f>SUM(D88:F99)</f>
        <v/>
      </c>
      <c r="L99" s="3151">
        <f>SUM(E88:E99)</f>
        <v/>
      </c>
      <c r="M99" s="3151">
        <f>SUM(D88:D99)</f>
        <v/>
      </c>
    </row>
    <row r="100">
      <c r="B100" s="1574">
        <f>IF(C100/12=INT(C100/12),C100/12,"")</f>
        <v/>
      </c>
      <c r="C100" s="1935" t="n">
        <v>85</v>
      </c>
      <c r="D100" s="3146">
        <f>G99*$C$8/12</f>
        <v/>
      </c>
      <c r="E100" s="3146">
        <f>IF(C100&lt;=$C$9,0,$C$12-D100)</f>
        <v/>
      </c>
      <c r="G100" s="3146">
        <f>G99-E100</f>
        <v/>
      </c>
    </row>
    <row r="101">
      <c r="B101" s="1574">
        <f>IF(C101/12=INT(C101/12),C101/12,"")</f>
        <v/>
      </c>
      <c r="C101" s="1935" t="n">
        <v>86</v>
      </c>
      <c r="D101" s="3146">
        <f>G100*$C$8/12</f>
        <v/>
      </c>
      <c r="E101" s="3146">
        <f>IF(C101&lt;=$C$9,0,$C$12-D101)</f>
        <v/>
      </c>
      <c r="G101" s="3146">
        <f>G100-E101</f>
        <v/>
      </c>
    </row>
    <row r="102">
      <c r="B102" s="1574">
        <f>IF(C102/12=INT(C102/12),C102/12,"")</f>
        <v/>
      </c>
      <c r="C102" s="1935" t="n">
        <v>87</v>
      </c>
      <c r="D102" s="3146">
        <f>G101*$C$8/12</f>
        <v/>
      </c>
      <c r="E102" s="3146">
        <f>IF(C102&lt;=$C$9,0,$C$12-D102)</f>
        <v/>
      </c>
      <c r="G102" s="3146">
        <f>G101-E102</f>
        <v/>
      </c>
    </row>
    <row r="103">
      <c r="B103" s="1574">
        <f>IF(C103/12=INT(C103/12),C103/12,"")</f>
        <v/>
      </c>
      <c r="C103" s="1935" t="n">
        <v>88</v>
      </c>
      <c r="D103" s="3146">
        <f>G102*$C$8/12</f>
        <v/>
      </c>
      <c r="E103" s="3146">
        <f>IF(C103&lt;=$C$9,0,$C$12-D103)</f>
        <v/>
      </c>
      <c r="G103" s="3146">
        <f>G102-E103</f>
        <v/>
      </c>
    </row>
    <row r="104">
      <c r="B104" s="1574">
        <f>IF(C104/12=INT(C104/12),C104/12,"")</f>
        <v/>
      </c>
      <c r="C104" s="1935" t="n">
        <v>89</v>
      </c>
      <c r="D104" s="3146">
        <f>G103*$C$8/12</f>
        <v/>
      </c>
      <c r="E104" s="3146">
        <f>IF(C104&lt;=$C$9,0,$C$12-D104)</f>
        <v/>
      </c>
      <c r="G104" s="3146">
        <f>G103-E104</f>
        <v/>
      </c>
    </row>
    <row r="105">
      <c r="B105" s="1574">
        <f>IF(C105/12=INT(C105/12),C105/12,"")</f>
        <v/>
      </c>
      <c r="C105" s="1935" t="n">
        <v>90</v>
      </c>
      <c r="D105" s="3146">
        <f>G104*$C$8/12</f>
        <v/>
      </c>
      <c r="E105" s="3146">
        <f>IF(C105&lt;=$C$9,0,$C$12-D105)</f>
        <v/>
      </c>
      <c r="G105" s="3146">
        <f>G104-E105</f>
        <v/>
      </c>
    </row>
    <row r="106">
      <c r="B106" s="1574">
        <f>IF(C106/12=INT(C106/12),C106/12,"")</f>
        <v/>
      </c>
      <c r="C106" s="1935" t="n">
        <v>91</v>
      </c>
      <c r="D106" s="3146">
        <f>G105*$C$8/12</f>
        <v/>
      </c>
      <c r="E106" s="3146">
        <f>IF(C106&lt;=$C$9,0,$C$12-D106)</f>
        <v/>
      </c>
      <c r="G106" s="3146">
        <f>G105-E106</f>
        <v/>
      </c>
    </row>
    <row r="107">
      <c r="B107" s="1574">
        <f>IF(C107/12=INT(C107/12),C107/12,"")</f>
        <v/>
      </c>
      <c r="C107" s="1935" t="n">
        <v>92</v>
      </c>
      <c r="D107" s="3146">
        <f>G106*$C$8/12</f>
        <v/>
      </c>
      <c r="E107" s="3146">
        <f>IF(C107&lt;=$C$9,0,$C$12-D107)</f>
        <v/>
      </c>
      <c r="G107" s="3146">
        <f>G106-E107</f>
        <v/>
      </c>
    </row>
    <row r="108">
      <c r="B108" s="1574">
        <f>IF(C108/12=INT(C108/12),C108/12,"")</f>
        <v/>
      </c>
      <c r="C108" s="1935" t="n">
        <v>93</v>
      </c>
      <c r="D108" s="3146">
        <f>G107*$C$8/12</f>
        <v/>
      </c>
      <c r="E108" s="3146">
        <f>IF(C108&lt;=$C$9,0,$C$12-D108)</f>
        <v/>
      </c>
      <c r="G108" s="3146">
        <f>G107-E108</f>
        <v/>
      </c>
    </row>
    <row r="109">
      <c r="B109" s="1574">
        <f>IF(C109/12=INT(C109/12),C109/12,"")</f>
        <v/>
      </c>
      <c r="C109" s="1935" t="n">
        <v>94</v>
      </c>
      <c r="D109" s="3146">
        <f>G108*$C$8/12</f>
        <v/>
      </c>
      <c r="E109" s="3146">
        <f>IF(C109&lt;=$C$9,0,$C$12-D109)</f>
        <v/>
      </c>
      <c r="G109" s="3146">
        <f>G108-E109</f>
        <v/>
      </c>
    </row>
    <row r="110">
      <c r="B110" s="1574">
        <f>IF(C110/12=INT(C110/12),C110/12,"")</f>
        <v/>
      </c>
      <c r="C110" s="1935" t="n">
        <v>95</v>
      </c>
      <c r="D110" s="3146">
        <f>G109*$C$8/12</f>
        <v/>
      </c>
      <c r="E110" s="3146">
        <f>IF(C110&lt;=$C$9,0,$C$12-D110)</f>
        <v/>
      </c>
      <c r="G110" s="3146">
        <f>G109-E110</f>
        <v/>
      </c>
    </row>
    <row r="111">
      <c r="B111" s="1574">
        <f>IF(C111/12=INT(C111/12),C111/12,"")</f>
        <v/>
      </c>
      <c r="C111" s="1935" t="n">
        <v>96</v>
      </c>
      <c r="D111" s="3146">
        <f>G110*$C$8/12</f>
        <v/>
      </c>
      <c r="E111" s="3146">
        <f>IF(C111&lt;=$C$9,0,$C$12-D111)</f>
        <v/>
      </c>
      <c r="G111" s="3146">
        <f>G110-E111</f>
        <v/>
      </c>
      <c r="I111" s="3151">
        <f>SUM(D100:F111)</f>
        <v/>
      </c>
      <c r="L111" s="3151">
        <f>SUM(E100:E111)</f>
        <v/>
      </c>
      <c r="M111" s="3151">
        <f>SUM(D100:D111)</f>
        <v/>
      </c>
    </row>
    <row r="112">
      <c r="B112" s="1574">
        <f>IF(C112/12=INT(C112/12),C112/12,"")</f>
        <v/>
      </c>
      <c r="C112" s="1935" t="n">
        <v>97</v>
      </c>
      <c r="D112" s="3146">
        <f>G111*$C$8/12</f>
        <v/>
      </c>
      <c r="E112" s="3146">
        <f>IF(C112&lt;=$C$9,0,$C$12-D112)</f>
        <v/>
      </c>
      <c r="G112" s="3146">
        <f>G111-E112</f>
        <v/>
      </c>
    </row>
    <row r="113">
      <c r="B113" s="1574">
        <f>IF(C113/12=INT(C113/12),C113/12,"")</f>
        <v/>
      </c>
      <c r="C113" s="1935" t="n">
        <v>98</v>
      </c>
      <c r="D113" s="3146">
        <f>G112*$C$8/12</f>
        <v/>
      </c>
      <c r="E113" s="3146">
        <f>IF(C113&lt;=$C$9,0,$C$12-D113)</f>
        <v/>
      </c>
      <c r="G113" s="3146">
        <f>G112-E113</f>
        <v/>
      </c>
    </row>
    <row r="114">
      <c r="B114" s="1574">
        <f>IF(C114/12=INT(C114/12),C114/12,"")</f>
        <v/>
      </c>
      <c r="C114" s="1935" t="n">
        <v>99</v>
      </c>
      <c r="D114" s="3146">
        <f>G113*$C$8/12</f>
        <v/>
      </c>
      <c r="E114" s="3146">
        <f>IF(C114&lt;=$C$9,0,$C$12-D114)</f>
        <v/>
      </c>
      <c r="G114" s="3146">
        <f>G113-E114</f>
        <v/>
      </c>
    </row>
    <row r="115">
      <c r="B115" s="1574">
        <f>IF(C115/12=INT(C115/12),C115/12,"")</f>
        <v/>
      </c>
      <c r="C115" s="1935" t="n">
        <v>100</v>
      </c>
      <c r="D115" s="3146">
        <f>G114*$C$8/12</f>
        <v/>
      </c>
      <c r="E115" s="3146">
        <f>IF(C115&lt;=$C$9,0,$C$12-D115)</f>
        <v/>
      </c>
      <c r="G115" s="3146">
        <f>G114-E115</f>
        <v/>
      </c>
    </row>
    <row r="116">
      <c r="B116" s="1574">
        <f>IF(C116/12=INT(C116/12),C116/12,"")</f>
        <v/>
      </c>
      <c r="C116" s="1935" t="n">
        <v>101</v>
      </c>
      <c r="D116" s="3146">
        <f>G115*$C$8/12</f>
        <v/>
      </c>
      <c r="E116" s="3146">
        <f>IF(C116&lt;=$C$9,0,$C$12-D116)</f>
        <v/>
      </c>
      <c r="G116" s="3146">
        <f>G115-E116</f>
        <v/>
      </c>
    </row>
    <row r="117">
      <c r="B117" s="1574">
        <f>IF(C117/12=INT(C117/12),C117/12,"")</f>
        <v/>
      </c>
      <c r="C117" s="1935" t="n">
        <v>102</v>
      </c>
      <c r="D117" s="3146">
        <f>G116*$C$8/12</f>
        <v/>
      </c>
      <c r="E117" s="3146">
        <f>IF(C117&lt;=$C$9,0,$C$12-D117)</f>
        <v/>
      </c>
      <c r="G117" s="3146">
        <f>G116-E117</f>
        <v/>
      </c>
    </row>
    <row r="118">
      <c r="B118" s="1574">
        <f>IF(C118/12=INT(C118/12),C118/12,"")</f>
        <v/>
      </c>
      <c r="C118" s="1935" t="n">
        <v>103</v>
      </c>
      <c r="D118" s="3146">
        <f>G117*$C$8/12</f>
        <v/>
      </c>
      <c r="E118" s="3146">
        <f>IF(C118&lt;=$C$9,0,$C$12-D118)</f>
        <v/>
      </c>
      <c r="G118" s="3146">
        <f>G117-E118</f>
        <v/>
      </c>
    </row>
    <row r="119">
      <c r="B119" s="1574">
        <f>IF(C119/12=INT(C119/12),C119/12,"")</f>
        <v/>
      </c>
      <c r="C119" s="1935" t="n">
        <v>104</v>
      </c>
      <c r="D119" s="3146">
        <f>G118*$C$8/12</f>
        <v/>
      </c>
      <c r="E119" s="3146">
        <f>IF(C119&lt;=$C$9,0,$C$12-D119)</f>
        <v/>
      </c>
      <c r="G119" s="3146">
        <f>G118-E119</f>
        <v/>
      </c>
    </row>
    <row r="120">
      <c r="B120" s="1574">
        <f>IF(C120/12=INT(C120/12),C120/12,"")</f>
        <v/>
      </c>
      <c r="C120" s="1935" t="n">
        <v>105</v>
      </c>
      <c r="D120" s="3146">
        <f>G119*$C$8/12</f>
        <v/>
      </c>
      <c r="E120" s="3146">
        <f>IF(C120&lt;=$C$9,0,$C$12-D120)</f>
        <v/>
      </c>
      <c r="G120" s="3146">
        <f>G119-E120</f>
        <v/>
      </c>
    </row>
    <row r="121">
      <c r="B121" s="1574">
        <f>IF(C121/12=INT(C121/12),C121/12,"")</f>
        <v/>
      </c>
      <c r="C121" s="1935" t="n">
        <v>106</v>
      </c>
      <c r="D121" s="3146">
        <f>G120*$C$8/12</f>
        <v/>
      </c>
      <c r="E121" s="3146">
        <f>IF(C121&lt;=$C$9,0,$C$12-D121)</f>
        <v/>
      </c>
      <c r="G121" s="3146">
        <f>G120-E121</f>
        <v/>
      </c>
    </row>
    <row r="122">
      <c r="B122" s="1574">
        <f>IF(C122/12=INT(C122/12),C122/12,"")</f>
        <v/>
      </c>
      <c r="C122" s="1935" t="n">
        <v>107</v>
      </c>
      <c r="D122" s="3146">
        <f>G121*$C$8/12</f>
        <v/>
      </c>
      <c r="E122" s="3146">
        <f>IF(C122&lt;=$C$9,0,$C$12-D122)</f>
        <v/>
      </c>
      <c r="G122" s="3146">
        <f>G121-E122</f>
        <v/>
      </c>
    </row>
    <row r="123">
      <c r="B123" s="1574">
        <f>IF(C123/12=INT(C123/12),C123/12,"")</f>
        <v/>
      </c>
      <c r="C123" s="1935" t="n">
        <v>108</v>
      </c>
      <c r="D123" s="3146">
        <f>G122*$C$8/12</f>
        <v/>
      </c>
      <c r="E123" s="3146">
        <f>IF(C123&lt;=$C$9,0,$C$12-D123)</f>
        <v/>
      </c>
      <c r="G123" s="3146">
        <f>G122-E123</f>
        <v/>
      </c>
      <c r="I123" s="3151">
        <f>SUM(D112:F123)</f>
        <v/>
      </c>
      <c r="L123" s="3151">
        <f>SUM(E112:E123)</f>
        <v/>
      </c>
      <c r="M123" s="3151">
        <f>SUM(D112:D123)</f>
        <v/>
      </c>
    </row>
    <row r="124">
      <c r="B124" s="1574">
        <f>IF(C124/12=INT(C124/12),C124/12,"")</f>
        <v/>
      </c>
      <c r="C124" s="1935" t="n">
        <v>109</v>
      </c>
      <c r="D124" s="3146">
        <f>G123*$C$8/12</f>
        <v/>
      </c>
      <c r="E124" s="3146">
        <f>IF(C124&lt;=$C$9,0,$C$12-D124)</f>
        <v/>
      </c>
      <c r="G124" s="3146">
        <f>G123-E124</f>
        <v/>
      </c>
    </row>
    <row r="125">
      <c r="B125" s="1574">
        <f>IF(C125/12=INT(C125/12),C125/12,"")</f>
        <v/>
      </c>
      <c r="C125" s="1935" t="n">
        <v>110</v>
      </c>
      <c r="D125" s="3146">
        <f>G124*$C$8/12</f>
        <v/>
      </c>
      <c r="E125" s="3146">
        <f>IF(C125&lt;=$C$9,0,$C$12-D125)</f>
        <v/>
      </c>
      <c r="G125" s="3146">
        <f>G124-E125</f>
        <v/>
      </c>
    </row>
    <row r="126">
      <c r="B126" s="1574">
        <f>IF(C126/12=INT(C126/12),C126/12,"")</f>
        <v/>
      </c>
      <c r="C126" s="1935" t="n">
        <v>111</v>
      </c>
      <c r="D126" s="3146">
        <f>G125*$C$8/12</f>
        <v/>
      </c>
      <c r="E126" s="3146">
        <f>IF(C126&lt;=$C$9,0,$C$12-D126)</f>
        <v/>
      </c>
      <c r="G126" s="3146">
        <f>G125-E126</f>
        <v/>
      </c>
    </row>
    <row r="127">
      <c r="B127" s="1574">
        <f>IF(C127/12=INT(C127/12),C127/12,"")</f>
        <v/>
      </c>
      <c r="C127" s="1935" t="n">
        <v>112</v>
      </c>
      <c r="D127" s="3146">
        <f>G126*$C$8/12</f>
        <v/>
      </c>
      <c r="E127" s="3146">
        <f>IF(C127&lt;=$C$9,0,$C$12-D127)</f>
        <v/>
      </c>
      <c r="G127" s="3146">
        <f>G126-E127</f>
        <v/>
      </c>
    </row>
    <row r="128">
      <c r="B128" s="1574">
        <f>IF(C128/12=INT(C128/12),C128/12,"")</f>
        <v/>
      </c>
      <c r="C128" s="1935" t="n">
        <v>113</v>
      </c>
      <c r="D128" s="3146">
        <f>G127*$C$8/12</f>
        <v/>
      </c>
      <c r="E128" s="3146">
        <f>IF(C128&lt;=$C$9,0,$C$12-D128)</f>
        <v/>
      </c>
      <c r="G128" s="3146">
        <f>G127-E128</f>
        <v/>
      </c>
    </row>
    <row r="129">
      <c r="B129" s="1574">
        <f>IF(C129/12=INT(C129/12),C129/12,"")</f>
        <v/>
      </c>
      <c r="C129" s="1935" t="n">
        <v>114</v>
      </c>
      <c r="D129" s="3146">
        <f>G128*$C$8/12</f>
        <v/>
      </c>
      <c r="E129" s="3146">
        <f>IF(C129&lt;=$C$9,0,$C$12-D129)</f>
        <v/>
      </c>
      <c r="G129" s="3146">
        <f>G128-E129</f>
        <v/>
      </c>
    </row>
    <row r="130">
      <c r="B130" s="1574">
        <f>IF(C130/12=INT(C130/12),C130/12,"")</f>
        <v/>
      </c>
      <c r="C130" s="1935" t="n">
        <v>115</v>
      </c>
      <c r="D130" s="3146">
        <f>G129*$C$8/12</f>
        <v/>
      </c>
      <c r="E130" s="3146">
        <f>IF(C130&lt;=$C$9,0,$C$12-D130)</f>
        <v/>
      </c>
      <c r="G130" s="3146">
        <f>G129-E130</f>
        <v/>
      </c>
    </row>
    <row r="131">
      <c r="B131" s="1574">
        <f>IF(C131/12=INT(C131/12),C131/12,"")</f>
        <v/>
      </c>
      <c r="C131" s="1935" t="n">
        <v>116</v>
      </c>
      <c r="D131" s="3146">
        <f>G130*$C$8/12</f>
        <v/>
      </c>
      <c r="E131" s="3146">
        <f>IF(C131&lt;=$C$9,0,$C$12-D131)</f>
        <v/>
      </c>
      <c r="G131" s="3146">
        <f>G130-E131</f>
        <v/>
      </c>
    </row>
    <row r="132">
      <c r="B132" s="1574">
        <f>IF(C132/12=INT(C132/12),C132/12,"")</f>
        <v/>
      </c>
      <c r="C132" s="1935" t="n">
        <v>117</v>
      </c>
      <c r="D132" s="3146">
        <f>G131*$C$8/12</f>
        <v/>
      </c>
      <c r="E132" s="3146">
        <f>IF(C132&lt;=$C$9,0,$C$12-D132)</f>
        <v/>
      </c>
      <c r="G132" s="3146">
        <f>G131-E132</f>
        <v/>
      </c>
    </row>
    <row r="133">
      <c r="B133" s="1574">
        <f>IF(C133/12=INT(C133/12),C133/12,"")</f>
        <v/>
      </c>
      <c r="C133" s="1935" t="n">
        <v>118</v>
      </c>
      <c r="D133" s="3146">
        <f>G132*$C$8/12</f>
        <v/>
      </c>
      <c r="E133" s="3146">
        <f>IF(C133&lt;=$C$9,0,$C$12-D133)</f>
        <v/>
      </c>
      <c r="G133" s="3146">
        <f>G132-E133</f>
        <v/>
      </c>
    </row>
    <row r="134" ht="14.65" customHeight="1" s="2885" thickBot="1">
      <c r="B134" s="1574">
        <f>IF(C134/12=INT(C134/12),C134/12,"")</f>
        <v/>
      </c>
      <c r="C134" s="1935" t="n">
        <v>119</v>
      </c>
      <c r="D134" s="3146">
        <f>G133*$C$8/12</f>
        <v/>
      </c>
      <c r="E134" s="3146">
        <f>IF(C134&lt;=$C$9,0,$C$12-D134)</f>
        <v/>
      </c>
      <c r="G134" s="3146">
        <f>G133-E134</f>
        <v/>
      </c>
    </row>
    <row r="135" ht="14.65" customHeight="1" s="2885" thickBot="1">
      <c r="B135" s="1574">
        <f>IF(C135/12=INT(C135/12),C135/12,"")</f>
        <v/>
      </c>
      <c r="C135" s="1935" t="n">
        <v>120</v>
      </c>
      <c r="D135" s="3146">
        <f>G134*$C$8/12</f>
        <v/>
      </c>
      <c r="E135" s="3146">
        <f>IF(C135&lt;=$C$9,0,$C$12-D135)</f>
        <v/>
      </c>
      <c r="G135" s="3153">
        <f>G134-E135</f>
        <v/>
      </c>
      <c r="I135" s="3151">
        <f>SUM(D124:F135)</f>
        <v/>
      </c>
      <c r="L135" s="3151">
        <f>SUM(E124:E135)</f>
        <v/>
      </c>
      <c r="M135" s="3151">
        <f>SUM(D124:D135)</f>
        <v/>
      </c>
    </row>
    <row r="136">
      <c r="B136" s="1574">
        <f>IF(C136/12=INT(C136/12),C136/12,"")</f>
        <v/>
      </c>
      <c r="C136" s="1935" t="n">
        <v>121</v>
      </c>
      <c r="D136" s="3146">
        <f>G135*$C$8/12</f>
        <v/>
      </c>
      <c r="E136" s="3146">
        <f>IF(C136&lt;=$C$9,0,$C$12-D136)</f>
        <v/>
      </c>
      <c r="G136" s="3146">
        <f>G135-E136</f>
        <v/>
      </c>
    </row>
    <row r="137">
      <c r="B137" s="1574">
        <f>IF(C137/12=INT(C137/12),C137/12,"")</f>
        <v/>
      </c>
      <c r="C137" s="1935" t="n">
        <v>122</v>
      </c>
      <c r="D137" s="3146">
        <f>G136*$C$8/12</f>
        <v/>
      </c>
      <c r="E137" s="3146">
        <f>IF(C137&lt;=$C$9,0,$C$12-D137)</f>
        <v/>
      </c>
      <c r="G137" s="3146">
        <f>G136-E137</f>
        <v/>
      </c>
    </row>
    <row r="138">
      <c r="B138" s="1574">
        <f>IF(C138/12=INT(C138/12),C138/12,"")</f>
        <v/>
      </c>
      <c r="C138" s="1935" t="n">
        <v>123</v>
      </c>
      <c r="D138" s="3146">
        <f>G137*$C$8/12</f>
        <v/>
      </c>
      <c r="E138" s="3146">
        <f>IF(C138&lt;=$C$9,0,$C$12-D138)</f>
        <v/>
      </c>
      <c r="G138" s="3146">
        <f>G137-E138</f>
        <v/>
      </c>
    </row>
    <row r="139">
      <c r="B139" s="1574">
        <f>IF(C139/12=INT(C139/12),C139/12,"")</f>
        <v/>
      </c>
      <c r="C139" s="1935" t="n">
        <v>124</v>
      </c>
      <c r="D139" s="3146">
        <f>G138*$C$8/12</f>
        <v/>
      </c>
      <c r="E139" s="3146">
        <f>IF(C139&lt;=$C$9,0,$C$12-D139)</f>
        <v/>
      </c>
      <c r="G139" s="3146">
        <f>G138-E139</f>
        <v/>
      </c>
    </row>
    <row r="140">
      <c r="B140" s="1574">
        <f>IF(C140/12=INT(C140/12),C140/12,"")</f>
        <v/>
      </c>
      <c r="C140" s="1935" t="n">
        <v>125</v>
      </c>
      <c r="D140" s="3146">
        <f>G139*$C$8/12</f>
        <v/>
      </c>
      <c r="E140" s="3146">
        <f>IF(C140&lt;=$C$9,0,$C$12-D140)</f>
        <v/>
      </c>
      <c r="G140" s="3146">
        <f>G139-E140</f>
        <v/>
      </c>
    </row>
    <row r="141">
      <c r="B141" s="1574">
        <f>IF(C141/12=INT(C141/12),C141/12,"")</f>
        <v/>
      </c>
      <c r="C141" s="1935" t="n">
        <v>126</v>
      </c>
      <c r="D141" s="3146">
        <f>G140*$C$8/12</f>
        <v/>
      </c>
      <c r="E141" s="3146">
        <f>IF(C141&lt;=$C$9,0,$C$12-D141)</f>
        <v/>
      </c>
      <c r="G141" s="3146">
        <f>G140-E141</f>
        <v/>
      </c>
    </row>
    <row r="142">
      <c r="B142" s="1574">
        <f>IF(C142/12=INT(C142/12),C142/12,"")</f>
        <v/>
      </c>
      <c r="C142" s="1935" t="n">
        <v>127</v>
      </c>
      <c r="D142" s="3146">
        <f>G141*$C$8/12</f>
        <v/>
      </c>
      <c r="E142" s="3146">
        <f>IF(C142&lt;=$C$9,0,$C$12-D142)</f>
        <v/>
      </c>
      <c r="G142" s="3146">
        <f>G141-E142</f>
        <v/>
      </c>
    </row>
    <row r="143">
      <c r="B143" s="1574">
        <f>IF(C143/12=INT(C143/12),C143/12,"")</f>
        <v/>
      </c>
      <c r="C143" s="1935" t="n">
        <v>128</v>
      </c>
      <c r="D143" s="3146">
        <f>G142*$C$8/12</f>
        <v/>
      </c>
      <c r="E143" s="3146">
        <f>IF(C143&lt;=$C$9,0,$C$12-D143)</f>
        <v/>
      </c>
      <c r="G143" s="3146">
        <f>G142-E143</f>
        <v/>
      </c>
    </row>
    <row r="144">
      <c r="B144" s="1574">
        <f>IF(C144/12=INT(C144/12),C144/12,"")</f>
        <v/>
      </c>
      <c r="C144" s="1935" t="n">
        <v>129</v>
      </c>
      <c r="D144" s="3146">
        <f>G143*$C$8/12</f>
        <v/>
      </c>
      <c r="E144" s="3146">
        <f>IF(C144&lt;=$C$9,0,$C$12-D144)</f>
        <v/>
      </c>
      <c r="G144" s="3146">
        <f>G143-E144</f>
        <v/>
      </c>
    </row>
    <row r="145">
      <c r="B145" s="1574">
        <f>IF(C145/12=INT(C145/12),C145/12,"")</f>
        <v/>
      </c>
      <c r="C145" s="1935" t="n">
        <v>130</v>
      </c>
      <c r="D145" s="3146">
        <f>G144*$C$8/12</f>
        <v/>
      </c>
      <c r="E145" s="3146">
        <f>IF(C145&lt;=$C$9,0,$C$12-D145)</f>
        <v/>
      </c>
      <c r="G145" s="3146">
        <f>G144-E145</f>
        <v/>
      </c>
    </row>
    <row r="146">
      <c r="B146" s="1574">
        <f>IF(C146/12=INT(C146/12),C146/12,"")</f>
        <v/>
      </c>
      <c r="C146" s="1935" t="n">
        <v>131</v>
      </c>
      <c r="D146" s="3146">
        <f>G145*$C$8/12</f>
        <v/>
      </c>
      <c r="E146" s="3146">
        <f>IF(C146&lt;=$C$9,0,$C$12-D146)</f>
        <v/>
      </c>
      <c r="G146" s="3146">
        <f>G145-E146</f>
        <v/>
      </c>
    </row>
    <row r="147">
      <c r="B147" s="1574">
        <f>IF(C147/12=INT(C147/12),C147/12,"")</f>
        <v/>
      </c>
      <c r="C147" s="1935" t="n">
        <v>132</v>
      </c>
      <c r="D147" s="3146">
        <f>G146*$C$8/12</f>
        <v/>
      </c>
      <c r="E147" s="3146">
        <f>IF(C147&lt;=$C$9,0,$C$12-D147)</f>
        <v/>
      </c>
      <c r="G147" s="3146">
        <f>G146-E147</f>
        <v/>
      </c>
    </row>
    <row r="148">
      <c r="B148" s="1574">
        <f>IF(C148/12=INT(C148/12),C148/12,"")</f>
        <v/>
      </c>
      <c r="C148" s="1935" t="n">
        <v>133</v>
      </c>
      <c r="D148" s="3146">
        <f>G147*$C$8/12</f>
        <v/>
      </c>
      <c r="E148" s="3146">
        <f>IF(C148&lt;=$C$9,0,$C$12-D148)</f>
        <v/>
      </c>
      <c r="G148" s="3146">
        <f>G147-E148</f>
        <v/>
      </c>
    </row>
    <row r="149">
      <c r="B149" s="1574">
        <f>IF(C149/12=INT(C149/12),C149/12,"")</f>
        <v/>
      </c>
      <c r="C149" s="1935" t="n">
        <v>134</v>
      </c>
      <c r="D149" s="3146">
        <f>G148*$C$8/12</f>
        <v/>
      </c>
      <c r="E149" s="3146">
        <f>IF(C149&lt;=$C$9,0,$C$12-D149)</f>
        <v/>
      </c>
      <c r="G149" s="3146">
        <f>G148-E149</f>
        <v/>
      </c>
    </row>
    <row r="150">
      <c r="B150" s="1574">
        <f>IF(C150/12=INT(C150/12),C150/12,"")</f>
        <v/>
      </c>
      <c r="C150" s="1935" t="n">
        <v>135</v>
      </c>
      <c r="D150" s="3146">
        <f>G149*$C$8/12</f>
        <v/>
      </c>
      <c r="E150" s="3146">
        <f>IF(C150&lt;=$C$9,0,$C$12-D150)</f>
        <v/>
      </c>
      <c r="G150" s="3146">
        <f>G149-E150</f>
        <v/>
      </c>
    </row>
    <row r="151">
      <c r="B151" s="1574">
        <f>IF(C151/12=INT(C151/12),C151/12,"")</f>
        <v/>
      </c>
      <c r="C151" s="1935" t="n">
        <v>136</v>
      </c>
      <c r="D151" s="3146">
        <f>G150*$C$8/12</f>
        <v/>
      </c>
      <c r="E151" s="3146">
        <f>IF(C151&lt;=$C$9,0,$C$12-D151)</f>
        <v/>
      </c>
      <c r="G151" s="3146">
        <f>G150-E151</f>
        <v/>
      </c>
    </row>
    <row r="152">
      <c r="B152" s="1574">
        <f>IF(C152/12=INT(C152/12),C152/12,"")</f>
        <v/>
      </c>
      <c r="C152" s="1935" t="n">
        <v>137</v>
      </c>
      <c r="D152" s="3146">
        <f>G151*$C$8/12</f>
        <v/>
      </c>
      <c r="E152" s="3146">
        <f>IF(C152&lt;=$C$9,0,$C$12-D152)</f>
        <v/>
      </c>
      <c r="G152" s="3146">
        <f>G151-E152</f>
        <v/>
      </c>
    </row>
    <row r="153">
      <c r="B153" s="1574">
        <f>IF(C153/12=INT(C153/12),C153/12,"")</f>
        <v/>
      </c>
      <c r="C153" s="1935" t="n">
        <v>138</v>
      </c>
      <c r="D153" s="3146">
        <f>G152*$C$8/12</f>
        <v/>
      </c>
      <c r="E153" s="3146">
        <f>IF(C153&lt;=$C$9,0,$C$12-D153)</f>
        <v/>
      </c>
      <c r="G153" s="3146">
        <f>G152-E153</f>
        <v/>
      </c>
    </row>
    <row r="154">
      <c r="B154" s="1574">
        <f>IF(C154/12=INT(C154/12),C154/12,"")</f>
        <v/>
      </c>
      <c r="C154" s="1935" t="n">
        <v>139</v>
      </c>
      <c r="D154" s="3146">
        <f>G153*$C$8/12</f>
        <v/>
      </c>
      <c r="E154" s="3146">
        <f>IF(C154&lt;=$C$9,0,$C$12-D154)</f>
        <v/>
      </c>
      <c r="G154" s="3146">
        <f>G153-E154</f>
        <v/>
      </c>
    </row>
    <row r="155">
      <c r="B155" s="1574">
        <f>IF(C155/12=INT(C155/12),C155/12,"")</f>
        <v/>
      </c>
      <c r="C155" s="1935" t="n">
        <v>140</v>
      </c>
      <c r="D155" s="3146">
        <f>G154*$C$8/12</f>
        <v/>
      </c>
      <c r="E155" s="3146">
        <f>IF(C155&lt;=$C$9,0,$C$12-D155)</f>
        <v/>
      </c>
      <c r="G155" s="3146">
        <f>G154-E155</f>
        <v/>
      </c>
    </row>
    <row r="156">
      <c r="B156" s="1574">
        <f>IF(C156/12=INT(C156/12),C156/12,"")</f>
        <v/>
      </c>
      <c r="C156" s="1935" t="n">
        <v>141</v>
      </c>
      <c r="D156" s="3146">
        <f>G155*$C$8/12</f>
        <v/>
      </c>
      <c r="E156" s="3146">
        <f>IF(C156&lt;=$C$9,0,$C$12-D156)</f>
        <v/>
      </c>
      <c r="G156" s="3146">
        <f>G155-E156</f>
        <v/>
      </c>
    </row>
    <row r="157">
      <c r="B157" s="1574">
        <f>IF(C157/12=INT(C157/12),C157/12,"")</f>
        <v/>
      </c>
      <c r="C157" s="1935" t="n">
        <v>142</v>
      </c>
      <c r="D157" s="3146">
        <f>G156*$C$8/12</f>
        <v/>
      </c>
      <c r="E157" s="3146">
        <f>IF(C157&lt;=$C$9,0,$C$12-D157)</f>
        <v/>
      </c>
      <c r="G157" s="3146">
        <f>G156-E157</f>
        <v/>
      </c>
    </row>
    <row r="158">
      <c r="B158" s="1574">
        <f>IF(C158/12=INT(C158/12),C158/12,"")</f>
        <v/>
      </c>
      <c r="C158" s="1935" t="n">
        <v>143</v>
      </c>
      <c r="D158" s="3146">
        <f>G157*$C$8/12</f>
        <v/>
      </c>
      <c r="E158" s="3146">
        <f>IF(C158&lt;=$C$9,0,$C$12-D158)</f>
        <v/>
      </c>
      <c r="G158" s="3146">
        <f>G157-E158</f>
        <v/>
      </c>
    </row>
    <row r="159">
      <c r="B159" s="1574">
        <f>IF(C159/12=INT(C159/12),C159/12,"")</f>
        <v/>
      </c>
      <c r="C159" s="1935" t="n">
        <v>144</v>
      </c>
      <c r="D159" s="3146">
        <f>G158*$C$8/12</f>
        <v/>
      </c>
      <c r="E159" s="3146">
        <f>IF(C159&lt;=$C$9,0,$C$12-D159)</f>
        <v/>
      </c>
      <c r="G159" s="3146">
        <f>G158-E159</f>
        <v/>
      </c>
    </row>
    <row r="160">
      <c r="B160" s="1574">
        <f>IF(C160/12=INT(C160/12),C160/12,"")</f>
        <v/>
      </c>
      <c r="C160" s="1935" t="n">
        <v>145</v>
      </c>
      <c r="D160" s="3146">
        <f>G159*$C$8/12</f>
        <v/>
      </c>
      <c r="E160" s="3146">
        <f>IF(C160&lt;=$C$9,0,$C$12-D160)</f>
        <v/>
      </c>
      <c r="G160" s="3146">
        <f>G159-E160</f>
        <v/>
      </c>
    </row>
    <row r="161">
      <c r="B161" s="1574">
        <f>IF(C161/12=INT(C161/12),C161/12,"")</f>
        <v/>
      </c>
      <c r="C161" s="1935" t="n">
        <v>146</v>
      </c>
      <c r="D161" s="3146">
        <f>G160*$C$8/12</f>
        <v/>
      </c>
      <c r="E161" s="3146">
        <f>IF(C161&lt;=$C$9,0,$C$12-D161)</f>
        <v/>
      </c>
      <c r="G161" s="3146">
        <f>G160-E161</f>
        <v/>
      </c>
    </row>
    <row r="162">
      <c r="B162" s="1574">
        <f>IF(C162/12=INT(C162/12),C162/12,"")</f>
        <v/>
      </c>
      <c r="C162" s="1935" t="n">
        <v>147</v>
      </c>
      <c r="D162" s="3146">
        <f>G161*$C$8/12</f>
        <v/>
      </c>
      <c r="E162" s="3146">
        <f>IF(C162&lt;=$C$9,0,$C$12-D162)</f>
        <v/>
      </c>
      <c r="G162" s="3146">
        <f>G161-E162</f>
        <v/>
      </c>
    </row>
    <row r="163">
      <c r="B163" s="1574">
        <f>IF(C163/12=INT(C163/12),C163/12,"")</f>
        <v/>
      </c>
      <c r="C163" s="1935" t="n">
        <v>148</v>
      </c>
      <c r="D163" s="3146">
        <f>G162*$C$8/12</f>
        <v/>
      </c>
      <c r="E163" s="3146">
        <f>IF(C163&lt;=$C$9,0,$C$12-D163)</f>
        <v/>
      </c>
      <c r="G163" s="3146">
        <f>G162-E163</f>
        <v/>
      </c>
    </row>
    <row r="164">
      <c r="B164" s="1574">
        <f>IF(C164/12=INT(C164/12),C164/12,"")</f>
        <v/>
      </c>
      <c r="C164" s="1935" t="n">
        <v>149</v>
      </c>
      <c r="D164" s="3146">
        <f>G163*$C$8/12</f>
        <v/>
      </c>
      <c r="E164" s="3146">
        <f>IF(C164&lt;=$C$9,0,$C$12-D164)</f>
        <v/>
      </c>
      <c r="G164" s="3146">
        <f>G163-E164</f>
        <v/>
      </c>
    </row>
    <row r="165">
      <c r="B165" s="1574">
        <f>IF(C165/12=INT(C165/12),C165/12,"")</f>
        <v/>
      </c>
      <c r="C165" s="1935" t="n">
        <v>150</v>
      </c>
      <c r="D165" s="3146">
        <f>G164*$C$8/12</f>
        <v/>
      </c>
      <c r="E165" s="3146">
        <f>IF(C165&lt;=$C$9,0,$C$12-D165)</f>
        <v/>
      </c>
      <c r="G165" s="3146">
        <f>G164-E165</f>
        <v/>
      </c>
    </row>
    <row r="166">
      <c r="B166" s="1574">
        <f>IF(C166/12=INT(C166/12),C166/12,"")</f>
        <v/>
      </c>
      <c r="C166" s="1935" t="n">
        <v>151</v>
      </c>
      <c r="D166" s="3146">
        <f>G165*$C$8/12</f>
        <v/>
      </c>
      <c r="E166" s="3146">
        <f>IF(C166&lt;=$C$9,0,$C$12-D166)</f>
        <v/>
      </c>
      <c r="G166" s="3146">
        <f>G165-E166</f>
        <v/>
      </c>
    </row>
    <row r="167">
      <c r="B167" s="1574">
        <f>IF(C167/12=INT(C167/12),C167/12,"")</f>
        <v/>
      </c>
      <c r="C167" s="1935" t="n">
        <v>152</v>
      </c>
      <c r="D167" s="3146">
        <f>G166*$C$8/12</f>
        <v/>
      </c>
      <c r="E167" s="3146">
        <f>IF(C167&lt;=$C$9,0,$C$12-D167)</f>
        <v/>
      </c>
      <c r="G167" s="3146">
        <f>G166-E167</f>
        <v/>
      </c>
    </row>
    <row r="168">
      <c r="B168" s="1574">
        <f>IF(C168/12=INT(C168/12),C168/12,"")</f>
        <v/>
      </c>
      <c r="C168" s="1935" t="n">
        <v>153</v>
      </c>
      <c r="D168" s="3146">
        <f>G167*$C$8/12</f>
        <v/>
      </c>
      <c r="E168" s="3146">
        <f>IF(C168&lt;=$C$9,0,$C$12-D168)</f>
        <v/>
      </c>
      <c r="G168" s="3146">
        <f>G167-E168</f>
        <v/>
      </c>
    </row>
    <row r="169">
      <c r="B169" s="1574">
        <f>IF(C169/12=INT(C169/12),C169/12,"")</f>
        <v/>
      </c>
      <c r="C169" s="1935" t="n">
        <v>154</v>
      </c>
      <c r="D169" s="3146">
        <f>G168*$C$8/12</f>
        <v/>
      </c>
      <c r="E169" s="3146">
        <f>IF(C169&lt;=$C$9,0,$C$12-D169)</f>
        <v/>
      </c>
      <c r="G169" s="3146">
        <f>G168-E169</f>
        <v/>
      </c>
    </row>
    <row r="170">
      <c r="B170" s="1574">
        <f>IF(C170/12=INT(C170/12),C170/12,"")</f>
        <v/>
      </c>
      <c r="C170" s="1935" t="n">
        <v>155</v>
      </c>
      <c r="D170" s="3146">
        <f>G169*$C$8/12</f>
        <v/>
      </c>
      <c r="E170" s="3146">
        <f>IF(C170&lt;=$C$9,0,$C$12-D170)</f>
        <v/>
      </c>
      <c r="G170" s="3146">
        <f>G169-E170</f>
        <v/>
      </c>
    </row>
    <row r="171">
      <c r="B171" s="1574">
        <f>IF(C171/12=INT(C171/12),C171/12,"")</f>
        <v/>
      </c>
      <c r="C171" s="1935" t="n">
        <v>156</v>
      </c>
      <c r="D171" s="3146">
        <f>G170*$C$8/12</f>
        <v/>
      </c>
      <c r="E171" s="3146">
        <f>IF(C171&lt;=$C$9,0,$C$12-D171)</f>
        <v/>
      </c>
      <c r="G171" s="3146">
        <f>G170-E171</f>
        <v/>
      </c>
    </row>
    <row r="172">
      <c r="B172" s="1574">
        <f>IF(C172/12=INT(C172/12),C172/12,"")</f>
        <v/>
      </c>
      <c r="C172" s="1935" t="n">
        <v>157</v>
      </c>
      <c r="D172" s="3146">
        <f>G171*$C$8/12</f>
        <v/>
      </c>
      <c r="E172" s="3146">
        <f>IF(C172&lt;=$C$9,0,$C$12-D172)</f>
        <v/>
      </c>
      <c r="G172" s="3146">
        <f>G171-E172</f>
        <v/>
      </c>
    </row>
    <row r="173">
      <c r="B173" s="1574">
        <f>IF(C173/12=INT(C173/12),C173/12,"")</f>
        <v/>
      </c>
      <c r="C173" s="1935" t="n">
        <v>158</v>
      </c>
      <c r="D173" s="3146">
        <f>G172*$C$8/12</f>
        <v/>
      </c>
      <c r="E173" s="3146">
        <f>IF(C173&lt;=$C$9,0,$C$12-D173)</f>
        <v/>
      </c>
      <c r="G173" s="3146">
        <f>G172-E173</f>
        <v/>
      </c>
    </row>
    <row r="174">
      <c r="B174" s="1574">
        <f>IF(C174/12=INT(C174/12),C174/12,"")</f>
        <v/>
      </c>
      <c r="C174" s="1935" t="n">
        <v>159</v>
      </c>
      <c r="D174" s="3146">
        <f>G173*$C$8/12</f>
        <v/>
      </c>
      <c r="E174" s="3146">
        <f>IF(C174&lt;=$C$9,0,$C$12-D174)</f>
        <v/>
      </c>
      <c r="G174" s="3146">
        <f>G173-E174</f>
        <v/>
      </c>
    </row>
    <row r="175">
      <c r="B175" s="1574">
        <f>IF(C175/12=INT(C175/12),C175/12,"")</f>
        <v/>
      </c>
      <c r="C175" s="1935" t="n">
        <v>160</v>
      </c>
      <c r="D175" s="3146">
        <f>G174*$C$8/12</f>
        <v/>
      </c>
      <c r="E175" s="3146">
        <f>IF(C175&lt;=$C$9,0,$C$12-D175)</f>
        <v/>
      </c>
      <c r="G175" s="3146">
        <f>G174-E175</f>
        <v/>
      </c>
    </row>
    <row r="176">
      <c r="B176" s="1574">
        <f>IF(C176/12=INT(C176/12),C176/12,"")</f>
        <v/>
      </c>
      <c r="C176" s="1935" t="n">
        <v>161</v>
      </c>
      <c r="D176" s="3146">
        <f>G175*$C$8/12</f>
        <v/>
      </c>
      <c r="E176" s="3146">
        <f>IF(C176&lt;=$C$9,0,$C$12-D176)</f>
        <v/>
      </c>
      <c r="G176" s="3146">
        <f>G175-E176</f>
        <v/>
      </c>
    </row>
    <row r="177">
      <c r="B177" s="1574">
        <f>IF(C177/12=INT(C177/12),C177/12,"")</f>
        <v/>
      </c>
      <c r="C177" s="1935" t="n">
        <v>162</v>
      </c>
      <c r="D177" s="3146">
        <f>G176*$C$8/12</f>
        <v/>
      </c>
      <c r="E177" s="3146">
        <f>IF(C177&lt;=$C$9,0,$C$12-D177)</f>
        <v/>
      </c>
      <c r="G177" s="3146">
        <f>G176-E177</f>
        <v/>
      </c>
    </row>
    <row r="178">
      <c r="B178" s="1574">
        <f>IF(C178/12=INT(C178/12),C178/12,"")</f>
        <v/>
      </c>
      <c r="C178" s="1935" t="n">
        <v>163</v>
      </c>
      <c r="D178" s="3146">
        <f>G177*$C$8/12</f>
        <v/>
      </c>
      <c r="E178" s="3146">
        <f>IF(C178&lt;=$C$9,0,$C$12-D178)</f>
        <v/>
      </c>
      <c r="G178" s="3146">
        <f>G177-E178</f>
        <v/>
      </c>
    </row>
    <row r="179">
      <c r="B179" s="1574">
        <f>IF(C179/12=INT(C179/12),C179/12,"")</f>
        <v/>
      </c>
      <c r="C179" s="1935" t="n">
        <v>164</v>
      </c>
      <c r="D179" s="3146">
        <f>G178*$C$8/12</f>
        <v/>
      </c>
      <c r="E179" s="3146">
        <f>IF(C179&lt;=$C$9,0,$C$12-D179)</f>
        <v/>
      </c>
      <c r="G179" s="3146">
        <f>G178-E179</f>
        <v/>
      </c>
    </row>
    <row r="180">
      <c r="B180" s="1574">
        <f>IF(C180/12=INT(C180/12),C180/12,"")</f>
        <v/>
      </c>
      <c r="C180" s="1935" t="n">
        <v>165</v>
      </c>
      <c r="D180" s="3146">
        <f>G179*$C$8/12</f>
        <v/>
      </c>
      <c r="E180" s="3146">
        <f>IF(C180&lt;=$C$9,0,$C$12-D180)</f>
        <v/>
      </c>
      <c r="G180" s="3146">
        <f>G179-E180</f>
        <v/>
      </c>
    </row>
    <row r="181">
      <c r="B181" s="1574">
        <f>IF(C181/12=INT(C181/12),C181/12,"")</f>
        <v/>
      </c>
      <c r="C181" s="1935" t="n">
        <v>166</v>
      </c>
      <c r="D181" s="3146">
        <f>G180*$C$8/12</f>
        <v/>
      </c>
      <c r="E181" s="3146">
        <f>IF(C181&lt;=$C$9,0,$C$12-D181)</f>
        <v/>
      </c>
      <c r="G181" s="3146">
        <f>G180-E181</f>
        <v/>
      </c>
    </row>
    <row r="182">
      <c r="B182" s="1574">
        <f>IF(C182/12=INT(C182/12),C182/12,"")</f>
        <v/>
      </c>
      <c r="C182" s="1935" t="n">
        <v>167</v>
      </c>
      <c r="D182" s="3146">
        <f>G181*$C$8/12</f>
        <v/>
      </c>
      <c r="E182" s="3146">
        <f>IF(C182&lt;=$C$9,0,$C$12-D182)</f>
        <v/>
      </c>
      <c r="G182" s="3146">
        <f>G181-E182</f>
        <v/>
      </c>
    </row>
    <row r="183">
      <c r="B183" s="1574">
        <f>IF(C183/12=INT(C183/12),C183/12,"")</f>
        <v/>
      </c>
      <c r="C183" s="1935" t="n">
        <v>168</v>
      </c>
      <c r="D183" s="3146">
        <f>G182*$C$8/12</f>
        <v/>
      </c>
      <c r="E183" s="3146">
        <f>IF(C183&lt;=$C$9,0,$C$12-D183)</f>
        <v/>
      </c>
      <c r="G183" s="3146">
        <f>G182-E183</f>
        <v/>
      </c>
    </row>
    <row r="184">
      <c r="B184" s="1574">
        <f>IF(C184/12=INT(C184/12),C184/12,"")</f>
        <v/>
      </c>
      <c r="C184" s="1935" t="n">
        <v>169</v>
      </c>
      <c r="D184" s="3146">
        <f>G183*$C$8/12</f>
        <v/>
      </c>
      <c r="E184" s="3146">
        <f>IF(C184&lt;=$C$9,0,$C$12-D184)</f>
        <v/>
      </c>
      <c r="G184" s="3146">
        <f>G183-E184</f>
        <v/>
      </c>
    </row>
    <row r="185">
      <c r="B185" s="1574">
        <f>IF(C185/12=INT(C185/12),C185/12,"")</f>
        <v/>
      </c>
      <c r="C185" s="1935" t="n">
        <v>170</v>
      </c>
      <c r="D185" s="3146">
        <f>G184*$C$8/12</f>
        <v/>
      </c>
      <c r="E185" s="3146">
        <f>IF(C185&lt;=$C$9,0,$C$12-D185)</f>
        <v/>
      </c>
      <c r="G185" s="3146">
        <f>G184-E185</f>
        <v/>
      </c>
    </row>
    <row r="186">
      <c r="B186" s="1574">
        <f>IF(C186/12=INT(C186/12),C186/12,"")</f>
        <v/>
      </c>
      <c r="C186" s="1935" t="n">
        <v>171</v>
      </c>
      <c r="D186" s="3146">
        <f>G185*$C$8/12</f>
        <v/>
      </c>
      <c r="E186" s="3146">
        <f>IF(C186&lt;=$C$9,0,$C$12-D186)</f>
        <v/>
      </c>
      <c r="G186" s="3146">
        <f>G185-E186</f>
        <v/>
      </c>
    </row>
    <row r="187">
      <c r="B187" s="1574">
        <f>IF(C187/12=INT(C187/12),C187/12,"")</f>
        <v/>
      </c>
      <c r="C187" s="1935" t="n">
        <v>172</v>
      </c>
      <c r="D187" s="3146">
        <f>G186*$C$8/12</f>
        <v/>
      </c>
      <c r="E187" s="3146">
        <f>IF(C187&lt;=$C$9,0,$C$12-D187)</f>
        <v/>
      </c>
      <c r="G187" s="3146">
        <f>G186-E187</f>
        <v/>
      </c>
    </row>
    <row r="188">
      <c r="B188" s="1574">
        <f>IF(C188/12=INT(C188/12),C188/12,"")</f>
        <v/>
      </c>
      <c r="C188" s="1935" t="n">
        <v>173</v>
      </c>
      <c r="D188" s="3146">
        <f>G187*$C$8/12</f>
        <v/>
      </c>
      <c r="E188" s="3146">
        <f>IF(C188&lt;=$C$9,0,$C$12-D188)</f>
        <v/>
      </c>
      <c r="G188" s="3146">
        <f>G187-E188</f>
        <v/>
      </c>
    </row>
    <row r="189">
      <c r="B189" s="1574">
        <f>IF(C189/12=INT(C189/12),C189/12,"")</f>
        <v/>
      </c>
      <c r="C189" s="1935" t="n">
        <v>174</v>
      </c>
      <c r="D189" s="3146">
        <f>G188*$C$8/12</f>
        <v/>
      </c>
      <c r="E189" s="3146">
        <f>IF(C189&lt;=$C$9,0,$C$12-D189)</f>
        <v/>
      </c>
      <c r="G189" s="3146">
        <f>G188-E189</f>
        <v/>
      </c>
    </row>
    <row r="190">
      <c r="B190" s="1574">
        <f>IF(C190/12=INT(C190/12),C190/12,"")</f>
        <v/>
      </c>
      <c r="C190" s="1935" t="n">
        <v>175</v>
      </c>
      <c r="D190" s="3146">
        <f>G189*$C$8/12</f>
        <v/>
      </c>
      <c r="E190" s="3146">
        <f>IF(C190&lt;=$C$9,0,$C$12-D190)</f>
        <v/>
      </c>
      <c r="G190" s="3146">
        <f>G189-E190</f>
        <v/>
      </c>
    </row>
    <row r="191">
      <c r="B191" s="1574">
        <f>IF(C191/12=INT(C191/12),C191/12,"")</f>
        <v/>
      </c>
      <c r="C191" s="1935" t="n">
        <v>176</v>
      </c>
      <c r="D191" s="3146">
        <f>G190*$C$8/12</f>
        <v/>
      </c>
      <c r="E191" s="3146">
        <f>IF(C191&lt;=$C$9,0,$C$12-D191)</f>
        <v/>
      </c>
      <c r="G191" s="3146">
        <f>G190-E191</f>
        <v/>
      </c>
    </row>
    <row r="192">
      <c r="B192" s="1574">
        <f>IF(C192/12=INT(C192/12),C192/12,"")</f>
        <v/>
      </c>
      <c r="C192" s="1935" t="n">
        <v>177</v>
      </c>
      <c r="D192" s="3146">
        <f>G191*$C$8/12</f>
        <v/>
      </c>
      <c r="E192" s="3146">
        <f>IF(C192&lt;=$C$9,0,$C$12-D192)</f>
        <v/>
      </c>
      <c r="G192" s="3146">
        <f>G191-E192</f>
        <v/>
      </c>
    </row>
    <row r="193">
      <c r="B193" s="1574">
        <f>IF(C193/12=INT(C193/12),C193/12,"")</f>
        <v/>
      </c>
      <c r="C193" s="1935" t="n">
        <v>178</v>
      </c>
      <c r="D193" s="3146">
        <f>G192*$C$8/12</f>
        <v/>
      </c>
      <c r="E193" s="3146">
        <f>IF(C193&lt;=$C$9,0,$C$12-D193)</f>
        <v/>
      </c>
      <c r="G193" s="3146">
        <f>G192-E193</f>
        <v/>
      </c>
    </row>
    <row r="194">
      <c r="B194" s="1574">
        <f>IF(C194/12=INT(C194/12),C194/12,"")</f>
        <v/>
      </c>
      <c r="C194" s="1935" t="n">
        <v>179</v>
      </c>
      <c r="D194" s="3146">
        <f>G193*$C$8/12</f>
        <v/>
      </c>
      <c r="E194" s="3146">
        <f>IF(C194&lt;=$C$9,0,$C$12-D194)</f>
        <v/>
      </c>
      <c r="G194" s="3146">
        <f>G193-E194</f>
        <v/>
      </c>
    </row>
    <row r="195">
      <c r="B195" s="1574">
        <f>IF(C195/12=INT(C195/12),C195/12,"")</f>
        <v/>
      </c>
      <c r="C195" s="1935" t="n">
        <v>180</v>
      </c>
      <c r="D195" s="3146">
        <f>G194*$C$8/12</f>
        <v/>
      </c>
      <c r="E195" s="3146">
        <f>IF(C195&lt;=$C$9,0,$C$12-D195)</f>
        <v/>
      </c>
      <c r="G195" s="3146">
        <f>G194-E195</f>
        <v/>
      </c>
    </row>
    <row r="196">
      <c r="B196" s="1574">
        <f>IF(C196/12=INT(C196/12),C196/12,"")</f>
        <v/>
      </c>
      <c r="C196" s="1935" t="n">
        <v>181</v>
      </c>
      <c r="D196" s="3146">
        <f>G195*$C$8/12</f>
        <v/>
      </c>
      <c r="E196" s="3146">
        <f>IF(C196&lt;=$C$9,0,$C$12-D196)</f>
        <v/>
      </c>
      <c r="G196" s="3146">
        <f>G195-E196</f>
        <v/>
      </c>
    </row>
    <row r="197">
      <c r="B197" s="1574">
        <f>IF(C197/12=INT(C197/12),C197/12,"")</f>
        <v/>
      </c>
      <c r="C197" s="1935" t="n">
        <v>182</v>
      </c>
      <c r="D197" s="3146">
        <f>G196*$C$8/12</f>
        <v/>
      </c>
      <c r="E197" s="3146">
        <f>IF(C197&lt;=$C$9,0,$C$12-D197)</f>
        <v/>
      </c>
      <c r="G197" s="3146">
        <f>G196-E197</f>
        <v/>
      </c>
    </row>
    <row r="198">
      <c r="B198" s="1574">
        <f>IF(C198/12=INT(C198/12),C198/12,"")</f>
        <v/>
      </c>
      <c r="C198" s="1935" t="n">
        <v>183</v>
      </c>
      <c r="D198" s="3146">
        <f>G197*$C$8/12</f>
        <v/>
      </c>
      <c r="E198" s="3146">
        <f>IF(C198&lt;=$C$9,0,$C$12-D198)</f>
        <v/>
      </c>
      <c r="G198" s="3146">
        <f>G197-E198</f>
        <v/>
      </c>
    </row>
    <row r="199">
      <c r="B199" s="1574">
        <f>IF(C199/12=INT(C199/12),C199/12,"")</f>
        <v/>
      </c>
      <c r="C199" s="1935" t="n">
        <v>184</v>
      </c>
      <c r="D199" s="3146">
        <f>G198*$C$8/12</f>
        <v/>
      </c>
      <c r="E199" s="3146">
        <f>IF(C199&lt;=$C$9,0,$C$12-D199)</f>
        <v/>
      </c>
      <c r="G199" s="3146">
        <f>G198-E199</f>
        <v/>
      </c>
    </row>
    <row r="200">
      <c r="B200" s="1574">
        <f>IF(C200/12=INT(C200/12),C200/12,"")</f>
        <v/>
      </c>
      <c r="C200" s="1935" t="n">
        <v>185</v>
      </c>
      <c r="D200" s="3146">
        <f>G199*$C$8/12</f>
        <v/>
      </c>
      <c r="E200" s="3146">
        <f>IF(C200&lt;=$C$9,0,$C$12-D200)</f>
        <v/>
      </c>
      <c r="G200" s="3146">
        <f>G199-E200</f>
        <v/>
      </c>
    </row>
    <row r="201">
      <c r="B201" s="1574">
        <f>IF(C201/12=INT(C201/12),C201/12,"")</f>
        <v/>
      </c>
      <c r="C201" s="1935" t="n">
        <v>186</v>
      </c>
      <c r="D201" s="3146">
        <f>G200*$C$8/12</f>
        <v/>
      </c>
      <c r="E201" s="3146">
        <f>IF(C201&lt;=$C$9,0,$C$12-D201)</f>
        <v/>
      </c>
      <c r="G201" s="3146">
        <f>G200-E201</f>
        <v/>
      </c>
    </row>
    <row r="202">
      <c r="B202" s="1574">
        <f>IF(C202/12=INT(C202/12),C202/12,"")</f>
        <v/>
      </c>
      <c r="C202" s="1935" t="n">
        <v>187</v>
      </c>
      <c r="D202" s="3146">
        <f>G201*$C$8/12</f>
        <v/>
      </c>
      <c r="E202" s="3146">
        <f>IF(C202&lt;=$C$9,0,$C$12-D202)</f>
        <v/>
      </c>
      <c r="G202" s="3146">
        <f>G201-E202</f>
        <v/>
      </c>
    </row>
    <row r="203">
      <c r="B203" s="1574">
        <f>IF(C203/12=INT(C203/12),C203/12,"")</f>
        <v/>
      </c>
      <c r="C203" s="1935" t="n">
        <v>188</v>
      </c>
      <c r="D203" s="3146">
        <f>G202*$C$8/12</f>
        <v/>
      </c>
      <c r="E203" s="3146">
        <f>IF(C203&lt;=$C$9,0,$C$12-D203)</f>
        <v/>
      </c>
      <c r="G203" s="3146">
        <f>G202-E203</f>
        <v/>
      </c>
    </row>
    <row r="204">
      <c r="B204" s="1574">
        <f>IF(C204/12=INT(C204/12),C204/12,"")</f>
        <v/>
      </c>
      <c r="C204" s="1935" t="n">
        <v>189</v>
      </c>
      <c r="D204" s="3146">
        <f>G203*$C$8/12</f>
        <v/>
      </c>
      <c r="E204" s="3146">
        <f>IF(C204&lt;=$C$9,0,$C$12-D204)</f>
        <v/>
      </c>
      <c r="G204" s="3146">
        <f>G203-E204</f>
        <v/>
      </c>
    </row>
    <row r="205">
      <c r="B205" s="1574">
        <f>IF(C205/12=INT(C205/12),C205/12,"")</f>
        <v/>
      </c>
      <c r="C205" s="1935" t="n">
        <v>190</v>
      </c>
      <c r="D205" s="3146">
        <f>G204*$C$8/12</f>
        <v/>
      </c>
      <c r="E205" s="3146">
        <f>IF(C205&lt;=$C$9,0,$C$12-D205)</f>
        <v/>
      </c>
      <c r="G205" s="3146">
        <f>G204-E205</f>
        <v/>
      </c>
    </row>
    <row r="206">
      <c r="B206" s="1574">
        <f>IF(C206/12=INT(C206/12),C206/12,"")</f>
        <v/>
      </c>
      <c r="C206" s="1935" t="n">
        <v>191</v>
      </c>
      <c r="D206" s="3146">
        <f>G205*$C$8/12</f>
        <v/>
      </c>
      <c r="E206" s="3146">
        <f>IF(C206&lt;=$C$9,0,$C$12-D206)</f>
        <v/>
      </c>
      <c r="G206" s="3146">
        <f>G205-E206</f>
        <v/>
      </c>
    </row>
    <row r="207">
      <c r="B207" s="1574">
        <f>IF(C207/12=INT(C207/12),C207/12,"")</f>
        <v/>
      </c>
      <c r="C207" s="1935" t="n">
        <v>192</v>
      </c>
      <c r="D207" s="3146">
        <f>G206*$C$8/12</f>
        <v/>
      </c>
      <c r="E207" s="3146">
        <f>IF(C207&lt;=$C$9,0,$C$12-D207)</f>
        <v/>
      </c>
      <c r="G207" s="3146">
        <f>G206-E207</f>
        <v/>
      </c>
    </row>
    <row r="208">
      <c r="B208" s="1574">
        <f>IF(C208/12=INT(C208/12),C208/12,"")</f>
        <v/>
      </c>
      <c r="C208" s="1935" t="n">
        <v>193</v>
      </c>
      <c r="D208" s="3146">
        <f>G207*$C$8/12</f>
        <v/>
      </c>
      <c r="E208" s="3146">
        <f>IF(C208&lt;=$C$9,0,$C$12-D208)</f>
        <v/>
      </c>
      <c r="G208" s="3146">
        <f>G207-E208</f>
        <v/>
      </c>
    </row>
    <row r="209">
      <c r="B209" s="1574">
        <f>IF(C209/12=INT(C209/12),C209/12,"")</f>
        <v/>
      </c>
      <c r="C209" s="1935" t="n">
        <v>194</v>
      </c>
      <c r="D209" s="3146">
        <f>G208*$C$8/12</f>
        <v/>
      </c>
      <c r="E209" s="3146">
        <f>IF(C209&lt;=$C$9,0,$C$12-D209)</f>
        <v/>
      </c>
      <c r="G209" s="3146">
        <f>G208-E209</f>
        <v/>
      </c>
    </row>
    <row r="210">
      <c r="B210" s="1574">
        <f>IF(C210/12=INT(C210/12),C210/12,"")</f>
        <v/>
      </c>
      <c r="C210" s="1935" t="n">
        <v>195</v>
      </c>
      <c r="D210" s="3146">
        <f>G209*$C$8/12</f>
        <v/>
      </c>
      <c r="E210" s="3146">
        <f>IF(C210&lt;=$C$9,0,$C$12-D210)</f>
        <v/>
      </c>
      <c r="G210" s="3146">
        <f>G209-E210</f>
        <v/>
      </c>
    </row>
    <row r="211">
      <c r="B211" s="1574">
        <f>IF(C211/12=INT(C211/12),C211/12,"")</f>
        <v/>
      </c>
      <c r="C211" s="1935" t="n">
        <v>196</v>
      </c>
      <c r="D211" s="3146">
        <f>G210*$C$8/12</f>
        <v/>
      </c>
      <c r="E211" s="3146">
        <f>IF(C211&lt;=$C$9,0,$C$12-D211)</f>
        <v/>
      </c>
      <c r="G211" s="3146">
        <f>G210-E211</f>
        <v/>
      </c>
    </row>
    <row r="212">
      <c r="B212" s="1574">
        <f>IF(C212/12=INT(C212/12),C212/12,"")</f>
        <v/>
      </c>
      <c r="C212" s="1935" t="n">
        <v>197</v>
      </c>
      <c r="D212" s="3146">
        <f>G211*$C$8/12</f>
        <v/>
      </c>
      <c r="E212" s="3146">
        <f>IF(C212&lt;=$C$9,0,$C$12-D212)</f>
        <v/>
      </c>
      <c r="G212" s="3146">
        <f>G211-E212</f>
        <v/>
      </c>
    </row>
    <row r="213">
      <c r="B213" s="1574">
        <f>IF(C213/12=INT(C213/12),C213/12,"")</f>
        <v/>
      </c>
      <c r="C213" s="1935" t="n">
        <v>198</v>
      </c>
      <c r="D213" s="3146">
        <f>G212*$C$8/12</f>
        <v/>
      </c>
      <c r="E213" s="3146">
        <f>IF(C213&lt;=$C$9,0,$C$12-D213)</f>
        <v/>
      </c>
      <c r="G213" s="3146">
        <f>G212-E213</f>
        <v/>
      </c>
    </row>
    <row r="214">
      <c r="B214" s="1574">
        <f>IF(C214/12=INT(C214/12),C214/12,"")</f>
        <v/>
      </c>
      <c r="C214" s="1935" t="n">
        <v>199</v>
      </c>
      <c r="D214" s="3146">
        <f>G213*$C$8/12</f>
        <v/>
      </c>
      <c r="E214" s="3146">
        <f>IF(C214&lt;=$C$9,0,$C$12-D214)</f>
        <v/>
      </c>
      <c r="G214" s="3146">
        <f>G213-E214</f>
        <v/>
      </c>
    </row>
    <row r="215">
      <c r="B215" s="1574">
        <f>IF(C215/12=INT(C215/12),C215/12,"")</f>
        <v/>
      </c>
      <c r="C215" s="1935" t="n">
        <v>200</v>
      </c>
      <c r="D215" s="3146">
        <f>G214*$C$8/12</f>
        <v/>
      </c>
      <c r="E215" s="3146">
        <f>IF(C215&lt;=$C$9,0,$C$12-D215)</f>
        <v/>
      </c>
      <c r="G215" s="3146">
        <f>G214-E215</f>
        <v/>
      </c>
    </row>
    <row r="216">
      <c r="B216" s="1574">
        <f>IF(C216/12=INT(C216/12),C216/12,"")</f>
        <v/>
      </c>
      <c r="C216" s="1935" t="n">
        <v>201</v>
      </c>
      <c r="D216" s="3146">
        <f>G215*$C$8/12</f>
        <v/>
      </c>
      <c r="E216" s="3146">
        <f>IF(C216&lt;=$C$9,0,$C$12-D216)</f>
        <v/>
      </c>
      <c r="G216" s="3146">
        <f>G215-E216</f>
        <v/>
      </c>
    </row>
    <row r="217">
      <c r="B217" s="1574">
        <f>IF(C217/12=INT(C217/12),C217/12,"")</f>
        <v/>
      </c>
      <c r="C217" s="1935" t="n">
        <v>202</v>
      </c>
      <c r="D217" s="3146">
        <f>G216*$C$8/12</f>
        <v/>
      </c>
      <c r="E217" s="3146">
        <f>IF(C217&lt;=$C$9,0,$C$12-D217)</f>
        <v/>
      </c>
      <c r="G217" s="3146">
        <f>G216-E217</f>
        <v/>
      </c>
    </row>
    <row r="218">
      <c r="B218" s="1574">
        <f>IF(C218/12=INT(C218/12),C218/12,"")</f>
        <v/>
      </c>
      <c r="C218" s="1935" t="n">
        <v>203</v>
      </c>
      <c r="D218" s="3146">
        <f>G217*$C$8/12</f>
        <v/>
      </c>
      <c r="E218" s="3146">
        <f>IF(C218&lt;=$C$9,0,$C$12-D218)</f>
        <v/>
      </c>
      <c r="G218" s="3146">
        <f>G217-E218</f>
        <v/>
      </c>
    </row>
    <row r="219">
      <c r="B219" s="1574">
        <f>IF(C219/12=INT(C219/12),C219/12,"")</f>
        <v/>
      </c>
      <c r="C219" s="1935" t="n">
        <v>204</v>
      </c>
      <c r="D219" s="3146">
        <f>G218*$C$8/12</f>
        <v/>
      </c>
      <c r="E219" s="3146">
        <f>IF(C219&lt;=$C$9,0,$C$12-D219)</f>
        <v/>
      </c>
      <c r="G219" s="3146">
        <f>G218-E219</f>
        <v/>
      </c>
    </row>
    <row r="220">
      <c r="B220" s="1574">
        <f>IF(C220/12=INT(C220/12),C220/12,"")</f>
        <v/>
      </c>
      <c r="C220" s="1935" t="n">
        <v>205</v>
      </c>
      <c r="D220" s="3146">
        <f>G219*$C$8/12</f>
        <v/>
      </c>
      <c r="E220" s="3146">
        <f>IF(C220&lt;=$C$9,0,$C$12-D220)</f>
        <v/>
      </c>
      <c r="G220" s="3146">
        <f>G219-E220</f>
        <v/>
      </c>
    </row>
    <row r="221">
      <c r="B221" s="1574">
        <f>IF(C221/12=INT(C221/12),C221/12,"")</f>
        <v/>
      </c>
      <c r="C221" s="1935" t="n">
        <v>206</v>
      </c>
      <c r="D221" s="3146">
        <f>G220*$C$8/12</f>
        <v/>
      </c>
      <c r="E221" s="3146">
        <f>IF(C221&lt;=$C$9,0,$C$12-D221)</f>
        <v/>
      </c>
      <c r="G221" s="3146">
        <f>G220-E221</f>
        <v/>
      </c>
    </row>
    <row r="222">
      <c r="B222" s="1574">
        <f>IF(C222/12=INT(C222/12),C222/12,"")</f>
        <v/>
      </c>
      <c r="C222" s="1935" t="n">
        <v>207</v>
      </c>
      <c r="D222" s="3146">
        <f>G221*$C$8/12</f>
        <v/>
      </c>
      <c r="E222" s="3146">
        <f>IF(C222&lt;=$C$9,0,$C$12-D222)</f>
        <v/>
      </c>
      <c r="G222" s="3146">
        <f>G221-E222</f>
        <v/>
      </c>
    </row>
    <row r="223">
      <c r="B223" s="1574">
        <f>IF(C223/12=INT(C223/12),C223/12,"")</f>
        <v/>
      </c>
      <c r="C223" s="1935" t="n">
        <v>208</v>
      </c>
      <c r="D223" s="3146">
        <f>G222*$C$8/12</f>
        <v/>
      </c>
      <c r="E223" s="3146">
        <f>IF(C223&lt;=$C$9,0,$C$12-D223)</f>
        <v/>
      </c>
      <c r="G223" s="3146">
        <f>G222-E223</f>
        <v/>
      </c>
    </row>
    <row r="224">
      <c r="B224" s="1574">
        <f>IF(C224/12=INT(C224/12),C224/12,"")</f>
        <v/>
      </c>
      <c r="C224" s="1935" t="n">
        <v>209</v>
      </c>
      <c r="D224" s="3146">
        <f>G223*$C$8/12</f>
        <v/>
      </c>
      <c r="E224" s="3146">
        <f>IF(C224&lt;=$C$9,0,$C$12-D224)</f>
        <v/>
      </c>
      <c r="G224" s="3146">
        <f>G223-E224</f>
        <v/>
      </c>
    </row>
    <row r="225">
      <c r="B225" s="1574">
        <f>IF(C225/12=INT(C225/12),C225/12,"")</f>
        <v/>
      </c>
      <c r="C225" s="1935" t="n">
        <v>210</v>
      </c>
      <c r="D225" s="3146">
        <f>G224*$C$8/12</f>
        <v/>
      </c>
      <c r="E225" s="3146">
        <f>IF(C225&lt;=$C$9,0,$C$12-D225)</f>
        <v/>
      </c>
      <c r="G225" s="3146">
        <f>G224-E225</f>
        <v/>
      </c>
    </row>
    <row r="226">
      <c r="B226" s="1574">
        <f>IF(C226/12=INT(C226/12),C226/12,"")</f>
        <v/>
      </c>
      <c r="C226" s="1935" t="n">
        <v>211</v>
      </c>
      <c r="D226" s="3146">
        <f>G225*$C$8/12</f>
        <v/>
      </c>
      <c r="E226" s="3146">
        <f>IF(C226&lt;=$C$9,0,$C$12-D226)</f>
        <v/>
      </c>
      <c r="G226" s="3146">
        <f>G225-E226</f>
        <v/>
      </c>
    </row>
    <row r="227">
      <c r="B227" s="1574">
        <f>IF(C227/12=INT(C227/12),C227/12,"")</f>
        <v/>
      </c>
      <c r="C227" s="1935" t="n">
        <v>212</v>
      </c>
      <c r="D227" s="3146">
        <f>G226*$C$8/12</f>
        <v/>
      </c>
      <c r="E227" s="3146">
        <f>IF(C227&lt;=$C$9,0,$C$12-D227)</f>
        <v/>
      </c>
      <c r="G227" s="3146">
        <f>G226-E227</f>
        <v/>
      </c>
    </row>
    <row r="228">
      <c r="B228" s="1574">
        <f>IF(C228/12=INT(C228/12),C228/12,"")</f>
        <v/>
      </c>
      <c r="C228" s="1935" t="n">
        <v>213</v>
      </c>
      <c r="D228" s="3146">
        <f>G227*$C$8/12</f>
        <v/>
      </c>
      <c r="E228" s="3146">
        <f>IF(C228&lt;=$C$9,0,$C$12-D228)</f>
        <v/>
      </c>
      <c r="G228" s="3146">
        <f>G227-E228</f>
        <v/>
      </c>
    </row>
    <row r="229">
      <c r="B229" s="1574">
        <f>IF(C229/12=INT(C229/12),C229/12,"")</f>
        <v/>
      </c>
      <c r="C229" s="1935" t="n">
        <v>214</v>
      </c>
      <c r="D229" s="3146">
        <f>G228*$C$8/12</f>
        <v/>
      </c>
      <c r="E229" s="3146">
        <f>IF(C229&lt;=$C$9,0,$C$12-D229)</f>
        <v/>
      </c>
      <c r="G229" s="3146">
        <f>G228-E229</f>
        <v/>
      </c>
    </row>
    <row r="230">
      <c r="B230" s="1574">
        <f>IF(C230/12=INT(C230/12),C230/12,"")</f>
        <v/>
      </c>
      <c r="C230" s="1935" t="n">
        <v>215</v>
      </c>
      <c r="D230" s="3146">
        <f>G229*$C$8/12</f>
        <v/>
      </c>
      <c r="E230" s="3146">
        <f>IF(C230&lt;=$C$9,0,$C$12-D230)</f>
        <v/>
      </c>
      <c r="G230" s="3146">
        <f>G229-E230</f>
        <v/>
      </c>
    </row>
    <row r="231">
      <c r="B231" s="1574">
        <f>IF(C231/12=INT(C231/12),C231/12,"")</f>
        <v/>
      </c>
      <c r="C231" s="1935" t="n">
        <v>216</v>
      </c>
      <c r="D231" s="3146">
        <f>G230*$C$8/12</f>
        <v/>
      </c>
      <c r="E231" s="3146">
        <f>IF(C231&lt;=$C$9,0,$C$12-D231)</f>
        <v/>
      </c>
      <c r="G231" s="3146">
        <f>G230-E231</f>
        <v/>
      </c>
    </row>
    <row r="232">
      <c r="B232" s="1574">
        <f>IF(C232/12=INT(C232/12),C232/12,"")</f>
        <v/>
      </c>
      <c r="C232" s="1935" t="n">
        <v>217</v>
      </c>
      <c r="D232" s="3146">
        <f>G231*$C$8/12</f>
        <v/>
      </c>
      <c r="E232" s="3146">
        <f>IF(C232&lt;=$C$9,0,$C$12-D232)</f>
        <v/>
      </c>
      <c r="G232" s="3146">
        <f>G231-E232</f>
        <v/>
      </c>
    </row>
    <row r="233">
      <c r="B233" s="1574">
        <f>IF(C233/12=INT(C233/12),C233/12,"")</f>
        <v/>
      </c>
      <c r="C233" s="1935" t="n">
        <v>218</v>
      </c>
      <c r="D233" s="3146">
        <f>G232*$C$8/12</f>
        <v/>
      </c>
      <c r="E233" s="3146">
        <f>IF(C233&lt;=$C$9,0,$C$12-D233)</f>
        <v/>
      </c>
      <c r="G233" s="3146">
        <f>G232-E233</f>
        <v/>
      </c>
    </row>
    <row r="234">
      <c r="B234" s="1574">
        <f>IF(C234/12=INT(C234/12),C234/12,"")</f>
        <v/>
      </c>
      <c r="C234" s="1935" t="n">
        <v>219</v>
      </c>
      <c r="D234" s="3146">
        <f>G233*$C$8/12</f>
        <v/>
      </c>
      <c r="E234" s="3146">
        <f>IF(C234&lt;=$C$9,0,$C$12-D234)</f>
        <v/>
      </c>
      <c r="G234" s="3146">
        <f>G233-E234</f>
        <v/>
      </c>
    </row>
    <row r="235">
      <c r="B235" s="1574">
        <f>IF(C235/12=INT(C235/12),C235/12,"")</f>
        <v/>
      </c>
      <c r="C235" s="1935" t="n">
        <v>220</v>
      </c>
      <c r="D235" s="3146">
        <f>G234*$C$8/12</f>
        <v/>
      </c>
      <c r="E235" s="3146">
        <f>IF(C235&lt;=$C$9,0,$C$12-D235)</f>
        <v/>
      </c>
      <c r="G235" s="3146">
        <f>G234-E235</f>
        <v/>
      </c>
    </row>
    <row r="236">
      <c r="B236" s="1574">
        <f>IF(C236/12=INT(C236/12),C236/12,"")</f>
        <v/>
      </c>
      <c r="C236" s="1935" t="n">
        <v>221</v>
      </c>
      <c r="D236" s="3146">
        <f>G235*$C$8/12</f>
        <v/>
      </c>
      <c r="E236" s="3146">
        <f>IF(C236&lt;=$C$9,0,$C$12-D236)</f>
        <v/>
      </c>
      <c r="G236" s="3146">
        <f>G235-E236</f>
        <v/>
      </c>
    </row>
    <row r="237">
      <c r="B237" s="1574">
        <f>IF(C237/12=INT(C237/12),C237/12,"")</f>
        <v/>
      </c>
      <c r="C237" s="1935" t="n">
        <v>222</v>
      </c>
      <c r="D237" s="3146">
        <f>G236*$C$8/12</f>
        <v/>
      </c>
      <c r="E237" s="3146">
        <f>IF(C237&lt;=$C$9,0,$C$12-D237)</f>
        <v/>
      </c>
      <c r="G237" s="3146">
        <f>G236-E237</f>
        <v/>
      </c>
    </row>
    <row r="238">
      <c r="B238" s="1574">
        <f>IF(C238/12=INT(C238/12),C238/12,"")</f>
        <v/>
      </c>
      <c r="C238" s="1935" t="n">
        <v>223</v>
      </c>
      <c r="D238" s="3146">
        <f>G237*$C$8/12</f>
        <v/>
      </c>
      <c r="E238" s="3146">
        <f>IF(C238&lt;=$C$9,0,$C$12-D238)</f>
        <v/>
      </c>
      <c r="G238" s="3146">
        <f>G237-E238</f>
        <v/>
      </c>
    </row>
    <row r="239">
      <c r="B239" s="1574">
        <f>IF(C239/12=INT(C239/12),C239/12,"")</f>
        <v/>
      </c>
      <c r="C239" s="1935" t="n">
        <v>224</v>
      </c>
      <c r="D239" s="3146">
        <f>G238*$C$8/12</f>
        <v/>
      </c>
      <c r="E239" s="3146">
        <f>IF(C239&lt;=$C$9,0,$C$12-D239)</f>
        <v/>
      </c>
      <c r="G239" s="3146">
        <f>G238-E239</f>
        <v/>
      </c>
    </row>
    <row r="240">
      <c r="B240" s="1574">
        <f>IF(C240/12=INT(C240/12),C240/12,"")</f>
        <v/>
      </c>
      <c r="C240" s="1935" t="n">
        <v>225</v>
      </c>
      <c r="D240" s="3146">
        <f>G239*$C$8/12</f>
        <v/>
      </c>
      <c r="E240" s="3146">
        <f>IF(C240&lt;=$C$9,0,$C$12-D240)</f>
        <v/>
      </c>
      <c r="G240" s="3146">
        <f>G239-E240</f>
        <v/>
      </c>
    </row>
    <row r="241">
      <c r="B241" s="1574">
        <f>IF(C241/12=INT(C241/12),C241/12,"")</f>
        <v/>
      </c>
      <c r="C241" s="1935" t="n">
        <v>226</v>
      </c>
      <c r="D241" s="3146">
        <f>G240*$C$8/12</f>
        <v/>
      </c>
      <c r="E241" s="3146">
        <f>IF(C241&lt;=$C$9,0,$C$12-D241)</f>
        <v/>
      </c>
      <c r="G241" s="3146">
        <f>G240-E241</f>
        <v/>
      </c>
    </row>
    <row r="242">
      <c r="B242" s="1574">
        <f>IF(C242/12=INT(C242/12),C242/12,"")</f>
        <v/>
      </c>
      <c r="C242" s="1935" t="n">
        <v>227</v>
      </c>
      <c r="D242" s="3146">
        <f>G241*$C$8/12</f>
        <v/>
      </c>
      <c r="E242" s="3146">
        <f>IF(C242&lt;=$C$9,0,$C$12-D242)</f>
        <v/>
      </c>
      <c r="G242" s="3146">
        <f>G241-E242</f>
        <v/>
      </c>
    </row>
    <row r="243">
      <c r="B243" s="1574">
        <f>IF(C243/12=INT(C243/12),C243/12,"")</f>
        <v/>
      </c>
      <c r="C243" s="1935" t="n">
        <v>228</v>
      </c>
      <c r="D243" s="3146">
        <f>G242*$C$8/12</f>
        <v/>
      </c>
      <c r="E243" s="3146">
        <f>IF(C243&lt;=$C$9,0,$C$12-D243)</f>
        <v/>
      </c>
      <c r="G243" s="3146">
        <f>G242-E243</f>
        <v/>
      </c>
    </row>
    <row r="244">
      <c r="B244" s="1574">
        <f>IF(C244/12=INT(C244/12),C244/12,"")</f>
        <v/>
      </c>
      <c r="C244" s="1935" t="n">
        <v>229</v>
      </c>
      <c r="D244" s="3146">
        <f>G243*$C$8/12</f>
        <v/>
      </c>
      <c r="E244" s="3146">
        <f>IF(C244&lt;=$C$9,0,$C$12-D244)</f>
        <v/>
      </c>
      <c r="G244" s="3146">
        <f>G243-E244</f>
        <v/>
      </c>
    </row>
    <row r="245">
      <c r="B245" s="1574">
        <f>IF(C245/12=INT(C245/12),C245/12,"")</f>
        <v/>
      </c>
      <c r="C245" s="1935" t="n">
        <v>230</v>
      </c>
      <c r="D245" s="3146">
        <f>G244*$C$8/12</f>
        <v/>
      </c>
      <c r="E245" s="3146">
        <f>IF(C245&lt;=$C$9,0,$C$12-D245)</f>
        <v/>
      </c>
      <c r="G245" s="3146">
        <f>G244-E245</f>
        <v/>
      </c>
    </row>
    <row r="246">
      <c r="B246" s="1574">
        <f>IF(C246/12=INT(C246/12),C246/12,"")</f>
        <v/>
      </c>
      <c r="C246" s="1935" t="n">
        <v>231</v>
      </c>
      <c r="D246" s="3146">
        <f>G245*$C$8/12</f>
        <v/>
      </c>
      <c r="E246" s="3146">
        <f>IF(C246&lt;=$C$9,0,$C$12-D246)</f>
        <v/>
      </c>
      <c r="G246" s="3146">
        <f>G245-E246</f>
        <v/>
      </c>
    </row>
    <row r="247">
      <c r="B247" s="1574">
        <f>IF(C247/12=INT(C247/12),C247/12,"")</f>
        <v/>
      </c>
      <c r="C247" s="1935" t="n">
        <v>232</v>
      </c>
      <c r="D247" s="3146">
        <f>G246*$C$8/12</f>
        <v/>
      </c>
      <c r="E247" s="3146">
        <f>IF(C247&lt;=$C$9,0,$C$12-D247)</f>
        <v/>
      </c>
      <c r="G247" s="3146">
        <f>G246-E247</f>
        <v/>
      </c>
    </row>
    <row r="248">
      <c r="B248" s="1574">
        <f>IF(C248/12=INT(C248/12),C248/12,"")</f>
        <v/>
      </c>
      <c r="C248" s="1935" t="n">
        <v>233</v>
      </c>
      <c r="D248" s="3146">
        <f>G247*$C$8/12</f>
        <v/>
      </c>
      <c r="E248" s="3146">
        <f>IF(C248&lt;=$C$9,0,$C$12-D248)</f>
        <v/>
      </c>
      <c r="G248" s="3146">
        <f>G247-E248</f>
        <v/>
      </c>
    </row>
    <row r="249">
      <c r="B249" s="1574">
        <f>IF(C249/12=INT(C249/12),C249/12,"")</f>
        <v/>
      </c>
      <c r="C249" s="1935" t="n">
        <v>234</v>
      </c>
      <c r="D249" s="3146">
        <f>G248*$C$8/12</f>
        <v/>
      </c>
      <c r="E249" s="3146">
        <f>IF(C249&lt;=$C$9,0,$C$12-D249)</f>
        <v/>
      </c>
      <c r="G249" s="3146">
        <f>G248-E249</f>
        <v/>
      </c>
    </row>
    <row r="250">
      <c r="B250" s="1574">
        <f>IF(C250/12=INT(C250/12),C250/12,"")</f>
        <v/>
      </c>
      <c r="C250" s="1935" t="n">
        <v>235</v>
      </c>
      <c r="D250" s="3146">
        <f>G249*$C$8/12</f>
        <v/>
      </c>
      <c r="E250" s="3146">
        <f>IF(C250&lt;=$C$9,0,$C$12-D250)</f>
        <v/>
      </c>
      <c r="G250" s="3146">
        <f>G249-E250</f>
        <v/>
      </c>
    </row>
    <row r="251">
      <c r="B251" s="1574">
        <f>IF(C251/12=INT(C251/12),C251/12,"")</f>
        <v/>
      </c>
      <c r="C251" s="1935" t="n">
        <v>236</v>
      </c>
      <c r="D251" s="3146">
        <f>G250*$C$8/12</f>
        <v/>
      </c>
      <c r="E251" s="3146">
        <f>IF(C251&lt;=$C$9,0,$C$12-D251)</f>
        <v/>
      </c>
      <c r="G251" s="3146">
        <f>G250-E251</f>
        <v/>
      </c>
    </row>
    <row r="252">
      <c r="B252" s="1574">
        <f>IF(C252/12=INT(C252/12),C252/12,"")</f>
        <v/>
      </c>
      <c r="C252" s="1935" t="n">
        <v>237</v>
      </c>
      <c r="D252" s="3146">
        <f>G251*$C$8/12</f>
        <v/>
      </c>
      <c r="E252" s="3146">
        <f>IF(C252&lt;=$C$9,0,$C$12-D252)</f>
        <v/>
      </c>
      <c r="G252" s="3146">
        <f>G251-E252</f>
        <v/>
      </c>
    </row>
    <row r="253">
      <c r="B253" s="1574">
        <f>IF(C253/12=INT(C253/12),C253/12,"")</f>
        <v/>
      </c>
      <c r="C253" s="1935" t="n">
        <v>238</v>
      </c>
      <c r="D253" s="3146">
        <f>G252*$C$8/12</f>
        <v/>
      </c>
      <c r="E253" s="3146">
        <f>IF(C253&lt;=$C$9,0,$C$12-D253)</f>
        <v/>
      </c>
      <c r="G253" s="3146">
        <f>G252-E253</f>
        <v/>
      </c>
    </row>
    <row r="254">
      <c r="B254" s="1574">
        <f>IF(C254/12=INT(C254/12),C254/12,"")</f>
        <v/>
      </c>
      <c r="C254" s="1935" t="n">
        <v>239</v>
      </c>
      <c r="D254" s="3146">
        <f>G253*$C$8/12</f>
        <v/>
      </c>
      <c r="E254" s="3146">
        <f>IF(C254&lt;=$C$9,0,$C$12-D254)</f>
        <v/>
      </c>
      <c r="G254" s="3146">
        <f>G253-E254</f>
        <v/>
      </c>
    </row>
    <row r="255">
      <c r="B255" s="1574">
        <f>IF(C255/12=INT(C255/12),C255/12,"")</f>
        <v/>
      </c>
      <c r="C255" s="1935" t="n">
        <v>240</v>
      </c>
      <c r="D255" s="3146">
        <f>G254*$C$8/12</f>
        <v/>
      </c>
      <c r="E255" s="3146">
        <f>IF(C255&lt;=$C$9,0,$C$12-D255)</f>
        <v/>
      </c>
      <c r="G255" s="3146">
        <f>G254-E255</f>
        <v/>
      </c>
    </row>
    <row r="256">
      <c r="B256" s="1574">
        <f>IF(C256/12=INT(C256/12),C256/12,"")</f>
        <v/>
      </c>
      <c r="C256" s="1935" t="n">
        <v>241</v>
      </c>
      <c r="D256" s="3146">
        <f>G255*$C$8/12</f>
        <v/>
      </c>
      <c r="E256" s="3146">
        <f>IF(C256&lt;=$C$9,0,$C$12-D256)</f>
        <v/>
      </c>
      <c r="G256" s="3146">
        <f>G255-E256</f>
        <v/>
      </c>
    </row>
    <row r="257">
      <c r="B257" s="1574">
        <f>IF(C257/12=INT(C257/12),C257/12,"")</f>
        <v/>
      </c>
      <c r="C257" s="1935" t="n">
        <v>242</v>
      </c>
      <c r="D257" s="3146">
        <f>G256*$C$8/12</f>
        <v/>
      </c>
      <c r="E257" s="3146">
        <f>IF(C257&lt;=$C$9,0,$C$12-D257)</f>
        <v/>
      </c>
      <c r="G257" s="3146">
        <f>G256-E257</f>
        <v/>
      </c>
    </row>
    <row r="258">
      <c r="B258" s="1574">
        <f>IF(C258/12=INT(C258/12),C258/12,"")</f>
        <v/>
      </c>
      <c r="C258" s="1935" t="n">
        <v>243</v>
      </c>
      <c r="D258" s="3146">
        <f>G257*$C$8/12</f>
        <v/>
      </c>
      <c r="E258" s="3146">
        <f>IF(C258&lt;=$C$9,0,$C$12-D258)</f>
        <v/>
      </c>
      <c r="G258" s="3146">
        <f>G257-E258</f>
        <v/>
      </c>
    </row>
    <row r="259">
      <c r="B259" s="1574">
        <f>IF(C259/12=INT(C259/12),C259/12,"")</f>
        <v/>
      </c>
      <c r="C259" s="1935" t="n">
        <v>244</v>
      </c>
      <c r="D259" s="3146">
        <f>G258*$C$8/12</f>
        <v/>
      </c>
      <c r="E259" s="3146">
        <f>IF(C259&lt;=$C$9,0,$C$12-D259)</f>
        <v/>
      </c>
      <c r="G259" s="3146">
        <f>G258-E259</f>
        <v/>
      </c>
    </row>
    <row r="260">
      <c r="B260" s="1574">
        <f>IF(C260/12=INT(C260/12),C260/12,"")</f>
        <v/>
      </c>
      <c r="C260" s="1935" t="n">
        <v>245</v>
      </c>
      <c r="D260" s="3146">
        <f>G259*$C$8/12</f>
        <v/>
      </c>
      <c r="E260" s="3146">
        <f>IF(C260&lt;=$C$9,0,$C$12-D260)</f>
        <v/>
      </c>
      <c r="G260" s="3146">
        <f>G259-E260</f>
        <v/>
      </c>
    </row>
    <row r="261">
      <c r="B261" s="1574">
        <f>IF(C261/12=INT(C261/12),C261/12,"")</f>
        <v/>
      </c>
      <c r="C261" s="1935" t="n">
        <v>246</v>
      </c>
      <c r="D261" s="3146">
        <f>G260*$C$8/12</f>
        <v/>
      </c>
      <c r="E261" s="3146">
        <f>IF(C261&lt;=$C$9,0,$C$12-D261)</f>
        <v/>
      </c>
      <c r="G261" s="3146">
        <f>G260-E261</f>
        <v/>
      </c>
    </row>
    <row r="262">
      <c r="B262" s="1574">
        <f>IF(C262/12=INT(C262/12),C262/12,"")</f>
        <v/>
      </c>
      <c r="C262" s="1935" t="n">
        <v>247</v>
      </c>
      <c r="D262" s="3146">
        <f>G261*$C$8/12</f>
        <v/>
      </c>
      <c r="E262" s="3146">
        <f>IF(C262&lt;=$C$9,0,$C$12-D262)</f>
        <v/>
      </c>
      <c r="G262" s="3146">
        <f>G261-E262</f>
        <v/>
      </c>
    </row>
    <row r="263">
      <c r="B263" s="1574">
        <f>IF(C263/12=INT(C263/12),C263/12,"")</f>
        <v/>
      </c>
      <c r="C263" s="1935" t="n">
        <v>248</v>
      </c>
      <c r="D263" s="3146">
        <f>G262*$C$8/12</f>
        <v/>
      </c>
      <c r="E263" s="3146">
        <f>IF(C263&lt;=$C$9,0,$C$12-D263)</f>
        <v/>
      </c>
      <c r="G263" s="3146">
        <f>G262-E263</f>
        <v/>
      </c>
    </row>
    <row r="264">
      <c r="B264" s="1574">
        <f>IF(C264/12=INT(C264/12),C264/12,"")</f>
        <v/>
      </c>
      <c r="C264" s="1935" t="n">
        <v>249</v>
      </c>
      <c r="D264" s="3146">
        <f>G263*$C$8/12</f>
        <v/>
      </c>
      <c r="E264" s="3146">
        <f>IF(C264&lt;=$C$9,0,$C$12-D264)</f>
        <v/>
      </c>
      <c r="G264" s="3146">
        <f>G263-E264</f>
        <v/>
      </c>
    </row>
    <row r="265">
      <c r="B265" s="1574">
        <f>IF(C265/12=INT(C265/12),C265/12,"")</f>
        <v/>
      </c>
      <c r="C265" s="1935" t="n">
        <v>250</v>
      </c>
      <c r="D265" s="3146">
        <f>G264*$C$8/12</f>
        <v/>
      </c>
      <c r="E265" s="3146">
        <f>IF(C265&lt;=$C$9,0,$C$12-D265)</f>
        <v/>
      </c>
      <c r="G265" s="3146">
        <f>G264-E265</f>
        <v/>
      </c>
    </row>
    <row r="266">
      <c r="B266" s="1574">
        <f>IF(C266/12=INT(C266/12),C266/12,"")</f>
        <v/>
      </c>
      <c r="C266" s="1935" t="n">
        <v>251</v>
      </c>
      <c r="D266" s="3146">
        <f>G265*$C$8/12</f>
        <v/>
      </c>
      <c r="E266" s="3146">
        <f>IF(C266&lt;=$C$9,0,$C$12-D266)</f>
        <v/>
      </c>
      <c r="G266" s="3146">
        <f>G265-E266</f>
        <v/>
      </c>
    </row>
    <row r="267">
      <c r="B267" s="1574">
        <f>IF(C267/12=INT(C267/12),C267/12,"")</f>
        <v/>
      </c>
      <c r="C267" s="1935" t="n">
        <v>252</v>
      </c>
      <c r="D267" s="3146">
        <f>G266*$C$8/12</f>
        <v/>
      </c>
      <c r="E267" s="3146">
        <f>IF(C267&lt;=$C$9,0,$C$12-D267)</f>
        <v/>
      </c>
      <c r="G267" s="3146">
        <f>G266-E267</f>
        <v/>
      </c>
    </row>
    <row r="268">
      <c r="B268" s="1574">
        <f>IF(C268/12=INT(C268/12),C268/12,"")</f>
        <v/>
      </c>
      <c r="C268" s="1935" t="n">
        <v>253</v>
      </c>
      <c r="D268" s="3146">
        <f>G267*$C$8/12</f>
        <v/>
      </c>
      <c r="E268" s="3146">
        <f>IF(C268&lt;=$C$9,0,$C$12-D268)</f>
        <v/>
      </c>
      <c r="G268" s="3146">
        <f>G267-E268</f>
        <v/>
      </c>
    </row>
    <row r="269">
      <c r="B269" s="1574">
        <f>IF(C269/12=INT(C269/12),C269/12,"")</f>
        <v/>
      </c>
      <c r="C269" s="1935" t="n">
        <v>254</v>
      </c>
      <c r="D269" s="3146">
        <f>G268*$C$8/12</f>
        <v/>
      </c>
      <c r="E269" s="3146">
        <f>IF(C269&lt;=$C$9,0,$C$12-D269)</f>
        <v/>
      </c>
      <c r="G269" s="3146">
        <f>G268-E269</f>
        <v/>
      </c>
    </row>
    <row r="270">
      <c r="B270" s="1574">
        <f>IF(C270/12=INT(C270/12),C270/12,"")</f>
        <v/>
      </c>
      <c r="C270" s="1935" t="n">
        <v>255</v>
      </c>
      <c r="D270" s="3146">
        <f>G269*$C$8/12</f>
        <v/>
      </c>
      <c r="E270" s="3146">
        <f>IF(C270&lt;=$C$9,0,$C$12-D270)</f>
        <v/>
      </c>
      <c r="G270" s="3146">
        <f>G269-E270</f>
        <v/>
      </c>
    </row>
    <row r="271">
      <c r="B271" s="1574">
        <f>IF(C271/12=INT(C271/12),C271/12,"")</f>
        <v/>
      </c>
      <c r="C271" s="1935" t="n">
        <v>256</v>
      </c>
      <c r="D271" s="3146">
        <f>G270*$C$8/12</f>
        <v/>
      </c>
      <c r="E271" s="3146">
        <f>IF(C271&lt;=$C$9,0,$C$12-D271)</f>
        <v/>
      </c>
      <c r="G271" s="3146">
        <f>G270-E271</f>
        <v/>
      </c>
    </row>
    <row r="272">
      <c r="B272" s="1574">
        <f>IF(C272/12=INT(C272/12),C272/12,"")</f>
        <v/>
      </c>
      <c r="C272" s="1935" t="n">
        <v>257</v>
      </c>
      <c r="D272" s="3146">
        <f>G271*$C$8/12</f>
        <v/>
      </c>
      <c r="E272" s="3146">
        <f>IF(C272&lt;=$C$9,0,$C$12-D272)</f>
        <v/>
      </c>
      <c r="G272" s="3146">
        <f>G271-E272</f>
        <v/>
      </c>
    </row>
    <row r="273">
      <c r="B273" s="1574">
        <f>IF(C273/12=INT(C273/12),C273/12,"")</f>
        <v/>
      </c>
      <c r="C273" s="1935" t="n">
        <v>258</v>
      </c>
      <c r="D273" s="3146">
        <f>G272*$C$8/12</f>
        <v/>
      </c>
      <c r="E273" s="3146">
        <f>IF(C273&lt;=$C$9,0,$C$12-D273)</f>
        <v/>
      </c>
      <c r="G273" s="3146">
        <f>G272-E273</f>
        <v/>
      </c>
    </row>
    <row r="274">
      <c r="B274" s="1574">
        <f>IF(C274/12=INT(C274/12),C274/12,"")</f>
        <v/>
      </c>
      <c r="C274" s="1935" t="n">
        <v>259</v>
      </c>
      <c r="D274" s="3146">
        <f>G273*$C$8/12</f>
        <v/>
      </c>
      <c r="E274" s="3146">
        <f>IF(C274&lt;=$C$9,0,$C$12-D274)</f>
        <v/>
      </c>
      <c r="G274" s="3146">
        <f>G273-E274</f>
        <v/>
      </c>
    </row>
    <row r="275">
      <c r="B275" s="1574">
        <f>IF(C275/12=INT(C275/12),C275/12,"")</f>
        <v/>
      </c>
      <c r="C275" s="1935" t="n">
        <v>260</v>
      </c>
      <c r="D275" s="3146">
        <f>G274*$C$8/12</f>
        <v/>
      </c>
      <c r="E275" s="3146">
        <f>IF(C275&lt;=$C$9,0,$C$12-D275)</f>
        <v/>
      </c>
      <c r="G275" s="3146">
        <f>G274-E275</f>
        <v/>
      </c>
    </row>
    <row r="276">
      <c r="B276" s="1574">
        <f>IF(C276/12=INT(C276/12),C276/12,"")</f>
        <v/>
      </c>
      <c r="C276" s="1935" t="n">
        <v>261</v>
      </c>
      <c r="D276" s="3146">
        <f>G275*$C$8/12</f>
        <v/>
      </c>
      <c r="E276" s="3146">
        <f>IF(C276&lt;=$C$9,0,$C$12-D276)</f>
        <v/>
      </c>
      <c r="G276" s="3146">
        <f>G275-E276</f>
        <v/>
      </c>
    </row>
    <row r="277">
      <c r="B277" s="1574">
        <f>IF(C277/12=INT(C277/12),C277/12,"")</f>
        <v/>
      </c>
      <c r="C277" s="1935" t="n">
        <v>262</v>
      </c>
      <c r="D277" s="3146">
        <f>G276*$C$8/12</f>
        <v/>
      </c>
      <c r="E277" s="3146">
        <f>IF(C277&lt;=$C$9,0,$C$12-D277)</f>
        <v/>
      </c>
      <c r="G277" s="3146">
        <f>G276-E277</f>
        <v/>
      </c>
    </row>
    <row r="278">
      <c r="B278" s="1574">
        <f>IF(C278/12=INT(C278/12),C278/12,"")</f>
        <v/>
      </c>
      <c r="C278" s="1935" t="n">
        <v>263</v>
      </c>
      <c r="D278" s="3146">
        <f>G277*$C$8/12</f>
        <v/>
      </c>
      <c r="E278" s="3146">
        <f>IF(C278&lt;=$C$9,0,$C$12-D278)</f>
        <v/>
      </c>
      <c r="G278" s="3146">
        <f>G277-E278</f>
        <v/>
      </c>
    </row>
    <row r="279">
      <c r="B279" s="1574">
        <f>IF(C279/12=INT(C279/12),C279/12,"")</f>
        <v/>
      </c>
      <c r="C279" s="1935" t="n">
        <v>264</v>
      </c>
      <c r="D279" s="3146">
        <f>G278*$C$8/12</f>
        <v/>
      </c>
      <c r="E279" s="3146">
        <f>IF(C279&lt;=$C$9,0,$C$12-D279)</f>
        <v/>
      </c>
      <c r="G279" s="3146">
        <f>G278-E279</f>
        <v/>
      </c>
    </row>
    <row r="280">
      <c r="B280" s="1574">
        <f>IF(C280/12=INT(C280/12),C280/12,"")</f>
        <v/>
      </c>
      <c r="C280" s="1935" t="n">
        <v>265</v>
      </c>
      <c r="D280" s="3146">
        <f>G279*$C$8/12</f>
        <v/>
      </c>
      <c r="E280" s="3146">
        <f>IF(C280&lt;=$C$9,0,$C$12-D280)</f>
        <v/>
      </c>
      <c r="G280" s="3146">
        <f>G279-E280</f>
        <v/>
      </c>
    </row>
    <row r="281">
      <c r="B281" s="1574">
        <f>IF(C281/12=INT(C281/12),C281/12,"")</f>
        <v/>
      </c>
      <c r="C281" s="1935" t="n">
        <v>266</v>
      </c>
      <c r="D281" s="3146">
        <f>G280*$C$8/12</f>
        <v/>
      </c>
      <c r="E281" s="3146">
        <f>IF(C281&lt;=$C$9,0,$C$12-D281)</f>
        <v/>
      </c>
      <c r="G281" s="3146">
        <f>G280-E281</f>
        <v/>
      </c>
    </row>
    <row r="282">
      <c r="B282" s="1574">
        <f>IF(C282/12=INT(C282/12),C282/12,"")</f>
        <v/>
      </c>
      <c r="C282" s="1935" t="n">
        <v>267</v>
      </c>
      <c r="D282" s="3146">
        <f>G281*$C$8/12</f>
        <v/>
      </c>
      <c r="E282" s="3146">
        <f>IF(C282&lt;=$C$9,0,$C$12-D282)</f>
        <v/>
      </c>
      <c r="G282" s="3146">
        <f>G281-E282</f>
        <v/>
      </c>
    </row>
    <row r="283">
      <c r="B283" s="1574">
        <f>IF(C283/12=INT(C283/12),C283/12,"")</f>
        <v/>
      </c>
      <c r="C283" s="1935" t="n">
        <v>268</v>
      </c>
      <c r="D283" s="3146">
        <f>G282*$C$8/12</f>
        <v/>
      </c>
      <c r="E283" s="3146">
        <f>IF(C283&lt;=$C$9,0,$C$12-D283)</f>
        <v/>
      </c>
      <c r="G283" s="3146">
        <f>G282-E283</f>
        <v/>
      </c>
    </row>
    <row r="284">
      <c r="B284" s="1574">
        <f>IF(C284/12=INT(C284/12),C284/12,"")</f>
        <v/>
      </c>
      <c r="C284" s="1935" t="n">
        <v>269</v>
      </c>
      <c r="D284" s="3146">
        <f>G283*$C$8/12</f>
        <v/>
      </c>
      <c r="E284" s="3146">
        <f>IF(C284&lt;=$C$9,0,$C$12-D284)</f>
        <v/>
      </c>
      <c r="G284" s="3146">
        <f>G283-E284</f>
        <v/>
      </c>
    </row>
    <row r="285">
      <c r="B285" s="1574">
        <f>IF(C285/12=INT(C285/12),C285/12,"")</f>
        <v/>
      </c>
      <c r="C285" s="1935" t="n">
        <v>270</v>
      </c>
      <c r="D285" s="3146">
        <f>G284*$C$8/12</f>
        <v/>
      </c>
      <c r="E285" s="3146">
        <f>IF(C285&lt;=$C$9,0,$C$12-D285)</f>
        <v/>
      </c>
      <c r="G285" s="3146">
        <f>G284-E285</f>
        <v/>
      </c>
    </row>
    <row r="286">
      <c r="B286" s="1574">
        <f>IF(C286/12=INT(C286/12),C286/12,"")</f>
        <v/>
      </c>
      <c r="C286" s="1935" t="n">
        <v>271</v>
      </c>
      <c r="D286" s="3146">
        <f>G285*$C$8/12</f>
        <v/>
      </c>
      <c r="E286" s="3146">
        <f>IF(C286&lt;=$C$9,0,$C$12-D286)</f>
        <v/>
      </c>
      <c r="G286" s="3146">
        <f>G285-E286</f>
        <v/>
      </c>
    </row>
    <row r="287">
      <c r="B287" s="1574">
        <f>IF(C287/12=INT(C287/12),C287/12,"")</f>
        <v/>
      </c>
      <c r="C287" s="1935" t="n">
        <v>272</v>
      </c>
      <c r="D287" s="3146">
        <f>G286*$C$8/12</f>
        <v/>
      </c>
      <c r="E287" s="3146">
        <f>IF(C287&lt;=$C$9,0,$C$12-D287)</f>
        <v/>
      </c>
      <c r="G287" s="3146">
        <f>G286-E287</f>
        <v/>
      </c>
    </row>
    <row r="288">
      <c r="B288" s="1574">
        <f>IF(C288/12=INT(C288/12),C288/12,"")</f>
        <v/>
      </c>
      <c r="C288" s="1935" t="n">
        <v>273</v>
      </c>
      <c r="D288" s="3146">
        <f>G287*$C$8/12</f>
        <v/>
      </c>
      <c r="E288" s="3146">
        <f>IF(C288&lt;=$C$9,0,$C$12-D288)</f>
        <v/>
      </c>
      <c r="G288" s="3146">
        <f>G287-E288</f>
        <v/>
      </c>
    </row>
    <row r="289">
      <c r="B289" s="1574">
        <f>IF(C289/12=INT(C289/12),C289/12,"")</f>
        <v/>
      </c>
      <c r="C289" s="1935" t="n">
        <v>274</v>
      </c>
      <c r="D289" s="3146">
        <f>G288*$C$8/12</f>
        <v/>
      </c>
      <c r="E289" s="3146">
        <f>IF(C289&lt;=$C$9,0,$C$12-D289)</f>
        <v/>
      </c>
      <c r="G289" s="3146">
        <f>G288-E289</f>
        <v/>
      </c>
    </row>
    <row r="290">
      <c r="B290" s="1574">
        <f>IF(C290/12=INT(C290/12),C290/12,"")</f>
        <v/>
      </c>
      <c r="C290" s="1935" t="n">
        <v>275</v>
      </c>
      <c r="D290" s="3146">
        <f>G289*$C$8/12</f>
        <v/>
      </c>
      <c r="E290" s="3146">
        <f>IF(C290&lt;=$C$9,0,$C$12-D290)</f>
        <v/>
      </c>
      <c r="G290" s="3146">
        <f>G289-E290</f>
        <v/>
      </c>
    </row>
    <row r="291">
      <c r="B291" s="1574">
        <f>IF(C291/12=INT(C291/12),C291/12,"")</f>
        <v/>
      </c>
      <c r="C291" s="1935" t="n">
        <v>276</v>
      </c>
      <c r="D291" s="3146">
        <f>G290*$C$8/12</f>
        <v/>
      </c>
      <c r="E291" s="3146">
        <f>IF(C291&lt;=$C$9,0,$C$12-D291)</f>
        <v/>
      </c>
      <c r="G291" s="3146">
        <f>G290-E291</f>
        <v/>
      </c>
    </row>
    <row r="292">
      <c r="B292" s="1574">
        <f>IF(C292/12=INT(C292/12),C292/12,"")</f>
        <v/>
      </c>
      <c r="C292" s="1935" t="n">
        <v>277</v>
      </c>
      <c r="D292" s="3146">
        <f>G291*$C$8/12</f>
        <v/>
      </c>
      <c r="E292" s="3146">
        <f>IF(C292&lt;=$C$9,0,$C$12-D292)</f>
        <v/>
      </c>
      <c r="G292" s="3146">
        <f>G291-E292</f>
        <v/>
      </c>
    </row>
    <row r="293">
      <c r="B293" s="1574">
        <f>IF(C293/12=INT(C293/12),C293/12,"")</f>
        <v/>
      </c>
      <c r="C293" s="1935" t="n">
        <v>278</v>
      </c>
      <c r="D293" s="3146">
        <f>G292*$C$8/12</f>
        <v/>
      </c>
      <c r="E293" s="3146">
        <f>IF(C293&lt;=$C$9,0,$C$12-D293)</f>
        <v/>
      </c>
      <c r="G293" s="3146">
        <f>G292-E293</f>
        <v/>
      </c>
    </row>
    <row r="294">
      <c r="B294" s="1574">
        <f>IF(C294/12=INT(C294/12),C294/12,"")</f>
        <v/>
      </c>
      <c r="C294" s="1935" t="n">
        <v>279</v>
      </c>
      <c r="D294" s="3146">
        <f>G293*$C$8/12</f>
        <v/>
      </c>
      <c r="E294" s="3146">
        <f>IF(C294&lt;=$C$9,0,$C$12-D294)</f>
        <v/>
      </c>
      <c r="G294" s="3146">
        <f>G293-E294</f>
        <v/>
      </c>
    </row>
    <row r="295">
      <c r="B295" s="1574">
        <f>IF(C295/12=INT(C295/12),C295/12,"")</f>
        <v/>
      </c>
      <c r="C295" s="1935" t="n">
        <v>280</v>
      </c>
      <c r="D295" s="3146">
        <f>G294*$C$8/12</f>
        <v/>
      </c>
      <c r="E295" s="3146">
        <f>IF(C295&lt;=$C$9,0,$C$12-D295)</f>
        <v/>
      </c>
      <c r="G295" s="3146">
        <f>G294-E295</f>
        <v/>
      </c>
    </row>
    <row r="296">
      <c r="B296" s="1574">
        <f>IF(C296/12=INT(C296/12),C296/12,"")</f>
        <v/>
      </c>
      <c r="C296" s="1935" t="n">
        <v>281</v>
      </c>
      <c r="D296" s="3146">
        <f>G295*$C$8/12</f>
        <v/>
      </c>
      <c r="E296" s="3146">
        <f>IF(C296&lt;=$C$9,0,$C$12-D296)</f>
        <v/>
      </c>
      <c r="G296" s="3146">
        <f>G295-E296</f>
        <v/>
      </c>
    </row>
    <row r="297">
      <c r="B297" s="1574">
        <f>IF(C297/12=INT(C297/12),C297/12,"")</f>
        <v/>
      </c>
      <c r="C297" s="1935" t="n">
        <v>282</v>
      </c>
      <c r="D297" s="3146">
        <f>G296*$C$8/12</f>
        <v/>
      </c>
      <c r="E297" s="3146">
        <f>IF(C297&lt;=$C$9,0,$C$12-D297)</f>
        <v/>
      </c>
      <c r="G297" s="3146">
        <f>G296-E297</f>
        <v/>
      </c>
    </row>
    <row r="298">
      <c r="B298" s="1574">
        <f>IF(C298/12=INT(C298/12),C298/12,"")</f>
        <v/>
      </c>
      <c r="C298" s="1935" t="n">
        <v>283</v>
      </c>
      <c r="D298" s="3146">
        <f>G297*$C$8/12</f>
        <v/>
      </c>
      <c r="E298" s="3146">
        <f>IF(C298&lt;=$C$9,0,$C$12-D298)</f>
        <v/>
      </c>
      <c r="G298" s="3146">
        <f>G297-E298</f>
        <v/>
      </c>
    </row>
    <row r="299">
      <c r="B299" s="1574">
        <f>IF(C299/12=INT(C299/12),C299/12,"")</f>
        <v/>
      </c>
      <c r="C299" s="1935" t="n">
        <v>284</v>
      </c>
      <c r="D299" s="3146">
        <f>G298*$C$8/12</f>
        <v/>
      </c>
      <c r="E299" s="3146">
        <f>IF(C299&lt;=$C$9,0,$C$12-D299)</f>
        <v/>
      </c>
      <c r="G299" s="3146">
        <f>G298-E299</f>
        <v/>
      </c>
    </row>
    <row r="300">
      <c r="B300" s="1574">
        <f>IF(C300/12=INT(C300/12),C300/12,"")</f>
        <v/>
      </c>
      <c r="C300" s="1935" t="n">
        <v>285</v>
      </c>
      <c r="D300" s="3146">
        <f>G299*$C$8/12</f>
        <v/>
      </c>
      <c r="E300" s="3146">
        <f>IF(C300&lt;=$C$9,0,$C$12-D300)</f>
        <v/>
      </c>
      <c r="G300" s="3146">
        <f>G299-E300</f>
        <v/>
      </c>
    </row>
    <row r="301">
      <c r="B301" s="1574">
        <f>IF(C301/12=INT(C301/12),C301/12,"")</f>
        <v/>
      </c>
      <c r="C301" s="1935" t="n">
        <v>286</v>
      </c>
      <c r="D301" s="3146">
        <f>G300*$C$8/12</f>
        <v/>
      </c>
      <c r="E301" s="3146">
        <f>IF(C301&lt;=$C$9,0,$C$12-D301)</f>
        <v/>
      </c>
      <c r="G301" s="3146">
        <f>G300-E301</f>
        <v/>
      </c>
    </row>
    <row r="302">
      <c r="B302" s="1574">
        <f>IF(C302/12=INT(C302/12),C302/12,"")</f>
        <v/>
      </c>
      <c r="C302" s="1935" t="n">
        <v>287</v>
      </c>
      <c r="D302" s="3146">
        <f>G301*$C$8/12</f>
        <v/>
      </c>
      <c r="E302" s="3146">
        <f>IF(C302&lt;=$C$9,0,$C$12-D302)</f>
        <v/>
      </c>
      <c r="G302" s="3146">
        <f>G301-E302</f>
        <v/>
      </c>
    </row>
    <row r="303">
      <c r="B303" s="1574">
        <f>IF(C303/12=INT(C303/12),C303/12,"")</f>
        <v/>
      </c>
      <c r="C303" s="1935" t="n">
        <v>288</v>
      </c>
      <c r="D303" s="3146">
        <f>G302*$C$8/12</f>
        <v/>
      </c>
      <c r="E303" s="3146">
        <f>IF(C303&lt;=$C$9,0,$C$12-D303)</f>
        <v/>
      </c>
      <c r="G303" s="3146">
        <f>G302-E303</f>
        <v/>
      </c>
    </row>
    <row r="304">
      <c r="B304" s="1574">
        <f>IF(C304/12=INT(C304/12),C304/12,"")</f>
        <v/>
      </c>
      <c r="C304" s="1935" t="n">
        <v>289</v>
      </c>
      <c r="D304" s="3146">
        <f>G303*$C$8/12</f>
        <v/>
      </c>
      <c r="E304" s="3146">
        <f>IF(C304&lt;=$C$9,0,$C$12-D304)</f>
        <v/>
      </c>
      <c r="G304" s="3146">
        <f>G303-E304</f>
        <v/>
      </c>
    </row>
    <row r="305">
      <c r="B305" s="1574">
        <f>IF(C305/12=INT(C305/12),C305/12,"")</f>
        <v/>
      </c>
      <c r="C305" s="1935" t="n">
        <v>290</v>
      </c>
      <c r="D305" s="3146">
        <f>G304*$C$8/12</f>
        <v/>
      </c>
      <c r="E305" s="3146">
        <f>IF(C305&lt;=$C$9,0,$C$12-D305)</f>
        <v/>
      </c>
      <c r="G305" s="3146">
        <f>G304-E305</f>
        <v/>
      </c>
    </row>
    <row r="306">
      <c r="B306" s="1574">
        <f>IF(C306/12=INT(C306/12),C306/12,"")</f>
        <v/>
      </c>
      <c r="C306" s="1935" t="n">
        <v>291</v>
      </c>
      <c r="D306" s="3146">
        <f>G305*$C$8/12</f>
        <v/>
      </c>
      <c r="E306" s="3146">
        <f>IF(C306&lt;=$C$9,0,$C$12-D306)</f>
        <v/>
      </c>
      <c r="G306" s="3146">
        <f>G305-E306</f>
        <v/>
      </c>
    </row>
    <row r="307">
      <c r="B307" s="1574">
        <f>IF(C307/12=INT(C307/12),C307/12,"")</f>
        <v/>
      </c>
      <c r="C307" s="1935" t="n">
        <v>292</v>
      </c>
      <c r="D307" s="3146">
        <f>G306*$C$8/12</f>
        <v/>
      </c>
      <c r="E307" s="3146">
        <f>IF(C307&lt;=$C$9,0,$C$12-D307)</f>
        <v/>
      </c>
      <c r="G307" s="3146">
        <f>G306-E307</f>
        <v/>
      </c>
    </row>
    <row r="308">
      <c r="B308" s="1574">
        <f>IF(C308/12=INT(C308/12),C308/12,"")</f>
        <v/>
      </c>
      <c r="C308" s="1935" t="n">
        <v>293</v>
      </c>
      <c r="D308" s="3146">
        <f>G307*$C$8/12</f>
        <v/>
      </c>
      <c r="E308" s="3146">
        <f>IF(C308&lt;=$C$9,0,$C$12-D308)</f>
        <v/>
      </c>
      <c r="G308" s="3146">
        <f>G307-E308</f>
        <v/>
      </c>
    </row>
    <row r="309">
      <c r="B309" s="1574">
        <f>IF(C309/12=INT(C309/12),C309/12,"")</f>
        <v/>
      </c>
      <c r="C309" s="1935" t="n">
        <v>294</v>
      </c>
      <c r="D309" s="3146">
        <f>G308*$C$8/12</f>
        <v/>
      </c>
      <c r="E309" s="3146">
        <f>IF(C309&lt;=$C$9,0,$C$12-D309)</f>
        <v/>
      </c>
      <c r="G309" s="3146">
        <f>G308-E309</f>
        <v/>
      </c>
    </row>
    <row r="310">
      <c r="B310" s="1574">
        <f>IF(C310/12=INT(C310/12),C310/12,"")</f>
        <v/>
      </c>
      <c r="C310" s="1935" t="n">
        <v>295</v>
      </c>
      <c r="D310" s="3146">
        <f>G309*$C$8/12</f>
        <v/>
      </c>
      <c r="E310" s="3146">
        <f>IF(C310&lt;=$C$9,0,$C$12-D310)</f>
        <v/>
      </c>
      <c r="G310" s="3146">
        <f>G309-E310</f>
        <v/>
      </c>
    </row>
    <row r="311">
      <c r="B311" s="1574">
        <f>IF(C311/12=INT(C311/12),C311/12,"")</f>
        <v/>
      </c>
      <c r="C311" s="1935" t="n">
        <v>296</v>
      </c>
      <c r="D311" s="3146">
        <f>G310*$C$8/12</f>
        <v/>
      </c>
      <c r="E311" s="3146">
        <f>IF(C311&lt;=$C$9,0,$C$12-D311)</f>
        <v/>
      </c>
      <c r="G311" s="3146">
        <f>G310-E311</f>
        <v/>
      </c>
    </row>
    <row r="312">
      <c r="B312" s="1574">
        <f>IF(C312/12=INT(C312/12),C312/12,"")</f>
        <v/>
      </c>
      <c r="C312" s="1935" t="n">
        <v>297</v>
      </c>
      <c r="D312" s="3146">
        <f>G311*$C$8/12</f>
        <v/>
      </c>
      <c r="E312" s="3146">
        <f>IF(C312&lt;=$C$9,0,$C$12-D312)</f>
        <v/>
      </c>
      <c r="G312" s="3146">
        <f>G311-E312</f>
        <v/>
      </c>
    </row>
    <row r="313">
      <c r="B313" s="1574">
        <f>IF(C313/12=INT(C313/12),C313/12,"")</f>
        <v/>
      </c>
      <c r="C313" s="1935" t="n">
        <v>298</v>
      </c>
      <c r="D313" s="3146">
        <f>G312*$C$8/12</f>
        <v/>
      </c>
      <c r="E313" s="3146">
        <f>IF(C313&lt;=$C$9,0,$C$12-D313)</f>
        <v/>
      </c>
      <c r="G313" s="3146">
        <f>G312-E313</f>
        <v/>
      </c>
    </row>
    <row r="314">
      <c r="B314" s="1574">
        <f>IF(C314/12=INT(C314/12),C314/12,"")</f>
        <v/>
      </c>
      <c r="C314" s="1935" t="n">
        <v>299</v>
      </c>
      <c r="D314" s="3146">
        <f>G313*$C$8/12</f>
        <v/>
      </c>
      <c r="E314" s="3146">
        <f>IF(C314&lt;=$C$9,0,$C$12-D314)</f>
        <v/>
      </c>
      <c r="G314" s="3146">
        <f>G313-E314</f>
        <v/>
      </c>
    </row>
    <row r="315">
      <c r="B315" s="1574">
        <f>IF(C315/12=INT(C315/12),C315/12,"")</f>
        <v/>
      </c>
      <c r="C315" s="1935" t="n">
        <v>300</v>
      </c>
      <c r="D315" s="3146">
        <f>G314*$C$8/12</f>
        <v/>
      </c>
      <c r="E315" s="3146">
        <f>IF(C315&lt;=$C$9,0,$C$12-D315)</f>
        <v/>
      </c>
      <c r="G315" s="3146">
        <f>G314-E315</f>
        <v/>
      </c>
    </row>
    <row r="316">
      <c r="B316" s="1574">
        <f>IF(C316/12=INT(C316/12),C316/12,"")</f>
        <v/>
      </c>
      <c r="C316" s="1935" t="n">
        <v>301</v>
      </c>
      <c r="D316" s="3146">
        <f>G315*$C$8/12</f>
        <v/>
      </c>
      <c r="E316" s="3146">
        <f>IF(C316&lt;=$C$9,0,$C$12-D316)</f>
        <v/>
      </c>
      <c r="G316" s="3146">
        <f>G315-E316</f>
        <v/>
      </c>
    </row>
    <row r="317">
      <c r="B317" s="1574">
        <f>IF(C317/12=INT(C317/12),C317/12,"")</f>
        <v/>
      </c>
      <c r="C317" s="1935" t="n">
        <v>302</v>
      </c>
      <c r="D317" s="3146">
        <f>G316*$C$8/12</f>
        <v/>
      </c>
      <c r="E317" s="3146">
        <f>IF(C317&lt;=$C$9,0,$C$12-D317)</f>
        <v/>
      </c>
      <c r="G317" s="3146">
        <f>G316-E317</f>
        <v/>
      </c>
    </row>
    <row r="318">
      <c r="B318" s="1574">
        <f>IF(C318/12=INT(C318/12),C318/12,"")</f>
        <v/>
      </c>
      <c r="C318" s="1935" t="n">
        <v>303</v>
      </c>
      <c r="D318" s="3146">
        <f>G317*$C$8/12</f>
        <v/>
      </c>
      <c r="E318" s="3146">
        <f>IF(C318&lt;=$C$9,0,$C$12-D318)</f>
        <v/>
      </c>
      <c r="G318" s="3146">
        <f>G317-E318</f>
        <v/>
      </c>
    </row>
    <row r="319">
      <c r="B319" s="1574">
        <f>IF(C319/12=INT(C319/12),C319/12,"")</f>
        <v/>
      </c>
      <c r="C319" s="1935" t="n">
        <v>304</v>
      </c>
      <c r="D319" s="3146">
        <f>G318*$C$8/12</f>
        <v/>
      </c>
      <c r="E319" s="3146">
        <f>IF(C319&lt;=$C$9,0,$C$12-D319)</f>
        <v/>
      </c>
      <c r="G319" s="3146">
        <f>G318-E319</f>
        <v/>
      </c>
    </row>
    <row r="320">
      <c r="B320" s="1574">
        <f>IF(C320/12=INT(C320/12),C320/12,"")</f>
        <v/>
      </c>
      <c r="C320" s="1935" t="n">
        <v>305</v>
      </c>
      <c r="D320" s="3146">
        <f>G319*$C$8/12</f>
        <v/>
      </c>
      <c r="E320" s="3146">
        <f>IF(C320&lt;=$C$9,0,$C$12-D320)</f>
        <v/>
      </c>
      <c r="G320" s="3146">
        <f>G319-E320</f>
        <v/>
      </c>
    </row>
    <row r="321">
      <c r="B321" s="1574">
        <f>IF(C321/12=INT(C321/12),C321/12,"")</f>
        <v/>
      </c>
      <c r="C321" s="1935" t="n">
        <v>306</v>
      </c>
      <c r="D321" s="3146">
        <f>G320*$C$8/12</f>
        <v/>
      </c>
      <c r="E321" s="3146">
        <f>IF(C321&lt;=$C$9,0,$C$12-D321)</f>
        <v/>
      </c>
      <c r="G321" s="3146">
        <f>G320-E321</f>
        <v/>
      </c>
    </row>
    <row r="322">
      <c r="B322" s="1574">
        <f>IF(C322/12=INT(C322/12),C322/12,"")</f>
        <v/>
      </c>
      <c r="C322" s="1935" t="n">
        <v>307</v>
      </c>
      <c r="D322" s="3146">
        <f>G321*$C$8/12</f>
        <v/>
      </c>
      <c r="E322" s="3146">
        <f>IF(C322&lt;=$C$9,0,$C$12-D322)</f>
        <v/>
      </c>
      <c r="G322" s="3146">
        <f>G321-E322</f>
        <v/>
      </c>
    </row>
    <row r="323">
      <c r="B323" s="1574">
        <f>IF(C323/12=INT(C323/12),C323/12,"")</f>
        <v/>
      </c>
      <c r="C323" s="1935" t="n">
        <v>308</v>
      </c>
      <c r="D323" s="3146">
        <f>G322*$C$8/12</f>
        <v/>
      </c>
      <c r="E323" s="3146">
        <f>IF(C323&lt;=$C$9,0,$C$12-D323)</f>
        <v/>
      </c>
      <c r="G323" s="3146">
        <f>G322-E323</f>
        <v/>
      </c>
    </row>
    <row r="324">
      <c r="B324" s="1574">
        <f>IF(C324/12=INT(C324/12),C324/12,"")</f>
        <v/>
      </c>
      <c r="C324" s="1935" t="n">
        <v>309</v>
      </c>
      <c r="D324" s="3146">
        <f>G323*$C$8/12</f>
        <v/>
      </c>
      <c r="E324" s="3146">
        <f>IF(C324&lt;=$C$9,0,$C$12-D324)</f>
        <v/>
      </c>
      <c r="G324" s="3146">
        <f>G323-E324</f>
        <v/>
      </c>
    </row>
    <row r="325">
      <c r="B325" s="1574">
        <f>IF(C325/12=INT(C325/12),C325/12,"")</f>
        <v/>
      </c>
      <c r="C325" s="1935" t="n">
        <v>310</v>
      </c>
      <c r="D325" s="3146">
        <f>G324*$C$8/12</f>
        <v/>
      </c>
      <c r="E325" s="3146">
        <f>IF(C325&lt;=$C$9,0,$C$12-D325)</f>
        <v/>
      </c>
      <c r="G325" s="3146">
        <f>G324-E325</f>
        <v/>
      </c>
    </row>
    <row r="326">
      <c r="B326" s="1574">
        <f>IF(C326/12=INT(C326/12),C326/12,"")</f>
        <v/>
      </c>
      <c r="C326" s="1935" t="n">
        <v>311</v>
      </c>
      <c r="D326" s="3146">
        <f>G325*$C$8/12</f>
        <v/>
      </c>
      <c r="E326" s="3146">
        <f>IF(C326&lt;=$C$9,0,$C$12-D326)</f>
        <v/>
      </c>
      <c r="G326" s="3146">
        <f>G325-E326</f>
        <v/>
      </c>
    </row>
    <row r="327">
      <c r="B327" s="1574">
        <f>IF(C327/12=INT(C327/12),C327/12,"")</f>
        <v/>
      </c>
      <c r="C327" s="1935" t="n">
        <v>312</v>
      </c>
      <c r="D327" s="3146">
        <f>G326*$C$8/12</f>
        <v/>
      </c>
      <c r="E327" s="3146">
        <f>IF(C327&lt;=$C$9,0,$C$12-D327)</f>
        <v/>
      </c>
      <c r="G327" s="3146">
        <f>G326-E327</f>
        <v/>
      </c>
    </row>
    <row r="328">
      <c r="B328" s="1574">
        <f>IF(C328/12=INT(C328/12),C328/12,"")</f>
        <v/>
      </c>
      <c r="C328" s="1935" t="n">
        <v>313</v>
      </c>
      <c r="D328" s="3146">
        <f>G327*$C$8/12</f>
        <v/>
      </c>
      <c r="E328" s="3146">
        <f>IF(C328&lt;=$C$9,0,$C$12-D328)</f>
        <v/>
      </c>
      <c r="G328" s="3146">
        <f>G327-E328</f>
        <v/>
      </c>
    </row>
    <row r="329">
      <c r="B329" s="1574">
        <f>IF(C329/12=INT(C329/12),C329/12,"")</f>
        <v/>
      </c>
      <c r="C329" s="1935" t="n">
        <v>314</v>
      </c>
      <c r="D329" s="3146">
        <f>G328*$C$8/12</f>
        <v/>
      </c>
      <c r="E329" s="3146">
        <f>IF(C329&lt;=$C$9,0,$C$12-D329)</f>
        <v/>
      </c>
      <c r="G329" s="3146">
        <f>G328-E329</f>
        <v/>
      </c>
    </row>
    <row r="330">
      <c r="B330" s="1574">
        <f>IF(C330/12=INT(C330/12),C330/12,"")</f>
        <v/>
      </c>
      <c r="C330" s="1935" t="n">
        <v>315</v>
      </c>
      <c r="D330" s="3146">
        <f>G329*$C$8/12</f>
        <v/>
      </c>
      <c r="E330" s="3146">
        <f>IF(C330&lt;=$C$9,0,$C$12-D330)</f>
        <v/>
      </c>
      <c r="G330" s="3146">
        <f>G329-E330</f>
        <v/>
      </c>
    </row>
    <row r="331">
      <c r="B331" s="1574">
        <f>IF(C331/12=INT(C331/12),C331/12,"")</f>
        <v/>
      </c>
      <c r="C331" s="1935" t="n">
        <v>316</v>
      </c>
      <c r="D331" s="3146">
        <f>G330*$C$8/12</f>
        <v/>
      </c>
      <c r="E331" s="3146">
        <f>IF(C331&lt;=$C$9,0,$C$12-D331)</f>
        <v/>
      </c>
      <c r="G331" s="3146">
        <f>G330-E331</f>
        <v/>
      </c>
    </row>
    <row r="332">
      <c r="B332" s="1574">
        <f>IF(C332/12=INT(C332/12),C332/12,"")</f>
        <v/>
      </c>
      <c r="C332" s="1935" t="n">
        <v>317</v>
      </c>
      <c r="D332" s="3146">
        <f>G331*$C$8/12</f>
        <v/>
      </c>
      <c r="E332" s="3146">
        <f>IF(C332&lt;=$C$9,0,$C$12-D332)</f>
        <v/>
      </c>
      <c r="G332" s="3146">
        <f>G331-E332</f>
        <v/>
      </c>
    </row>
    <row r="333">
      <c r="B333" s="1574">
        <f>IF(C333/12=INT(C333/12),C333/12,"")</f>
        <v/>
      </c>
      <c r="C333" s="1935" t="n">
        <v>318</v>
      </c>
      <c r="D333" s="3146">
        <f>G332*$C$8/12</f>
        <v/>
      </c>
      <c r="E333" s="3146">
        <f>IF(C333&lt;=$C$9,0,$C$12-D333)</f>
        <v/>
      </c>
      <c r="G333" s="3146">
        <f>G332-E333</f>
        <v/>
      </c>
    </row>
    <row r="334">
      <c r="B334" s="1574">
        <f>IF(C334/12=INT(C334/12),C334/12,"")</f>
        <v/>
      </c>
      <c r="C334" s="1935" t="n">
        <v>319</v>
      </c>
      <c r="D334" s="3146">
        <f>G333*$C$8/12</f>
        <v/>
      </c>
      <c r="E334" s="3146">
        <f>IF(C334&lt;=$C$9,0,$C$12-D334)</f>
        <v/>
      </c>
      <c r="G334" s="3146">
        <f>G333-E334</f>
        <v/>
      </c>
    </row>
    <row r="335">
      <c r="B335" s="1574">
        <f>IF(C335/12=INT(C335/12),C335/12,"")</f>
        <v/>
      </c>
      <c r="C335" s="1935" t="n">
        <v>320</v>
      </c>
      <c r="D335" s="3146">
        <f>G334*$C$8/12</f>
        <v/>
      </c>
      <c r="E335" s="3146">
        <f>IF(C335&lt;=$C$9,0,$C$12-D335)</f>
        <v/>
      </c>
      <c r="G335" s="3146">
        <f>G334-E335</f>
        <v/>
      </c>
    </row>
    <row r="336">
      <c r="B336" s="1574">
        <f>IF(C336/12=INT(C336/12),C336/12,"")</f>
        <v/>
      </c>
      <c r="C336" s="1935" t="n">
        <v>321</v>
      </c>
      <c r="D336" s="3146">
        <f>G335*$C$8/12</f>
        <v/>
      </c>
      <c r="E336" s="3146">
        <f>IF(C336&lt;=$C$9,0,$C$12-D336)</f>
        <v/>
      </c>
      <c r="G336" s="3146">
        <f>G335-E336</f>
        <v/>
      </c>
    </row>
    <row r="337">
      <c r="B337" s="1574">
        <f>IF(C337/12=INT(C337/12),C337/12,"")</f>
        <v/>
      </c>
      <c r="C337" s="1935" t="n">
        <v>322</v>
      </c>
      <c r="D337" s="3146">
        <f>G336*$C$8/12</f>
        <v/>
      </c>
      <c r="E337" s="3146">
        <f>IF(C337&lt;=$C$9,0,$C$12-D337)</f>
        <v/>
      </c>
      <c r="G337" s="3146">
        <f>G336-E337</f>
        <v/>
      </c>
    </row>
    <row r="338">
      <c r="B338" s="1574">
        <f>IF(C338/12=INT(C338/12),C338/12,"")</f>
        <v/>
      </c>
      <c r="C338" s="1935" t="n">
        <v>323</v>
      </c>
      <c r="D338" s="3146">
        <f>G337*$C$8/12</f>
        <v/>
      </c>
      <c r="E338" s="3146">
        <f>IF(C338&lt;=$C$9,0,$C$12-D338)</f>
        <v/>
      </c>
      <c r="G338" s="3146">
        <f>G337-E338</f>
        <v/>
      </c>
    </row>
    <row r="339">
      <c r="B339" s="1574">
        <f>IF(C339/12=INT(C339/12),C339/12,"")</f>
        <v/>
      </c>
      <c r="C339" s="1935" t="n">
        <v>324</v>
      </c>
      <c r="D339" s="3146">
        <f>G338*$C$8/12</f>
        <v/>
      </c>
      <c r="E339" s="3146">
        <f>IF(C339&lt;=$C$9,0,$C$12-D339)</f>
        <v/>
      </c>
      <c r="G339" s="3146">
        <f>G338-E339</f>
        <v/>
      </c>
    </row>
    <row r="340">
      <c r="B340" s="1574">
        <f>IF(C340/12=INT(C340/12),C340/12,"")</f>
        <v/>
      </c>
      <c r="C340" s="1935" t="n">
        <v>325</v>
      </c>
      <c r="D340" s="3146">
        <f>G339*$C$8/12</f>
        <v/>
      </c>
      <c r="E340" s="3146">
        <f>IF(C340&lt;=$C$9,0,$C$12-D340)</f>
        <v/>
      </c>
      <c r="G340" s="3146">
        <f>G339-E340</f>
        <v/>
      </c>
    </row>
    <row r="341">
      <c r="B341" s="1574">
        <f>IF(C341/12=INT(C341/12),C341/12,"")</f>
        <v/>
      </c>
      <c r="C341" s="1935" t="n">
        <v>326</v>
      </c>
      <c r="D341" s="3146">
        <f>G340*$C$8/12</f>
        <v/>
      </c>
      <c r="E341" s="3146">
        <f>IF(C341&lt;=$C$9,0,$C$12-D341)</f>
        <v/>
      </c>
      <c r="G341" s="3146">
        <f>G340-E341</f>
        <v/>
      </c>
    </row>
    <row r="342">
      <c r="B342" s="1574">
        <f>IF(C342/12=INT(C342/12),C342/12,"")</f>
        <v/>
      </c>
      <c r="C342" s="1935" t="n">
        <v>327</v>
      </c>
      <c r="D342" s="3146">
        <f>G341*$C$8/12</f>
        <v/>
      </c>
      <c r="E342" s="3146">
        <f>IF(C342&lt;=$C$9,0,$C$12-D342)</f>
        <v/>
      </c>
      <c r="G342" s="3146">
        <f>G341-E342</f>
        <v/>
      </c>
    </row>
    <row r="343">
      <c r="B343" s="1574">
        <f>IF(C343/12=INT(C343/12),C343/12,"")</f>
        <v/>
      </c>
      <c r="C343" s="1935" t="n">
        <v>328</v>
      </c>
      <c r="D343" s="3146">
        <f>G342*$C$8/12</f>
        <v/>
      </c>
      <c r="E343" s="3146">
        <f>IF(C343&lt;=$C$9,0,$C$12-D343)</f>
        <v/>
      </c>
      <c r="G343" s="3146">
        <f>G342-E343</f>
        <v/>
      </c>
    </row>
    <row r="344">
      <c r="B344" s="1574">
        <f>IF(C344/12=INT(C344/12),C344/12,"")</f>
        <v/>
      </c>
      <c r="C344" s="1935" t="n">
        <v>329</v>
      </c>
      <c r="D344" s="3146">
        <f>G343*$C$8/12</f>
        <v/>
      </c>
      <c r="E344" s="3146">
        <f>IF(C344&lt;=$C$9,0,$C$12-D344)</f>
        <v/>
      </c>
      <c r="G344" s="3146">
        <f>G343-E344</f>
        <v/>
      </c>
    </row>
    <row r="345">
      <c r="B345" s="1574">
        <f>IF(C345/12=INT(C345/12),C345/12,"")</f>
        <v/>
      </c>
      <c r="C345" s="1935" t="n">
        <v>330</v>
      </c>
      <c r="D345" s="3146">
        <f>G344*$C$8/12</f>
        <v/>
      </c>
      <c r="E345" s="3146">
        <f>IF(C345&lt;=$C$9,0,$C$12-D345)</f>
        <v/>
      </c>
      <c r="G345" s="3146">
        <f>G344-E345</f>
        <v/>
      </c>
    </row>
    <row r="346">
      <c r="B346" s="1574">
        <f>IF(C346/12=INT(C346/12),C346/12,"")</f>
        <v/>
      </c>
      <c r="C346" s="1935" t="n">
        <v>331</v>
      </c>
      <c r="D346" s="3146">
        <f>G345*$C$8/12</f>
        <v/>
      </c>
      <c r="E346" s="3146">
        <f>IF(C346&lt;=$C$9,0,$C$12-D346)</f>
        <v/>
      </c>
      <c r="G346" s="3146">
        <f>G345-E346</f>
        <v/>
      </c>
    </row>
    <row r="347">
      <c r="B347" s="1574">
        <f>IF(C347/12=INT(C347/12),C347/12,"")</f>
        <v/>
      </c>
      <c r="C347" s="1935" t="n">
        <v>332</v>
      </c>
      <c r="D347" s="3146">
        <f>G346*$C$8/12</f>
        <v/>
      </c>
      <c r="E347" s="3146">
        <f>IF(C347&lt;=$C$9,0,$C$12-D347)</f>
        <v/>
      </c>
      <c r="G347" s="3146">
        <f>G346-E347</f>
        <v/>
      </c>
    </row>
    <row r="348">
      <c r="B348" s="1574">
        <f>IF(C348/12=INT(C348/12),C348/12,"")</f>
        <v/>
      </c>
      <c r="C348" s="1935" t="n">
        <v>333</v>
      </c>
      <c r="D348" s="3146">
        <f>G347*$C$8/12</f>
        <v/>
      </c>
      <c r="E348" s="3146">
        <f>IF(C348&lt;=$C$9,0,$C$12-D348)</f>
        <v/>
      </c>
      <c r="G348" s="3146">
        <f>G347-E348</f>
        <v/>
      </c>
    </row>
    <row r="349">
      <c r="B349" s="1574">
        <f>IF(C349/12=INT(C349/12),C349/12,"")</f>
        <v/>
      </c>
      <c r="C349" s="1935" t="n">
        <v>334</v>
      </c>
      <c r="D349" s="3146">
        <f>G348*$C$8/12</f>
        <v/>
      </c>
      <c r="E349" s="3146">
        <f>IF(C349&lt;=$C$9,0,$C$12-D349)</f>
        <v/>
      </c>
      <c r="G349" s="3146">
        <f>G348-E349</f>
        <v/>
      </c>
    </row>
    <row r="350">
      <c r="B350" s="1574">
        <f>IF(C350/12=INT(C350/12),C350/12,"")</f>
        <v/>
      </c>
      <c r="C350" s="1935" t="n">
        <v>335</v>
      </c>
      <c r="D350" s="3146">
        <f>G349*$C$8/12</f>
        <v/>
      </c>
      <c r="E350" s="3146">
        <f>IF(C350&lt;=$C$9,0,$C$12-D350)</f>
        <v/>
      </c>
      <c r="G350" s="3146">
        <f>G349-E350</f>
        <v/>
      </c>
    </row>
    <row r="351">
      <c r="B351" s="1574">
        <f>IF(C351/12=INT(C351/12),C351/12,"")</f>
        <v/>
      </c>
      <c r="C351" s="1935" t="n">
        <v>336</v>
      </c>
      <c r="D351" s="3146">
        <f>G350*$C$8/12</f>
        <v/>
      </c>
      <c r="E351" s="3146">
        <f>IF(C351&lt;=$C$9,0,$C$12-D351)</f>
        <v/>
      </c>
      <c r="G351" s="3146">
        <f>G350-E351</f>
        <v/>
      </c>
    </row>
    <row r="352">
      <c r="B352" s="1574">
        <f>IF(C352/12=INT(C352/12),C352/12,"")</f>
        <v/>
      </c>
      <c r="C352" s="1935" t="n">
        <v>337</v>
      </c>
      <c r="D352" s="3146">
        <f>G351*$C$8/12</f>
        <v/>
      </c>
      <c r="E352" s="3146">
        <f>IF(C352&lt;=$C$9,0,$C$12-D352)</f>
        <v/>
      </c>
      <c r="G352" s="3146">
        <f>G351-E352</f>
        <v/>
      </c>
    </row>
    <row r="353">
      <c r="B353" s="1574">
        <f>IF(C353/12=INT(C353/12),C353/12,"")</f>
        <v/>
      </c>
      <c r="C353" s="1935" t="n">
        <v>338</v>
      </c>
      <c r="D353" s="3146">
        <f>G352*$C$8/12</f>
        <v/>
      </c>
      <c r="E353" s="3146">
        <f>IF(C353&lt;=$C$9,0,$C$12-D353)</f>
        <v/>
      </c>
      <c r="G353" s="3146">
        <f>G352-E353</f>
        <v/>
      </c>
    </row>
    <row r="354">
      <c r="B354" s="1574">
        <f>IF(C354/12=INT(C354/12),C354/12,"")</f>
        <v/>
      </c>
      <c r="C354" s="1935" t="n">
        <v>339</v>
      </c>
      <c r="D354" s="3146">
        <f>G353*$C$8/12</f>
        <v/>
      </c>
      <c r="E354" s="3146">
        <f>IF(C354&lt;=$C$9,0,$C$12-D354)</f>
        <v/>
      </c>
      <c r="G354" s="3146">
        <f>G353-E354</f>
        <v/>
      </c>
    </row>
    <row r="355">
      <c r="B355" s="1574">
        <f>IF(C355/12=INT(C355/12),C355/12,"")</f>
        <v/>
      </c>
      <c r="C355" s="1935" t="n">
        <v>340</v>
      </c>
      <c r="D355" s="3146">
        <f>G354*$C$8/12</f>
        <v/>
      </c>
      <c r="E355" s="3146">
        <f>IF(C355&lt;=$C$9,0,$C$12-D355)</f>
        <v/>
      </c>
      <c r="G355" s="3146">
        <f>G354-E355</f>
        <v/>
      </c>
    </row>
    <row r="356">
      <c r="B356" s="1574">
        <f>IF(C356/12=INT(C356/12),C356/12,"")</f>
        <v/>
      </c>
      <c r="C356" s="1935" t="n">
        <v>341</v>
      </c>
      <c r="D356" s="3146">
        <f>G355*$C$8/12</f>
        <v/>
      </c>
      <c r="E356" s="3146">
        <f>IF(C356&lt;=$C$9,0,$C$12-D356)</f>
        <v/>
      </c>
      <c r="G356" s="3146">
        <f>G355-E356</f>
        <v/>
      </c>
    </row>
    <row r="357">
      <c r="B357" s="1574">
        <f>IF(C357/12=INT(C357/12),C357/12,"")</f>
        <v/>
      </c>
      <c r="C357" s="1935" t="n">
        <v>342</v>
      </c>
      <c r="D357" s="3146">
        <f>G356*$C$8/12</f>
        <v/>
      </c>
      <c r="E357" s="3146">
        <f>IF(C357&lt;=$C$9,0,$C$12-D357)</f>
        <v/>
      </c>
      <c r="G357" s="3146">
        <f>G356-E357</f>
        <v/>
      </c>
    </row>
    <row r="358">
      <c r="B358" s="1574">
        <f>IF(C358/12=INT(C358/12),C358/12,"")</f>
        <v/>
      </c>
      <c r="C358" s="1935" t="n">
        <v>343</v>
      </c>
      <c r="D358" s="3146">
        <f>G357*$C$8/12</f>
        <v/>
      </c>
      <c r="E358" s="3146">
        <f>IF(C358&lt;=$C$9,0,$C$12-D358)</f>
        <v/>
      </c>
      <c r="G358" s="3146">
        <f>G357-E358</f>
        <v/>
      </c>
    </row>
    <row r="359">
      <c r="B359" s="1574">
        <f>IF(C359/12=INT(C359/12),C359/12,"")</f>
        <v/>
      </c>
      <c r="C359" s="1935" t="n">
        <v>344</v>
      </c>
      <c r="D359" s="3146">
        <f>G358*$C$8/12</f>
        <v/>
      </c>
      <c r="E359" s="3146">
        <f>IF(C359&lt;=$C$9,0,$C$12-D359)</f>
        <v/>
      </c>
      <c r="G359" s="3146">
        <f>G358-E359</f>
        <v/>
      </c>
    </row>
    <row r="360">
      <c r="B360" s="1574">
        <f>IF(C360/12=INT(C360/12),C360/12,"")</f>
        <v/>
      </c>
      <c r="C360" s="1935" t="n">
        <v>345</v>
      </c>
      <c r="D360" s="3146">
        <f>G359*$C$8/12</f>
        <v/>
      </c>
      <c r="E360" s="3146">
        <f>IF(C360&lt;=$C$9,0,$C$12-D360)</f>
        <v/>
      </c>
      <c r="G360" s="3146">
        <f>G359-E360</f>
        <v/>
      </c>
    </row>
    <row r="361">
      <c r="B361" s="1574">
        <f>IF(C361/12=INT(C361/12),C361/12,"")</f>
        <v/>
      </c>
      <c r="C361" s="1935" t="n">
        <v>346</v>
      </c>
      <c r="D361" s="3146">
        <f>G360*$C$8/12</f>
        <v/>
      </c>
      <c r="E361" s="3146">
        <f>IF(C361&lt;=$C$9,0,$C$12-D361)</f>
        <v/>
      </c>
      <c r="G361" s="3146">
        <f>G360-E361</f>
        <v/>
      </c>
    </row>
    <row r="362">
      <c r="B362" s="1574">
        <f>IF(C362/12=INT(C362/12),C362/12,"")</f>
        <v/>
      </c>
      <c r="C362" s="1935" t="n">
        <v>347</v>
      </c>
      <c r="D362" s="3146">
        <f>G361*$C$8/12</f>
        <v/>
      </c>
      <c r="E362" s="3146">
        <f>IF(C362&lt;=$C$9,0,$C$12-D362)</f>
        <v/>
      </c>
      <c r="G362" s="3146">
        <f>G361-E362</f>
        <v/>
      </c>
    </row>
    <row r="363">
      <c r="B363" s="1574">
        <f>IF(C363/12=INT(C363/12),C363/12,"")</f>
        <v/>
      </c>
      <c r="C363" s="1935" t="n">
        <v>348</v>
      </c>
      <c r="D363" s="3146">
        <f>G362*$C$8/12</f>
        <v/>
      </c>
      <c r="E363" s="3146">
        <f>IF(C363&lt;=$C$9,0,$C$12-D363)</f>
        <v/>
      </c>
      <c r="G363" s="3146">
        <f>G362-E363</f>
        <v/>
      </c>
    </row>
    <row r="364">
      <c r="B364" s="1574">
        <f>IF(C364/12=INT(C364/12),C364/12,"")</f>
        <v/>
      </c>
      <c r="C364" s="1935" t="n">
        <v>349</v>
      </c>
      <c r="D364" s="3146">
        <f>G363*$C$8/12</f>
        <v/>
      </c>
      <c r="E364" s="3146">
        <f>IF(C364&lt;=$C$9,0,$C$12-D364)</f>
        <v/>
      </c>
      <c r="G364" s="3146">
        <f>G363-E364</f>
        <v/>
      </c>
    </row>
    <row r="365">
      <c r="B365" s="1574">
        <f>IF(C365/12=INT(C365/12),C365/12,"")</f>
        <v/>
      </c>
      <c r="C365" s="1935" t="n">
        <v>350</v>
      </c>
      <c r="D365" s="3146">
        <f>G364*$C$8/12</f>
        <v/>
      </c>
      <c r="E365" s="3146">
        <f>IF(C365&lt;=$C$9,0,$C$12-D365)</f>
        <v/>
      </c>
      <c r="G365" s="3146">
        <f>G364-E365</f>
        <v/>
      </c>
    </row>
    <row r="366">
      <c r="B366" s="1574">
        <f>IF(C366/12=INT(C366/12),C366/12,"")</f>
        <v/>
      </c>
      <c r="C366" s="1935" t="n">
        <v>351</v>
      </c>
      <c r="D366" s="3146">
        <f>G365*$C$8/12</f>
        <v/>
      </c>
      <c r="E366" s="3146">
        <f>IF(C366&lt;=$C$9,0,$C$12-D366)</f>
        <v/>
      </c>
      <c r="G366" s="3146">
        <f>G365-E366</f>
        <v/>
      </c>
    </row>
    <row r="367">
      <c r="B367" s="1574">
        <f>IF(C367/12=INT(C367/12),C367/12,"")</f>
        <v/>
      </c>
      <c r="C367" s="1935" t="n">
        <v>352</v>
      </c>
      <c r="D367" s="3146">
        <f>G366*$C$8/12</f>
        <v/>
      </c>
      <c r="E367" s="3146">
        <f>IF(C367&lt;=$C$9,0,$C$12-D367)</f>
        <v/>
      </c>
      <c r="G367" s="3146">
        <f>G366-E367</f>
        <v/>
      </c>
    </row>
    <row r="368">
      <c r="B368" s="1574">
        <f>IF(C368/12=INT(C368/12),C368/12,"")</f>
        <v/>
      </c>
      <c r="C368" s="1935" t="n">
        <v>353</v>
      </c>
      <c r="D368" s="3146">
        <f>G367*$C$8/12</f>
        <v/>
      </c>
      <c r="E368" s="3146">
        <f>IF(C368&lt;=$C$9,0,$C$12-D368)</f>
        <v/>
      </c>
      <c r="G368" s="3146">
        <f>G367-E368</f>
        <v/>
      </c>
    </row>
    <row r="369">
      <c r="B369" s="1574">
        <f>IF(C369/12=INT(C369/12),C369/12,"")</f>
        <v/>
      </c>
      <c r="C369" s="1935" t="n">
        <v>354</v>
      </c>
      <c r="D369" s="3146">
        <f>G368*$C$8/12</f>
        <v/>
      </c>
      <c r="E369" s="3146">
        <f>IF(C369&lt;=$C$9,0,$C$12-D369)</f>
        <v/>
      </c>
      <c r="G369" s="3146">
        <f>G368-E369</f>
        <v/>
      </c>
    </row>
    <row r="370">
      <c r="B370" s="1574">
        <f>IF(C370/12=INT(C370/12),C370/12,"")</f>
        <v/>
      </c>
      <c r="C370" s="1935" t="n">
        <v>355</v>
      </c>
      <c r="D370" s="3146">
        <f>G369*$C$8/12</f>
        <v/>
      </c>
      <c r="E370" s="3146">
        <f>IF(C370&lt;=$C$9,0,$C$12-D370)</f>
        <v/>
      </c>
      <c r="G370" s="3146">
        <f>G369-E370</f>
        <v/>
      </c>
    </row>
    <row r="371">
      <c r="B371" s="1574">
        <f>IF(C371/12=INT(C371/12),C371/12,"")</f>
        <v/>
      </c>
      <c r="C371" s="1935" t="n">
        <v>356</v>
      </c>
      <c r="D371" s="3146">
        <f>G370*$C$8/12</f>
        <v/>
      </c>
      <c r="E371" s="3146">
        <f>IF(C371&lt;=$C$9,0,$C$12-D371)</f>
        <v/>
      </c>
      <c r="G371" s="3146">
        <f>G370-E371</f>
        <v/>
      </c>
    </row>
    <row r="372">
      <c r="B372" s="1574">
        <f>IF(C372/12=INT(C372/12),C372/12,"")</f>
        <v/>
      </c>
      <c r="C372" s="1935" t="n">
        <v>357</v>
      </c>
      <c r="D372" s="3146">
        <f>G371*$C$8/12</f>
        <v/>
      </c>
      <c r="E372" s="3146">
        <f>IF(C372&lt;=$C$9,0,$C$12-D372)</f>
        <v/>
      </c>
      <c r="G372" s="3146">
        <f>G371-E372</f>
        <v/>
      </c>
    </row>
    <row r="373">
      <c r="B373" s="1574">
        <f>IF(C373/12=INT(C373/12),C373/12,"")</f>
        <v/>
      </c>
      <c r="C373" s="1935" t="n">
        <v>358</v>
      </c>
      <c r="D373" s="3146">
        <f>G372*$C$8/12</f>
        <v/>
      </c>
      <c r="E373" s="3146">
        <f>IF(C373&lt;=$C$9,0,$C$12-D373)</f>
        <v/>
      </c>
      <c r="G373" s="3146">
        <f>G372-E373</f>
        <v/>
      </c>
    </row>
    <row r="374">
      <c r="B374" s="1574">
        <f>IF(C374/12=INT(C374/12),C374/12,"")</f>
        <v/>
      </c>
      <c r="C374" s="1935" t="n">
        <v>359</v>
      </c>
      <c r="D374" s="3146">
        <f>G373*$C$8/12</f>
        <v/>
      </c>
      <c r="E374" s="3146">
        <f>IF(C374&lt;=$C$9,0,$C$12-D374)</f>
        <v/>
      </c>
      <c r="G374" s="3146">
        <f>G373-E374</f>
        <v/>
      </c>
    </row>
    <row r="375">
      <c r="B375" s="1574">
        <f>IF(C375/12=INT(C375/12),C375/12,"")</f>
        <v/>
      </c>
      <c r="C375" s="1935" t="n">
        <v>360</v>
      </c>
      <c r="D375" s="3146">
        <f>G374*$C$8/12</f>
        <v/>
      </c>
      <c r="E375" s="3146">
        <f>IF(C375&lt;=$C$9,0,$C$12-D375)</f>
        <v/>
      </c>
      <c r="G375" s="3146">
        <f>G374-E375</f>
        <v/>
      </c>
    </row>
  </sheetData>
  <pageMargins left="0.7" right="0.7" top="0.75" bottom="0.75" header="0.3" footer="0.3"/>
  <pageSetup orientation="portrait" horizontalDpi="1200" verticalDpi="1200"/>
</worksheet>
</file>

<file path=xl/worksheets/sheet14.xml><?xml version="1.0" encoding="utf-8"?>
<worksheet xmlns="http://schemas.openxmlformats.org/spreadsheetml/2006/main">
  <sheetPr codeName="Sheet24">
    <tabColor theme="1" tint="0.499984740745262"/>
    <outlinePr summaryBelow="1" summaryRight="1"/>
    <pageSetUpPr/>
  </sheetPr>
  <dimension ref="B2:M375"/>
  <sheetViews>
    <sheetView workbookViewId="0">
      <selection activeCell="A1" sqref="A1"/>
    </sheetView>
  </sheetViews>
  <sheetFormatPr baseColWidth="8" defaultColWidth="9.46484375" defaultRowHeight="14.25"/>
  <cols>
    <col width="3.46484375" customWidth="1" style="3145" min="1" max="1"/>
    <col width="24.46484375" customWidth="1" style="3145" min="2" max="2"/>
    <col width="13.46484375" customWidth="1" style="3145" min="3" max="3"/>
    <col width="12.46484375" customWidth="1" style="3146" min="4" max="6"/>
    <col width="15.46484375" customWidth="1" style="3146" min="7" max="7"/>
    <col width="4.46484375" customWidth="1" style="3145" min="8" max="8"/>
    <col width="21" customWidth="1" style="3145" min="9" max="9"/>
    <col width="16.46484375" customWidth="1" style="3145" min="10" max="11"/>
    <col width="10.46484375" bestFit="1" customWidth="1" style="3145" min="12" max="12"/>
    <col width="9.46484375" customWidth="1" style="3145" min="13" max="16384"/>
  </cols>
  <sheetData>
    <row r="2" ht="21" customHeight="1" s="2885">
      <c r="B2" s="775" t="inlineStr">
        <is>
          <t>LOAN CALCULATION</t>
        </is>
      </c>
    </row>
    <row r="3" ht="18" customHeight="1" s="2885">
      <c r="B3" s="622" t="n"/>
    </row>
    <row r="4">
      <c r="B4" s="776" t="n"/>
    </row>
    <row r="5">
      <c r="B5" s="3145" t="inlineStr">
        <is>
          <t>Principal</t>
        </is>
      </c>
      <c r="C5" s="3146">
        <f>'Sensitivity-Low'!C35</f>
        <v/>
      </c>
    </row>
    <row r="6">
      <c r="B6" s="3145" t="inlineStr">
        <is>
          <t>Initial Funding</t>
        </is>
      </c>
      <c r="C6" s="3146">
        <f>C5-K27-K39-K51-K63</f>
        <v/>
      </c>
    </row>
    <row r="7">
      <c r="B7" s="3145" t="inlineStr">
        <is>
          <t>Amortization (Months)</t>
        </is>
      </c>
      <c r="C7" s="777">
        <f>'Exec Summ'!F16</f>
        <v/>
      </c>
    </row>
    <row r="8">
      <c r="B8" s="3145" t="inlineStr">
        <is>
          <t>Interest Rate</t>
        </is>
      </c>
      <c r="C8" s="778">
        <f>'Exec Summ'!F17</f>
        <v/>
      </c>
      <c r="D8" s="3147" t="n"/>
      <c r="E8" s="3147" t="n"/>
      <c r="F8" s="3147" t="n"/>
    </row>
    <row r="9">
      <c r="B9" s="3145" t="inlineStr">
        <is>
          <t>Interest Only (Months)</t>
        </is>
      </c>
      <c r="C9" s="777">
        <f>'Exec Summ'!F18</f>
        <v/>
      </c>
    </row>
    <row r="10">
      <c r="B10" s="3145" t="inlineStr">
        <is>
          <t>Loan Origination Fee</t>
        </is>
      </c>
      <c r="C10" s="908" t="n">
        <v>0</v>
      </c>
      <c r="D10" s="3147" t="n"/>
      <c r="E10" s="3147" t="n"/>
      <c r="F10" s="3147" t="n"/>
    </row>
    <row r="11">
      <c r="B11" s="3145" t="inlineStr">
        <is>
          <t>Loan Origination Fee</t>
        </is>
      </c>
      <c r="C11" s="3147">
        <f>C5*C10</f>
        <v/>
      </c>
      <c r="D11" s="3147" t="n"/>
      <c r="E11" s="3147" t="n"/>
      <c r="F11" s="3147" t="n"/>
    </row>
    <row r="12">
      <c r="B12" s="3145" t="inlineStr">
        <is>
          <t>Loan Payment (Monthly)</t>
        </is>
      </c>
      <c r="C12" s="3148">
        <f>-PMT(C8/12,C7,C5)</f>
        <v/>
      </c>
    </row>
    <row r="13">
      <c r="B13" s="3145" t="inlineStr">
        <is>
          <t>Loan Payment (Annual)</t>
        </is>
      </c>
      <c r="C13" s="3148">
        <f>C12*12</f>
        <v/>
      </c>
    </row>
    <row r="15">
      <c r="B15" s="3149" t="inlineStr">
        <is>
          <t>Year</t>
        </is>
      </c>
      <c r="C15" s="3149" t="inlineStr">
        <is>
          <t>Month</t>
        </is>
      </c>
      <c r="D15" s="3150" t="inlineStr">
        <is>
          <t>Interest</t>
        </is>
      </c>
      <c r="E15" s="3150" t="inlineStr">
        <is>
          <t>Principal</t>
        </is>
      </c>
      <c r="F15" s="3150" t="inlineStr">
        <is>
          <t>Sweep</t>
        </is>
      </c>
      <c r="G15" s="3150" t="inlineStr">
        <is>
          <t>Balance</t>
        </is>
      </c>
      <c r="I15" s="3150" t="inlineStr">
        <is>
          <t>Annual Debt Service</t>
        </is>
      </c>
      <c r="J15" s="3150" t="inlineStr">
        <is>
          <t>Year 1 Principal</t>
        </is>
      </c>
      <c r="K15" s="3150" t="inlineStr">
        <is>
          <t>Loan Funding</t>
        </is>
      </c>
      <c r="L15" s="3145" t="inlineStr">
        <is>
          <t>Principal</t>
        </is>
      </c>
      <c r="M15" s="3145" t="inlineStr">
        <is>
          <t>Interest</t>
        </is>
      </c>
    </row>
    <row r="16">
      <c r="B16" s="1574">
        <f>IF(C16/12=INT(C16/12),C16/12,"")</f>
        <v/>
      </c>
      <c r="C16" s="783" t="n">
        <v>1</v>
      </c>
      <c r="D16" s="3146">
        <f>C5*C8/12</f>
        <v/>
      </c>
      <c r="E16" s="3146">
        <f>IF(C16&lt;=$C$9,0,$C$12-D16)</f>
        <v/>
      </c>
      <c r="G16" s="3146">
        <f>C5-E16</f>
        <v/>
      </c>
    </row>
    <row r="17">
      <c r="B17" s="1574">
        <f>IF(C17/12=INT(C17/12),C17/12,"")</f>
        <v/>
      </c>
      <c r="C17" s="783" t="n">
        <v>2</v>
      </c>
      <c r="D17" s="3146">
        <f>G16*$C$8/12</f>
        <v/>
      </c>
      <c r="E17" s="3146">
        <f>IF(C17&lt;=$C$9,0,$C$12-D17)</f>
        <v/>
      </c>
      <c r="G17" s="3146">
        <f>G16-E17</f>
        <v/>
      </c>
    </row>
    <row r="18">
      <c r="B18" s="1574">
        <f>IF(C18/12=INT(C18/12),C18/12,"")</f>
        <v/>
      </c>
      <c r="C18" s="783" t="n">
        <v>3</v>
      </c>
      <c r="D18" s="3146">
        <f>G17*$C$8/12</f>
        <v/>
      </c>
      <c r="E18" s="3146">
        <f>IF(C18&lt;=$C$9,0,$C$12-D18)</f>
        <v/>
      </c>
      <c r="G18" s="3146">
        <f>G17-E18</f>
        <v/>
      </c>
    </row>
    <row r="19">
      <c r="B19" s="1574">
        <f>IF(C19/12=INT(C19/12),C19/12,"")</f>
        <v/>
      </c>
      <c r="C19" s="783" t="n">
        <v>4</v>
      </c>
      <c r="D19" s="3146">
        <f>G18*$C$8/12</f>
        <v/>
      </c>
      <c r="E19" s="3146">
        <f>IF(C19&lt;=$C$9,0,$C$12-D19)</f>
        <v/>
      </c>
      <c r="G19" s="3146">
        <f>G18-E19</f>
        <v/>
      </c>
    </row>
    <row r="20">
      <c r="B20" s="1574">
        <f>IF(C20/12=INT(C20/12),C20/12,"")</f>
        <v/>
      </c>
      <c r="C20" s="783" t="n">
        <v>5</v>
      </c>
      <c r="D20" s="3146">
        <f>G19*$C$8/12</f>
        <v/>
      </c>
      <c r="E20" s="3146">
        <f>IF(C20&lt;=$C$9,0,$C$12-D20)</f>
        <v/>
      </c>
      <c r="G20" s="3146">
        <f>G19-E20</f>
        <v/>
      </c>
    </row>
    <row r="21">
      <c r="B21" s="1574">
        <f>IF(C21/12=INT(C21/12),C21/12,"")</f>
        <v/>
      </c>
      <c r="C21" s="783" t="n">
        <v>6</v>
      </c>
      <c r="D21" s="3146">
        <f>G20*$C$8/12</f>
        <v/>
      </c>
      <c r="E21" s="3146">
        <f>IF(C21&lt;=$C$9,0,$C$12-D21)</f>
        <v/>
      </c>
      <c r="G21" s="3146">
        <f>G20-E21</f>
        <v/>
      </c>
    </row>
    <row r="22">
      <c r="B22" s="1574">
        <f>IF(C22/12=INT(C22/12),C22/12,"")</f>
        <v/>
      </c>
      <c r="C22" s="783" t="n">
        <v>7</v>
      </c>
      <c r="D22" s="3146">
        <f>G21*$C$8/12</f>
        <v/>
      </c>
      <c r="E22" s="3146">
        <f>IF(C22&lt;=$C$9,0,$C$12-D22)</f>
        <v/>
      </c>
      <c r="G22" s="3146">
        <f>G21-E22</f>
        <v/>
      </c>
    </row>
    <row r="23">
      <c r="B23" s="1574">
        <f>IF(C23/12=INT(C23/12),C23/12,"")</f>
        <v/>
      </c>
      <c r="C23" s="783" t="n">
        <v>8</v>
      </c>
      <c r="D23" s="3146">
        <f>G22*$C$8/12</f>
        <v/>
      </c>
      <c r="E23" s="3146">
        <f>IF(C23&lt;=$C$9,0,$C$12-D23)</f>
        <v/>
      </c>
      <c r="G23" s="3146">
        <f>G22-E23</f>
        <v/>
      </c>
    </row>
    <row r="24">
      <c r="B24" s="1574">
        <f>IF(C24/12=INT(C24/12),C24/12,"")</f>
        <v/>
      </c>
      <c r="C24" s="783" t="n">
        <v>9</v>
      </c>
      <c r="D24" s="3146">
        <f>G23*$C$8/12</f>
        <v/>
      </c>
      <c r="E24" s="3146">
        <f>IF(C24&lt;=$C$9,0,$C$12-D24)</f>
        <v/>
      </c>
      <c r="G24" s="3146">
        <f>G23-E24</f>
        <v/>
      </c>
    </row>
    <row r="25">
      <c r="B25" s="1574">
        <f>IF(C25/12=INT(C25/12),C25/12,"")</f>
        <v/>
      </c>
      <c r="C25" s="783" t="n">
        <v>10</v>
      </c>
      <c r="D25" s="3146">
        <f>G24*$C$8/12</f>
        <v/>
      </c>
      <c r="E25" s="3146">
        <f>IF(C25&lt;=$C$9,0,$C$12-D25)</f>
        <v/>
      </c>
      <c r="G25" s="3146">
        <f>G24-E25</f>
        <v/>
      </c>
    </row>
    <row r="26">
      <c r="B26" s="1574">
        <f>IF(C26/12=INT(C26/12),C26/12,"")</f>
        <v/>
      </c>
      <c r="C26" s="783" t="n">
        <v>11</v>
      </c>
      <c r="D26" s="3146">
        <f>G25*$C$8/12</f>
        <v/>
      </c>
      <c r="E26" s="3146">
        <f>IF(C26&lt;=$C$9,0,$C$12-D26)</f>
        <v/>
      </c>
      <c r="G26" s="3146">
        <f>G25-E26</f>
        <v/>
      </c>
    </row>
    <row r="27">
      <c r="B27" s="1574">
        <f>IF(C27/12=INT(C27/12),C27/12,"")</f>
        <v/>
      </c>
      <c r="C27" s="783" t="n">
        <v>12</v>
      </c>
      <c r="D27" s="3146">
        <f>G26*$C$8/12</f>
        <v/>
      </c>
      <c r="E27" s="3146">
        <f>IF(C27&lt;=$C$9,0,$C$12-D27)</f>
        <v/>
      </c>
      <c r="G27" s="3146">
        <f>G26-E27</f>
        <v/>
      </c>
      <c r="I27" s="3151">
        <f>SUM(D16:F27)</f>
        <v/>
      </c>
      <c r="J27" s="3151">
        <f>SUM(E16:E27)</f>
        <v/>
      </c>
      <c r="K27" s="3152" t="n">
        <v>0</v>
      </c>
      <c r="L27" s="3151">
        <f>SUM(E16:E27)</f>
        <v/>
      </c>
      <c r="M27" s="3151">
        <f>SUM(D16:D27)</f>
        <v/>
      </c>
    </row>
    <row r="28">
      <c r="B28" s="1574">
        <f>IF(C28/12=INT(C28/12),C28/12,"")</f>
        <v/>
      </c>
      <c r="C28" s="783" t="n">
        <v>13</v>
      </c>
      <c r="D28" s="3146">
        <f>G27*$C$8/12</f>
        <v/>
      </c>
      <c r="E28" s="3146">
        <f>IF(C28&lt;=$C$9,0,$C$12-D28)</f>
        <v/>
      </c>
      <c r="G28" s="3146">
        <f>G27-E28</f>
        <v/>
      </c>
    </row>
    <row r="29">
      <c r="B29" s="1574">
        <f>IF(C29/12=INT(C29/12),C29/12,"")</f>
        <v/>
      </c>
      <c r="C29" s="783" t="n">
        <v>14</v>
      </c>
      <c r="D29" s="3146">
        <f>G28*$C$8/12</f>
        <v/>
      </c>
      <c r="E29" s="3146">
        <f>IF(C29&lt;=$C$9,0,$C$12-D29)</f>
        <v/>
      </c>
      <c r="G29" s="3146">
        <f>G28-E29</f>
        <v/>
      </c>
    </row>
    <row r="30">
      <c r="B30" s="1574">
        <f>IF(C30/12=INT(C30/12),C30/12,"")</f>
        <v/>
      </c>
      <c r="C30" s="783" t="n">
        <v>15</v>
      </c>
      <c r="D30" s="3146">
        <f>G29*$C$8/12</f>
        <v/>
      </c>
      <c r="E30" s="3146">
        <f>IF(C30&lt;=$C$9,0,$C$12-D30)</f>
        <v/>
      </c>
      <c r="G30" s="3146">
        <f>G29-E30</f>
        <v/>
      </c>
    </row>
    <row r="31">
      <c r="B31" s="1574">
        <f>IF(C31/12=INT(C31/12),C31/12,"")</f>
        <v/>
      </c>
      <c r="C31" s="783" t="n">
        <v>16</v>
      </c>
      <c r="D31" s="3146">
        <f>G30*$C$8/12</f>
        <v/>
      </c>
      <c r="E31" s="3146">
        <f>IF(C31&lt;=$C$9,0,$C$12-D31)</f>
        <v/>
      </c>
      <c r="G31" s="3146">
        <f>G30-E31</f>
        <v/>
      </c>
    </row>
    <row r="32">
      <c r="B32" s="1574">
        <f>IF(C32/12=INT(C32/12),C32/12,"")</f>
        <v/>
      </c>
      <c r="C32" s="783" t="n">
        <v>17</v>
      </c>
      <c r="D32" s="3146">
        <f>G31*$C$8/12</f>
        <v/>
      </c>
      <c r="E32" s="3146">
        <f>IF(C32&lt;=$C$9,0,$C$12-D32)</f>
        <v/>
      </c>
      <c r="G32" s="3146">
        <f>G31-E32</f>
        <v/>
      </c>
    </row>
    <row r="33">
      <c r="B33" s="1574">
        <f>IF(C33/12=INT(C33/12),C33/12,"")</f>
        <v/>
      </c>
      <c r="C33" s="783" t="n">
        <v>18</v>
      </c>
      <c r="D33" s="3146">
        <f>G32*$C$8/12</f>
        <v/>
      </c>
      <c r="E33" s="3146">
        <f>IF(C33&lt;=$C$9,0,$C$12-D33)</f>
        <v/>
      </c>
      <c r="G33" s="3146">
        <f>G32-E33</f>
        <v/>
      </c>
    </row>
    <row r="34">
      <c r="B34" s="1574">
        <f>IF(C34/12=INT(C34/12),C34/12,"")</f>
        <v/>
      </c>
      <c r="C34" s="783" t="n">
        <v>19</v>
      </c>
      <c r="D34" s="3146">
        <f>G33*$C$8/12</f>
        <v/>
      </c>
      <c r="E34" s="3146">
        <f>IF(C34&lt;=$C$9,0,$C$12-D34)</f>
        <v/>
      </c>
      <c r="G34" s="3146">
        <f>G33-E34</f>
        <v/>
      </c>
    </row>
    <row r="35">
      <c r="B35" s="1574">
        <f>IF(C35/12=INT(C35/12),C35/12,"")</f>
        <v/>
      </c>
      <c r="C35" s="783" t="n">
        <v>20</v>
      </c>
      <c r="D35" s="3146">
        <f>G34*$C$8/12</f>
        <v/>
      </c>
      <c r="E35" s="3146">
        <f>IF(C35&lt;=$C$9,0,$C$12-D35)</f>
        <v/>
      </c>
      <c r="G35" s="3146">
        <f>G34-E35</f>
        <v/>
      </c>
    </row>
    <row r="36">
      <c r="B36" s="1574">
        <f>IF(C36/12=INT(C36/12),C36/12,"")</f>
        <v/>
      </c>
      <c r="C36" s="783" t="n">
        <v>21</v>
      </c>
      <c r="D36" s="3146">
        <f>G35*$C$8/12</f>
        <v/>
      </c>
      <c r="E36" s="3146">
        <f>IF(C36&lt;=$C$9,0,$C$12-D36)</f>
        <v/>
      </c>
      <c r="G36" s="3146">
        <f>G35-E36</f>
        <v/>
      </c>
    </row>
    <row r="37">
      <c r="B37" s="1574">
        <f>IF(C37/12=INT(C37/12),C37/12,"")</f>
        <v/>
      </c>
      <c r="C37" s="783" t="n">
        <v>22</v>
      </c>
      <c r="D37" s="3146">
        <f>G36*$C$8/12</f>
        <v/>
      </c>
      <c r="E37" s="3146">
        <f>IF(C37&lt;=$C$9,0,$C$12-D37)</f>
        <v/>
      </c>
      <c r="G37" s="3146">
        <f>G36-E37</f>
        <v/>
      </c>
    </row>
    <row r="38">
      <c r="B38" s="1574">
        <f>IF(C38/12=INT(C38/12),C38/12,"")</f>
        <v/>
      </c>
      <c r="C38" s="783" t="n">
        <v>23</v>
      </c>
      <c r="D38" s="3146">
        <f>G37*$C$8/12</f>
        <v/>
      </c>
      <c r="E38" s="3146">
        <f>IF(C38&lt;=$C$9,0,$C$12-D38)</f>
        <v/>
      </c>
      <c r="G38" s="3146">
        <f>G37-E38</f>
        <v/>
      </c>
    </row>
    <row r="39">
      <c r="B39" s="1574">
        <f>IF(C39/12=INT(C39/12),C39/12,"")</f>
        <v/>
      </c>
      <c r="C39" s="783" t="n">
        <v>24</v>
      </c>
      <c r="D39" s="3146">
        <f>G38*$C$8/12</f>
        <v/>
      </c>
      <c r="E39" s="3146">
        <f>IF(C39&lt;=$C$9,0,$C$12-D39)</f>
        <v/>
      </c>
      <c r="G39" s="3146">
        <f>G38-E39</f>
        <v/>
      </c>
      <c r="I39" s="3151">
        <f>SUM(D28:F39)</f>
        <v/>
      </c>
      <c r="K39" s="3152" t="n">
        <v>0</v>
      </c>
      <c r="L39" s="3151">
        <f>SUM(E28:E39)</f>
        <v/>
      </c>
      <c r="M39" s="3151">
        <f>SUM(D28:D39)</f>
        <v/>
      </c>
    </row>
    <row r="40">
      <c r="B40" s="1574">
        <f>IF(C40/12=INT(C40/12),C40/12,"")</f>
        <v/>
      </c>
      <c r="C40" s="783" t="n">
        <v>25</v>
      </c>
      <c r="D40" s="3146">
        <f>G39*$C$8/12</f>
        <v/>
      </c>
      <c r="E40" s="3146">
        <f>IF(C40&lt;=$C$9,0,$C$12-D40)</f>
        <v/>
      </c>
      <c r="G40" s="3146">
        <f>G39-E40</f>
        <v/>
      </c>
    </row>
    <row r="41">
      <c r="B41" s="1574">
        <f>IF(C41/12=INT(C41/12),C41/12,"")</f>
        <v/>
      </c>
      <c r="C41" s="783" t="n">
        <v>26</v>
      </c>
      <c r="D41" s="3146">
        <f>G40*$C$8/12</f>
        <v/>
      </c>
      <c r="E41" s="3146">
        <f>IF(C41&lt;=$C$9,0,$C$12-D41)</f>
        <v/>
      </c>
      <c r="G41" s="3146">
        <f>G40-E41</f>
        <v/>
      </c>
    </row>
    <row r="42">
      <c r="B42" s="1574">
        <f>IF(C42/12=INT(C42/12),C42/12,"")</f>
        <v/>
      </c>
      <c r="C42" s="783" t="n">
        <v>27</v>
      </c>
      <c r="D42" s="3146">
        <f>G41*$C$8/12</f>
        <v/>
      </c>
      <c r="E42" s="3146">
        <f>IF(C42&lt;=$C$9,0,$C$12-D42)</f>
        <v/>
      </c>
      <c r="G42" s="3146">
        <f>G41-E42</f>
        <v/>
      </c>
    </row>
    <row r="43">
      <c r="B43" s="1574">
        <f>IF(C43/12=INT(C43/12),C43/12,"")</f>
        <v/>
      </c>
      <c r="C43" s="783" t="n">
        <v>28</v>
      </c>
      <c r="D43" s="3146">
        <f>G42*$C$8/12</f>
        <v/>
      </c>
      <c r="E43" s="3146">
        <f>IF(C43&lt;=$C$9,0,$C$12-D43)</f>
        <v/>
      </c>
      <c r="G43" s="3146">
        <f>G42-E43</f>
        <v/>
      </c>
    </row>
    <row r="44">
      <c r="B44" s="1574">
        <f>IF(C44/12=INT(C44/12),C44/12,"")</f>
        <v/>
      </c>
      <c r="C44" s="783" t="n">
        <v>29</v>
      </c>
      <c r="D44" s="3146">
        <f>G43*$C$8/12</f>
        <v/>
      </c>
      <c r="E44" s="3146">
        <f>IF(C44&lt;=$C$9,0,$C$12-D44)</f>
        <v/>
      </c>
      <c r="G44" s="3146">
        <f>G43-E44</f>
        <v/>
      </c>
    </row>
    <row r="45">
      <c r="B45" s="1574">
        <f>IF(C45/12=INT(C45/12),C45/12,"")</f>
        <v/>
      </c>
      <c r="C45" s="783" t="n">
        <v>30</v>
      </c>
      <c r="D45" s="3146">
        <f>G44*$C$8/12</f>
        <v/>
      </c>
      <c r="E45" s="3146">
        <f>IF(C45&lt;=$C$9,0,$C$12-D45)</f>
        <v/>
      </c>
      <c r="G45" s="3146">
        <f>G44-E45</f>
        <v/>
      </c>
    </row>
    <row r="46">
      <c r="B46" s="1574">
        <f>IF(C46/12=INT(C46/12),C46/12,"")</f>
        <v/>
      </c>
      <c r="C46" s="783" t="n">
        <v>31</v>
      </c>
      <c r="D46" s="3146">
        <f>G45*$C$8/12</f>
        <v/>
      </c>
      <c r="E46" s="3146">
        <f>IF(C46&lt;=$C$9,0,$C$12-D46)</f>
        <v/>
      </c>
      <c r="G46" s="3146">
        <f>G45-E46</f>
        <v/>
      </c>
    </row>
    <row r="47">
      <c r="B47" s="1574">
        <f>IF(C47/12=INT(C47/12),C47/12,"")</f>
        <v/>
      </c>
      <c r="C47" s="783" t="n">
        <v>32</v>
      </c>
      <c r="D47" s="3146">
        <f>G46*$C$8/12</f>
        <v/>
      </c>
      <c r="E47" s="3146">
        <f>IF(C47&lt;=$C$9,0,$C$12-D47)</f>
        <v/>
      </c>
      <c r="G47" s="3146">
        <f>G46-E47</f>
        <v/>
      </c>
    </row>
    <row r="48">
      <c r="B48" s="1574">
        <f>IF(C48/12=INT(C48/12),C48/12,"")</f>
        <v/>
      </c>
      <c r="C48" s="783" t="n">
        <v>33</v>
      </c>
      <c r="D48" s="3146">
        <f>G47*$C$8/12</f>
        <v/>
      </c>
      <c r="E48" s="3146">
        <f>IF(C48&lt;=$C$9,0,$C$12-D48)</f>
        <v/>
      </c>
      <c r="G48" s="3146">
        <f>G47-E48</f>
        <v/>
      </c>
    </row>
    <row r="49">
      <c r="B49" s="1574">
        <f>IF(C49/12=INT(C49/12),C49/12,"")</f>
        <v/>
      </c>
      <c r="C49" s="783" t="n">
        <v>34</v>
      </c>
      <c r="D49" s="3146">
        <f>G48*$C$8/12</f>
        <v/>
      </c>
      <c r="E49" s="3146">
        <f>IF(C49&lt;=$C$9,0,$C$12-D49)</f>
        <v/>
      </c>
      <c r="G49" s="3146">
        <f>G48-E49</f>
        <v/>
      </c>
    </row>
    <row r="50">
      <c r="B50" s="1574">
        <f>IF(C50/12=INT(C50/12),C50/12,"")</f>
        <v/>
      </c>
      <c r="C50" s="783" t="n">
        <v>35</v>
      </c>
      <c r="D50" s="3146">
        <f>G49*$C$8/12</f>
        <v/>
      </c>
      <c r="E50" s="3146">
        <f>IF(C50&lt;=$C$9,0,$C$12-D50)</f>
        <v/>
      </c>
      <c r="G50" s="3146">
        <f>G49-E50</f>
        <v/>
      </c>
    </row>
    <row r="51">
      <c r="B51" s="1574">
        <f>IF(C51/12=INT(C51/12),C51/12,"")</f>
        <v/>
      </c>
      <c r="C51" s="783" t="n">
        <v>36</v>
      </c>
      <c r="D51" s="3146">
        <f>G50*$C$8/12</f>
        <v/>
      </c>
      <c r="E51" s="3146">
        <f>IF(C51&lt;=$C$9,0,$C$12-D51)</f>
        <v/>
      </c>
      <c r="G51" s="3146">
        <f>G50-E51</f>
        <v/>
      </c>
      <c r="I51" s="3151">
        <f>SUM(D40:F51)</f>
        <v/>
      </c>
      <c r="K51" s="3152" t="n">
        <v>0</v>
      </c>
      <c r="L51" s="3151">
        <f>SUM(E40:E51)</f>
        <v/>
      </c>
      <c r="M51" s="3151">
        <f>SUM(D40:D51)</f>
        <v/>
      </c>
    </row>
    <row r="52">
      <c r="B52" s="1574">
        <f>IF(C52/12=INT(C52/12),C52/12,"")</f>
        <v/>
      </c>
      <c r="C52" s="783" t="n">
        <v>37</v>
      </c>
      <c r="D52" s="3146">
        <f>G51*$C$8/12</f>
        <v/>
      </c>
      <c r="E52" s="3146">
        <f>IF(C52&lt;=$C$9,0,$C$12-D52)</f>
        <v/>
      </c>
      <c r="G52" s="3146">
        <f>G51-E52</f>
        <v/>
      </c>
    </row>
    <row r="53">
      <c r="B53" s="1574">
        <f>IF(C53/12=INT(C53/12),C53/12,"")</f>
        <v/>
      </c>
      <c r="C53" s="783" t="n">
        <v>38</v>
      </c>
      <c r="D53" s="3146">
        <f>G52*$C$8/12</f>
        <v/>
      </c>
      <c r="E53" s="3146">
        <f>IF(C53&lt;=$C$9,0,$C$12-D53)</f>
        <v/>
      </c>
      <c r="G53" s="3146">
        <f>G52-E53</f>
        <v/>
      </c>
    </row>
    <row r="54">
      <c r="B54" s="1574">
        <f>IF(C54/12=INT(C54/12),C54/12,"")</f>
        <v/>
      </c>
      <c r="C54" s="783" t="n">
        <v>39</v>
      </c>
      <c r="D54" s="3146">
        <f>G53*$C$8/12</f>
        <v/>
      </c>
      <c r="E54" s="3146">
        <f>IF(C54&lt;=$C$9,0,$C$12-D54)</f>
        <v/>
      </c>
      <c r="G54" s="3146">
        <f>G53-E54</f>
        <v/>
      </c>
    </row>
    <row r="55">
      <c r="B55" s="1574">
        <f>IF(C55/12=INT(C55/12),C55/12,"")</f>
        <v/>
      </c>
      <c r="C55" s="783" t="n">
        <v>40</v>
      </c>
      <c r="D55" s="3146">
        <f>G54*$C$8/12</f>
        <v/>
      </c>
      <c r="E55" s="3146">
        <f>IF(C55&lt;=$C$9,0,$C$12-D55)</f>
        <v/>
      </c>
      <c r="G55" s="3146">
        <f>G54-E55</f>
        <v/>
      </c>
    </row>
    <row r="56">
      <c r="B56" s="1574">
        <f>IF(C56/12=INT(C56/12),C56/12,"")</f>
        <v/>
      </c>
      <c r="C56" s="783" t="n">
        <v>41</v>
      </c>
      <c r="D56" s="3146">
        <f>G55*$C$8/12</f>
        <v/>
      </c>
      <c r="E56" s="3146">
        <f>IF(C56&lt;=$C$9,0,$C$12-D56)</f>
        <v/>
      </c>
      <c r="G56" s="3146">
        <f>G55-E56</f>
        <v/>
      </c>
    </row>
    <row r="57">
      <c r="B57" s="1574">
        <f>IF(C57/12=INT(C57/12),C57/12,"")</f>
        <v/>
      </c>
      <c r="C57" s="783" t="n">
        <v>42</v>
      </c>
      <c r="D57" s="3146">
        <f>G56*$C$8/12</f>
        <v/>
      </c>
      <c r="E57" s="3146">
        <f>IF(C57&lt;=$C$9,0,$C$12-D57)</f>
        <v/>
      </c>
      <c r="G57" s="3146">
        <f>G56-E57</f>
        <v/>
      </c>
    </row>
    <row r="58">
      <c r="B58" s="1574">
        <f>IF(C58/12=INT(C58/12),C58/12,"")</f>
        <v/>
      </c>
      <c r="C58" s="783" t="n">
        <v>43</v>
      </c>
      <c r="D58" s="3146">
        <f>G57*$C$8/12</f>
        <v/>
      </c>
      <c r="E58" s="3146">
        <f>IF(C58&lt;=$C$9,0,$C$12-D58)</f>
        <v/>
      </c>
      <c r="G58" s="3146">
        <f>G57-E58</f>
        <v/>
      </c>
    </row>
    <row r="59">
      <c r="B59" s="1574">
        <f>IF(C59/12=INT(C59/12),C59/12,"")</f>
        <v/>
      </c>
      <c r="C59" s="783" t="n">
        <v>44</v>
      </c>
      <c r="D59" s="3146">
        <f>G58*$C$8/12</f>
        <v/>
      </c>
      <c r="E59" s="3146">
        <f>IF(C59&lt;=$C$9,0,$C$12-D59)</f>
        <v/>
      </c>
      <c r="G59" s="3146">
        <f>G58-E59</f>
        <v/>
      </c>
    </row>
    <row r="60">
      <c r="B60" s="1574">
        <f>IF(C60/12=INT(C60/12),C60/12,"")</f>
        <v/>
      </c>
      <c r="C60" s="783" t="n">
        <v>45</v>
      </c>
      <c r="D60" s="3146">
        <f>G59*$C$8/12</f>
        <v/>
      </c>
      <c r="E60" s="3146">
        <f>IF(C60&lt;=$C$9,0,$C$12-D60)</f>
        <v/>
      </c>
      <c r="G60" s="3146">
        <f>G59-E60</f>
        <v/>
      </c>
    </row>
    <row r="61">
      <c r="B61" s="1574">
        <f>IF(C61/12=INT(C61/12),C61/12,"")</f>
        <v/>
      </c>
      <c r="C61" s="783" t="n">
        <v>46</v>
      </c>
      <c r="D61" s="3146">
        <f>G60*$C$8/12</f>
        <v/>
      </c>
      <c r="E61" s="3146">
        <f>IF(C61&lt;=$C$9,0,$C$12-D61)</f>
        <v/>
      </c>
      <c r="G61" s="3146">
        <f>G60-E61</f>
        <v/>
      </c>
    </row>
    <row r="62">
      <c r="B62" s="1574">
        <f>IF(C62/12=INT(C62/12),C62/12,"")</f>
        <v/>
      </c>
      <c r="C62" s="783" t="n">
        <v>47</v>
      </c>
      <c r="D62" s="3146">
        <f>G61*$C$8/12</f>
        <v/>
      </c>
      <c r="E62" s="3146">
        <f>IF(C62&lt;=$C$9,0,$C$12-D62)</f>
        <v/>
      </c>
      <c r="G62" s="3146">
        <f>G61-E62</f>
        <v/>
      </c>
    </row>
    <row r="63">
      <c r="B63" s="1574">
        <f>IF(C63/12=INT(C63/12),C63/12,"")</f>
        <v/>
      </c>
      <c r="C63" s="783" t="n">
        <v>48</v>
      </c>
      <c r="D63" s="3146">
        <f>G62*$C$8/12</f>
        <v/>
      </c>
      <c r="E63" s="3146">
        <f>IF(C63&lt;=$C$9,0,$C$12-D63)</f>
        <v/>
      </c>
      <c r="G63" s="3146">
        <f>G62-E63</f>
        <v/>
      </c>
      <c r="I63" s="3151">
        <f>SUM(D52:F63)</f>
        <v/>
      </c>
      <c r="K63" s="3152" t="n">
        <v>0</v>
      </c>
      <c r="L63" s="3151">
        <f>SUM(E52:E63)</f>
        <v/>
      </c>
      <c r="M63" s="3151">
        <f>SUM(D52:D63)</f>
        <v/>
      </c>
    </row>
    <row r="64">
      <c r="B64" s="1574">
        <f>IF(C64/12=INT(C64/12),C64/12,"")</f>
        <v/>
      </c>
      <c r="C64" s="783" t="n">
        <v>49</v>
      </c>
      <c r="D64" s="3146">
        <f>G63*$C$8/12</f>
        <v/>
      </c>
      <c r="E64" s="3146">
        <f>IF(C64&lt;=$C$9,0,$C$12-D64)</f>
        <v/>
      </c>
      <c r="G64" s="3146">
        <f>G63-E64</f>
        <v/>
      </c>
    </row>
    <row r="65">
      <c r="B65" s="1574">
        <f>IF(C65/12=INT(C65/12),C65/12,"")</f>
        <v/>
      </c>
      <c r="C65" s="783" t="n">
        <v>50</v>
      </c>
      <c r="D65" s="3146">
        <f>G64*$C$8/12</f>
        <v/>
      </c>
      <c r="E65" s="3146">
        <f>IF(C65&lt;=$C$9,0,$C$12-D65)</f>
        <v/>
      </c>
      <c r="G65" s="3146">
        <f>G64-E65</f>
        <v/>
      </c>
    </row>
    <row r="66">
      <c r="B66" s="1574">
        <f>IF(C66/12=INT(C66/12),C66/12,"")</f>
        <v/>
      </c>
      <c r="C66" s="783" t="n">
        <v>51</v>
      </c>
      <c r="D66" s="3146">
        <f>G65*$C$8/12</f>
        <v/>
      </c>
      <c r="E66" s="3146">
        <f>IF(C66&lt;=$C$9,0,$C$12-D66)</f>
        <v/>
      </c>
      <c r="G66" s="3146">
        <f>G65-E66</f>
        <v/>
      </c>
    </row>
    <row r="67">
      <c r="B67" s="1574">
        <f>IF(C67/12=INT(C67/12),C67/12,"")</f>
        <v/>
      </c>
      <c r="C67" s="783" t="n">
        <v>52</v>
      </c>
      <c r="D67" s="3146">
        <f>G66*$C$8/12</f>
        <v/>
      </c>
      <c r="E67" s="3146">
        <f>IF(C67&lt;=$C$9,0,$C$12-D67)</f>
        <v/>
      </c>
      <c r="G67" s="3146">
        <f>G66-E67</f>
        <v/>
      </c>
    </row>
    <row r="68">
      <c r="B68" s="1574">
        <f>IF(C68/12=INT(C68/12),C68/12,"")</f>
        <v/>
      </c>
      <c r="C68" s="783" t="n">
        <v>53</v>
      </c>
      <c r="D68" s="3146">
        <f>G67*$C$8/12</f>
        <v/>
      </c>
      <c r="E68" s="3146">
        <f>IF(C68&lt;=$C$9,0,$C$12-D68)</f>
        <v/>
      </c>
      <c r="G68" s="3146">
        <f>G67-E68</f>
        <v/>
      </c>
    </row>
    <row r="69">
      <c r="B69" s="1574">
        <f>IF(C69/12=INT(C69/12),C69/12,"")</f>
        <v/>
      </c>
      <c r="C69" s="783" t="n">
        <v>54</v>
      </c>
      <c r="D69" s="3146">
        <f>G68*$C$8/12</f>
        <v/>
      </c>
      <c r="E69" s="3146">
        <f>IF(C69&lt;=$C$9,0,$C$12-D69)</f>
        <v/>
      </c>
      <c r="G69" s="3146">
        <f>G68-E69</f>
        <v/>
      </c>
    </row>
    <row r="70">
      <c r="B70" s="1574">
        <f>IF(C70/12=INT(C70/12),C70/12,"")</f>
        <v/>
      </c>
      <c r="C70" s="783" t="n">
        <v>55</v>
      </c>
      <c r="D70" s="3146">
        <f>G69*$C$8/12</f>
        <v/>
      </c>
      <c r="E70" s="3146">
        <f>IF(C70&lt;=$C$9,0,$C$12-D70)</f>
        <v/>
      </c>
      <c r="G70" s="3146">
        <f>G69-E70</f>
        <v/>
      </c>
    </row>
    <row r="71">
      <c r="B71" s="1574">
        <f>IF(C71/12=INT(C71/12),C71/12,"")</f>
        <v/>
      </c>
      <c r="C71" s="783" t="n">
        <v>56</v>
      </c>
      <c r="D71" s="3146">
        <f>G70*$C$8/12</f>
        <v/>
      </c>
      <c r="E71" s="3146">
        <f>IF(C71&lt;=$C$9,0,$C$12-D71)</f>
        <v/>
      </c>
      <c r="G71" s="3146">
        <f>G70-E71</f>
        <v/>
      </c>
    </row>
    <row r="72">
      <c r="B72" s="1574">
        <f>IF(C72/12=INT(C72/12),C72/12,"")</f>
        <v/>
      </c>
      <c r="C72" s="783" t="n">
        <v>57</v>
      </c>
      <c r="D72" s="3146">
        <f>G71*$C$8/12</f>
        <v/>
      </c>
      <c r="E72" s="3146">
        <f>IF(C72&lt;=$C$9,0,$C$12-D72)</f>
        <v/>
      </c>
      <c r="G72" s="3146">
        <f>G71-E72</f>
        <v/>
      </c>
    </row>
    <row r="73">
      <c r="B73" s="1574">
        <f>IF(C73/12=INT(C73/12),C73/12,"")</f>
        <v/>
      </c>
      <c r="C73" s="783" t="n">
        <v>58</v>
      </c>
      <c r="D73" s="3146">
        <f>G72*$C$8/12</f>
        <v/>
      </c>
      <c r="E73" s="3146">
        <f>IF(C73&lt;=$C$9,0,$C$12-D73)</f>
        <v/>
      </c>
      <c r="G73" s="3146">
        <f>G72-E73</f>
        <v/>
      </c>
    </row>
    <row r="74" ht="14.65" customHeight="1" s="2885" thickBot="1">
      <c r="B74" s="1574">
        <f>IF(C74/12=INT(C74/12),C74/12,"")</f>
        <v/>
      </c>
      <c r="C74" s="783" t="n">
        <v>59</v>
      </c>
      <c r="D74" s="3146">
        <f>G73*$C$8/12</f>
        <v/>
      </c>
      <c r="E74" s="3146">
        <f>IF(C74&lt;=$C$9,0,$C$12-D74)</f>
        <v/>
      </c>
      <c r="G74" s="3146">
        <f>G73-E74</f>
        <v/>
      </c>
    </row>
    <row r="75" ht="14.65" customHeight="1" s="2885" thickBot="1">
      <c r="B75" s="1574">
        <f>IF(C75/12=INT(C75/12),C75/12,"")</f>
        <v/>
      </c>
      <c r="C75" s="783" t="n">
        <v>60</v>
      </c>
      <c r="D75" s="3146">
        <f>G74*$C$8/12</f>
        <v/>
      </c>
      <c r="E75" s="3146">
        <f>IF(C75&lt;=$C$9,0,$C$12-D75)</f>
        <v/>
      </c>
      <c r="G75" s="3153">
        <f>G74-E75</f>
        <v/>
      </c>
      <c r="I75" s="3151">
        <f>SUM(D64:F75)</f>
        <v/>
      </c>
      <c r="L75" s="3151">
        <f>SUM(E64:E75)</f>
        <v/>
      </c>
      <c r="M75" s="3151">
        <f>SUM(D64:D75)</f>
        <v/>
      </c>
    </row>
    <row r="76">
      <c r="B76" s="1574">
        <f>IF(C76/12=INT(C76/12),C76/12,"")</f>
        <v/>
      </c>
      <c r="C76" s="783" t="n">
        <v>61</v>
      </c>
      <c r="D76" s="3146">
        <f>G75*$C$8/12</f>
        <v/>
      </c>
      <c r="E76" s="3146">
        <f>IF(C76&lt;=$C$9,0,$C$12-D76)</f>
        <v/>
      </c>
      <c r="G76" s="3146">
        <f>G75-E76</f>
        <v/>
      </c>
    </row>
    <row r="77">
      <c r="B77" s="1574">
        <f>IF(C77/12=INT(C77/12),C77/12,"")</f>
        <v/>
      </c>
      <c r="C77" s="783" t="n">
        <v>62</v>
      </c>
      <c r="D77" s="3146">
        <f>G76*$C$8/12</f>
        <v/>
      </c>
      <c r="E77" s="3146">
        <f>IF(C77&lt;=$C$9,0,$C$12-D77)</f>
        <v/>
      </c>
      <c r="G77" s="3146">
        <f>G76-E77</f>
        <v/>
      </c>
    </row>
    <row r="78">
      <c r="B78" s="1574">
        <f>IF(C78/12=INT(C78/12),C78/12,"")</f>
        <v/>
      </c>
      <c r="C78" s="783" t="n">
        <v>63</v>
      </c>
      <c r="D78" s="3146">
        <f>G77*$C$8/12</f>
        <v/>
      </c>
      <c r="E78" s="3146">
        <f>IF(C78&lt;=$C$9,0,$C$12-D78)</f>
        <v/>
      </c>
      <c r="G78" s="3146">
        <f>G77-E78</f>
        <v/>
      </c>
    </row>
    <row r="79">
      <c r="B79" s="1574">
        <f>IF(C79/12=INT(C79/12),C79/12,"")</f>
        <v/>
      </c>
      <c r="C79" s="783" t="n">
        <v>64</v>
      </c>
      <c r="D79" s="3146">
        <f>G78*$C$8/12</f>
        <v/>
      </c>
      <c r="E79" s="3146">
        <f>IF(C79&lt;=$C$9,0,$C$12-D79)</f>
        <v/>
      </c>
      <c r="G79" s="3146">
        <f>G78-E79</f>
        <v/>
      </c>
    </row>
    <row r="80">
      <c r="B80" s="1574">
        <f>IF(C80/12=INT(C80/12),C80/12,"")</f>
        <v/>
      </c>
      <c r="C80" s="783" t="n">
        <v>65</v>
      </c>
      <c r="D80" s="3146">
        <f>G79*$C$8/12</f>
        <v/>
      </c>
      <c r="E80" s="3146">
        <f>IF(C80&lt;=$C$9,0,$C$12-D80)</f>
        <v/>
      </c>
      <c r="G80" s="3146">
        <f>G79-E80</f>
        <v/>
      </c>
    </row>
    <row r="81">
      <c r="B81" s="1574">
        <f>IF(C81/12=INT(C81/12),C81/12,"")</f>
        <v/>
      </c>
      <c r="C81" s="783" t="n">
        <v>66</v>
      </c>
      <c r="D81" s="3146">
        <f>G80*$C$8/12</f>
        <v/>
      </c>
      <c r="E81" s="3146">
        <f>IF(C81&lt;=$C$9,0,$C$12-D81)</f>
        <v/>
      </c>
      <c r="G81" s="3146">
        <f>G80-E81</f>
        <v/>
      </c>
    </row>
    <row r="82">
      <c r="B82" s="1574">
        <f>IF(C82/12=INT(C82/12),C82/12,"")</f>
        <v/>
      </c>
      <c r="C82" s="783" t="n">
        <v>67</v>
      </c>
      <c r="D82" s="3146">
        <f>G81*$C$8/12</f>
        <v/>
      </c>
      <c r="E82" s="3146">
        <f>IF(C82&lt;=$C$9,0,$C$12-D82)</f>
        <v/>
      </c>
      <c r="G82" s="3146">
        <f>G81-E82</f>
        <v/>
      </c>
    </row>
    <row r="83">
      <c r="B83" s="1574">
        <f>IF(C83/12=INT(C83/12),C83/12,"")</f>
        <v/>
      </c>
      <c r="C83" s="783" t="n">
        <v>68</v>
      </c>
      <c r="D83" s="3146">
        <f>G82*$C$8/12</f>
        <v/>
      </c>
      <c r="E83" s="3146">
        <f>IF(C83&lt;=$C$9,0,$C$12-D83)</f>
        <v/>
      </c>
      <c r="G83" s="3146">
        <f>G82-E83</f>
        <v/>
      </c>
    </row>
    <row r="84">
      <c r="B84" s="1574">
        <f>IF(C84/12=INT(C84/12),C84/12,"")</f>
        <v/>
      </c>
      <c r="C84" s="783" t="n">
        <v>69</v>
      </c>
      <c r="D84" s="3146">
        <f>G83*$C$8/12</f>
        <v/>
      </c>
      <c r="E84" s="3146">
        <f>IF(C84&lt;=$C$9,0,$C$12-D84)</f>
        <v/>
      </c>
      <c r="G84" s="3146">
        <f>G83-E84</f>
        <v/>
      </c>
    </row>
    <row r="85">
      <c r="B85" s="1574">
        <f>IF(C85/12=INT(C85/12),C85/12,"")</f>
        <v/>
      </c>
      <c r="C85" s="783" t="n">
        <v>70</v>
      </c>
      <c r="D85" s="3146">
        <f>G84*$C$8/12</f>
        <v/>
      </c>
      <c r="E85" s="3146">
        <f>IF(C85&lt;=$C$9,0,$C$12-D85)</f>
        <v/>
      </c>
      <c r="G85" s="3146">
        <f>G84-E85</f>
        <v/>
      </c>
    </row>
    <row r="86">
      <c r="B86" s="1574">
        <f>IF(C86/12=INT(C86/12),C86/12,"")</f>
        <v/>
      </c>
      <c r="C86" s="783" t="n">
        <v>71</v>
      </c>
      <c r="D86" s="3146">
        <f>G85*$C$8/12</f>
        <v/>
      </c>
      <c r="E86" s="3146">
        <f>IF(C86&lt;=$C$9,0,$C$12-D86)</f>
        <v/>
      </c>
      <c r="G86" s="3146">
        <f>G85-E86</f>
        <v/>
      </c>
    </row>
    <row r="87">
      <c r="B87" s="1574">
        <f>IF(C87/12=INT(C87/12),C87/12,"")</f>
        <v/>
      </c>
      <c r="C87" s="783" t="n">
        <v>72</v>
      </c>
      <c r="D87" s="3146">
        <f>G86*$C$8/12</f>
        <v/>
      </c>
      <c r="E87" s="3146">
        <f>IF(C87&lt;=$C$9,0,$C$12-D87)</f>
        <v/>
      </c>
      <c r="G87" s="3146">
        <f>G86-E87</f>
        <v/>
      </c>
      <c r="I87" s="3151">
        <f>SUM(D76:F87)</f>
        <v/>
      </c>
      <c r="L87" s="3151">
        <f>SUM(E76:E87)</f>
        <v/>
      </c>
      <c r="M87" s="3151">
        <f>SUM(D76:D87)</f>
        <v/>
      </c>
    </row>
    <row r="88">
      <c r="B88" s="1574">
        <f>IF(C88/12=INT(C88/12),C88/12,"")</f>
        <v/>
      </c>
      <c r="C88" s="783" t="n">
        <v>73</v>
      </c>
      <c r="D88" s="3146">
        <f>G87*$C$8/12</f>
        <v/>
      </c>
      <c r="E88" s="3146">
        <f>IF(C88&lt;=$C$9,0,$C$12-D88)</f>
        <v/>
      </c>
      <c r="G88" s="3146">
        <f>G87-E88</f>
        <v/>
      </c>
    </row>
    <row r="89">
      <c r="B89" s="1574">
        <f>IF(C89/12=INT(C89/12),C89/12,"")</f>
        <v/>
      </c>
      <c r="C89" s="783" t="n">
        <v>74</v>
      </c>
      <c r="D89" s="3146">
        <f>G88*$C$8/12</f>
        <v/>
      </c>
      <c r="E89" s="3146">
        <f>IF(C89&lt;=$C$9,0,$C$12-D89)</f>
        <v/>
      </c>
      <c r="G89" s="3146">
        <f>G88-E89</f>
        <v/>
      </c>
    </row>
    <row r="90">
      <c r="B90" s="1574">
        <f>IF(C90/12=INT(C90/12),C90/12,"")</f>
        <v/>
      </c>
      <c r="C90" s="783" t="n">
        <v>75</v>
      </c>
      <c r="D90" s="3146">
        <f>G89*$C$8/12</f>
        <v/>
      </c>
      <c r="E90" s="3146">
        <f>IF(C90&lt;=$C$9,0,$C$12-D90)</f>
        <v/>
      </c>
      <c r="G90" s="3146">
        <f>G89-E90</f>
        <v/>
      </c>
    </row>
    <row r="91">
      <c r="B91" s="1574">
        <f>IF(C91/12=INT(C91/12),C91/12,"")</f>
        <v/>
      </c>
      <c r="C91" s="783" t="n">
        <v>76</v>
      </c>
      <c r="D91" s="3146">
        <f>G90*$C$8/12</f>
        <v/>
      </c>
      <c r="E91" s="3146">
        <f>IF(C91&lt;=$C$9,0,$C$12-D91)</f>
        <v/>
      </c>
      <c r="G91" s="3146">
        <f>G90-E91</f>
        <v/>
      </c>
    </row>
    <row r="92">
      <c r="B92" s="1574">
        <f>IF(C92/12=INT(C92/12),C92/12,"")</f>
        <v/>
      </c>
      <c r="C92" s="783" t="n">
        <v>77</v>
      </c>
      <c r="D92" s="3146">
        <f>G91*$C$8/12</f>
        <v/>
      </c>
      <c r="E92" s="3146">
        <f>IF(C92&lt;=$C$9,0,$C$12-D92)</f>
        <v/>
      </c>
      <c r="G92" s="3146">
        <f>G91-E92</f>
        <v/>
      </c>
    </row>
    <row r="93">
      <c r="B93" s="1574">
        <f>IF(C93/12=INT(C93/12),C93/12,"")</f>
        <v/>
      </c>
      <c r="C93" s="783" t="n">
        <v>78</v>
      </c>
      <c r="D93" s="3146">
        <f>G92*$C$8/12</f>
        <v/>
      </c>
      <c r="E93" s="3146">
        <f>IF(C93&lt;=$C$9,0,$C$12-D93)</f>
        <v/>
      </c>
      <c r="G93" s="3146">
        <f>G92-E93</f>
        <v/>
      </c>
    </row>
    <row r="94">
      <c r="B94" s="1574">
        <f>IF(C94/12=INT(C94/12),C94/12,"")</f>
        <v/>
      </c>
      <c r="C94" s="783" t="n">
        <v>79</v>
      </c>
      <c r="D94" s="3146">
        <f>G93*$C$8/12</f>
        <v/>
      </c>
      <c r="E94" s="3146">
        <f>IF(C94&lt;=$C$9,0,$C$12-D94)</f>
        <v/>
      </c>
      <c r="G94" s="3146">
        <f>G93-E94</f>
        <v/>
      </c>
    </row>
    <row r="95">
      <c r="B95" s="1574">
        <f>IF(C95/12=INT(C95/12),C95/12,"")</f>
        <v/>
      </c>
      <c r="C95" s="783" t="n">
        <v>80</v>
      </c>
      <c r="D95" s="3146">
        <f>G94*$C$8/12</f>
        <v/>
      </c>
      <c r="E95" s="3146">
        <f>IF(C95&lt;=$C$9,0,$C$12-D95)</f>
        <v/>
      </c>
      <c r="G95" s="3146">
        <f>G94-E95</f>
        <v/>
      </c>
    </row>
    <row r="96">
      <c r="B96" s="1574">
        <f>IF(C96/12=INT(C96/12),C96/12,"")</f>
        <v/>
      </c>
      <c r="C96" s="783" t="n">
        <v>81</v>
      </c>
      <c r="D96" s="3146">
        <f>G95*$C$8/12</f>
        <v/>
      </c>
      <c r="E96" s="3146">
        <f>IF(C96&lt;=$C$9,0,$C$12-D96)</f>
        <v/>
      </c>
      <c r="G96" s="3146">
        <f>G95-E96</f>
        <v/>
      </c>
    </row>
    <row r="97">
      <c r="B97" s="1574">
        <f>IF(C97/12=INT(C97/12),C97/12,"")</f>
        <v/>
      </c>
      <c r="C97" s="783" t="n">
        <v>82</v>
      </c>
      <c r="D97" s="3146">
        <f>G96*$C$8/12</f>
        <v/>
      </c>
      <c r="E97" s="3146">
        <f>IF(C97&lt;=$C$9,0,$C$12-D97)</f>
        <v/>
      </c>
      <c r="G97" s="3146">
        <f>G96-E97</f>
        <v/>
      </c>
    </row>
    <row r="98" ht="14.65" customHeight="1" s="2885" thickBot="1">
      <c r="B98" s="1574">
        <f>IF(C98/12=INT(C98/12),C98/12,"")</f>
        <v/>
      </c>
      <c r="C98" s="783" t="n">
        <v>83</v>
      </c>
      <c r="D98" s="3146">
        <f>G97*$C$8/12</f>
        <v/>
      </c>
      <c r="E98" s="3146">
        <f>IF(C98&lt;=$C$9,0,$C$12-D98)</f>
        <v/>
      </c>
      <c r="G98" s="3146">
        <f>G97-E98</f>
        <v/>
      </c>
    </row>
    <row r="99" ht="14.65" customHeight="1" s="2885" thickBot="1">
      <c r="B99" s="1574">
        <f>IF(C99/12=INT(C99/12),C99/12,"")</f>
        <v/>
      </c>
      <c r="C99" s="783" t="n">
        <v>84</v>
      </c>
      <c r="D99" s="3146">
        <f>G98*$C$8/12</f>
        <v/>
      </c>
      <c r="E99" s="3146">
        <f>IF(C99&lt;=$C$9,0,$C$12-D99)</f>
        <v/>
      </c>
      <c r="G99" s="3153">
        <f>G98-E99</f>
        <v/>
      </c>
      <c r="I99" s="3151">
        <f>SUM(D88:F99)</f>
        <v/>
      </c>
      <c r="L99" s="3151">
        <f>SUM(E88:E99)</f>
        <v/>
      </c>
      <c r="M99" s="3151">
        <f>SUM(D88:D99)</f>
        <v/>
      </c>
    </row>
    <row r="100">
      <c r="B100" s="1574">
        <f>IF(C100/12=INT(C100/12),C100/12,"")</f>
        <v/>
      </c>
      <c r="C100" s="783" t="n">
        <v>85</v>
      </c>
      <c r="D100" s="3146">
        <f>G99*$C$8/12</f>
        <v/>
      </c>
      <c r="E100" s="3146">
        <f>IF(C100&lt;=$C$9,0,$C$12-D100)</f>
        <v/>
      </c>
      <c r="G100" s="3146">
        <f>G99-E100</f>
        <v/>
      </c>
    </row>
    <row r="101">
      <c r="B101" s="1574">
        <f>IF(C101/12=INT(C101/12),C101/12,"")</f>
        <v/>
      </c>
      <c r="C101" s="783" t="n">
        <v>86</v>
      </c>
      <c r="D101" s="3146">
        <f>G100*$C$8/12</f>
        <v/>
      </c>
      <c r="E101" s="3146">
        <f>IF(C101&lt;=$C$9,0,$C$12-D101)</f>
        <v/>
      </c>
      <c r="G101" s="3146">
        <f>G100-E101</f>
        <v/>
      </c>
    </row>
    <row r="102">
      <c r="B102" s="1574">
        <f>IF(C102/12=INT(C102/12),C102/12,"")</f>
        <v/>
      </c>
      <c r="C102" s="783" t="n">
        <v>87</v>
      </c>
      <c r="D102" s="3146">
        <f>G101*$C$8/12</f>
        <v/>
      </c>
      <c r="E102" s="3146">
        <f>IF(C102&lt;=$C$9,0,$C$12-D102)</f>
        <v/>
      </c>
      <c r="G102" s="3146">
        <f>G101-E102</f>
        <v/>
      </c>
    </row>
    <row r="103">
      <c r="B103" s="1574">
        <f>IF(C103/12=INT(C103/12),C103/12,"")</f>
        <v/>
      </c>
      <c r="C103" s="783" t="n">
        <v>88</v>
      </c>
      <c r="D103" s="3146">
        <f>G102*$C$8/12</f>
        <v/>
      </c>
      <c r="E103" s="3146">
        <f>IF(C103&lt;=$C$9,0,$C$12-D103)</f>
        <v/>
      </c>
      <c r="G103" s="3146">
        <f>G102-E103</f>
        <v/>
      </c>
    </row>
    <row r="104">
      <c r="B104" s="1574">
        <f>IF(C104/12=INT(C104/12),C104/12,"")</f>
        <v/>
      </c>
      <c r="C104" s="783" t="n">
        <v>89</v>
      </c>
      <c r="D104" s="3146">
        <f>G103*$C$8/12</f>
        <v/>
      </c>
      <c r="E104" s="3146">
        <f>IF(C104&lt;=$C$9,0,$C$12-D104)</f>
        <v/>
      </c>
      <c r="G104" s="3146">
        <f>G103-E104</f>
        <v/>
      </c>
    </row>
    <row r="105">
      <c r="B105" s="1574">
        <f>IF(C105/12=INT(C105/12),C105/12,"")</f>
        <v/>
      </c>
      <c r="C105" s="783" t="n">
        <v>90</v>
      </c>
      <c r="D105" s="3146">
        <f>G104*$C$8/12</f>
        <v/>
      </c>
      <c r="E105" s="3146">
        <f>IF(C105&lt;=$C$9,0,$C$12-D105)</f>
        <v/>
      </c>
      <c r="G105" s="3146">
        <f>G104-E105</f>
        <v/>
      </c>
    </row>
    <row r="106">
      <c r="B106" s="1574">
        <f>IF(C106/12=INT(C106/12),C106/12,"")</f>
        <v/>
      </c>
      <c r="C106" s="783" t="n">
        <v>91</v>
      </c>
      <c r="D106" s="3146">
        <f>G105*$C$8/12</f>
        <v/>
      </c>
      <c r="E106" s="3146">
        <f>IF(C106&lt;=$C$9,0,$C$12-D106)</f>
        <v/>
      </c>
      <c r="G106" s="3146">
        <f>G105-E106</f>
        <v/>
      </c>
    </row>
    <row r="107">
      <c r="B107" s="1574">
        <f>IF(C107/12=INT(C107/12),C107/12,"")</f>
        <v/>
      </c>
      <c r="C107" s="783" t="n">
        <v>92</v>
      </c>
      <c r="D107" s="3146">
        <f>G106*$C$8/12</f>
        <v/>
      </c>
      <c r="E107" s="3146">
        <f>IF(C107&lt;=$C$9,0,$C$12-D107)</f>
        <v/>
      </c>
      <c r="G107" s="3146">
        <f>G106-E107</f>
        <v/>
      </c>
    </row>
    <row r="108">
      <c r="B108" s="1574">
        <f>IF(C108/12=INT(C108/12),C108/12,"")</f>
        <v/>
      </c>
      <c r="C108" s="783" t="n">
        <v>93</v>
      </c>
      <c r="D108" s="3146">
        <f>G107*$C$8/12</f>
        <v/>
      </c>
      <c r="E108" s="3146">
        <f>IF(C108&lt;=$C$9,0,$C$12-D108)</f>
        <v/>
      </c>
      <c r="G108" s="3146">
        <f>G107-E108</f>
        <v/>
      </c>
    </row>
    <row r="109">
      <c r="B109" s="1574">
        <f>IF(C109/12=INT(C109/12),C109/12,"")</f>
        <v/>
      </c>
      <c r="C109" s="783" t="n">
        <v>94</v>
      </c>
      <c r="D109" s="3146">
        <f>G108*$C$8/12</f>
        <v/>
      </c>
      <c r="E109" s="3146">
        <f>IF(C109&lt;=$C$9,0,$C$12-D109)</f>
        <v/>
      </c>
      <c r="G109" s="3146">
        <f>G108-E109</f>
        <v/>
      </c>
    </row>
    <row r="110">
      <c r="B110" s="1574">
        <f>IF(C110/12=INT(C110/12),C110/12,"")</f>
        <v/>
      </c>
      <c r="C110" s="783" t="n">
        <v>95</v>
      </c>
      <c r="D110" s="3146">
        <f>G109*$C$8/12</f>
        <v/>
      </c>
      <c r="E110" s="3146">
        <f>IF(C110&lt;=$C$9,0,$C$12-D110)</f>
        <v/>
      </c>
      <c r="G110" s="3146">
        <f>G109-E110</f>
        <v/>
      </c>
    </row>
    <row r="111">
      <c r="B111" s="1574">
        <f>IF(C111/12=INT(C111/12),C111/12,"")</f>
        <v/>
      </c>
      <c r="C111" s="783" t="n">
        <v>96</v>
      </c>
      <c r="D111" s="3146">
        <f>G110*$C$8/12</f>
        <v/>
      </c>
      <c r="E111" s="3146">
        <f>IF(C111&lt;=$C$9,0,$C$12-D111)</f>
        <v/>
      </c>
      <c r="G111" s="3146">
        <f>G110-E111</f>
        <v/>
      </c>
      <c r="I111" s="3151">
        <f>SUM(D100:F111)</f>
        <v/>
      </c>
      <c r="L111" s="3151">
        <f>SUM(E100:E111)</f>
        <v/>
      </c>
      <c r="M111" s="3151">
        <f>SUM(D100:D111)</f>
        <v/>
      </c>
    </row>
    <row r="112">
      <c r="B112" s="1574">
        <f>IF(C112/12=INT(C112/12),C112/12,"")</f>
        <v/>
      </c>
      <c r="C112" s="783" t="n">
        <v>97</v>
      </c>
      <c r="D112" s="3146">
        <f>G111*$C$8/12</f>
        <v/>
      </c>
      <c r="E112" s="3146">
        <f>IF(C112&lt;=$C$9,0,$C$12-D112)</f>
        <v/>
      </c>
      <c r="G112" s="3146">
        <f>G111-E112</f>
        <v/>
      </c>
    </row>
    <row r="113">
      <c r="B113" s="1574">
        <f>IF(C113/12=INT(C113/12),C113/12,"")</f>
        <v/>
      </c>
      <c r="C113" s="783" t="n">
        <v>98</v>
      </c>
      <c r="D113" s="3146">
        <f>G112*$C$8/12</f>
        <v/>
      </c>
      <c r="E113" s="3146">
        <f>IF(C113&lt;=$C$9,0,$C$12-D113)</f>
        <v/>
      </c>
      <c r="G113" s="3146">
        <f>G112-E113</f>
        <v/>
      </c>
    </row>
    <row r="114">
      <c r="B114" s="1574">
        <f>IF(C114/12=INT(C114/12),C114/12,"")</f>
        <v/>
      </c>
      <c r="C114" s="783" t="n">
        <v>99</v>
      </c>
      <c r="D114" s="3146">
        <f>G113*$C$8/12</f>
        <v/>
      </c>
      <c r="E114" s="3146">
        <f>IF(C114&lt;=$C$9,0,$C$12-D114)</f>
        <v/>
      </c>
      <c r="G114" s="3146">
        <f>G113-E114</f>
        <v/>
      </c>
    </row>
    <row r="115">
      <c r="B115" s="1574">
        <f>IF(C115/12=INT(C115/12),C115/12,"")</f>
        <v/>
      </c>
      <c r="C115" s="783" t="n">
        <v>100</v>
      </c>
      <c r="D115" s="3146">
        <f>G114*$C$8/12</f>
        <v/>
      </c>
      <c r="E115" s="3146">
        <f>IF(C115&lt;=$C$9,0,$C$12-D115)</f>
        <v/>
      </c>
      <c r="G115" s="3146">
        <f>G114-E115</f>
        <v/>
      </c>
    </row>
    <row r="116">
      <c r="B116" s="1574">
        <f>IF(C116/12=INT(C116/12),C116/12,"")</f>
        <v/>
      </c>
      <c r="C116" s="783" t="n">
        <v>101</v>
      </c>
      <c r="D116" s="3146">
        <f>G115*$C$8/12</f>
        <v/>
      </c>
      <c r="E116" s="3146">
        <f>IF(C116&lt;=$C$9,0,$C$12-D116)</f>
        <v/>
      </c>
      <c r="G116" s="3146">
        <f>G115-E116</f>
        <v/>
      </c>
    </row>
    <row r="117">
      <c r="B117" s="1574">
        <f>IF(C117/12=INT(C117/12),C117/12,"")</f>
        <v/>
      </c>
      <c r="C117" s="783" t="n">
        <v>102</v>
      </c>
      <c r="D117" s="3146">
        <f>G116*$C$8/12</f>
        <v/>
      </c>
      <c r="E117" s="3146">
        <f>IF(C117&lt;=$C$9,0,$C$12-D117)</f>
        <v/>
      </c>
      <c r="G117" s="3146">
        <f>G116-E117</f>
        <v/>
      </c>
    </row>
    <row r="118">
      <c r="B118" s="1574">
        <f>IF(C118/12=INT(C118/12),C118/12,"")</f>
        <v/>
      </c>
      <c r="C118" s="783" t="n">
        <v>103</v>
      </c>
      <c r="D118" s="3146">
        <f>G117*$C$8/12</f>
        <v/>
      </c>
      <c r="E118" s="3146">
        <f>IF(C118&lt;=$C$9,0,$C$12-D118)</f>
        <v/>
      </c>
      <c r="G118" s="3146">
        <f>G117-E118</f>
        <v/>
      </c>
    </row>
    <row r="119">
      <c r="B119" s="1574">
        <f>IF(C119/12=INT(C119/12),C119/12,"")</f>
        <v/>
      </c>
      <c r="C119" s="783" t="n">
        <v>104</v>
      </c>
      <c r="D119" s="3146">
        <f>G118*$C$8/12</f>
        <v/>
      </c>
      <c r="E119" s="3146">
        <f>IF(C119&lt;=$C$9,0,$C$12-D119)</f>
        <v/>
      </c>
      <c r="G119" s="3146">
        <f>G118-E119</f>
        <v/>
      </c>
    </row>
    <row r="120">
      <c r="B120" s="1574">
        <f>IF(C120/12=INT(C120/12),C120/12,"")</f>
        <v/>
      </c>
      <c r="C120" s="783" t="n">
        <v>105</v>
      </c>
      <c r="D120" s="3146">
        <f>G119*$C$8/12</f>
        <v/>
      </c>
      <c r="E120" s="3146">
        <f>IF(C120&lt;=$C$9,0,$C$12-D120)</f>
        <v/>
      </c>
      <c r="G120" s="3146">
        <f>G119-E120</f>
        <v/>
      </c>
    </row>
    <row r="121">
      <c r="B121" s="1574">
        <f>IF(C121/12=INT(C121/12),C121/12,"")</f>
        <v/>
      </c>
      <c r="C121" s="783" t="n">
        <v>106</v>
      </c>
      <c r="D121" s="3146">
        <f>G120*$C$8/12</f>
        <v/>
      </c>
      <c r="E121" s="3146">
        <f>IF(C121&lt;=$C$9,0,$C$12-D121)</f>
        <v/>
      </c>
      <c r="G121" s="3146">
        <f>G120-E121</f>
        <v/>
      </c>
    </row>
    <row r="122">
      <c r="B122" s="1574">
        <f>IF(C122/12=INT(C122/12),C122/12,"")</f>
        <v/>
      </c>
      <c r="C122" s="783" t="n">
        <v>107</v>
      </c>
      <c r="D122" s="3146">
        <f>G121*$C$8/12</f>
        <v/>
      </c>
      <c r="E122" s="3146">
        <f>IF(C122&lt;=$C$9,0,$C$12-D122)</f>
        <v/>
      </c>
      <c r="G122" s="3146">
        <f>G121-E122</f>
        <v/>
      </c>
    </row>
    <row r="123">
      <c r="B123" s="1574">
        <f>IF(C123/12=INT(C123/12),C123/12,"")</f>
        <v/>
      </c>
      <c r="C123" s="783" t="n">
        <v>108</v>
      </c>
      <c r="D123" s="3146">
        <f>G122*$C$8/12</f>
        <v/>
      </c>
      <c r="E123" s="3146">
        <f>IF(C123&lt;=$C$9,0,$C$12-D123)</f>
        <v/>
      </c>
      <c r="G123" s="3146">
        <f>G122-E123</f>
        <v/>
      </c>
      <c r="I123" s="3151">
        <f>SUM(D112:F123)</f>
        <v/>
      </c>
      <c r="L123" s="3151">
        <f>SUM(E112:E123)</f>
        <v/>
      </c>
      <c r="M123" s="3151">
        <f>SUM(D112:D123)</f>
        <v/>
      </c>
    </row>
    <row r="124">
      <c r="B124" s="1574">
        <f>IF(C124/12=INT(C124/12),C124/12,"")</f>
        <v/>
      </c>
      <c r="C124" s="783" t="n">
        <v>109</v>
      </c>
      <c r="D124" s="3146">
        <f>G123*$C$8/12</f>
        <v/>
      </c>
      <c r="E124" s="3146">
        <f>IF(C124&lt;=$C$9,0,$C$12-D124)</f>
        <v/>
      </c>
      <c r="G124" s="3146">
        <f>G123-E124</f>
        <v/>
      </c>
    </row>
    <row r="125">
      <c r="B125" s="1574">
        <f>IF(C125/12=INT(C125/12),C125/12,"")</f>
        <v/>
      </c>
      <c r="C125" s="783" t="n">
        <v>110</v>
      </c>
      <c r="D125" s="3146">
        <f>G124*$C$8/12</f>
        <v/>
      </c>
      <c r="E125" s="3146">
        <f>IF(C125&lt;=$C$9,0,$C$12-D125)</f>
        <v/>
      </c>
      <c r="G125" s="3146">
        <f>G124-E125</f>
        <v/>
      </c>
    </row>
    <row r="126">
      <c r="B126" s="1574">
        <f>IF(C126/12=INT(C126/12),C126/12,"")</f>
        <v/>
      </c>
      <c r="C126" s="783" t="n">
        <v>111</v>
      </c>
      <c r="D126" s="3146">
        <f>G125*$C$8/12</f>
        <v/>
      </c>
      <c r="E126" s="3146">
        <f>IF(C126&lt;=$C$9,0,$C$12-D126)</f>
        <v/>
      </c>
      <c r="G126" s="3146">
        <f>G125-E126</f>
        <v/>
      </c>
    </row>
    <row r="127">
      <c r="B127" s="1574">
        <f>IF(C127/12=INT(C127/12),C127/12,"")</f>
        <v/>
      </c>
      <c r="C127" s="783" t="n">
        <v>112</v>
      </c>
      <c r="D127" s="3146">
        <f>G126*$C$8/12</f>
        <v/>
      </c>
      <c r="E127" s="3146">
        <f>IF(C127&lt;=$C$9,0,$C$12-D127)</f>
        <v/>
      </c>
      <c r="G127" s="3146">
        <f>G126-E127</f>
        <v/>
      </c>
    </row>
    <row r="128">
      <c r="B128" s="1574">
        <f>IF(C128/12=INT(C128/12),C128/12,"")</f>
        <v/>
      </c>
      <c r="C128" s="783" t="n">
        <v>113</v>
      </c>
      <c r="D128" s="3146">
        <f>G127*$C$8/12</f>
        <v/>
      </c>
      <c r="E128" s="3146">
        <f>IF(C128&lt;=$C$9,0,$C$12-D128)</f>
        <v/>
      </c>
      <c r="G128" s="3146">
        <f>G127-E128</f>
        <v/>
      </c>
    </row>
    <row r="129">
      <c r="B129" s="1574">
        <f>IF(C129/12=INT(C129/12),C129/12,"")</f>
        <v/>
      </c>
      <c r="C129" s="783" t="n">
        <v>114</v>
      </c>
      <c r="D129" s="3146">
        <f>G128*$C$8/12</f>
        <v/>
      </c>
      <c r="E129" s="3146">
        <f>IF(C129&lt;=$C$9,0,$C$12-D129)</f>
        <v/>
      </c>
      <c r="G129" s="3146">
        <f>G128-E129</f>
        <v/>
      </c>
    </row>
    <row r="130">
      <c r="B130" s="1574">
        <f>IF(C130/12=INT(C130/12),C130/12,"")</f>
        <v/>
      </c>
      <c r="C130" s="783" t="n">
        <v>115</v>
      </c>
      <c r="D130" s="3146">
        <f>G129*$C$8/12</f>
        <v/>
      </c>
      <c r="E130" s="3146">
        <f>IF(C130&lt;=$C$9,0,$C$12-D130)</f>
        <v/>
      </c>
      <c r="G130" s="3146">
        <f>G129-E130</f>
        <v/>
      </c>
    </row>
    <row r="131">
      <c r="B131" s="1574">
        <f>IF(C131/12=INT(C131/12),C131/12,"")</f>
        <v/>
      </c>
      <c r="C131" s="783" t="n">
        <v>116</v>
      </c>
      <c r="D131" s="3146">
        <f>G130*$C$8/12</f>
        <v/>
      </c>
      <c r="E131" s="3146">
        <f>IF(C131&lt;=$C$9,0,$C$12-D131)</f>
        <v/>
      </c>
      <c r="G131" s="3146">
        <f>G130-E131</f>
        <v/>
      </c>
    </row>
    <row r="132">
      <c r="B132" s="1574">
        <f>IF(C132/12=INT(C132/12),C132/12,"")</f>
        <v/>
      </c>
      <c r="C132" s="783" t="n">
        <v>117</v>
      </c>
      <c r="D132" s="3146">
        <f>G131*$C$8/12</f>
        <v/>
      </c>
      <c r="E132" s="3146">
        <f>IF(C132&lt;=$C$9,0,$C$12-D132)</f>
        <v/>
      </c>
      <c r="G132" s="3146">
        <f>G131-E132</f>
        <v/>
      </c>
    </row>
    <row r="133">
      <c r="B133" s="1574">
        <f>IF(C133/12=INT(C133/12),C133/12,"")</f>
        <v/>
      </c>
      <c r="C133" s="783" t="n">
        <v>118</v>
      </c>
      <c r="D133" s="3146">
        <f>G132*$C$8/12</f>
        <v/>
      </c>
      <c r="E133" s="3146">
        <f>IF(C133&lt;=$C$9,0,$C$12-D133)</f>
        <v/>
      </c>
      <c r="G133" s="3146">
        <f>G132-E133</f>
        <v/>
      </c>
    </row>
    <row r="134" ht="14.65" customHeight="1" s="2885" thickBot="1">
      <c r="B134" s="1574">
        <f>IF(C134/12=INT(C134/12),C134/12,"")</f>
        <v/>
      </c>
      <c r="C134" s="783" t="n">
        <v>119</v>
      </c>
      <c r="D134" s="3146">
        <f>G133*$C$8/12</f>
        <v/>
      </c>
      <c r="E134" s="3146">
        <f>IF(C134&lt;=$C$9,0,$C$12-D134)</f>
        <v/>
      </c>
      <c r="G134" s="3146">
        <f>G133-E134</f>
        <v/>
      </c>
    </row>
    <row r="135" ht="14.65" customHeight="1" s="2885" thickBot="1">
      <c r="B135" s="1574">
        <f>IF(C135/12=INT(C135/12),C135/12,"")</f>
        <v/>
      </c>
      <c r="C135" s="783" t="n">
        <v>120</v>
      </c>
      <c r="D135" s="3146">
        <f>G134*$C$8/12</f>
        <v/>
      </c>
      <c r="E135" s="3146">
        <f>IF(C135&lt;=$C$9,0,$C$12-D135)</f>
        <v/>
      </c>
      <c r="G135" s="3153">
        <f>G134-E135</f>
        <v/>
      </c>
      <c r="I135" s="3151">
        <f>SUM(D124:F135)</f>
        <v/>
      </c>
      <c r="L135" s="3151">
        <f>SUM(E124:E135)</f>
        <v/>
      </c>
      <c r="M135" s="3151">
        <f>SUM(D124:D135)</f>
        <v/>
      </c>
    </row>
    <row r="136">
      <c r="B136" s="1574">
        <f>IF(C136/12=INT(C136/12),C136/12,"")</f>
        <v/>
      </c>
      <c r="C136" s="783" t="n">
        <v>121</v>
      </c>
      <c r="D136" s="3146">
        <f>G135*$C$8/12</f>
        <v/>
      </c>
      <c r="E136" s="3146">
        <f>IF(C136&lt;=$C$9,0,$C$12-D136)</f>
        <v/>
      </c>
      <c r="G136" s="3146">
        <f>G135-E136</f>
        <v/>
      </c>
    </row>
    <row r="137">
      <c r="B137" s="1574">
        <f>IF(C137/12=INT(C137/12),C137/12,"")</f>
        <v/>
      </c>
      <c r="C137" s="783" t="n">
        <v>122</v>
      </c>
      <c r="D137" s="3146">
        <f>G136*$C$8/12</f>
        <v/>
      </c>
      <c r="E137" s="3146">
        <f>IF(C137&lt;=$C$9,0,$C$12-D137)</f>
        <v/>
      </c>
      <c r="G137" s="3146">
        <f>G136-E137</f>
        <v/>
      </c>
    </row>
    <row r="138">
      <c r="B138" s="1574">
        <f>IF(C138/12=INT(C138/12),C138/12,"")</f>
        <v/>
      </c>
      <c r="C138" s="783" t="n">
        <v>123</v>
      </c>
      <c r="D138" s="3146">
        <f>G137*$C$8/12</f>
        <v/>
      </c>
      <c r="E138" s="3146">
        <f>IF(C138&lt;=$C$9,0,$C$12-D138)</f>
        <v/>
      </c>
      <c r="G138" s="3146">
        <f>G137-E138</f>
        <v/>
      </c>
    </row>
    <row r="139">
      <c r="B139" s="1574">
        <f>IF(C139/12=INT(C139/12),C139/12,"")</f>
        <v/>
      </c>
      <c r="C139" s="783" t="n">
        <v>124</v>
      </c>
      <c r="D139" s="3146">
        <f>G138*$C$8/12</f>
        <v/>
      </c>
      <c r="E139" s="3146">
        <f>IF(C139&lt;=$C$9,0,$C$12-D139)</f>
        <v/>
      </c>
      <c r="G139" s="3146">
        <f>G138-E139</f>
        <v/>
      </c>
    </row>
    <row r="140">
      <c r="B140" s="1574">
        <f>IF(C140/12=INT(C140/12),C140/12,"")</f>
        <v/>
      </c>
      <c r="C140" s="783" t="n">
        <v>125</v>
      </c>
      <c r="D140" s="3146">
        <f>G139*$C$8/12</f>
        <v/>
      </c>
      <c r="E140" s="3146">
        <f>IF(C140&lt;=$C$9,0,$C$12-D140)</f>
        <v/>
      </c>
      <c r="G140" s="3146">
        <f>G139-E140</f>
        <v/>
      </c>
    </row>
    <row r="141">
      <c r="B141" s="1574">
        <f>IF(C141/12=INT(C141/12),C141/12,"")</f>
        <v/>
      </c>
      <c r="C141" s="783" t="n">
        <v>126</v>
      </c>
      <c r="D141" s="3146">
        <f>G140*$C$8/12</f>
        <v/>
      </c>
      <c r="E141" s="3146">
        <f>IF(C141&lt;=$C$9,0,$C$12-D141)</f>
        <v/>
      </c>
      <c r="G141" s="3146">
        <f>G140-E141</f>
        <v/>
      </c>
    </row>
    <row r="142">
      <c r="B142" s="1574">
        <f>IF(C142/12=INT(C142/12),C142/12,"")</f>
        <v/>
      </c>
      <c r="C142" s="783" t="n">
        <v>127</v>
      </c>
      <c r="D142" s="3146">
        <f>G141*$C$8/12</f>
        <v/>
      </c>
      <c r="E142" s="3146">
        <f>IF(C142&lt;=$C$9,0,$C$12-D142)</f>
        <v/>
      </c>
      <c r="G142" s="3146">
        <f>G141-E142</f>
        <v/>
      </c>
    </row>
    <row r="143">
      <c r="B143" s="1574">
        <f>IF(C143/12=INT(C143/12),C143/12,"")</f>
        <v/>
      </c>
      <c r="C143" s="783" t="n">
        <v>128</v>
      </c>
      <c r="D143" s="3146">
        <f>G142*$C$8/12</f>
        <v/>
      </c>
      <c r="E143" s="3146">
        <f>IF(C143&lt;=$C$9,0,$C$12-D143)</f>
        <v/>
      </c>
      <c r="G143" s="3146">
        <f>G142-E143</f>
        <v/>
      </c>
    </row>
    <row r="144">
      <c r="B144" s="1574">
        <f>IF(C144/12=INT(C144/12),C144/12,"")</f>
        <v/>
      </c>
      <c r="C144" s="783" t="n">
        <v>129</v>
      </c>
      <c r="D144" s="3146">
        <f>G143*$C$8/12</f>
        <v/>
      </c>
      <c r="E144" s="3146">
        <f>IF(C144&lt;=$C$9,0,$C$12-D144)</f>
        <v/>
      </c>
      <c r="G144" s="3146">
        <f>G143-E144</f>
        <v/>
      </c>
    </row>
    <row r="145">
      <c r="B145" s="1574">
        <f>IF(C145/12=INT(C145/12),C145/12,"")</f>
        <v/>
      </c>
      <c r="C145" s="783" t="n">
        <v>130</v>
      </c>
      <c r="D145" s="3146">
        <f>G144*$C$8/12</f>
        <v/>
      </c>
      <c r="E145" s="3146">
        <f>IF(C145&lt;=$C$9,0,$C$12-D145)</f>
        <v/>
      </c>
      <c r="G145" s="3146">
        <f>G144-E145</f>
        <v/>
      </c>
    </row>
    <row r="146">
      <c r="B146" s="1574">
        <f>IF(C146/12=INT(C146/12),C146/12,"")</f>
        <v/>
      </c>
      <c r="C146" s="783" t="n">
        <v>131</v>
      </c>
      <c r="D146" s="3146">
        <f>G145*$C$8/12</f>
        <v/>
      </c>
      <c r="E146" s="3146">
        <f>IF(C146&lt;=$C$9,0,$C$12-D146)</f>
        <v/>
      </c>
      <c r="G146" s="3146">
        <f>G145-E146</f>
        <v/>
      </c>
    </row>
    <row r="147">
      <c r="B147" s="1574">
        <f>IF(C147/12=INT(C147/12),C147/12,"")</f>
        <v/>
      </c>
      <c r="C147" s="783" t="n">
        <v>132</v>
      </c>
      <c r="D147" s="3146">
        <f>G146*$C$8/12</f>
        <v/>
      </c>
      <c r="E147" s="3146">
        <f>IF(C147&lt;=$C$9,0,$C$12-D147)</f>
        <v/>
      </c>
      <c r="G147" s="3146">
        <f>G146-E147</f>
        <v/>
      </c>
    </row>
    <row r="148">
      <c r="B148" s="1574">
        <f>IF(C148/12=INT(C148/12),C148/12,"")</f>
        <v/>
      </c>
      <c r="C148" s="783" t="n">
        <v>133</v>
      </c>
      <c r="D148" s="3146">
        <f>G147*$C$8/12</f>
        <v/>
      </c>
      <c r="E148" s="3146">
        <f>IF(C148&lt;=$C$9,0,$C$12-D148)</f>
        <v/>
      </c>
      <c r="G148" s="3146">
        <f>G147-E148</f>
        <v/>
      </c>
    </row>
    <row r="149">
      <c r="B149" s="1574">
        <f>IF(C149/12=INT(C149/12),C149/12,"")</f>
        <v/>
      </c>
      <c r="C149" s="783" t="n">
        <v>134</v>
      </c>
      <c r="D149" s="3146">
        <f>G148*$C$8/12</f>
        <v/>
      </c>
      <c r="E149" s="3146">
        <f>IF(C149&lt;=$C$9,0,$C$12-D149)</f>
        <v/>
      </c>
      <c r="G149" s="3146">
        <f>G148-E149</f>
        <v/>
      </c>
    </row>
    <row r="150">
      <c r="B150" s="1574">
        <f>IF(C150/12=INT(C150/12),C150/12,"")</f>
        <v/>
      </c>
      <c r="C150" s="783" t="n">
        <v>135</v>
      </c>
      <c r="D150" s="3146">
        <f>G149*$C$8/12</f>
        <v/>
      </c>
      <c r="E150" s="3146">
        <f>IF(C150&lt;=$C$9,0,$C$12-D150)</f>
        <v/>
      </c>
      <c r="G150" s="3146">
        <f>G149-E150</f>
        <v/>
      </c>
    </row>
    <row r="151">
      <c r="B151" s="1574">
        <f>IF(C151/12=INT(C151/12),C151/12,"")</f>
        <v/>
      </c>
      <c r="C151" s="783" t="n">
        <v>136</v>
      </c>
      <c r="D151" s="3146">
        <f>G150*$C$8/12</f>
        <v/>
      </c>
      <c r="E151" s="3146">
        <f>IF(C151&lt;=$C$9,0,$C$12-D151)</f>
        <v/>
      </c>
      <c r="G151" s="3146">
        <f>G150-E151</f>
        <v/>
      </c>
    </row>
    <row r="152">
      <c r="B152" s="1574">
        <f>IF(C152/12=INT(C152/12),C152/12,"")</f>
        <v/>
      </c>
      <c r="C152" s="783" t="n">
        <v>137</v>
      </c>
      <c r="D152" s="3146">
        <f>G151*$C$8/12</f>
        <v/>
      </c>
      <c r="E152" s="3146">
        <f>IF(C152&lt;=$C$9,0,$C$12-D152)</f>
        <v/>
      </c>
      <c r="G152" s="3146">
        <f>G151-E152</f>
        <v/>
      </c>
    </row>
    <row r="153">
      <c r="B153" s="1574">
        <f>IF(C153/12=INT(C153/12),C153/12,"")</f>
        <v/>
      </c>
      <c r="C153" s="783" t="n">
        <v>138</v>
      </c>
      <c r="D153" s="3146">
        <f>G152*$C$8/12</f>
        <v/>
      </c>
      <c r="E153" s="3146">
        <f>IF(C153&lt;=$C$9,0,$C$12-D153)</f>
        <v/>
      </c>
      <c r="G153" s="3146">
        <f>G152-E153</f>
        <v/>
      </c>
    </row>
    <row r="154">
      <c r="B154" s="1574">
        <f>IF(C154/12=INT(C154/12),C154/12,"")</f>
        <v/>
      </c>
      <c r="C154" s="783" t="n">
        <v>139</v>
      </c>
      <c r="D154" s="3146">
        <f>G153*$C$8/12</f>
        <v/>
      </c>
      <c r="E154" s="3146">
        <f>IF(C154&lt;=$C$9,0,$C$12-D154)</f>
        <v/>
      </c>
      <c r="G154" s="3146">
        <f>G153-E154</f>
        <v/>
      </c>
    </row>
    <row r="155">
      <c r="B155" s="1574">
        <f>IF(C155/12=INT(C155/12),C155/12,"")</f>
        <v/>
      </c>
      <c r="C155" s="783" t="n">
        <v>140</v>
      </c>
      <c r="D155" s="3146">
        <f>G154*$C$8/12</f>
        <v/>
      </c>
      <c r="E155" s="3146">
        <f>IF(C155&lt;=$C$9,0,$C$12-D155)</f>
        <v/>
      </c>
      <c r="G155" s="3146">
        <f>G154-E155</f>
        <v/>
      </c>
    </row>
    <row r="156">
      <c r="B156" s="1574">
        <f>IF(C156/12=INT(C156/12),C156/12,"")</f>
        <v/>
      </c>
      <c r="C156" s="783" t="n">
        <v>141</v>
      </c>
      <c r="D156" s="3146">
        <f>G155*$C$8/12</f>
        <v/>
      </c>
      <c r="E156" s="3146">
        <f>IF(C156&lt;=$C$9,0,$C$12-D156)</f>
        <v/>
      </c>
      <c r="G156" s="3146">
        <f>G155-E156</f>
        <v/>
      </c>
    </row>
    <row r="157">
      <c r="B157" s="1574">
        <f>IF(C157/12=INT(C157/12),C157/12,"")</f>
        <v/>
      </c>
      <c r="C157" s="783" t="n">
        <v>142</v>
      </c>
      <c r="D157" s="3146">
        <f>G156*$C$8/12</f>
        <v/>
      </c>
      <c r="E157" s="3146">
        <f>IF(C157&lt;=$C$9,0,$C$12-D157)</f>
        <v/>
      </c>
      <c r="G157" s="3146">
        <f>G156-E157</f>
        <v/>
      </c>
    </row>
    <row r="158">
      <c r="B158" s="1574">
        <f>IF(C158/12=INT(C158/12),C158/12,"")</f>
        <v/>
      </c>
      <c r="C158" s="783" t="n">
        <v>143</v>
      </c>
      <c r="D158" s="3146">
        <f>G157*$C$8/12</f>
        <v/>
      </c>
      <c r="E158" s="3146">
        <f>IF(C158&lt;=$C$9,0,$C$12-D158)</f>
        <v/>
      </c>
      <c r="G158" s="3146">
        <f>G157-E158</f>
        <v/>
      </c>
    </row>
    <row r="159">
      <c r="B159" s="1574">
        <f>IF(C159/12=INT(C159/12),C159/12,"")</f>
        <v/>
      </c>
      <c r="C159" s="783" t="n">
        <v>144</v>
      </c>
      <c r="D159" s="3146">
        <f>G158*$C$8/12</f>
        <v/>
      </c>
      <c r="E159" s="3146">
        <f>IF(C159&lt;=$C$9,0,$C$12-D159)</f>
        <v/>
      </c>
      <c r="G159" s="3146">
        <f>G158-E159</f>
        <v/>
      </c>
    </row>
    <row r="160">
      <c r="B160" s="1574">
        <f>IF(C160/12=INT(C160/12),C160/12,"")</f>
        <v/>
      </c>
      <c r="C160" s="783" t="n">
        <v>145</v>
      </c>
      <c r="D160" s="3146">
        <f>G159*$C$8/12</f>
        <v/>
      </c>
      <c r="E160" s="3146">
        <f>IF(C160&lt;=$C$9,0,$C$12-D160)</f>
        <v/>
      </c>
      <c r="G160" s="3146">
        <f>G159-E160</f>
        <v/>
      </c>
    </row>
    <row r="161">
      <c r="B161" s="1574">
        <f>IF(C161/12=INT(C161/12),C161/12,"")</f>
        <v/>
      </c>
      <c r="C161" s="783" t="n">
        <v>146</v>
      </c>
      <c r="D161" s="3146">
        <f>G160*$C$8/12</f>
        <v/>
      </c>
      <c r="E161" s="3146">
        <f>IF(C161&lt;=$C$9,0,$C$12-D161)</f>
        <v/>
      </c>
      <c r="G161" s="3146">
        <f>G160-E161</f>
        <v/>
      </c>
    </row>
    <row r="162">
      <c r="B162" s="1574">
        <f>IF(C162/12=INT(C162/12),C162/12,"")</f>
        <v/>
      </c>
      <c r="C162" s="783" t="n">
        <v>147</v>
      </c>
      <c r="D162" s="3146">
        <f>G161*$C$8/12</f>
        <v/>
      </c>
      <c r="E162" s="3146">
        <f>IF(C162&lt;=$C$9,0,$C$12-D162)</f>
        <v/>
      </c>
      <c r="G162" s="3146">
        <f>G161-E162</f>
        <v/>
      </c>
    </row>
    <row r="163">
      <c r="B163" s="1574">
        <f>IF(C163/12=INT(C163/12),C163/12,"")</f>
        <v/>
      </c>
      <c r="C163" s="783" t="n">
        <v>148</v>
      </c>
      <c r="D163" s="3146">
        <f>G162*$C$8/12</f>
        <v/>
      </c>
      <c r="E163" s="3146">
        <f>IF(C163&lt;=$C$9,0,$C$12-D163)</f>
        <v/>
      </c>
      <c r="G163" s="3146">
        <f>G162-E163</f>
        <v/>
      </c>
    </row>
    <row r="164">
      <c r="B164" s="1574">
        <f>IF(C164/12=INT(C164/12),C164/12,"")</f>
        <v/>
      </c>
      <c r="C164" s="783" t="n">
        <v>149</v>
      </c>
      <c r="D164" s="3146">
        <f>G163*$C$8/12</f>
        <v/>
      </c>
      <c r="E164" s="3146">
        <f>IF(C164&lt;=$C$9,0,$C$12-D164)</f>
        <v/>
      </c>
      <c r="G164" s="3146">
        <f>G163-E164</f>
        <v/>
      </c>
    </row>
    <row r="165">
      <c r="B165" s="1574">
        <f>IF(C165/12=INT(C165/12),C165/12,"")</f>
        <v/>
      </c>
      <c r="C165" s="783" t="n">
        <v>150</v>
      </c>
      <c r="D165" s="3146">
        <f>G164*$C$8/12</f>
        <v/>
      </c>
      <c r="E165" s="3146">
        <f>IF(C165&lt;=$C$9,0,$C$12-D165)</f>
        <v/>
      </c>
      <c r="G165" s="3146">
        <f>G164-E165</f>
        <v/>
      </c>
    </row>
    <row r="166">
      <c r="B166" s="1574">
        <f>IF(C166/12=INT(C166/12),C166/12,"")</f>
        <v/>
      </c>
      <c r="C166" s="783" t="n">
        <v>151</v>
      </c>
      <c r="D166" s="3146">
        <f>G165*$C$8/12</f>
        <v/>
      </c>
      <c r="E166" s="3146">
        <f>IF(C166&lt;=$C$9,0,$C$12-D166)</f>
        <v/>
      </c>
      <c r="G166" s="3146">
        <f>G165-E166</f>
        <v/>
      </c>
    </row>
    <row r="167">
      <c r="B167" s="1574">
        <f>IF(C167/12=INT(C167/12),C167/12,"")</f>
        <v/>
      </c>
      <c r="C167" s="783" t="n">
        <v>152</v>
      </c>
      <c r="D167" s="3146">
        <f>G166*$C$8/12</f>
        <v/>
      </c>
      <c r="E167" s="3146">
        <f>IF(C167&lt;=$C$9,0,$C$12-D167)</f>
        <v/>
      </c>
      <c r="G167" s="3146">
        <f>G166-E167</f>
        <v/>
      </c>
    </row>
    <row r="168">
      <c r="B168" s="1574">
        <f>IF(C168/12=INT(C168/12),C168/12,"")</f>
        <v/>
      </c>
      <c r="C168" s="783" t="n">
        <v>153</v>
      </c>
      <c r="D168" s="3146">
        <f>G167*$C$8/12</f>
        <v/>
      </c>
      <c r="E168" s="3146">
        <f>IF(C168&lt;=$C$9,0,$C$12-D168)</f>
        <v/>
      </c>
      <c r="G168" s="3146">
        <f>G167-E168</f>
        <v/>
      </c>
    </row>
    <row r="169">
      <c r="B169" s="1574">
        <f>IF(C169/12=INT(C169/12),C169/12,"")</f>
        <v/>
      </c>
      <c r="C169" s="783" t="n">
        <v>154</v>
      </c>
      <c r="D169" s="3146">
        <f>G168*$C$8/12</f>
        <v/>
      </c>
      <c r="E169" s="3146">
        <f>IF(C169&lt;=$C$9,0,$C$12-D169)</f>
        <v/>
      </c>
      <c r="G169" s="3146">
        <f>G168-E169</f>
        <v/>
      </c>
    </row>
    <row r="170">
      <c r="B170" s="1574">
        <f>IF(C170/12=INT(C170/12),C170/12,"")</f>
        <v/>
      </c>
      <c r="C170" s="783" t="n">
        <v>155</v>
      </c>
      <c r="D170" s="3146">
        <f>G169*$C$8/12</f>
        <v/>
      </c>
      <c r="E170" s="3146">
        <f>IF(C170&lt;=$C$9,0,$C$12-D170)</f>
        <v/>
      </c>
      <c r="G170" s="3146">
        <f>G169-E170</f>
        <v/>
      </c>
    </row>
    <row r="171">
      <c r="B171" s="1574">
        <f>IF(C171/12=INT(C171/12),C171/12,"")</f>
        <v/>
      </c>
      <c r="C171" s="783" t="n">
        <v>156</v>
      </c>
      <c r="D171" s="3146">
        <f>G170*$C$8/12</f>
        <v/>
      </c>
      <c r="E171" s="3146">
        <f>IF(C171&lt;=$C$9,0,$C$12-D171)</f>
        <v/>
      </c>
      <c r="G171" s="3146">
        <f>G170-E171</f>
        <v/>
      </c>
    </row>
    <row r="172">
      <c r="B172" s="1574">
        <f>IF(C172/12=INT(C172/12),C172/12,"")</f>
        <v/>
      </c>
      <c r="C172" s="783" t="n">
        <v>157</v>
      </c>
      <c r="D172" s="3146">
        <f>G171*$C$8/12</f>
        <v/>
      </c>
      <c r="E172" s="3146">
        <f>IF(C172&lt;=$C$9,0,$C$12-D172)</f>
        <v/>
      </c>
      <c r="G172" s="3146">
        <f>G171-E172</f>
        <v/>
      </c>
    </row>
    <row r="173">
      <c r="B173" s="1574">
        <f>IF(C173/12=INT(C173/12),C173/12,"")</f>
        <v/>
      </c>
      <c r="C173" s="783" t="n">
        <v>158</v>
      </c>
      <c r="D173" s="3146">
        <f>G172*$C$8/12</f>
        <v/>
      </c>
      <c r="E173" s="3146">
        <f>IF(C173&lt;=$C$9,0,$C$12-D173)</f>
        <v/>
      </c>
      <c r="G173" s="3146">
        <f>G172-E173</f>
        <v/>
      </c>
    </row>
    <row r="174">
      <c r="B174" s="1574">
        <f>IF(C174/12=INT(C174/12),C174/12,"")</f>
        <v/>
      </c>
      <c r="C174" s="783" t="n">
        <v>159</v>
      </c>
      <c r="D174" s="3146">
        <f>G173*$C$8/12</f>
        <v/>
      </c>
      <c r="E174" s="3146">
        <f>IF(C174&lt;=$C$9,0,$C$12-D174)</f>
        <v/>
      </c>
      <c r="G174" s="3146">
        <f>G173-E174</f>
        <v/>
      </c>
    </row>
    <row r="175">
      <c r="B175" s="1574">
        <f>IF(C175/12=INT(C175/12),C175/12,"")</f>
        <v/>
      </c>
      <c r="C175" s="783" t="n">
        <v>160</v>
      </c>
      <c r="D175" s="3146">
        <f>G174*$C$8/12</f>
        <v/>
      </c>
      <c r="E175" s="3146">
        <f>IF(C175&lt;=$C$9,0,$C$12-D175)</f>
        <v/>
      </c>
      <c r="G175" s="3146">
        <f>G174-E175</f>
        <v/>
      </c>
    </row>
    <row r="176">
      <c r="B176" s="1574">
        <f>IF(C176/12=INT(C176/12),C176/12,"")</f>
        <v/>
      </c>
      <c r="C176" s="783" t="n">
        <v>161</v>
      </c>
      <c r="D176" s="3146">
        <f>G175*$C$8/12</f>
        <v/>
      </c>
      <c r="E176" s="3146">
        <f>IF(C176&lt;=$C$9,0,$C$12-D176)</f>
        <v/>
      </c>
      <c r="G176" s="3146">
        <f>G175-E176</f>
        <v/>
      </c>
    </row>
    <row r="177">
      <c r="B177" s="1574">
        <f>IF(C177/12=INT(C177/12),C177/12,"")</f>
        <v/>
      </c>
      <c r="C177" s="783" t="n">
        <v>162</v>
      </c>
      <c r="D177" s="3146">
        <f>G176*$C$8/12</f>
        <v/>
      </c>
      <c r="E177" s="3146">
        <f>IF(C177&lt;=$C$9,0,$C$12-D177)</f>
        <v/>
      </c>
      <c r="G177" s="3146">
        <f>G176-E177</f>
        <v/>
      </c>
    </row>
    <row r="178">
      <c r="B178" s="1574">
        <f>IF(C178/12=INT(C178/12),C178/12,"")</f>
        <v/>
      </c>
      <c r="C178" s="783" t="n">
        <v>163</v>
      </c>
      <c r="D178" s="3146">
        <f>G177*$C$8/12</f>
        <v/>
      </c>
      <c r="E178" s="3146">
        <f>IF(C178&lt;=$C$9,0,$C$12-D178)</f>
        <v/>
      </c>
      <c r="G178" s="3146">
        <f>G177-E178</f>
        <v/>
      </c>
    </row>
    <row r="179">
      <c r="B179" s="1574">
        <f>IF(C179/12=INT(C179/12),C179/12,"")</f>
        <v/>
      </c>
      <c r="C179" s="783" t="n">
        <v>164</v>
      </c>
      <c r="D179" s="3146">
        <f>G178*$C$8/12</f>
        <v/>
      </c>
      <c r="E179" s="3146">
        <f>IF(C179&lt;=$C$9,0,$C$12-D179)</f>
        <v/>
      </c>
      <c r="G179" s="3146">
        <f>G178-E179</f>
        <v/>
      </c>
    </row>
    <row r="180">
      <c r="B180" s="1574">
        <f>IF(C180/12=INT(C180/12),C180/12,"")</f>
        <v/>
      </c>
      <c r="C180" s="783" t="n">
        <v>165</v>
      </c>
      <c r="D180" s="3146">
        <f>G179*$C$8/12</f>
        <v/>
      </c>
      <c r="E180" s="3146">
        <f>IF(C180&lt;=$C$9,0,$C$12-D180)</f>
        <v/>
      </c>
      <c r="G180" s="3146">
        <f>G179-E180</f>
        <v/>
      </c>
    </row>
    <row r="181">
      <c r="B181" s="1574">
        <f>IF(C181/12=INT(C181/12),C181/12,"")</f>
        <v/>
      </c>
      <c r="C181" s="783" t="n">
        <v>166</v>
      </c>
      <c r="D181" s="3146">
        <f>G180*$C$8/12</f>
        <v/>
      </c>
      <c r="E181" s="3146">
        <f>IF(C181&lt;=$C$9,0,$C$12-D181)</f>
        <v/>
      </c>
      <c r="G181" s="3146">
        <f>G180-E181</f>
        <v/>
      </c>
    </row>
    <row r="182">
      <c r="B182" s="1574">
        <f>IF(C182/12=INT(C182/12),C182/12,"")</f>
        <v/>
      </c>
      <c r="C182" s="783" t="n">
        <v>167</v>
      </c>
      <c r="D182" s="3146">
        <f>G181*$C$8/12</f>
        <v/>
      </c>
      <c r="E182" s="3146">
        <f>IF(C182&lt;=$C$9,0,$C$12-D182)</f>
        <v/>
      </c>
      <c r="G182" s="3146">
        <f>G181-E182</f>
        <v/>
      </c>
    </row>
    <row r="183">
      <c r="B183" s="1574">
        <f>IF(C183/12=INT(C183/12),C183/12,"")</f>
        <v/>
      </c>
      <c r="C183" s="783" t="n">
        <v>168</v>
      </c>
      <c r="D183" s="3146">
        <f>G182*$C$8/12</f>
        <v/>
      </c>
      <c r="E183" s="3146">
        <f>IF(C183&lt;=$C$9,0,$C$12-D183)</f>
        <v/>
      </c>
      <c r="G183" s="3146">
        <f>G182-E183</f>
        <v/>
      </c>
    </row>
    <row r="184">
      <c r="B184" s="1574">
        <f>IF(C184/12=INT(C184/12),C184/12,"")</f>
        <v/>
      </c>
      <c r="C184" s="783" t="n">
        <v>169</v>
      </c>
      <c r="D184" s="3146">
        <f>G183*$C$8/12</f>
        <v/>
      </c>
      <c r="E184" s="3146">
        <f>IF(C184&lt;=$C$9,0,$C$12-D184)</f>
        <v/>
      </c>
      <c r="G184" s="3146">
        <f>G183-E184</f>
        <v/>
      </c>
    </row>
    <row r="185">
      <c r="B185" s="1574">
        <f>IF(C185/12=INT(C185/12),C185/12,"")</f>
        <v/>
      </c>
      <c r="C185" s="783" t="n">
        <v>170</v>
      </c>
      <c r="D185" s="3146">
        <f>G184*$C$8/12</f>
        <v/>
      </c>
      <c r="E185" s="3146">
        <f>IF(C185&lt;=$C$9,0,$C$12-D185)</f>
        <v/>
      </c>
      <c r="G185" s="3146">
        <f>G184-E185</f>
        <v/>
      </c>
    </row>
    <row r="186">
      <c r="B186" s="1574">
        <f>IF(C186/12=INT(C186/12),C186/12,"")</f>
        <v/>
      </c>
      <c r="C186" s="783" t="n">
        <v>171</v>
      </c>
      <c r="D186" s="3146">
        <f>G185*$C$8/12</f>
        <v/>
      </c>
      <c r="E186" s="3146">
        <f>IF(C186&lt;=$C$9,0,$C$12-D186)</f>
        <v/>
      </c>
      <c r="G186" s="3146">
        <f>G185-E186</f>
        <v/>
      </c>
    </row>
    <row r="187">
      <c r="B187" s="1574">
        <f>IF(C187/12=INT(C187/12),C187/12,"")</f>
        <v/>
      </c>
      <c r="C187" s="783" t="n">
        <v>172</v>
      </c>
      <c r="D187" s="3146">
        <f>G186*$C$8/12</f>
        <v/>
      </c>
      <c r="E187" s="3146">
        <f>IF(C187&lt;=$C$9,0,$C$12-D187)</f>
        <v/>
      </c>
      <c r="G187" s="3146">
        <f>G186-E187</f>
        <v/>
      </c>
    </row>
    <row r="188">
      <c r="B188" s="1574">
        <f>IF(C188/12=INT(C188/12),C188/12,"")</f>
        <v/>
      </c>
      <c r="C188" s="783" t="n">
        <v>173</v>
      </c>
      <c r="D188" s="3146">
        <f>G187*$C$8/12</f>
        <v/>
      </c>
      <c r="E188" s="3146">
        <f>IF(C188&lt;=$C$9,0,$C$12-D188)</f>
        <v/>
      </c>
      <c r="G188" s="3146">
        <f>G187-E188</f>
        <v/>
      </c>
    </row>
    <row r="189">
      <c r="B189" s="1574">
        <f>IF(C189/12=INT(C189/12),C189/12,"")</f>
        <v/>
      </c>
      <c r="C189" s="783" t="n">
        <v>174</v>
      </c>
      <c r="D189" s="3146">
        <f>G188*$C$8/12</f>
        <v/>
      </c>
      <c r="E189" s="3146">
        <f>IF(C189&lt;=$C$9,0,$C$12-D189)</f>
        <v/>
      </c>
      <c r="G189" s="3146">
        <f>G188-E189</f>
        <v/>
      </c>
    </row>
    <row r="190">
      <c r="B190" s="1574">
        <f>IF(C190/12=INT(C190/12),C190/12,"")</f>
        <v/>
      </c>
      <c r="C190" s="783" t="n">
        <v>175</v>
      </c>
      <c r="D190" s="3146">
        <f>G189*$C$8/12</f>
        <v/>
      </c>
      <c r="E190" s="3146">
        <f>IF(C190&lt;=$C$9,0,$C$12-D190)</f>
        <v/>
      </c>
      <c r="G190" s="3146">
        <f>G189-E190</f>
        <v/>
      </c>
    </row>
    <row r="191">
      <c r="B191" s="1574">
        <f>IF(C191/12=INT(C191/12),C191/12,"")</f>
        <v/>
      </c>
      <c r="C191" s="783" t="n">
        <v>176</v>
      </c>
      <c r="D191" s="3146">
        <f>G190*$C$8/12</f>
        <v/>
      </c>
      <c r="E191" s="3146">
        <f>IF(C191&lt;=$C$9,0,$C$12-D191)</f>
        <v/>
      </c>
      <c r="G191" s="3146">
        <f>G190-E191</f>
        <v/>
      </c>
    </row>
    <row r="192">
      <c r="B192" s="1574">
        <f>IF(C192/12=INT(C192/12),C192/12,"")</f>
        <v/>
      </c>
      <c r="C192" s="783" t="n">
        <v>177</v>
      </c>
      <c r="D192" s="3146">
        <f>G191*$C$8/12</f>
        <v/>
      </c>
      <c r="E192" s="3146">
        <f>IF(C192&lt;=$C$9,0,$C$12-D192)</f>
        <v/>
      </c>
      <c r="G192" s="3146">
        <f>G191-E192</f>
        <v/>
      </c>
    </row>
    <row r="193">
      <c r="B193" s="1574">
        <f>IF(C193/12=INT(C193/12),C193/12,"")</f>
        <v/>
      </c>
      <c r="C193" s="783" t="n">
        <v>178</v>
      </c>
      <c r="D193" s="3146">
        <f>G192*$C$8/12</f>
        <v/>
      </c>
      <c r="E193" s="3146">
        <f>IF(C193&lt;=$C$9,0,$C$12-D193)</f>
        <v/>
      </c>
      <c r="G193" s="3146">
        <f>G192-E193</f>
        <v/>
      </c>
    </row>
    <row r="194">
      <c r="B194" s="1574">
        <f>IF(C194/12=INT(C194/12),C194/12,"")</f>
        <v/>
      </c>
      <c r="C194" s="783" t="n">
        <v>179</v>
      </c>
      <c r="D194" s="3146">
        <f>G193*$C$8/12</f>
        <v/>
      </c>
      <c r="E194" s="3146">
        <f>IF(C194&lt;=$C$9,0,$C$12-D194)</f>
        <v/>
      </c>
      <c r="G194" s="3146">
        <f>G193-E194</f>
        <v/>
      </c>
    </row>
    <row r="195">
      <c r="B195" s="1574">
        <f>IF(C195/12=INT(C195/12),C195/12,"")</f>
        <v/>
      </c>
      <c r="C195" s="783" t="n">
        <v>180</v>
      </c>
      <c r="D195" s="3146">
        <f>G194*$C$8/12</f>
        <v/>
      </c>
      <c r="E195" s="3146">
        <f>IF(C195&lt;=$C$9,0,$C$12-D195)</f>
        <v/>
      </c>
      <c r="G195" s="3146">
        <f>G194-E195</f>
        <v/>
      </c>
    </row>
    <row r="196">
      <c r="B196" s="1574">
        <f>IF(C196/12=INT(C196/12),C196/12,"")</f>
        <v/>
      </c>
      <c r="C196" s="783" t="n">
        <v>181</v>
      </c>
      <c r="D196" s="3146">
        <f>G195*$C$8/12</f>
        <v/>
      </c>
      <c r="E196" s="3146">
        <f>IF(C196&lt;=$C$9,0,$C$12-D196)</f>
        <v/>
      </c>
      <c r="G196" s="3146">
        <f>G195-E196</f>
        <v/>
      </c>
    </row>
    <row r="197">
      <c r="B197" s="1574">
        <f>IF(C197/12=INT(C197/12),C197/12,"")</f>
        <v/>
      </c>
      <c r="C197" s="783" t="n">
        <v>182</v>
      </c>
      <c r="D197" s="3146">
        <f>G196*$C$8/12</f>
        <v/>
      </c>
      <c r="E197" s="3146">
        <f>IF(C197&lt;=$C$9,0,$C$12-D197)</f>
        <v/>
      </c>
      <c r="G197" s="3146">
        <f>G196-E197</f>
        <v/>
      </c>
    </row>
    <row r="198">
      <c r="B198" s="1574">
        <f>IF(C198/12=INT(C198/12),C198/12,"")</f>
        <v/>
      </c>
      <c r="C198" s="783" t="n">
        <v>183</v>
      </c>
      <c r="D198" s="3146">
        <f>G197*$C$8/12</f>
        <v/>
      </c>
      <c r="E198" s="3146">
        <f>IF(C198&lt;=$C$9,0,$C$12-D198)</f>
        <v/>
      </c>
      <c r="G198" s="3146">
        <f>G197-E198</f>
        <v/>
      </c>
    </row>
    <row r="199">
      <c r="B199" s="1574">
        <f>IF(C199/12=INT(C199/12),C199/12,"")</f>
        <v/>
      </c>
      <c r="C199" s="783" t="n">
        <v>184</v>
      </c>
      <c r="D199" s="3146">
        <f>G198*$C$8/12</f>
        <v/>
      </c>
      <c r="E199" s="3146">
        <f>IF(C199&lt;=$C$9,0,$C$12-D199)</f>
        <v/>
      </c>
      <c r="G199" s="3146">
        <f>G198-E199</f>
        <v/>
      </c>
    </row>
    <row r="200">
      <c r="B200" s="1574">
        <f>IF(C200/12=INT(C200/12),C200/12,"")</f>
        <v/>
      </c>
      <c r="C200" s="783" t="n">
        <v>185</v>
      </c>
      <c r="D200" s="3146">
        <f>G199*$C$8/12</f>
        <v/>
      </c>
      <c r="E200" s="3146">
        <f>IF(C200&lt;=$C$9,0,$C$12-D200)</f>
        <v/>
      </c>
      <c r="G200" s="3146">
        <f>G199-E200</f>
        <v/>
      </c>
    </row>
    <row r="201">
      <c r="B201" s="1574">
        <f>IF(C201/12=INT(C201/12),C201/12,"")</f>
        <v/>
      </c>
      <c r="C201" s="783" t="n">
        <v>186</v>
      </c>
      <c r="D201" s="3146">
        <f>G200*$C$8/12</f>
        <v/>
      </c>
      <c r="E201" s="3146">
        <f>IF(C201&lt;=$C$9,0,$C$12-D201)</f>
        <v/>
      </c>
      <c r="G201" s="3146">
        <f>G200-E201</f>
        <v/>
      </c>
    </row>
    <row r="202">
      <c r="B202" s="1574">
        <f>IF(C202/12=INT(C202/12),C202/12,"")</f>
        <v/>
      </c>
      <c r="C202" s="783" t="n">
        <v>187</v>
      </c>
      <c r="D202" s="3146">
        <f>G201*$C$8/12</f>
        <v/>
      </c>
      <c r="E202" s="3146">
        <f>IF(C202&lt;=$C$9,0,$C$12-D202)</f>
        <v/>
      </c>
      <c r="G202" s="3146">
        <f>G201-E202</f>
        <v/>
      </c>
    </row>
    <row r="203">
      <c r="B203" s="1574">
        <f>IF(C203/12=INT(C203/12),C203/12,"")</f>
        <v/>
      </c>
      <c r="C203" s="783" t="n">
        <v>188</v>
      </c>
      <c r="D203" s="3146">
        <f>G202*$C$8/12</f>
        <v/>
      </c>
      <c r="E203" s="3146">
        <f>IF(C203&lt;=$C$9,0,$C$12-D203)</f>
        <v/>
      </c>
      <c r="G203" s="3146">
        <f>G202-E203</f>
        <v/>
      </c>
    </row>
    <row r="204">
      <c r="B204" s="1574">
        <f>IF(C204/12=INT(C204/12),C204/12,"")</f>
        <v/>
      </c>
      <c r="C204" s="783" t="n">
        <v>189</v>
      </c>
      <c r="D204" s="3146">
        <f>G203*$C$8/12</f>
        <v/>
      </c>
      <c r="E204" s="3146">
        <f>IF(C204&lt;=$C$9,0,$C$12-D204)</f>
        <v/>
      </c>
      <c r="G204" s="3146">
        <f>G203-E204</f>
        <v/>
      </c>
    </row>
    <row r="205">
      <c r="B205" s="1574">
        <f>IF(C205/12=INT(C205/12),C205/12,"")</f>
        <v/>
      </c>
      <c r="C205" s="783" t="n">
        <v>190</v>
      </c>
      <c r="D205" s="3146">
        <f>G204*$C$8/12</f>
        <v/>
      </c>
      <c r="E205" s="3146">
        <f>IF(C205&lt;=$C$9,0,$C$12-D205)</f>
        <v/>
      </c>
      <c r="G205" s="3146">
        <f>G204-E205</f>
        <v/>
      </c>
    </row>
    <row r="206">
      <c r="B206" s="1574">
        <f>IF(C206/12=INT(C206/12),C206/12,"")</f>
        <v/>
      </c>
      <c r="C206" s="783" t="n">
        <v>191</v>
      </c>
      <c r="D206" s="3146">
        <f>G205*$C$8/12</f>
        <v/>
      </c>
      <c r="E206" s="3146">
        <f>IF(C206&lt;=$C$9,0,$C$12-D206)</f>
        <v/>
      </c>
      <c r="G206" s="3146">
        <f>G205-E206</f>
        <v/>
      </c>
    </row>
    <row r="207">
      <c r="B207" s="1574">
        <f>IF(C207/12=INT(C207/12),C207/12,"")</f>
        <v/>
      </c>
      <c r="C207" s="783" t="n">
        <v>192</v>
      </c>
      <c r="D207" s="3146">
        <f>G206*$C$8/12</f>
        <v/>
      </c>
      <c r="E207" s="3146">
        <f>IF(C207&lt;=$C$9,0,$C$12-D207)</f>
        <v/>
      </c>
      <c r="G207" s="3146">
        <f>G206-E207</f>
        <v/>
      </c>
    </row>
    <row r="208">
      <c r="B208" s="1574">
        <f>IF(C208/12=INT(C208/12),C208/12,"")</f>
        <v/>
      </c>
      <c r="C208" s="783" t="n">
        <v>193</v>
      </c>
      <c r="D208" s="3146">
        <f>G207*$C$8/12</f>
        <v/>
      </c>
      <c r="E208" s="3146">
        <f>IF(C208&lt;=$C$9,0,$C$12-D208)</f>
        <v/>
      </c>
      <c r="G208" s="3146">
        <f>G207-E208</f>
        <v/>
      </c>
    </row>
    <row r="209">
      <c r="B209" s="1574">
        <f>IF(C209/12=INT(C209/12),C209/12,"")</f>
        <v/>
      </c>
      <c r="C209" s="783" t="n">
        <v>194</v>
      </c>
      <c r="D209" s="3146">
        <f>G208*$C$8/12</f>
        <v/>
      </c>
      <c r="E209" s="3146">
        <f>IF(C209&lt;=$C$9,0,$C$12-D209)</f>
        <v/>
      </c>
      <c r="G209" s="3146">
        <f>G208-E209</f>
        <v/>
      </c>
    </row>
    <row r="210">
      <c r="B210" s="1574">
        <f>IF(C210/12=INT(C210/12),C210/12,"")</f>
        <v/>
      </c>
      <c r="C210" s="783" t="n">
        <v>195</v>
      </c>
      <c r="D210" s="3146">
        <f>G209*$C$8/12</f>
        <v/>
      </c>
      <c r="E210" s="3146">
        <f>IF(C210&lt;=$C$9,0,$C$12-D210)</f>
        <v/>
      </c>
      <c r="G210" s="3146">
        <f>G209-E210</f>
        <v/>
      </c>
    </row>
    <row r="211">
      <c r="B211" s="1574">
        <f>IF(C211/12=INT(C211/12),C211/12,"")</f>
        <v/>
      </c>
      <c r="C211" s="783" t="n">
        <v>196</v>
      </c>
      <c r="D211" s="3146">
        <f>G210*$C$8/12</f>
        <v/>
      </c>
      <c r="E211" s="3146">
        <f>IF(C211&lt;=$C$9,0,$C$12-D211)</f>
        <v/>
      </c>
      <c r="G211" s="3146">
        <f>G210-E211</f>
        <v/>
      </c>
    </row>
    <row r="212">
      <c r="B212" s="1574">
        <f>IF(C212/12=INT(C212/12),C212/12,"")</f>
        <v/>
      </c>
      <c r="C212" s="783" t="n">
        <v>197</v>
      </c>
      <c r="D212" s="3146">
        <f>G211*$C$8/12</f>
        <v/>
      </c>
      <c r="E212" s="3146">
        <f>IF(C212&lt;=$C$9,0,$C$12-D212)</f>
        <v/>
      </c>
      <c r="G212" s="3146">
        <f>G211-E212</f>
        <v/>
      </c>
    </row>
    <row r="213">
      <c r="B213" s="1574">
        <f>IF(C213/12=INT(C213/12),C213/12,"")</f>
        <v/>
      </c>
      <c r="C213" s="783" t="n">
        <v>198</v>
      </c>
      <c r="D213" s="3146">
        <f>G212*$C$8/12</f>
        <v/>
      </c>
      <c r="E213" s="3146">
        <f>IF(C213&lt;=$C$9,0,$C$12-D213)</f>
        <v/>
      </c>
      <c r="G213" s="3146">
        <f>G212-E213</f>
        <v/>
      </c>
    </row>
    <row r="214">
      <c r="B214" s="1574">
        <f>IF(C214/12=INT(C214/12),C214/12,"")</f>
        <v/>
      </c>
      <c r="C214" s="783" t="n">
        <v>199</v>
      </c>
      <c r="D214" s="3146">
        <f>G213*$C$8/12</f>
        <v/>
      </c>
      <c r="E214" s="3146">
        <f>IF(C214&lt;=$C$9,0,$C$12-D214)</f>
        <v/>
      </c>
      <c r="G214" s="3146">
        <f>G213-E214</f>
        <v/>
      </c>
    </row>
    <row r="215">
      <c r="B215" s="1574">
        <f>IF(C215/12=INT(C215/12),C215/12,"")</f>
        <v/>
      </c>
      <c r="C215" s="783" t="n">
        <v>200</v>
      </c>
      <c r="D215" s="3146">
        <f>G214*$C$8/12</f>
        <v/>
      </c>
      <c r="E215" s="3146">
        <f>IF(C215&lt;=$C$9,0,$C$12-D215)</f>
        <v/>
      </c>
      <c r="G215" s="3146">
        <f>G214-E215</f>
        <v/>
      </c>
    </row>
    <row r="216">
      <c r="B216" s="1574">
        <f>IF(C216/12=INT(C216/12),C216/12,"")</f>
        <v/>
      </c>
      <c r="C216" s="783" t="n">
        <v>201</v>
      </c>
      <c r="D216" s="3146">
        <f>G215*$C$8/12</f>
        <v/>
      </c>
      <c r="E216" s="3146">
        <f>IF(C216&lt;=$C$9,0,$C$12-D216)</f>
        <v/>
      </c>
      <c r="G216" s="3146">
        <f>G215-E216</f>
        <v/>
      </c>
    </row>
    <row r="217">
      <c r="B217" s="1574">
        <f>IF(C217/12=INT(C217/12),C217/12,"")</f>
        <v/>
      </c>
      <c r="C217" s="783" t="n">
        <v>202</v>
      </c>
      <c r="D217" s="3146">
        <f>G216*$C$8/12</f>
        <v/>
      </c>
      <c r="E217" s="3146">
        <f>IF(C217&lt;=$C$9,0,$C$12-D217)</f>
        <v/>
      </c>
      <c r="G217" s="3146">
        <f>G216-E217</f>
        <v/>
      </c>
    </row>
    <row r="218">
      <c r="B218" s="1574">
        <f>IF(C218/12=INT(C218/12),C218/12,"")</f>
        <v/>
      </c>
      <c r="C218" s="783" t="n">
        <v>203</v>
      </c>
      <c r="D218" s="3146">
        <f>G217*$C$8/12</f>
        <v/>
      </c>
      <c r="E218" s="3146">
        <f>IF(C218&lt;=$C$9,0,$C$12-D218)</f>
        <v/>
      </c>
      <c r="G218" s="3146">
        <f>G217-E218</f>
        <v/>
      </c>
    </row>
    <row r="219">
      <c r="B219" s="1574">
        <f>IF(C219/12=INT(C219/12),C219/12,"")</f>
        <v/>
      </c>
      <c r="C219" s="783" t="n">
        <v>204</v>
      </c>
      <c r="D219" s="3146">
        <f>G218*$C$8/12</f>
        <v/>
      </c>
      <c r="E219" s="3146">
        <f>IF(C219&lt;=$C$9,0,$C$12-D219)</f>
        <v/>
      </c>
      <c r="G219" s="3146">
        <f>G218-E219</f>
        <v/>
      </c>
    </row>
    <row r="220">
      <c r="B220" s="1574">
        <f>IF(C220/12=INT(C220/12),C220/12,"")</f>
        <v/>
      </c>
      <c r="C220" s="783" t="n">
        <v>205</v>
      </c>
      <c r="D220" s="3146">
        <f>G219*$C$8/12</f>
        <v/>
      </c>
      <c r="E220" s="3146">
        <f>IF(C220&lt;=$C$9,0,$C$12-D220)</f>
        <v/>
      </c>
      <c r="G220" s="3146">
        <f>G219-E220</f>
        <v/>
      </c>
    </row>
    <row r="221">
      <c r="B221" s="1574">
        <f>IF(C221/12=INT(C221/12),C221/12,"")</f>
        <v/>
      </c>
      <c r="C221" s="783" t="n">
        <v>206</v>
      </c>
      <c r="D221" s="3146">
        <f>G220*$C$8/12</f>
        <v/>
      </c>
      <c r="E221" s="3146">
        <f>IF(C221&lt;=$C$9,0,$C$12-D221)</f>
        <v/>
      </c>
      <c r="G221" s="3146">
        <f>G220-E221</f>
        <v/>
      </c>
    </row>
    <row r="222">
      <c r="B222" s="1574">
        <f>IF(C222/12=INT(C222/12),C222/12,"")</f>
        <v/>
      </c>
      <c r="C222" s="783" t="n">
        <v>207</v>
      </c>
      <c r="D222" s="3146">
        <f>G221*$C$8/12</f>
        <v/>
      </c>
      <c r="E222" s="3146">
        <f>IF(C222&lt;=$C$9,0,$C$12-D222)</f>
        <v/>
      </c>
      <c r="G222" s="3146">
        <f>G221-E222</f>
        <v/>
      </c>
    </row>
    <row r="223">
      <c r="B223" s="1574">
        <f>IF(C223/12=INT(C223/12),C223/12,"")</f>
        <v/>
      </c>
      <c r="C223" s="783" t="n">
        <v>208</v>
      </c>
      <c r="D223" s="3146">
        <f>G222*$C$8/12</f>
        <v/>
      </c>
      <c r="E223" s="3146">
        <f>IF(C223&lt;=$C$9,0,$C$12-D223)</f>
        <v/>
      </c>
      <c r="G223" s="3146">
        <f>G222-E223</f>
        <v/>
      </c>
    </row>
    <row r="224">
      <c r="B224" s="1574">
        <f>IF(C224/12=INT(C224/12),C224/12,"")</f>
        <v/>
      </c>
      <c r="C224" s="783" t="n">
        <v>209</v>
      </c>
      <c r="D224" s="3146">
        <f>G223*$C$8/12</f>
        <v/>
      </c>
      <c r="E224" s="3146">
        <f>IF(C224&lt;=$C$9,0,$C$12-D224)</f>
        <v/>
      </c>
      <c r="G224" s="3146">
        <f>G223-E224</f>
        <v/>
      </c>
    </row>
    <row r="225">
      <c r="B225" s="1574">
        <f>IF(C225/12=INT(C225/12),C225/12,"")</f>
        <v/>
      </c>
      <c r="C225" s="783" t="n">
        <v>210</v>
      </c>
      <c r="D225" s="3146">
        <f>G224*$C$8/12</f>
        <v/>
      </c>
      <c r="E225" s="3146">
        <f>IF(C225&lt;=$C$9,0,$C$12-D225)</f>
        <v/>
      </c>
      <c r="G225" s="3146">
        <f>G224-E225</f>
        <v/>
      </c>
    </row>
    <row r="226">
      <c r="B226" s="1574">
        <f>IF(C226/12=INT(C226/12),C226/12,"")</f>
        <v/>
      </c>
      <c r="C226" s="783" t="n">
        <v>211</v>
      </c>
      <c r="D226" s="3146">
        <f>G225*$C$8/12</f>
        <v/>
      </c>
      <c r="E226" s="3146">
        <f>IF(C226&lt;=$C$9,0,$C$12-D226)</f>
        <v/>
      </c>
      <c r="G226" s="3146">
        <f>G225-E226</f>
        <v/>
      </c>
    </row>
    <row r="227">
      <c r="B227" s="1574">
        <f>IF(C227/12=INT(C227/12),C227/12,"")</f>
        <v/>
      </c>
      <c r="C227" s="783" t="n">
        <v>212</v>
      </c>
      <c r="D227" s="3146">
        <f>G226*$C$8/12</f>
        <v/>
      </c>
      <c r="E227" s="3146">
        <f>IF(C227&lt;=$C$9,0,$C$12-D227)</f>
        <v/>
      </c>
      <c r="G227" s="3146">
        <f>G226-E227</f>
        <v/>
      </c>
    </row>
    <row r="228">
      <c r="B228" s="1574">
        <f>IF(C228/12=INT(C228/12),C228/12,"")</f>
        <v/>
      </c>
      <c r="C228" s="783" t="n">
        <v>213</v>
      </c>
      <c r="D228" s="3146">
        <f>G227*$C$8/12</f>
        <v/>
      </c>
      <c r="E228" s="3146">
        <f>IF(C228&lt;=$C$9,0,$C$12-D228)</f>
        <v/>
      </c>
      <c r="G228" s="3146">
        <f>G227-E228</f>
        <v/>
      </c>
    </row>
    <row r="229">
      <c r="B229" s="1574">
        <f>IF(C229/12=INT(C229/12),C229/12,"")</f>
        <v/>
      </c>
      <c r="C229" s="783" t="n">
        <v>214</v>
      </c>
      <c r="D229" s="3146">
        <f>G228*$C$8/12</f>
        <v/>
      </c>
      <c r="E229" s="3146">
        <f>IF(C229&lt;=$C$9,0,$C$12-D229)</f>
        <v/>
      </c>
      <c r="G229" s="3146">
        <f>G228-E229</f>
        <v/>
      </c>
    </row>
    <row r="230">
      <c r="B230" s="1574">
        <f>IF(C230/12=INT(C230/12),C230/12,"")</f>
        <v/>
      </c>
      <c r="C230" s="783" t="n">
        <v>215</v>
      </c>
      <c r="D230" s="3146">
        <f>G229*$C$8/12</f>
        <v/>
      </c>
      <c r="E230" s="3146">
        <f>IF(C230&lt;=$C$9,0,$C$12-D230)</f>
        <v/>
      </c>
      <c r="G230" s="3146">
        <f>G229-E230</f>
        <v/>
      </c>
    </row>
    <row r="231">
      <c r="B231" s="1574">
        <f>IF(C231/12=INT(C231/12),C231/12,"")</f>
        <v/>
      </c>
      <c r="C231" s="783" t="n">
        <v>216</v>
      </c>
      <c r="D231" s="3146">
        <f>G230*$C$8/12</f>
        <v/>
      </c>
      <c r="E231" s="3146">
        <f>IF(C231&lt;=$C$9,0,$C$12-D231)</f>
        <v/>
      </c>
      <c r="G231" s="3146">
        <f>G230-E231</f>
        <v/>
      </c>
    </row>
    <row r="232">
      <c r="B232" s="1574">
        <f>IF(C232/12=INT(C232/12),C232/12,"")</f>
        <v/>
      </c>
      <c r="C232" s="783" t="n">
        <v>217</v>
      </c>
      <c r="D232" s="3146">
        <f>G231*$C$8/12</f>
        <v/>
      </c>
      <c r="E232" s="3146">
        <f>IF(C232&lt;=$C$9,0,$C$12-D232)</f>
        <v/>
      </c>
      <c r="G232" s="3146">
        <f>G231-E232</f>
        <v/>
      </c>
    </row>
    <row r="233">
      <c r="B233" s="1574">
        <f>IF(C233/12=INT(C233/12),C233/12,"")</f>
        <v/>
      </c>
      <c r="C233" s="783" t="n">
        <v>218</v>
      </c>
      <c r="D233" s="3146">
        <f>G232*$C$8/12</f>
        <v/>
      </c>
      <c r="E233" s="3146">
        <f>IF(C233&lt;=$C$9,0,$C$12-D233)</f>
        <v/>
      </c>
      <c r="G233" s="3146">
        <f>G232-E233</f>
        <v/>
      </c>
    </row>
    <row r="234">
      <c r="B234" s="1574">
        <f>IF(C234/12=INT(C234/12),C234/12,"")</f>
        <v/>
      </c>
      <c r="C234" s="783" t="n">
        <v>219</v>
      </c>
      <c r="D234" s="3146">
        <f>G233*$C$8/12</f>
        <v/>
      </c>
      <c r="E234" s="3146">
        <f>IF(C234&lt;=$C$9,0,$C$12-D234)</f>
        <v/>
      </c>
      <c r="G234" s="3146">
        <f>G233-E234</f>
        <v/>
      </c>
    </row>
    <row r="235">
      <c r="B235" s="1574">
        <f>IF(C235/12=INT(C235/12),C235/12,"")</f>
        <v/>
      </c>
      <c r="C235" s="783" t="n">
        <v>220</v>
      </c>
      <c r="D235" s="3146">
        <f>G234*$C$8/12</f>
        <v/>
      </c>
      <c r="E235" s="3146">
        <f>IF(C235&lt;=$C$9,0,$C$12-D235)</f>
        <v/>
      </c>
      <c r="G235" s="3146">
        <f>G234-E235</f>
        <v/>
      </c>
    </row>
    <row r="236">
      <c r="B236" s="1574">
        <f>IF(C236/12=INT(C236/12),C236/12,"")</f>
        <v/>
      </c>
      <c r="C236" s="783" t="n">
        <v>221</v>
      </c>
      <c r="D236" s="3146">
        <f>G235*$C$8/12</f>
        <v/>
      </c>
      <c r="E236" s="3146">
        <f>IF(C236&lt;=$C$9,0,$C$12-D236)</f>
        <v/>
      </c>
      <c r="G236" s="3146">
        <f>G235-E236</f>
        <v/>
      </c>
    </row>
    <row r="237">
      <c r="B237" s="1574">
        <f>IF(C237/12=INT(C237/12),C237/12,"")</f>
        <v/>
      </c>
      <c r="C237" s="783" t="n">
        <v>222</v>
      </c>
      <c r="D237" s="3146">
        <f>G236*$C$8/12</f>
        <v/>
      </c>
      <c r="E237" s="3146">
        <f>IF(C237&lt;=$C$9,0,$C$12-D237)</f>
        <v/>
      </c>
      <c r="G237" s="3146">
        <f>G236-E237</f>
        <v/>
      </c>
    </row>
    <row r="238">
      <c r="B238" s="1574">
        <f>IF(C238/12=INT(C238/12),C238/12,"")</f>
        <v/>
      </c>
      <c r="C238" s="783" t="n">
        <v>223</v>
      </c>
      <c r="D238" s="3146">
        <f>G237*$C$8/12</f>
        <v/>
      </c>
      <c r="E238" s="3146">
        <f>IF(C238&lt;=$C$9,0,$C$12-D238)</f>
        <v/>
      </c>
      <c r="G238" s="3146">
        <f>G237-E238</f>
        <v/>
      </c>
    </row>
    <row r="239">
      <c r="B239" s="1574">
        <f>IF(C239/12=INT(C239/12),C239/12,"")</f>
        <v/>
      </c>
      <c r="C239" s="783" t="n">
        <v>224</v>
      </c>
      <c r="D239" s="3146">
        <f>G238*$C$8/12</f>
        <v/>
      </c>
      <c r="E239" s="3146">
        <f>IF(C239&lt;=$C$9,0,$C$12-D239)</f>
        <v/>
      </c>
      <c r="G239" s="3146">
        <f>G238-E239</f>
        <v/>
      </c>
    </row>
    <row r="240">
      <c r="B240" s="1574">
        <f>IF(C240/12=INT(C240/12),C240/12,"")</f>
        <v/>
      </c>
      <c r="C240" s="783" t="n">
        <v>225</v>
      </c>
      <c r="D240" s="3146">
        <f>G239*$C$8/12</f>
        <v/>
      </c>
      <c r="E240" s="3146">
        <f>IF(C240&lt;=$C$9,0,$C$12-D240)</f>
        <v/>
      </c>
      <c r="G240" s="3146">
        <f>G239-E240</f>
        <v/>
      </c>
    </row>
    <row r="241">
      <c r="B241" s="1574">
        <f>IF(C241/12=INT(C241/12),C241/12,"")</f>
        <v/>
      </c>
      <c r="C241" s="783" t="n">
        <v>226</v>
      </c>
      <c r="D241" s="3146">
        <f>G240*$C$8/12</f>
        <v/>
      </c>
      <c r="E241" s="3146">
        <f>IF(C241&lt;=$C$9,0,$C$12-D241)</f>
        <v/>
      </c>
      <c r="G241" s="3146">
        <f>G240-E241</f>
        <v/>
      </c>
    </row>
    <row r="242">
      <c r="B242" s="1574">
        <f>IF(C242/12=INT(C242/12),C242/12,"")</f>
        <v/>
      </c>
      <c r="C242" s="783" t="n">
        <v>227</v>
      </c>
      <c r="D242" s="3146">
        <f>G241*$C$8/12</f>
        <v/>
      </c>
      <c r="E242" s="3146">
        <f>IF(C242&lt;=$C$9,0,$C$12-D242)</f>
        <v/>
      </c>
      <c r="G242" s="3146">
        <f>G241-E242</f>
        <v/>
      </c>
    </row>
    <row r="243">
      <c r="B243" s="1574">
        <f>IF(C243/12=INT(C243/12),C243/12,"")</f>
        <v/>
      </c>
      <c r="C243" s="783" t="n">
        <v>228</v>
      </c>
      <c r="D243" s="3146">
        <f>G242*$C$8/12</f>
        <v/>
      </c>
      <c r="E243" s="3146">
        <f>IF(C243&lt;=$C$9,0,$C$12-D243)</f>
        <v/>
      </c>
      <c r="G243" s="3146">
        <f>G242-E243</f>
        <v/>
      </c>
    </row>
    <row r="244">
      <c r="B244" s="1574">
        <f>IF(C244/12=INT(C244/12),C244/12,"")</f>
        <v/>
      </c>
      <c r="C244" s="783" t="n">
        <v>229</v>
      </c>
      <c r="D244" s="3146">
        <f>G243*$C$8/12</f>
        <v/>
      </c>
      <c r="E244" s="3146">
        <f>IF(C244&lt;=$C$9,0,$C$12-D244)</f>
        <v/>
      </c>
      <c r="G244" s="3146">
        <f>G243-E244</f>
        <v/>
      </c>
    </row>
    <row r="245">
      <c r="B245" s="1574">
        <f>IF(C245/12=INT(C245/12),C245/12,"")</f>
        <v/>
      </c>
      <c r="C245" s="783" t="n">
        <v>230</v>
      </c>
      <c r="D245" s="3146">
        <f>G244*$C$8/12</f>
        <v/>
      </c>
      <c r="E245" s="3146">
        <f>IF(C245&lt;=$C$9,0,$C$12-D245)</f>
        <v/>
      </c>
      <c r="G245" s="3146">
        <f>G244-E245</f>
        <v/>
      </c>
    </row>
    <row r="246">
      <c r="B246" s="1574">
        <f>IF(C246/12=INT(C246/12),C246/12,"")</f>
        <v/>
      </c>
      <c r="C246" s="783" t="n">
        <v>231</v>
      </c>
      <c r="D246" s="3146">
        <f>G245*$C$8/12</f>
        <v/>
      </c>
      <c r="E246" s="3146">
        <f>IF(C246&lt;=$C$9,0,$C$12-D246)</f>
        <v/>
      </c>
      <c r="G246" s="3146">
        <f>G245-E246</f>
        <v/>
      </c>
    </row>
    <row r="247">
      <c r="B247" s="1574">
        <f>IF(C247/12=INT(C247/12),C247/12,"")</f>
        <v/>
      </c>
      <c r="C247" s="783" t="n">
        <v>232</v>
      </c>
      <c r="D247" s="3146">
        <f>G246*$C$8/12</f>
        <v/>
      </c>
      <c r="E247" s="3146">
        <f>IF(C247&lt;=$C$9,0,$C$12-D247)</f>
        <v/>
      </c>
      <c r="G247" s="3146">
        <f>G246-E247</f>
        <v/>
      </c>
    </row>
    <row r="248">
      <c r="B248" s="1574">
        <f>IF(C248/12=INT(C248/12),C248/12,"")</f>
        <v/>
      </c>
      <c r="C248" s="783" t="n">
        <v>233</v>
      </c>
      <c r="D248" s="3146">
        <f>G247*$C$8/12</f>
        <v/>
      </c>
      <c r="E248" s="3146">
        <f>IF(C248&lt;=$C$9,0,$C$12-D248)</f>
        <v/>
      </c>
      <c r="G248" s="3146">
        <f>G247-E248</f>
        <v/>
      </c>
    </row>
    <row r="249">
      <c r="B249" s="1574">
        <f>IF(C249/12=INT(C249/12),C249/12,"")</f>
        <v/>
      </c>
      <c r="C249" s="783" t="n">
        <v>234</v>
      </c>
      <c r="D249" s="3146">
        <f>G248*$C$8/12</f>
        <v/>
      </c>
      <c r="E249" s="3146">
        <f>IF(C249&lt;=$C$9,0,$C$12-D249)</f>
        <v/>
      </c>
      <c r="G249" s="3146">
        <f>G248-E249</f>
        <v/>
      </c>
    </row>
    <row r="250">
      <c r="B250" s="1574">
        <f>IF(C250/12=INT(C250/12),C250/12,"")</f>
        <v/>
      </c>
      <c r="C250" s="783" t="n">
        <v>235</v>
      </c>
      <c r="D250" s="3146">
        <f>G249*$C$8/12</f>
        <v/>
      </c>
      <c r="E250" s="3146">
        <f>IF(C250&lt;=$C$9,0,$C$12-D250)</f>
        <v/>
      </c>
      <c r="G250" s="3146">
        <f>G249-E250</f>
        <v/>
      </c>
    </row>
    <row r="251">
      <c r="B251" s="1574">
        <f>IF(C251/12=INT(C251/12),C251/12,"")</f>
        <v/>
      </c>
      <c r="C251" s="783" t="n">
        <v>236</v>
      </c>
      <c r="D251" s="3146">
        <f>G250*$C$8/12</f>
        <v/>
      </c>
      <c r="E251" s="3146">
        <f>IF(C251&lt;=$C$9,0,$C$12-D251)</f>
        <v/>
      </c>
      <c r="G251" s="3146">
        <f>G250-E251</f>
        <v/>
      </c>
    </row>
    <row r="252">
      <c r="B252" s="1574">
        <f>IF(C252/12=INT(C252/12),C252/12,"")</f>
        <v/>
      </c>
      <c r="C252" s="783" t="n">
        <v>237</v>
      </c>
      <c r="D252" s="3146">
        <f>G251*$C$8/12</f>
        <v/>
      </c>
      <c r="E252" s="3146">
        <f>IF(C252&lt;=$C$9,0,$C$12-D252)</f>
        <v/>
      </c>
      <c r="G252" s="3146">
        <f>G251-E252</f>
        <v/>
      </c>
    </row>
    <row r="253">
      <c r="B253" s="1574">
        <f>IF(C253/12=INT(C253/12),C253/12,"")</f>
        <v/>
      </c>
      <c r="C253" s="783" t="n">
        <v>238</v>
      </c>
      <c r="D253" s="3146">
        <f>G252*$C$8/12</f>
        <v/>
      </c>
      <c r="E253" s="3146">
        <f>IF(C253&lt;=$C$9,0,$C$12-D253)</f>
        <v/>
      </c>
      <c r="G253" s="3146">
        <f>G252-E253</f>
        <v/>
      </c>
    </row>
    <row r="254">
      <c r="B254" s="1574">
        <f>IF(C254/12=INT(C254/12),C254/12,"")</f>
        <v/>
      </c>
      <c r="C254" s="783" t="n">
        <v>239</v>
      </c>
      <c r="D254" s="3146">
        <f>G253*$C$8/12</f>
        <v/>
      </c>
      <c r="E254" s="3146">
        <f>IF(C254&lt;=$C$9,0,$C$12-D254)</f>
        <v/>
      </c>
      <c r="G254" s="3146">
        <f>G253-E254</f>
        <v/>
      </c>
    </row>
    <row r="255">
      <c r="B255" s="1574">
        <f>IF(C255/12=INT(C255/12),C255/12,"")</f>
        <v/>
      </c>
      <c r="C255" s="783" t="n">
        <v>240</v>
      </c>
      <c r="D255" s="3146">
        <f>G254*$C$8/12</f>
        <v/>
      </c>
      <c r="E255" s="3146">
        <f>IF(C255&lt;=$C$9,0,$C$12-D255)</f>
        <v/>
      </c>
      <c r="G255" s="3146">
        <f>G254-E255</f>
        <v/>
      </c>
    </row>
    <row r="256">
      <c r="B256" s="1574">
        <f>IF(C256/12=INT(C256/12),C256/12,"")</f>
        <v/>
      </c>
      <c r="C256" s="783" t="n">
        <v>241</v>
      </c>
      <c r="D256" s="3146">
        <f>G255*$C$8/12</f>
        <v/>
      </c>
      <c r="E256" s="3146">
        <f>IF(C256&lt;=$C$9,0,$C$12-D256)</f>
        <v/>
      </c>
      <c r="G256" s="3146">
        <f>G255-E256</f>
        <v/>
      </c>
    </row>
    <row r="257">
      <c r="B257" s="1574">
        <f>IF(C257/12=INT(C257/12),C257/12,"")</f>
        <v/>
      </c>
      <c r="C257" s="783" t="n">
        <v>242</v>
      </c>
      <c r="D257" s="3146">
        <f>G256*$C$8/12</f>
        <v/>
      </c>
      <c r="E257" s="3146">
        <f>IF(C257&lt;=$C$9,0,$C$12-D257)</f>
        <v/>
      </c>
      <c r="G257" s="3146">
        <f>G256-E257</f>
        <v/>
      </c>
    </row>
    <row r="258">
      <c r="B258" s="1574">
        <f>IF(C258/12=INT(C258/12),C258/12,"")</f>
        <v/>
      </c>
      <c r="C258" s="783" t="n">
        <v>243</v>
      </c>
      <c r="D258" s="3146">
        <f>G257*$C$8/12</f>
        <v/>
      </c>
      <c r="E258" s="3146">
        <f>IF(C258&lt;=$C$9,0,$C$12-D258)</f>
        <v/>
      </c>
      <c r="G258" s="3146">
        <f>G257-E258</f>
        <v/>
      </c>
    </row>
    <row r="259">
      <c r="B259" s="1574">
        <f>IF(C259/12=INT(C259/12),C259/12,"")</f>
        <v/>
      </c>
      <c r="C259" s="783" t="n">
        <v>244</v>
      </c>
      <c r="D259" s="3146">
        <f>G258*$C$8/12</f>
        <v/>
      </c>
      <c r="E259" s="3146">
        <f>IF(C259&lt;=$C$9,0,$C$12-D259)</f>
        <v/>
      </c>
      <c r="G259" s="3146">
        <f>G258-E259</f>
        <v/>
      </c>
    </row>
    <row r="260">
      <c r="B260" s="1574">
        <f>IF(C260/12=INT(C260/12),C260/12,"")</f>
        <v/>
      </c>
      <c r="C260" s="783" t="n">
        <v>245</v>
      </c>
      <c r="D260" s="3146">
        <f>G259*$C$8/12</f>
        <v/>
      </c>
      <c r="E260" s="3146">
        <f>IF(C260&lt;=$C$9,0,$C$12-D260)</f>
        <v/>
      </c>
      <c r="G260" s="3146">
        <f>G259-E260</f>
        <v/>
      </c>
    </row>
    <row r="261">
      <c r="B261" s="1574">
        <f>IF(C261/12=INT(C261/12),C261/12,"")</f>
        <v/>
      </c>
      <c r="C261" s="783" t="n">
        <v>246</v>
      </c>
      <c r="D261" s="3146">
        <f>G260*$C$8/12</f>
        <v/>
      </c>
      <c r="E261" s="3146">
        <f>IF(C261&lt;=$C$9,0,$C$12-D261)</f>
        <v/>
      </c>
      <c r="G261" s="3146">
        <f>G260-E261</f>
        <v/>
      </c>
    </row>
    <row r="262">
      <c r="B262" s="1574">
        <f>IF(C262/12=INT(C262/12),C262/12,"")</f>
        <v/>
      </c>
      <c r="C262" s="783" t="n">
        <v>247</v>
      </c>
      <c r="D262" s="3146">
        <f>G261*$C$8/12</f>
        <v/>
      </c>
      <c r="E262" s="3146">
        <f>IF(C262&lt;=$C$9,0,$C$12-D262)</f>
        <v/>
      </c>
      <c r="G262" s="3146">
        <f>G261-E262</f>
        <v/>
      </c>
    </row>
    <row r="263">
      <c r="B263" s="1574">
        <f>IF(C263/12=INT(C263/12),C263/12,"")</f>
        <v/>
      </c>
      <c r="C263" s="783" t="n">
        <v>248</v>
      </c>
      <c r="D263" s="3146">
        <f>G262*$C$8/12</f>
        <v/>
      </c>
      <c r="E263" s="3146">
        <f>IF(C263&lt;=$C$9,0,$C$12-D263)</f>
        <v/>
      </c>
      <c r="G263" s="3146">
        <f>G262-E263</f>
        <v/>
      </c>
    </row>
    <row r="264">
      <c r="B264" s="1574">
        <f>IF(C264/12=INT(C264/12),C264/12,"")</f>
        <v/>
      </c>
      <c r="C264" s="783" t="n">
        <v>249</v>
      </c>
      <c r="D264" s="3146">
        <f>G263*$C$8/12</f>
        <v/>
      </c>
      <c r="E264" s="3146">
        <f>IF(C264&lt;=$C$9,0,$C$12-D264)</f>
        <v/>
      </c>
      <c r="G264" s="3146">
        <f>G263-E264</f>
        <v/>
      </c>
    </row>
    <row r="265">
      <c r="B265" s="1574">
        <f>IF(C265/12=INT(C265/12),C265/12,"")</f>
        <v/>
      </c>
      <c r="C265" s="783" t="n">
        <v>250</v>
      </c>
      <c r="D265" s="3146">
        <f>G264*$C$8/12</f>
        <v/>
      </c>
      <c r="E265" s="3146">
        <f>IF(C265&lt;=$C$9,0,$C$12-D265)</f>
        <v/>
      </c>
      <c r="G265" s="3146">
        <f>G264-E265</f>
        <v/>
      </c>
    </row>
    <row r="266">
      <c r="B266" s="1574">
        <f>IF(C266/12=INT(C266/12),C266/12,"")</f>
        <v/>
      </c>
      <c r="C266" s="783" t="n">
        <v>251</v>
      </c>
      <c r="D266" s="3146">
        <f>G265*$C$8/12</f>
        <v/>
      </c>
      <c r="E266" s="3146">
        <f>IF(C266&lt;=$C$9,0,$C$12-D266)</f>
        <v/>
      </c>
      <c r="G266" s="3146">
        <f>G265-E266</f>
        <v/>
      </c>
    </row>
    <row r="267">
      <c r="B267" s="1574">
        <f>IF(C267/12=INT(C267/12),C267/12,"")</f>
        <v/>
      </c>
      <c r="C267" s="783" t="n">
        <v>252</v>
      </c>
      <c r="D267" s="3146">
        <f>G266*$C$8/12</f>
        <v/>
      </c>
      <c r="E267" s="3146">
        <f>IF(C267&lt;=$C$9,0,$C$12-D267)</f>
        <v/>
      </c>
      <c r="G267" s="3146">
        <f>G266-E267</f>
        <v/>
      </c>
    </row>
    <row r="268">
      <c r="B268" s="1574">
        <f>IF(C268/12=INT(C268/12),C268/12,"")</f>
        <v/>
      </c>
      <c r="C268" s="783" t="n">
        <v>253</v>
      </c>
      <c r="D268" s="3146">
        <f>G267*$C$8/12</f>
        <v/>
      </c>
      <c r="E268" s="3146">
        <f>IF(C268&lt;=$C$9,0,$C$12-D268)</f>
        <v/>
      </c>
      <c r="G268" s="3146">
        <f>G267-E268</f>
        <v/>
      </c>
    </row>
    <row r="269">
      <c r="B269" s="1574">
        <f>IF(C269/12=INT(C269/12),C269/12,"")</f>
        <v/>
      </c>
      <c r="C269" s="783" t="n">
        <v>254</v>
      </c>
      <c r="D269" s="3146">
        <f>G268*$C$8/12</f>
        <v/>
      </c>
      <c r="E269" s="3146">
        <f>IF(C269&lt;=$C$9,0,$C$12-D269)</f>
        <v/>
      </c>
      <c r="G269" s="3146">
        <f>G268-E269</f>
        <v/>
      </c>
    </row>
    <row r="270">
      <c r="B270" s="1574">
        <f>IF(C270/12=INT(C270/12),C270/12,"")</f>
        <v/>
      </c>
      <c r="C270" s="783" t="n">
        <v>255</v>
      </c>
      <c r="D270" s="3146">
        <f>G269*$C$8/12</f>
        <v/>
      </c>
      <c r="E270" s="3146">
        <f>IF(C270&lt;=$C$9,0,$C$12-D270)</f>
        <v/>
      </c>
      <c r="G270" s="3146">
        <f>G269-E270</f>
        <v/>
      </c>
    </row>
    <row r="271">
      <c r="B271" s="1574">
        <f>IF(C271/12=INT(C271/12),C271/12,"")</f>
        <v/>
      </c>
      <c r="C271" s="783" t="n">
        <v>256</v>
      </c>
      <c r="D271" s="3146">
        <f>G270*$C$8/12</f>
        <v/>
      </c>
      <c r="E271" s="3146">
        <f>IF(C271&lt;=$C$9,0,$C$12-D271)</f>
        <v/>
      </c>
      <c r="G271" s="3146">
        <f>G270-E271</f>
        <v/>
      </c>
    </row>
    <row r="272">
      <c r="B272" s="1574">
        <f>IF(C272/12=INT(C272/12),C272/12,"")</f>
        <v/>
      </c>
      <c r="C272" s="783" t="n">
        <v>257</v>
      </c>
      <c r="D272" s="3146">
        <f>G271*$C$8/12</f>
        <v/>
      </c>
      <c r="E272" s="3146">
        <f>IF(C272&lt;=$C$9,0,$C$12-D272)</f>
        <v/>
      </c>
      <c r="G272" s="3146">
        <f>G271-E272</f>
        <v/>
      </c>
    </row>
    <row r="273">
      <c r="B273" s="1574">
        <f>IF(C273/12=INT(C273/12),C273/12,"")</f>
        <v/>
      </c>
      <c r="C273" s="783" t="n">
        <v>258</v>
      </c>
      <c r="D273" s="3146">
        <f>G272*$C$8/12</f>
        <v/>
      </c>
      <c r="E273" s="3146">
        <f>IF(C273&lt;=$C$9,0,$C$12-D273)</f>
        <v/>
      </c>
      <c r="G273" s="3146">
        <f>G272-E273</f>
        <v/>
      </c>
    </row>
    <row r="274">
      <c r="B274" s="1574">
        <f>IF(C274/12=INT(C274/12),C274/12,"")</f>
        <v/>
      </c>
      <c r="C274" s="783" t="n">
        <v>259</v>
      </c>
      <c r="D274" s="3146">
        <f>G273*$C$8/12</f>
        <v/>
      </c>
      <c r="E274" s="3146">
        <f>IF(C274&lt;=$C$9,0,$C$12-D274)</f>
        <v/>
      </c>
      <c r="G274" s="3146">
        <f>G273-E274</f>
        <v/>
      </c>
    </row>
    <row r="275">
      <c r="B275" s="1574">
        <f>IF(C275/12=INT(C275/12),C275/12,"")</f>
        <v/>
      </c>
      <c r="C275" s="783" t="n">
        <v>260</v>
      </c>
      <c r="D275" s="3146">
        <f>G274*$C$8/12</f>
        <v/>
      </c>
      <c r="E275" s="3146">
        <f>IF(C275&lt;=$C$9,0,$C$12-D275)</f>
        <v/>
      </c>
      <c r="G275" s="3146">
        <f>G274-E275</f>
        <v/>
      </c>
    </row>
    <row r="276">
      <c r="B276" s="1574">
        <f>IF(C276/12=INT(C276/12),C276/12,"")</f>
        <v/>
      </c>
      <c r="C276" s="783" t="n">
        <v>261</v>
      </c>
      <c r="D276" s="3146">
        <f>G275*$C$8/12</f>
        <v/>
      </c>
      <c r="E276" s="3146">
        <f>IF(C276&lt;=$C$9,0,$C$12-D276)</f>
        <v/>
      </c>
      <c r="G276" s="3146">
        <f>G275-E276</f>
        <v/>
      </c>
    </row>
    <row r="277">
      <c r="B277" s="1574">
        <f>IF(C277/12=INT(C277/12),C277/12,"")</f>
        <v/>
      </c>
      <c r="C277" s="783" t="n">
        <v>262</v>
      </c>
      <c r="D277" s="3146">
        <f>G276*$C$8/12</f>
        <v/>
      </c>
      <c r="E277" s="3146">
        <f>IF(C277&lt;=$C$9,0,$C$12-D277)</f>
        <v/>
      </c>
      <c r="G277" s="3146">
        <f>G276-E277</f>
        <v/>
      </c>
    </row>
    <row r="278">
      <c r="B278" s="1574">
        <f>IF(C278/12=INT(C278/12),C278/12,"")</f>
        <v/>
      </c>
      <c r="C278" s="783" t="n">
        <v>263</v>
      </c>
      <c r="D278" s="3146">
        <f>G277*$C$8/12</f>
        <v/>
      </c>
      <c r="E278" s="3146">
        <f>IF(C278&lt;=$C$9,0,$C$12-D278)</f>
        <v/>
      </c>
      <c r="G278" s="3146">
        <f>G277-E278</f>
        <v/>
      </c>
    </row>
    <row r="279">
      <c r="B279" s="1574">
        <f>IF(C279/12=INT(C279/12),C279/12,"")</f>
        <v/>
      </c>
      <c r="C279" s="783" t="n">
        <v>264</v>
      </c>
      <c r="D279" s="3146">
        <f>G278*$C$8/12</f>
        <v/>
      </c>
      <c r="E279" s="3146">
        <f>IF(C279&lt;=$C$9,0,$C$12-D279)</f>
        <v/>
      </c>
      <c r="G279" s="3146">
        <f>G278-E279</f>
        <v/>
      </c>
    </row>
    <row r="280">
      <c r="B280" s="1574">
        <f>IF(C280/12=INT(C280/12),C280/12,"")</f>
        <v/>
      </c>
      <c r="C280" s="783" t="n">
        <v>265</v>
      </c>
      <c r="D280" s="3146">
        <f>G279*$C$8/12</f>
        <v/>
      </c>
      <c r="E280" s="3146">
        <f>IF(C280&lt;=$C$9,0,$C$12-D280)</f>
        <v/>
      </c>
      <c r="G280" s="3146">
        <f>G279-E280</f>
        <v/>
      </c>
    </row>
    <row r="281">
      <c r="B281" s="1574">
        <f>IF(C281/12=INT(C281/12),C281/12,"")</f>
        <v/>
      </c>
      <c r="C281" s="783" t="n">
        <v>266</v>
      </c>
      <c r="D281" s="3146">
        <f>G280*$C$8/12</f>
        <v/>
      </c>
      <c r="E281" s="3146">
        <f>IF(C281&lt;=$C$9,0,$C$12-D281)</f>
        <v/>
      </c>
      <c r="G281" s="3146">
        <f>G280-E281</f>
        <v/>
      </c>
    </row>
    <row r="282">
      <c r="B282" s="1574">
        <f>IF(C282/12=INT(C282/12),C282/12,"")</f>
        <v/>
      </c>
      <c r="C282" s="783" t="n">
        <v>267</v>
      </c>
      <c r="D282" s="3146">
        <f>G281*$C$8/12</f>
        <v/>
      </c>
      <c r="E282" s="3146">
        <f>IF(C282&lt;=$C$9,0,$C$12-D282)</f>
        <v/>
      </c>
      <c r="G282" s="3146">
        <f>G281-E282</f>
        <v/>
      </c>
    </row>
    <row r="283">
      <c r="B283" s="1574">
        <f>IF(C283/12=INT(C283/12),C283/12,"")</f>
        <v/>
      </c>
      <c r="C283" s="783" t="n">
        <v>268</v>
      </c>
      <c r="D283" s="3146">
        <f>G282*$C$8/12</f>
        <v/>
      </c>
      <c r="E283" s="3146">
        <f>IF(C283&lt;=$C$9,0,$C$12-D283)</f>
        <v/>
      </c>
      <c r="G283" s="3146">
        <f>G282-E283</f>
        <v/>
      </c>
    </row>
    <row r="284">
      <c r="B284" s="1574">
        <f>IF(C284/12=INT(C284/12),C284/12,"")</f>
        <v/>
      </c>
      <c r="C284" s="783" t="n">
        <v>269</v>
      </c>
      <c r="D284" s="3146">
        <f>G283*$C$8/12</f>
        <v/>
      </c>
      <c r="E284" s="3146">
        <f>IF(C284&lt;=$C$9,0,$C$12-D284)</f>
        <v/>
      </c>
      <c r="G284" s="3146">
        <f>G283-E284</f>
        <v/>
      </c>
    </row>
    <row r="285">
      <c r="B285" s="1574">
        <f>IF(C285/12=INT(C285/12),C285/12,"")</f>
        <v/>
      </c>
      <c r="C285" s="783" t="n">
        <v>270</v>
      </c>
      <c r="D285" s="3146">
        <f>G284*$C$8/12</f>
        <v/>
      </c>
      <c r="E285" s="3146">
        <f>IF(C285&lt;=$C$9,0,$C$12-D285)</f>
        <v/>
      </c>
      <c r="G285" s="3146">
        <f>G284-E285</f>
        <v/>
      </c>
    </row>
    <row r="286">
      <c r="B286" s="1574">
        <f>IF(C286/12=INT(C286/12),C286/12,"")</f>
        <v/>
      </c>
      <c r="C286" s="783" t="n">
        <v>271</v>
      </c>
      <c r="D286" s="3146">
        <f>G285*$C$8/12</f>
        <v/>
      </c>
      <c r="E286" s="3146">
        <f>IF(C286&lt;=$C$9,0,$C$12-D286)</f>
        <v/>
      </c>
      <c r="G286" s="3146">
        <f>G285-E286</f>
        <v/>
      </c>
    </row>
    <row r="287">
      <c r="B287" s="1574">
        <f>IF(C287/12=INT(C287/12),C287/12,"")</f>
        <v/>
      </c>
      <c r="C287" s="783" t="n">
        <v>272</v>
      </c>
      <c r="D287" s="3146">
        <f>G286*$C$8/12</f>
        <v/>
      </c>
      <c r="E287" s="3146">
        <f>IF(C287&lt;=$C$9,0,$C$12-D287)</f>
        <v/>
      </c>
      <c r="G287" s="3146">
        <f>G286-E287</f>
        <v/>
      </c>
    </row>
    <row r="288">
      <c r="B288" s="1574">
        <f>IF(C288/12=INT(C288/12),C288/12,"")</f>
        <v/>
      </c>
      <c r="C288" s="783" t="n">
        <v>273</v>
      </c>
      <c r="D288" s="3146">
        <f>G287*$C$8/12</f>
        <v/>
      </c>
      <c r="E288" s="3146">
        <f>IF(C288&lt;=$C$9,0,$C$12-D288)</f>
        <v/>
      </c>
      <c r="G288" s="3146">
        <f>G287-E288</f>
        <v/>
      </c>
    </row>
    <row r="289">
      <c r="B289" s="1574">
        <f>IF(C289/12=INT(C289/12),C289/12,"")</f>
        <v/>
      </c>
      <c r="C289" s="783" t="n">
        <v>274</v>
      </c>
      <c r="D289" s="3146">
        <f>G288*$C$8/12</f>
        <v/>
      </c>
      <c r="E289" s="3146">
        <f>IF(C289&lt;=$C$9,0,$C$12-D289)</f>
        <v/>
      </c>
      <c r="G289" s="3146">
        <f>G288-E289</f>
        <v/>
      </c>
    </row>
    <row r="290">
      <c r="B290" s="1574">
        <f>IF(C290/12=INT(C290/12),C290/12,"")</f>
        <v/>
      </c>
      <c r="C290" s="783" t="n">
        <v>275</v>
      </c>
      <c r="D290" s="3146">
        <f>G289*$C$8/12</f>
        <v/>
      </c>
      <c r="E290" s="3146">
        <f>IF(C290&lt;=$C$9,0,$C$12-D290)</f>
        <v/>
      </c>
      <c r="G290" s="3146">
        <f>G289-E290</f>
        <v/>
      </c>
    </row>
    <row r="291">
      <c r="B291" s="1574">
        <f>IF(C291/12=INT(C291/12),C291/12,"")</f>
        <v/>
      </c>
      <c r="C291" s="783" t="n">
        <v>276</v>
      </c>
      <c r="D291" s="3146">
        <f>G290*$C$8/12</f>
        <v/>
      </c>
      <c r="E291" s="3146">
        <f>IF(C291&lt;=$C$9,0,$C$12-D291)</f>
        <v/>
      </c>
      <c r="G291" s="3146">
        <f>G290-E291</f>
        <v/>
      </c>
    </row>
    <row r="292">
      <c r="B292" s="1574">
        <f>IF(C292/12=INT(C292/12),C292/12,"")</f>
        <v/>
      </c>
      <c r="C292" s="783" t="n">
        <v>277</v>
      </c>
      <c r="D292" s="3146">
        <f>G291*$C$8/12</f>
        <v/>
      </c>
      <c r="E292" s="3146">
        <f>IF(C292&lt;=$C$9,0,$C$12-D292)</f>
        <v/>
      </c>
      <c r="G292" s="3146">
        <f>G291-E292</f>
        <v/>
      </c>
    </row>
    <row r="293">
      <c r="B293" s="1574">
        <f>IF(C293/12=INT(C293/12),C293/12,"")</f>
        <v/>
      </c>
      <c r="C293" s="783" t="n">
        <v>278</v>
      </c>
      <c r="D293" s="3146">
        <f>G292*$C$8/12</f>
        <v/>
      </c>
      <c r="E293" s="3146">
        <f>IF(C293&lt;=$C$9,0,$C$12-D293)</f>
        <v/>
      </c>
      <c r="G293" s="3146">
        <f>G292-E293</f>
        <v/>
      </c>
    </row>
    <row r="294">
      <c r="B294" s="1574">
        <f>IF(C294/12=INT(C294/12),C294/12,"")</f>
        <v/>
      </c>
      <c r="C294" s="783" t="n">
        <v>279</v>
      </c>
      <c r="D294" s="3146">
        <f>G293*$C$8/12</f>
        <v/>
      </c>
      <c r="E294" s="3146">
        <f>IF(C294&lt;=$C$9,0,$C$12-D294)</f>
        <v/>
      </c>
      <c r="G294" s="3146">
        <f>G293-E294</f>
        <v/>
      </c>
    </row>
    <row r="295">
      <c r="B295" s="1574">
        <f>IF(C295/12=INT(C295/12),C295/12,"")</f>
        <v/>
      </c>
      <c r="C295" s="783" t="n">
        <v>280</v>
      </c>
      <c r="D295" s="3146">
        <f>G294*$C$8/12</f>
        <v/>
      </c>
      <c r="E295" s="3146">
        <f>IF(C295&lt;=$C$9,0,$C$12-D295)</f>
        <v/>
      </c>
      <c r="G295" s="3146">
        <f>G294-E295</f>
        <v/>
      </c>
    </row>
    <row r="296">
      <c r="B296" s="1574">
        <f>IF(C296/12=INT(C296/12),C296/12,"")</f>
        <v/>
      </c>
      <c r="C296" s="783" t="n">
        <v>281</v>
      </c>
      <c r="D296" s="3146">
        <f>G295*$C$8/12</f>
        <v/>
      </c>
      <c r="E296" s="3146">
        <f>IF(C296&lt;=$C$9,0,$C$12-D296)</f>
        <v/>
      </c>
      <c r="G296" s="3146">
        <f>G295-E296</f>
        <v/>
      </c>
    </row>
    <row r="297">
      <c r="B297" s="1574">
        <f>IF(C297/12=INT(C297/12),C297/12,"")</f>
        <v/>
      </c>
      <c r="C297" s="783" t="n">
        <v>282</v>
      </c>
      <c r="D297" s="3146">
        <f>G296*$C$8/12</f>
        <v/>
      </c>
      <c r="E297" s="3146">
        <f>IF(C297&lt;=$C$9,0,$C$12-D297)</f>
        <v/>
      </c>
      <c r="G297" s="3146">
        <f>G296-E297</f>
        <v/>
      </c>
    </row>
    <row r="298">
      <c r="B298" s="1574">
        <f>IF(C298/12=INT(C298/12),C298/12,"")</f>
        <v/>
      </c>
      <c r="C298" s="783" t="n">
        <v>283</v>
      </c>
      <c r="D298" s="3146">
        <f>G297*$C$8/12</f>
        <v/>
      </c>
      <c r="E298" s="3146">
        <f>IF(C298&lt;=$C$9,0,$C$12-D298)</f>
        <v/>
      </c>
      <c r="G298" s="3146">
        <f>G297-E298</f>
        <v/>
      </c>
    </row>
    <row r="299">
      <c r="B299" s="1574">
        <f>IF(C299/12=INT(C299/12),C299/12,"")</f>
        <v/>
      </c>
      <c r="C299" s="783" t="n">
        <v>284</v>
      </c>
      <c r="D299" s="3146">
        <f>G298*$C$8/12</f>
        <v/>
      </c>
      <c r="E299" s="3146">
        <f>IF(C299&lt;=$C$9,0,$C$12-D299)</f>
        <v/>
      </c>
      <c r="G299" s="3146">
        <f>G298-E299</f>
        <v/>
      </c>
    </row>
    <row r="300">
      <c r="B300" s="1574">
        <f>IF(C300/12=INT(C300/12),C300/12,"")</f>
        <v/>
      </c>
      <c r="C300" s="783" t="n">
        <v>285</v>
      </c>
      <c r="D300" s="3146">
        <f>G299*$C$8/12</f>
        <v/>
      </c>
      <c r="E300" s="3146">
        <f>IF(C300&lt;=$C$9,0,$C$12-D300)</f>
        <v/>
      </c>
      <c r="G300" s="3146">
        <f>G299-E300</f>
        <v/>
      </c>
    </row>
    <row r="301">
      <c r="B301" s="1574">
        <f>IF(C301/12=INT(C301/12),C301/12,"")</f>
        <v/>
      </c>
      <c r="C301" s="783" t="n">
        <v>286</v>
      </c>
      <c r="D301" s="3146">
        <f>G300*$C$8/12</f>
        <v/>
      </c>
      <c r="E301" s="3146">
        <f>IF(C301&lt;=$C$9,0,$C$12-D301)</f>
        <v/>
      </c>
      <c r="G301" s="3146">
        <f>G300-E301</f>
        <v/>
      </c>
    </row>
    <row r="302">
      <c r="B302" s="1574">
        <f>IF(C302/12=INT(C302/12),C302/12,"")</f>
        <v/>
      </c>
      <c r="C302" s="783" t="n">
        <v>287</v>
      </c>
      <c r="D302" s="3146">
        <f>G301*$C$8/12</f>
        <v/>
      </c>
      <c r="E302" s="3146">
        <f>IF(C302&lt;=$C$9,0,$C$12-D302)</f>
        <v/>
      </c>
      <c r="G302" s="3146">
        <f>G301-E302</f>
        <v/>
      </c>
    </row>
    <row r="303">
      <c r="B303" s="1574">
        <f>IF(C303/12=INT(C303/12),C303/12,"")</f>
        <v/>
      </c>
      <c r="C303" s="783" t="n">
        <v>288</v>
      </c>
      <c r="D303" s="3146">
        <f>G302*$C$8/12</f>
        <v/>
      </c>
      <c r="E303" s="3146">
        <f>IF(C303&lt;=$C$9,0,$C$12-D303)</f>
        <v/>
      </c>
      <c r="G303" s="3146">
        <f>G302-E303</f>
        <v/>
      </c>
    </row>
    <row r="304">
      <c r="B304" s="1574">
        <f>IF(C304/12=INT(C304/12),C304/12,"")</f>
        <v/>
      </c>
      <c r="C304" s="783" t="n">
        <v>289</v>
      </c>
      <c r="D304" s="3146">
        <f>G303*$C$8/12</f>
        <v/>
      </c>
      <c r="E304" s="3146">
        <f>IF(C304&lt;=$C$9,0,$C$12-D304)</f>
        <v/>
      </c>
      <c r="G304" s="3146">
        <f>G303-E304</f>
        <v/>
      </c>
    </row>
    <row r="305">
      <c r="B305" s="1574">
        <f>IF(C305/12=INT(C305/12),C305/12,"")</f>
        <v/>
      </c>
      <c r="C305" s="783" t="n">
        <v>290</v>
      </c>
      <c r="D305" s="3146">
        <f>G304*$C$8/12</f>
        <v/>
      </c>
      <c r="E305" s="3146">
        <f>IF(C305&lt;=$C$9,0,$C$12-D305)</f>
        <v/>
      </c>
      <c r="G305" s="3146">
        <f>G304-E305</f>
        <v/>
      </c>
    </row>
    <row r="306">
      <c r="B306" s="1574">
        <f>IF(C306/12=INT(C306/12),C306/12,"")</f>
        <v/>
      </c>
      <c r="C306" s="783" t="n">
        <v>291</v>
      </c>
      <c r="D306" s="3146">
        <f>G305*$C$8/12</f>
        <v/>
      </c>
      <c r="E306" s="3146">
        <f>IF(C306&lt;=$C$9,0,$C$12-D306)</f>
        <v/>
      </c>
      <c r="G306" s="3146">
        <f>G305-E306</f>
        <v/>
      </c>
    </row>
    <row r="307">
      <c r="B307" s="1574">
        <f>IF(C307/12=INT(C307/12),C307/12,"")</f>
        <v/>
      </c>
      <c r="C307" s="783" t="n">
        <v>292</v>
      </c>
      <c r="D307" s="3146">
        <f>G306*$C$8/12</f>
        <v/>
      </c>
      <c r="E307" s="3146">
        <f>IF(C307&lt;=$C$9,0,$C$12-D307)</f>
        <v/>
      </c>
      <c r="G307" s="3146">
        <f>G306-E307</f>
        <v/>
      </c>
    </row>
    <row r="308">
      <c r="B308" s="1574">
        <f>IF(C308/12=INT(C308/12),C308/12,"")</f>
        <v/>
      </c>
      <c r="C308" s="783" t="n">
        <v>293</v>
      </c>
      <c r="D308" s="3146">
        <f>G307*$C$8/12</f>
        <v/>
      </c>
      <c r="E308" s="3146">
        <f>IF(C308&lt;=$C$9,0,$C$12-D308)</f>
        <v/>
      </c>
      <c r="G308" s="3146">
        <f>G307-E308</f>
        <v/>
      </c>
    </row>
    <row r="309">
      <c r="B309" s="1574">
        <f>IF(C309/12=INT(C309/12),C309/12,"")</f>
        <v/>
      </c>
      <c r="C309" s="783" t="n">
        <v>294</v>
      </c>
      <c r="D309" s="3146">
        <f>G308*$C$8/12</f>
        <v/>
      </c>
      <c r="E309" s="3146">
        <f>IF(C309&lt;=$C$9,0,$C$12-D309)</f>
        <v/>
      </c>
      <c r="G309" s="3146">
        <f>G308-E309</f>
        <v/>
      </c>
    </row>
    <row r="310">
      <c r="B310" s="1574">
        <f>IF(C310/12=INT(C310/12),C310/12,"")</f>
        <v/>
      </c>
      <c r="C310" s="783" t="n">
        <v>295</v>
      </c>
      <c r="D310" s="3146">
        <f>G309*$C$8/12</f>
        <v/>
      </c>
      <c r="E310" s="3146">
        <f>IF(C310&lt;=$C$9,0,$C$12-D310)</f>
        <v/>
      </c>
      <c r="G310" s="3146">
        <f>G309-E310</f>
        <v/>
      </c>
    </row>
    <row r="311">
      <c r="B311" s="1574">
        <f>IF(C311/12=INT(C311/12),C311/12,"")</f>
        <v/>
      </c>
      <c r="C311" s="783" t="n">
        <v>296</v>
      </c>
      <c r="D311" s="3146">
        <f>G310*$C$8/12</f>
        <v/>
      </c>
      <c r="E311" s="3146">
        <f>IF(C311&lt;=$C$9,0,$C$12-D311)</f>
        <v/>
      </c>
      <c r="G311" s="3146">
        <f>G310-E311</f>
        <v/>
      </c>
    </row>
    <row r="312">
      <c r="B312" s="1574">
        <f>IF(C312/12=INT(C312/12),C312/12,"")</f>
        <v/>
      </c>
      <c r="C312" s="783" t="n">
        <v>297</v>
      </c>
      <c r="D312" s="3146">
        <f>G311*$C$8/12</f>
        <v/>
      </c>
      <c r="E312" s="3146">
        <f>IF(C312&lt;=$C$9,0,$C$12-D312)</f>
        <v/>
      </c>
      <c r="G312" s="3146">
        <f>G311-E312</f>
        <v/>
      </c>
    </row>
    <row r="313">
      <c r="B313" s="1574">
        <f>IF(C313/12=INT(C313/12),C313/12,"")</f>
        <v/>
      </c>
      <c r="C313" s="783" t="n">
        <v>298</v>
      </c>
      <c r="D313" s="3146">
        <f>G312*$C$8/12</f>
        <v/>
      </c>
      <c r="E313" s="3146">
        <f>IF(C313&lt;=$C$9,0,$C$12-D313)</f>
        <v/>
      </c>
      <c r="G313" s="3146">
        <f>G312-E313</f>
        <v/>
      </c>
    </row>
    <row r="314">
      <c r="B314" s="1574">
        <f>IF(C314/12=INT(C314/12),C314/12,"")</f>
        <v/>
      </c>
      <c r="C314" s="783" t="n">
        <v>299</v>
      </c>
      <c r="D314" s="3146">
        <f>G313*$C$8/12</f>
        <v/>
      </c>
      <c r="E314" s="3146">
        <f>IF(C314&lt;=$C$9,0,$C$12-D314)</f>
        <v/>
      </c>
      <c r="G314" s="3146">
        <f>G313-E314</f>
        <v/>
      </c>
    </row>
    <row r="315">
      <c r="B315" s="1574">
        <f>IF(C315/12=INT(C315/12),C315/12,"")</f>
        <v/>
      </c>
      <c r="C315" s="783" t="n">
        <v>300</v>
      </c>
      <c r="D315" s="3146">
        <f>G314*$C$8/12</f>
        <v/>
      </c>
      <c r="E315" s="3146">
        <f>IF(C315&lt;=$C$9,0,$C$12-D315)</f>
        <v/>
      </c>
      <c r="G315" s="3146">
        <f>G314-E315</f>
        <v/>
      </c>
    </row>
    <row r="316">
      <c r="B316" s="1574">
        <f>IF(C316/12=INT(C316/12),C316/12,"")</f>
        <v/>
      </c>
      <c r="C316" s="783" t="n">
        <v>301</v>
      </c>
      <c r="D316" s="3146">
        <f>G315*$C$8/12</f>
        <v/>
      </c>
      <c r="E316" s="3146">
        <f>IF(C316&lt;=$C$9,0,$C$12-D316)</f>
        <v/>
      </c>
      <c r="G316" s="3146">
        <f>G315-E316</f>
        <v/>
      </c>
    </row>
    <row r="317">
      <c r="B317" s="1574">
        <f>IF(C317/12=INT(C317/12),C317/12,"")</f>
        <v/>
      </c>
      <c r="C317" s="783" t="n">
        <v>302</v>
      </c>
      <c r="D317" s="3146">
        <f>G316*$C$8/12</f>
        <v/>
      </c>
      <c r="E317" s="3146">
        <f>IF(C317&lt;=$C$9,0,$C$12-D317)</f>
        <v/>
      </c>
      <c r="G317" s="3146">
        <f>G316-E317</f>
        <v/>
      </c>
    </row>
    <row r="318">
      <c r="B318" s="1574">
        <f>IF(C318/12=INT(C318/12),C318/12,"")</f>
        <v/>
      </c>
      <c r="C318" s="783" t="n">
        <v>303</v>
      </c>
      <c r="D318" s="3146">
        <f>G317*$C$8/12</f>
        <v/>
      </c>
      <c r="E318" s="3146">
        <f>IF(C318&lt;=$C$9,0,$C$12-D318)</f>
        <v/>
      </c>
      <c r="G318" s="3146">
        <f>G317-E318</f>
        <v/>
      </c>
    </row>
    <row r="319">
      <c r="B319" s="1574">
        <f>IF(C319/12=INT(C319/12),C319/12,"")</f>
        <v/>
      </c>
      <c r="C319" s="783" t="n">
        <v>304</v>
      </c>
      <c r="D319" s="3146">
        <f>G318*$C$8/12</f>
        <v/>
      </c>
      <c r="E319" s="3146">
        <f>IF(C319&lt;=$C$9,0,$C$12-D319)</f>
        <v/>
      </c>
      <c r="G319" s="3146">
        <f>G318-E319</f>
        <v/>
      </c>
    </row>
    <row r="320">
      <c r="B320" s="1574">
        <f>IF(C320/12=INT(C320/12),C320/12,"")</f>
        <v/>
      </c>
      <c r="C320" s="783" t="n">
        <v>305</v>
      </c>
      <c r="D320" s="3146">
        <f>G319*$C$8/12</f>
        <v/>
      </c>
      <c r="E320" s="3146">
        <f>IF(C320&lt;=$C$9,0,$C$12-D320)</f>
        <v/>
      </c>
      <c r="G320" s="3146">
        <f>G319-E320</f>
        <v/>
      </c>
    </row>
    <row r="321">
      <c r="B321" s="1574">
        <f>IF(C321/12=INT(C321/12),C321/12,"")</f>
        <v/>
      </c>
      <c r="C321" s="783" t="n">
        <v>306</v>
      </c>
      <c r="D321" s="3146">
        <f>G320*$C$8/12</f>
        <v/>
      </c>
      <c r="E321" s="3146">
        <f>IF(C321&lt;=$C$9,0,$C$12-D321)</f>
        <v/>
      </c>
      <c r="G321" s="3146">
        <f>G320-E321</f>
        <v/>
      </c>
    </row>
    <row r="322">
      <c r="B322" s="1574">
        <f>IF(C322/12=INT(C322/12),C322/12,"")</f>
        <v/>
      </c>
      <c r="C322" s="783" t="n">
        <v>307</v>
      </c>
      <c r="D322" s="3146">
        <f>G321*$C$8/12</f>
        <v/>
      </c>
      <c r="E322" s="3146">
        <f>IF(C322&lt;=$C$9,0,$C$12-D322)</f>
        <v/>
      </c>
      <c r="G322" s="3146">
        <f>G321-E322</f>
        <v/>
      </c>
    </row>
    <row r="323">
      <c r="B323" s="1574">
        <f>IF(C323/12=INT(C323/12),C323/12,"")</f>
        <v/>
      </c>
      <c r="C323" s="783" t="n">
        <v>308</v>
      </c>
      <c r="D323" s="3146">
        <f>G322*$C$8/12</f>
        <v/>
      </c>
      <c r="E323" s="3146">
        <f>IF(C323&lt;=$C$9,0,$C$12-D323)</f>
        <v/>
      </c>
      <c r="G323" s="3146">
        <f>G322-E323</f>
        <v/>
      </c>
    </row>
    <row r="324">
      <c r="B324" s="1574">
        <f>IF(C324/12=INT(C324/12),C324/12,"")</f>
        <v/>
      </c>
      <c r="C324" s="783" t="n">
        <v>309</v>
      </c>
      <c r="D324" s="3146">
        <f>G323*$C$8/12</f>
        <v/>
      </c>
      <c r="E324" s="3146">
        <f>IF(C324&lt;=$C$9,0,$C$12-D324)</f>
        <v/>
      </c>
      <c r="G324" s="3146">
        <f>G323-E324</f>
        <v/>
      </c>
    </row>
    <row r="325">
      <c r="B325" s="1574">
        <f>IF(C325/12=INT(C325/12),C325/12,"")</f>
        <v/>
      </c>
      <c r="C325" s="783" t="n">
        <v>310</v>
      </c>
      <c r="D325" s="3146">
        <f>G324*$C$8/12</f>
        <v/>
      </c>
      <c r="E325" s="3146">
        <f>IF(C325&lt;=$C$9,0,$C$12-D325)</f>
        <v/>
      </c>
      <c r="G325" s="3146">
        <f>G324-E325</f>
        <v/>
      </c>
    </row>
    <row r="326">
      <c r="B326" s="1574">
        <f>IF(C326/12=INT(C326/12),C326/12,"")</f>
        <v/>
      </c>
      <c r="C326" s="783" t="n">
        <v>311</v>
      </c>
      <c r="D326" s="3146">
        <f>G325*$C$8/12</f>
        <v/>
      </c>
      <c r="E326" s="3146">
        <f>IF(C326&lt;=$C$9,0,$C$12-D326)</f>
        <v/>
      </c>
      <c r="G326" s="3146">
        <f>G325-E326</f>
        <v/>
      </c>
    </row>
    <row r="327">
      <c r="B327" s="1574">
        <f>IF(C327/12=INT(C327/12),C327/12,"")</f>
        <v/>
      </c>
      <c r="C327" s="783" t="n">
        <v>312</v>
      </c>
      <c r="D327" s="3146">
        <f>G326*$C$8/12</f>
        <v/>
      </c>
      <c r="E327" s="3146">
        <f>IF(C327&lt;=$C$9,0,$C$12-D327)</f>
        <v/>
      </c>
      <c r="G327" s="3146">
        <f>G326-E327</f>
        <v/>
      </c>
    </row>
    <row r="328">
      <c r="B328" s="1574">
        <f>IF(C328/12=INT(C328/12),C328/12,"")</f>
        <v/>
      </c>
      <c r="C328" s="783" t="n">
        <v>313</v>
      </c>
      <c r="D328" s="3146">
        <f>G327*$C$8/12</f>
        <v/>
      </c>
      <c r="E328" s="3146">
        <f>IF(C328&lt;=$C$9,0,$C$12-D328)</f>
        <v/>
      </c>
      <c r="G328" s="3146">
        <f>G327-E328</f>
        <v/>
      </c>
    </row>
    <row r="329">
      <c r="B329" s="1574">
        <f>IF(C329/12=INT(C329/12),C329/12,"")</f>
        <v/>
      </c>
      <c r="C329" s="783" t="n">
        <v>314</v>
      </c>
      <c r="D329" s="3146">
        <f>G328*$C$8/12</f>
        <v/>
      </c>
      <c r="E329" s="3146">
        <f>IF(C329&lt;=$C$9,0,$C$12-D329)</f>
        <v/>
      </c>
      <c r="G329" s="3146">
        <f>G328-E329</f>
        <v/>
      </c>
    </row>
    <row r="330">
      <c r="B330" s="1574">
        <f>IF(C330/12=INT(C330/12),C330/12,"")</f>
        <v/>
      </c>
      <c r="C330" s="783" t="n">
        <v>315</v>
      </c>
      <c r="D330" s="3146">
        <f>G329*$C$8/12</f>
        <v/>
      </c>
      <c r="E330" s="3146">
        <f>IF(C330&lt;=$C$9,0,$C$12-D330)</f>
        <v/>
      </c>
      <c r="G330" s="3146">
        <f>G329-E330</f>
        <v/>
      </c>
    </row>
    <row r="331">
      <c r="B331" s="1574">
        <f>IF(C331/12=INT(C331/12),C331/12,"")</f>
        <v/>
      </c>
      <c r="C331" s="783" t="n">
        <v>316</v>
      </c>
      <c r="D331" s="3146">
        <f>G330*$C$8/12</f>
        <v/>
      </c>
      <c r="E331" s="3146">
        <f>IF(C331&lt;=$C$9,0,$C$12-D331)</f>
        <v/>
      </c>
      <c r="G331" s="3146">
        <f>G330-E331</f>
        <v/>
      </c>
    </row>
    <row r="332">
      <c r="B332" s="1574">
        <f>IF(C332/12=INT(C332/12),C332/12,"")</f>
        <v/>
      </c>
      <c r="C332" s="783" t="n">
        <v>317</v>
      </c>
      <c r="D332" s="3146">
        <f>G331*$C$8/12</f>
        <v/>
      </c>
      <c r="E332" s="3146">
        <f>IF(C332&lt;=$C$9,0,$C$12-D332)</f>
        <v/>
      </c>
      <c r="G332" s="3146">
        <f>G331-E332</f>
        <v/>
      </c>
    </row>
    <row r="333">
      <c r="B333" s="1574">
        <f>IF(C333/12=INT(C333/12),C333/12,"")</f>
        <v/>
      </c>
      <c r="C333" s="783" t="n">
        <v>318</v>
      </c>
      <c r="D333" s="3146">
        <f>G332*$C$8/12</f>
        <v/>
      </c>
      <c r="E333" s="3146">
        <f>IF(C333&lt;=$C$9,0,$C$12-D333)</f>
        <v/>
      </c>
      <c r="G333" s="3146">
        <f>G332-E333</f>
        <v/>
      </c>
    </row>
    <row r="334">
      <c r="B334" s="1574">
        <f>IF(C334/12=INT(C334/12),C334/12,"")</f>
        <v/>
      </c>
      <c r="C334" s="783" t="n">
        <v>319</v>
      </c>
      <c r="D334" s="3146">
        <f>G333*$C$8/12</f>
        <v/>
      </c>
      <c r="E334" s="3146">
        <f>IF(C334&lt;=$C$9,0,$C$12-D334)</f>
        <v/>
      </c>
      <c r="G334" s="3146">
        <f>G333-E334</f>
        <v/>
      </c>
    </row>
    <row r="335">
      <c r="B335" s="1574">
        <f>IF(C335/12=INT(C335/12),C335/12,"")</f>
        <v/>
      </c>
      <c r="C335" s="783" t="n">
        <v>320</v>
      </c>
      <c r="D335" s="3146">
        <f>G334*$C$8/12</f>
        <v/>
      </c>
      <c r="E335" s="3146">
        <f>IF(C335&lt;=$C$9,0,$C$12-D335)</f>
        <v/>
      </c>
      <c r="G335" s="3146">
        <f>G334-E335</f>
        <v/>
      </c>
    </row>
    <row r="336">
      <c r="B336" s="1574">
        <f>IF(C336/12=INT(C336/12),C336/12,"")</f>
        <v/>
      </c>
      <c r="C336" s="783" t="n">
        <v>321</v>
      </c>
      <c r="D336" s="3146">
        <f>G335*$C$8/12</f>
        <v/>
      </c>
      <c r="E336" s="3146">
        <f>IF(C336&lt;=$C$9,0,$C$12-D336)</f>
        <v/>
      </c>
      <c r="G336" s="3146">
        <f>G335-E336</f>
        <v/>
      </c>
    </row>
    <row r="337">
      <c r="B337" s="1574">
        <f>IF(C337/12=INT(C337/12),C337/12,"")</f>
        <v/>
      </c>
      <c r="C337" s="783" t="n">
        <v>322</v>
      </c>
      <c r="D337" s="3146">
        <f>G336*$C$8/12</f>
        <v/>
      </c>
      <c r="E337" s="3146">
        <f>IF(C337&lt;=$C$9,0,$C$12-D337)</f>
        <v/>
      </c>
      <c r="G337" s="3146">
        <f>G336-E337</f>
        <v/>
      </c>
    </row>
    <row r="338">
      <c r="B338" s="1574">
        <f>IF(C338/12=INT(C338/12),C338/12,"")</f>
        <v/>
      </c>
      <c r="C338" s="783" t="n">
        <v>323</v>
      </c>
      <c r="D338" s="3146">
        <f>G337*$C$8/12</f>
        <v/>
      </c>
      <c r="E338" s="3146">
        <f>IF(C338&lt;=$C$9,0,$C$12-D338)</f>
        <v/>
      </c>
      <c r="G338" s="3146">
        <f>G337-E338</f>
        <v/>
      </c>
    </row>
    <row r="339">
      <c r="B339" s="1574">
        <f>IF(C339/12=INT(C339/12),C339/12,"")</f>
        <v/>
      </c>
      <c r="C339" s="783" t="n">
        <v>324</v>
      </c>
      <c r="D339" s="3146">
        <f>G338*$C$8/12</f>
        <v/>
      </c>
      <c r="E339" s="3146">
        <f>IF(C339&lt;=$C$9,0,$C$12-D339)</f>
        <v/>
      </c>
      <c r="G339" s="3146">
        <f>G338-E339</f>
        <v/>
      </c>
    </row>
    <row r="340">
      <c r="B340" s="1574">
        <f>IF(C340/12=INT(C340/12),C340/12,"")</f>
        <v/>
      </c>
      <c r="C340" s="783" t="n">
        <v>325</v>
      </c>
      <c r="D340" s="3146">
        <f>G339*$C$8/12</f>
        <v/>
      </c>
      <c r="E340" s="3146">
        <f>IF(C340&lt;=$C$9,0,$C$12-D340)</f>
        <v/>
      </c>
      <c r="G340" s="3146">
        <f>G339-E340</f>
        <v/>
      </c>
    </row>
    <row r="341">
      <c r="B341" s="1574">
        <f>IF(C341/12=INT(C341/12),C341/12,"")</f>
        <v/>
      </c>
      <c r="C341" s="783" t="n">
        <v>326</v>
      </c>
      <c r="D341" s="3146">
        <f>G340*$C$8/12</f>
        <v/>
      </c>
      <c r="E341" s="3146">
        <f>IF(C341&lt;=$C$9,0,$C$12-D341)</f>
        <v/>
      </c>
      <c r="G341" s="3146">
        <f>G340-E341</f>
        <v/>
      </c>
    </row>
    <row r="342">
      <c r="B342" s="1574">
        <f>IF(C342/12=INT(C342/12),C342/12,"")</f>
        <v/>
      </c>
      <c r="C342" s="783" t="n">
        <v>327</v>
      </c>
      <c r="D342" s="3146">
        <f>G341*$C$8/12</f>
        <v/>
      </c>
      <c r="E342" s="3146">
        <f>IF(C342&lt;=$C$9,0,$C$12-D342)</f>
        <v/>
      </c>
      <c r="G342" s="3146">
        <f>G341-E342</f>
        <v/>
      </c>
    </row>
    <row r="343">
      <c r="B343" s="1574">
        <f>IF(C343/12=INT(C343/12),C343/12,"")</f>
        <v/>
      </c>
      <c r="C343" s="783" t="n">
        <v>328</v>
      </c>
      <c r="D343" s="3146">
        <f>G342*$C$8/12</f>
        <v/>
      </c>
      <c r="E343" s="3146">
        <f>IF(C343&lt;=$C$9,0,$C$12-D343)</f>
        <v/>
      </c>
      <c r="G343" s="3146">
        <f>G342-E343</f>
        <v/>
      </c>
    </row>
    <row r="344">
      <c r="B344" s="1574">
        <f>IF(C344/12=INT(C344/12),C344/12,"")</f>
        <v/>
      </c>
      <c r="C344" s="783" t="n">
        <v>329</v>
      </c>
      <c r="D344" s="3146">
        <f>G343*$C$8/12</f>
        <v/>
      </c>
      <c r="E344" s="3146">
        <f>IF(C344&lt;=$C$9,0,$C$12-D344)</f>
        <v/>
      </c>
      <c r="G344" s="3146">
        <f>G343-E344</f>
        <v/>
      </c>
    </row>
    <row r="345">
      <c r="B345" s="1574">
        <f>IF(C345/12=INT(C345/12),C345/12,"")</f>
        <v/>
      </c>
      <c r="C345" s="783" t="n">
        <v>330</v>
      </c>
      <c r="D345" s="3146">
        <f>G344*$C$8/12</f>
        <v/>
      </c>
      <c r="E345" s="3146">
        <f>IF(C345&lt;=$C$9,0,$C$12-D345)</f>
        <v/>
      </c>
      <c r="G345" s="3146">
        <f>G344-E345</f>
        <v/>
      </c>
    </row>
    <row r="346">
      <c r="B346" s="1574">
        <f>IF(C346/12=INT(C346/12),C346/12,"")</f>
        <v/>
      </c>
      <c r="C346" s="783" t="n">
        <v>331</v>
      </c>
      <c r="D346" s="3146">
        <f>G345*$C$8/12</f>
        <v/>
      </c>
      <c r="E346" s="3146">
        <f>IF(C346&lt;=$C$9,0,$C$12-D346)</f>
        <v/>
      </c>
      <c r="G346" s="3146">
        <f>G345-E346</f>
        <v/>
      </c>
    </row>
    <row r="347">
      <c r="B347" s="1574">
        <f>IF(C347/12=INT(C347/12),C347/12,"")</f>
        <v/>
      </c>
      <c r="C347" s="783" t="n">
        <v>332</v>
      </c>
      <c r="D347" s="3146">
        <f>G346*$C$8/12</f>
        <v/>
      </c>
      <c r="E347" s="3146">
        <f>IF(C347&lt;=$C$9,0,$C$12-D347)</f>
        <v/>
      </c>
      <c r="G347" s="3146">
        <f>G346-E347</f>
        <v/>
      </c>
    </row>
    <row r="348">
      <c r="B348" s="1574">
        <f>IF(C348/12=INT(C348/12),C348/12,"")</f>
        <v/>
      </c>
      <c r="C348" s="783" t="n">
        <v>333</v>
      </c>
      <c r="D348" s="3146">
        <f>G347*$C$8/12</f>
        <v/>
      </c>
      <c r="E348" s="3146">
        <f>IF(C348&lt;=$C$9,0,$C$12-D348)</f>
        <v/>
      </c>
      <c r="G348" s="3146">
        <f>G347-E348</f>
        <v/>
      </c>
    </row>
    <row r="349">
      <c r="B349" s="1574">
        <f>IF(C349/12=INT(C349/12),C349/12,"")</f>
        <v/>
      </c>
      <c r="C349" s="783" t="n">
        <v>334</v>
      </c>
      <c r="D349" s="3146">
        <f>G348*$C$8/12</f>
        <v/>
      </c>
      <c r="E349" s="3146">
        <f>IF(C349&lt;=$C$9,0,$C$12-D349)</f>
        <v/>
      </c>
      <c r="G349" s="3146">
        <f>G348-E349</f>
        <v/>
      </c>
    </row>
    <row r="350">
      <c r="B350" s="1574">
        <f>IF(C350/12=INT(C350/12),C350/12,"")</f>
        <v/>
      </c>
      <c r="C350" s="783" t="n">
        <v>335</v>
      </c>
      <c r="D350" s="3146">
        <f>G349*$C$8/12</f>
        <v/>
      </c>
      <c r="E350" s="3146">
        <f>IF(C350&lt;=$C$9,0,$C$12-D350)</f>
        <v/>
      </c>
      <c r="G350" s="3146">
        <f>G349-E350</f>
        <v/>
      </c>
    </row>
    <row r="351">
      <c r="B351" s="1574">
        <f>IF(C351/12=INT(C351/12),C351/12,"")</f>
        <v/>
      </c>
      <c r="C351" s="783" t="n">
        <v>336</v>
      </c>
      <c r="D351" s="3146">
        <f>G350*$C$8/12</f>
        <v/>
      </c>
      <c r="E351" s="3146">
        <f>IF(C351&lt;=$C$9,0,$C$12-D351)</f>
        <v/>
      </c>
      <c r="G351" s="3146">
        <f>G350-E351</f>
        <v/>
      </c>
    </row>
    <row r="352">
      <c r="B352" s="1574">
        <f>IF(C352/12=INT(C352/12),C352/12,"")</f>
        <v/>
      </c>
      <c r="C352" s="783" t="n">
        <v>337</v>
      </c>
      <c r="D352" s="3146">
        <f>G351*$C$8/12</f>
        <v/>
      </c>
      <c r="E352" s="3146">
        <f>IF(C352&lt;=$C$9,0,$C$12-D352)</f>
        <v/>
      </c>
      <c r="G352" s="3146">
        <f>G351-E352</f>
        <v/>
      </c>
    </row>
    <row r="353">
      <c r="B353" s="1574">
        <f>IF(C353/12=INT(C353/12),C353/12,"")</f>
        <v/>
      </c>
      <c r="C353" s="783" t="n">
        <v>338</v>
      </c>
      <c r="D353" s="3146">
        <f>G352*$C$8/12</f>
        <v/>
      </c>
      <c r="E353" s="3146">
        <f>IF(C353&lt;=$C$9,0,$C$12-D353)</f>
        <v/>
      </c>
      <c r="G353" s="3146">
        <f>G352-E353</f>
        <v/>
      </c>
    </row>
    <row r="354">
      <c r="B354" s="1574">
        <f>IF(C354/12=INT(C354/12),C354/12,"")</f>
        <v/>
      </c>
      <c r="C354" s="783" t="n">
        <v>339</v>
      </c>
      <c r="D354" s="3146">
        <f>G353*$C$8/12</f>
        <v/>
      </c>
      <c r="E354" s="3146">
        <f>IF(C354&lt;=$C$9,0,$C$12-D354)</f>
        <v/>
      </c>
      <c r="G354" s="3146">
        <f>G353-E354</f>
        <v/>
      </c>
    </row>
    <row r="355">
      <c r="B355" s="1574">
        <f>IF(C355/12=INT(C355/12),C355/12,"")</f>
        <v/>
      </c>
      <c r="C355" s="783" t="n">
        <v>340</v>
      </c>
      <c r="D355" s="3146">
        <f>G354*$C$8/12</f>
        <v/>
      </c>
      <c r="E355" s="3146">
        <f>IF(C355&lt;=$C$9,0,$C$12-D355)</f>
        <v/>
      </c>
      <c r="G355" s="3146">
        <f>G354-E355</f>
        <v/>
      </c>
    </row>
    <row r="356">
      <c r="B356" s="1574">
        <f>IF(C356/12=INT(C356/12),C356/12,"")</f>
        <v/>
      </c>
      <c r="C356" s="783" t="n">
        <v>341</v>
      </c>
      <c r="D356" s="3146">
        <f>G355*$C$8/12</f>
        <v/>
      </c>
      <c r="E356" s="3146">
        <f>IF(C356&lt;=$C$9,0,$C$12-D356)</f>
        <v/>
      </c>
      <c r="G356" s="3146">
        <f>G355-E356</f>
        <v/>
      </c>
    </row>
    <row r="357">
      <c r="B357" s="1574">
        <f>IF(C357/12=INT(C357/12),C357/12,"")</f>
        <v/>
      </c>
      <c r="C357" s="783" t="n">
        <v>342</v>
      </c>
      <c r="D357" s="3146">
        <f>G356*$C$8/12</f>
        <v/>
      </c>
      <c r="E357" s="3146">
        <f>IF(C357&lt;=$C$9,0,$C$12-D357)</f>
        <v/>
      </c>
      <c r="G357" s="3146">
        <f>G356-E357</f>
        <v/>
      </c>
    </row>
    <row r="358">
      <c r="B358" s="1574">
        <f>IF(C358/12=INT(C358/12),C358/12,"")</f>
        <v/>
      </c>
      <c r="C358" s="783" t="n">
        <v>343</v>
      </c>
      <c r="D358" s="3146">
        <f>G357*$C$8/12</f>
        <v/>
      </c>
      <c r="E358" s="3146">
        <f>IF(C358&lt;=$C$9,0,$C$12-D358)</f>
        <v/>
      </c>
      <c r="G358" s="3146">
        <f>G357-E358</f>
        <v/>
      </c>
    </row>
    <row r="359">
      <c r="B359" s="1574">
        <f>IF(C359/12=INT(C359/12),C359/12,"")</f>
        <v/>
      </c>
      <c r="C359" s="783" t="n">
        <v>344</v>
      </c>
      <c r="D359" s="3146">
        <f>G358*$C$8/12</f>
        <v/>
      </c>
      <c r="E359" s="3146">
        <f>IF(C359&lt;=$C$9,0,$C$12-D359)</f>
        <v/>
      </c>
      <c r="G359" s="3146">
        <f>G358-E359</f>
        <v/>
      </c>
    </row>
    <row r="360">
      <c r="B360" s="1574">
        <f>IF(C360/12=INT(C360/12),C360/12,"")</f>
        <v/>
      </c>
      <c r="C360" s="783" t="n">
        <v>345</v>
      </c>
      <c r="D360" s="3146">
        <f>G359*$C$8/12</f>
        <v/>
      </c>
      <c r="E360" s="3146">
        <f>IF(C360&lt;=$C$9,0,$C$12-D360)</f>
        <v/>
      </c>
      <c r="G360" s="3146">
        <f>G359-E360</f>
        <v/>
      </c>
    </row>
    <row r="361">
      <c r="B361" s="1574">
        <f>IF(C361/12=INT(C361/12),C361/12,"")</f>
        <v/>
      </c>
      <c r="C361" s="783" t="n">
        <v>346</v>
      </c>
      <c r="D361" s="3146">
        <f>G360*$C$8/12</f>
        <v/>
      </c>
      <c r="E361" s="3146">
        <f>IF(C361&lt;=$C$9,0,$C$12-D361)</f>
        <v/>
      </c>
      <c r="G361" s="3146">
        <f>G360-E361</f>
        <v/>
      </c>
    </row>
    <row r="362">
      <c r="B362" s="1574">
        <f>IF(C362/12=INT(C362/12),C362/12,"")</f>
        <v/>
      </c>
      <c r="C362" s="783" t="n">
        <v>347</v>
      </c>
      <c r="D362" s="3146">
        <f>G361*$C$8/12</f>
        <v/>
      </c>
      <c r="E362" s="3146">
        <f>IF(C362&lt;=$C$9,0,$C$12-D362)</f>
        <v/>
      </c>
      <c r="G362" s="3146">
        <f>G361-E362</f>
        <v/>
      </c>
    </row>
    <row r="363">
      <c r="B363" s="1574">
        <f>IF(C363/12=INT(C363/12),C363/12,"")</f>
        <v/>
      </c>
      <c r="C363" s="783" t="n">
        <v>348</v>
      </c>
      <c r="D363" s="3146">
        <f>G362*$C$8/12</f>
        <v/>
      </c>
      <c r="E363" s="3146">
        <f>IF(C363&lt;=$C$9,0,$C$12-D363)</f>
        <v/>
      </c>
      <c r="G363" s="3146">
        <f>G362-E363</f>
        <v/>
      </c>
    </row>
    <row r="364">
      <c r="B364" s="1574">
        <f>IF(C364/12=INT(C364/12),C364/12,"")</f>
        <v/>
      </c>
      <c r="C364" s="783" t="n">
        <v>349</v>
      </c>
      <c r="D364" s="3146">
        <f>G363*$C$8/12</f>
        <v/>
      </c>
      <c r="E364" s="3146">
        <f>IF(C364&lt;=$C$9,0,$C$12-D364)</f>
        <v/>
      </c>
      <c r="G364" s="3146">
        <f>G363-E364</f>
        <v/>
      </c>
    </row>
    <row r="365">
      <c r="B365" s="1574">
        <f>IF(C365/12=INT(C365/12),C365/12,"")</f>
        <v/>
      </c>
      <c r="C365" s="783" t="n">
        <v>350</v>
      </c>
      <c r="D365" s="3146">
        <f>G364*$C$8/12</f>
        <v/>
      </c>
      <c r="E365" s="3146">
        <f>IF(C365&lt;=$C$9,0,$C$12-D365)</f>
        <v/>
      </c>
      <c r="G365" s="3146">
        <f>G364-E365</f>
        <v/>
      </c>
    </row>
    <row r="366">
      <c r="B366" s="1574">
        <f>IF(C366/12=INT(C366/12),C366/12,"")</f>
        <v/>
      </c>
      <c r="C366" s="783" t="n">
        <v>351</v>
      </c>
      <c r="D366" s="3146">
        <f>G365*$C$8/12</f>
        <v/>
      </c>
      <c r="E366" s="3146">
        <f>IF(C366&lt;=$C$9,0,$C$12-D366)</f>
        <v/>
      </c>
      <c r="G366" s="3146">
        <f>G365-E366</f>
        <v/>
      </c>
    </row>
    <row r="367">
      <c r="B367" s="1574">
        <f>IF(C367/12=INT(C367/12),C367/12,"")</f>
        <v/>
      </c>
      <c r="C367" s="783" t="n">
        <v>352</v>
      </c>
      <c r="D367" s="3146">
        <f>G366*$C$8/12</f>
        <v/>
      </c>
      <c r="E367" s="3146">
        <f>IF(C367&lt;=$C$9,0,$C$12-D367)</f>
        <v/>
      </c>
      <c r="G367" s="3146">
        <f>G366-E367</f>
        <v/>
      </c>
    </row>
    <row r="368">
      <c r="B368" s="1574">
        <f>IF(C368/12=INT(C368/12),C368/12,"")</f>
        <v/>
      </c>
      <c r="C368" s="783" t="n">
        <v>353</v>
      </c>
      <c r="D368" s="3146">
        <f>G367*$C$8/12</f>
        <v/>
      </c>
      <c r="E368" s="3146">
        <f>IF(C368&lt;=$C$9,0,$C$12-D368)</f>
        <v/>
      </c>
      <c r="G368" s="3146">
        <f>G367-E368</f>
        <v/>
      </c>
    </row>
    <row r="369">
      <c r="B369" s="1574">
        <f>IF(C369/12=INT(C369/12),C369/12,"")</f>
        <v/>
      </c>
      <c r="C369" s="783" t="n">
        <v>354</v>
      </c>
      <c r="D369" s="3146">
        <f>G368*$C$8/12</f>
        <v/>
      </c>
      <c r="E369" s="3146">
        <f>IF(C369&lt;=$C$9,0,$C$12-D369)</f>
        <v/>
      </c>
      <c r="G369" s="3146">
        <f>G368-E369</f>
        <v/>
      </c>
    </row>
    <row r="370">
      <c r="B370" s="1574">
        <f>IF(C370/12=INT(C370/12),C370/12,"")</f>
        <v/>
      </c>
      <c r="C370" s="783" t="n">
        <v>355</v>
      </c>
      <c r="D370" s="3146">
        <f>G369*$C$8/12</f>
        <v/>
      </c>
      <c r="E370" s="3146">
        <f>IF(C370&lt;=$C$9,0,$C$12-D370)</f>
        <v/>
      </c>
      <c r="G370" s="3146">
        <f>G369-E370</f>
        <v/>
      </c>
    </row>
    <row r="371">
      <c r="B371" s="1574">
        <f>IF(C371/12=INT(C371/12),C371/12,"")</f>
        <v/>
      </c>
      <c r="C371" s="783" t="n">
        <v>356</v>
      </c>
      <c r="D371" s="3146">
        <f>G370*$C$8/12</f>
        <v/>
      </c>
      <c r="E371" s="3146">
        <f>IF(C371&lt;=$C$9,0,$C$12-D371)</f>
        <v/>
      </c>
      <c r="G371" s="3146">
        <f>G370-E371</f>
        <v/>
      </c>
    </row>
    <row r="372">
      <c r="B372" s="1574">
        <f>IF(C372/12=INT(C372/12),C372/12,"")</f>
        <v/>
      </c>
      <c r="C372" s="783" t="n">
        <v>357</v>
      </c>
      <c r="D372" s="3146">
        <f>G371*$C$8/12</f>
        <v/>
      </c>
      <c r="E372" s="3146">
        <f>IF(C372&lt;=$C$9,0,$C$12-D372)</f>
        <v/>
      </c>
      <c r="G372" s="3146">
        <f>G371-E372</f>
        <v/>
      </c>
    </row>
    <row r="373">
      <c r="B373" s="1574">
        <f>IF(C373/12=INT(C373/12),C373/12,"")</f>
        <v/>
      </c>
      <c r="C373" s="783" t="n">
        <v>358</v>
      </c>
      <c r="D373" s="3146">
        <f>G372*$C$8/12</f>
        <v/>
      </c>
      <c r="E373" s="3146">
        <f>IF(C373&lt;=$C$9,0,$C$12-D373)</f>
        <v/>
      </c>
      <c r="G373" s="3146">
        <f>G372-E373</f>
        <v/>
      </c>
    </row>
    <row r="374">
      <c r="B374" s="1574">
        <f>IF(C374/12=INT(C374/12),C374/12,"")</f>
        <v/>
      </c>
      <c r="C374" s="783" t="n">
        <v>359</v>
      </c>
      <c r="D374" s="3146">
        <f>G373*$C$8/12</f>
        <v/>
      </c>
      <c r="E374" s="3146">
        <f>IF(C374&lt;=$C$9,0,$C$12-D374)</f>
        <v/>
      </c>
      <c r="G374" s="3146">
        <f>G373-E374</f>
        <v/>
      </c>
    </row>
    <row r="375">
      <c r="B375" s="1574">
        <f>IF(C375/12=INT(C375/12),C375/12,"")</f>
        <v/>
      </c>
      <c r="C375" s="783" t="n">
        <v>360</v>
      </c>
      <c r="D375" s="3146">
        <f>G374*$C$8/12</f>
        <v/>
      </c>
      <c r="E375" s="3146">
        <f>IF(C375&lt;=$C$9,0,$C$12-D375)</f>
        <v/>
      </c>
      <c r="G375" s="3146">
        <f>G374-E375</f>
        <v/>
      </c>
    </row>
  </sheetData>
  <pageMargins left="0.7" right="0.7" top="0.75" bottom="0.75" header="0.3" footer="0.3"/>
  <pageSetup orientation="portrait" horizontalDpi="1200" verticalDpi="1200"/>
</worksheet>
</file>

<file path=xl/worksheets/sheet15.xml><?xml version="1.0" encoding="utf-8"?>
<worksheet xmlns="http://schemas.openxmlformats.org/spreadsheetml/2006/main">
  <sheetPr codeName="Sheet30">
    <tabColor theme="1" tint="0.499984740745262"/>
    <outlinePr summaryBelow="1" summaryRight="1"/>
    <pageSetUpPr/>
  </sheetPr>
  <dimension ref="B2:M375"/>
  <sheetViews>
    <sheetView workbookViewId="0">
      <selection activeCell="A1" sqref="A1"/>
    </sheetView>
  </sheetViews>
  <sheetFormatPr baseColWidth="8" defaultColWidth="9.46484375" defaultRowHeight="14.25"/>
  <cols>
    <col width="3.46484375" customWidth="1" style="3145" min="1" max="1"/>
    <col width="24.46484375" customWidth="1" style="3145" min="2" max="2"/>
    <col width="13.46484375" customWidth="1" style="3145" min="3" max="3"/>
    <col width="12.46484375" customWidth="1" style="3146" min="4" max="6"/>
    <col width="15.46484375" customWidth="1" style="3146" min="7" max="7"/>
    <col width="4.46484375" customWidth="1" style="3145" min="8" max="8"/>
    <col width="21" customWidth="1" style="3145" min="9" max="9"/>
    <col width="16.46484375" customWidth="1" style="3145" min="10" max="11"/>
    <col width="10.46484375" bestFit="1" customWidth="1" style="3145" min="12" max="12"/>
    <col width="9.46484375" customWidth="1" style="3145" min="13" max="16384"/>
  </cols>
  <sheetData>
    <row r="2" ht="21" customHeight="1" s="2885">
      <c r="B2" s="775" t="inlineStr">
        <is>
          <t>LOAN CALCULATION</t>
        </is>
      </c>
    </row>
    <row r="3" ht="18" customHeight="1" s="2885">
      <c r="B3" s="622" t="n"/>
    </row>
    <row r="4">
      <c r="B4" s="776" t="n"/>
    </row>
    <row r="5">
      <c r="B5" s="3145" t="inlineStr">
        <is>
          <t>Principal</t>
        </is>
      </c>
      <c r="C5" s="3146">
        <f>'Sensitivity-High'!C35</f>
        <v/>
      </c>
    </row>
    <row r="6">
      <c r="B6" s="3145" t="inlineStr">
        <is>
          <t>Initial Funding</t>
        </is>
      </c>
      <c r="C6" s="3146">
        <f>C5-K27-K39-K51-K63</f>
        <v/>
      </c>
    </row>
    <row r="7">
      <c r="B7" s="3145" t="inlineStr">
        <is>
          <t>Amortization (Months)</t>
        </is>
      </c>
      <c r="C7" s="777">
        <f>'Exec Summ'!F16</f>
        <v/>
      </c>
    </row>
    <row r="8">
      <c r="B8" s="3145" t="inlineStr">
        <is>
          <t>Interest Rate</t>
        </is>
      </c>
      <c r="C8" s="778">
        <f>'Exec Summ'!F17</f>
        <v/>
      </c>
      <c r="D8" s="3147" t="n"/>
      <c r="E8" s="3147" t="n"/>
      <c r="F8" s="3147" t="n"/>
    </row>
    <row r="9">
      <c r="B9" s="3145" t="inlineStr">
        <is>
          <t>Interest Only (Months)</t>
        </is>
      </c>
      <c r="C9" s="777">
        <f>'Exec Summ'!F18</f>
        <v/>
      </c>
    </row>
    <row r="10">
      <c r="B10" s="3145" t="inlineStr">
        <is>
          <t>Loan Origination Fee</t>
        </is>
      </c>
      <c r="C10" s="908" t="n">
        <v>0</v>
      </c>
      <c r="D10" s="3147" t="n"/>
      <c r="E10" s="3147" t="n"/>
      <c r="F10" s="3147" t="n"/>
    </row>
    <row r="11">
      <c r="B11" s="3145" t="inlineStr">
        <is>
          <t>Loan Origination Fee</t>
        </is>
      </c>
      <c r="C11" s="3147">
        <f>C5*C10</f>
        <v/>
      </c>
      <c r="D11" s="3147" t="n"/>
      <c r="E11" s="3147" t="n"/>
      <c r="F11" s="3147" t="n"/>
    </row>
    <row r="12">
      <c r="B12" s="3145" t="inlineStr">
        <is>
          <t>Loan Payment (Monthly)</t>
        </is>
      </c>
      <c r="C12" s="3148">
        <f>-PMT(C8/12,C7,C5)</f>
        <v/>
      </c>
    </row>
    <row r="13">
      <c r="B13" s="3145" t="inlineStr">
        <is>
          <t>Loan Payment (Annual)</t>
        </is>
      </c>
      <c r="C13" s="3148">
        <f>C12*12</f>
        <v/>
      </c>
    </row>
    <row r="15">
      <c r="B15" s="3149" t="inlineStr">
        <is>
          <t>Year</t>
        </is>
      </c>
      <c r="C15" s="3149" t="inlineStr">
        <is>
          <t>Month</t>
        </is>
      </c>
      <c r="D15" s="3150" t="inlineStr">
        <is>
          <t>Interest</t>
        </is>
      </c>
      <c r="E15" s="3150" t="inlineStr">
        <is>
          <t>Principal</t>
        </is>
      </c>
      <c r="F15" s="3150" t="inlineStr">
        <is>
          <t>Sweep</t>
        </is>
      </c>
      <c r="G15" s="3150" t="inlineStr">
        <is>
          <t>Balance</t>
        </is>
      </c>
      <c r="I15" s="3150" t="inlineStr">
        <is>
          <t>Annual Debt Service</t>
        </is>
      </c>
      <c r="J15" s="3150" t="inlineStr">
        <is>
          <t>Year 1 Principal</t>
        </is>
      </c>
      <c r="K15" s="3150" t="inlineStr">
        <is>
          <t>Loan Funding</t>
        </is>
      </c>
      <c r="L15" s="3145" t="inlineStr">
        <is>
          <t>Principal</t>
        </is>
      </c>
      <c r="M15" s="3145" t="inlineStr">
        <is>
          <t>Interest</t>
        </is>
      </c>
    </row>
    <row r="16">
      <c r="B16" s="1574">
        <f>IF(C16/12=INT(C16/12),C16/12,"")</f>
        <v/>
      </c>
      <c r="C16" s="783" t="n">
        <v>1</v>
      </c>
      <c r="D16" s="3146">
        <f>C5*C8/12</f>
        <v/>
      </c>
      <c r="E16" s="3146">
        <f>IF(C16&lt;=$C$9,0,$C$12-D16)</f>
        <v/>
      </c>
      <c r="G16" s="3146">
        <f>C5-E16</f>
        <v/>
      </c>
    </row>
    <row r="17">
      <c r="B17" s="1574">
        <f>IF(C17/12=INT(C17/12),C17/12,"")</f>
        <v/>
      </c>
      <c r="C17" s="783" t="n">
        <v>2</v>
      </c>
      <c r="D17" s="3146">
        <f>G16*$C$8/12</f>
        <v/>
      </c>
      <c r="E17" s="3146">
        <f>IF(C17&lt;=$C$9,0,$C$12-D17)</f>
        <v/>
      </c>
      <c r="G17" s="3146">
        <f>G16-E17</f>
        <v/>
      </c>
    </row>
    <row r="18">
      <c r="B18" s="1574">
        <f>IF(C18/12=INT(C18/12),C18/12,"")</f>
        <v/>
      </c>
      <c r="C18" s="783" t="n">
        <v>3</v>
      </c>
      <c r="D18" s="3146">
        <f>G17*$C$8/12</f>
        <v/>
      </c>
      <c r="E18" s="3146">
        <f>IF(C18&lt;=$C$9,0,$C$12-D18)</f>
        <v/>
      </c>
      <c r="G18" s="3146">
        <f>G17-E18</f>
        <v/>
      </c>
    </row>
    <row r="19">
      <c r="B19" s="1574">
        <f>IF(C19/12=INT(C19/12),C19/12,"")</f>
        <v/>
      </c>
      <c r="C19" s="783" t="n">
        <v>4</v>
      </c>
      <c r="D19" s="3146">
        <f>G18*$C$8/12</f>
        <v/>
      </c>
      <c r="E19" s="3146">
        <f>IF(C19&lt;=$C$9,0,$C$12-D19)</f>
        <v/>
      </c>
      <c r="G19" s="3146">
        <f>G18-E19</f>
        <v/>
      </c>
    </row>
    <row r="20">
      <c r="B20" s="1574">
        <f>IF(C20/12=INT(C20/12),C20/12,"")</f>
        <v/>
      </c>
      <c r="C20" s="783" t="n">
        <v>5</v>
      </c>
      <c r="D20" s="3146">
        <f>G19*$C$8/12</f>
        <v/>
      </c>
      <c r="E20" s="3146">
        <f>IF(C20&lt;=$C$9,0,$C$12-D20)</f>
        <v/>
      </c>
      <c r="G20" s="3146">
        <f>G19-E20</f>
        <v/>
      </c>
    </row>
    <row r="21">
      <c r="B21" s="1574">
        <f>IF(C21/12=INT(C21/12),C21/12,"")</f>
        <v/>
      </c>
      <c r="C21" s="783" t="n">
        <v>6</v>
      </c>
      <c r="D21" s="3146">
        <f>G20*$C$8/12</f>
        <v/>
      </c>
      <c r="E21" s="3146">
        <f>IF(C21&lt;=$C$9,0,$C$12-D21)</f>
        <v/>
      </c>
      <c r="G21" s="3146">
        <f>G20-E21</f>
        <v/>
      </c>
    </row>
    <row r="22">
      <c r="B22" s="1574">
        <f>IF(C22/12=INT(C22/12),C22/12,"")</f>
        <v/>
      </c>
      <c r="C22" s="783" t="n">
        <v>7</v>
      </c>
      <c r="D22" s="3146">
        <f>G21*$C$8/12</f>
        <v/>
      </c>
      <c r="E22" s="3146">
        <f>IF(C22&lt;=$C$9,0,$C$12-D22)</f>
        <v/>
      </c>
      <c r="G22" s="3146">
        <f>G21-E22</f>
        <v/>
      </c>
    </row>
    <row r="23">
      <c r="B23" s="1574">
        <f>IF(C23/12=INT(C23/12),C23/12,"")</f>
        <v/>
      </c>
      <c r="C23" s="783" t="n">
        <v>8</v>
      </c>
      <c r="D23" s="3146">
        <f>G22*$C$8/12</f>
        <v/>
      </c>
      <c r="E23" s="3146">
        <f>IF(C23&lt;=$C$9,0,$C$12-D23)</f>
        <v/>
      </c>
      <c r="G23" s="3146">
        <f>G22-E23</f>
        <v/>
      </c>
    </row>
    <row r="24">
      <c r="B24" s="1574">
        <f>IF(C24/12=INT(C24/12),C24/12,"")</f>
        <v/>
      </c>
      <c r="C24" s="783" t="n">
        <v>9</v>
      </c>
      <c r="D24" s="3146">
        <f>G23*$C$8/12</f>
        <v/>
      </c>
      <c r="E24" s="3146">
        <f>IF(C24&lt;=$C$9,0,$C$12-D24)</f>
        <v/>
      </c>
      <c r="G24" s="3146">
        <f>G23-E24</f>
        <v/>
      </c>
    </row>
    <row r="25">
      <c r="B25" s="1574">
        <f>IF(C25/12=INT(C25/12),C25/12,"")</f>
        <v/>
      </c>
      <c r="C25" s="783" t="n">
        <v>10</v>
      </c>
      <c r="D25" s="3146">
        <f>G24*$C$8/12</f>
        <v/>
      </c>
      <c r="E25" s="3146">
        <f>IF(C25&lt;=$C$9,0,$C$12-D25)</f>
        <v/>
      </c>
      <c r="G25" s="3146">
        <f>G24-E25</f>
        <v/>
      </c>
    </row>
    <row r="26">
      <c r="B26" s="1574">
        <f>IF(C26/12=INT(C26/12),C26/12,"")</f>
        <v/>
      </c>
      <c r="C26" s="783" t="n">
        <v>11</v>
      </c>
      <c r="D26" s="3146">
        <f>G25*$C$8/12</f>
        <v/>
      </c>
      <c r="E26" s="3146">
        <f>IF(C26&lt;=$C$9,0,$C$12-D26)</f>
        <v/>
      </c>
      <c r="G26" s="3146">
        <f>G25-E26</f>
        <v/>
      </c>
    </row>
    <row r="27">
      <c r="B27" s="1574">
        <f>IF(C27/12=INT(C27/12),C27/12,"")</f>
        <v/>
      </c>
      <c r="C27" s="783" t="n">
        <v>12</v>
      </c>
      <c r="D27" s="3146">
        <f>G26*$C$8/12</f>
        <v/>
      </c>
      <c r="E27" s="3146">
        <f>IF(C27&lt;=$C$9,0,$C$12-D27)</f>
        <v/>
      </c>
      <c r="G27" s="3146">
        <f>G26-E27</f>
        <v/>
      </c>
      <c r="I27" s="3151">
        <f>SUM(D16:F27)</f>
        <v/>
      </c>
      <c r="J27" s="3151">
        <f>SUM(E16:E27)</f>
        <v/>
      </c>
      <c r="K27" s="3152" t="n">
        <v>0</v>
      </c>
      <c r="L27" s="3151">
        <f>SUM(E16:E27)</f>
        <v/>
      </c>
      <c r="M27" s="3151">
        <f>SUM(D16:D27)</f>
        <v/>
      </c>
    </row>
    <row r="28">
      <c r="B28" s="1574">
        <f>IF(C28/12=INT(C28/12),C28/12,"")</f>
        <v/>
      </c>
      <c r="C28" s="783" t="n">
        <v>13</v>
      </c>
      <c r="D28" s="3146">
        <f>G27*$C$8/12</f>
        <v/>
      </c>
      <c r="E28" s="3146">
        <f>IF(C28&lt;=$C$9,0,$C$12-D28)</f>
        <v/>
      </c>
      <c r="G28" s="3146">
        <f>G27-E28</f>
        <v/>
      </c>
    </row>
    <row r="29">
      <c r="B29" s="1574">
        <f>IF(C29/12=INT(C29/12),C29/12,"")</f>
        <v/>
      </c>
      <c r="C29" s="783" t="n">
        <v>14</v>
      </c>
      <c r="D29" s="3146">
        <f>G28*$C$8/12</f>
        <v/>
      </c>
      <c r="E29" s="3146">
        <f>IF(C29&lt;=$C$9,0,$C$12-D29)</f>
        <v/>
      </c>
      <c r="G29" s="3146">
        <f>G28-E29</f>
        <v/>
      </c>
    </row>
    <row r="30">
      <c r="B30" s="1574">
        <f>IF(C30/12=INT(C30/12),C30/12,"")</f>
        <v/>
      </c>
      <c r="C30" s="783" t="n">
        <v>15</v>
      </c>
      <c r="D30" s="3146">
        <f>G29*$C$8/12</f>
        <v/>
      </c>
      <c r="E30" s="3146">
        <f>IF(C30&lt;=$C$9,0,$C$12-D30)</f>
        <v/>
      </c>
      <c r="G30" s="3146">
        <f>G29-E30</f>
        <v/>
      </c>
    </row>
    <row r="31">
      <c r="B31" s="1574">
        <f>IF(C31/12=INT(C31/12),C31/12,"")</f>
        <v/>
      </c>
      <c r="C31" s="783" t="n">
        <v>16</v>
      </c>
      <c r="D31" s="3146">
        <f>G30*$C$8/12</f>
        <v/>
      </c>
      <c r="E31" s="3146">
        <f>IF(C31&lt;=$C$9,0,$C$12-D31)</f>
        <v/>
      </c>
      <c r="G31" s="3146">
        <f>G30-E31</f>
        <v/>
      </c>
    </row>
    <row r="32">
      <c r="B32" s="1574">
        <f>IF(C32/12=INT(C32/12),C32/12,"")</f>
        <v/>
      </c>
      <c r="C32" s="783" t="n">
        <v>17</v>
      </c>
      <c r="D32" s="3146">
        <f>G31*$C$8/12</f>
        <v/>
      </c>
      <c r="E32" s="3146">
        <f>IF(C32&lt;=$C$9,0,$C$12-D32)</f>
        <v/>
      </c>
      <c r="G32" s="3146">
        <f>G31-E32</f>
        <v/>
      </c>
    </row>
    <row r="33">
      <c r="B33" s="1574">
        <f>IF(C33/12=INT(C33/12),C33/12,"")</f>
        <v/>
      </c>
      <c r="C33" s="783" t="n">
        <v>18</v>
      </c>
      <c r="D33" s="3146">
        <f>G32*$C$8/12</f>
        <v/>
      </c>
      <c r="E33" s="3146">
        <f>IF(C33&lt;=$C$9,0,$C$12-D33)</f>
        <v/>
      </c>
      <c r="G33" s="3146">
        <f>G32-E33</f>
        <v/>
      </c>
    </row>
    <row r="34">
      <c r="B34" s="1574">
        <f>IF(C34/12=INT(C34/12),C34/12,"")</f>
        <v/>
      </c>
      <c r="C34" s="783" t="n">
        <v>19</v>
      </c>
      <c r="D34" s="3146">
        <f>G33*$C$8/12</f>
        <v/>
      </c>
      <c r="E34" s="3146">
        <f>IF(C34&lt;=$C$9,0,$C$12-D34)</f>
        <v/>
      </c>
      <c r="G34" s="3146">
        <f>G33-E34</f>
        <v/>
      </c>
    </row>
    <row r="35">
      <c r="B35" s="1574">
        <f>IF(C35/12=INT(C35/12),C35/12,"")</f>
        <v/>
      </c>
      <c r="C35" s="783" t="n">
        <v>20</v>
      </c>
      <c r="D35" s="3146">
        <f>G34*$C$8/12</f>
        <v/>
      </c>
      <c r="E35" s="3146">
        <f>IF(C35&lt;=$C$9,0,$C$12-D35)</f>
        <v/>
      </c>
      <c r="G35" s="3146">
        <f>G34-E35</f>
        <v/>
      </c>
    </row>
    <row r="36">
      <c r="B36" s="1574">
        <f>IF(C36/12=INT(C36/12),C36/12,"")</f>
        <v/>
      </c>
      <c r="C36" s="783" t="n">
        <v>21</v>
      </c>
      <c r="D36" s="3146">
        <f>G35*$C$8/12</f>
        <v/>
      </c>
      <c r="E36" s="3146">
        <f>IF(C36&lt;=$C$9,0,$C$12-D36)</f>
        <v/>
      </c>
      <c r="G36" s="3146">
        <f>G35-E36</f>
        <v/>
      </c>
    </row>
    <row r="37">
      <c r="B37" s="1574">
        <f>IF(C37/12=INT(C37/12),C37/12,"")</f>
        <v/>
      </c>
      <c r="C37" s="783" t="n">
        <v>22</v>
      </c>
      <c r="D37" s="3146">
        <f>G36*$C$8/12</f>
        <v/>
      </c>
      <c r="E37" s="3146">
        <f>IF(C37&lt;=$C$9,0,$C$12-D37)</f>
        <v/>
      </c>
      <c r="G37" s="3146">
        <f>G36-E37</f>
        <v/>
      </c>
    </row>
    <row r="38">
      <c r="B38" s="1574">
        <f>IF(C38/12=INT(C38/12),C38/12,"")</f>
        <v/>
      </c>
      <c r="C38" s="783" t="n">
        <v>23</v>
      </c>
      <c r="D38" s="3146">
        <f>G37*$C$8/12</f>
        <v/>
      </c>
      <c r="E38" s="3146">
        <f>IF(C38&lt;=$C$9,0,$C$12-D38)</f>
        <v/>
      </c>
      <c r="G38" s="3146">
        <f>G37-E38</f>
        <v/>
      </c>
    </row>
    <row r="39">
      <c r="B39" s="1574">
        <f>IF(C39/12=INT(C39/12),C39/12,"")</f>
        <v/>
      </c>
      <c r="C39" s="783" t="n">
        <v>24</v>
      </c>
      <c r="D39" s="3146">
        <f>G38*$C$8/12</f>
        <v/>
      </c>
      <c r="E39" s="3146">
        <f>IF(C39&lt;=$C$9,0,$C$12-D39)</f>
        <v/>
      </c>
      <c r="G39" s="3146">
        <f>G38-E39</f>
        <v/>
      </c>
      <c r="I39" s="3151">
        <f>SUM(D28:F39)</f>
        <v/>
      </c>
      <c r="K39" s="3152" t="n">
        <v>0</v>
      </c>
      <c r="L39" s="3151">
        <f>SUM(E28:E39)</f>
        <v/>
      </c>
      <c r="M39" s="3151">
        <f>SUM(D28:D39)</f>
        <v/>
      </c>
    </row>
    <row r="40">
      <c r="B40" s="1574">
        <f>IF(C40/12=INT(C40/12),C40/12,"")</f>
        <v/>
      </c>
      <c r="C40" s="783" t="n">
        <v>25</v>
      </c>
      <c r="D40" s="3146">
        <f>G39*$C$8/12</f>
        <v/>
      </c>
      <c r="E40" s="3146">
        <f>IF(C40&lt;=$C$9,0,$C$12-D40)</f>
        <v/>
      </c>
      <c r="G40" s="3146">
        <f>G39-E40</f>
        <v/>
      </c>
    </row>
    <row r="41">
      <c r="B41" s="1574">
        <f>IF(C41/12=INT(C41/12),C41/12,"")</f>
        <v/>
      </c>
      <c r="C41" s="783" t="n">
        <v>26</v>
      </c>
      <c r="D41" s="3146">
        <f>G40*$C$8/12</f>
        <v/>
      </c>
      <c r="E41" s="3146">
        <f>IF(C41&lt;=$C$9,0,$C$12-D41)</f>
        <v/>
      </c>
      <c r="G41" s="3146">
        <f>G40-E41</f>
        <v/>
      </c>
    </row>
    <row r="42">
      <c r="B42" s="1574">
        <f>IF(C42/12=INT(C42/12),C42/12,"")</f>
        <v/>
      </c>
      <c r="C42" s="783" t="n">
        <v>27</v>
      </c>
      <c r="D42" s="3146">
        <f>G41*$C$8/12</f>
        <v/>
      </c>
      <c r="E42" s="3146">
        <f>IF(C42&lt;=$C$9,0,$C$12-D42)</f>
        <v/>
      </c>
      <c r="G42" s="3146">
        <f>G41-E42</f>
        <v/>
      </c>
    </row>
    <row r="43">
      <c r="B43" s="1574">
        <f>IF(C43/12=INT(C43/12),C43/12,"")</f>
        <v/>
      </c>
      <c r="C43" s="783" t="n">
        <v>28</v>
      </c>
      <c r="D43" s="3146">
        <f>G42*$C$8/12</f>
        <v/>
      </c>
      <c r="E43" s="3146">
        <f>IF(C43&lt;=$C$9,0,$C$12-D43)</f>
        <v/>
      </c>
      <c r="G43" s="3146">
        <f>G42-E43</f>
        <v/>
      </c>
    </row>
    <row r="44">
      <c r="B44" s="1574">
        <f>IF(C44/12=INT(C44/12),C44/12,"")</f>
        <v/>
      </c>
      <c r="C44" s="783" t="n">
        <v>29</v>
      </c>
      <c r="D44" s="3146">
        <f>G43*$C$8/12</f>
        <v/>
      </c>
      <c r="E44" s="3146">
        <f>IF(C44&lt;=$C$9,0,$C$12-D44)</f>
        <v/>
      </c>
      <c r="G44" s="3146">
        <f>G43-E44</f>
        <v/>
      </c>
    </row>
    <row r="45">
      <c r="B45" s="1574">
        <f>IF(C45/12=INT(C45/12),C45/12,"")</f>
        <v/>
      </c>
      <c r="C45" s="783" t="n">
        <v>30</v>
      </c>
      <c r="D45" s="3146">
        <f>G44*$C$8/12</f>
        <v/>
      </c>
      <c r="E45" s="3146">
        <f>IF(C45&lt;=$C$9,0,$C$12-D45)</f>
        <v/>
      </c>
      <c r="G45" s="3146">
        <f>G44-E45</f>
        <v/>
      </c>
    </row>
    <row r="46">
      <c r="B46" s="1574">
        <f>IF(C46/12=INT(C46/12),C46/12,"")</f>
        <v/>
      </c>
      <c r="C46" s="783" t="n">
        <v>31</v>
      </c>
      <c r="D46" s="3146">
        <f>G45*$C$8/12</f>
        <v/>
      </c>
      <c r="E46" s="3146">
        <f>IF(C46&lt;=$C$9,0,$C$12-D46)</f>
        <v/>
      </c>
      <c r="G46" s="3146">
        <f>G45-E46</f>
        <v/>
      </c>
    </row>
    <row r="47">
      <c r="B47" s="1574">
        <f>IF(C47/12=INT(C47/12),C47/12,"")</f>
        <v/>
      </c>
      <c r="C47" s="783" t="n">
        <v>32</v>
      </c>
      <c r="D47" s="3146">
        <f>G46*$C$8/12</f>
        <v/>
      </c>
      <c r="E47" s="3146">
        <f>IF(C47&lt;=$C$9,0,$C$12-D47)</f>
        <v/>
      </c>
      <c r="G47" s="3146">
        <f>G46-E47</f>
        <v/>
      </c>
    </row>
    <row r="48">
      <c r="B48" s="1574">
        <f>IF(C48/12=INT(C48/12),C48/12,"")</f>
        <v/>
      </c>
      <c r="C48" s="783" t="n">
        <v>33</v>
      </c>
      <c r="D48" s="3146">
        <f>G47*$C$8/12</f>
        <v/>
      </c>
      <c r="E48" s="3146">
        <f>IF(C48&lt;=$C$9,0,$C$12-D48)</f>
        <v/>
      </c>
      <c r="G48" s="3146">
        <f>G47-E48</f>
        <v/>
      </c>
    </row>
    <row r="49">
      <c r="B49" s="1574">
        <f>IF(C49/12=INT(C49/12),C49/12,"")</f>
        <v/>
      </c>
      <c r="C49" s="783" t="n">
        <v>34</v>
      </c>
      <c r="D49" s="3146">
        <f>G48*$C$8/12</f>
        <v/>
      </c>
      <c r="E49" s="3146">
        <f>IF(C49&lt;=$C$9,0,$C$12-D49)</f>
        <v/>
      </c>
      <c r="G49" s="3146">
        <f>G48-E49</f>
        <v/>
      </c>
    </row>
    <row r="50">
      <c r="B50" s="1574">
        <f>IF(C50/12=INT(C50/12),C50/12,"")</f>
        <v/>
      </c>
      <c r="C50" s="783" t="n">
        <v>35</v>
      </c>
      <c r="D50" s="3146">
        <f>G49*$C$8/12</f>
        <v/>
      </c>
      <c r="E50" s="3146">
        <f>IF(C50&lt;=$C$9,0,$C$12-D50)</f>
        <v/>
      </c>
      <c r="G50" s="3146">
        <f>G49-E50</f>
        <v/>
      </c>
    </row>
    <row r="51">
      <c r="B51" s="1574">
        <f>IF(C51/12=INT(C51/12),C51/12,"")</f>
        <v/>
      </c>
      <c r="C51" s="783" t="n">
        <v>36</v>
      </c>
      <c r="D51" s="3146">
        <f>G50*$C$8/12</f>
        <v/>
      </c>
      <c r="E51" s="3146">
        <f>IF(C51&lt;=$C$9,0,$C$12-D51)</f>
        <v/>
      </c>
      <c r="G51" s="3146">
        <f>G50-E51</f>
        <v/>
      </c>
      <c r="I51" s="3151">
        <f>SUM(D40:F51)</f>
        <v/>
      </c>
      <c r="K51" s="3152" t="n">
        <v>0</v>
      </c>
      <c r="L51" s="3151">
        <f>SUM(E40:E51)</f>
        <v/>
      </c>
      <c r="M51" s="3151">
        <f>SUM(D40:D51)</f>
        <v/>
      </c>
    </row>
    <row r="52">
      <c r="B52" s="1574">
        <f>IF(C52/12=INT(C52/12),C52/12,"")</f>
        <v/>
      </c>
      <c r="C52" s="783" t="n">
        <v>37</v>
      </c>
      <c r="D52" s="3146">
        <f>G51*$C$8/12</f>
        <v/>
      </c>
      <c r="E52" s="3146">
        <f>IF(C52&lt;=$C$9,0,$C$12-D52)</f>
        <v/>
      </c>
      <c r="G52" s="3146">
        <f>G51-E52</f>
        <v/>
      </c>
    </row>
    <row r="53">
      <c r="B53" s="1574">
        <f>IF(C53/12=INT(C53/12),C53/12,"")</f>
        <v/>
      </c>
      <c r="C53" s="783" t="n">
        <v>38</v>
      </c>
      <c r="D53" s="3146">
        <f>G52*$C$8/12</f>
        <v/>
      </c>
      <c r="E53" s="3146">
        <f>IF(C53&lt;=$C$9,0,$C$12-D53)</f>
        <v/>
      </c>
      <c r="G53" s="3146">
        <f>G52-E53</f>
        <v/>
      </c>
    </row>
    <row r="54">
      <c r="B54" s="1574">
        <f>IF(C54/12=INT(C54/12),C54/12,"")</f>
        <v/>
      </c>
      <c r="C54" s="783" t="n">
        <v>39</v>
      </c>
      <c r="D54" s="3146">
        <f>G53*$C$8/12</f>
        <v/>
      </c>
      <c r="E54" s="3146">
        <f>IF(C54&lt;=$C$9,0,$C$12-D54)</f>
        <v/>
      </c>
      <c r="G54" s="3146">
        <f>G53-E54</f>
        <v/>
      </c>
    </row>
    <row r="55">
      <c r="B55" s="1574">
        <f>IF(C55/12=INT(C55/12),C55/12,"")</f>
        <v/>
      </c>
      <c r="C55" s="783" t="n">
        <v>40</v>
      </c>
      <c r="D55" s="3146">
        <f>G54*$C$8/12</f>
        <v/>
      </c>
      <c r="E55" s="3146">
        <f>IF(C55&lt;=$C$9,0,$C$12-D55)</f>
        <v/>
      </c>
      <c r="G55" s="3146">
        <f>G54-E55</f>
        <v/>
      </c>
    </row>
    <row r="56">
      <c r="B56" s="1574">
        <f>IF(C56/12=INT(C56/12),C56/12,"")</f>
        <v/>
      </c>
      <c r="C56" s="783" t="n">
        <v>41</v>
      </c>
      <c r="D56" s="3146">
        <f>G55*$C$8/12</f>
        <v/>
      </c>
      <c r="E56" s="3146">
        <f>IF(C56&lt;=$C$9,0,$C$12-D56)</f>
        <v/>
      </c>
      <c r="G56" s="3146">
        <f>G55-E56</f>
        <v/>
      </c>
    </row>
    <row r="57">
      <c r="B57" s="1574">
        <f>IF(C57/12=INT(C57/12),C57/12,"")</f>
        <v/>
      </c>
      <c r="C57" s="783" t="n">
        <v>42</v>
      </c>
      <c r="D57" s="3146">
        <f>G56*$C$8/12</f>
        <v/>
      </c>
      <c r="E57" s="3146">
        <f>IF(C57&lt;=$C$9,0,$C$12-D57)</f>
        <v/>
      </c>
      <c r="G57" s="3146">
        <f>G56-E57</f>
        <v/>
      </c>
    </row>
    <row r="58">
      <c r="B58" s="1574">
        <f>IF(C58/12=INT(C58/12),C58/12,"")</f>
        <v/>
      </c>
      <c r="C58" s="783" t="n">
        <v>43</v>
      </c>
      <c r="D58" s="3146">
        <f>G57*$C$8/12</f>
        <v/>
      </c>
      <c r="E58" s="3146">
        <f>IF(C58&lt;=$C$9,0,$C$12-D58)</f>
        <v/>
      </c>
      <c r="G58" s="3146">
        <f>G57-E58</f>
        <v/>
      </c>
    </row>
    <row r="59">
      <c r="B59" s="1574">
        <f>IF(C59/12=INT(C59/12),C59/12,"")</f>
        <v/>
      </c>
      <c r="C59" s="783" t="n">
        <v>44</v>
      </c>
      <c r="D59" s="3146">
        <f>G58*$C$8/12</f>
        <v/>
      </c>
      <c r="E59" s="3146">
        <f>IF(C59&lt;=$C$9,0,$C$12-D59)</f>
        <v/>
      </c>
      <c r="G59" s="3146">
        <f>G58-E59</f>
        <v/>
      </c>
    </row>
    <row r="60">
      <c r="B60" s="1574">
        <f>IF(C60/12=INT(C60/12),C60/12,"")</f>
        <v/>
      </c>
      <c r="C60" s="783" t="n">
        <v>45</v>
      </c>
      <c r="D60" s="3146">
        <f>G59*$C$8/12</f>
        <v/>
      </c>
      <c r="E60" s="3146">
        <f>IF(C60&lt;=$C$9,0,$C$12-D60)</f>
        <v/>
      </c>
      <c r="G60" s="3146">
        <f>G59-E60</f>
        <v/>
      </c>
    </row>
    <row r="61">
      <c r="B61" s="1574">
        <f>IF(C61/12=INT(C61/12),C61/12,"")</f>
        <v/>
      </c>
      <c r="C61" s="783" t="n">
        <v>46</v>
      </c>
      <c r="D61" s="3146">
        <f>G60*$C$8/12</f>
        <v/>
      </c>
      <c r="E61" s="3146">
        <f>IF(C61&lt;=$C$9,0,$C$12-D61)</f>
        <v/>
      </c>
      <c r="G61" s="3146">
        <f>G60-E61</f>
        <v/>
      </c>
    </row>
    <row r="62">
      <c r="B62" s="1574">
        <f>IF(C62/12=INT(C62/12),C62/12,"")</f>
        <v/>
      </c>
      <c r="C62" s="783" t="n">
        <v>47</v>
      </c>
      <c r="D62" s="3146">
        <f>G61*$C$8/12</f>
        <v/>
      </c>
      <c r="E62" s="3146">
        <f>IF(C62&lt;=$C$9,0,$C$12-D62)</f>
        <v/>
      </c>
      <c r="G62" s="3146">
        <f>G61-E62</f>
        <v/>
      </c>
    </row>
    <row r="63">
      <c r="B63" s="1574">
        <f>IF(C63/12=INT(C63/12),C63/12,"")</f>
        <v/>
      </c>
      <c r="C63" s="783" t="n">
        <v>48</v>
      </c>
      <c r="D63" s="3146">
        <f>G62*$C$8/12</f>
        <v/>
      </c>
      <c r="E63" s="3146">
        <f>IF(C63&lt;=$C$9,0,$C$12-D63)</f>
        <v/>
      </c>
      <c r="G63" s="3146">
        <f>G62-E63</f>
        <v/>
      </c>
      <c r="I63" s="3151">
        <f>SUM(D52:F63)</f>
        <v/>
      </c>
      <c r="K63" s="3152" t="n">
        <v>0</v>
      </c>
      <c r="L63" s="3151">
        <f>SUM(E52:E63)</f>
        <v/>
      </c>
      <c r="M63" s="3151">
        <f>SUM(D52:D63)</f>
        <v/>
      </c>
    </row>
    <row r="64">
      <c r="B64" s="1574">
        <f>IF(C64/12=INT(C64/12),C64/12,"")</f>
        <v/>
      </c>
      <c r="C64" s="783" t="n">
        <v>49</v>
      </c>
      <c r="D64" s="3146">
        <f>G63*$C$8/12</f>
        <v/>
      </c>
      <c r="E64" s="3146">
        <f>IF(C64&lt;=$C$9,0,$C$12-D64)</f>
        <v/>
      </c>
      <c r="G64" s="3146">
        <f>G63-E64</f>
        <v/>
      </c>
    </row>
    <row r="65">
      <c r="B65" s="1574">
        <f>IF(C65/12=INT(C65/12),C65/12,"")</f>
        <v/>
      </c>
      <c r="C65" s="783" t="n">
        <v>50</v>
      </c>
      <c r="D65" s="3146">
        <f>G64*$C$8/12</f>
        <v/>
      </c>
      <c r="E65" s="3146">
        <f>IF(C65&lt;=$C$9,0,$C$12-D65)</f>
        <v/>
      </c>
      <c r="G65" s="3146">
        <f>G64-E65</f>
        <v/>
      </c>
    </row>
    <row r="66">
      <c r="B66" s="1574">
        <f>IF(C66/12=INT(C66/12),C66/12,"")</f>
        <v/>
      </c>
      <c r="C66" s="783" t="n">
        <v>51</v>
      </c>
      <c r="D66" s="3146">
        <f>G65*$C$8/12</f>
        <v/>
      </c>
      <c r="E66" s="3146">
        <f>IF(C66&lt;=$C$9,0,$C$12-D66)</f>
        <v/>
      </c>
      <c r="G66" s="3146">
        <f>G65-E66</f>
        <v/>
      </c>
    </row>
    <row r="67">
      <c r="B67" s="1574">
        <f>IF(C67/12=INT(C67/12),C67/12,"")</f>
        <v/>
      </c>
      <c r="C67" s="783" t="n">
        <v>52</v>
      </c>
      <c r="D67" s="3146">
        <f>G66*$C$8/12</f>
        <v/>
      </c>
      <c r="E67" s="3146">
        <f>IF(C67&lt;=$C$9,0,$C$12-D67)</f>
        <v/>
      </c>
      <c r="G67" s="3146">
        <f>G66-E67</f>
        <v/>
      </c>
    </row>
    <row r="68">
      <c r="B68" s="1574">
        <f>IF(C68/12=INT(C68/12),C68/12,"")</f>
        <v/>
      </c>
      <c r="C68" s="783" t="n">
        <v>53</v>
      </c>
      <c r="D68" s="3146">
        <f>G67*$C$8/12</f>
        <v/>
      </c>
      <c r="E68" s="3146">
        <f>IF(C68&lt;=$C$9,0,$C$12-D68)</f>
        <v/>
      </c>
      <c r="G68" s="3146">
        <f>G67-E68</f>
        <v/>
      </c>
    </row>
    <row r="69">
      <c r="B69" s="1574">
        <f>IF(C69/12=INT(C69/12),C69/12,"")</f>
        <v/>
      </c>
      <c r="C69" s="783" t="n">
        <v>54</v>
      </c>
      <c r="D69" s="3146">
        <f>G68*$C$8/12</f>
        <v/>
      </c>
      <c r="E69" s="3146">
        <f>IF(C69&lt;=$C$9,0,$C$12-D69)</f>
        <v/>
      </c>
      <c r="G69" s="3146">
        <f>G68-E69</f>
        <v/>
      </c>
    </row>
    <row r="70">
      <c r="B70" s="1574">
        <f>IF(C70/12=INT(C70/12),C70/12,"")</f>
        <v/>
      </c>
      <c r="C70" s="783" t="n">
        <v>55</v>
      </c>
      <c r="D70" s="3146">
        <f>G69*$C$8/12</f>
        <v/>
      </c>
      <c r="E70" s="3146">
        <f>IF(C70&lt;=$C$9,0,$C$12-D70)</f>
        <v/>
      </c>
      <c r="G70" s="3146">
        <f>G69-E70</f>
        <v/>
      </c>
    </row>
    <row r="71">
      <c r="B71" s="1574">
        <f>IF(C71/12=INT(C71/12),C71/12,"")</f>
        <v/>
      </c>
      <c r="C71" s="783" t="n">
        <v>56</v>
      </c>
      <c r="D71" s="3146">
        <f>G70*$C$8/12</f>
        <v/>
      </c>
      <c r="E71" s="3146">
        <f>IF(C71&lt;=$C$9,0,$C$12-D71)</f>
        <v/>
      </c>
      <c r="G71" s="3146">
        <f>G70-E71</f>
        <v/>
      </c>
    </row>
    <row r="72">
      <c r="B72" s="1574">
        <f>IF(C72/12=INT(C72/12),C72/12,"")</f>
        <v/>
      </c>
      <c r="C72" s="783" t="n">
        <v>57</v>
      </c>
      <c r="D72" s="3146">
        <f>G71*$C$8/12</f>
        <v/>
      </c>
      <c r="E72" s="3146">
        <f>IF(C72&lt;=$C$9,0,$C$12-D72)</f>
        <v/>
      </c>
      <c r="G72" s="3146">
        <f>G71-E72</f>
        <v/>
      </c>
    </row>
    <row r="73">
      <c r="B73" s="1574">
        <f>IF(C73/12=INT(C73/12),C73/12,"")</f>
        <v/>
      </c>
      <c r="C73" s="783" t="n">
        <v>58</v>
      </c>
      <c r="D73" s="3146">
        <f>G72*$C$8/12</f>
        <v/>
      </c>
      <c r="E73" s="3146">
        <f>IF(C73&lt;=$C$9,0,$C$12-D73)</f>
        <v/>
      </c>
      <c r="G73" s="3146">
        <f>G72-E73</f>
        <v/>
      </c>
    </row>
    <row r="74" ht="14.65" customHeight="1" s="2885" thickBot="1">
      <c r="B74" s="1574">
        <f>IF(C74/12=INT(C74/12),C74/12,"")</f>
        <v/>
      </c>
      <c r="C74" s="783" t="n">
        <v>59</v>
      </c>
      <c r="D74" s="3146">
        <f>G73*$C$8/12</f>
        <v/>
      </c>
      <c r="E74" s="3146">
        <f>IF(C74&lt;=$C$9,0,$C$12-D74)</f>
        <v/>
      </c>
      <c r="G74" s="3146">
        <f>G73-E74</f>
        <v/>
      </c>
    </row>
    <row r="75" ht="14.65" customHeight="1" s="2885" thickBot="1">
      <c r="B75" s="1574">
        <f>IF(C75/12=INT(C75/12),C75/12,"")</f>
        <v/>
      </c>
      <c r="C75" s="783" t="n">
        <v>60</v>
      </c>
      <c r="D75" s="3146">
        <f>G74*$C$8/12</f>
        <v/>
      </c>
      <c r="E75" s="3146">
        <f>IF(C75&lt;=$C$9,0,$C$12-D75)</f>
        <v/>
      </c>
      <c r="G75" s="3153">
        <f>G74-E75</f>
        <v/>
      </c>
      <c r="I75" s="3151">
        <f>SUM(D64:F75)</f>
        <v/>
      </c>
      <c r="L75" s="3151">
        <f>SUM(E64:E75)</f>
        <v/>
      </c>
      <c r="M75" s="3151">
        <f>SUM(D64:D75)</f>
        <v/>
      </c>
    </row>
    <row r="76">
      <c r="B76" s="1574">
        <f>IF(C76/12=INT(C76/12),C76/12,"")</f>
        <v/>
      </c>
      <c r="C76" s="783" t="n">
        <v>61</v>
      </c>
      <c r="D76" s="3146">
        <f>G75*$C$8/12</f>
        <v/>
      </c>
      <c r="E76" s="3146">
        <f>IF(C76&lt;=$C$9,0,$C$12-D76)</f>
        <v/>
      </c>
      <c r="G76" s="3146">
        <f>G75-E76</f>
        <v/>
      </c>
    </row>
    <row r="77">
      <c r="B77" s="1574">
        <f>IF(C77/12=INT(C77/12),C77/12,"")</f>
        <v/>
      </c>
      <c r="C77" s="783" t="n">
        <v>62</v>
      </c>
      <c r="D77" s="3146">
        <f>G76*$C$8/12</f>
        <v/>
      </c>
      <c r="E77" s="3146">
        <f>IF(C77&lt;=$C$9,0,$C$12-D77)</f>
        <v/>
      </c>
      <c r="G77" s="3146">
        <f>G76-E77</f>
        <v/>
      </c>
    </row>
    <row r="78">
      <c r="B78" s="1574">
        <f>IF(C78/12=INT(C78/12),C78/12,"")</f>
        <v/>
      </c>
      <c r="C78" s="783" t="n">
        <v>63</v>
      </c>
      <c r="D78" s="3146">
        <f>G77*$C$8/12</f>
        <v/>
      </c>
      <c r="E78" s="3146">
        <f>IF(C78&lt;=$C$9,0,$C$12-D78)</f>
        <v/>
      </c>
      <c r="G78" s="3146">
        <f>G77-E78</f>
        <v/>
      </c>
    </row>
    <row r="79">
      <c r="B79" s="1574">
        <f>IF(C79/12=INT(C79/12),C79/12,"")</f>
        <v/>
      </c>
      <c r="C79" s="783" t="n">
        <v>64</v>
      </c>
      <c r="D79" s="3146">
        <f>G78*$C$8/12</f>
        <v/>
      </c>
      <c r="E79" s="3146">
        <f>IF(C79&lt;=$C$9,0,$C$12-D79)</f>
        <v/>
      </c>
      <c r="G79" s="3146">
        <f>G78-E79</f>
        <v/>
      </c>
    </row>
    <row r="80">
      <c r="B80" s="1574">
        <f>IF(C80/12=INT(C80/12),C80/12,"")</f>
        <v/>
      </c>
      <c r="C80" s="783" t="n">
        <v>65</v>
      </c>
      <c r="D80" s="3146">
        <f>G79*$C$8/12</f>
        <v/>
      </c>
      <c r="E80" s="3146">
        <f>IF(C80&lt;=$C$9,0,$C$12-D80)</f>
        <v/>
      </c>
      <c r="G80" s="3146">
        <f>G79-E80</f>
        <v/>
      </c>
    </row>
    <row r="81">
      <c r="B81" s="1574">
        <f>IF(C81/12=INT(C81/12),C81/12,"")</f>
        <v/>
      </c>
      <c r="C81" s="783" t="n">
        <v>66</v>
      </c>
      <c r="D81" s="3146">
        <f>G80*$C$8/12</f>
        <v/>
      </c>
      <c r="E81" s="3146">
        <f>IF(C81&lt;=$C$9,0,$C$12-D81)</f>
        <v/>
      </c>
      <c r="G81" s="3146">
        <f>G80-E81</f>
        <v/>
      </c>
    </row>
    <row r="82">
      <c r="B82" s="1574">
        <f>IF(C82/12=INT(C82/12),C82/12,"")</f>
        <v/>
      </c>
      <c r="C82" s="783" t="n">
        <v>67</v>
      </c>
      <c r="D82" s="3146">
        <f>G81*$C$8/12</f>
        <v/>
      </c>
      <c r="E82" s="3146">
        <f>IF(C82&lt;=$C$9,0,$C$12-D82)</f>
        <v/>
      </c>
      <c r="G82" s="3146">
        <f>G81-E82</f>
        <v/>
      </c>
    </row>
    <row r="83">
      <c r="B83" s="1574">
        <f>IF(C83/12=INT(C83/12),C83/12,"")</f>
        <v/>
      </c>
      <c r="C83" s="783" t="n">
        <v>68</v>
      </c>
      <c r="D83" s="3146">
        <f>G82*$C$8/12</f>
        <v/>
      </c>
      <c r="E83" s="3146">
        <f>IF(C83&lt;=$C$9,0,$C$12-D83)</f>
        <v/>
      </c>
      <c r="G83" s="3146">
        <f>G82-E83</f>
        <v/>
      </c>
    </row>
    <row r="84">
      <c r="B84" s="1574">
        <f>IF(C84/12=INT(C84/12),C84/12,"")</f>
        <v/>
      </c>
      <c r="C84" s="783" t="n">
        <v>69</v>
      </c>
      <c r="D84" s="3146">
        <f>G83*$C$8/12</f>
        <v/>
      </c>
      <c r="E84" s="3146">
        <f>IF(C84&lt;=$C$9,0,$C$12-D84)</f>
        <v/>
      </c>
      <c r="G84" s="3146">
        <f>G83-E84</f>
        <v/>
      </c>
    </row>
    <row r="85">
      <c r="B85" s="1574">
        <f>IF(C85/12=INT(C85/12),C85/12,"")</f>
        <v/>
      </c>
      <c r="C85" s="783" t="n">
        <v>70</v>
      </c>
      <c r="D85" s="3146">
        <f>G84*$C$8/12</f>
        <v/>
      </c>
      <c r="E85" s="3146">
        <f>IF(C85&lt;=$C$9,0,$C$12-D85)</f>
        <v/>
      </c>
      <c r="G85" s="3146">
        <f>G84-E85</f>
        <v/>
      </c>
    </row>
    <row r="86">
      <c r="B86" s="1574">
        <f>IF(C86/12=INT(C86/12),C86/12,"")</f>
        <v/>
      </c>
      <c r="C86" s="783" t="n">
        <v>71</v>
      </c>
      <c r="D86" s="3146">
        <f>G85*$C$8/12</f>
        <v/>
      </c>
      <c r="E86" s="3146">
        <f>IF(C86&lt;=$C$9,0,$C$12-D86)</f>
        <v/>
      </c>
      <c r="G86" s="3146">
        <f>G85-E86</f>
        <v/>
      </c>
    </row>
    <row r="87">
      <c r="B87" s="1574">
        <f>IF(C87/12=INT(C87/12),C87/12,"")</f>
        <v/>
      </c>
      <c r="C87" s="783" t="n">
        <v>72</v>
      </c>
      <c r="D87" s="3146">
        <f>G86*$C$8/12</f>
        <v/>
      </c>
      <c r="E87" s="3146">
        <f>IF(C87&lt;=$C$9,0,$C$12-D87)</f>
        <v/>
      </c>
      <c r="G87" s="3146">
        <f>G86-E87</f>
        <v/>
      </c>
      <c r="I87" s="3151">
        <f>SUM(D76:F87)</f>
        <v/>
      </c>
      <c r="L87" s="3151">
        <f>SUM(E76:E87)</f>
        <v/>
      </c>
      <c r="M87" s="3151">
        <f>SUM(D76:D87)</f>
        <v/>
      </c>
    </row>
    <row r="88">
      <c r="B88" s="1574">
        <f>IF(C88/12=INT(C88/12),C88/12,"")</f>
        <v/>
      </c>
      <c r="C88" s="783" t="n">
        <v>73</v>
      </c>
      <c r="D88" s="3146">
        <f>G87*$C$8/12</f>
        <v/>
      </c>
      <c r="E88" s="3146">
        <f>IF(C88&lt;=$C$9,0,$C$12-D88)</f>
        <v/>
      </c>
      <c r="G88" s="3146">
        <f>G87-E88</f>
        <v/>
      </c>
    </row>
    <row r="89">
      <c r="B89" s="1574">
        <f>IF(C89/12=INT(C89/12),C89/12,"")</f>
        <v/>
      </c>
      <c r="C89" s="783" t="n">
        <v>74</v>
      </c>
      <c r="D89" s="3146">
        <f>G88*$C$8/12</f>
        <v/>
      </c>
      <c r="E89" s="3146">
        <f>IF(C89&lt;=$C$9,0,$C$12-D89)</f>
        <v/>
      </c>
      <c r="G89" s="3146">
        <f>G88-E89</f>
        <v/>
      </c>
    </row>
    <row r="90">
      <c r="B90" s="1574">
        <f>IF(C90/12=INT(C90/12),C90/12,"")</f>
        <v/>
      </c>
      <c r="C90" s="783" t="n">
        <v>75</v>
      </c>
      <c r="D90" s="3146">
        <f>G89*$C$8/12</f>
        <v/>
      </c>
      <c r="E90" s="3146">
        <f>IF(C90&lt;=$C$9,0,$C$12-D90)</f>
        <v/>
      </c>
      <c r="G90" s="3146">
        <f>G89-E90</f>
        <v/>
      </c>
    </row>
    <row r="91">
      <c r="B91" s="1574">
        <f>IF(C91/12=INT(C91/12),C91/12,"")</f>
        <v/>
      </c>
      <c r="C91" s="783" t="n">
        <v>76</v>
      </c>
      <c r="D91" s="3146">
        <f>G90*$C$8/12</f>
        <v/>
      </c>
      <c r="E91" s="3146">
        <f>IF(C91&lt;=$C$9,0,$C$12-D91)</f>
        <v/>
      </c>
      <c r="G91" s="3146">
        <f>G90-E91</f>
        <v/>
      </c>
    </row>
    <row r="92">
      <c r="B92" s="1574">
        <f>IF(C92/12=INT(C92/12),C92/12,"")</f>
        <v/>
      </c>
      <c r="C92" s="783" t="n">
        <v>77</v>
      </c>
      <c r="D92" s="3146">
        <f>G91*$C$8/12</f>
        <v/>
      </c>
      <c r="E92" s="3146">
        <f>IF(C92&lt;=$C$9,0,$C$12-D92)</f>
        <v/>
      </c>
      <c r="G92" s="3146">
        <f>G91-E92</f>
        <v/>
      </c>
    </row>
    <row r="93">
      <c r="B93" s="1574">
        <f>IF(C93/12=INT(C93/12),C93/12,"")</f>
        <v/>
      </c>
      <c r="C93" s="783" t="n">
        <v>78</v>
      </c>
      <c r="D93" s="3146">
        <f>G92*$C$8/12</f>
        <v/>
      </c>
      <c r="E93" s="3146">
        <f>IF(C93&lt;=$C$9,0,$C$12-D93)</f>
        <v/>
      </c>
      <c r="G93" s="3146">
        <f>G92-E93</f>
        <v/>
      </c>
    </row>
    <row r="94">
      <c r="B94" s="1574">
        <f>IF(C94/12=INT(C94/12),C94/12,"")</f>
        <v/>
      </c>
      <c r="C94" s="783" t="n">
        <v>79</v>
      </c>
      <c r="D94" s="3146">
        <f>G93*$C$8/12</f>
        <v/>
      </c>
      <c r="E94" s="3146">
        <f>IF(C94&lt;=$C$9,0,$C$12-D94)</f>
        <v/>
      </c>
      <c r="G94" s="3146">
        <f>G93-E94</f>
        <v/>
      </c>
    </row>
    <row r="95">
      <c r="B95" s="1574">
        <f>IF(C95/12=INT(C95/12),C95/12,"")</f>
        <v/>
      </c>
      <c r="C95" s="783" t="n">
        <v>80</v>
      </c>
      <c r="D95" s="3146">
        <f>G94*$C$8/12</f>
        <v/>
      </c>
      <c r="E95" s="3146">
        <f>IF(C95&lt;=$C$9,0,$C$12-D95)</f>
        <v/>
      </c>
      <c r="G95" s="3146">
        <f>G94-E95</f>
        <v/>
      </c>
    </row>
    <row r="96">
      <c r="B96" s="1574">
        <f>IF(C96/12=INT(C96/12),C96/12,"")</f>
        <v/>
      </c>
      <c r="C96" s="783" t="n">
        <v>81</v>
      </c>
      <c r="D96" s="3146">
        <f>G95*$C$8/12</f>
        <v/>
      </c>
      <c r="E96" s="3146">
        <f>IF(C96&lt;=$C$9,0,$C$12-D96)</f>
        <v/>
      </c>
      <c r="G96" s="3146">
        <f>G95-E96</f>
        <v/>
      </c>
    </row>
    <row r="97">
      <c r="B97" s="1574">
        <f>IF(C97/12=INT(C97/12),C97/12,"")</f>
        <v/>
      </c>
      <c r="C97" s="783" t="n">
        <v>82</v>
      </c>
      <c r="D97" s="3146">
        <f>G96*$C$8/12</f>
        <v/>
      </c>
      <c r="E97" s="3146">
        <f>IF(C97&lt;=$C$9,0,$C$12-D97)</f>
        <v/>
      </c>
      <c r="G97" s="3146">
        <f>G96-E97</f>
        <v/>
      </c>
    </row>
    <row r="98" ht="14.65" customHeight="1" s="2885" thickBot="1">
      <c r="B98" s="1574">
        <f>IF(C98/12=INT(C98/12),C98/12,"")</f>
        <v/>
      </c>
      <c r="C98" s="783" t="n">
        <v>83</v>
      </c>
      <c r="D98" s="3146">
        <f>G97*$C$8/12</f>
        <v/>
      </c>
      <c r="E98" s="3146">
        <f>IF(C98&lt;=$C$9,0,$C$12-D98)</f>
        <v/>
      </c>
      <c r="G98" s="3146">
        <f>G97-E98</f>
        <v/>
      </c>
    </row>
    <row r="99" ht="14.65" customHeight="1" s="2885" thickBot="1">
      <c r="B99" s="1574">
        <f>IF(C99/12=INT(C99/12),C99/12,"")</f>
        <v/>
      </c>
      <c r="C99" s="783" t="n">
        <v>84</v>
      </c>
      <c r="D99" s="3146">
        <f>G98*$C$8/12</f>
        <v/>
      </c>
      <c r="E99" s="3146">
        <f>IF(C99&lt;=$C$9,0,$C$12-D99)</f>
        <v/>
      </c>
      <c r="G99" s="3153">
        <f>G98-E99</f>
        <v/>
      </c>
      <c r="I99" s="3151">
        <f>SUM(D88:F99)</f>
        <v/>
      </c>
      <c r="L99" s="3151">
        <f>SUM(E88:E99)</f>
        <v/>
      </c>
      <c r="M99" s="3151">
        <f>SUM(D88:D99)</f>
        <v/>
      </c>
    </row>
    <row r="100">
      <c r="B100" s="1574">
        <f>IF(C100/12=INT(C100/12),C100/12,"")</f>
        <v/>
      </c>
      <c r="C100" s="783" t="n">
        <v>85</v>
      </c>
      <c r="D100" s="3146">
        <f>G99*$C$8/12</f>
        <v/>
      </c>
      <c r="E100" s="3146">
        <f>IF(C100&lt;=$C$9,0,$C$12-D100)</f>
        <v/>
      </c>
      <c r="G100" s="3146">
        <f>G99-E100</f>
        <v/>
      </c>
    </row>
    <row r="101">
      <c r="B101" s="1574">
        <f>IF(C101/12=INT(C101/12),C101/12,"")</f>
        <v/>
      </c>
      <c r="C101" s="783" t="n">
        <v>86</v>
      </c>
      <c r="D101" s="3146">
        <f>G100*$C$8/12</f>
        <v/>
      </c>
      <c r="E101" s="3146">
        <f>IF(C101&lt;=$C$9,0,$C$12-D101)</f>
        <v/>
      </c>
      <c r="G101" s="3146">
        <f>G100-E101</f>
        <v/>
      </c>
    </row>
    <row r="102">
      <c r="B102" s="1574">
        <f>IF(C102/12=INT(C102/12),C102/12,"")</f>
        <v/>
      </c>
      <c r="C102" s="783" t="n">
        <v>87</v>
      </c>
      <c r="D102" s="3146">
        <f>G101*$C$8/12</f>
        <v/>
      </c>
      <c r="E102" s="3146">
        <f>IF(C102&lt;=$C$9,0,$C$12-D102)</f>
        <v/>
      </c>
      <c r="G102" s="3146">
        <f>G101-E102</f>
        <v/>
      </c>
    </row>
    <row r="103">
      <c r="B103" s="1574">
        <f>IF(C103/12=INT(C103/12),C103/12,"")</f>
        <v/>
      </c>
      <c r="C103" s="783" t="n">
        <v>88</v>
      </c>
      <c r="D103" s="3146">
        <f>G102*$C$8/12</f>
        <v/>
      </c>
      <c r="E103" s="3146">
        <f>IF(C103&lt;=$C$9,0,$C$12-D103)</f>
        <v/>
      </c>
      <c r="G103" s="3146">
        <f>G102-E103</f>
        <v/>
      </c>
    </row>
    <row r="104">
      <c r="B104" s="1574">
        <f>IF(C104/12=INT(C104/12),C104/12,"")</f>
        <v/>
      </c>
      <c r="C104" s="783" t="n">
        <v>89</v>
      </c>
      <c r="D104" s="3146">
        <f>G103*$C$8/12</f>
        <v/>
      </c>
      <c r="E104" s="3146">
        <f>IF(C104&lt;=$C$9,0,$C$12-D104)</f>
        <v/>
      </c>
      <c r="G104" s="3146">
        <f>G103-E104</f>
        <v/>
      </c>
    </row>
    <row r="105">
      <c r="B105" s="1574">
        <f>IF(C105/12=INT(C105/12),C105/12,"")</f>
        <v/>
      </c>
      <c r="C105" s="783" t="n">
        <v>90</v>
      </c>
      <c r="D105" s="3146">
        <f>G104*$C$8/12</f>
        <v/>
      </c>
      <c r="E105" s="3146">
        <f>IF(C105&lt;=$C$9,0,$C$12-D105)</f>
        <v/>
      </c>
      <c r="G105" s="3146">
        <f>G104-E105</f>
        <v/>
      </c>
    </row>
    <row r="106">
      <c r="B106" s="1574">
        <f>IF(C106/12=INT(C106/12),C106/12,"")</f>
        <v/>
      </c>
      <c r="C106" s="783" t="n">
        <v>91</v>
      </c>
      <c r="D106" s="3146">
        <f>G105*$C$8/12</f>
        <v/>
      </c>
      <c r="E106" s="3146">
        <f>IF(C106&lt;=$C$9,0,$C$12-D106)</f>
        <v/>
      </c>
      <c r="G106" s="3146">
        <f>G105-E106</f>
        <v/>
      </c>
    </row>
    <row r="107">
      <c r="B107" s="1574">
        <f>IF(C107/12=INT(C107/12),C107/12,"")</f>
        <v/>
      </c>
      <c r="C107" s="783" t="n">
        <v>92</v>
      </c>
      <c r="D107" s="3146">
        <f>G106*$C$8/12</f>
        <v/>
      </c>
      <c r="E107" s="3146">
        <f>IF(C107&lt;=$C$9,0,$C$12-D107)</f>
        <v/>
      </c>
      <c r="G107" s="3146">
        <f>G106-E107</f>
        <v/>
      </c>
    </row>
    <row r="108">
      <c r="B108" s="1574">
        <f>IF(C108/12=INT(C108/12),C108/12,"")</f>
        <v/>
      </c>
      <c r="C108" s="783" t="n">
        <v>93</v>
      </c>
      <c r="D108" s="3146">
        <f>G107*$C$8/12</f>
        <v/>
      </c>
      <c r="E108" s="3146">
        <f>IF(C108&lt;=$C$9,0,$C$12-D108)</f>
        <v/>
      </c>
      <c r="G108" s="3146">
        <f>G107-E108</f>
        <v/>
      </c>
    </row>
    <row r="109">
      <c r="B109" s="1574">
        <f>IF(C109/12=INT(C109/12),C109/12,"")</f>
        <v/>
      </c>
      <c r="C109" s="783" t="n">
        <v>94</v>
      </c>
      <c r="D109" s="3146">
        <f>G108*$C$8/12</f>
        <v/>
      </c>
      <c r="E109" s="3146">
        <f>IF(C109&lt;=$C$9,0,$C$12-D109)</f>
        <v/>
      </c>
      <c r="G109" s="3146">
        <f>G108-E109</f>
        <v/>
      </c>
    </row>
    <row r="110">
      <c r="B110" s="1574">
        <f>IF(C110/12=INT(C110/12),C110/12,"")</f>
        <v/>
      </c>
      <c r="C110" s="783" t="n">
        <v>95</v>
      </c>
      <c r="D110" s="3146">
        <f>G109*$C$8/12</f>
        <v/>
      </c>
      <c r="E110" s="3146">
        <f>IF(C110&lt;=$C$9,0,$C$12-D110)</f>
        <v/>
      </c>
      <c r="G110" s="3146">
        <f>G109-E110</f>
        <v/>
      </c>
    </row>
    <row r="111">
      <c r="B111" s="1574">
        <f>IF(C111/12=INT(C111/12),C111/12,"")</f>
        <v/>
      </c>
      <c r="C111" s="783" t="n">
        <v>96</v>
      </c>
      <c r="D111" s="3146">
        <f>G110*$C$8/12</f>
        <v/>
      </c>
      <c r="E111" s="3146">
        <f>IF(C111&lt;=$C$9,0,$C$12-D111)</f>
        <v/>
      </c>
      <c r="G111" s="3146">
        <f>G110-E111</f>
        <v/>
      </c>
      <c r="I111" s="3151">
        <f>SUM(D100:F111)</f>
        <v/>
      </c>
      <c r="L111" s="3151">
        <f>SUM(E100:E111)</f>
        <v/>
      </c>
      <c r="M111" s="3151">
        <f>SUM(D100:D111)</f>
        <v/>
      </c>
    </row>
    <row r="112">
      <c r="B112" s="1574">
        <f>IF(C112/12=INT(C112/12),C112/12,"")</f>
        <v/>
      </c>
      <c r="C112" s="783" t="n">
        <v>97</v>
      </c>
      <c r="D112" s="3146">
        <f>G111*$C$8/12</f>
        <v/>
      </c>
      <c r="E112" s="3146">
        <f>IF(C112&lt;=$C$9,0,$C$12-D112)</f>
        <v/>
      </c>
      <c r="G112" s="3146">
        <f>G111-E112</f>
        <v/>
      </c>
    </row>
    <row r="113">
      <c r="B113" s="1574">
        <f>IF(C113/12=INT(C113/12),C113/12,"")</f>
        <v/>
      </c>
      <c r="C113" s="783" t="n">
        <v>98</v>
      </c>
      <c r="D113" s="3146">
        <f>G112*$C$8/12</f>
        <v/>
      </c>
      <c r="E113" s="3146">
        <f>IF(C113&lt;=$C$9,0,$C$12-D113)</f>
        <v/>
      </c>
      <c r="G113" s="3146">
        <f>G112-E113</f>
        <v/>
      </c>
    </row>
    <row r="114">
      <c r="B114" s="1574">
        <f>IF(C114/12=INT(C114/12),C114/12,"")</f>
        <v/>
      </c>
      <c r="C114" s="783" t="n">
        <v>99</v>
      </c>
      <c r="D114" s="3146">
        <f>G113*$C$8/12</f>
        <v/>
      </c>
      <c r="E114" s="3146">
        <f>IF(C114&lt;=$C$9,0,$C$12-D114)</f>
        <v/>
      </c>
      <c r="G114" s="3146">
        <f>G113-E114</f>
        <v/>
      </c>
    </row>
    <row r="115">
      <c r="B115" s="1574">
        <f>IF(C115/12=INT(C115/12),C115/12,"")</f>
        <v/>
      </c>
      <c r="C115" s="783" t="n">
        <v>100</v>
      </c>
      <c r="D115" s="3146">
        <f>G114*$C$8/12</f>
        <v/>
      </c>
      <c r="E115" s="3146">
        <f>IF(C115&lt;=$C$9,0,$C$12-D115)</f>
        <v/>
      </c>
      <c r="G115" s="3146">
        <f>G114-E115</f>
        <v/>
      </c>
    </row>
    <row r="116">
      <c r="B116" s="1574">
        <f>IF(C116/12=INT(C116/12),C116/12,"")</f>
        <v/>
      </c>
      <c r="C116" s="783" t="n">
        <v>101</v>
      </c>
      <c r="D116" s="3146">
        <f>G115*$C$8/12</f>
        <v/>
      </c>
      <c r="E116" s="3146">
        <f>IF(C116&lt;=$C$9,0,$C$12-D116)</f>
        <v/>
      </c>
      <c r="G116" s="3146">
        <f>G115-E116</f>
        <v/>
      </c>
    </row>
    <row r="117">
      <c r="B117" s="1574">
        <f>IF(C117/12=INT(C117/12),C117/12,"")</f>
        <v/>
      </c>
      <c r="C117" s="783" t="n">
        <v>102</v>
      </c>
      <c r="D117" s="3146">
        <f>G116*$C$8/12</f>
        <v/>
      </c>
      <c r="E117" s="3146">
        <f>IF(C117&lt;=$C$9,0,$C$12-D117)</f>
        <v/>
      </c>
      <c r="G117" s="3146">
        <f>G116-E117</f>
        <v/>
      </c>
    </row>
    <row r="118">
      <c r="B118" s="1574">
        <f>IF(C118/12=INT(C118/12),C118/12,"")</f>
        <v/>
      </c>
      <c r="C118" s="783" t="n">
        <v>103</v>
      </c>
      <c r="D118" s="3146">
        <f>G117*$C$8/12</f>
        <v/>
      </c>
      <c r="E118" s="3146">
        <f>IF(C118&lt;=$C$9,0,$C$12-D118)</f>
        <v/>
      </c>
      <c r="G118" s="3146">
        <f>G117-E118</f>
        <v/>
      </c>
    </row>
    <row r="119">
      <c r="B119" s="1574">
        <f>IF(C119/12=INT(C119/12),C119/12,"")</f>
        <v/>
      </c>
      <c r="C119" s="783" t="n">
        <v>104</v>
      </c>
      <c r="D119" s="3146">
        <f>G118*$C$8/12</f>
        <v/>
      </c>
      <c r="E119" s="3146">
        <f>IF(C119&lt;=$C$9,0,$C$12-D119)</f>
        <v/>
      </c>
      <c r="G119" s="3146">
        <f>G118-E119</f>
        <v/>
      </c>
    </row>
    <row r="120">
      <c r="B120" s="1574">
        <f>IF(C120/12=INT(C120/12),C120/12,"")</f>
        <v/>
      </c>
      <c r="C120" s="783" t="n">
        <v>105</v>
      </c>
      <c r="D120" s="3146">
        <f>G119*$C$8/12</f>
        <v/>
      </c>
      <c r="E120" s="3146">
        <f>IF(C120&lt;=$C$9,0,$C$12-D120)</f>
        <v/>
      </c>
      <c r="G120" s="3146">
        <f>G119-E120</f>
        <v/>
      </c>
    </row>
    <row r="121">
      <c r="B121" s="1574">
        <f>IF(C121/12=INT(C121/12),C121/12,"")</f>
        <v/>
      </c>
      <c r="C121" s="783" t="n">
        <v>106</v>
      </c>
      <c r="D121" s="3146">
        <f>G120*$C$8/12</f>
        <v/>
      </c>
      <c r="E121" s="3146">
        <f>IF(C121&lt;=$C$9,0,$C$12-D121)</f>
        <v/>
      </c>
      <c r="G121" s="3146">
        <f>G120-E121</f>
        <v/>
      </c>
    </row>
    <row r="122">
      <c r="B122" s="1574">
        <f>IF(C122/12=INT(C122/12),C122/12,"")</f>
        <v/>
      </c>
      <c r="C122" s="783" t="n">
        <v>107</v>
      </c>
      <c r="D122" s="3146">
        <f>G121*$C$8/12</f>
        <v/>
      </c>
      <c r="E122" s="3146">
        <f>IF(C122&lt;=$C$9,0,$C$12-D122)</f>
        <v/>
      </c>
      <c r="G122" s="3146">
        <f>G121-E122</f>
        <v/>
      </c>
    </row>
    <row r="123">
      <c r="B123" s="1574">
        <f>IF(C123/12=INT(C123/12),C123/12,"")</f>
        <v/>
      </c>
      <c r="C123" s="783" t="n">
        <v>108</v>
      </c>
      <c r="D123" s="3146">
        <f>G122*$C$8/12</f>
        <v/>
      </c>
      <c r="E123" s="3146">
        <f>IF(C123&lt;=$C$9,0,$C$12-D123)</f>
        <v/>
      </c>
      <c r="G123" s="3146">
        <f>G122-E123</f>
        <v/>
      </c>
      <c r="I123" s="3151">
        <f>SUM(D112:F123)</f>
        <v/>
      </c>
      <c r="L123" s="3151">
        <f>SUM(E112:E123)</f>
        <v/>
      </c>
      <c r="M123" s="3151">
        <f>SUM(D112:D123)</f>
        <v/>
      </c>
    </row>
    <row r="124">
      <c r="B124" s="1574">
        <f>IF(C124/12=INT(C124/12),C124/12,"")</f>
        <v/>
      </c>
      <c r="C124" s="783" t="n">
        <v>109</v>
      </c>
      <c r="D124" s="3146">
        <f>G123*$C$8/12</f>
        <v/>
      </c>
      <c r="E124" s="3146">
        <f>IF(C124&lt;=$C$9,0,$C$12-D124)</f>
        <v/>
      </c>
      <c r="G124" s="3146">
        <f>G123-E124</f>
        <v/>
      </c>
    </row>
    <row r="125">
      <c r="B125" s="1574">
        <f>IF(C125/12=INT(C125/12),C125/12,"")</f>
        <v/>
      </c>
      <c r="C125" s="783" t="n">
        <v>110</v>
      </c>
      <c r="D125" s="3146">
        <f>G124*$C$8/12</f>
        <v/>
      </c>
      <c r="E125" s="3146">
        <f>IF(C125&lt;=$C$9,0,$C$12-D125)</f>
        <v/>
      </c>
      <c r="G125" s="3146">
        <f>G124-E125</f>
        <v/>
      </c>
    </row>
    <row r="126">
      <c r="B126" s="1574">
        <f>IF(C126/12=INT(C126/12),C126/12,"")</f>
        <v/>
      </c>
      <c r="C126" s="783" t="n">
        <v>111</v>
      </c>
      <c r="D126" s="3146">
        <f>G125*$C$8/12</f>
        <v/>
      </c>
      <c r="E126" s="3146">
        <f>IF(C126&lt;=$C$9,0,$C$12-D126)</f>
        <v/>
      </c>
      <c r="G126" s="3146">
        <f>G125-E126</f>
        <v/>
      </c>
    </row>
    <row r="127">
      <c r="B127" s="1574">
        <f>IF(C127/12=INT(C127/12),C127/12,"")</f>
        <v/>
      </c>
      <c r="C127" s="783" t="n">
        <v>112</v>
      </c>
      <c r="D127" s="3146">
        <f>G126*$C$8/12</f>
        <v/>
      </c>
      <c r="E127" s="3146">
        <f>IF(C127&lt;=$C$9,0,$C$12-D127)</f>
        <v/>
      </c>
      <c r="G127" s="3146">
        <f>G126-E127</f>
        <v/>
      </c>
    </row>
    <row r="128">
      <c r="B128" s="1574">
        <f>IF(C128/12=INT(C128/12),C128/12,"")</f>
        <v/>
      </c>
      <c r="C128" s="783" t="n">
        <v>113</v>
      </c>
      <c r="D128" s="3146">
        <f>G127*$C$8/12</f>
        <v/>
      </c>
      <c r="E128" s="3146">
        <f>IF(C128&lt;=$C$9,0,$C$12-D128)</f>
        <v/>
      </c>
      <c r="G128" s="3146">
        <f>G127-E128</f>
        <v/>
      </c>
    </row>
    <row r="129">
      <c r="B129" s="1574">
        <f>IF(C129/12=INT(C129/12),C129/12,"")</f>
        <v/>
      </c>
      <c r="C129" s="783" t="n">
        <v>114</v>
      </c>
      <c r="D129" s="3146">
        <f>G128*$C$8/12</f>
        <v/>
      </c>
      <c r="E129" s="3146">
        <f>IF(C129&lt;=$C$9,0,$C$12-D129)</f>
        <v/>
      </c>
      <c r="G129" s="3146">
        <f>G128-E129</f>
        <v/>
      </c>
    </row>
    <row r="130">
      <c r="B130" s="1574">
        <f>IF(C130/12=INT(C130/12),C130/12,"")</f>
        <v/>
      </c>
      <c r="C130" s="783" t="n">
        <v>115</v>
      </c>
      <c r="D130" s="3146">
        <f>G129*$C$8/12</f>
        <v/>
      </c>
      <c r="E130" s="3146">
        <f>IF(C130&lt;=$C$9,0,$C$12-D130)</f>
        <v/>
      </c>
      <c r="G130" s="3146">
        <f>G129-E130</f>
        <v/>
      </c>
    </row>
    <row r="131">
      <c r="B131" s="1574">
        <f>IF(C131/12=INT(C131/12),C131/12,"")</f>
        <v/>
      </c>
      <c r="C131" s="783" t="n">
        <v>116</v>
      </c>
      <c r="D131" s="3146">
        <f>G130*$C$8/12</f>
        <v/>
      </c>
      <c r="E131" s="3146">
        <f>IF(C131&lt;=$C$9,0,$C$12-D131)</f>
        <v/>
      </c>
      <c r="G131" s="3146">
        <f>G130-E131</f>
        <v/>
      </c>
    </row>
    <row r="132">
      <c r="B132" s="1574">
        <f>IF(C132/12=INT(C132/12),C132/12,"")</f>
        <v/>
      </c>
      <c r="C132" s="783" t="n">
        <v>117</v>
      </c>
      <c r="D132" s="3146">
        <f>G131*$C$8/12</f>
        <v/>
      </c>
      <c r="E132" s="3146">
        <f>IF(C132&lt;=$C$9,0,$C$12-D132)</f>
        <v/>
      </c>
      <c r="G132" s="3146">
        <f>G131-E132</f>
        <v/>
      </c>
    </row>
    <row r="133">
      <c r="B133" s="1574">
        <f>IF(C133/12=INT(C133/12),C133/12,"")</f>
        <v/>
      </c>
      <c r="C133" s="783" t="n">
        <v>118</v>
      </c>
      <c r="D133" s="3146">
        <f>G132*$C$8/12</f>
        <v/>
      </c>
      <c r="E133" s="3146">
        <f>IF(C133&lt;=$C$9,0,$C$12-D133)</f>
        <v/>
      </c>
      <c r="G133" s="3146">
        <f>G132-E133</f>
        <v/>
      </c>
    </row>
    <row r="134" ht="14.65" customHeight="1" s="2885" thickBot="1">
      <c r="B134" s="1574">
        <f>IF(C134/12=INT(C134/12),C134/12,"")</f>
        <v/>
      </c>
      <c r="C134" s="783" t="n">
        <v>119</v>
      </c>
      <c r="D134" s="3146">
        <f>G133*$C$8/12</f>
        <v/>
      </c>
      <c r="E134" s="3146">
        <f>IF(C134&lt;=$C$9,0,$C$12-D134)</f>
        <v/>
      </c>
      <c r="G134" s="3146">
        <f>G133-E134</f>
        <v/>
      </c>
    </row>
    <row r="135" ht="14.65" customHeight="1" s="2885" thickBot="1">
      <c r="B135" s="1574">
        <f>IF(C135/12=INT(C135/12),C135/12,"")</f>
        <v/>
      </c>
      <c r="C135" s="783" t="n">
        <v>120</v>
      </c>
      <c r="D135" s="3146">
        <f>G134*$C$8/12</f>
        <v/>
      </c>
      <c r="E135" s="3146">
        <f>IF(C135&lt;=$C$9,0,$C$12-D135)</f>
        <v/>
      </c>
      <c r="G135" s="3153">
        <f>G134-E135</f>
        <v/>
      </c>
      <c r="I135" s="3151">
        <f>SUM(D124:F135)</f>
        <v/>
      </c>
      <c r="L135" s="3151">
        <f>SUM(E124:E135)</f>
        <v/>
      </c>
      <c r="M135" s="3151">
        <f>SUM(D124:D135)</f>
        <v/>
      </c>
    </row>
    <row r="136">
      <c r="B136" s="1574">
        <f>IF(C136/12=INT(C136/12),C136/12,"")</f>
        <v/>
      </c>
      <c r="C136" s="783" t="n">
        <v>121</v>
      </c>
      <c r="D136" s="3146">
        <f>G135*$C$8/12</f>
        <v/>
      </c>
      <c r="E136" s="3146">
        <f>IF(C136&lt;=$C$9,0,$C$12-D136)</f>
        <v/>
      </c>
      <c r="G136" s="3146">
        <f>G135-E136</f>
        <v/>
      </c>
    </row>
    <row r="137">
      <c r="B137" s="1574">
        <f>IF(C137/12=INT(C137/12),C137/12,"")</f>
        <v/>
      </c>
      <c r="C137" s="783" t="n">
        <v>122</v>
      </c>
      <c r="D137" s="3146">
        <f>G136*$C$8/12</f>
        <v/>
      </c>
      <c r="E137" s="3146">
        <f>IF(C137&lt;=$C$9,0,$C$12-D137)</f>
        <v/>
      </c>
      <c r="G137" s="3146">
        <f>G136-E137</f>
        <v/>
      </c>
    </row>
    <row r="138">
      <c r="B138" s="1574">
        <f>IF(C138/12=INT(C138/12),C138/12,"")</f>
        <v/>
      </c>
      <c r="C138" s="783" t="n">
        <v>123</v>
      </c>
      <c r="D138" s="3146">
        <f>G137*$C$8/12</f>
        <v/>
      </c>
      <c r="E138" s="3146">
        <f>IF(C138&lt;=$C$9,0,$C$12-D138)</f>
        <v/>
      </c>
      <c r="G138" s="3146">
        <f>G137-E138</f>
        <v/>
      </c>
    </row>
    <row r="139">
      <c r="B139" s="1574">
        <f>IF(C139/12=INT(C139/12),C139/12,"")</f>
        <v/>
      </c>
      <c r="C139" s="783" t="n">
        <v>124</v>
      </c>
      <c r="D139" s="3146">
        <f>G138*$C$8/12</f>
        <v/>
      </c>
      <c r="E139" s="3146">
        <f>IF(C139&lt;=$C$9,0,$C$12-D139)</f>
        <v/>
      </c>
      <c r="G139" s="3146">
        <f>G138-E139</f>
        <v/>
      </c>
    </row>
    <row r="140">
      <c r="B140" s="1574">
        <f>IF(C140/12=INT(C140/12),C140/12,"")</f>
        <v/>
      </c>
      <c r="C140" s="783" t="n">
        <v>125</v>
      </c>
      <c r="D140" s="3146">
        <f>G139*$C$8/12</f>
        <v/>
      </c>
      <c r="E140" s="3146">
        <f>IF(C140&lt;=$C$9,0,$C$12-D140)</f>
        <v/>
      </c>
      <c r="G140" s="3146">
        <f>G139-E140</f>
        <v/>
      </c>
    </row>
    <row r="141">
      <c r="B141" s="1574">
        <f>IF(C141/12=INT(C141/12),C141/12,"")</f>
        <v/>
      </c>
      <c r="C141" s="783" t="n">
        <v>126</v>
      </c>
      <c r="D141" s="3146">
        <f>G140*$C$8/12</f>
        <v/>
      </c>
      <c r="E141" s="3146">
        <f>IF(C141&lt;=$C$9,0,$C$12-D141)</f>
        <v/>
      </c>
      <c r="G141" s="3146">
        <f>G140-E141</f>
        <v/>
      </c>
    </row>
    <row r="142">
      <c r="B142" s="1574">
        <f>IF(C142/12=INT(C142/12),C142/12,"")</f>
        <v/>
      </c>
      <c r="C142" s="783" t="n">
        <v>127</v>
      </c>
      <c r="D142" s="3146">
        <f>G141*$C$8/12</f>
        <v/>
      </c>
      <c r="E142" s="3146">
        <f>IF(C142&lt;=$C$9,0,$C$12-D142)</f>
        <v/>
      </c>
      <c r="G142" s="3146">
        <f>G141-E142</f>
        <v/>
      </c>
    </row>
    <row r="143">
      <c r="B143" s="1574">
        <f>IF(C143/12=INT(C143/12),C143/12,"")</f>
        <v/>
      </c>
      <c r="C143" s="783" t="n">
        <v>128</v>
      </c>
      <c r="D143" s="3146">
        <f>G142*$C$8/12</f>
        <v/>
      </c>
      <c r="E143" s="3146">
        <f>IF(C143&lt;=$C$9,0,$C$12-D143)</f>
        <v/>
      </c>
      <c r="G143" s="3146">
        <f>G142-E143</f>
        <v/>
      </c>
    </row>
    <row r="144">
      <c r="B144" s="1574">
        <f>IF(C144/12=INT(C144/12),C144/12,"")</f>
        <v/>
      </c>
      <c r="C144" s="783" t="n">
        <v>129</v>
      </c>
      <c r="D144" s="3146">
        <f>G143*$C$8/12</f>
        <v/>
      </c>
      <c r="E144" s="3146">
        <f>IF(C144&lt;=$C$9,0,$C$12-D144)</f>
        <v/>
      </c>
      <c r="G144" s="3146">
        <f>G143-E144</f>
        <v/>
      </c>
    </row>
    <row r="145">
      <c r="B145" s="1574">
        <f>IF(C145/12=INT(C145/12),C145/12,"")</f>
        <v/>
      </c>
      <c r="C145" s="783" t="n">
        <v>130</v>
      </c>
      <c r="D145" s="3146">
        <f>G144*$C$8/12</f>
        <v/>
      </c>
      <c r="E145" s="3146">
        <f>IF(C145&lt;=$C$9,0,$C$12-D145)</f>
        <v/>
      </c>
      <c r="G145" s="3146">
        <f>G144-E145</f>
        <v/>
      </c>
    </row>
    <row r="146">
      <c r="B146" s="1574">
        <f>IF(C146/12=INT(C146/12),C146/12,"")</f>
        <v/>
      </c>
      <c r="C146" s="783" t="n">
        <v>131</v>
      </c>
      <c r="D146" s="3146">
        <f>G145*$C$8/12</f>
        <v/>
      </c>
      <c r="E146" s="3146">
        <f>IF(C146&lt;=$C$9,0,$C$12-D146)</f>
        <v/>
      </c>
      <c r="G146" s="3146">
        <f>G145-E146</f>
        <v/>
      </c>
    </row>
    <row r="147">
      <c r="B147" s="1574">
        <f>IF(C147/12=INT(C147/12),C147/12,"")</f>
        <v/>
      </c>
      <c r="C147" s="783" t="n">
        <v>132</v>
      </c>
      <c r="D147" s="3146">
        <f>G146*$C$8/12</f>
        <v/>
      </c>
      <c r="E147" s="3146">
        <f>IF(C147&lt;=$C$9,0,$C$12-D147)</f>
        <v/>
      </c>
      <c r="G147" s="3146">
        <f>G146-E147</f>
        <v/>
      </c>
    </row>
    <row r="148">
      <c r="B148" s="1574">
        <f>IF(C148/12=INT(C148/12),C148/12,"")</f>
        <v/>
      </c>
      <c r="C148" s="783" t="n">
        <v>133</v>
      </c>
      <c r="D148" s="3146">
        <f>G147*$C$8/12</f>
        <v/>
      </c>
      <c r="E148" s="3146">
        <f>IF(C148&lt;=$C$9,0,$C$12-D148)</f>
        <v/>
      </c>
      <c r="G148" s="3146">
        <f>G147-E148</f>
        <v/>
      </c>
    </row>
    <row r="149">
      <c r="B149" s="1574">
        <f>IF(C149/12=INT(C149/12),C149/12,"")</f>
        <v/>
      </c>
      <c r="C149" s="783" t="n">
        <v>134</v>
      </c>
      <c r="D149" s="3146">
        <f>G148*$C$8/12</f>
        <v/>
      </c>
      <c r="E149" s="3146">
        <f>IF(C149&lt;=$C$9,0,$C$12-D149)</f>
        <v/>
      </c>
      <c r="G149" s="3146">
        <f>G148-E149</f>
        <v/>
      </c>
    </row>
    <row r="150">
      <c r="B150" s="1574">
        <f>IF(C150/12=INT(C150/12),C150/12,"")</f>
        <v/>
      </c>
      <c r="C150" s="783" t="n">
        <v>135</v>
      </c>
      <c r="D150" s="3146">
        <f>G149*$C$8/12</f>
        <v/>
      </c>
      <c r="E150" s="3146">
        <f>IF(C150&lt;=$C$9,0,$C$12-D150)</f>
        <v/>
      </c>
      <c r="G150" s="3146">
        <f>G149-E150</f>
        <v/>
      </c>
    </row>
    <row r="151">
      <c r="B151" s="1574">
        <f>IF(C151/12=INT(C151/12),C151/12,"")</f>
        <v/>
      </c>
      <c r="C151" s="783" t="n">
        <v>136</v>
      </c>
      <c r="D151" s="3146">
        <f>G150*$C$8/12</f>
        <v/>
      </c>
      <c r="E151" s="3146">
        <f>IF(C151&lt;=$C$9,0,$C$12-D151)</f>
        <v/>
      </c>
      <c r="G151" s="3146">
        <f>G150-E151</f>
        <v/>
      </c>
    </row>
    <row r="152">
      <c r="B152" s="1574">
        <f>IF(C152/12=INT(C152/12),C152/12,"")</f>
        <v/>
      </c>
      <c r="C152" s="783" t="n">
        <v>137</v>
      </c>
      <c r="D152" s="3146">
        <f>G151*$C$8/12</f>
        <v/>
      </c>
      <c r="E152" s="3146">
        <f>IF(C152&lt;=$C$9,0,$C$12-D152)</f>
        <v/>
      </c>
      <c r="G152" s="3146">
        <f>G151-E152</f>
        <v/>
      </c>
    </row>
    <row r="153">
      <c r="B153" s="1574">
        <f>IF(C153/12=INT(C153/12),C153/12,"")</f>
        <v/>
      </c>
      <c r="C153" s="783" t="n">
        <v>138</v>
      </c>
      <c r="D153" s="3146">
        <f>G152*$C$8/12</f>
        <v/>
      </c>
      <c r="E153" s="3146">
        <f>IF(C153&lt;=$C$9,0,$C$12-D153)</f>
        <v/>
      </c>
      <c r="G153" s="3146">
        <f>G152-E153</f>
        <v/>
      </c>
    </row>
    <row r="154">
      <c r="B154" s="1574">
        <f>IF(C154/12=INT(C154/12),C154/12,"")</f>
        <v/>
      </c>
      <c r="C154" s="783" t="n">
        <v>139</v>
      </c>
      <c r="D154" s="3146">
        <f>G153*$C$8/12</f>
        <v/>
      </c>
      <c r="E154" s="3146">
        <f>IF(C154&lt;=$C$9,0,$C$12-D154)</f>
        <v/>
      </c>
      <c r="G154" s="3146">
        <f>G153-E154</f>
        <v/>
      </c>
    </row>
    <row r="155">
      <c r="B155" s="1574">
        <f>IF(C155/12=INT(C155/12),C155/12,"")</f>
        <v/>
      </c>
      <c r="C155" s="783" t="n">
        <v>140</v>
      </c>
      <c r="D155" s="3146">
        <f>G154*$C$8/12</f>
        <v/>
      </c>
      <c r="E155" s="3146">
        <f>IF(C155&lt;=$C$9,0,$C$12-D155)</f>
        <v/>
      </c>
      <c r="G155" s="3146">
        <f>G154-E155</f>
        <v/>
      </c>
    </row>
    <row r="156">
      <c r="B156" s="1574">
        <f>IF(C156/12=INT(C156/12),C156/12,"")</f>
        <v/>
      </c>
      <c r="C156" s="783" t="n">
        <v>141</v>
      </c>
      <c r="D156" s="3146">
        <f>G155*$C$8/12</f>
        <v/>
      </c>
      <c r="E156" s="3146">
        <f>IF(C156&lt;=$C$9,0,$C$12-D156)</f>
        <v/>
      </c>
      <c r="G156" s="3146">
        <f>G155-E156</f>
        <v/>
      </c>
    </row>
    <row r="157">
      <c r="B157" s="1574">
        <f>IF(C157/12=INT(C157/12),C157/12,"")</f>
        <v/>
      </c>
      <c r="C157" s="783" t="n">
        <v>142</v>
      </c>
      <c r="D157" s="3146">
        <f>G156*$C$8/12</f>
        <v/>
      </c>
      <c r="E157" s="3146">
        <f>IF(C157&lt;=$C$9,0,$C$12-D157)</f>
        <v/>
      </c>
      <c r="G157" s="3146">
        <f>G156-E157</f>
        <v/>
      </c>
    </row>
    <row r="158">
      <c r="B158" s="1574">
        <f>IF(C158/12=INT(C158/12),C158/12,"")</f>
        <v/>
      </c>
      <c r="C158" s="783" t="n">
        <v>143</v>
      </c>
      <c r="D158" s="3146">
        <f>G157*$C$8/12</f>
        <v/>
      </c>
      <c r="E158" s="3146">
        <f>IF(C158&lt;=$C$9,0,$C$12-D158)</f>
        <v/>
      </c>
      <c r="G158" s="3146">
        <f>G157-E158</f>
        <v/>
      </c>
    </row>
    <row r="159">
      <c r="B159" s="1574">
        <f>IF(C159/12=INT(C159/12),C159/12,"")</f>
        <v/>
      </c>
      <c r="C159" s="783" t="n">
        <v>144</v>
      </c>
      <c r="D159" s="3146">
        <f>G158*$C$8/12</f>
        <v/>
      </c>
      <c r="E159" s="3146">
        <f>IF(C159&lt;=$C$9,0,$C$12-D159)</f>
        <v/>
      </c>
      <c r="G159" s="3146">
        <f>G158-E159</f>
        <v/>
      </c>
    </row>
    <row r="160">
      <c r="B160" s="1574">
        <f>IF(C160/12=INT(C160/12),C160/12,"")</f>
        <v/>
      </c>
      <c r="C160" s="783" t="n">
        <v>145</v>
      </c>
      <c r="D160" s="3146">
        <f>G159*$C$8/12</f>
        <v/>
      </c>
      <c r="E160" s="3146">
        <f>IF(C160&lt;=$C$9,0,$C$12-D160)</f>
        <v/>
      </c>
      <c r="G160" s="3146">
        <f>G159-E160</f>
        <v/>
      </c>
    </row>
    <row r="161">
      <c r="B161" s="1574">
        <f>IF(C161/12=INT(C161/12),C161/12,"")</f>
        <v/>
      </c>
      <c r="C161" s="783" t="n">
        <v>146</v>
      </c>
      <c r="D161" s="3146">
        <f>G160*$C$8/12</f>
        <v/>
      </c>
      <c r="E161" s="3146">
        <f>IF(C161&lt;=$C$9,0,$C$12-D161)</f>
        <v/>
      </c>
      <c r="G161" s="3146">
        <f>G160-E161</f>
        <v/>
      </c>
    </row>
    <row r="162">
      <c r="B162" s="1574">
        <f>IF(C162/12=INT(C162/12),C162/12,"")</f>
        <v/>
      </c>
      <c r="C162" s="783" t="n">
        <v>147</v>
      </c>
      <c r="D162" s="3146">
        <f>G161*$C$8/12</f>
        <v/>
      </c>
      <c r="E162" s="3146">
        <f>IF(C162&lt;=$C$9,0,$C$12-D162)</f>
        <v/>
      </c>
      <c r="G162" s="3146">
        <f>G161-E162</f>
        <v/>
      </c>
    </row>
    <row r="163">
      <c r="B163" s="1574">
        <f>IF(C163/12=INT(C163/12),C163/12,"")</f>
        <v/>
      </c>
      <c r="C163" s="783" t="n">
        <v>148</v>
      </c>
      <c r="D163" s="3146">
        <f>G162*$C$8/12</f>
        <v/>
      </c>
      <c r="E163" s="3146">
        <f>IF(C163&lt;=$C$9,0,$C$12-D163)</f>
        <v/>
      </c>
      <c r="G163" s="3146">
        <f>G162-E163</f>
        <v/>
      </c>
    </row>
    <row r="164">
      <c r="B164" s="1574">
        <f>IF(C164/12=INT(C164/12),C164/12,"")</f>
        <v/>
      </c>
      <c r="C164" s="783" t="n">
        <v>149</v>
      </c>
      <c r="D164" s="3146">
        <f>G163*$C$8/12</f>
        <v/>
      </c>
      <c r="E164" s="3146">
        <f>IF(C164&lt;=$C$9,0,$C$12-D164)</f>
        <v/>
      </c>
      <c r="G164" s="3146">
        <f>G163-E164</f>
        <v/>
      </c>
    </row>
    <row r="165">
      <c r="B165" s="1574">
        <f>IF(C165/12=INT(C165/12),C165/12,"")</f>
        <v/>
      </c>
      <c r="C165" s="783" t="n">
        <v>150</v>
      </c>
      <c r="D165" s="3146">
        <f>G164*$C$8/12</f>
        <v/>
      </c>
      <c r="E165" s="3146">
        <f>IF(C165&lt;=$C$9,0,$C$12-D165)</f>
        <v/>
      </c>
      <c r="G165" s="3146">
        <f>G164-E165</f>
        <v/>
      </c>
    </row>
    <row r="166">
      <c r="B166" s="1574">
        <f>IF(C166/12=INT(C166/12),C166/12,"")</f>
        <v/>
      </c>
      <c r="C166" s="783" t="n">
        <v>151</v>
      </c>
      <c r="D166" s="3146">
        <f>G165*$C$8/12</f>
        <v/>
      </c>
      <c r="E166" s="3146">
        <f>IF(C166&lt;=$C$9,0,$C$12-D166)</f>
        <v/>
      </c>
      <c r="G166" s="3146">
        <f>G165-E166</f>
        <v/>
      </c>
    </row>
    <row r="167">
      <c r="B167" s="1574">
        <f>IF(C167/12=INT(C167/12),C167/12,"")</f>
        <v/>
      </c>
      <c r="C167" s="783" t="n">
        <v>152</v>
      </c>
      <c r="D167" s="3146">
        <f>G166*$C$8/12</f>
        <v/>
      </c>
      <c r="E167" s="3146">
        <f>IF(C167&lt;=$C$9,0,$C$12-D167)</f>
        <v/>
      </c>
      <c r="G167" s="3146">
        <f>G166-E167</f>
        <v/>
      </c>
    </row>
    <row r="168">
      <c r="B168" s="1574">
        <f>IF(C168/12=INT(C168/12),C168/12,"")</f>
        <v/>
      </c>
      <c r="C168" s="783" t="n">
        <v>153</v>
      </c>
      <c r="D168" s="3146">
        <f>G167*$C$8/12</f>
        <v/>
      </c>
      <c r="E168" s="3146">
        <f>IF(C168&lt;=$C$9,0,$C$12-D168)</f>
        <v/>
      </c>
      <c r="G168" s="3146">
        <f>G167-E168</f>
        <v/>
      </c>
    </row>
    <row r="169">
      <c r="B169" s="1574">
        <f>IF(C169/12=INT(C169/12),C169/12,"")</f>
        <v/>
      </c>
      <c r="C169" s="783" t="n">
        <v>154</v>
      </c>
      <c r="D169" s="3146">
        <f>G168*$C$8/12</f>
        <v/>
      </c>
      <c r="E169" s="3146">
        <f>IF(C169&lt;=$C$9,0,$C$12-D169)</f>
        <v/>
      </c>
      <c r="G169" s="3146">
        <f>G168-E169</f>
        <v/>
      </c>
    </row>
    <row r="170">
      <c r="B170" s="1574">
        <f>IF(C170/12=INT(C170/12),C170/12,"")</f>
        <v/>
      </c>
      <c r="C170" s="783" t="n">
        <v>155</v>
      </c>
      <c r="D170" s="3146">
        <f>G169*$C$8/12</f>
        <v/>
      </c>
      <c r="E170" s="3146">
        <f>IF(C170&lt;=$C$9,0,$C$12-D170)</f>
        <v/>
      </c>
      <c r="G170" s="3146">
        <f>G169-E170</f>
        <v/>
      </c>
    </row>
    <row r="171">
      <c r="B171" s="1574">
        <f>IF(C171/12=INT(C171/12),C171/12,"")</f>
        <v/>
      </c>
      <c r="C171" s="783" t="n">
        <v>156</v>
      </c>
      <c r="D171" s="3146">
        <f>G170*$C$8/12</f>
        <v/>
      </c>
      <c r="E171" s="3146">
        <f>IF(C171&lt;=$C$9,0,$C$12-D171)</f>
        <v/>
      </c>
      <c r="G171" s="3146">
        <f>G170-E171</f>
        <v/>
      </c>
    </row>
    <row r="172">
      <c r="B172" s="1574">
        <f>IF(C172/12=INT(C172/12),C172/12,"")</f>
        <v/>
      </c>
      <c r="C172" s="783" t="n">
        <v>157</v>
      </c>
      <c r="D172" s="3146">
        <f>G171*$C$8/12</f>
        <v/>
      </c>
      <c r="E172" s="3146">
        <f>IF(C172&lt;=$C$9,0,$C$12-D172)</f>
        <v/>
      </c>
      <c r="G172" s="3146">
        <f>G171-E172</f>
        <v/>
      </c>
    </row>
    <row r="173">
      <c r="B173" s="1574">
        <f>IF(C173/12=INT(C173/12),C173/12,"")</f>
        <v/>
      </c>
      <c r="C173" s="783" t="n">
        <v>158</v>
      </c>
      <c r="D173" s="3146">
        <f>G172*$C$8/12</f>
        <v/>
      </c>
      <c r="E173" s="3146">
        <f>IF(C173&lt;=$C$9,0,$C$12-D173)</f>
        <v/>
      </c>
      <c r="G173" s="3146">
        <f>G172-E173</f>
        <v/>
      </c>
    </row>
    <row r="174">
      <c r="B174" s="1574">
        <f>IF(C174/12=INT(C174/12),C174/12,"")</f>
        <v/>
      </c>
      <c r="C174" s="783" t="n">
        <v>159</v>
      </c>
      <c r="D174" s="3146">
        <f>G173*$C$8/12</f>
        <v/>
      </c>
      <c r="E174" s="3146">
        <f>IF(C174&lt;=$C$9,0,$C$12-D174)</f>
        <v/>
      </c>
      <c r="G174" s="3146">
        <f>G173-E174</f>
        <v/>
      </c>
    </row>
    <row r="175">
      <c r="B175" s="1574">
        <f>IF(C175/12=INT(C175/12),C175/12,"")</f>
        <v/>
      </c>
      <c r="C175" s="783" t="n">
        <v>160</v>
      </c>
      <c r="D175" s="3146">
        <f>G174*$C$8/12</f>
        <v/>
      </c>
      <c r="E175" s="3146">
        <f>IF(C175&lt;=$C$9,0,$C$12-D175)</f>
        <v/>
      </c>
      <c r="G175" s="3146">
        <f>G174-E175</f>
        <v/>
      </c>
    </row>
    <row r="176">
      <c r="B176" s="1574">
        <f>IF(C176/12=INT(C176/12),C176/12,"")</f>
        <v/>
      </c>
      <c r="C176" s="783" t="n">
        <v>161</v>
      </c>
      <c r="D176" s="3146">
        <f>G175*$C$8/12</f>
        <v/>
      </c>
      <c r="E176" s="3146">
        <f>IF(C176&lt;=$C$9,0,$C$12-D176)</f>
        <v/>
      </c>
      <c r="G176" s="3146">
        <f>G175-E176</f>
        <v/>
      </c>
    </row>
    <row r="177">
      <c r="B177" s="1574">
        <f>IF(C177/12=INT(C177/12),C177/12,"")</f>
        <v/>
      </c>
      <c r="C177" s="783" t="n">
        <v>162</v>
      </c>
      <c r="D177" s="3146">
        <f>G176*$C$8/12</f>
        <v/>
      </c>
      <c r="E177" s="3146">
        <f>IF(C177&lt;=$C$9,0,$C$12-D177)</f>
        <v/>
      </c>
      <c r="G177" s="3146">
        <f>G176-E177</f>
        <v/>
      </c>
    </row>
    <row r="178">
      <c r="B178" s="1574">
        <f>IF(C178/12=INT(C178/12),C178/12,"")</f>
        <v/>
      </c>
      <c r="C178" s="783" t="n">
        <v>163</v>
      </c>
      <c r="D178" s="3146">
        <f>G177*$C$8/12</f>
        <v/>
      </c>
      <c r="E178" s="3146">
        <f>IF(C178&lt;=$C$9,0,$C$12-D178)</f>
        <v/>
      </c>
      <c r="G178" s="3146">
        <f>G177-E178</f>
        <v/>
      </c>
    </row>
    <row r="179">
      <c r="B179" s="1574">
        <f>IF(C179/12=INT(C179/12),C179/12,"")</f>
        <v/>
      </c>
      <c r="C179" s="783" t="n">
        <v>164</v>
      </c>
      <c r="D179" s="3146">
        <f>G178*$C$8/12</f>
        <v/>
      </c>
      <c r="E179" s="3146">
        <f>IF(C179&lt;=$C$9,0,$C$12-D179)</f>
        <v/>
      </c>
      <c r="G179" s="3146">
        <f>G178-E179</f>
        <v/>
      </c>
    </row>
    <row r="180">
      <c r="B180" s="1574">
        <f>IF(C180/12=INT(C180/12),C180/12,"")</f>
        <v/>
      </c>
      <c r="C180" s="783" t="n">
        <v>165</v>
      </c>
      <c r="D180" s="3146">
        <f>G179*$C$8/12</f>
        <v/>
      </c>
      <c r="E180" s="3146">
        <f>IF(C180&lt;=$C$9,0,$C$12-D180)</f>
        <v/>
      </c>
      <c r="G180" s="3146">
        <f>G179-E180</f>
        <v/>
      </c>
    </row>
    <row r="181">
      <c r="B181" s="1574">
        <f>IF(C181/12=INT(C181/12),C181/12,"")</f>
        <v/>
      </c>
      <c r="C181" s="783" t="n">
        <v>166</v>
      </c>
      <c r="D181" s="3146">
        <f>G180*$C$8/12</f>
        <v/>
      </c>
      <c r="E181" s="3146">
        <f>IF(C181&lt;=$C$9,0,$C$12-D181)</f>
        <v/>
      </c>
      <c r="G181" s="3146">
        <f>G180-E181</f>
        <v/>
      </c>
    </row>
    <row r="182">
      <c r="B182" s="1574">
        <f>IF(C182/12=INT(C182/12),C182/12,"")</f>
        <v/>
      </c>
      <c r="C182" s="783" t="n">
        <v>167</v>
      </c>
      <c r="D182" s="3146">
        <f>G181*$C$8/12</f>
        <v/>
      </c>
      <c r="E182" s="3146">
        <f>IF(C182&lt;=$C$9,0,$C$12-D182)</f>
        <v/>
      </c>
      <c r="G182" s="3146">
        <f>G181-E182</f>
        <v/>
      </c>
    </row>
    <row r="183">
      <c r="B183" s="1574">
        <f>IF(C183/12=INT(C183/12),C183/12,"")</f>
        <v/>
      </c>
      <c r="C183" s="783" t="n">
        <v>168</v>
      </c>
      <c r="D183" s="3146">
        <f>G182*$C$8/12</f>
        <v/>
      </c>
      <c r="E183" s="3146">
        <f>IF(C183&lt;=$C$9,0,$C$12-D183)</f>
        <v/>
      </c>
      <c r="G183" s="3146">
        <f>G182-E183</f>
        <v/>
      </c>
    </row>
    <row r="184">
      <c r="B184" s="1574">
        <f>IF(C184/12=INT(C184/12),C184/12,"")</f>
        <v/>
      </c>
      <c r="C184" s="783" t="n">
        <v>169</v>
      </c>
      <c r="D184" s="3146">
        <f>G183*$C$8/12</f>
        <v/>
      </c>
      <c r="E184" s="3146">
        <f>IF(C184&lt;=$C$9,0,$C$12-D184)</f>
        <v/>
      </c>
      <c r="G184" s="3146">
        <f>G183-E184</f>
        <v/>
      </c>
    </row>
    <row r="185">
      <c r="B185" s="1574">
        <f>IF(C185/12=INT(C185/12),C185/12,"")</f>
        <v/>
      </c>
      <c r="C185" s="783" t="n">
        <v>170</v>
      </c>
      <c r="D185" s="3146">
        <f>G184*$C$8/12</f>
        <v/>
      </c>
      <c r="E185" s="3146">
        <f>IF(C185&lt;=$C$9,0,$C$12-D185)</f>
        <v/>
      </c>
      <c r="G185" s="3146">
        <f>G184-E185</f>
        <v/>
      </c>
    </row>
    <row r="186">
      <c r="B186" s="1574">
        <f>IF(C186/12=INT(C186/12),C186/12,"")</f>
        <v/>
      </c>
      <c r="C186" s="783" t="n">
        <v>171</v>
      </c>
      <c r="D186" s="3146">
        <f>G185*$C$8/12</f>
        <v/>
      </c>
      <c r="E186" s="3146">
        <f>IF(C186&lt;=$C$9,0,$C$12-D186)</f>
        <v/>
      </c>
      <c r="G186" s="3146">
        <f>G185-E186</f>
        <v/>
      </c>
    </row>
    <row r="187">
      <c r="B187" s="1574">
        <f>IF(C187/12=INT(C187/12),C187/12,"")</f>
        <v/>
      </c>
      <c r="C187" s="783" t="n">
        <v>172</v>
      </c>
      <c r="D187" s="3146">
        <f>G186*$C$8/12</f>
        <v/>
      </c>
      <c r="E187" s="3146">
        <f>IF(C187&lt;=$C$9,0,$C$12-D187)</f>
        <v/>
      </c>
      <c r="G187" s="3146">
        <f>G186-E187</f>
        <v/>
      </c>
    </row>
    <row r="188">
      <c r="B188" s="1574">
        <f>IF(C188/12=INT(C188/12),C188/12,"")</f>
        <v/>
      </c>
      <c r="C188" s="783" t="n">
        <v>173</v>
      </c>
      <c r="D188" s="3146">
        <f>G187*$C$8/12</f>
        <v/>
      </c>
      <c r="E188" s="3146">
        <f>IF(C188&lt;=$C$9,0,$C$12-D188)</f>
        <v/>
      </c>
      <c r="G188" s="3146">
        <f>G187-E188</f>
        <v/>
      </c>
    </row>
    <row r="189">
      <c r="B189" s="1574">
        <f>IF(C189/12=INT(C189/12),C189/12,"")</f>
        <v/>
      </c>
      <c r="C189" s="783" t="n">
        <v>174</v>
      </c>
      <c r="D189" s="3146">
        <f>G188*$C$8/12</f>
        <v/>
      </c>
      <c r="E189" s="3146">
        <f>IF(C189&lt;=$C$9,0,$C$12-D189)</f>
        <v/>
      </c>
      <c r="G189" s="3146">
        <f>G188-E189</f>
        <v/>
      </c>
    </row>
    <row r="190">
      <c r="B190" s="1574">
        <f>IF(C190/12=INT(C190/12),C190/12,"")</f>
        <v/>
      </c>
      <c r="C190" s="783" t="n">
        <v>175</v>
      </c>
      <c r="D190" s="3146">
        <f>G189*$C$8/12</f>
        <v/>
      </c>
      <c r="E190" s="3146">
        <f>IF(C190&lt;=$C$9,0,$C$12-D190)</f>
        <v/>
      </c>
      <c r="G190" s="3146">
        <f>G189-E190</f>
        <v/>
      </c>
    </row>
    <row r="191">
      <c r="B191" s="1574">
        <f>IF(C191/12=INT(C191/12),C191/12,"")</f>
        <v/>
      </c>
      <c r="C191" s="783" t="n">
        <v>176</v>
      </c>
      <c r="D191" s="3146">
        <f>G190*$C$8/12</f>
        <v/>
      </c>
      <c r="E191" s="3146">
        <f>IF(C191&lt;=$C$9,0,$C$12-D191)</f>
        <v/>
      </c>
      <c r="G191" s="3146">
        <f>G190-E191</f>
        <v/>
      </c>
    </row>
    <row r="192">
      <c r="B192" s="1574">
        <f>IF(C192/12=INT(C192/12),C192/12,"")</f>
        <v/>
      </c>
      <c r="C192" s="783" t="n">
        <v>177</v>
      </c>
      <c r="D192" s="3146">
        <f>G191*$C$8/12</f>
        <v/>
      </c>
      <c r="E192" s="3146">
        <f>IF(C192&lt;=$C$9,0,$C$12-D192)</f>
        <v/>
      </c>
      <c r="G192" s="3146">
        <f>G191-E192</f>
        <v/>
      </c>
    </row>
    <row r="193">
      <c r="B193" s="1574">
        <f>IF(C193/12=INT(C193/12),C193/12,"")</f>
        <v/>
      </c>
      <c r="C193" s="783" t="n">
        <v>178</v>
      </c>
      <c r="D193" s="3146">
        <f>G192*$C$8/12</f>
        <v/>
      </c>
      <c r="E193" s="3146">
        <f>IF(C193&lt;=$C$9,0,$C$12-D193)</f>
        <v/>
      </c>
      <c r="G193" s="3146">
        <f>G192-E193</f>
        <v/>
      </c>
    </row>
    <row r="194">
      <c r="B194" s="1574">
        <f>IF(C194/12=INT(C194/12),C194/12,"")</f>
        <v/>
      </c>
      <c r="C194" s="783" t="n">
        <v>179</v>
      </c>
      <c r="D194" s="3146">
        <f>G193*$C$8/12</f>
        <v/>
      </c>
      <c r="E194" s="3146">
        <f>IF(C194&lt;=$C$9,0,$C$12-D194)</f>
        <v/>
      </c>
      <c r="G194" s="3146">
        <f>G193-E194</f>
        <v/>
      </c>
    </row>
    <row r="195">
      <c r="B195" s="1574">
        <f>IF(C195/12=INT(C195/12),C195/12,"")</f>
        <v/>
      </c>
      <c r="C195" s="783" t="n">
        <v>180</v>
      </c>
      <c r="D195" s="3146">
        <f>G194*$C$8/12</f>
        <v/>
      </c>
      <c r="E195" s="3146">
        <f>IF(C195&lt;=$C$9,0,$C$12-D195)</f>
        <v/>
      </c>
      <c r="G195" s="3146">
        <f>G194-E195</f>
        <v/>
      </c>
    </row>
    <row r="196">
      <c r="B196" s="1574">
        <f>IF(C196/12=INT(C196/12),C196/12,"")</f>
        <v/>
      </c>
      <c r="C196" s="783" t="n">
        <v>181</v>
      </c>
      <c r="D196" s="3146">
        <f>G195*$C$8/12</f>
        <v/>
      </c>
      <c r="E196" s="3146">
        <f>IF(C196&lt;=$C$9,0,$C$12-D196)</f>
        <v/>
      </c>
      <c r="G196" s="3146">
        <f>G195-E196</f>
        <v/>
      </c>
    </row>
    <row r="197">
      <c r="B197" s="1574">
        <f>IF(C197/12=INT(C197/12),C197/12,"")</f>
        <v/>
      </c>
      <c r="C197" s="783" t="n">
        <v>182</v>
      </c>
      <c r="D197" s="3146">
        <f>G196*$C$8/12</f>
        <v/>
      </c>
      <c r="E197" s="3146">
        <f>IF(C197&lt;=$C$9,0,$C$12-D197)</f>
        <v/>
      </c>
      <c r="G197" s="3146">
        <f>G196-E197</f>
        <v/>
      </c>
    </row>
    <row r="198">
      <c r="B198" s="1574">
        <f>IF(C198/12=INT(C198/12),C198/12,"")</f>
        <v/>
      </c>
      <c r="C198" s="783" t="n">
        <v>183</v>
      </c>
      <c r="D198" s="3146">
        <f>G197*$C$8/12</f>
        <v/>
      </c>
      <c r="E198" s="3146">
        <f>IF(C198&lt;=$C$9,0,$C$12-D198)</f>
        <v/>
      </c>
      <c r="G198" s="3146">
        <f>G197-E198</f>
        <v/>
      </c>
    </row>
    <row r="199">
      <c r="B199" s="1574">
        <f>IF(C199/12=INT(C199/12),C199/12,"")</f>
        <v/>
      </c>
      <c r="C199" s="783" t="n">
        <v>184</v>
      </c>
      <c r="D199" s="3146">
        <f>G198*$C$8/12</f>
        <v/>
      </c>
      <c r="E199" s="3146">
        <f>IF(C199&lt;=$C$9,0,$C$12-D199)</f>
        <v/>
      </c>
      <c r="G199" s="3146">
        <f>G198-E199</f>
        <v/>
      </c>
    </row>
    <row r="200">
      <c r="B200" s="1574">
        <f>IF(C200/12=INT(C200/12),C200/12,"")</f>
        <v/>
      </c>
      <c r="C200" s="783" t="n">
        <v>185</v>
      </c>
      <c r="D200" s="3146">
        <f>G199*$C$8/12</f>
        <v/>
      </c>
      <c r="E200" s="3146">
        <f>IF(C200&lt;=$C$9,0,$C$12-D200)</f>
        <v/>
      </c>
      <c r="G200" s="3146">
        <f>G199-E200</f>
        <v/>
      </c>
    </row>
    <row r="201">
      <c r="B201" s="1574">
        <f>IF(C201/12=INT(C201/12),C201/12,"")</f>
        <v/>
      </c>
      <c r="C201" s="783" t="n">
        <v>186</v>
      </c>
      <c r="D201" s="3146">
        <f>G200*$C$8/12</f>
        <v/>
      </c>
      <c r="E201" s="3146">
        <f>IF(C201&lt;=$C$9,0,$C$12-D201)</f>
        <v/>
      </c>
      <c r="G201" s="3146">
        <f>G200-E201</f>
        <v/>
      </c>
    </row>
    <row r="202">
      <c r="B202" s="1574">
        <f>IF(C202/12=INT(C202/12),C202/12,"")</f>
        <v/>
      </c>
      <c r="C202" s="783" t="n">
        <v>187</v>
      </c>
      <c r="D202" s="3146">
        <f>G201*$C$8/12</f>
        <v/>
      </c>
      <c r="E202" s="3146">
        <f>IF(C202&lt;=$C$9,0,$C$12-D202)</f>
        <v/>
      </c>
      <c r="G202" s="3146">
        <f>G201-E202</f>
        <v/>
      </c>
    </row>
    <row r="203">
      <c r="B203" s="1574">
        <f>IF(C203/12=INT(C203/12),C203/12,"")</f>
        <v/>
      </c>
      <c r="C203" s="783" t="n">
        <v>188</v>
      </c>
      <c r="D203" s="3146">
        <f>G202*$C$8/12</f>
        <v/>
      </c>
      <c r="E203" s="3146">
        <f>IF(C203&lt;=$C$9,0,$C$12-D203)</f>
        <v/>
      </c>
      <c r="G203" s="3146">
        <f>G202-E203</f>
        <v/>
      </c>
    </row>
    <row r="204">
      <c r="B204" s="1574">
        <f>IF(C204/12=INT(C204/12),C204/12,"")</f>
        <v/>
      </c>
      <c r="C204" s="783" t="n">
        <v>189</v>
      </c>
      <c r="D204" s="3146">
        <f>G203*$C$8/12</f>
        <v/>
      </c>
      <c r="E204" s="3146">
        <f>IF(C204&lt;=$C$9,0,$C$12-D204)</f>
        <v/>
      </c>
      <c r="G204" s="3146">
        <f>G203-E204</f>
        <v/>
      </c>
    </row>
    <row r="205">
      <c r="B205" s="1574">
        <f>IF(C205/12=INT(C205/12),C205/12,"")</f>
        <v/>
      </c>
      <c r="C205" s="783" t="n">
        <v>190</v>
      </c>
      <c r="D205" s="3146">
        <f>G204*$C$8/12</f>
        <v/>
      </c>
      <c r="E205" s="3146">
        <f>IF(C205&lt;=$C$9,0,$C$12-D205)</f>
        <v/>
      </c>
      <c r="G205" s="3146">
        <f>G204-E205</f>
        <v/>
      </c>
    </row>
    <row r="206">
      <c r="B206" s="1574">
        <f>IF(C206/12=INT(C206/12),C206/12,"")</f>
        <v/>
      </c>
      <c r="C206" s="783" t="n">
        <v>191</v>
      </c>
      <c r="D206" s="3146">
        <f>G205*$C$8/12</f>
        <v/>
      </c>
      <c r="E206" s="3146">
        <f>IF(C206&lt;=$C$9,0,$C$12-D206)</f>
        <v/>
      </c>
      <c r="G206" s="3146">
        <f>G205-E206</f>
        <v/>
      </c>
    </row>
    <row r="207">
      <c r="B207" s="1574">
        <f>IF(C207/12=INT(C207/12),C207/12,"")</f>
        <v/>
      </c>
      <c r="C207" s="783" t="n">
        <v>192</v>
      </c>
      <c r="D207" s="3146">
        <f>G206*$C$8/12</f>
        <v/>
      </c>
      <c r="E207" s="3146">
        <f>IF(C207&lt;=$C$9,0,$C$12-D207)</f>
        <v/>
      </c>
      <c r="G207" s="3146">
        <f>G206-E207</f>
        <v/>
      </c>
    </row>
    <row r="208">
      <c r="B208" s="1574">
        <f>IF(C208/12=INT(C208/12),C208/12,"")</f>
        <v/>
      </c>
      <c r="C208" s="783" t="n">
        <v>193</v>
      </c>
      <c r="D208" s="3146">
        <f>G207*$C$8/12</f>
        <v/>
      </c>
      <c r="E208" s="3146">
        <f>IF(C208&lt;=$C$9,0,$C$12-D208)</f>
        <v/>
      </c>
      <c r="G208" s="3146">
        <f>G207-E208</f>
        <v/>
      </c>
    </row>
    <row r="209">
      <c r="B209" s="1574">
        <f>IF(C209/12=INT(C209/12),C209/12,"")</f>
        <v/>
      </c>
      <c r="C209" s="783" t="n">
        <v>194</v>
      </c>
      <c r="D209" s="3146">
        <f>G208*$C$8/12</f>
        <v/>
      </c>
      <c r="E209" s="3146">
        <f>IF(C209&lt;=$C$9,0,$C$12-D209)</f>
        <v/>
      </c>
      <c r="G209" s="3146">
        <f>G208-E209</f>
        <v/>
      </c>
    </row>
    <row r="210">
      <c r="B210" s="1574">
        <f>IF(C210/12=INT(C210/12),C210/12,"")</f>
        <v/>
      </c>
      <c r="C210" s="783" t="n">
        <v>195</v>
      </c>
      <c r="D210" s="3146">
        <f>G209*$C$8/12</f>
        <v/>
      </c>
      <c r="E210" s="3146">
        <f>IF(C210&lt;=$C$9,0,$C$12-D210)</f>
        <v/>
      </c>
      <c r="G210" s="3146">
        <f>G209-E210</f>
        <v/>
      </c>
    </row>
    <row r="211">
      <c r="B211" s="1574">
        <f>IF(C211/12=INT(C211/12),C211/12,"")</f>
        <v/>
      </c>
      <c r="C211" s="783" t="n">
        <v>196</v>
      </c>
      <c r="D211" s="3146">
        <f>G210*$C$8/12</f>
        <v/>
      </c>
      <c r="E211" s="3146">
        <f>IF(C211&lt;=$C$9,0,$C$12-D211)</f>
        <v/>
      </c>
      <c r="G211" s="3146">
        <f>G210-E211</f>
        <v/>
      </c>
    </row>
    <row r="212">
      <c r="B212" s="1574">
        <f>IF(C212/12=INT(C212/12),C212/12,"")</f>
        <v/>
      </c>
      <c r="C212" s="783" t="n">
        <v>197</v>
      </c>
      <c r="D212" s="3146">
        <f>G211*$C$8/12</f>
        <v/>
      </c>
      <c r="E212" s="3146">
        <f>IF(C212&lt;=$C$9,0,$C$12-D212)</f>
        <v/>
      </c>
      <c r="G212" s="3146">
        <f>G211-E212</f>
        <v/>
      </c>
    </row>
    <row r="213">
      <c r="B213" s="1574">
        <f>IF(C213/12=INT(C213/12),C213/12,"")</f>
        <v/>
      </c>
      <c r="C213" s="783" t="n">
        <v>198</v>
      </c>
      <c r="D213" s="3146">
        <f>G212*$C$8/12</f>
        <v/>
      </c>
      <c r="E213" s="3146">
        <f>IF(C213&lt;=$C$9,0,$C$12-D213)</f>
        <v/>
      </c>
      <c r="G213" s="3146">
        <f>G212-E213</f>
        <v/>
      </c>
    </row>
    <row r="214">
      <c r="B214" s="1574">
        <f>IF(C214/12=INT(C214/12),C214/12,"")</f>
        <v/>
      </c>
      <c r="C214" s="783" t="n">
        <v>199</v>
      </c>
      <c r="D214" s="3146">
        <f>G213*$C$8/12</f>
        <v/>
      </c>
      <c r="E214" s="3146">
        <f>IF(C214&lt;=$C$9,0,$C$12-D214)</f>
        <v/>
      </c>
      <c r="G214" s="3146">
        <f>G213-E214</f>
        <v/>
      </c>
    </row>
    <row r="215">
      <c r="B215" s="1574">
        <f>IF(C215/12=INT(C215/12),C215/12,"")</f>
        <v/>
      </c>
      <c r="C215" s="783" t="n">
        <v>200</v>
      </c>
      <c r="D215" s="3146">
        <f>G214*$C$8/12</f>
        <v/>
      </c>
      <c r="E215" s="3146">
        <f>IF(C215&lt;=$C$9,0,$C$12-D215)</f>
        <v/>
      </c>
      <c r="G215" s="3146">
        <f>G214-E215</f>
        <v/>
      </c>
    </row>
    <row r="216">
      <c r="B216" s="1574">
        <f>IF(C216/12=INT(C216/12),C216/12,"")</f>
        <v/>
      </c>
      <c r="C216" s="783" t="n">
        <v>201</v>
      </c>
      <c r="D216" s="3146">
        <f>G215*$C$8/12</f>
        <v/>
      </c>
      <c r="E216" s="3146">
        <f>IF(C216&lt;=$C$9,0,$C$12-D216)</f>
        <v/>
      </c>
      <c r="G216" s="3146">
        <f>G215-E216</f>
        <v/>
      </c>
    </row>
    <row r="217">
      <c r="B217" s="1574">
        <f>IF(C217/12=INT(C217/12),C217/12,"")</f>
        <v/>
      </c>
      <c r="C217" s="783" t="n">
        <v>202</v>
      </c>
      <c r="D217" s="3146">
        <f>G216*$C$8/12</f>
        <v/>
      </c>
      <c r="E217" s="3146">
        <f>IF(C217&lt;=$C$9,0,$C$12-D217)</f>
        <v/>
      </c>
      <c r="G217" s="3146">
        <f>G216-E217</f>
        <v/>
      </c>
    </row>
    <row r="218">
      <c r="B218" s="1574">
        <f>IF(C218/12=INT(C218/12),C218/12,"")</f>
        <v/>
      </c>
      <c r="C218" s="783" t="n">
        <v>203</v>
      </c>
      <c r="D218" s="3146">
        <f>G217*$C$8/12</f>
        <v/>
      </c>
      <c r="E218" s="3146">
        <f>IF(C218&lt;=$C$9,0,$C$12-D218)</f>
        <v/>
      </c>
      <c r="G218" s="3146">
        <f>G217-E218</f>
        <v/>
      </c>
    </row>
    <row r="219">
      <c r="B219" s="1574">
        <f>IF(C219/12=INT(C219/12),C219/12,"")</f>
        <v/>
      </c>
      <c r="C219" s="783" t="n">
        <v>204</v>
      </c>
      <c r="D219" s="3146">
        <f>G218*$C$8/12</f>
        <v/>
      </c>
      <c r="E219" s="3146">
        <f>IF(C219&lt;=$C$9,0,$C$12-D219)</f>
        <v/>
      </c>
      <c r="G219" s="3146">
        <f>G218-E219</f>
        <v/>
      </c>
    </row>
    <row r="220">
      <c r="B220" s="1574">
        <f>IF(C220/12=INT(C220/12),C220/12,"")</f>
        <v/>
      </c>
      <c r="C220" s="783" t="n">
        <v>205</v>
      </c>
      <c r="D220" s="3146">
        <f>G219*$C$8/12</f>
        <v/>
      </c>
      <c r="E220" s="3146">
        <f>IF(C220&lt;=$C$9,0,$C$12-D220)</f>
        <v/>
      </c>
      <c r="G220" s="3146">
        <f>G219-E220</f>
        <v/>
      </c>
    </row>
    <row r="221">
      <c r="B221" s="1574">
        <f>IF(C221/12=INT(C221/12),C221/12,"")</f>
        <v/>
      </c>
      <c r="C221" s="783" t="n">
        <v>206</v>
      </c>
      <c r="D221" s="3146">
        <f>G220*$C$8/12</f>
        <v/>
      </c>
      <c r="E221" s="3146">
        <f>IF(C221&lt;=$C$9,0,$C$12-D221)</f>
        <v/>
      </c>
      <c r="G221" s="3146">
        <f>G220-E221</f>
        <v/>
      </c>
    </row>
    <row r="222">
      <c r="B222" s="1574">
        <f>IF(C222/12=INT(C222/12),C222/12,"")</f>
        <v/>
      </c>
      <c r="C222" s="783" t="n">
        <v>207</v>
      </c>
      <c r="D222" s="3146">
        <f>G221*$C$8/12</f>
        <v/>
      </c>
      <c r="E222" s="3146">
        <f>IF(C222&lt;=$C$9,0,$C$12-D222)</f>
        <v/>
      </c>
      <c r="G222" s="3146">
        <f>G221-E222</f>
        <v/>
      </c>
    </row>
    <row r="223">
      <c r="B223" s="1574">
        <f>IF(C223/12=INT(C223/12),C223/12,"")</f>
        <v/>
      </c>
      <c r="C223" s="783" t="n">
        <v>208</v>
      </c>
      <c r="D223" s="3146">
        <f>G222*$C$8/12</f>
        <v/>
      </c>
      <c r="E223" s="3146">
        <f>IF(C223&lt;=$C$9,0,$C$12-D223)</f>
        <v/>
      </c>
      <c r="G223" s="3146">
        <f>G222-E223</f>
        <v/>
      </c>
    </row>
    <row r="224">
      <c r="B224" s="1574">
        <f>IF(C224/12=INT(C224/12),C224/12,"")</f>
        <v/>
      </c>
      <c r="C224" s="783" t="n">
        <v>209</v>
      </c>
      <c r="D224" s="3146">
        <f>G223*$C$8/12</f>
        <v/>
      </c>
      <c r="E224" s="3146">
        <f>IF(C224&lt;=$C$9,0,$C$12-D224)</f>
        <v/>
      </c>
      <c r="G224" s="3146">
        <f>G223-E224</f>
        <v/>
      </c>
    </row>
    <row r="225">
      <c r="B225" s="1574">
        <f>IF(C225/12=INT(C225/12),C225/12,"")</f>
        <v/>
      </c>
      <c r="C225" s="783" t="n">
        <v>210</v>
      </c>
      <c r="D225" s="3146">
        <f>G224*$C$8/12</f>
        <v/>
      </c>
      <c r="E225" s="3146">
        <f>IF(C225&lt;=$C$9,0,$C$12-D225)</f>
        <v/>
      </c>
      <c r="G225" s="3146">
        <f>G224-E225</f>
        <v/>
      </c>
    </row>
    <row r="226">
      <c r="B226" s="1574">
        <f>IF(C226/12=INT(C226/12),C226/12,"")</f>
        <v/>
      </c>
      <c r="C226" s="783" t="n">
        <v>211</v>
      </c>
      <c r="D226" s="3146">
        <f>G225*$C$8/12</f>
        <v/>
      </c>
      <c r="E226" s="3146">
        <f>IF(C226&lt;=$C$9,0,$C$12-D226)</f>
        <v/>
      </c>
      <c r="G226" s="3146">
        <f>G225-E226</f>
        <v/>
      </c>
    </row>
    <row r="227">
      <c r="B227" s="1574">
        <f>IF(C227/12=INT(C227/12),C227/12,"")</f>
        <v/>
      </c>
      <c r="C227" s="783" t="n">
        <v>212</v>
      </c>
      <c r="D227" s="3146">
        <f>G226*$C$8/12</f>
        <v/>
      </c>
      <c r="E227" s="3146">
        <f>IF(C227&lt;=$C$9,0,$C$12-D227)</f>
        <v/>
      </c>
      <c r="G227" s="3146">
        <f>G226-E227</f>
        <v/>
      </c>
    </row>
    <row r="228">
      <c r="B228" s="1574">
        <f>IF(C228/12=INT(C228/12),C228/12,"")</f>
        <v/>
      </c>
      <c r="C228" s="783" t="n">
        <v>213</v>
      </c>
      <c r="D228" s="3146">
        <f>G227*$C$8/12</f>
        <v/>
      </c>
      <c r="E228" s="3146">
        <f>IF(C228&lt;=$C$9,0,$C$12-D228)</f>
        <v/>
      </c>
      <c r="G228" s="3146">
        <f>G227-E228</f>
        <v/>
      </c>
    </row>
    <row r="229">
      <c r="B229" s="1574">
        <f>IF(C229/12=INT(C229/12),C229/12,"")</f>
        <v/>
      </c>
      <c r="C229" s="783" t="n">
        <v>214</v>
      </c>
      <c r="D229" s="3146">
        <f>G228*$C$8/12</f>
        <v/>
      </c>
      <c r="E229" s="3146">
        <f>IF(C229&lt;=$C$9,0,$C$12-D229)</f>
        <v/>
      </c>
      <c r="G229" s="3146">
        <f>G228-E229</f>
        <v/>
      </c>
    </row>
    <row r="230">
      <c r="B230" s="1574">
        <f>IF(C230/12=INT(C230/12),C230/12,"")</f>
        <v/>
      </c>
      <c r="C230" s="783" t="n">
        <v>215</v>
      </c>
      <c r="D230" s="3146">
        <f>G229*$C$8/12</f>
        <v/>
      </c>
      <c r="E230" s="3146">
        <f>IF(C230&lt;=$C$9,0,$C$12-D230)</f>
        <v/>
      </c>
      <c r="G230" s="3146">
        <f>G229-E230</f>
        <v/>
      </c>
    </row>
    <row r="231">
      <c r="B231" s="1574">
        <f>IF(C231/12=INT(C231/12),C231/12,"")</f>
        <v/>
      </c>
      <c r="C231" s="783" t="n">
        <v>216</v>
      </c>
      <c r="D231" s="3146">
        <f>G230*$C$8/12</f>
        <v/>
      </c>
      <c r="E231" s="3146">
        <f>IF(C231&lt;=$C$9,0,$C$12-D231)</f>
        <v/>
      </c>
      <c r="G231" s="3146">
        <f>G230-E231</f>
        <v/>
      </c>
    </row>
    <row r="232">
      <c r="B232" s="1574">
        <f>IF(C232/12=INT(C232/12),C232/12,"")</f>
        <v/>
      </c>
      <c r="C232" s="783" t="n">
        <v>217</v>
      </c>
      <c r="D232" s="3146">
        <f>G231*$C$8/12</f>
        <v/>
      </c>
      <c r="E232" s="3146">
        <f>IF(C232&lt;=$C$9,0,$C$12-D232)</f>
        <v/>
      </c>
      <c r="G232" s="3146">
        <f>G231-E232</f>
        <v/>
      </c>
    </row>
    <row r="233">
      <c r="B233" s="1574">
        <f>IF(C233/12=INT(C233/12),C233/12,"")</f>
        <v/>
      </c>
      <c r="C233" s="783" t="n">
        <v>218</v>
      </c>
      <c r="D233" s="3146">
        <f>G232*$C$8/12</f>
        <v/>
      </c>
      <c r="E233" s="3146">
        <f>IF(C233&lt;=$C$9,0,$C$12-D233)</f>
        <v/>
      </c>
      <c r="G233" s="3146">
        <f>G232-E233</f>
        <v/>
      </c>
    </row>
    <row r="234">
      <c r="B234" s="1574">
        <f>IF(C234/12=INT(C234/12),C234/12,"")</f>
        <v/>
      </c>
      <c r="C234" s="783" t="n">
        <v>219</v>
      </c>
      <c r="D234" s="3146">
        <f>G233*$C$8/12</f>
        <v/>
      </c>
      <c r="E234" s="3146">
        <f>IF(C234&lt;=$C$9,0,$C$12-D234)</f>
        <v/>
      </c>
      <c r="G234" s="3146">
        <f>G233-E234</f>
        <v/>
      </c>
    </row>
    <row r="235">
      <c r="B235" s="1574">
        <f>IF(C235/12=INT(C235/12),C235/12,"")</f>
        <v/>
      </c>
      <c r="C235" s="783" t="n">
        <v>220</v>
      </c>
      <c r="D235" s="3146">
        <f>G234*$C$8/12</f>
        <v/>
      </c>
      <c r="E235" s="3146">
        <f>IF(C235&lt;=$C$9,0,$C$12-D235)</f>
        <v/>
      </c>
      <c r="G235" s="3146">
        <f>G234-E235</f>
        <v/>
      </c>
    </row>
    <row r="236">
      <c r="B236" s="1574">
        <f>IF(C236/12=INT(C236/12),C236/12,"")</f>
        <v/>
      </c>
      <c r="C236" s="783" t="n">
        <v>221</v>
      </c>
      <c r="D236" s="3146">
        <f>G235*$C$8/12</f>
        <v/>
      </c>
      <c r="E236" s="3146">
        <f>IF(C236&lt;=$C$9,0,$C$12-D236)</f>
        <v/>
      </c>
      <c r="G236" s="3146">
        <f>G235-E236</f>
        <v/>
      </c>
    </row>
    <row r="237">
      <c r="B237" s="1574">
        <f>IF(C237/12=INT(C237/12),C237/12,"")</f>
        <v/>
      </c>
      <c r="C237" s="783" t="n">
        <v>222</v>
      </c>
      <c r="D237" s="3146">
        <f>G236*$C$8/12</f>
        <v/>
      </c>
      <c r="E237" s="3146">
        <f>IF(C237&lt;=$C$9,0,$C$12-D237)</f>
        <v/>
      </c>
      <c r="G237" s="3146">
        <f>G236-E237</f>
        <v/>
      </c>
    </row>
    <row r="238">
      <c r="B238" s="1574">
        <f>IF(C238/12=INT(C238/12),C238/12,"")</f>
        <v/>
      </c>
      <c r="C238" s="783" t="n">
        <v>223</v>
      </c>
      <c r="D238" s="3146">
        <f>G237*$C$8/12</f>
        <v/>
      </c>
      <c r="E238" s="3146">
        <f>IF(C238&lt;=$C$9,0,$C$12-D238)</f>
        <v/>
      </c>
      <c r="G238" s="3146">
        <f>G237-E238</f>
        <v/>
      </c>
    </row>
    <row r="239">
      <c r="B239" s="1574">
        <f>IF(C239/12=INT(C239/12),C239/12,"")</f>
        <v/>
      </c>
      <c r="C239" s="783" t="n">
        <v>224</v>
      </c>
      <c r="D239" s="3146">
        <f>G238*$C$8/12</f>
        <v/>
      </c>
      <c r="E239" s="3146">
        <f>IF(C239&lt;=$C$9,0,$C$12-D239)</f>
        <v/>
      </c>
      <c r="G239" s="3146">
        <f>G238-E239</f>
        <v/>
      </c>
    </row>
    <row r="240">
      <c r="B240" s="1574">
        <f>IF(C240/12=INT(C240/12),C240/12,"")</f>
        <v/>
      </c>
      <c r="C240" s="783" t="n">
        <v>225</v>
      </c>
      <c r="D240" s="3146">
        <f>G239*$C$8/12</f>
        <v/>
      </c>
      <c r="E240" s="3146">
        <f>IF(C240&lt;=$C$9,0,$C$12-D240)</f>
        <v/>
      </c>
      <c r="G240" s="3146">
        <f>G239-E240</f>
        <v/>
      </c>
    </row>
    <row r="241">
      <c r="B241" s="1574">
        <f>IF(C241/12=INT(C241/12),C241/12,"")</f>
        <v/>
      </c>
      <c r="C241" s="783" t="n">
        <v>226</v>
      </c>
      <c r="D241" s="3146">
        <f>G240*$C$8/12</f>
        <v/>
      </c>
      <c r="E241" s="3146">
        <f>IF(C241&lt;=$C$9,0,$C$12-D241)</f>
        <v/>
      </c>
      <c r="G241" s="3146">
        <f>G240-E241</f>
        <v/>
      </c>
    </row>
    <row r="242">
      <c r="B242" s="1574">
        <f>IF(C242/12=INT(C242/12),C242/12,"")</f>
        <v/>
      </c>
      <c r="C242" s="783" t="n">
        <v>227</v>
      </c>
      <c r="D242" s="3146">
        <f>G241*$C$8/12</f>
        <v/>
      </c>
      <c r="E242" s="3146">
        <f>IF(C242&lt;=$C$9,0,$C$12-D242)</f>
        <v/>
      </c>
      <c r="G242" s="3146">
        <f>G241-E242</f>
        <v/>
      </c>
    </row>
    <row r="243">
      <c r="B243" s="1574">
        <f>IF(C243/12=INT(C243/12),C243/12,"")</f>
        <v/>
      </c>
      <c r="C243" s="783" t="n">
        <v>228</v>
      </c>
      <c r="D243" s="3146">
        <f>G242*$C$8/12</f>
        <v/>
      </c>
      <c r="E243" s="3146">
        <f>IF(C243&lt;=$C$9,0,$C$12-D243)</f>
        <v/>
      </c>
      <c r="G243" s="3146">
        <f>G242-E243</f>
        <v/>
      </c>
    </row>
    <row r="244">
      <c r="B244" s="1574">
        <f>IF(C244/12=INT(C244/12),C244/12,"")</f>
        <v/>
      </c>
      <c r="C244" s="783" t="n">
        <v>229</v>
      </c>
      <c r="D244" s="3146">
        <f>G243*$C$8/12</f>
        <v/>
      </c>
      <c r="E244" s="3146">
        <f>IF(C244&lt;=$C$9,0,$C$12-D244)</f>
        <v/>
      </c>
      <c r="G244" s="3146">
        <f>G243-E244</f>
        <v/>
      </c>
    </row>
    <row r="245">
      <c r="B245" s="1574">
        <f>IF(C245/12=INT(C245/12),C245/12,"")</f>
        <v/>
      </c>
      <c r="C245" s="783" t="n">
        <v>230</v>
      </c>
      <c r="D245" s="3146">
        <f>G244*$C$8/12</f>
        <v/>
      </c>
      <c r="E245" s="3146">
        <f>IF(C245&lt;=$C$9,0,$C$12-D245)</f>
        <v/>
      </c>
      <c r="G245" s="3146">
        <f>G244-E245</f>
        <v/>
      </c>
    </row>
    <row r="246">
      <c r="B246" s="1574">
        <f>IF(C246/12=INT(C246/12),C246/12,"")</f>
        <v/>
      </c>
      <c r="C246" s="783" t="n">
        <v>231</v>
      </c>
      <c r="D246" s="3146">
        <f>G245*$C$8/12</f>
        <v/>
      </c>
      <c r="E246" s="3146">
        <f>IF(C246&lt;=$C$9,0,$C$12-D246)</f>
        <v/>
      </c>
      <c r="G246" s="3146">
        <f>G245-E246</f>
        <v/>
      </c>
    </row>
    <row r="247">
      <c r="B247" s="1574">
        <f>IF(C247/12=INT(C247/12),C247/12,"")</f>
        <v/>
      </c>
      <c r="C247" s="783" t="n">
        <v>232</v>
      </c>
      <c r="D247" s="3146">
        <f>G246*$C$8/12</f>
        <v/>
      </c>
      <c r="E247" s="3146">
        <f>IF(C247&lt;=$C$9,0,$C$12-D247)</f>
        <v/>
      </c>
      <c r="G247" s="3146">
        <f>G246-E247</f>
        <v/>
      </c>
    </row>
    <row r="248">
      <c r="B248" s="1574">
        <f>IF(C248/12=INT(C248/12),C248/12,"")</f>
        <v/>
      </c>
      <c r="C248" s="783" t="n">
        <v>233</v>
      </c>
      <c r="D248" s="3146">
        <f>G247*$C$8/12</f>
        <v/>
      </c>
      <c r="E248" s="3146">
        <f>IF(C248&lt;=$C$9,0,$C$12-D248)</f>
        <v/>
      </c>
      <c r="G248" s="3146">
        <f>G247-E248</f>
        <v/>
      </c>
    </row>
    <row r="249">
      <c r="B249" s="1574">
        <f>IF(C249/12=INT(C249/12),C249/12,"")</f>
        <v/>
      </c>
      <c r="C249" s="783" t="n">
        <v>234</v>
      </c>
      <c r="D249" s="3146">
        <f>G248*$C$8/12</f>
        <v/>
      </c>
      <c r="E249" s="3146">
        <f>IF(C249&lt;=$C$9,0,$C$12-D249)</f>
        <v/>
      </c>
      <c r="G249" s="3146">
        <f>G248-E249</f>
        <v/>
      </c>
    </row>
    <row r="250">
      <c r="B250" s="1574">
        <f>IF(C250/12=INT(C250/12),C250/12,"")</f>
        <v/>
      </c>
      <c r="C250" s="783" t="n">
        <v>235</v>
      </c>
      <c r="D250" s="3146">
        <f>G249*$C$8/12</f>
        <v/>
      </c>
      <c r="E250" s="3146">
        <f>IF(C250&lt;=$C$9,0,$C$12-D250)</f>
        <v/>
      </c>
      <c r="G250" s="3146">
        <f>G249-E250</f>
        <v/>
      </c>
    </row>
    <row r="251">
      <c r="B251" s="1574">
        <f>IF(C251/12=INT(C251/12),C251/12,"")</f>
        <v/>
      </c>
      <c r="C251" s="783" t="n">
        <v>236</v>
      </c>
      <c r="D251" s="3146">
        <f>G250*$C$8/12</f>
        <v/>
      </c>
      <c r="E251" s="3146">
        <f>IF(C251&lt;=$C$9,0,$C$12-D251)</f>
        <v/>
      </c>
      <c r="G251" s="3146">
        <f>G250-E251</f>
        <v/>
      </c>
    </row>
    <row r="252">
      <c r="B252" s="1574">
        <f>IF(C252/12=INT(C252/12),C252/12,"")</f>
        <v/>
      </c>
      <c r="C252" s="783" t="n">
        <v>237</v>
      </c>
      <c r="D252" s="3146">
        <f>G251*$C$8/12</f>
        <v/>
      </c>
      <c r="E252" s="3146">
        <f>IF(C252&lt;=$C$9,0,$C$12-D252)</f>
        <v/>
      </c>
      <c r="G252" s="3146">
        <f>G251-E252</f>
        <v/>
      </c>
    </row>
    <row r="253">
      <c r="B253" s="1574">
        <f>IF(C253/12=INT(C253/12),C253/12,"")</f>
        <v/>
      </c>
      <c r="C253" s="783" t="n">
        <v>238</v>
      </c>
      <c r="D253" s="3146">
        <f>G252*$C$8/12</f>
        <v/>
      </c>
      <c r="E253" s="3146">
        <f>IF(C253&lt;=$C$9,0,$C$12-D253)</f>
        <v/>
      </c>
      <c r="G253" s="3146">
        <f>G252-E253</f>
        <v/>
      </c>
    </row>
    <row r="254">
      <c r="B254" s="1574">
        <f>IF(C254/12=INT(C254/12),C254/12,"")</f>
        <v/>
      </c>
      <c r="C254" s="783" t="n">
        <v>239</v>
      </c>
      <c r="D254" s="3146">
        <f>G253*$C$8/12</f>
        <v/>
      </c>
      <c r="E254" s="3146">
        <f>IF(C254&lt;=$C$9,0,$C$12-D254)</f>
        <v/>
      </c>
      <c r="G254" s="3146">
        <f>G253-E254</f>
        <v/>
      </c>
    </row>
    <row r="255">
      <c r="B255" s="1574">
        <f>IF(C255/12=INT(C255/12),C255/12,"")</f>
        <v/>
      </c>
      <c r="C255" s="783" t="n">
        <v>240</v>
      </c>
      <c r="D255" s="3146">
        <f>G254*$C$8/12</f>
        <v/>
      </c>
      <c r="E255" s="3146">
        <f>IF(C255&lt;=$C$9,0,$C$12-D255)</f>
        <v/>
      </c>
      <c r="G255" s="3146">
        <f>G254-E255</f>
        <v/>
      </c>
    </row>
    <row r="256">
      <c r="B256" s="1574">
        <f>IF(C256/12=INT(C256/12),C256/12,"")</f>
        <v/>
      </c>
      <c r="C256" s="783" t="n">
        <v>241</v>
      </c>
      <c r="D256" s="3146">
        <f>G255*$C$8/12</f>
        <v/>
      </c>
      <c r="E256" s="3146">
        <f>IF(C256&lt;=$C$9,0,$C$12-D256)</f>
        <v/>
      </c>
      <c r="G256" s="3146">
        <f>G255-E256</f>
        <v/>
      </c>
    </row>
    <row r="257">
      <c r="B257" s="1574">
        <f>IF(C257/12=INT(C257/12),C257/12,"")</f>
        <v/>
      </c>
      <c r="C257" s="783" t="n">
        <v>242</v>
      </c>
      <c r="D257" s="3146">
        <f>G256*$C$8/12</f>
        <v/>
      </c>
      <c r="E257" s="3146">
        <f>IF(C257&lt;=$C$9,0,$C$12-D257)</f>
        <v/>
      </c>
      <c r="G257" s="3146">
        <f>G256-E257</f>
        <v/>
      </c>
    </row>
    <row r="258">
      <c r="B258" s="1574">
        <f>IF(C258/12=INT(C258/12),C258/12,"")</f>
        <v/>
      </c>
      <c r="C258" s="783" t="n">
        <v>243</v>
      </c>
      <c r="D258" s="3146">
        <f>G257*$C$8/12</f>
        <v/>
      </c>
      <c r="E258" s="3146">
        <f>IF(C258&lt;=$C$9,0,$C$12-D258)</f>
        <v/>
      </c>
      <c r="G258" s="3146">
        <f>G257-E258</f>
        <v/>
      </c>
    </row>
    <row r="259">
      <c r="B259" s="1574">
        <f>IF(C259/12=INT(C259/12),C259/12,"")</f>
        <v/>
      </c>
      <c r="C259" s="783" t="n">
        <v>244</v>
      </c>
      <c r="D259" s="3146">
        <f>G258*$C$8/12</f>
        <v/>
      </c>
      <c r="E259" s="3146">
        <f>IF(C259&lt;=$C$9,0,$C$12-D259)</f>
        <v/>
      </c>
      <c r="G259" s="3146">
        <f>G258-E259</f>
        <v/>
      </c>
    </row>
    <row r="260">
      <c r="B260" s="1574">
        <f>IF(C260/12=INT(C260/12),C260/12,"")</f>
        <v/>
      </c>
      <c r="C260" s="783" t="n">
        <v>245</v>
      </c>
      <c r="D260" s="3146">
        <f>G259*$C$8/12</f>
        <v/>
      </c>
      <c r="E260" s="3146">
        <f>IF(C260&lt;=$C$9,0,$C$12-D260)</f>
        <v/>
      </c>
      <c r="G260" s="3146">
        <f>G259-E260</f>
        <v/>
      </c>
    </row>
    <row r="261">
      <c r="B261" s="1574">
        <f>IF(C261/12=INT(C261/12),C261/12,"")</f>
        <v/>
      </c>
      <c r="C261" s="783" t="n">
        <v>246</v>
      </c>
      <c r="D261" s="3146">
        <f>G260*$C$8/12</f>
        <v/>
      </c>
      <c r="E261" s="3146">
        <f>IF(C261&lt;=$C$9,0,$C$12-D261)</f>
        <v/>
      </c>
      <c r="G261" s="3146">
        <f>G260-E261</f>
        <v/>
      </c>
    </row>
    <row r="262">
      <c r="B262" s="1574">
        <f>IF(C262/12=INT(C262/12),C262/12,"")</f>
        <v/>
      </c>
      <c r="C262" s="783" t="n">
        <v>247</v>
      </c>
      <c r="D262" s="3146">
        <f>G261*$C$8/12</f>
        <v/>
      </c>
      <c r="E262" s="3146">
        <f>IF(C262&lt;=$C$9,0,$C$12-D262)</f>
        <v/>
      </c>
      <c r="G262" s="3146">
        <f>G261-E262</f>
        <v/>
      </c>
    </row>
    <row r="263">
      <c r="B263" s="1574">
        <f>IF(C263/12=INT(C263/12),C263/12,"")</f>
        <v/>
      </c>
      <c r="C263" s="783" t="n">
        <v>248</v>
      </c>
      <c r="D263" s="3146">
        <f>G262*$C$8/12</f>
        <v/>
      </c>
      <c r="E263" s="3146">
        <f>IF(C263&lt;=$C$9,0,$C$12-D263)</f>
        <v/>
      </c>
      <c r="G263" s="3146">
        <f>G262-E263</f>
        <v/>
      </c>
    </row>
    <row r="264">
      <c r="B264" s="1574">
        <f>IF(C264/12=INT(C264/12),C264/12,"")</f>
        <v/>
      </c>
      <c r="C264" s="783" t="n">
        <v>249</v>
      </c>
      <c r="D264" s="3146">
        <f>G263*$C$8/12</f>
        <v/>
      </c>
      <c r="E264" s="3146">
        <f>IF(C264&lt;=$C$9,0,$C$12-D264)</f>
        <v/>
      </c>
      <c r="G264" s="3146">
        <f>G263-E264</f>
        <v/>
      </c>
    </row>
    <row r="265">
      <c r="B265" s="1574">
        <f>IF(C265/12=INT(C265/12),C265/12,"")</f>
        <v/>
      </c>
      <c r="C265" s="783" t="n">
        <v>250</v>
      </c>
      <c r="D265" s="3146">
        <f>G264*$C$8/12</f>
        <v/>
      </c>
      <c r="E265" s="3146">
        <f>IF(C265&lt;=$C$9,0,$C$12-D265)</f>
        <v/>
      </c>
      <c r="G265" s="3146">
        <f>G264-E265</f>
        <v/>
      </c>
    </row>
    <row r="266">
      <c r="B266" s="1574">
        <f>IF(C266/12=INT(C266/12),C266/12,"")</f>
        <v/>
      </c>
      <c r="C266" s="783" t="n">
        <v>251</v>
      </c>
      <c r="D266" s="3146">
        <f>G265*$C$8/12</f>
        <v/>
      </c>
      <c r="E266" s="3146">
        <f>IF(C266&lt;=$C$9,0,$C$12-D266)</f>
        <v/>
      </c>
      <c r="G266" s="3146">
        <f>G265-E266</f>
        <v/>
      </c>
    </row>
    <row r="267">
      <c r="B267" s="1574">
        <f>IF(C267/12=INT(C267/12),C267/12,"")</f>
        <v/>
      </c>
      <c r="C267" s="783" t="n">
        <v>252</v>
      </c>
      <c r="D267" s="3146">
        <f>G266*$C$8/12</f>
        <v/>
      </c>
      <c r="E267" s="3146">
        <f>IF(C267&lt;=$C$9,0,$C$12-D267)</f>
        <v/>
      </c>
      <c r="G267" s="3146">
        <f>G266-E267</f>
        <v/>
      </c>
    </row>
    <row r="268">
      <c r="B268" s="1574">
        <f>IF(C268/12=INT(C268/12),C268/12,"")</f>
        <v/>
      </c>
      <c r="C268" s="783" t="n">
        <v>253</v>
      </c>
      <c r="D268" s="3146">
        <f>G267*$C$8/12</f>
        <v/>
      </c>
      <c r="E268" s="3146">
        <f>IF(C268&lt;=$C$9,0,$C$12-D268)</f>
        <v/>
      </c>
      <c r="G268" s="3146">
        <f>G267-E268</f>
        <v/>
      </c>
    </row>
    <row r="269">
      <c r="B269" s="1574">
        <f>IF(C269/12=INT(C269/12),C269/12,"")</f>
        <v/>
      </c>
      <c r="C269" s="783" t="n">
        <v>254</v>
      </c>
      <c r="D269" s="3146">
        <f>G268*$C$8/12</f>
        <v/>
      </c>
      <c r="E269" s="3146">
        <f>IF(C269&lt;=$C$9,0,$C$12-D269)</f>
        <v/>
      </c>
      <c r="G269" s="3146">
        <f>G268-E269</f>
        <v/>
      </c>
    </row>
    <row r="270">
      <c r="B270" s="1574">
        <f>IF(C270/12=INT(C270/12),C270/12,"")</f>
        <v/>
      </c>
      <c r="C270" s="783" t="n">
        <v>255</v>
      </c>
      <c r="D270" s="3146">
        <f>G269*$C$8/12</f>
        <v/>
      </c>
      <c r="E270" s="3146">
        <f>IF(C270&lt;=$C$9,0,$C$12-D270)</f>
        <v/>
      </c>
      <c r="G270" s="3146">
        <f>G269-E270</f>
        <v/>
      </c>
    </row>
    <row r="271">
      <c r="B271" s="1574">
        <f>IF(C271/12=INT(C271/12),C271/12,"")</f>
        <v/>
      </c>
      <c r="C271" s="783" t="n">
        <v>256</v>
      </c>
      <c r="D271" s="3146">
        <f>G270*$C$8/12</f>
        <v/>
      </c>
      <c r="E271" s="3146">
        <f>IF(C271&lt;=$C$9,0,$C$12-D271)</f>
        <v/>
      </c>
      <c r="G271" s="3146">
        <f>G270-E271</f>
        <v/>
      </c>
    </row>
    <row r="272">
      <c r="B272" s="1574">
        <f>IF(C272/12=INT(C272/12),C272/12,"")</f>
        <v/>
      </c>
      <c r="C272" s="783" t="n">
        <v>257</v>
      </c>
      <c r="D272" s="3146">
        <f>G271*$C$8/12</f>
        <v/>
      </c>
      <c r="E272" s="3146">
        <f>IF(C272&lt;=$C$9,0,$C$12-D272)</f>
        <v/>
      </c>
      <c r="G272" s="3146">
        <f>G271-E272</f>
        <v/>
      </c>
    </row>
    <row r="273">
      <c r="B273" s="1574">
        <f>IF(C273/12=INT(C273/12),C273/12,"")</f>
        <v/>
      </c>
      <c r="C273" s="783" t="n">
        <v>258</v>
      </c>
      <c r="D273" s="3146">
        <f>G272*$C$8/12</f>
        <v/>
      </c>
      <c r="E273" s="3146">
        <f>IF(C273&lt;=$C$9,0,$C$12-D273)</f>
        <v/>
      </c>
      <c r="G273" s="3146">
        <f>G272-E273</f>
        <v/>
      </c>
    </row>
    <row r="274">
      <c r="B274" s="1574">
        <f>IF(C274/12=INT(C274/12),C274/12,"")</f>
        <v/>
      </c>
      <c r="C274" s="783" t="n">
        <v>259</v>
      </c>
      <c r="D274" s="3146">
        <f>G273*$C$8/12</f>
        <v/>
      </c>
      <c r="E274" s="3146">
        <f>IF(C274&lt;=$C$9,0,$C$12-D274)</f>
        <v/>
      </c>
      <c r="G274" s="3146">
        <f>G273-E274</f>
        <v/>
      </c>
    </row>
    <row r="275">
      <c r="B275" s="1574">
        <f>IF(C275/12=INT(C275/12),C275/12,"")</f>
        <v/>
      </c>
      <c r="C275" s="783" t="n">
        <v>260</v>
      </c>
      <c r="D275" s="3146">
        <f>G274*$C$8/12</f>
        <v/>
      </c>
      <c r="E275" s="3146">
        <f>IF(C275&lt;=$C$9,0,$C$12-D275)</f>
        <v/>
      </c>
      <c r="G275" s="3146">
        <f>G274-E275</f>
        <v/>
      </c>
    </row>
    <row r="276">
      <c r="B276" s="1574">
        <f>IF(C276/12=INT(C276/12),C276/12,"")</f>
        <v/>
      </c>
      <c r="C276" s="783" t="n">
        <v>261</v>
      </c>
      <c r="D276" s="3146">
        <f>G275*$C$8/12</f>
        <v/>
      </c>
      <c r="E276" s="3146">
        <f>IF(C276&lt;=$C$9,0,$C$12-D276)</f>
        <v/>
      </c>
      <c r="G276" s="3146">
        <f>G275-E276</f>
        <v/>
      </c>
    </row>
    <row r="277">
      <c r="B277" s="1574">
        <f>IF(C277/12=INT(C277/12),C277/12,"")</f>
        <v/>
      </c>
      <c r="C277" s="783" t="n">
        <v>262</v>
      </c>
      <c r="D277" s="3146">
        <f>G276*$C$8/12</f>
        <v/>
      </c>
      <c r="E277" s="3146">
        <f>IF(C277&lt;=$C$9,0,$C$12-D277)</f>
        <v/>
      </c>
      <c r="G277" s="3146">
        <f>G276-E277</f>
        <v/>
      </c>
    </row>
    <row r="278">
      <c r="B278" s="1574">
        <f>IF(C278/12=INT(C278/12),C278/12,"")</f>
        <v/>
      </c>
      <c r="C278" s="783" t="n">
        <v>263</v>
      </c>
      <c r="D278" s="3146">
        <f>G277*$C$8/12</f>
        <v/>
      </c>
      <c r="E278" s="3146">
        <f>IF(C278&lt;=$C$9,0,$C$12-D278)</f>
        <v/>
      </c>
      <c r="G278" s="3146">
        <f>G277-E278</f>
        <v/>
      </c>
    </row>
    <row r="279">
      <c r="B279" s="1574">
        <f>IF(C279/12=INT(C279/12),C279/12,"")</f>
        <v/>
      </c>
      <c r="C279" s="783" t="n">
        <v>264</v>
      </c>
      <c r="D279" s="3146">
        <f>G278*$C$8/12</f>
        <v/>
      </c>
      <c r="E279" s="3146">
        <f>IF(C279&lt;=$C$9,0,$C$12-D279)</f>
        <v/>
      </c>
      <c r="G279" s="3146">
        <f>G278-E279</f>
        <v/>
      </c>
    </row>
    <row r="280">
      <c r="B280" s="1574">
        <f>IF(C280/12=INT(C280/12),C280/12,"")</f>
        <v/>
      </c>
      <c r="C280" s="783" t="n">
        <v>265</v>
      </c>
      <c r="D280" s="3146">
        <f>G279*$C$8/12</f>
        <v/>
      </c>
      <c r="E280" s="3146">
        <f>IF(C280&lt;=$C$9,0,$C$12-D280)</f>
        <v/>
      </c>
      <c r="G280" s="3146">
        <f>G279-E280</f>
        <v/>
      </c>
    </row>
    <row r="281">
      <c r="B281" s="1574">
        <f>IF(C281/12=INT(C281/12),C281/12,"")</f>
        <v/>
      </c>
      <c r="C281" s="783" t="n">
        <v>266</v>
      </c>
      <c r="D281" s="3146">
        <f>G280*$C$8/12</f>
        <v/>
      </c>
      <c r="E281" s="3146">
        <f>IF(C281&lt;=$C$9,0,$C$12-D281)</f>
        <v/>
      </c>
      <c r="G281" s="3146">
        <f>G280-E281</f>
        <v/>
      </c>
    </row>
    <row r="282">
      <c r="B282" s="1574">
        <f>IF(C282/12=INT(C282/12),C282/12,"")</f>
        <v/>
      </c>
      <c r="C282" s="783" t="n">
        <v>267</v>
      </c>
      <c r="D282" s="3146">
        <f>G281*$C$8/12</f>
        <v/>
      </c>
      <c r="E282" s="3146">
        <f>IF(C282&lt;=$C$9,0,$C$12-D282)</f>
        <v/>
      </c>
      <c r="G282" s="3146">
        <f>G281-E282</f>
        <v/>
      </c>
    </row>
    <row r="283">
      <c r="B283" s="1574">
        <f>IF(C283/12=INT(C283/12),C283/12,"")</f>
        <v/>
      </c>
      <c r="C283" s="783" t="n">
        <v>268</v>
      </c>
      <c r="D283" s="3146">
        <f>G282*$C$8/12</f>
        <v/>
      </c>
      <c r="E283" s="3146">
        <f>IF(C283&lt;=$C$9,0,$C$12-D283)</f>
        <v/>
      </c>
      <c r="G283" s="3146">
        <f>G282-E283</f>
        <v/>
      </c>
    </row>
    <row r="284">
      <c r="B284" s="1574">
        <f>IF(C284/12=INT(C284/12),C284/12,"")</f>
        <v/>
      </c>
      <c r="C284" s="783" t="n">
        <v>269</v>
      </c>
      <c r="D284" s="3146">
        <f>G283*$C$8/12</f>
        <v/>
      </c>
      <c r="E284" s="3146">
        <f>IF(C284&lt;=$C$9,0,$C$12-D284)</f>
        <v/>
      </c>
      <c r="G284" s="3146">
        <f>G283-E284</f>
        <v/>
      </c>
    </row>
    <row r="285">
      <c r="B285" s="1574">
        <f>IF(C285/12=INT(C285/12),C285/12,"")</f>
        <v/>
      </c>
      <c r="C285" s="783" t="n">
        <v>270</v>
      </c>
      <c r="D285" s="3146">
        <f>G284*$C$8/12</f>
        <v/>
      </c>
      <c r="E285" s="3146">
        <f>IF(C285&lt;=$C$9,0,$C$12-D285)</f>
        <v/>
      </c>
      <c r="G285" s="3146">
        <f>G284-E285</f>
        <v/>
      </c>
    </row>
    <row r="286">
      <c r="B286" s="1574">
        <f>IF(C286/12=INT(C286/12),C286/12,"")</f>
        <v/>
      </c>
      <c r="C286" s="783" t="n">
        <v>271</v>
      </c>
      <c r="D286" s="3146">
        <f>G285*$C$8/12</f>
        <v/>
      </c>
      <c r="E286" s="3146">
        <f>IF(C286&lt;=$C$9,0,$C$12-D286)</f>
        <v/>
      </c>
      <c r="G286" s="3146">
        <f>G285-E286</f>
        <v/>
      </c>
    </row>
    <row r="287">
      <c r="B287" s="1574">
        <f>IF(C287/12=INT(C287/12),C287/12,"")</f>
        <v/>
      </c>
      <c r="C287" s="783" t="n">
        <v>272</v>
      </c>
      <c r="D287" s="3146">
        <f>G286*$C$8/12</f>
        <v/>
      </c>
      <c r="E287" s="3146">
        <f>IF(C287&lt;=$C$9,0,$C$12-D287)</f>
        <v/>
      </c>
      <c r="G287" s="3146">
        <f>G286-E287</f>
        <v/>
      </c>
    </row>
    <row r="288">
      <c r="B288" s="1574">
        <f>IF(C288/12=INT(C288/12),C288/12,"")</f>
        <v/>
      </c>
      <c r="C288" s="783" t="n">
        <v>273</v>
      </c>
      <c r="D288" s="3146">
        <f>G287*$C$8/12</f>
        <v/>
      </c>
      <c r="E288" s="3146">
        <f>IF(C288&lt;=$C$9,0,$C$12-D288)</f>
        <v/>
      </c>
      <c r="G288" s="3146">
        <f>G287-E288</f>
        <v/>
      </c>
    </row>
    <row r="289">
      <c r="B289" s="1574">
        <f>IF(C289/12=INT(C289/12),C289/12,"")</f>
        <v/>
      </c>
      <c r="C289" s="783" t="n">
        <v>274</v>
      </c>
      <c r="D289" s="3146">
        <f>G288*$C$8/12</f>
        <v/>
      </c>
      <c r="E289" s="3146">
        <f>IF(C289&lt;=$C$9,0,$C$12-D289)</f>
        <v/>
      </c>
      <c r="G289" s="3146">
        <f>G288-E289</f>
        <v/>
      </c>
    </row>
    <row r="290">
      <c r="B290" s="1574">
        <f>IF(C290/12=INT(C290/12),C290/12,"")</f>
        <v/>
      </c>
      <c r="C290" s="783" t="n">
        <v>275</v>
      </c>
      <c r="D290" s="3146">
        <f>G289*$C$8/12</f>
        <v/>
      </c>
      <c r="E290" s="3146">
        <f>IF(C290&lt;=$C$9,0,$C$12-D290)</f>
        <v/>
      </c>
      <c r="G290" s="3146">
        <f>G289-E290</f>
        <v/>
      </c>
    </row>
    <row r="291">
      <c r="B291" s="1574">
        <f>IF(C291/12=INT(C291/12),C291/12,"")</f>
        <v/>
      </c>
      <c r="C291" s="783" t="n">
        <v>276</v>
      </c>
      <c r="D291" s="3146">
        <f>G290*$C$8/12</f>
        <v/>
      </c>
      <c r="E291" s="3146">
        <f>IF(C291&lt;=$C$9,0,$C$12-D291)</f>
        <v/>
      </c>
      <c r="G291" s="3146">
        <f>G290-E291</f>
        <v/>
      </c>
    </row>
    <row r="292">
      <c r="B292" s="1574">
        <f>IF(C292/12=INT(C292/12),C292/12,"")</f>
        <v/>
      </c>
      <c r="C292" s="783" t="n">
        <v>277</v>
      </c>
      <c r="D292" s="3146">
        <f>G291*$C$8/12</f>
        <v/>
      </c>
      <c r="E292" s="3146">
        <f>IF(C292&lt;=$C$9,0,$C$12-D292)</f>
        <v/>
      </c>
      <c r="G292" s="3146">
        <f>G291-E292</f>
        <v/>
      </c>
    </row>
    <row r="293">
      <c r="B293" s="1574">
        <f>IF(C293/12=INT(C293/12),C293/12,"")</f>
        <v/>
      </c>
      <c r="C293" s="783" t="n">
        <v>278</v>
      </c>
      <c r="D293" s="3146">
        <f>G292*$C$8/12</f>
        <v/>
      </c>
      <c r="E293" s="3146">
        <f>IF(C293&lt;=$C$9,0,$C$12-D293)</f>
        <v/>
      </c>
      <c r="G293" s="3146">
        <f>G292-E293</f>
        <v/>
      </c>
    </row>
    <row r="294">
      <c r="B294" s="1574">
        <f>IF(C294/12=INT(C294/12),C294/12,"")</f>
        <v/>
      </c>
      <c r="C294" s="783" t="n">
        <v>279</v>
      </c>
      <c r="D294" s="3146">
        <f>G293*$C$8/12</f>
        <v/>
      </c>
      <c r="E294" s="3146">
        <f>IF(C294&lt;=$C$9,0,$C$12-D294)</f>
        <v/>
      </c>
      <c r="G294" s="3146">
        <f>G293-E294</f>
        <v/>
      </c>
    </row>
    <row r="295">
      <c r="B295" s="1574">
        <f>IF(C295/12=INT(C295/12),C295/12,"")</f>
        <v/>
      </c>
      <c r="C295" s="783" t="n">
        <v>280</v>
      </c>
      <c r="D295" s="3146">
        <f>G294*$C$8/12</f>
        <v/>
      </c>
      <c r="E295" s="3146">
        <f>IF(C295&lt;=$C$9,0,$C$12-D295)</f>
        <v/>
      </c>
      <c r="G295" s="3146">
        <f>G294-E295</f>
        <v/>
      </c>
    </row>
    <row r="296">
      <c r="B296" s="1574">
        <f>IF(C296/12=INT(C296/12),C296/12,"")</f>
        <v/>
      </c>
      <c r="C296" s="783" t="n">
        <v>281</v>
      </c>
      <c r="D296" s="3146">
        <f>G295*$C$8/12</f>
        <v/>
      </c>
      <c r="E296" s="3146">
        <f>IF(C296&lt;=$C$9,0,$C$12-D296)</f>
        <v/>
      </c>
      <c r="G296" s="3146">
        <f>G295-E296</f>
        <v/>
      </c>
    </row>
    <row r="297">
      <c r="B297" s="1574">
        <f>IF(C297/12=INT(C297/12),C297/12,"")</f>
        <v/>
      </c>
      <c r="C297" s="783" t="n">
        <v>282</v>
      </c>
      <c r="D297" s="3146">
        <f>G296*$C$8/12</f>
        <v/>
      </c>
      <c r="E297" s="3146">
        <f>IF(C297&lt;=$C$9,0,$C$12-D297)</f>
        <v/>
      </c>
      <c r="G297" s="3146">
        <f>G296-E297</f>
        <v/>
      </c>
    </row>
    <row r="298">
      <c r="B298" s="1574">
        <f>IF(C298/12=INT(C298/12),C298/12,"")</f>
        <v/>
      </c>
      <c r="C298" s="783" t="n">
        <v>283</v>
      </c>
      <c r="D298" s="3146">
        <f>G297*$C$8/12</f>
        <v/>
      </c>
      <c r="E298" s="3146">
        <f>IF(C298&lt;=$C$9,0,$C$12-D298)</f>
        <v/>
      </c>
      <c r="G298" s="3146">
        <f>G297-E298</f>
        <v/>
      </c>
    </row>
    <row r="299">
      <c r="B299" s="1574">
        <f>IF(C299/12=INT(C299/12),C299/12,"")</f>
        <v/>
      </c>
      <c r="C299" s="783" t="n">
        <v>284</v>
      </c>
      <c r="D299" s="3146">
        <f>G298*$C$8/12</f>
        <v/>
      </c>
      <c r="E299" s="3146">
        <f>IF(C299&lt;=$C$9,0,$C$12-D299)</f>
        <v/>
      </c>
      <c r="G299" s="3146">
        <f>G298-E299</f>
        <v/>
      </c>
    </row>
    <row r="300">
      <c r="B300" s="1574">
        <f>IF(C300/12=INT(C300/12),C300/12,"")</f>
        <v/>
      </c>
      <c r="C300" s="783" t="n">
        <v>285</v>
      </c>
      <c r="D300" s="3146">
        <f>G299*$C$8/12</f>
        <v/>
      </c>
      <c r="E300" s="3146">
        <f>IF(C300&lt;=$C$9,0,$C$12-D300)</f>
        <v/>
      </c>
      <c r="G300" s="3146">
        <f>G299-E300</f>
        <v/>
      </c>
    </row>
    <row r="301">
      <c r="B301" s="1574">
        <f>IF(C301/12=INT(C301/12),C301/12,"")</f>
        <v/>
      </c>
      <c r="C301" s="783" t="n">
        <v>286</v>
      </c>
      <c r="D301" s="3146">
        <f>G300*$C$8/12</f>
        <v/>
      </c>
      <c r="E301" s="3146">
        <f>IF(C301&lt;=$C$9,0,$C$12-D301)</f>
        <v/>
      </c>
      <c r="G301" s="3146">
        <f>G300-E301</f>
        <v/>
      </c>
    </row>
    <row r="302">
      <c r="B302" s="1574">
        <f>IF(C302/12=INT(C302/12),C302/12,"")</f>
        <v/>
      </c>
      <c r="C302" s="783" t="n">
        <v>287</v>
      </c>
      <c r="D302" s="3146">
        <f>G301*$C$8/12</f>
        <v/>
      </c>
      <c r="E302" s="3146">
        <f>IF(C302&lt;=$C$9,0,$C$12-D302)</f>
        <v/>
      </c>
      <c r="G302" s="3146">
        <f>G301-E302</f>
        <v/>
      </c>
    </row>
    <row r="303">
      <c r="B303" s="1574">
        <f>IF(C303/12=INT(C303/12),C303/12,"")</f>
        <v/>
      </c>
      <c r="C303" s="783" t="n">
        <v>288</v>
      </c>
      <c r="D303" s="3146">
        <f>G302*$C$8/12</f>
        <v/>
      </c>
      <c r="E303" s="3146">
        <f>IF(C303&lt;=$C$9,0,$C$12-D303)</f>
        <v/>
      </c>
      <c r="G303" s="3146">
        <f>G302-E303</f>
        <v/>
      </c>
    </row>
    <row r="304">
      <c r="B304" s="1574">
        <f>IF(C304/12=INT(C304/12),C304/12,"")</f>
        <v/>
      </c>
      <c r="C304" s="783" t="n">
        <v>289</v>
      </c>
      <c r="D304" s="3146">
        <f>G303*$C$8/12</f>
        <v/>
      </c>
      <c r="E304" s="3146">
        <f>IF(C304&lt;=$C$9,0,$C$12-D304)</f>
        <v/>
      </c>
      <c r="G304" s="3146">
        <f>G303-E304</f>
        <v/>
      </c>
    </row>
    <row r="305">
      <c r="B305" s="1574">
        <f>IF(C305/12=INT(C305/12),C305/12,"")</f>
        <v/>
      </c>
      <c r="C305" s="783" t="n">
        <v>290</v>
      </c>
      <c r="D305" s="3146">
        <f>G304*$C$8/12</f>
        <v/>
      </c>
      <c r="E305" s="3146">
        <f>IF(C305&lt;=$C$9,0,$C$12-D305)</f>
        <v/>
      </c>
      <c r="G305" s="3146">
        <f>G304-E305</f>
        <v/>
      </c>
    </row>
    <row r="306">
      <c r="B306" s="1574">
        <f>IF(C306/12=INT(C306/12),C306/12,"")</f>
        <v/>
      </c>
      <c r="C306" s="783" t="n">
        <v>291</v>
      </c>
      <c r="D306" s="3146">
        <f>G305*$C$8/12</f>
        <v/>
      </c>
      <c r="E306" s="3146">
        <f>IF(C306&lt;=$C$9,0,$C$12-D306)</f>
        <v/>
      </c>
      <c r="G306" s="3146">
        <f>G305-E306</f>
        <v/>
      </c>
    </row>
    <row r="307">
      <c r="B307" s="1574">
        <f>IF(C307/12=INT(C307/12),C307/12,"")</f>
        <v/>
      </c>
      <c r="C307" s="783" t="n">
        <v>292</v>
      </c>
      <c r="D307" s="3146">
        <f>G306*$C$8/12</f>
        <v/>
      </c>
      <c r="E307" s="3146">
        <f>IF(C307&lt;=$C$9,0,$C$12-D307)</f>
        <v/>
      </c>
      <c r="G307" s="3146">
        <f>G306-E307</f>
        <v/>
      </c>
    </row>
    <row r="308">
      <c r="B308" s="1574">
        <f>IF(C308/12=INT(C308/12),C308/12,"")</f>
        <v/>
      </c>
      <c r="C308" s="783" t="n">
        <v>293</v>
      </c>
      <c r="D308" s="3146">
        <f>G307*$C$8/12</f>
        <v/>
      </c>
      <c r="E308" s="3146">
        <f>IF(C308&lt;=$C$9,0,$C$12-D308)</f>
        <v/>
      </c>
      <c r="G308" s="3146">
        <f>G307-E308</f>
        <v/>
      </c>
    </row>
    <row r="309">
      <c r="B309" s="1574">
        <f>IF(C309/12=INT(C309/12),C309/12,"")</f>
        <v/>
      </c>
      <c r="C309" s="783" t="n">
        <v>294</v>
      </c>
      <c r="D309" s="3146">
        <f>G308*$C$8/12</f>
        <v/>
      </c>
      <c r="E309" s="3146">
        <f>IF(C309&lt;=$C$9,0,$C$12-D309)</f>
        <v/>
      </c>
      <c r="G309" s="3146">
        <f>G308-E309</f>
        <v/>
      </c>
    </row>
    <row r="310">
      <c r="B310" s="1574">
        <f>IF(C310/12=INT(C310/12),C310/12,"")</f>
        <v/>
      </c>
      <c r="C310" s="783" t="n">
        <v>295</v>
      </c>
      <c r="D310" s="3146">
        <f>G309*$C$8/12</f>
        <v/>
      </c>
      <c r="E310" s="3146">
        <f>IF(C310&lt;=$C$9,0,$C$12-D310)</f>
        <v/>
      </c>
      <c r="G310" s="3146">
        <f>G309-E310</f>
        <v/>
      </c>
    </row>
    <row r="311">
      <c r="B311" s="1574">
        <f>IF(C311/12=INT(C311/12),C311/12,"")</f>
        <v/>
      </c>
      <c r="C311" s="783" t="n">
        <v>296</v>
      </c>
      <c r="D311" s="3146">
        <f>G310*$C$8/12</f>
        <v/>
      </c>
      <c r="E311" s="3146">
        <f>IF(C311&lt;=$C$9,0,$C$12-D311)</f>
        <v/>
      </c>
      <c r="G311" s="3146">
        <f>G310-E311</f>
        <v/>
      </c>
    </row>
    <row r="312">
      <c r="B312" s="1574">
        <f>IF(C312/12=INT(C312/12),C312/12,"")</f>
        <v/>
      </c>
      <c r="C312" s="783" t="n">
        <v>297</v>
      </c>
      <c r="D312" s="3146">
        <f>G311*$C$8/12</f>
        <v/>
      </c>
      <c r="E312" s="3146">
        <f>IF(C312&lt;=$C$9,0,$C$12-D312)</f>
        <v/>
      </c>
      <c r="G312" s="3146">
        <f>G311-E312</f>
        <v/>
      </c>
    </row>
    <row r="313">
      <c r="B313" s="1574">
        <f>IF(C313/12=INT(C313/12),C313/12,"")</f>
        <v/>
      </c>
      <c r="C313" s="783" t="n">
        <v>298</v>
      </c>
      <c r="D313" s="3146">
        <f>G312*$C$8/12</f>
        <v/>
      </c>
      <c r="E313" s="3146">
        <f>IF(C313&lt;=$C$9,0,$C$12-D313)</f>
        <v/>
      </c>
      <c r="G313" s="3146">
        <f>G312-E313</f>
        <v/>
      </c>
    </row>
    <row r="314">
      <c r="B314" s="1574">
        <f>IF(C314/12=INT(C314/12),C314/12,"")</f>
        <v/>
      </c>
      <c r="C314" s="783" t="n">
        <v>299</v>
      </c>
      <c r="D314" s="3146">
        <f>G313*$C$8/12</f>
        <v/>
      </c>
      <c r="E314" s="3146">
        <f>IF(C314&lt;=$C$9,0,$C$12-D314)</f>
        <v/>
      </c>
      <c r="G314" s="3146">
        <f>G313-E314</f>
        <v/>
      </c>
    </row>
    <row r="315">
      <c r="B315" s="1574">
        <f>IF(C315/12=INT(C315/12),C315/12,"")</f>
        <v/>
      </c>
      <c r="C315" s="783" t="n">
        <v>300</v>
      </c>
      <c r="D315" s="3146">
        <f>G314*$C$8/12</f>
        <v/>
      </c>
      <c r="E315" s="3146">
        <f>IF(C315&lt;=$C$9,0,$C$12-D315)</f>
        <v/>
      </c>
      <c r="G315" s="3146">
        <f>G314-E315</f>
        <v/>
      </c>
    </row>
    <row r="316">
      <c r="B316" s="1574">
        <f>IF(C316/12=INT(C316/12),C316/12,"")</f>
        <v/>
      </c>
      <c r="C316" s="783" t="n">
        <v>301</v>
      </c>
      <c r="D316" s="3146">
        <f>G315*$C$8/12</f>
        <v/>
      </c>
      <c r="E316" s="3146">
        <f>IF(C316&lt;=$C$9,0,$C$12-D316)</f>
        <v/>
      </c>
      <c r="G316" s="3146">
        <f>G315-E316</f>
        <v/>
      </c>
    </row>
    <row r="317">
      <c r="B317" s="1574">
        <f>IF(C317/12=INT(C317/12),C317/12,"")</f>
        <v/>
      </c>
      <c r="C317" s="783" t="n">
        <v>302</v>
      </c>
      <c r="D317" s="3146">
        <f>G316*$C$8/12</f>
        <v/>
      </c>
      <c r="E317" s="3146">
        <f>IF(C317&lt;=$C$9,0,$C$12-D317)</f>
        <v/>
      </c>
      <c r="G317" s="3146">
        <f>G316-E317</f>
        <v/>
      </c>
    </row>
    <row r="318">
      <c r="B318" s="1574">
        <f>IF(C318/12=INT(C318/12),C318/12,"")</f>
        <v/>
      </c>
      <c r="C318" s="783" t="n">
        <v>303</v>
      </c>
      <c r="D318" s="3146">
        <f>G317*$C$8/12</f>
        <v/>
      </c>
      <c r="E318" s="3146">
        <f>IF(C318&lt;=$C$9,0,$C$12-D318)</f>
        <v/>
      </c>
      <c r="G318" s="3146">
        <f>G317-E318</f>
        <v/>
      </c>
    </row>
    <row r="319">
      <c r="B319" s="1574">
        <f>IF(C319/12=INT(C319/12),C319/12,"")</f>
        <v/>
      </c>
      <c r="C319" s="783" t="n">
        <v>304</v>
      </c>
      <c r="D319" s="3146">
        <f>G318*$C$8/12</f>
        <v/>
      </c>
      <c r="E319" s="3146">
        <f>IF(C319&lt;=$C$9,0,$C$12-D319)</f>
        <v/>
      </c>
      <c r="G319" s="3146">
        <f>G318-E319</f>
        <v/>
      </c>
    </row>
    <row r="320">
      <c r="B320" s="1574">
        <f>IF(C320/12=INT(C320/12),C320/12,"")</f>
        <v/>
      </c>
      <c r="C320" s="783" t="n">
        <v>305</v>
      </c>
      <c r="D320" s="3146">
        <f>G319*$C$8/12</f>
        <v/>
      </c>
      <c r="E320" s="3146">
        <f>IF(C320&lt;=$C$9,0,$C$12-D320)</f>
        <v/>
      </c>
      <c r="G320" s="3146">
        <f>G319-E320</f>
        <v/>
      </c>
    </row>
    <row r="321">
      <c r="B321" s="1574">
        <f>IF(C321/12=INT(C321/12),C321/12,"")</f>
        <v/>
      </c>
      <c r="C321" s="783" t="n">
        <v>306</v>
      </c>
      <c r="D321" s="3146">
        <f>G320*$C$8/12</f>
        <v/>
      </c>
      <c r="E321" s="3146">
        <f>IF(C321&lt;=$C$9,0,$C$12-D321)</f>
        <v/>
      </c>
      <c r="G321" s="3146">
        <f>G320-E321</f>
        <v/>
      </c>
    </row>
    <row r="322">
      <c r="B322" s="1574">
        <f>IF(C322/12=INT(C322/12),C322/12,"")</f>
        <v/>
      </c>
      <c r="C322" s="783" t="n">
        <v>307</v>
      </c>
      <c r="D322" s="3146">
        <f>G321*$C$8/12</f>
        <v/>
      </c>
      <c r="E322" s="3146">
        <f>IF(C322&lt;=$C$9,0,$C$12-D322)</f>
        <v/>
      </c>
      <c r="G322" s="3146">
        <f>G321-E322</f>
        <v/>
      </c>
    </row>
    <row r="323">
      <c r="B323" s="1574">
        <f>IF(C323/12=INT(C323/12),C323/12,"")</f>
        <v/>
      </c>
      <c r="C323" s="783" t="n">
        <v>308</v>
      </c>
      <c r="D323" s="3146">
        <f>G322*$C$8/12</f>
        <v/>
      </c>
      <c r="E323" s="3146">
        <f>IF(C323&lt;=$C$9,0,$C$12-D323)</f>
        <v/>
      </c>
      <c r="G323" s="3146">
        <f>G322-E323</f>
        <v/>
      </c>
    </row>
    <row r="324">
      <c r="B324" s="1574">
        <f>IF(C324/12=INT(C324/12),C324/12,"")</f>
        <v/>
      </c>
      <c r="C324" s="783" t="n">
        <v>309</v>
      </c>
      <c r="D324" s="3146">
        <f>G323*$C$8/12</f>
        <v/>
      </c>
      <c r="E324" s="3146">
        <f>IF(C324&lt;=$C$9,0,$C$12-D324)</f>
        <v/>
      </c>
      <c r="G324" s="3146">
        <f>G323-E324</f>
        <v/>
      </c>
    </row>
    <row r="325">
      <c r="B325" s="1574">
        <f>IF(C325/12=INT(C325/12),C325/12,"")</f>
        <v/>
      </c>
      <c r="C325" s="783" t="n">
        <v>310</v>
      </c>
      <c r="D325" s="3146">
        <f>G324*$C$8/12</f>
        <v/>
      </c>
      <c r="E325" s="3146">
        <f>IF(C325&lt;=$C$9,0,$C$12-D325)</f>
        <v/>
      </c>
      <c r="G325" s="3146">
        <f>G324-E325</f>
        <v/>
      </c>
    </row>
    <row r="326">
      <c r="B326" s="1574">
        <f>IF(C326/12=INT(C326/12),C326/12,"")</f>
        <v/>
      </c>
      <c r="C326" s="783" t="n">
        <v>311</v>
      </c>
      <c r="D326" s="3146">
        <f>G325*$C$8/12</f>
        <v/>
      </c>
      <c r="E326" s="3146">
        <f>IF(C326&lt;=$C$9,0,$C$12-D326)</f>
        <v/>
      </c>
      <c r="G326" s="3146">
        <f>G325-E326</f>
        <v/>
      </c>
    </row>
    <row r="327">
      <c r="B327" s="1574">
        <f>IF(C327/12=INT(C327/12),C327/12,"")</f>
        <v/>
      </c>
      <c r="C327" s="783" t="n">
        <v>312</v>
      </c>
      <c r="D327" s="3146">
        <f>G326*$C$8/12</f>
        <v/>
      </c>
      <c r="E327" s="3146">
        <f>IF(C327&lt;=$C$9,0,$C$12-D327)</f>
        <v/>
      </c>
      <c r="G327" s="3146">
        <f>G326-E327</f>
        <v/>
      </c>
    </row>
    <row r="328">
      <c r="B328" s="1574">
        <f>IF(C328/12=INT(C328/12),C328/12,"")</f>
        <v/>
      </c>
      <c r="C328" s="783" t="n">
        <v>313</v>
      </c>
      <c r="D328" s="3146">
        <f>G327*$C$8/12</f>
        <v/>
      </c>
      <c r="E328" s="3146">
        <f>IF(C328&lt;=$C$9,0,$C$12-D328)</f>
        <v/>
      </c>
      <c r="G328" s="3146">
        <f>G327-E328</f>
        <v/>
      </c>
    </row>
    <row r="329">
      <c r="B329" s="1574">
        <f>IF(C329/12=INT(C329/12),C329/12,"")</f>
        <v/>
      </c>
      <c r="C329" s="783" t="n">
        <v>314</v>
      </c>
      <c r="D329" s="3146">
        <f>G328*$C$8/12</f>
        <v/>
      </c>
      <c r="E329" s="3146">
        <f>IF(C329&lt;=$C$9,0,$C$12-D329)</f>
        <v/>
      </c>
      <c r="G329" s="3146">
        <f>G328-E329</f>
        <v/>
      </c>
    </row>
    <row r="330">
      <c r="B330" s="1574">
        <f>IF(C330/12=INT(C330/12),C330/12,"")</f>
        <v/>
      </c>
      <c r="C330" s="783" t="n">
        <v>315</v>
      </c>
      <c r="D330" s="3146">
        <f>G329*$C$8/12</f>
        <v/>
      </c>
      <c r="E330" s="3146">
        <f>IF(C330&lt;=$C$9,0,$C$12-D330)</f>
        <v/>
      </c>
      <c r="G330" s="3146">
        <f>G329-E330</f>
        <v/>
      </c>
    </row>
    <row r="331">
      <c r="B331" s="1574">
        <f>IF(C331/12=INT(C331/12),C331/12,"")</f>
        <v/>
      </c>
      <c r="C331" s="783" t="n">
        <v>316</v>
      </c>
      <c r="D331" s="3146">
        <f>G330*$C$8/12</f>
        <v/>
      </c>
      <c r="E331" s="3146">
        <f>IF(C331&lt;=$C$9,0,$C$12-D331)</f>
        <v/>
      </c>
      <c r="G331" s="3146">
        <f>G330-E331</f>
        <v/>
      </c>
    </row>
    <row r="332">
      <c r="B332" s="1574">
        <f>IF(C332/12=INT(C332/12),C332/12,"")</f>
        <v/>
      </c>
      <c r="C332" s="783" t="n">
        <v>317</v>
      </c>
      <c r="D332" s="3146">
        <f>G331*$C$8/12</f>
        <v/>
      </c>
      <c r="E332" s="3146">
        <f>IF(C332&lt;=$C$9,0,$C$12-D332)</f>
        <v/>
      </c>
      <c r="G332" s="3146">
        <f>G331-E332</f>
        <v/>
      </c>
    </row>
    <row r="333">
      <c r="B333" s="1574">
        <f>IF(C333/12=INT(C333/12),C333/12,"")</f>
        <v/>
      </c>
      <c r="C333" s="783" t="n">
        <v>318</v>
      </c>
      <c r="D333" s="3146">
        <f>G332*$C$8/12</f>
        <v/>
      </c>
      <c r="E333" s="3146">
        <f>IF(C333&lt;=$C$9,0,$C$12-D333)</f>
        <v/>
      </c>
      <c r="G333" s="3146">
        <f>G332-E333</f>
        <v/>
      </c>
    </row>
    <row r="334">
      <c r="B334" s="1574">
        <f>IF(C334/12=INT(C334/12),C334/12,"")</f>
        <v/>
      </c>
      <c r="C334" s="783" t="n">
        <v>319</v>
      </c>
      <c r="D334" s="3146">
        <f>G333*$C$8/12</f>
        <v/>
      </c>
      <c r="E334" s="3146">
        <f>IF(C334&lt;=$C$9,0,$C$12-D334)</f>
        <v/>
      </c>
      <c r="G334" s="3146">
        <f>G333-E334</f>
        <v/>
      </c>
    </row>
    <row r="335">
      <c r="B335" s="1574">
        <f>IF(C335/12=INT(C335/12),C335/12,"")</f>
        <v/>
      </c>
      <c r="C335" s="783" t="n">
        <v>320</v>
      </c>
      <c r="D335" s="3146">
        <f>G334*$C$8/12</f>
        <v/>
      </c>
      <c r="E335" s="3146">
        <f>IF(C335&lt;=$C$9,0,$C$12-D335)</f>
        <v/>
      </c>
      <c r="G335" s="3146">
        <f>G334-E335</f>
        <v/>
      </c>
    </row>
    <row r="336">
      <c r="B336" s="1574">
        <f>IF(C336/12=INT(C336/12),C336/12,"")</f>
        <v/>
      </c>
      <c r="C336" s="783" t="n">
        <v>321</v>
      </c>
      <c r="D336" s="3146">
        <f>G335*$C$8/12</f>
        <v/>
      </c>
      <c r="E336" s="3146">
        <f>IF(C336&lt;=$C$9,0,$C$12-D336)</f>
        <v/>
      </c>
      <c r="G336" s="3146">
        <f>G335-E336</f>
        <v/>
      </c>
    </row>
    <row r="337">
      <c r="B337" s="1574">
        <f>IF(C337/12=INT(C337/12),C337/12,"")</f>
        <v/>
      </c>
      <c r="C337" s="783" t="n">
        <v>322</v>
      </c>
      <c r="D337" s="3146">
        <f>G336*$C$8/12</f>
        <v/>
      </c>
      <c r="E337" s="3146">
        <f>IF(C337&lt;=$C$9,0,$C$12-D337)</f>
        <v/>
      </c>
      <c r="G337" s="3146">
        <f>G336-E337</f>
        <v/>
      </c>
    </row>
    <row r="338">
      <c r="B338" s="1574">
        <f>IF(C338/12=INT(C338/12),C338/12,"")</f>
        <v/>
      </c>
      <c r="C338" s="783" t="n">
        <v>323</v>
      </c>
      <c r="D338" s="3146">
        <f>G337*$C$8/12</f>
        <v/>
      </c>
      <c r="E338" s="3146">
        <f>IF(C338&lt;=$C$9,0,$C$12-D338)</f>
        <v/>
      </c>
      <c r="G338" s="3146">
        <f>G337-E338</f>
        <v/>
      </c>
    </row>
    <row r="339">
      <c r="B339" s="1574">
        <f>IF(C339/12=INT(C339/12),C339/12,"")</f>
        <v/>
      </c>
      <c r="C339" s="783" t="n">
        <v>324</v>
      </c>
      <c r="D339" s="3146">
        <f>G338*$C$8/12</f>
        <v/>
      </c>
      <c r="E339" s="3146">
        <f>IF(C339&lt;=$C$9,0,$C$12-D339)</f>
        <v/>
      </c>
      <c r="G339" s="3146">
        <f>G338-E339</f>
        <v/>
      </c>
    </row>
    <row r="340">
      <c r="B340" s="1574">
        <f>IF(C340/12=INT(C340/12),C340/12,"")</f>
        <v/>
      </c>
      <c r="C340" s="783" t="n">
        <v>325</v>
      </c>
      <c r="D340" s="3146">
        <f>G339*$C$8/12</f>
        <v/>
      </c>
      <c r="E340" s="3146">
        <f>IF(C340&lt;=$C$9,0,$C$12-D340)</f>
        <v/>
      </c>
      <c r="G340" s="3146">
        <f>G339-E340</f>
        <v/>
      </c>
    </row>
    <row r="341">
      <c r="B341" s="1574">
        <f>IF(C341/12=INT(C341/12),C341/12,"")</f>
        <v/>
      </c>
      <c r="C341" s="783" t="n">
        <v>326</v>
      </c>
      <c r="D341" s="3146">
        <f>G340*$C$8/12</f>
        <v/>
      </c>
      <c r="E341" s="3146">
        <f>IF(C341&lt;=$C$9,0,$C$12-D341)</f>
        <v/>
      </c>
      <c r="G341" s="3146">
        <f>G340-E341</f>
        <v/>
      </c>
    </row>
    <row r="342">
      <c r="B342" s="1574">
        <f>IF(C342/12=INT(C342/12),C342/12,"")</f>
        <v/>
      </c>
      <c r="C342" s="783" t="n">
        <v>327</v>
      </c>
      <c r="D342" s="3146">
        <f>G341*$C$8/12</f>
        <v/>
      </c>
      <c r="E342" s="3146">
        <f>IF(C342&lt;=$C$9,0,$C$12-D342)</f>
        <v/>
      </c>
      <c r="G342" s="3146">
        <f>G341-E342</f>
        <v/>
      </c>
    </row>
    <row r="343">
      <c r="B343" s="1574">
        <f>IF(C343/12=INT(C343/12),C343/12,"")</f>
        <v/>
      </c>
      <c r="C343" s="783" t="n">
        <v>328</v>
      </c>
      <c r="D343" s="3146">
        <f>G342*$C$8/12</f>
        <v/>
      </c>
      <c r="E343" s="3146">
        <f>IF(C343&lt;=$C$9,0,$C$12-D343)</f>
        <v/>
      </c>
      <c r="G343" s="3146">
        <f>G342-E343</f>
        <v/>
      </c>
    </row>
    <row r="344">
      <c r="B344" s="1574">
        <f>IF(C344/12=INT(C344/12),C344/12,"")</f>
        <v/>
      </c>
      <c r="C344" s="783" t="n">
        <v>329</v>
      </c>
      <c r="D344" s="3146">
        <f>G343*$C$8/12</f>
        <v/>
      </c>
      <c r="E344" s="3146">
        <f>IF(C344&lt;=$C$9,0,$C$12-D344)</f>
        <v/>
      </c>
      <c r="G344" s="3146">
        <f>G343-E344</f>
        <v/>
      </c>
    </row>
    <row r="345">
      <c r="B345" s="1574">
        <f>IF(C345/12=INT(C345/12),C345/12,"")</f>
        <v/>
      </c>
      <c r="C345" s="783" t="n">
        <v>330</v>
      </c>
      <c r="D345" s="3146">
        <f>G344*$C$8/12</f>
        <v/>
      </c>
      <c r="E345" s="3146">
        <f>IF(C345&lt;=$C$9,0,$C$12-D345)</f>
        <v/>
      </c>
      <c r="G345" s="3146">
        <f>G344-E345</f>
        <v/>
      </c>
    </row>
    <row r="346">
      <c r="B346" s="1574">
        <f>IF(C346/12=INT(C346/12),C346/12,"")</f>
        <v/>
      </c>
      <c r="C346" s="783" t="n">
        <v>331</v>
      </c>
      <c r="D346" s="3146">
        <f>G345*$C$8/12</f>
        <v/>
      </c>
      <c r="E346" s="3146">
        <f>IF(C346&lt;=$C$9,0,$C$12-D346)</f>
        <v/>
      </c>
      <c r="G346" s="3146">
        <f>G345-E346</f>
        <v/>
      </c>
    </row>
    <row r="347">
      <c r="B347" s="1574">
        <f>IF(C347/12=INT(C347/12),C347/12,"")</f>
        <v/>
      </c>
      <c r="C347" s="783" t="n">
        <v>332</v>
      </c>
      <c r="D347" s="3146">
        <f>G346*$C$8/12</f>
        <v/>
      </c>
      <c r="E347" s="3146">
        <f>IF(C347&lt;=$C$9,0,$C$12-D347)</f>
        <v/>
      </c>
      <c r="G347" s="3146">
        <f>G346-E347</f>
        <v/>
      </c>
    </row>
    <row r="348">
      <c r="B348" s="1574">
        <f>IF(C348/12=INT(C348/12),C348/12,"")</f>
        <v/>
      </c>
      <c r="C348" s="783" t="n">
        <v>333</v>
      </c>
      <c r="D348" s="3146">
        <f>G347*$C$8/12</f>
        <v/>
      </c>
      <c r="E348" s="3146">
        <f>IF(C348&lt;=$C$9,0,$C$12-D348)</f>
        <v/>
      </c>
      <c r="G348" s="3146">
        <f>G347-E348</f>
        <v/>
      </c>
    </row>
    <row r="349">
      <c r="B349" s="1574">
        <f>IF(C349/12=INT(C349/12),C349/12,"")</f>
        <v/>
      </c>
      <c r="C349" s="783" t="n">
        <v>334</v>
      </c>
      <c r="D349" s="3146">
        <f>G348*$C$8/12</f>
        <v/>
      </c>
      <c r="E349" s="3146">
        <f>IF(C349&lt;=$C$9,0,$C$12-D349)</f>
        <v/>
      </c>
      <c r="G349" s="3146">
        <f>G348-E349</f>
        <v/>
      </c>
    </row>
    <row r="350">
      <c r="B350" s="1574">
        <f>IF(C350/12=INT(C350/12),C350/12,"")</f>
        <v/>
      </c>
      <c r="C350" s="783" t="n">
        <v>335</v>
      </c>
      <c r="D350" s="3146">
        <f>G349*$C$8/12</f>
        <v/>
      </c>
      <c r="E350" s="3146">
        <f>IF(C350&lt;=$C$9,0,$C$12-D350)</f>
        <v/>
      </c>
      <c r="G350" s="3146">
        <f>G349-E350</f>
        <v/>
      </c>
    </row>
    <row r="351">
      <c r="B351" s="1574">
        <f>IF(C351/12=INT(C351/12),C351/12,"")</f>
        <v/>
      </c>
      <c r="C351" s="783" t="n">
        <v>336</v>
      </c>
      <c r="D351" s="3146">
        <f>G350*$C$8/12</f>
        <v/>
      </c>
      <c r="E351" s="3146">
        <f>IF(C351&lt;=$C$9,0,$C$12-D351)</f>
        <v/>
      </c>
      <c r="G351" s="3146">
        <f>G350-E351</f>
        <v/>
      </c>
    </row>
    <row r="352">
      <c r="B352" s="1574">
        <f>IF(C352/12=INT(C352/12),C352/12,"")</f>
        <v/>
      </c>
      <c r="C352" s="783" t="n">
        <v>337</v>
      </c>
      <c r="D352" s="3146">
        <f>G351*$C$8/12</f>
        <v/>
      </c>
      <c r="E352" s="3146">
        <f>IF(C352&lt;=$C$9,0,$C$12-D352)</f>
        <v/>
      </c>
      <c r="G352" s="3146">
        <f>G351-E352</f>
        <v/>
      </c>
    </row>
    <row r="353">
      <c r="B353" s="1574">
        <f>IF(C353/12=INT(C353/12),C353/12,"")</f>
        <v/>
      </c>
      <c r="C353" s="783" t="n">
        <v>338</v>
      </c>
      <c r="D353" s="3146">
        <f>G352*$C$8/12</f>
        <v/>
      </c>
      <c r="E353" s="3146">
        <f>IF(C353&lt;=$C$9,0,$C$12-D353)</f>
        <v/>
      </c>
      <c r="G353" s="3146">
        <f>G352-E353</f>
        <v/>
      </c>
    </row>
    <row r="354">
      <c r="B354" s="1574">
        <f>IF(C354/12=INT(C354/12),C354/12,"")</f>
        <v/>
      </c>
      <c r="C354" s="783" t="n">
        <v>339</v>
      </c>
      <c r="D354" s="3146">
        <f>G353*$C$8/12</f>
        <v/>
      </c>
      <c r="E354" s="3146">
        <f>IF(C354&lt;=$C$9,0,$C$12-D354)</f>
        <v/>
      </c>
      <c r="G354" s="3146">
        <f>G353-E354</f>
        <v/>
      </c>
    </row>
    <row r="355">
      <c r="B355" s="1574">
        <f>IF(C355/12=INT(C355/12),C355/12,"")</f>
        <v/>
      </c>
      <c r="C355" s="783" t="n">
        <v>340</v>
      </c>
      <c r="D355" s="3146">
        <f>G354*$C$8/12</f>
        <v/>
      </c>
      <c r="E355" s="3146">
        <f>IF(C355&lt;=$C$9,0,$C$12-D355)</f>
        <v/>
      </c>
      <c r="G355" s="3146">
        <f>G354-E355</f>
        <v/>
      </c>
    </row>
    <row r="356">
      <c r="B356" s="1574">
        <f>IF(C356/12=INT(C356/12),C356/12,"")</f>
        <v/>
      </c>
      <c r="C356" s="783" t="n">
        <v>341</v>
      </c>
      <c r="D356" s="3146">
        <f>G355*$C$8/12</f>
        <v/>
      </c>
      <c r="E356" s="3146">
        <f>IF(C356&lt;=$C$9,0,$C$12-D356)</f>
        <v/>
      </c>
      <c r="G356" s="3146">
        <f>G355-E356</f>
        <v/>
      </c>
    </row>
    <row r="357">
      <c r="B357" s="1574">
        <f>IF(C357/12=INT(C357/12),C357/12,"")</f>
        <v/>
      </c>
      <c r="C357" s="783" t="n">
        <v>342</v>
      </c>
      <c r="D357" s="3146">
        <f>G356*$C$8/12</f>
        <v/>
      </c>
      <c r="E357" s="3146">
        <f>IF(C357&lt;=$C$9,0,$C$12-D357)</f>
        <v/>
      </c>
      <c r="G357" s="3146">
        <f>G356-E357</f>
        <v/>
      </c>
    </row>
    <row r="358">
      <c r="B358" s="1574">
        <f>IF(C358/12=INT(C358/12),C358/12,"")</f>
        <v/>
      </c>
      <c r="C358" s="783" t="n">
        <v>343</v>
      </c>
      <c r="D358" s="3146">
        <f>G357*$C$8/12</f>
        <v/>
      </c>
      <c r="E358" s="3146">
        <f>IF(C358&lt;=$C$9,0,$C$12-D358)</f>
        <v/>
      </c>
      <c r="G358" s="3146">
        <f>G357-E358</f>
        <v/>
      </c>
    </row>
    <row r="359">
      <c r="B359" s="1574">
        <f>IF(C359/12=INT(C359/12),C359/12,"")</f>
        <v/>
      </c>
      <c r="C359" s="783" t="n">
        <v>344</v>
      </c>
      <c r="D359" s="3146">
        <f>G358*$C$8/12</f>
        <v/>
      </c>
      <c r="E359" s="3146">
        <f>IF(C359&lt;=$C$9,0,$C$12-D359)</f>
        <v/>
      </c>
      <c r="G359" s="3146">
        <f>G358-E359</f>
        <v/>
      </c>
    </row>
    <row r="360">
      <c r="B360" s="1574">
        <f>IF(C360/12=INT(C360/12),C360/12,"")</f>
        <v/>
      </c>
      <c r="C360" s="783" t="n">
        <v>345</v>
      </c>
      <c r="D360" s="3146">
        <f>G359*$C$8/12</f>
        <v/>
      </c>
      <c r="E360" s="3146">
        <f>IF(C360&lt;=$C$9,0,$C$12-D360)</f>
        <v/>
      </c>
      <c r="G360" s="3146">
        <f>G359-E360</f>
        <v/>
      </c>
    </row>
    <row r="361">
      <c r="B361" s="1574">
        <f>IF(C361/12=INT(C361/12),C361/12,"")</f>
        <v/>
      </c>
      <c r="C361" s="783" t="n">
        <v>346</v>
      </c>
      <c r="D361" s="3146">
        <f>G360*$C$8/12</f>
        <v/>
      </c>
      <c r="E361" s="3146">
        <f>IF(C361&lt;=$C$9,0,$C$12-D361)</f>
        <v/>
      </c>
      <c r="G361" s="3146">
        <f>G360-E361</f>
        <v/>
      </c>
    </row>
    <row r="362">
      <c r="B362" s="1574">
        <f>IF(C362/12=INT(C362/12),C362/12,"")</f>
        <v/>
      </c>
      <c r="C362" s="783" t="n">
        <v>347</v>
      </c>
      <c r="D362" s="3146">
        <f>G361*$C$8/12</f>
        <v/>
      </c>
      <c r="E362" s="3146">
        <f>IF(C362&lt;=$C$9,0,$C$12-D362)</f>
        <v/>
      </c>
      <c r="G362" s="3146">
        <f>G361-E362</f>
        <v/>
      </c>
    </row>
    <row r="363">
      <c r="B363" s="1574">
        <f>IF(C363/12=INT(C363/12),C363/12,"")</f>
        <v/>
      </c>
      <c r="C363" s="783" t="n">
        <v>348</v>
      </c>
      <c r="D363" s="3146">
        <f>G362*$C$8/12</f>
        <v/>
      </c>
      <c r="E363" s="3146">
        <f>IF(C363&lt;=$C$9,0,$C$12-D363)</f>
        <v/>
      </c>
      <c r="G363" s="3146">
        <f>G362-E363</f>
        <v/>
      </c>
    </row>
    <row r="364">
      <c r="B364" s="1574">
        <f>IF(C364/12=INT(C364/12),C364/12,"")</f>
        <v/>
      </c>
      <c r="C364" s="783" t="n">
        <v>349</v>
      </c>
      <c r="D364" s="3146">
        <f>G363*$C$8/12</f>
        <v/>
      </c>
      <c r="E364" s="3146">
        <f>IF(C364&lt;=$C$9,0,$C$12-D364)</f>
        <v/>
      </c>
      <c r="G364" s="3146">
        <f>G363-E364</f>
        <v/>
      </c>
    </row>
    <row r="365">
      <c r="B365" s="1574">
        <f>IF(C365/12=INT(C365/12),C365/12,"")</f>
        <v/>
      </c>
      <c r="C365" s="783" t="n">
        <v>350</v>
      </c>
      <c r="D365" s="3146">
        <f>G364*$C$8/12</f>
        <v/>
      </c>
      <c r="E365" s="3146">
        <f>IF(C365&lt;=$C$9,0,$C$12-D365)</f>
        <v/>
      </c>
      <c r="G365" s="3146">
        <f>G364-E365</f>
        <v/>
      </c>
    </row>
    <row r="366">
      <c r="B366" s="1574">
        <f>IF(C366/12=INT(C366/12),C366/12,"")</f>
        <v/>
      </c>
      <c r="C366" s="783" t="n">
        <v>351</v>
      </c>
      <c r="D366" s="3146">
        <f>G365*$C$8/12</f>
        <v/>
      </c>
      <c r="E366" s="3146">
        <f>IF(C366&lt;=$C$9,0,$C$12-D366)</f>
        <v/>
      </c>
      <c r="G366" s="3146">
        <f>G365-E366</f>
        <v/>
      </c>
    </row>
    <row r="367">
      <c r="B367" s="1574">
        <f>IF(C367/12=INT(C367/12),C367/12,"")</f>
        <v/>
      </c>
      <c r="C367" s="783" t="n">
        <v>352</v>
      </c>
      <c r="D367" s="3146">
        <f>G366*$C$8/12</f>
        <v/>
      </c>
      <c r="E367" s="3146">
        <f>IF(C367&lt;=$C$9,0,$C$12-D367)</f>
        <v/>
      </c>
      <c r="G367" s="3146">
        <f>G366-E367</f>
        <v/>
      </c>
    </row>
    <row r="368">
      <c r="B368" s="1574">
        <f>IF(C368/12=INT(C368/12),C368/12,"")</f>
        <v/>
      </c>
      <c r="C368" s="783" t="n">
        <v>353</v>
      </c>
      <c r="D368" s="3146">
        <f>G367*$C$8/12</f>
        <v/>
      </c>
      <c r="E368" s="3146">
        <f>IF(C368&lt;=$C$9,0,$C$12-D368)</f>
        <v/>
      </c>
      <c r="G368" s="3146">
        <f>G367-E368</f>
        <v/>
      </c>
    </row>
    <row r="369">
      <c r="B369" s="1574">
        <f>IF(C369/12=INT(C369/12),C369/12,"")</f>
        <v/>
      </c>
      <c r="C369" s="783" t="n">
        <v>354</v>
      </c>
      <c r="D369" s="3146">
        <f>G368*$C$8/12</f>
        <v/>
      </c>
      <c r="E369" s="3146">
        <f>IF(C369&lt;=$C$9,0,$C$12-D369)</f>
        <v/>
      </c>
      <c r="G369" s="3146">
        <f>G368-E369</f>
        <v/>
      </c>
    </row>
    <row r="370">
      <c r="B370" s="1574">
        <f>IF(C370/12=INT(C370/12),C370/12,"")</f>
        <v/>
      </c>
      <c r="C370" s="783" t="n">
        <v>355</v>
      </c>
      <c r="D370" s="3146">
        <f>G369*$C$8/12</f>
        <v/>
      </c>
      <c r="E370" s="3146">
        <f>IF(C370&lt;=$C$9,0,$C$12-D370)</f>
        <v/>
      </c>
      <c r="G370" s="3146">
        <f>G369-E370</f>
        <v/>
      </c>
    </row>
    <row r="371">
      <c r="B371" s="1574">
        <f>IF(C371/12=INT(C371/12),C371/12,"")</f>
        <v/>
      </c>
      <c r="C371" s="783" t="n">
        <v>356</v>
      </c>
      <c r="D371" s="3146">
        <f>G370*$C$8/12</f>
        <v/>
      </c>
      <c r="E371" s="3146">
        <f>IF(C371&lt;=$C$9,0,$C$12-D371)</f>
        <v/>
      </c>
      <c r="G371" s="3146">
        <f>G370-E371</f>
        <v/>
      </c>
    </row>
    <row r="372">
      <c r="B372" s="1574">
        <f>IF(C372/12=INT(C372/12),C372/12,"")</f>
        <v/>
      </c>
      <c r="C372" s="783" t="n">
        <v>357</v>
      </c>
      <c r="D372" s="3146">
        <f>G371*$C$8/12</f>
        <v/>
      </c>
      <c r="E372" s="3146">
        <f>IF(C372&lt;=$C$9,0,$C$12-D372)</f>
        <v/>
      </c>
      <c r="G372" s="3146">
        <f>G371-E372</f>
        <v/>
      </c>
    </row>
    <row r="373">
      <c r="B373" s="1574">
        <f>IF(C373/12=INT(C373/12),C373/12,"")</f>
        <v/>
      </c>
      <c r="C373" s="783" t="n">
        <v>358</v>
      </c>
      <c r="D373" s="3146">
        <f>G372*$C$8/12</f>
        <v/>
      </c>
      <c r="E373" s="3146">
        <f>IF(C373&lt;=$C$9,0,$C$12-D373)</f>
        <v/>
      </c>
      <c r="G373" s="3146">
        <f>G372-E373</f>
        <v/>
      </c>
    </row>
    <row r="374">
      <c r="B374" s="1574">
        <f>IF(C374/12=INT(C374/12),C374/12,"")</f>
        <v/>
      </c>
      <c r="C374" s="783" t="n">
        <v>359</v>
      </c>
      <c r="D374" s="3146">
        <f>G373*$C$8/12</f>
        <v/>
      </c>
      <c r="E374" s="3146">
        <f>IF(C374&lt;=$C$9,0,$C$12-D374)</f>
        <v/>
      </c>
      <c r="G374" s="3146">
        <f>G373-E374</f>
        <v/>
      </c>
    </row>
    <row r="375">
      <c r="B375" s="1574">
        <f>IF(C375/12=INT(C375/12),C375/12,"")</f>
        <v/>
      </c>
      <c r="C375" s="783" t="n">
        <v>360</v>
      </c>
      <c r="D375" s="3146">
        <f>G374*$C$8/12</f>
        <v/>
      </c>
      <c r="E375" s="3146">
        <f>IF(C375&lt;=$C$9,0,$C$12-D375)</f>
        <v/>
      </c>
      <c r="G375" s="3146">
        <f>G374-E375</f>
        <v/>
      </c>
    </row>
  </sheetData>
  <pageMargins left="0.7" right="0.7" top="0.75" bottom="0.75" header="0.3" footer="0.3"/>
  <pageSetup orientation="portrait" horizontalDpi="1200" verticalDpi="1200"/>
</worksheet>
</file>

<file path=xl/worksheets/sheet16.xml><?xml version="1.0" encoding="utf-8"?>
<worksheet xmlns="http://schemas.openxmlformats.org/spreadsheetml/2006/main">
  <sheetPr codeName="Sheet15">
    <tabColor theme="1"/>
    <outlinePr summaryBelow="1" summaryRight="1"/>
    <pageSetUpPr/>
  </sheetPr>
  <dimension ref="C3:F30"/>
  <sheetViews>
    <sheetView workbookViewId="0">
      <selection activeCell="A1" sqref="A1"/>
    </sheetView>
  </sheetViews>
  <sheetFormatPr baseColWidth="8" defaultColWidth="8.46484375" defaultRowHeight="14.25"/>
  <cols>
    <col width="8.46484375" customWidth="1" style="2885" min="1" max="13"/>
  </cols>
  <sheetData>
    <row r="3" ht="15.75" customHeight="1" s="2885">
      <c r="C3" s="1260" t="n"/>
      <c r="D3" s="1260" t="n"/>
      <c r="E3" s="1262" t="n"/>
      <c r="F3" s="1262" t="n"/>
    </row>
    <row r="4" ht="15" customHeight="1" s="2885">
      <c r="C4" s="1261" t="n"/>
      <c r="D4" s="1261" t="n"/>
      <c r="E4" s="1263" t="n"/>
      <c r="F4" s="1264" t="n"/>
    </row>
    <row r="5" ht="15" customHeight="1" s="2885">
      <c r="C5" s="1261" t="n"/>
      <c r="D5" s="1261" t="n"/>
      <c r="E5" s="1263" t="n"/>
      <c r="F5" s="1264" t="n"/>
    </row>
    <row r="6" ht="15" customHeight="1" s="2885">
      <c r="C6" s="1261" t="n"/>
      <c r="D6" s="1261" t="n"/>
      <c r="E6" s="1263" t="n"/>
      <c r="F6" s="1264" t="n"/>
    </row>
    <row r="7" ht="15" customHeight="1" s="2885">
      <c r="C7" s="1261" t="n"/>
      <c r="D7" s="1261" t="n"/>
      <c r="E7" s="1263" t="n"/>
      <c r="F7" s="1264" t="n"/>
    </row>
    <row r="8" ht="15" customHeight="1" s="2885">
      <c r="C8" s="1261" t="n"/>
      <c r="D8" s="1261" t="n"/>
      <c r="E8" s="1263" t="n"/>
      <c r="F8" s="1264" t="n"/>
    </row>
    <row r="9" ht="15" customHeight="1" s="2885">
      <c r="C9" s="1261" t="n"/>
      <c r="D9" s="1261" t="n"/>
      <c r="E9" s="1263" t="n"/>
      <c r="F9" s="1264" t="n"/>
    </row>
    <row r="10" ht="15" customHeight="1" s="2885">
      <c r="C10" s="1261" t="n"/>
      <c r="D10" s="1261" t="n"/>
      <c r="E10" s="1263" t="n"/>
      <c r="F10" s="1264" t="n"/>
    </row>
    <row r="11" ht="15" customHeight="1" s="2885">
      <c r="C11" s="1261" t="n"/>
      <c r="D11" s="1261" t="n"/>
      <c r="E11" s="1263" t="n"/>
      <c r="F11" s="1264" t="n"/>
    </row>
    <row r="12" ht="15" customHeight="1" s="2885">
      <c r="C12" s="1261" t="n"/>
      <c r="D12" s="1261" t="n"/>
      <c r="E12" s="1263" t="n"/>
      <c r="F12" s="1264" t="n"/>
    </row>
    <row r="13" ht="15" customHeight="1" s="2885">
      <c r="C13" s="1261" t="n"/>
      <c r="D13" s="1261" t="n"/>
      <c r="E13" s="1263" t="n"/>
      <c r="F13" s="1264" t="n"/>
    </row>
    <row r="14" ht="15" customHeight="1" s="2885">
      <c r="C14" s="1261" t="n"/>
      <c r="D14" s="1261" t="n"/>
      <c r="E14" s="1263" t="n"/>
      <c r="F14" s="1264" t="n"/>
    </row>
    <row r="15" ht="15" customHeight="1" s="2885">
      <c r="C15" s="1261" t="n"/>
      <c r="D15" s="1261" t="n"/>
      <c r="E15" s="1263" t="n"/>
      <c r="F15" s="1264" t="n"/>
    </row>
    <row r="16" ht="15" customHeight="1" s="2885">
      <c r="C16" s="1261" t="n"/>
      <c r="D16" s="1261" t="n"/>
      <c r="E16" s="1263" t="n"/>
      <c r="F16" s="1264" t="n"/>
    </row>
    <row r="17" ht="15" customHeight="1" s="2885">
      <c r="C17" s="1261" t="n"/>
      <c r="D17" s="1261" t="n"/>
      <c r="E17" s="1263" t="n"/>
      <c r="F17" s="1264" t="n"/>
    </row>
    <row r="18" ht="15" customHeight="1" s="2885">
      <c r="C18" s="1261" t="n"/>
      <c r="D18" s="1261" t="n"/>
      <c r="E18" s="1263" t="n"/>
      <c r="F18" s="1264" t="n"/>
    </row>
    <row r="19" ht="15" customHeight="1" s="2885">
      <c r="C19" s="1261" t="n"/>
      <c r="D19" s="1261" t="n"/>
      <c r="E19" s="1263" t="n"/>
      <c r="F19" s="1264" t="n"/>
    </row>
    <row r="20" ht="15" customHeight="1" s="2885">
      <c r="C20" s="1261" t="n"/>
      <c r="D20" s="1261" t="n"/>
      <c r="E20" s="1263" t="n"/>
      <c r="F20" s="1264" t="n"/>
    </row>
    <row r="21" ht="15" customHeight="1" s="2885">
      <c r="C21" s="1261" t="n"/>
      <c r="D21" s="1261" t="n"/>
      <c r="E21" s="1263" t="n"/>
      <c r="F21" s="1264" t="n"/>
    </row>
    <row r="22" ht="15" customHeight="1" s="2885">
      <c r="C22" s="1261" t="n"/>
      <c r="D22" s="1261" t="n"/>
      <c r="E22" s="1263" t="n"/>
      <c r="F22" s="1264" t="n"/>
    </row>
    <row r="23" ht="15" customHeight="1" s="2885">
      <c r="C23" s="1261" t="n"/>
      <c r="D23" s="1261" t="n"/>
      <c r="E23" s="1263" t="n"/>
      <c r="F23" s="1264" t="n"/>
    </row>
    <row r="24" ht="15" customHeight="1" s="2885">
      <c r="C24" s="1261" t="n"/>
      <c r="D24" s="1261" t="n"/>
      <c r="E24" s="1263" t="n"/>
      <c r="F24" s="1264" t="n"/>
    </row>
    <row r="25" ht="15" customHeight="1" s="2885">
      <c r="C25" s="1261" t="n"/>
      <c r="D25" s="1261" t="n"/>
      <c r="E25" s="1263" t="n"/>
      <c r="F25" s="1264" t="n"/>
    </row>
    <row r="26" ht="15" customHeight="1" s="2885">
      <c r="C26" s="1261" t="n"/>
      <c r="D26" s="1261" t="n"/>
      <c r="E26" s="1263" t="n"/>
      <c r="F26" s="1264" t="n"/>
    </row>
    <row r="27" ht="15" customHeight="1" s="2885">
      <c r="C27" s="1261" t="n"/>
      <c r="D27" s="1261" t="n"/>
      <c r="E27" s="1263" t="n"/>
      <c r="F27" s="1264" t="n"/>
    </row>
    <row r="28" ht="15" customHeight="1" s="2885">
      <c r="C28" s="1261" t="n"/>
      <c r="D28" s="1261" t="n"/>
      <c r="E28" s="1263" t="n"/>
      <c r="F28" s="1264" t="n"/>
    </row>
    <row r="29" ht="15" customHeight="1" s="2885">
      <c r="C29" s="1261" t="n"/>
      <c r="D29" s="1261" t="n"/>
      <c r="E29" s="1263" t="n"/>
      <c r="F29" s="1264" t="n"/>
    </row>
    <row r="30" ht="15" customHeight="1" s="2885">
      <c r="C30" s="1261" t="n"/>
      <c r="D30" s="1261" t="n"/>
      <c r="E30" s="1263" t="n"/>
      <c r="F30" s="1264" t="n"/>
    </row>
  </sheetData>
  <conditionalFormatting sqref="C4:C30">
    <cfRule type="duplicateValues" priority="1" dxfId="0"/>
  </conditionalFormatting>
  <conditionalFormatting sqref="D4:D30">
    <cfRule type="duplicateValues" priority="2" dxfId="0"/>
  </conditionalFormatting>
  <pageMargins left="0.7" right="0.7" top="0.75" bottom="0.75" header="0.3" footer="0.3"/>
  <pageSetup orientation="portrait" horizontalDpi="1200" verticalDpi="1200"/>
</worksheet>
</file>

<file path=xl/worksheets/sheet17.xml><?xml version="1.0" encoding="utf-8"?>
<worksheet xmlns="http://schemas.openxmlformats.org/spreadsheetml/2006/main">
  <sheetPr codeName="Sheet16">
    <tabColor rgb="FF0000FF"/>
    <outlinePr summaryBelow="1" summaryRight="1"/>
    <pageSetUpPr/>
  </sheetPr>
  <dimension ref="B2:O71"/>
  <sheetViews>
    <sheetView workbookViewId="0">
      <selection activeCell="A1" sqref="A1"/>
    </sheetView>
  </sheetViews>
  <sheetFormatPr baseColWidth="8" defaultColWidth="8.46484375" defaultRowHeight="14.25"/>
  <cols>
    <col width="1.46484375" customWidth="1" style="2885" min="1" max="1"/>
    <col width="25.46484375" customWidth="1" style="2885" min="2" max="2"/>
    <col width="35.46484375" customWidth="1" style="2885" min="3" max="3"/>
    <col width="3.46484375" customWidth="1" style="2885" min="4" max="4"/>
    <col hidden="1" outlineLevel="1" width="18.46484375" customWidth="1" style="2885" min="5" max="5"/>
    <col hidden="1" outlineLevel="1" width="40.46484375" customWidth="1" style="2885" min="6" max="6"/>
    <col hidden="1" outlineLevel="1" width="10" customWidth="1" style="2885" min="7" max="7"/>
    <col collapsed="1" width="1.46484375" customWidth="1" style="2885" min="8" max="8"/>
    <col width="7.46484375" customWidth="1" style="2885" min="9" max="9"/>
    <col width="12.46484375" customWidth="1" style="2885" min="10" max="10"/>
    <col width="40.46484375" customWidth="1" style="2885" min="11" max="11"/>
    <col width="12" customWidth="1" style="2885" min="12" max="12"/>
    <col width="5.46484375" customWidth="1" style="2885" min="13" max="13"/>
    <col width="38.46484375" customWidth="1" style="2885" min="14" max="14"/>
    <col width="56" customWidth="1" style="2885" min="15" max="15"/>
  </cols>
  <sheetData>
    <row r="2" ht="20.1" customHeight="1" s="2885" thickBot="1">
      <c r="B2" s="526" t="inlineStr">
        <is>
          <t>EXECUTIVE SUMMARY</t>
        </is>
      </c>
      <c r="E2" s="526" t="inlineStr">
        <is>
          <t>FOR SITE PLAN</t>
        </is>
      </c>
      <c r="I2" s="1700" t="inlineStr">
        <is>
          <t>FOR SITE PLAN</t>
        </is>
      </c>
      <c r="J2" s="1700" t="n"/>
      <c r="K2" s="1701" t="n"/>
      <c r="L2" s="1701" t="n"/>
      <c r="N2" s="526" t="inlineStr">
        <is>
          <t>PROPERTY OVERVIEW</t>
        </is>
      </c>
    </row>
    <row r="3" ht="20.1" customHeight="1" s="2885" thickBot="1">
      <c r="B3" s="1138" t="inlineStr">
        <is>
          <t>THE OFFERING</t>
        </is>
      </c>
      <c r="C3" s="1137" t="n"/>
      <c r="E3" s="1241" t="inlineStr">
        <is>
          <t>SUITE #</t>
        </is>
      </c>
      <c r="F3" s="1242" t="inlineStr">
        <is>
          <t>TENANT</t>
        </is>
      </c>
      <c r="G3" s="1243" t="inlineStr">
        <is>
          <t>SF</t>
        </is>
      </c>
      <c r="J3" s="1702" t="n">
        <v>1</v>
      </c>
      <c r="K3" s="1703" t="n"/>
      <c r="N3" s="1138" t="inlineStr">
        <is>
          <t>Property Details</t>
        </is>
      </c>
      <c r="O3" s="1137" t="n"/>
    </row>
    <row r="4" ht="20.1" customHeight="1" s="2885">
      <c r="B4" s="1275" t="inlineStr">
        <is>
          <t>PURCHASE PRICE</t>
        </is>
      </c>
      <c r="C4" s="3154">
        <f>'Exec Summ'!H21</f>
        <v/>
      </c>
      <c r="E4" s="1622">
        <f t="array" ref="E4:E9">_xlfn._xlws.FILTER('One-line RR'!D7:D12,'One-line RR'!D7:D12&lt;&gt;"")</f>
        <v/>
      </c>
      <c r="F4">
        <f>INDEX('One-line RR'!F$7:F$12,MATCH($E4,'One-line RR'!$D$7:$D$12,0))</f>
        <v/>
      </c>
      <c r="G4" s="1238">
        <f>INDEX('One-line RR'!H$7:H$12,MATCH($E4,'One-line RR'!$D$7:$D$12,0))</f>
        <v/>
      </c>
      <c r="I4" s="512" t="n">
        <v>1</v>
      </c>
      <c r="J4" s="1264">
        <f t="array" ref="J4">_xlfn._xlws.SORT(_xlfn._xlws.FILTER('One-line RR'!$D$8:$H$12,'One-line RR'!$AE$8:$AE$12='OM Exhibits'!$J$3),1,1,)</f>
        <v/>
      </c>
      <c r="L4" s="3155" t="n"/>
      <c r="N4" s="1683" t="inlineStr">
        <is>
          <t>Address</t>
        </is>
      </c>
      <c r="O4" s="1684">
        <f>Global!G8&amp;"., "&amp;Global!G9</f>
        <v/>
      </c>
    </row>
    <row r="5" ht="20.1" customHeight="1" s="2885">
      <c r="B5" s="1274" t="inlineStr">
        <is>
          <t>IN-PLACE CAP RATE</t>
        </is>
      </c>
      <c r="C5" s="1279">
        <f>'Exec Summ'!H25</f>
        <v/>
      </c>
      <c r="E5" s="1283" t="n">
        <v>2</v>
      </c>
      <c r="F5">
        <f>INDEX('One-line RR'!F$7:F$12,MATCH($E5,'One-line RR'!$D$7:$D$12,0))</f>
        <v/>
      </c>
      <c r="G5" s="1238">
        <f>INDEX('One-line RR'!H$7:H$12,MATCH($E5,'One-line RR'!$D$7:$D$12,0))</f>
        <v/>
      </c>
      <c r="H5" s="500" t="n"/>
      <c r="I5" s="1704">
        <f>I4+1</f>
        <v/>
      </c>
      <c r="J5" s="1264" t="n"/>
      <c r="L5" s="3155" t="n"/>
      <c r="M5" s="500" t="n"/>
      <c r="N5" s="1683" t="inlineStr">
        <is>
          <t>GLA</t>
        </is>
      </c>
      <c r="O5" s="3156">
        <f>Global!G18</f>
        <v/>
      </c>
    </row>
    <row r="6" ht="20.1" customHeight="1" s="2885">
      <c r="B6" s="1274" t="inlineStr">
        <is>
          <t>IN-PLACE NOI</t>
        </is>
      </c>
      <c r="C6" s="3157">
        <f>C4*C5</f>
        <v/>
      </c>
      <c r="D6" s="1281">
        <f>IF(C6='Exec Summ'!J10,"ok","!")</f>
        <v/>
      </c>
      <c r="E6" s="1283" t="n">
        <v>3</v>
      </c>
      <c r="F6">
        <f>INDEX('One-line RR'!F$7:F$12,MATCH($E6,'One-line RR'!$D$7:$D$12,0))</f>
        <v/>
      </c>
      <c r="G6" s="1238">
        <f>INDEX('One-line RR'!H$7:H$12,MATCH($E6,'One-line RR'!$D$7:$D$12,0))</f>
        <v/>
      </c>
      <c r="I6" s="1704">
        <f>I5+1</f>
        <v/>
      </c>
      <c r="J6" s="1264" t="n"/>
      <c r="L6" s="3155" t="n"/>
      <c r="N6" s="1683" t="inlineStr">
        <is>
          <t>Number of Buildings</t>
        </is>
      </c>
      <c r="O6" s="1686" t="n">
        <v>11</v>
      </c>
    </row>
    <row r="7" ht="20.1" customHeight="1" s="2885">
      <c r="B7" s="1274" t="inlineStr">
        <is>
          <t>PRO FORMA CAP RATE (YR 2)</t>
        </is>
      </c>
      <c r="C7" s="1279">
        <f>'Exec Summ'!H26</f>
        <v/>
      </c>
      <c r="E7" s="1283" t="n">
        <v>4</v>
      </c>
      <c r="F7">
        <f>INDEX('One-line RR'!F$7:F$12,MATCH($E7,'One-line RR'!$D$7:$D$12,0))</f>
        <v/>
      </c>
      <c r="G7" s="1238">
        <f>INDEX('One-line RR'!H$7:H$12,MATCH($E7,'One-line RR'!$D$7:$D$12,0))</f>
        <v/>
      </c>
      <c r="I7" s="1706">
        <f>I6+1</f>
        <v/>
      </c>
      <c r="J7" s="1707" t="n"/>
      <c r="K7" s="1708" t="n"/>
      <c r="L7" s="3158" t="n"/>
      <c r="N7" s="1683" t="inlineStr">
        <is>
          <t>Year Built/Renovated</t>
        </is>
      </c>
      <c r="O7" s="1684">
        <f>C12</f>
        <v/>
      </c>
    </row>
    <row r="8" ht="20.1" customHeight="1" s="2885">
      <c r="B8" s="1274" t="inlineStr">
        <is>
          <t>PRO FORMA NOI (YR 2)</t>
        </is>
      </c>
      <c r="C8" s="3157">
        <f>Proforma!F44</f>
        <v/>
      </c>
      <c r="E8" s="1283" t="n">
        <v>112</v>
      </c>
      <c r="F8">
        <f>INDEX('One-line RR'!F$7:F$12,MATCH($E8,'One-line RR'!$D$7:$D$12,0))</f>
        <v/>
      </c>
      <c r="G8" s="1238">
        <f>INDEX('One-line RR'!H$7:H$12,MATCH($E8,'One-line RR'!$D$7:$D$12,0))</f>
        <v/>
      </c>
      <c r="I8" s="1704">
        <f>I7+1</f>
        <v/>
      </c>
      <c r="J8" s="1264" t="n"/>
      <c r="L8" s="3155" t="n"/>
      <c r="N8" s="1683" t="inlineStr">
        <is>
          <t>Parking Ratio</t>
        </is>
      </c>
      <c r="O8" s="1684" t="inlineStr">
        <is>
          <t>4.13/1,000 SF</t>
        </is>
      </c>
    </row>
    <row r="9" ht="20.1" customHeight="1" s="2885">
      <c r="B9" s="1274" t="inlineStr">
        <is>
          <t>GLA</t>
        </is>
      </c>
      <c r="C9" s="3159">
        <f>'Exec Summ'!J7</f>
        <v/>
      </c>
      <c r="E9" s="1283" t="n">
        <v>6</v>
      </c>
      <c r="F9">
        <f>INDEX('One-line RR'!F$7:F$12,MATCH($E9,'One-line RR'!$D$7:$D$12,0))</f>
        <v/>
      </c>
      <c r="G9" s="1238">
        <f>INDEX('One-line RR'!H$7:H$12,MATCH($E9,'One-line RR'!$D$7:$D$12,0))</f>
        <v/>
      </c>
      <c r="I9" s="1704">
        <f>I8+1</f>
        <v/>
      </c>
      <c r="J9" s="1264" t="n"/>
      <c r="L9" s="3155" t="n"/>
      <c r="N9" s="1683" t="inlineStr">
        <is>
          <t>Land Acres</t>
        </is>
      </c>
      <c r="O9" s="1687">
        <f>'Tax-Assessor Info'!I24</f>
        <v/>
      </c>
    </row>
    <row r="10" ht="20.1" customHeight="1" s="2885">
      <c r="B10" s="1274" t="inlineStr">
        <is>
          <t>UNIT OCCUPANCY</t>
        </is>
      </c>
      <c r="C10" s="1729">
        <f>'Exec Summ'!J8</f>
        <v/>
      </c>
      <c r="E10" s="1283" t="n"/>
      <c r="F10">
        <f>INDEX('One-line RR'!F$7:F$12,MATCH($E10,'One-line RR'!$D$7:$D$12,0))</f>
        <v/>
      </c>
      <c r="G10" s="1238">
        <f>INDEX('One-line RR'!H$7:H$12,MATCH($E10,'One-line RR'!$D$7:$D$12,0))</f>
        <v/>
      </c>
      <c r="I10" s="512" t="n"/>
      <c r="J10" s="3" t="n"/>
      <c r="L10" s="3155" t="n"/>
      <c r="N10" s="1683" t="inlineStr">
        <is>
          <t>County</t>
        </is>
      </c>
      <c r="O10" s="1684" t="inlineStr">
        <is>
          <t>Solano</t>
        </is>
      </c>
    </row>
    <row r="11" ht="20.1" customHeight="1" s="2885">
      <c r="B11" s="1274" t="inlineStr">
        <is>
          <t>LAND AREA</t>
        </is>
      </c>
      <c r="C11" s="3160" t="n">
        <v>19.12</v>
      </c>
      <c r="E11" s="1283" t="n"/>
      <c r="F11">
        <f>INDEX('One-line RR'!F$7:F$12,MATCH($E11,'One-line RR'!$D$7:$D$12,0))</f>
        <v/>
      </c>
      <c r="G11" s="1238">
        <f>INDEX('One-line RR'!H$7:H$12,MATCH($E11,'One-line RR'!$D$7:$D$12,0))</f>
        <v/>
      </c>
      <c r="I11" s="512" t="n"/>
      <c r="J11" s="1702">
        <f>J3+1</f>
        <v/>
      </c>
      <c r="K11" s="1703" t="n"/>
      <c r="L11" s="3155" t="n"/>
      <c r="N11" s="1683" t="inlineStr">
        <is>
          <t>APN</t>
        </is>
      </c>
      <c r="O11" s="1684">
        <f>'Tax-Assessor Info'!G6</f>
        <v/>
      </c>
    </row>
    <row r="12" ht="20.1" customHeight="1" s="2885">
      <c r="B12" s="1274" t="inlineStr">
        <is>
          <t>YEAR BUILT/RENOVATED</t>
        </is>
      </c>
      <c r="C12" s="1682" t="inlineStr">
        <is>
          <t>1961/1986</t>
        </is>
      </c>
      <c r="E12" s="1283" t="n"/>
      <c r="F12">
        <f>INDEX('One-line RR'!F$7:F$12,MATCH($E12,'One-line RR'!$D$7:$D$12,0))</f>
        <v/>
      </c>
      <c r="G12" s="1238">
        <f>INDEX('One-line RR'!H$7:H$12,MATCH($E12,'One-line RR'!$D$7:$D$12,0))</f>
        <v/>
      </c>
      <c r="I12" s="1704">
        <f>I9+1</f>
        <v/>
      </c>
      <c r="J12" s="1264">
        <f t="array" ref="J12">_xlfn._xlws.SORT(_xlfn._xlws.FILTER('One-line RR'!$D$8:$H$12,'One-line RR'!$AE$8:$AE$12='OM Exhibits'!$J$11),1,1,)</f>
        <v/>
      </c>
      <c r="L12" s="3155" t="n"/>
      <c r="N12" s="1683" t="inlineStr">
        <is>
          <t>Frontage</t>
        </is>
      </c>
      <c r="O12" s="1686" t="inlineStr">
        <is>
          <t>359' on Sonoma Blvd</t>
        </is>
      </c>
    </row>
    <row r="13" ht="20.1" customHeight="1" s="2885" thickBot="1">
      <c r="B13" s="1274" t="inlineStr">
        <is>
          <t>ZONING</t>
        </is>
      </c>
      <c r="C13" s="1682" t="inlineStr">
        <is>
          <t>CP (Central Corridor Commercial)</t>
        </is>
      </c>
      <c r="E13" s="1283" t="n"/>
      <c r="F13">
        <f>INDEX('One-line RR'!F$7:F$12,MATCH($E13,'One-line RR'!$D$7:$D$12,0))</f>
        <v/>
      </c>
      <c r="G13" s="1238">
        <f>INDEX('One-line RR'!H$7:H$12,MATCH($E13,'One-line RR'!$D$7:$D$12,0))</f>
        <v/>
      </c>
      <c r="I13" s="1704">
        <f>I12+1</f>
        <v/>
      </c>
      <c r="J13" s="1264" t="n"/>
      <c r="L13" s="3155" t="n"/>
      <c r="N13" s="1688" t="inlineStr">
        <is>
          <t>Highway Access</t>
        </is>
      </c>
      <c r="O13" s="1699" t="inlineStr">
        <is>
          <t>Direct Access to CA-29/CA-37 via Redwood St/Valle Vista Ave</t>
        </is>
      </c>
    </row>
    <row r="14" ht="20.1" customHeight="1" s="2885" thickBot="1">
      <c r="B14" s="1276" t="inlineStr">
        <is>
          <t>APN</t>
        </is>
      </c>
      <c r="C14" s="1277">
        <f>'Tax-Assessor Info'!G6</f>
        <v/>
      </c>
      <c r="E14" s="1283" t="n"/>
      <c r="F14">
        <f>INDEX('One-line RR'!F$7:F$12,MATCH($E14,'One-line RR'!$D$7:$D$12,0))</f>
        <v/>
      </c>
      <c r="G14" s="1238">
        <f>INDEX('One-line RR'!H$7:H$12,MATCH($E14,'One-line RR'!$D$7:$D$12,0))</f>
        <v/>
      </c>
      <c r="I14" s="1704">
        <f>I13+1</f>
        <v/>
      </c>
      <c r="J14" s="1264" t="n"/>
      <c r="L14" s="3155" t="n"/>
      <c r="N14" s="2528" t="n"/>
    </row>
    <row r="15" ht="20.1" customHeight="1" s="2885">
      <c r="E15" s="1283" t="n"/>
      <c r="F15">
        <f>INDEX('One-line RR'!F$7:F$12,MATCH($E15,'One-line RR'!$D$7:$D$12,0))</f>
        <v/>
      </c>
      <c r="G15" s="1238">
        <f>INDEX('One-line RR'!H$7:H$12,MATCH($E15,'One-line RR'!$D$7:$D$12,0))</f>
        <v/>
      </c>
      <c r="I15" s="1704">
        <f>I14+1</f>
        <v/>
      </c>
      <c r="J15" s="1264" t="n"/>
      <c r="L15" s="3155" t="n"/>
    </row>
    <row r="16" ht="20.1" customHeight="1" s="2885">
      <c r="E16" s="1283" t="n"/>
      <c r="F16">
        <f>INDEX('One-line RR'!F$7:F$12,MATCH($E16,'One-line RR'!$D$7:$D$12,0))</f>
        <v/>
      </c>
      <c r="G16" s="1238">
        <f>INDEX('One-line RR'!H$7:H$12,MATCH($E16,'One-line RR'!$D$7:$D$12,0))</f>
        <v/>
      </c>
      <c r="I16" s="1704">
        <f>I15+1</f>
        <v/>
      </c>
      <c r="J16" s="1264" t="n"/>
      <c r="L16" s="3155" t="n"/>
    </row>
    <row r="17" ht="20.1" customHeight="1" s="2885">
      <c r="E17" s="1283" t="n"/>
      <c r="F17">
        <f>INDEX('One-line RR'!F$7:F$12,MATCH($E17,'One-line RR'!$D$7:$D$12,0))</f>
        <v/>
      </c>
      <c r="G17" s="1238">
        <f>INDEX('One-line RR'!H$7:H$12,MATCH($E17,'One-line RR'!$D$7:$D$12,0))</f>
        <v/>
      </c>
      <c r="I17" s="512" t="n"/>
      <c r="J17" s="3" t="n"/>
      <c r="L17" s="3155" t="n"/>
    </row>
    <row r="18" ht="20.1" customHeight="1" s="2885">
      <c r="E18" s="1283" t="n"/>
      <c r="F18">
        <f>INDEX('One-line RR'!F$7:F$12,MATCH($E18,'One-line RR'!$D$7:$D$12,0))</f>
        <v/>
      </c>
      <c r="G18" s="1238">
        <f>INDEX('One-line RR'!H$7:H$12,MATCH($E18,'One-line RR'!$D$7:$D$12,0))</f>
        <v/>
      </c>
      <c r="I18" s="512" t="n"/>
      <c r="J18" s="1702">
        <f>J11+1</f>
        <v/>
      </c>
      <c r="K18" s="1703" t="n"/>
      <c r="L18" s="3155" t="n"/>
    </row>
    <row r="19" ht="20.1" customHeight="1" s="2885">
      <c r="E19" s="1283" t="n"/>
      <c r="F19">
        <f>INDEX('One-line RR'!F$7:F$12,MATCH($E19,'One-line RR'!$D$7:$D$12,0))</f>
        <v/>
      </c>
      <c r="G19" s="1238">
        <f>INDEX('One-line RR'!H$7:H$12,MATCH($E19,'One-line RR'!$D$7:$D$12,0))</f>
        <v/>
      </c>
      <c r="I19" s="1704">
        <f>I16+1</f>
        <v/>
      </c>
      <c r="J19" s="1264">
        <f t="array" ref="J19">_xlfn._xlws.SORT(_xlfn._xlws.FILTER('One-line RR'!$D$8:$H$12,'One-line RR'!$AE$8:$AE$12='OM Exhibits'!$J$18),1,1,)</f>
        <v/>
      </c>
      <c r="L19" s="3155" t="n"/>
    </row>
    <row r="20" ht="20.1" customHeight="1" s="2885">
      <c r="B20" s="600" t="n"/>
      <c r="E20" s="1283" t="n"/>
      <c r="F20">
        <f>INDEX('One-line RR'!F$7:F$12,MATCH($E20,'One-line RR'!$D$7:$D$12,0))</f>
        <v/>
      </c>
      <c r="G20" s="1238">
        <f>INDEX('One-line RR'!H$7:H$12,MATCH($E20,'One-line RR'!$D$7:$D$12,0))</f>
        <v/>
      </c>
      <c r="I20" s="1704">
        <f>I19+1</f>
        <v/>
      </c>
      <c r="J20" s="1264" t="n"/>
      <c r="L20" s="3155" t="n"/>
    </row>
    <row r="21" ht="20.1" customHeight="1" s="2885">
      <c r="E21" s="1283" t="n"/>
      <c r="F21">
        <f>INDEX('One-line RR'!F$7:F$12,MATCH($E21,'One-line RR'!$D$7:$D$12,0))</f>
        <v/>
      </c>
      <c r="G21" s="1238">
        <f>INDEX('One-line RR'!H$7:H$12,MATCH($E21,'One-line RR'!$D$7:$D$12,0))</f>
        <v/>
      </c>
      <c r="I21" s="1704">
        <f>I20+1</f>
        <v/>
      </c>
      <c r="J21" s="1264" t="n"/>
      <c r="L21" s="3155" t="n"/>
    </row>
    <row r="22" ht="20.1" customHeight="1" s="2885">
      <c r="E22" s="1283" t="n"/>
      <c r="F22">
        <f>INDEX('One-line RR'!F$7:F$12,MATCH($E22,'One-line RR'!$D$7:$D$12,0))</f>
        <v/>
      </c>
      <c r="G22" s="1238">
        <f>INDEX('One-line RR'!H$7:H$12,MATCH($E22,'One-line RR'!$D$7:$D$12,0))</f>
        <v/>
      </c>
      <c r="I22" s="1704">
        <f>I21+1</f>
        <v/>
      </c>
      <c r="J22" s="1264" t="n"/>
      <c r="L22" s="3155" t="n"/>
    </row>
    <row r="23" ht="20.1" customHeight="1" s="2885">
      <c r="E23" s="1283" t="n"/>
      <c r="F23">
        <f>INDEX('One-line RR'!F$7:F$12,MATCH($E23,'One-line RR'!$D$7:$D$12,0))</f>
        <v/>
      </c>
      <c r="G23" s="1238">
        <f>INDEX('One-line RR'!H$7:H$12,MATCH($E23,'One-line RR'!$D$7:$D$12,0))</f>
        <v/>
      </c>
      <c r="I23" s="1706">
        <f>I22+1</f>
        <v/>
      </c>
      <c r="J23" s="1707" t="n"/>
      <c r="K23" s="1708" t="n"/>
      <c r="L23" s="3158" t="n"/>
    </row>
    <row r="24" ht="20.1" customHeight="1" s="2885">
      <c r="E24" s="1283" t="n"/>
      <c r="F24">
        <f>INDEX('One-line RR'!F$7:F$12,MATCH($E24,'One-line RR'!$D$7:$D$12,0))</f>
        <v/>
      </c>
      <c r="G24" s="1238">
        <f>INDEX('One-line RR'!H$7:H$12,MATCH($E24,'One-line RR'!$D$7:$D$12,0))</f>
        <v/>
      </c>
      <c r="I24" s="1704" t="inlineStr">
        <is>
          <t>17/18</t>
        </is>
      </c>
      <c r="J24" s="1264" t="n"/>
      <c r="L24" s="3155" t="n"/>
    </row>
    <row r="25" ht="20.1" customHeight="1" s="2885">
      <c r="E25" s="1283" t="n"/>
      <c r="F25">
        <f>INDEX('One-line RR'!F$7:F$12,MATCH($E25,'One-line RR'!$D$7:$D$12,0))</f>
        <v/>
      </c>
      <c r="G25" s="1238">
        <f>INDEX('One-line RR'!H$7:H$12,MATCH($E25,'One-line RR'!$D$7:$D$12,0))</f>
        <v/>
      </c>
      <c r="H25" s="1139" t="n"/>
      <c r="I25" s="1705" t="n"/>
      <c r="J25" s="3" t="n"/>
      <c r="L25" s="3155" t="n"/>
      <c r="M25" s="1139" t="n"/>
    </row>
    <row r="26" ht="20.1" customHeight="1" s="2885">
      <c r="E26" s="1283" t="n"/>
      <c r="F26">
        <f>INDEX('One-line RR'!F$7:F$12,MATCH($E26,'One-line RR'!$D$7:$D$12,0))</f>
        <v/>
      </c>
      <c r="G26" s="1238">
        <f>INDEX('One-line RR'!H$7:H$12,MATCH($E26,'One-line RR'!$D$7:$D$12,0))</f>
        <v/>
      </c>
      <c r="I26" s="512" t="n"/>
      <c r="J26" s="1702">
        <f>J18+1</f>
        <v/>
      </c>
      <c r="K26" s="1703" t="n"/>
      <c r="L26" s="3155" t="n"/>
    </row>
    <row r="27" ht="20.1" customHeight="1" s="2885">
      <c r="E27" s="1283" t="n"/>
      <c r="F27">
        <f>INDEX('One-line RR'!F$7:F$12,MATCH($E27,'One-line RR'!$D$7:$D$12,0))</f>
        <v/>
      </c>
      <c r="G27" s="1238">
        <f>INDEX('One-line RR'!H$7:H$12,MATCH($E27,'One-line RR'!$D$7:$D$12,0))</f>
        <v/>
      </c>
      <c r="I27" s="1704" t="n">
        <v>19</v>
      </c>
      <c r="J27" s="1264">
        <f t="array" ref="J27">_xlfn._xlws.SORT(_xlfn._xlws.FILTER('One-line RR'!$D$8:$H$12,'One-line RR'!$AE$8:$AE$12='OM Exhibits'!$J$26),1,1,)</f>
        <v/>
      </c>
      <c r="L27" s="3155" t="n"/>
    </row>
    <row r="28" ht="20.1" customHeight="1" s="2885">
      <c r="E28" s="1283" t="n"/>
      <c r="F28">
        <f>INDEX('One-line RR'!F$7:F$12,MATCH($E28,'One-line RR'!$D$7:$D$12,0))</f>
        <v/>
      </c>
      <c r="G28" s="1238">
        <f>INDEX('One-line RR'!H$7:H$12,MATCH($E28,'One-line RR'!$D$7:$D$12,0))</f>
        <v/>
      </c>
      <c r="I28" s="1706">
        <f>I27+1</f>
        <v/>
      </c>
      <c r="J28" s="1707" t="n"/>
      <c r="K28" s="1708" t="n"/>
      <c r="L28" s="3158" t="n"/>
    </row>
    <row r="29" ht="20.1" customHeight="1" s="2885">
      <c r="E29" s="1283" t="n"/>
      <c r="F29">
        <f>INDEX('One-line RR'!F$7:F$12,MATCH($E29,'One-line RR'!$D$7:$D$12,0))</f>
        <v/>
      </c>
      <c r="G29" s="1238">
        <f>INDEX('One-line RR'!H$7:H$12,MATCH($E29,'One-line RR'!$D$7:$D$12,0))</f>
        <v/>
      </c>
      <c r="I29" s="1704">
        <f>I28+1</f>
        <v/>
      </c>
      <c r="J29" s="1264" t="n"/>
      <c r="L29" s="3155" t="n"/>
    </row>
    <row r="30" ht="20.1" customHeight="1" s="2885">
      <c r="E30" s="1283" t="n"/>
      <c r="F30">
        <f>INDEX('One-line RR'!F$7:F$12,MATCH($E30,'One-line RR'!$D$7:$D$12,0))</f>
        <v/>
      </c>
      <c r="G30" s="1238">
        <f>INDEX('One-line RR'!H$7:H$12,MATCH($E30,'One-line RR'!$D$7:$D$12,0))</f>
        <v/>
      </c>
      <c r="I30" s="1704">
        <f>I29+1</f>
        <v/>
      </c>
      <c r="J30" s="1264" t="n"/>
      <c r="L30" s="3155" t="n"/>
    </row>
    <row r="31" ht="20.1" customHeight="1" s="2885">
      <c r="E31" s="1283" t="n"/>
      <c r="F31">
        <f>INDEX('One-line RR'!F$7:F$12,MATCH($E31,'One-line RR'!$D$7:$D$12,0))</f>
        <v/>
      </c>
      <c r="G31" s="1238">
        <f>INDEX('One-line RR'!H$7:H$12,MATCH($E31,'One-line RR'!$D$7:$D$12,0))</f>
        <v/>
      </c>
      <c r="I31" s="1704">
        <f>I30+1</f>
        <v/>
      </c>
      <c r="J31" s="1264" t="n"/>
      <c r="L31" s="3155" t="n"/>
    </row>
    <row r="32" ht="20.1" customHeight="1" s="2885">
      <c r="E32" s="1283" t="n"/>
      <c r="F32">
        <f>INDEX('One-line RR'!F$7:F$12,MATCH($E32,'One-line RR'!$D$7:$D$12,0))</f>
        <v/>
      </c>
      <c r="G32" s="1238">
        <f>INDEX('One-line RR'!H$7:H$12,MATCH($E32,'One-line RR'!$D$7:$D$12,0))</f>
        <v/>
      </c>
      <c r="I32" s="1704">
        <f>I31+1</f>
        <v/>
      </c>
      <c r="J32" s="1264" t="n"/>
      <c r="L32" s="3155" t="n"/>
    </row>
    <row r="33" ht="20.1" customHeight="1" s="2885">
      <c r="E33" s="1283" t="n"/>
      <c r="F33">
        <f>INDEX('One-line RR'!F$7:F$12,MATCH($E33,'One-line RR'!$D$7:$D$12,0))</f>
        <v/>
      </c>
      <c r="G33" s="1238">
        <f>INDEX('One-line RR'!H$7:H$12,MATCH($E33,'One-line RR'!$D$7:$D$12,0))</f>
        <v/>
      </c>
      <c r="I33" s="512" t="n"/>
      <c r="J33" s="3" t="n"/>
      <c r="L33" s="3155" t="n"/>
    </row>
    <row r="34" ht="20.1" customHeight="1" s="2885">
      <c r="E34" s="1283" t="n"/>
      <c r="F34">
        <f>INDEX('One-line RR'!F$7:F$12,MATCH($E34,'One-line RR'!$D$7:$D$12,0))</f>
        <v/>
      </c>
      <c r="G34" s="1238">
        <f>INDEX('One-line RR'!H$7:H$12,MATCH($E34,'One-line RR'!$D$7:$D$12,0))</f>
        <v/>
      </c>
      <c r="I34" s="512" t="n"/>
      <c r="J34" s="1702">
        <f>J26+1</f>
        <v/>
      </c>
      <c r="K34" s="1703" t="n"/>
      <c r="L34" s="3155" t="n"/>
    </row>
    <row r="35" ht="20.1" customHeight="1" s="2885">
      <c r="E35" s="1283" t="n"/>
      <c r="F35">
        <f>INDEX('One-line RR'!F$7:F$12,MATCH($E35,'One-line RR'!$D$7:$D$12,0))</f>
        <v/>
      </c>
      <c r="G35" s="1238">
        <f>INDEX('One-line RR'!H$7:H$12,MATCH($E35,'One-line RR'!$D$7:$D$12,0))</f>
        <v/>
      </c>
      <c r="I35" s="1704">
        <f>I32+1</f>
        <v/>
      </c>
      <c r="J35" s="1264">
        <f t="array" ref="J35">_xlfn._xlws.SORT(_xlfn._xlws.FILTER('One-line RR'!$D$8:$H$12,'One-line RR'!$AE$8:$AE$12='OM Exhibits'!$J$34),1,1,)</f>
        <v/>
      </c>
      <c r="L35" s="3155" t="n"/>
    </row>
    <row r="36" ht="20.1" customHeight="1" s="2885">
      <c r="E36" s="1283" t="n"/>
      <c r="F36">
        <f>INDEX('One-line RR'!F$7:F$12,MATCH($E36,'One-line RR'!$D$7:$D$12,0))</f>
        <v/>
      </c>
      <c r="G36" s="1238">
        <f>INDEX('One-line RR'!H$7:H$12,MATCH($E36,'One-line RR'!$D$7:$D$12,0))</f>
        <v/>
      </c>
      <c r="I36" s="1704">
        <f>I35+1</f>
        <v/>
      </c>
      <c r="J36" s="1264" t="n"/>
      <c r="L36" s="3155" t="n"/>
    </row>
    <row r="37">
      <c r="E37" s="1283" t="n"/>
      <c r="F37">
        <f>INDEX('One-line RR'!F$7:F$12,MATCH($E37,'One-line RR'!$D$7:$D$12,0))</f>
        <v/>
      </c>
      <c r="G37" s="1238">
        <f>INDEX('One-line RR'!H$7:H$12,MATCH($E37,'One-line RR'!$D$7:$D$12,0))</f>
        <v/>
      </c>
      <c r="I37" s="1704">
        <f>I36+1</f>
        <v/>
      </c>
      <c r="J37" s="1264" t="n"/>
      <c r="L37" s="3155" t="n"/>
    </row>
    <row r="38">
      <c r="E38" s="1283" t="n"/>
      <c r="F38">
        <f>INDEX('One-line RR'!F$7:F$12,MATCH($E38,'One-line RR'!$D$7:$D$12,0))</f>
        <v/>
      </c>
      <c r="G38" s="1238">
        <f>INDEX('One-line RR'!H$7:H$12,MATCH($E38,'One-line RR'!$D$7:$D$12,0))</f>
        <v/>
      </c>
      <c r="I38" s="1704">
        <f>I37+1</f>
        <v/>
      </c>
      <c r="J38" s="1264" t="n"/>
      <c r="L38" s="3155" t="n"/>
    </row>
    <row r="39">
      <c r="E39" s="1283" t="n"/>
      <c r="F39">
        <f>INDEX('One-line RR'!F$7:F$12,MATCH($E39,'One-line RR'!$D$7:$D$12,0))</f>
        <v/>
      </c>
      <c r="G39" s="1238">
        <f>INDEX('One-line RR'!H$7:H$12,MATCH($E39,'One-line RR'!$D$7:$D$12,0))</f>
        <v/>
      </c>
      <c r="I39" s="1704">
        <f>I38+1</f>
        <v/>
      </c>
      <c r="J39" s="1264" t="n"/>
      <c r="L39" s="3155" t="n"/>
    </row>
    <row r="40">
      <c r="E40" s="1283" t="n"/>
      <c r="F40">
        <f>INDEX('One-line RR'!F$7:F$12,MATCH($E40,'One-line RR'!$D$7:$D$12,0))</f>
        <v/>
      </c>
      <c r="G40" s="1238">
        <f>INDEX('One-line RR'!H$7:H$12,MATCH($E40,'One-line RR'!$D$7:$D$12,0))</f>
        <v/>
      </c>
      <c r="I40" s="512" t="n"/>
      <c r="J40" s="3" t="n"/>
      <c r="L40" s="3155" t="n"/>
    </row>
    <row r="41">
      <c r="E41" s="1283" t="n"/>
      <c r="F41">
        <f>INDEX('One-line RR'!F$7:F$12,MATCH($E41,'One-line RR'!$D$7:$D$12,0))</f>
        <v/>
      </c>
      <c r="G41" s="1238">
        <f>INDEX('One-line RR'!H$7:H$12,MATCH($E41,'One-line RR'!$D$7:$D$12,0))</f>
        <v/>
      </c>
      <c r="I41" s="512" t="n"/>
      <c r="J41" s="1702">
        <f>J34+1</f>
        <v/>
      </c>
      <c r="K41" s="1703" t="n"/>
      <c r="L41" s="3161" t="n"/>
    </row>
    <row r="42">
      <c r="E42" s="1283" t="n"/>
      <c r="F42">
        <f>INDEX('One-line RR'!F$7:F$12,MATCH($E42,'One-line RR'!$D$7:$D$12,0))</f>
        <v/>
      </c>
      <c r="G42" s="1238">
        <f>INDEX('One-line RR'!H$7:H$12,MATCH($E42,'One-line RR'!$D$7:$D$12,0))</f>
        <v/>
      </c>
      <c r="I42" s="1704">
        <f>I39+1</f>
        <v/>
      </c>
      <c r="J42" s="1264">
        <f t="array" ref="J42">_xlfn._xlws.SORT(_xlfn._xlws.FILTER('One-line RR'!$D$8:$H$12,'One-line RR'!$AE$8:$AE$12='OM Exhibits'!$J$41),1,1,)</f>
        <v/>
      </c>
      <c r="L42" s="3155" t="n"/>
    </row>
    <row r="43">
      <c r="E43" s="1283" t="n"/>
      <c r="F43">
        <f>INDEX('One-line RR'!F$7:F$12,MATCH($E43,'One-line RR'!$D$7:$D$12,0))</f>
        <v/>
      </c>
      <c r="G43" s="1238">
        <f>INDEX('One-line RR'!H$7:H$12,MATCH($E43,'One-line RR'!$D$7:$D$12,0))</f>
        <v/>
      </c>
      <c r="I43" s="1706">
        <f>I42+1</f>
        <v/>
      </c>
      <c r="J43" s="1707" t="n"/>
      <c r="K43" s="1708" t="n"/>
      <c r="L43" s="3158" t="n"/>
    </row>
    <row r="44">
      <c r="E44" s="1283" t="n"/>
      <c r="F44">
        <f>INDEX('One-line RR'!F$7:F$12,MATCH($E44,'One-line RR'!$D$7:$D$12,0))</f>
        <v/>
      </c>
      <c r="G44" s="1238">
        <f>INDEX('One-line RR'!H$7:H$12,MATCH($E44,'One-line RR'!$D$7:$D$12,0))</f>
        <v/>
      </c>
      <c r="I44" s="1704">
        <f>I43+1</f>
        <v/>
      </c>
      <c r="J44" s="1264" t="n"/>
      <c r="L44" s="3155" t="n"/>
    </row>
    <row r="45">
      <c r="E45" s="1283" t="n"/>
      <c r="F45">
        <f>INDEX('One-line RR'!F$7:F$12,MATCH($E45,'One-line RR'!$D$7:$D$12,0))</f>
        <v/>
      </c>
      <c r="G45" s="1238">
        <f>INDEX('One-line RR'!H$7:H$12,MATCH($E45,'One-line RR'!$D$7:$D$12,0))</f>
        <v/>
      </c>
      <c r="I45" s="1704">
        <f>I44+1</f>
        <v/>
      </c>
      <c r="J45" s="1264" t="n"/>
      <c r="L45" s="3155" t="n"/>
    </row>
    <row r="46">
      <c r="E46" s="1283" t="n"/>
      <c r="F46">
        <f>INDEX('One-line RR'!F$7:F$12,MATCH($E46,'One-line RR'!$D$7:$D$12,0))</f>
        <v/>
      </c>
      <c r="G46" s="1238">
        <f>INDEX('One-line RR'!H$7:H$12,MATCH($E46,'One-line RR'!$D$7:$D$12,0))</f>
        <v/>
      </c>
      <c r="I46" s="1706">
        <f>I45+1</f>
        <v/>
      </c>
      <c r="J46" s="1707" t="n"/>
      <c r="K46" s="1708" t="n"/>
      <c r="L46" s="3158" t="n"/>
    </row>
    <row r="47">
      <c r="E47" s="1283" t="n"/>
      <c r="F47">
        <f>INDEX('One-line RR'!F$7:F$12,MATCH($E47,'One-line RR'!$D$7:$D$12,0))</f>
        <v/>
      </c>
      <c r="G47" s="1238">
        <f>INDEX('One-line RR'!H$7:H$12,MATCH($E47,'One-line RR'!$D$7:$D$12,0))</f>
        <v/>
      </c>
      <c r="I47" s="1706">
        <f>I46+1</f>
        <v/>
      </c>
      <c r="J47" s="1707" t="n"/>
      <c r="K47" s="1708" t="n"/>
      <c r="L47" s="3158" t="n"/>
    </row>
    <row r="48">
      <c r="E48" s="1283" t="n"/>
      <c r="F48">
        <f>INDEX('One-line RR'!F$7:F$12,MATCH($E48,'One-line RR'!$D$7:$D$12,0))</f>
        <v/>
      </c>
      <c r="G48" s="1238">
        <f>INDEX('One-line RR'!H$7:H$12,MATCH($E48,'One-line RR'!$D$7:$D$12,0))</f>
        <v/>
      </c>
      <c r="I48" s="512" t="n"/>
      <c r="J48" s="3" t="n"/>
      <c r="L48" s="3155" t="n"/>
    </row>
    <row r="49">
      <c r="E49" s="1283" t="n"/>
      <c r="F49">
        <f>INDEX('One-line RR'!F$7:F$12,MATCH($E49,'One-line RR'!$D$7:$D$12,0))</f>
        <v/>
      </c>
      <c r="G49" s="1238">
        <f>INDEX('One-line RR'!H$7:H$12,MATCH($E49,'One-line RR'!$D$7:$D$12,0))</f>
        <v/>
      </c>
      <c r="I49" s="512" t="n"/>
      <c r="J49" s="1702">
        <f>J41+1</f>
        <v/>
      </c>
      <c r="K49" s="1703" t="n"/>
      <c r="L49" s="3161" t="n"/>
    </row>
    <row r="50">
      <c r="E50" s="1283" t="n"/>
      <c r="F50">
        <f>INDEX('One-line RR'!F$7:F$12,MATCH($E50,'One-line RR'!$D$7:$D$12,0))</f>
        <v/>
      </c>
      <c r="G50" s="1238">
        <f>INDEX('One-line RR'!H$7:H$12,MATCH($E50,'One-line RR'!$D$7:$D$12,0))</f>
        <v/>
      </c>
      <c r="I50" s="1706">
        <f>I47+1</f>
        <v/>
      </c>
      <c r="J50" s="1707">
        <f t="array" ref="J50">_xlfn._xlws.SORT(_xlfn._xlws.FILTER('One-line RR'!$D$8:$H$12,'One-line RR'!$AE$8:$AE$12='OM Exhibits'!$J$49),1,1,)</f>
        <v/>
      </c>
      <c r="K50" s="1708" t="n"/>
      <c r="L50" s="3158" t="n"/>
    </row>
    <row r="51">
      <c r="E51" s="1283" t="n"/>
      <c r="F51">
        <f>INDEX('One-line RR'!F$7:F$12,MATCH($E51,'One-line RR'!$D$7:$D$12,0))</f>
        <v/>
      </c>
      <c r="G51" s="1238">
        <f>INDEX('One-line RR'!H$7:H$12,MATCH($E51,'One-line RR'!$D$7:$D$12,0))</f>
        <v/>
      </c>
      <c r="I51" s="1704">
        <f>I50+1</f>
        <v/>
      </c>
      <c r="J51" s="1264" t="n"/>
      <c r="L51" s="3155" t="n"/>
    </row>
    <row r="52" ht="14.65" customHeight="1" s="2885" thickBot="1">
      <c r="E52" s="1284" t="n"/>
      <c r="F52" s="1239">
        <f>INDEX('One-line RR'!F$7:F$12,MATCH($E52,'One-line RR'!$D$7:$D$12,0))</f>
        <v/>
      </c>
      <c r="G52" s="1240">
        <f>INDEX('One-line RR'!H$7:H$12,MATCH($E52,'One-line RR'!$D$7:$D$12,0))</f>
        <v/>
      </c>
      <c r="I52" s="1704">
        <f>I51+1</f>
        <v/>
      </c>
      <c r="J52" s="1264" t="n"/>
      <c r="L52" s="3155" t="n"/>
    </row>
    <row r="53">
      <c r="I53" s="512" t="n"/>
      <c r="J53" s="3" t="n"/>
      <c r="L53" s="3155" t="n"/>
    </row>
    <row r="54">
      <c r="I54" s="512" t="n"/>
      <c r="J54" s="1702">
        <f>J49+1</f>
        <v/>
      </c>
      <c r="K54" s="1703" t="n"/>
      <c r="L54" s="3161" t="n"/>
    </row>
    <row r="55">
      <c r="I55" s="1706">
        <f>I52+1</f>
        <v/>
      </c>
      <c r="J55" s="1707">
        <f t="array" ref="J55">_xlfn._xlws.SORT(_xlfn._xlws.FILTER('One-line RR'!$D$8:$H$12,'One-line RR'!$AE$8:$AE$12='OM Exhibits'!$J$54),1,1,)</f>
        <v/>
      </c>
      <c r="K55" s="1708" t="n"/>
      <c r="L55" s="3158" t="n"/>
    </row>
    <row r="56">
      <c r="I56" s="1706">
        <f>I55+1</f>
        <v/>
      </c>
      <c r="J56" s="1707" t="n"/>
      <c r="K56" s="1708" t="n"/>
      <c r="L56" s="3158" t="n"/>
    </row>
    <row r="57">
      <c r="I57" s="1704">
        <f>I56+1</f>
        <v/>
      </c>
      <c r="J57" s="1264" t="n"/>
      <c r="L57" s="3155" t="n"/>
    </row>
    <row r="58">
      <c r="I58" s="1704">
        <f>I57+1</f>
        <v/>
      </c>
      <c r="J58" s="1264" t="n"/>
      <c r="L58" s="3155" t="n"/>
    </row>
    <row r="59">
      <c r="I59" s="1706">
        <f>I58+1</f>
        <v/>
      </c>
      <c r="J59" s="1707" t="n"/>
      <c r="K59" s="1708" t="n"/>
      <c r="L59" s="3158" t="n"/>
    </row>
    <row r="60">
      <c r="I60" s="512" t="n"/>
      <c r="J60" s="3" t="n"/>
      <c r="L60" s="3155" t="n"/>
    </row>
    <row r="61">
      <c r="I61" s="512" t="n"/>
      <c r="J61" s="1702">
        <f>J54+1</f>
        <v/>
      </c>
      <c r="K61" s="1703" t="n"/>
      <c r="L61" s="3161" t="n"/>
    </row>
    <row r="62">
      <c r="I62" s="1704">
        <f>I59+1</f>
        <v/>
      </c>
      <c r="J62" s="1264">
        <f t="array" ref="J62">_xlfn._xlws.SORT(_xlfn._xlws.FILTER('One-line RR'!$D$8:$H$12,'One-line RR'!$AE$8:$AE$12='OM Exhibits'!$J$61),1,1,)</f>
        <v/>
      </c>
      <c r="L62" s="3155" t="n"/>
    </row>
    <row r="63">
      <c r="I63" s="1704">
        <f>I62+1</f>
        <v/>
      </c>
      <c r="J63" s="1264" t="n"/>
      <c r="L63" s="3155" t="n"/>
    </row>
    <row r="64">
      <c r="I64" s="512" t="n"/>
      <c r="J64" s="3" t="n"/>
      <c r="L64" s="3155" t="n"/>
    </row>
    <row r="65">
      <c r="I65" s="512" t="n"/>
      <c r="J65" s="1702">
        <f>J61+1</f>
        <v/>
      </c>
      <c r="K65" s="1703" t="n"/>
      <c r="L65" s="3161" t="n"/>
    </row>
    <row r="66">
      <c r="I66" s="1704">
        <f>I63+1</f>
        <v/>
      </c>
      <c r="J66" s="1264">
        <f t="array" ref="J66">_xlfn._xlws.SORT(_xlfn._xlws.FILTER('One-line RR'!$D$8:$H$12,'One-line RR'!$AE$8:$AE$12='OM Exhibits'!$J$65),1,1,)</f>
        <v/>
      </c>
      <c r="L66" s="3155" t="n"/>
    </row>
    <row r="67">
      <c r="I67" s="1704">
        <f>I66+1</f>
        <v/>
      </c>
      <c r="J67" s="1264" t="n"/>
      <c r="L67" s="3155" t="n"/>
    </row>
    <row r="68">
      <c r="I68" s="512" t="n"/>
      <c r="J68" s="1264" t="n"/>
      <c r="L68" s="3155" t="n"/>
    </row>
    <row r="69">
      <c r="I69" s="512" t="n"/>
      <c r="J69" s="3" t="n"/>
      <c r="L69" s="3155" t="n"/>
    </row>
    <row r="70">
      <c r="I70" s="512" t="n"/>
      <c r="J70" s="1702">
        <f>J65+1</f>
        <v/>
      </c>
      <c r="K70" s="1703" t="n"/>
      <c r="L70" s="3161" t="n"/>
    </row>
    <row r="71">
      <c r="I71" s="1704">
        <f>I67+1</f>
        <v/>
      </c>
      <c r="J71" s="1264">
        <f t="array" ref="J71">_xlfn._xlws.SORT(_xlfn._xlws.FILTER('One-line RR'!$D$8:$H$12,'One-line RR'!$AE$8:$AE$12='OM Exhibits'!$J$70),1,1,)</f>
        <v/>
      </c>
      <c r="L71" s="3155" t="n"/>
    </row>
  </sheetData>
  <pageMargins left="0.7" right="0.7" top="0.75" bottom="0.75" header="0.3" footer="0.3"/>
</worksheet>
</file>

<file path=xl/worksheets/sheet18.xml><?xml version="1.0" encoding="utf-8"?>
<worksheet xmlns="http://schemas.openxmlformats.org/spreadsheetml/2006/main">
  <sheetPr codeName="Sheet59">
    <tabColor theme="1"/>
    <outlinePr summaryBelow="1" summaryRight="1"/>
    <pageSetUpPr/>
  </sheetPr>
  <dimension ref="C3:W54"/>
  <sheetViews>
    <sheetView workbookViewId="0">
      <selection activeCell="A1" sqref="A1"/>
    </sheetView>
  </sheetViews>
  <sheetFormatPr baseColWidth="8" defaultColWidth="8.86328125" defaultRowHeight="14.25"/>
  <sheetData>
    <row r="3">
      <c r="C3" s="1864" t="inlineStr">
        <is>
          <t>- Detailed RR - Change current to &gt;= analysis start date</t>
        </is>
      </c>
      <c r="D3" s="1865" t="n"/>
      <c r="E3" s="1865" t="n"/>
      <c r="F3" s="1865" t="n"/>
      <c r="G3" s="1865" t="n"/>
      <c r="H3" s="1865" t="n"/>
      <c r="I3" s="1865" t="n"/>
      <c r="J3" s="1865" t="n"/>
    </row>
    <row r="4">
      <c r="C4" s="1864" t="inlineStr">
        <is>
          <t>- One Line RR, Add columns with Annual total rent and recoveries; add Vacant SF</t>
        </is>
      </c>
      <c r="D4" s="1865" t="n"/>
      <c r="E4" s="1865" t="n"/>
      <c r="F4" s="1865" t="n"/>
      <c r="G4" s="1865" t="n"/>
      <c r="H4" s="1865" t="n"/>
      <c r="I4" s="1865" t="n"/>
      <c r="J4" s="1865" t="n"/>
    </row>
    <row r="5">
      <c r="C5" s="1864" t="inlineStr">
        <is>
          <t>- Group MLAs by SF - &lt;10k SF = $14.50; &gt;10k &amp; &lt;=20k = $13.50; &gt;20k = $12.50 PSF</t>
        </is>
      </c>
      <c r="D5" s="1865" t="n"/>
      <c r="E5" s="1865" t="n"/>
      <c r="F5" s="1865" t="n"/>
      <c r="G5" s="1865" t="n"/>
      <c r="H5" s="1865" t="n"/>
      <c r="I5" s="1865" t="n"/>
      <c r="J5" s="1865" t="n"/>
      <c r="K5" s="1860" t="inlineStr">
        <is>
          <t xml:space="preserve">-&gt; Francis said the MLA's are assumed based on Rental Rates. </t>
        </is>
      </c>
    </row>
    <row r="6">
      <c r="C6" s="1864" t="inlineStr">
        <is>
          <t>- Detailed rent roll should only show rents from 10/1/2025 +</t>
        </is>
      </c>
      <c r="D6" s="1865" t="n"/>
      <c r="E6" s="1865" t="n"/>
      <c r="F6" s="1865" t="n"/>
      <c r="G6" s="1865" t="n"/>
      <c r="H6" s="1865" t="n"/>
      <c r="I6" s="1865" t="n"/>
      <c r="J6" s="1865" t="n"/>
    </row>
    <row r="7">
      <c r="C7" s="1860" t="n"/>
    </row>
    <row r="11">
      <c r="C11" t="inlineStr">
        <is>
          <t>Notes:</t>
        </is>
      </c>
    </row>
    <row r="12">
      <c r="C12" s="1860" t="inlineStr">
        <is>
          <t>- Used P&amp;Ls with 'Draft' label because 2024 heading labeled 'Actual', whereas the 2024 heading on file without 'Draft' watermark is labeled with 'Forecast'.</t>
        </is>
      </c>
    </row>
    <row r="13">
      <c r="C13" s="1860" t="inlineStr">
        <is>
          <t>- Updated PARKING amount total PARKING interior/exterior $1,840/mo + Other paking charges $444/mo. Total annual parking ($27k)</t>
        </is>
      </c>
      <c r="P13" s="1860" t="n"/>
    </row>
    <row r="14">
      <c r="C14" s="1860" t="inlineStr">
        <is>
          <t>- Rent Adjustment</t>
        </is>
      </c>
      <c r="P14" s="1860" t="n"/>
    </row>
    <row r="15">
      <c r="C15" s="1860" t="n"/>
      <c r="P15" s="1860" t="n"/>
    </row>
    <row r="16">
      <c r="C16" s="1860" t="n"/>
      <c r="P16" s="1860" t="n"/>
    </row>
    <row r="23">
      <c r="C23" t="inlineStr">
        <is>
          <t>Questions?</t>
        </is>
      </c>
    </row>
    <row r="24">
      <c r="C24" s="1860" t="inlineStr">
        <is>
          <t>-  Need to project parking reveue but unsure how many spaces there are; how many interior/exterior parking spaces?</t>
        </is>
      </c>
    </row>
    <row r="25">
      <c r="C25" s="1860" t="inlineStr">
        <is>
          <t>- Need to adjust General Vacancy %</t>
        </is>
      </c>
    </row>
    <row r="26">
      <c r="C26" s="1860" t="inlineStr">
        <is>
          <t>- Should we assume Static Vacancy for some tenants?</t>
        </is>
      </c>
      <c r="L26" s="1602" t="n"/>
      <c r="M26" s="1602" t="n"/>
      <c r="N26" s="1602" t="n"/>
      <c r="O26" s="1602" t="n"/>
      <c r="P26" s="1602" t="n"/>
      <c r="Q26" s="1602" t="n"/>
      <c r="R26" s="1602" t="n"/>
      <c r="S26" s="1602" t="n"/>
      <c r="T26" s="1602" t="n"/>
      <c r="U26" s="1602" t="n"/>
      <c r="V26" s="1602" t="n"/>
      <c r="W26" s="1602" t="n"/>
    </row>
    <row r="27">
      <c r="C27" s="1860" t="inlineStr">
        <is>
          <t xml:space="preserve">- </t>
        </is>
      </c>
      <c r="U27" s="3" t="n"/>
    </row>
    <row r="28">
      <c r="C28" s="1860" t="inlineStr">
        <is>
          <t xml:space="preserve">- </t>
        </is>
      </c>
    </row>
    <row r="29">
      <c r="C29" s="1860" t="inlineStr">
        <is>
          <t xml:space="preserve">- </t>
        </is>
      </c>
    </row>
    <row r="32">
      <c r="C32" t="inlineStr">
        <is>
          <t>1603 RIDGESIDE DRIVE - RENT ROLL MODULE NOTES (added 7/1/2026 Analysis Date)</t>
        </is>
      </c>
    </row>
    <row r="33" ht="15" customHeight="1" s="2885">
      <c r="C33" t="inlineStr">
        <is>
          <t>SCOPE: This pass populated the rent roll module only - 'Tenant Rent Roll' (raw input), 'Rent Roll-Detailed', and the tabs that derive from it via dynamic array formulas ('One-line RR', 'TT Summary', 'TT Top GLA', 'TT Top Rev', 'Lease SF Exp Schedule', 'Expiration Graph', 'Lease Up'). Global Assumptions (property name/address, Analysis Date) and one new 'MLAs' market-rate bucket ($19.00 PSF) were also updated to support this module. Other tabs in this workbook (Annual Cash Flow, Loan Calculation, Sensitivity, Return Metrics, Valuation, and the various P&amp;L/'Lease Summary Report' tabs) still contain unrelated legacy data from a prior engagement ('Airport Corporate Center') and were intentionally left untouched - out of scope for this pass.</t>
        </is>
      </c>
    </row>
    <row r="34" ht="6" customHeight="1" s="2885"/>
    <row r="35" ht="15" customHeight="1" s="2885">
      <c r="C35" t="inlineStr">
        <is>
          <t>METHODOLOGY RULES APPLIED (per instructions):</t>
        </is>
      </c>
    </row>
    <row r="36" ht="15" customHeight="1" s="2885">
      <c r="C36" t="inlineStr">
        <is>
          <t>- If a lease's current term had already expired as of the Analysis Date, it would be modeled with a 1-year extension from the Analysis Date. This did NOT need to be applied to any of the 4 tenants - Rita's, Reflections, Brett Elmore, and MK Wellness all have clearly documented, currently-active lease terms as of 7/1/2026.</t>
        </is>
      </c>
    </row>
    <row r="37" ht="15" customHeight="1" s="2885">
      <c r="C37" t="inlineStr">
        <is>
          <t>- If a lease's start date were unidentified, the Analysis Date would be used as a placeholder lease start. This also did NOT need to be applied - all 4 tenants have clearly documented original commencement dates.</t>
        </is>
      </c>
    </row>
    <row r="38" ht="6" customHeight="1" s="2885"/>
    <row r="39" ht="15" customHeight="1" s="2885">
      <c r="C39" t="inlineStr">
        <is>
          <t>SOURCE OF TRUTH: Rent and recovery figures in this model are taken from the EXECUTED LEASE DOCUMENTS (see the lease abstract workbook), not always from the client-provided rent roll (PL_Rent_Roll.xlsx), where the two disagree. Specific corrections made:</t>
        </is>
      </c>
    </row>
    <row r="40" ht="15" customHeight="1" s="2885">
      <c r="C40" t="inlineStr">
        <is>
          <t>- Rita's CAM modeled at the lease-documented flat $1,836/yr ($1.50/SF), not the client rent roll's $2,594.88 (which appears to have copied Brett Elmore's $2.12/SF rate).</t>
        </is>
      </c>
    </row>
    <row r="41" ht="15" customHeight="1" s="2885">
      <c r="C41" t="inlineStr">
        <is>
          <t>- Reflections' current-period Base Rent modeled at the TRUE in-place rate as of 7/1/2026 ($20.93/SF = $25,618.32/yr, per Addendum #4 Year 1, which runs through 8/31/2026), not the client rent roll's forward-dated Year 2 rate ($21.56/SF, which only takes effect 9/1/2026). Reflections' CAM modeled at the lease-documented $1.60/SF ($1,958.40/yr) for both Year 1 and Year 2, not the client rent roll's $2,594.88.</t>
        </is>
      </c>
    </row>
    <row r="42" ht="15" customHeight="1" s="2885">
      <c r="C42" t="inlineStr">
        <is>
          <t>- MK Wellness CAM modeled at the lease-documented flat $1,836/yr ($1.50/SF), not the client rent roll's $1,958.40 ($1.60/SF).</t>
        </is>
      </c>
    </row>
    <row r="43" ht="15" customHeight="1" s="2885">
      <c r="C43" t="inlineStr">
        <is>
          <t>- Brett Elmore's figures fully reconcile to the client rent roll (Base $17,378.16, CAM $2,594.88, both sourced from the 2026 addendum) - no correction needed.</t>
        </is>
      </c>
    </row>
    <row r="44" ht="15" customHeight="1" s="2885">
      <c r="C44" t="inlineStr">
        <is>
          <t>Real estate tax and insurance are billed at the same building-wide rate for 3 of 4 suites ($2,839.68/yr tax, $1,187.28/yr insurance - consistent with the client rent roll and with each suite's equal 25% proportionate share of one 4,896 SF building). Reflections uses its own precise current Year 1 documented rate ($2,815.20 tax, $1,187.28 insurance, per Addendum #4) rather than the building-wide figure, since its lease specifies an exact $/SF rate for the period in effect through 8/31/2026. Flag: the P&amp;L's actual insurance expense ($2,441/yr) is roughly half of what is billed to tenants in total ($4,749/yr) - this spread should be resolved via current insurance invoices before finalizing underwriting (see the lease abstract workbook's 'Recoveries &amp; Fees' tab for detail).</t>
        </is>
      </c>
    </row>
    <row r="45" ht="6" customHeight="1" s="2885"/>
    <row r="46" ht="15" customHeight="1" s="2885">
      <c r="C46" t="inlineStr">
        <is>
          <t>OTHER OPEN ITEMS CARRIED FROM THE LEASE ABSTRACT:</t>
        </is>
      </c>
    </row>
    <row r="47" ht="15" customHeight="1" s="2885">
      <c r="C47" t="inlineStr">
        <is>
          <t>- Brett Elmore's ORIGINAL 2017 lease demised 2,448 SF (Units 3 &amp; 4, 50% proportionate share); the 2026 addendum reflects only 1,224 SF (Suite 3). The client rent roll's implied total building size of 4,896 SF (4 suites x 1,224 SF, no vacancy) supports treating the 2,448 SF/50% figures in the original lease as an uncorrected boilerplate carryover rather than an actual space consolidation - this model uses 1,224 SF for Brett Elmore, consistent with the current addendum and the building total. Recommend confirming with a site plan.</t>
        </is>
      </c>
    </row>
    <row r="48" ht="15" customHeight="1" s="2885">
      <c r="C48" t="inlineStr">
        <is>
          <t>- Reflections' current addendum (9/1/25-8/31/30) leaves CAM/tax/insurance for Lease Years 3-5 (9/1/27 onward) marked 'TBD' in the executed document itself. This model does not attempt to project those recovery amounts forward (only Base Rent is escalated per the documented $/SF schedule) - recovery income for those years should be revisited once actual billing is confirmed.</t>
        </is>
      </c>
    </row>
    <row r="49" ht="15" customHeight="1" s="2885">
      <c r="C49" t="inlineStr">
        <is>
          <t>- Brett Elmore's 2027 CAM/tax/insurance are similarly marked TBD in the 2026 addendum; only Base Rent is escalated in this model for that year.</t>
        </is>
      </c>
    </row>
    <row r="50" ht="15" customHeight="1" s="2885">
      <c r="C50" t="inlineStr">
        <is>
          <t>- MK Wellness's typed rent schedule stops at 1/1/2028 ($18.00/SF); no rate is stated for the final lease year (1/1/29-12/31/29). This model extrapolates $19.00/SF by continuing the documented $1.00/SF annual step pattern - flagged here as an ASSUMPTION, not a contractual rate.</t>
        </is>
      </c>
    </row>
    <row r="51" ht="15" customHeight="1" s="2885">
      <c r="C51" t="inlineStr">
        <is>
          <t>- Brett Elmore is the nearest-term rollover in the portfolio (12/31/2027, ~18 months from the Analysis Date) with no renewal option documented in the current addendum.</t>
        </is>
      </c>
    </row>
    <row r="52" ht="15" customHeight="1" s="2885">
      <c r="C52" t="inlineStr">
        <is>
          <t>- Reflections has the longest remaining term (8/31/2030) but no live renewal option - its original single 5-yr option was effectively used up via 4 negotiated extensions rather than a formal exercise.</t>
        </is>
      </c>
    </row>
    <row r="53" ht="6" customHeight="1" s="2885"/>
    <row r="54" ht="15" customHeight="1" s="2885">
      <c r="C54" t="inlineStr">
        <is>
          <t>MARKET LEASING ASSUMPTIONS: Added a new '$19.00 PSF' bucket to the 'MLAs' tab (NNN, 60-month term, 75% renewal probability, 3-month downtime, 1 month free rent new/0 months renewal, 3% annual escalation) as a placeholder market-rate assumption for this small 4-suite retail/medical strip, roughly in line with the property's ~$18.36/SF blended in-place rent. This should be refined against actual comps before finalizing valuation.</t>
        </is>
      </c>
    </row>
  </sheetData>
  <pageMargins left="0.7" right="0.7" top="0.75" bottom="0.75" header="0.3" footer="0.3"/>
</worksheet>
</file>

<file path=xl/worksheets/sheet19.xml><?xml version="1.0" encoding="utf-8"?>
<worksheet xmlns="http://schemas.openxmlformats.org/spreadsheetml/2006/main">
  <sheetPr codeName="Sheet17">
    <tabColor theme="1"/>
    <outlinePr summaryBelow="1" summaryRight="1"/>
    <pageSetUpPr fitToPage="1"/>
  </sheetPr>
  <dimension ref="A3:W643"/>
  <sheetViews>
    <sheetView showGridLines="0" view="pageBreakPreview" zoomScale="85" zoomScaleNormal="100" zoomScaleSheetLayoutView="85" workbookViewId="0">
      <selection activeCell="J32" sqref="J32"/>
    </sheetView>
  </sheetViews>
  <sheetFormatPr baseColWidth="8" defaultColWidth="9.46484375" defaultRowHeight="14.25"/>
  <cols>
    <col width="0.46484375" customWidth="1" style="392" min="1" max="3"/>
    <col width="30.46484375" bestFit="1" customWidth="1" style="393" min="4" max="4"/>
    <col width="1.46484375" customWidth="1" style="392" min="5" max="5"/>
    <col width="20.46484375" customWidth="1" style="393" min="6" max="6"/>
    <col width="20.46484375" customWidth="1" style="392" min="7" max="7"/>
    <col width="1.46484375" customWidth="1" style="392" min="8" max="8"/>
    <col width="20.46484375" customWidth="1" style="392" min="9" max="10"/>
    <col width="15" customWidth="1" style="392" min="11" max="12"/>
    <col width="15" customWidth="1" style="394" min="13" max="14"/>
    <col width="0.46484375" customWidth="1" style="392" min="15" max="16"/>
    <col width="10.46484375" bestFit="1" customWidth="1" style="392" min="17" max="17"/>
    <col width="9.46484375" customWidth="1" style="392" min="18" max="16384"/>
  </cols>
  <sheetData>
    <row r="1" ht="4.35" customHeight="1" s="2885"/>
    <row r="2" ht="4.35" customHeight="1" s="2885"/>
    <row r="3" ht="20.25" customHeight="1" s="2885" thickBot="1">
      <c r="C3" s="448" t="inlineStr">
        <is>
          <t>GLOBAL ASSUMPTIONS</t>
        </is>
      </c>
      <c r="D3" s="395" t="n"/>
      <c r="E3" s="497" t="n"/>
      <c r="F3" s="395" t="n"/>
      <c r="G3" s="497" t="n"/>
      <c r="H3" s="497" t="n"/>
      <c r="I3" s="497" t="n"/>
      <c r="J3" s="497" t="n"/>
      <c r="K3" s="497" t="n"/>
      <c r="L3" s="497" t="n"/>
      <c r="M3" s="497" t="n"/>
      <c r="N3" s="2980">
        <f>$G$7</f>
        <v/>
      </c>
      <c r="O3" s="2568" t="n"/>
      <c r="P3" s="2568" t="n"/>
      <c r="Q3" s="3162">
        <f>'Rent Roll-Detailed'!$H$65</f>
        <v/>
      </c>
    </row>
    <row r="4" ht="20.1" customFormat="1" customHeight="1" s="394" thickTop="1">
      <c r="A4" s="1148" t="n"/>
      <c r="C4" s="392" t="n"/>
      <c r="D4" s="396" t="n"/>
      <c r="E4" s="397" t="n"/>
      <c r="F4" s="397" t="n"/>
      <c r="G4" s="397" t="n"/>
      <c r="H4" s="397" t="n"/>
      <c r="I4" s="397" t="n"/>
      <c r="J4" s="3163" t="n"/>
      <c r="K4" s="397" t="n"/>
      <c r="L4" s="3163" t="n"/>
      <c r="O4" s="392" t="n"/>
      <c r="P4" s="392" t="n"/>
      <c r="Q4" s="392" t="n"/>
      <c r="R4" s="392" t="n"/>
      <c r="S4" s="392" t="n"/>
      <c r="T4" s="392" t="n"/>
      <c r="U4" s="392" t="n"/>
      <c r="V4" s="392" t="n"/>
      <c r="W4" s="392" t="n"/>
    </row>
    <row r="5" ht="20.1" customFormat="1" customHeight="1" s="607">
      <c r="C5" s="601" t="n"/>
      <c r="D5" s="602" t="inlineStr">
        <is>
          <t>Property Details</t>
        </is>
      </c>
      <c r="E5" s="603" t="n"/>
      <c r="F5" s="604" t="n"/>
      <c r="G5" s="603" t="n"/>
      <c r="H5" s="605" t="n"/>
      <c r="I5" s="602" t="inlineStr">
        <is>
          <t>Main Takeaways</t>
        </is>
      </c>
      <c r="J5" s="603" t="n"/>
      <c r="K5" s="604" t="n"/>
      <c r="L5" s="603" t="n"/>
      <c r="M5" s="603" t="n"/>
      <c r="N5" s="603" t="n"/>
      <c r="O5" s="606" t="n"/>
      <c r="P5" s="606" t="n"/>
      <c r="Q5" s="606" t="n"/>
      <c r="R5" s="606" t="n"/>
      <c r="S5" s="2513" t="n"/>
      <c r="T5" s="606" t="n"/>
      <c r="U5" s="606" t="n"/>
      <c r="V5" s="606" t="n"/>
      <c r="W5" s="606" t="n"/>
    </row>
    <row r="6" ht="5.1" customFormat="1" customHeight="1" s="394">
      <c r="C6" s="392" t="n"/>
      <c r="H6" s="397" t="n"/>
      <c r="I6" s="397" t="n"/>
      <c r="J6" s="3163" t="n"/>
      <c r="K6" s="397" t="n"/>
      <c r="L6" s="3163" t="n"/>
      <c r="O6" s="392" t="n"/>
      <c r="P6" s="392" t="n"/>
      <c r="Q6" s="392" t="n"/>
      <c r="R6" s="392" t="n"/>
      <c r="S6" s="392" t="n"/>
      <c r="T6" s="392" t="n"/>
      <c r="U6" s="392" t="n"/>
      <c r="V6" s="392" t="n"/>
      <c r="W6" s="392" t="n"/>
    </row>
    <row r="7" ht="20.1" customFormat="1" customHeight="1" s="394">
      <c r="C7" s="392" t="n"/>
      <c r="D7" s="396" t="inlineStr">
        <is>
          <t>Property Name</t>
        </is>
      </c>
      <c r="E7" s="397" t="n"/>
      <c r="F7" s="397" t="n"/>
      <c r="G7" s="913" t="inlineStr">
        <is>
          <t>1603 Ridgeside Drive</t>
        </is>
      </c>
      <c r="H7" s="397" t="n"/>
      <c r="I7" s="1822" t="n"/>
      <c r="J7" s="3163" t="n"/>
      <c r="K7" s="397" t="n"/>
      <c r="L7" s="3163" t="n"/>
      <c r="O7" s="392" t="n"/>
      <c r="P7" s="392" t="n"/>
      <c r="Q7" s="1147" t="n"/>
      <c r="R7" s="392" t="n"/>
      <c r="T7" s="392" t="n"/>
      <c r="U7" s="392" t="n"/>
      <c r="V7" s="392" t="n"/>
      <c r="W7" s="392" t="n"/>
    </row>
    <row r="8" ht="20.1" customFormat="1" customHeight="1" s="394">
      <c r="C8" s="392" t="n"/>
      <c r="D8" s="396" t="inlineStr">
        <is>
          <t>Street Address</t>
        </is>
      </c>
      <c r="E8" s="397" t="n"/>
      <c r="F8" s="397" t="n"/>
      <c r="G8" s="913" t="inlineStr">
        <is>
          <t>1603 Ridgeside Drive</t>
        </is>
      </c>
      <c r="H8" s="397" t="n"/>
      <c r="I8" s="1822" t="n"/>
      <c r="J8" s="3163" t="n"/>
      <c r="K8" s="397" t="n"/>
      <c r="L8" s="3163" t="n"/>
      <c r="O8" s="392" t="n"/>
      <c r="P8" s="392" t="n"/>
      <c r="Q8" s="392" t="n"/>
      <c r="R8" s="1977" t="n"/>
      <c r="T8" s="392" t="n"/>
      <c r="U8" s="392" t="n"/>
      <c r="V8" s="392" t="n"/>
      <c r="W8" s="392" t="n"/>
    </row>
    <row r="9" ht="20.1" customFormat="1" customHeight="1" s="394">
      <c r="C9" s="392" t="n"/>
      <c r="D9" s="396" t="inlineStr">
        <is>
          <t>City, State, Zip</t>
        </is>
      </c>
      <c r="E9" s="397" t="n"/>
      <c r="F9" s="397" t="n"/>
      <c r="G9" s="913" t="inlineStr">
        <is>
          <t>Mount Airy, MD 21771 (Carroll County)</t>
        </is>
      </c>
      <c r="H9" s="397" t="n"/>
      <c r="I9" s="1822" t="n"/>
      <c r="J9" s="3163" t="n"/>
      <c r="K9" s="397" t="n"/>
      <c r="L9" s="3163" t="n"/>
      <c r="O9" s="392" t="n"/>
      <c r="P9" s="392" t="n"/>
      <c r="Q9" s="392" t="n"/>
      <c r="R9" s="392" t="n"/>
      <c r="T9" s="392" t="n"/>
      <c r="U9" s="392" t="n"/>
      <c r="V9" s="392" t="n"/>
      <c r="W9" s="392" t="n"/>
    </row>
    <row r="10" ht="20.1" customFormat="1" customHeight="1" s="394">
      <c r="C10" s="392" t="n"/>
      <c r="D10" s="396" t="n"/>
      <c r="E10" s="397" t="n"/>
      <c r="F10" s="397" t="n"/>
      <c r="G10" s="397" t="n"/>
      <c r="H10" s="397" t="n"/>
      <c r="I10" s="397" t="n"/>
      <c r="J10" s="3163" t="n"/>
      <c r="K10" s="397" t="n"/>
      <c r="L10" s="3163" t="n"/>
      <c r="O10" s="392" t="n"/>
      <c r="P10" s="392" t="n"/>
      <c r="Q10" s="392" t="n"/>
      <c r="R10" s="392" t="n"/>
      <c r="T10" s="392" t="n"/>
      <c r="U10" s="392" t="n"/>
      <c r="V10" s="392" t="n"/>
      <c r="W10" s="392" t="n"/>
    </row>
    <row r="11" ht="20.1" customFormat="1" customHeight="1" s="607">
      <c r="C11" s="601" t="n"/>
      <c r="D11" s="602" t="inlineStr">
        <is>
          <t>General</t>
        </is>
      </c>
      <c r="E11" s="603" t="n"/>
      <c r="F11" s="604" t="n"/>
      <c r="G11" s="603" t="n"/>
      <c r="H11" s="605" t="n"/>
      <c r="I11" s="602" t="inlineStr">
        <is>
          <t>Base Case Underwriting</t>
        </is>
      </c>
      <c r="J11" s="603" t="n"/>
      <c r="K11" s="604" t="n"/>
      <c r="L11" s="603" t="n"/>
      <c r="M11" s="603" t="n"/>
      <c r="N11" s="603" t="n"/>
      <c r="O11" s="606" t="n"/>
      <c r="P11" s="606" t="n"/>
      <c r="Q11" s="606" t="n"/>
      <c r="R11" s="606" t="n"/>
      <c r="T11" s="606" t="n"/>
      <c r="U11" s="606" t="n"/>
      <c r="V11" s="606" t="n"/>
      <c r="W11" s="606" t="n"/>
    </row>
    <row r="12" ht="5.1" customFormat="1" customHeight="1" s="607">
      <c r="C12" s="606" t="n"/>
      <c r="D12" s="899" t="n"/>
      <c r="E12" s="900" t="n"/>
      <c r="F12" s="901" t="n"/>
      <c r="G12" s="900" t="n"/>
      <c r="H12" s="605" t="n"/>
      <c r="I12" s="899" t="n"/>
      <c r="J12" s="900" t="n"/>
      <c r="K12" s="901" t="n"/>
      <c r="L12" s="900" t="n"/>
      <c r="M12" s="900" t="n"/>
      <c r="N12" s="900" t="n"/>
      <c r="O12" s="606" t="n"/>
      <c r="P12" s="606" t="n"/>
      <c r="Q12" s="606" t="n"/>
      <c r="R12" s="606" t="n"/>
      <c r="S12" s="606" t="n"/>
      <c r="T12" s="606" t="n"/>
      <c r="U12" s="606" t="n"/>
      <c r="V12" s="606" t="n"/>
      <c r="W12" s="606" t="n"/>
    </row>
    <row r="13" ht="15" customFormat="1" customHeight="1" s="394">
      <c r="C13" s="392" t="n"/>
      <c r="D13" s="452" t="inlineStr">
        <is>
          <t>Valuation Start Date</t>
        </is>
      </c>
      <c r="E13" s="3164" t="n"/>
      <c r="G13" s="454" t="n">
        <v>46204</v>
      </c>
      <c r="H13" s="455" t="n"/>
      <c r="I13" s="452" t="inlineStr">
        <is>
          <t>Valuation Start Date</t>
        </is>
      </c>
      <c r="J13" s="3164" t="n"/>
      <c r="L13" s="455" t="n"/>
      <c r="M13" s="3164" t="n"/>
      <c r="N13" s="455">
        <f>G13</f>
        <v/>
      </c>
      <c r="O13" s="392" t="n"/>
      <c r="P13" s="392" t="n"/>
      <c r="Q13" s="606" t="n"/>
      <c r="R13" s="392" t="n"/>
      <c r="S13" s="392" t="n"/>
      <c r="T13" s="392" t="n"/>
      <c r="U13" s="392" t="n"/>
      <c r="V13" s="392" t="n"/>
      <c r="W13" s="392" t="n"/>
    </row>
    <row r="14" ht="15" customFormat="1" customHeight="1" s="394">
      <c r="C14" s="392" t="n"/>
      <c r="D14" s="452" t="n"/>
      <c r="E14" s="3164" t="n"/>
      <c r="G14" s="455" t="n"/>
      <c r="H14" s="455" t="n"/>
      <c r="I14" s="452" t="n"/>
      <c r="J14" s="3164" t="n"/>
      <c r="K14" s="3164" t="n"/>
      <c r="L14" s="3164" t="n"/>
      <c r="M14" s="3164" t="n"/>
      <c r="N14" s="455" t="n"/>
      <c r="O14" s="392" t="n"/>
      <c r="P14" s="392" t="n"/>
      <c r="Q14" s="606" t="n"/>
      <c r="R14" s="392" t="n"/>
      <c r="S14" s="2514" t="inlineStr">
        <is>
          <t>Notes:</t>
        </is>
      </c>
      <c r="T14" s="392" t="n"/>
      <c r="U14" s="392" t="n"/>
      <c r="V14" s="392" t="n"/>
      <c r="W14" s="392" t="n"/>
    </row>
    <row r="15" ht="15" customFormat="1" customHeight="1" s="394">
      <c r="C15" s="392" t="n"/>
      <c r="D15" s="452" t="inlineStr">
        <is>
          <t>Building Size by Property Type</t>
        </is>
      </c>
      <c r="E15" s="457" t="n"/>
      <c r="G15" s="457" t="n"/>
      <c r="H15" s="457" t="n"/>
      <c r="I15" s="452" t="inlineStr">
        <is>
          <t>Building Size by Property Type</t>
        </is>
      </c>
      <c r="J15" s="457" t="n"/>
      <c r="K15" s="457" t="n"/>
      <c r="L15" s="457" t="n"/>
      <c r="M15" s="457" t="n"/>
      <c r="N15" s="457" t="n"/>
      <c r="O15" s="392" t="n"/>
      <c r="P15" s="392" t="n"/>
      <c r="Q15" s="606" t="n"/>
      <c r="R15" s="392" t="n"/>
      <c r="S15" s="392" t="n"/>
      <c r="T15" s="392" t="n"/>
      <c r="U15" s="392" t="n"/>
      <c r="V15" s="392" t="n"/>
      <c r="W15" s="392" t="n"/>
    </row>
    <row r="16" ht="15" customFormat="1" customHeight="1" s="394">
      <c r="C16" s="392" t="n"/>
      <c r="D16" s="458" t="inlineStr">
        <is>
          <t xml:space="preserve">Occupied </t>
        </is>
      </c>
      <c r="E16" s="457" t="n"/>
      <c r="G16" s="459">
        <f>N16</f>
        <v/>
      </c>
      <c r="H16" s="460" t="n"/>
      <c r="I16" s="458" t="inlineStr">
        <is>
          <t xml:space="preserve">Occupied </t>
        </is>
      </c>
      <c r="J16" s="457" t="n"/>
      <c r="K16" s="457" t="n"/>
      <c r="L16" s="457" t="n"/>
      <c r="M16" s="457" t="n"/>
      <c r="N16" s="461">
        <f>'One-line RR'!H17</f>
        <v/>
      </c>
      <c r="O16" s="392" t="n"/>
      <c r="P16" s="392" t="n"/>
      <c r="Q16" s="606" t="n"/>
      <c r="R16" s="392" t="n"/>
      <c r="S16" s="1977" t="n"/>
      <c r="T16" s="392" t="n"/>
      <c r="U16" s="392" t="n"/>
      <c r="V16" s="392" t="n"/>
      <c r="W16" s="392" t="n"/>
    </row>
    <row r="17" ht="15" customFormat="1" customHeight="1" s="394">
      <c r="C17" s="392" t="n"/>
      <c r="D17" s="462" t="inlineStr">
        <is>
          <t>Vacant</t>
        </is>
      </c>
      <c r="E17" s="463" t="n"/>
      <c r="G17" s="464">
        <f>N17</f>
        <v/>
      </c>
      <c r="H17" s="465" t="n"/>
      <c r="I17" s="462" t="inlineStr">
        <is>
          <t>Vacant</t>
        </is>
      </c>
      <c r="J17" s="463" t="n"/>
      <c r="K17" s="463" t="n"/>
      <c r="L17" s="463" t="n"/>
      <c r="M17" s="463" t="n"/>
      <c r="N17" s="466">
        <f>'Rent Roll-Detailed'!H64</f>
        <v/>
      </c>
      <c r="O17" s="392" t="n"/>
      <c r="P17" s="392" t="n"/>
      <c r="Q17" s="606" t="n"/>
      <c r="R17" s="392" t="n"/>
      <c r="S17" s="392" t="n"/>
      <c r="T17" s="392" t="n"/>
      <c r="U17" s="392" t="n"/>
      <c r="V17" s="392" t="n"/>
      <c r="W17" s="392" t="n"/>
    </row>
    <row r="18" ht="15" customFormat="1" customHeight="1" s="394">
      <c r="C18" s="392" t="n"/>
      <c r="D18" s="458" t="inlineStr">
        <is>
          <t xml:space="preserve">Total  </t>
        </is>
      </c>
      <c r="E18" s="457" t="n"/>
      <c r="G18" s="467">
        <f>SUM(G16:G17)</f>
        <v/>
      </c>
      <c r="H18" s="468" t="n"/>
      <c r="I18" s="458" t="inlineStr">
        <is>
          <t xml:space="preserve">Total  </t>
        </is>
      </c>
      <c r="J18" s="457" t="n"/>
      <c r="K18" s="457" t="n"/>
      <c r="L18" s="457" t="n"/>
      <c r="M18" s="457" t="n"/>
      <c r="N18" s="467">
        <f>SUM(N16:N17)</f>
        <v/>
      </c>
      <c r="O18" s="392" t="n"/>
      <c r="P18" s="392" t="n"/>
      <c r="Q18" s="606" t="n"/>
      <c r="R18" s="392" t="n"/>
      <c r="S18" s="1977" t="n"/>
      <c r="T18" s="392" t="n"/>
      <c r="U18" s="392" t="n"/>
      <c r="V18" s="392" t="n"/>
      <c r="W18" s="392" t="n"/>
    </row>
    <row r="19" ht="15" customFormat="1" customHeight="1" s="394">
      <c r="C19" s="392" t="n"/>
      <c r="D19" s="458" t="inlineStr">
        <is>
          <t>In-place Occupancy</t>
        </is>
      </c>
      <c r="E19" s="457" t="n"/>
      <c r="G19" s="469">
        <f>G16/G18</f>
        <v/>
      </c>
      <c r="H19" s="468" t="n"/>
      <c r="I19" s="458" t="inlineStr">
        <is>
          <t>In-place Occupancy</t>
        </is>
      </c>
      <c r="J19" s="457" t="n"/>
      <c r="M19" s="457" t="n"/>
      <c r="N19" s="469">
        <f>N16/N18</f>
        <v/>
      </c>
      <c r="O19" s="392" t="n"/>
      <c r="P19" s="392" t="n"/>
      <c r="Q19" s="456" t="n"/>
      <c r="R19" s="392" t="n"/>
      <c r="S19" s="1977" t="n"/>
      <c r="T19" s="392" t="n"/>
      <c r="U19" s="392" t="n"/>
      <c r="V19" s="392" t="n"/>
      <c r="W19" s="392" t="n"/>
    </row>
    <row r="20" ht="15" customFormat="1" customHeight="1" s="394">
      <c r="C20" s="392" t="n"/>
      <c r="D20" s="457" t="n"/>
      <c r="E20" s="457" t="n"/>
      <c r="G20" s="457" t="n"/>
      <c r="H20" s="457" t="n"/>
      <c r="I20" s="457" t="n"/>
      <c r="J20" s="457" t="n"/>
      <c r="K20" s="457" t="n"/>
      <c r="L20" s="457" t="n"/>
      <c r="M20" s="457" t="n"/>
      <c r="N20" s="457" t="n"/>
      <c r="O20" s="392" t="n"/>
      <c r="P20" s="392" t="n"/>
      <c r="Q20" s="456" t="n"/>
      <c r="R20" s="392" t="n"/>
      <c r="S20" s="1977" t="n"/>
      <c r="T20" s="392" t="n"/>
      <c r="U20" s="392" t="n"/>
      <c r="V20" s="392" t="n"/>
      <c r="W20" s="392" t="n"/>
    </row>
    <row r="21" ht="15" customFormat="1" customHeight="1" s="394">
      <c r="C21" s="392" t="n"/>
      <c r="D21" s="452" t="inlineStr">
        <is>
          <t>General Vacancy*</t>
        </is>
      </c>
      <c r="E21" s="457" t="n"/>
      <c r="G21" s="1713" t="n"/>
      <c r="H21" s="470" t="n"/>
      <c r="I21" s="452" t="inlineStr">
        <is>
          <t>General Vacancy &amp; Credit Loss Factor</t>
        </is>
      </c>
      <c r="J21" s="457" t="n"/>
      <c r="K21" s="457" t="n"/>
      <c r="L21" s="457" t="n"/>
      <c r="M21" s="457" t="n"/>
      <c r="N21" s="470" t="n"/>
      <c r="O21" s="392" t="n"/>
      <c r="P21" s="392" t="n"/>
      <c r="Q21" s="456" t="n"/>
      <c r="R21" s="392" t="n"/>
      <c r="S21" s="1977" t="n"/>
      <c r="T21" s="392" t="n"/>
      <c r="U21" s="392" t="n"/>
      <c r="V21" s="392" t="n"/>
      <c r="W21" s="392" t="n"/>
    </row>
    <row r="22" ht="15" customFormat="1" customHeight="1" s="394">
      <c r="C22" s="392" t="n"/>
      <c r="D22" s="458" t="inlineStr">
        <is>
          <t>Gross up Revenue by Absorption &amp; Turnover</t>
        </is>
      </c>
      <c r="E22" s="457" t="n"/>
      <c r="G22" s="1083" t="inlineStr">
        <is>
          <t>Y1=0%, Y2=9.167%, 10% Thereafter</t>
        </is>
      </c>
      <c r="H22" s="3165" t="n"/>
      <c r="I22" s="458" t="n"/>
      <c r="J22" s="457" t="n"/>
      <c r="K22" s="457" t="n"/>
      <c r="L22" s="457" t="n"/>
      <c r="M22" s="457" t="n"/>
      <c r="N22" s="1083" t="inlineStr">
        <is>
          <t>Y1=0%, Y2=9.167%, 10% Thereafter</t>
        </is>
      </c>
      <c r="O22" s="392" t="n"/>
      <c r="P22" s="392" t="n"/>
      <c r="Q22" s="456" t="n"/>
      <c r="R22" s="392" t="n"/>
      <c r="S22" s="392" t="n"/>
      <c r="T22" s="392" t="n"/>
      <c r="U22" s="392" t="n"/>
      <c r="V22" s="392" t="n"/>
      <c r="W22" s="392" t="n"/>
    </row>
    <row r="23" ht="15" customFormat="1" customHeight="1" s="394">
      <c r="C23" s="392" t="n"/>
      <c r="D23" s="2877" t="n"/>
      <c r="H23" s="457" t="n"/>
      <c r="I23" s="457" t="n"/>
      <c r="J23" s="2878" t="n"/>
      <c r="O23" s="392" t="n"/>
      <c r="P23" s="392" t="n"/>
      <c r="Q23" s="456" t="n"/>
      <c r="R23" s="392" t="n"/>
      <c r="S23" s="392" t="n"/>
      <c r="T23" s="392" t="n"/>
      <c r="U23" s="392" t="n"/>
      <c r="V23" s="392" t="n"/>
      <c r="W23" s="392" t="n"/>
    </row>
    <row r="24" ht="15" customFormat="1" customHeight="1" s="394">
      <c r="C24" s="392" t="n"/>
      <c r="D24" s="1712" t="n"/>
      <c r="E24" s="1712" t="n"/>
      <c r="F24" s="1712" t="n"/>
      <c r="G24" s="1712" t="n"/>
      <c r="H24" s="457" t="n"/>
      <c r="I24" s="457" t="n"/>
      <c r="J24" s="1712" t="n"/>
      <c r="K24" s="1712" t="n"/>
      <c r="L24" s="1712" t="n"/>
      <c r="M24" s="1712" t="n"/>
      <c r="N24" s="1712" t="n"/>
      <c r="O24" s="392" t="n"/>
      <c r="P24" s="392" t="n"/>
      <c r="Q24" s="456" t="n"/>
      <c r="R24" s="392" t="n"/>
      <c r="S24" s="392" t="n"/>
      <c r="T24" s="392" t="n"/>
      <c r="U24" s="392" t="n"/>
      <c r="V24" s="392" t="n"/>
      <c r="W24" s="392" t="n"/>
    </row>
    <row r="25" ht="15" customFormat="1" customHeight="1" s="394">
      <c r="C25" s="392" t="n"/>
      <c r="D25" s="452" t="inlineStr">
        <is>
          <t>Collection Loss</t>
        </is>
      </c>
      <c r="E25" s="457" t="n"/>
      <c r="G25" s="1083" t="n">
        <v>0</v>
      </c>
      <c r="H25" s="470" t="n"/>
      <c r="I25" s="452" t="inlineStr">
        <is>
          <t>Inflation Rates (beginning 4/1/2026)</t>
        </is>
      </c>
      <c r="J25" s="457" t="n"/>
      <c r="K25" s="457" t="n"/>
      <c r="L25" s="457" t="n"/>
      <c r="M25" s="457" t="n"/>
      <c r="N25" s="457" t="n"/>
      <c r="O25" s="392" t="n"/>
      <c r="P25" s="392" t="n"/>
      <c r="Q25" s="456" t="n"/>
      <c r="R25" s="392" t="n"/>
      <c r="S25" s="392" t="n"/>
      <c r="T25" s="392" t="n"/>
      <c r="U25" s="392" t="n"/>
      <c r="V25" s="392" t="n"/>
      <c r="W25" s="392" t="n"/>
    </row>
    <row r="26" ht="15" customFormat="1" customHeight="1" s="394">
      <c r="C26" s="392" t="n"/>
      <c r="D26" s="457" t="n"/>
      <c r="E26" s="457" t="n"/>
      <c r="G26" s="457" t="n"/>
      <c r="H26" s="457" t="n"/>
      <c r="I26" s="472" t="inlineStr">
        <is>
          <t>General</t>
        </is>
      </c>
      <c r="J26" s="457" t="n"/>
      <c r="K26" s="457" t="n"/>
      <c r="L26" s="457" t="n"/>
      <c r="M26" s="457" t="n"/>
      <c r="N26" s="1133" t="inlineStr">
        <is>
          <t>Y1=0%, 3% Thereafter</t>
        </is>
      </c>
      <c r="O26" s="392" t="n"/>
      <c r="P26" s="392" t="n"/>
      <c r="Q26" s="456" t="n"/>
      <c r="R26" s="392" t="n"/>
      <c r="S26" s="392" t="n"/>
      <c r="T26" s="392" t="n"/>
      <c r="U26" s="392" t="n"/>
      <c r="V26" s="392" t="n"/>
      <c r="W26" s="392" t="n"/>
    </row>
    <row r="27" ht="15" customFormat="1" customHeight="1" s="394">
      <c r="C27" s="392" t="n"/>
      <c r="D27" s="452" t="inlineStr">
        <is>
          <t>Inflation Rates (beginning 10/1/2026)</t>
        </is>
      </c>
      <c r="E27" s="457" t="n"/>
      <c r="G27" s="457" t="n"/>
      <c r="H27" s="457" t="n"/>
      <c r="I27" s="473" t="inlineStr">
        <is>
          <t>Capital/Expenses</t>
        </is>
      </c>
      <c r="J27" s="457" t="n"/>
      <c r="K27" s="457" t="n"/>
      <c r="L27" s="457" t="n"/>
      <c r="M27" s="457" t="n"/>
      <c r="N27" s="1133" t="inlineStr">
        <is>
          <t>Y1=0%, 3% Thereafter</t>
        </is>
      </c>
      <c r="O27" s="392" t="n"/>
      <c r="P27" s="392" t="n"/>
      <c r="Q27" s="456" t="n"/>
      <c r="R27" s="392" t="n"/>
      <c r="S27" s="392" t="n"/>
      <c r="T27" s="392" t="n"/>
      <c r="U27" s="392" t="n"/>
      <c r="V27" s="392" t="n"/>
      <c r="W27" s="392" t="n"/>
    </row>
    <row r="28" ht="15" customFormat="1" customHeight="1" s="394">
      <c r="C28" s="392" t="n"/>
      <c r="D28" s="472" t="inlineStr">
        <is>
          <t>General</t>
        </is>
      </c>
      <c r="E28" s="457" t="n"/>
      <c r="F28" s="1132" t="n"/>
      <c r="G28" s="1133" t="inlineStr">
        <is>
          <t>Y1=0%, 3% Thereafter</t>
        </is>
      </c>
      <c r="H28" s="470" t="n"/>
      <c r="I28" s="474" t="inlineStr">
        <is>
          <t>Property Taxes</t>
        </is>
      </c>
      <c r="M28" s="1132" t="n"/>
      <c r="N28" s="1133" t="inlineStr">
        <is>
          <t>Y1=0%, 3% Thereafter</t>
        </is>
      </c>
      <c r="Q28" s="475" t="n"/>
      <c r="R28" s="392" t="n"/>
      <c r="S28" s="392" t="n"/>
      <c r="T28" s="392" t="n"/>
      <c r="U28" s="392" t="n"/>
      <c r="V28" s="392" t="n"/>
      <c r="W28" s="392" t="n"/>
    </row>
    <row r="29" ht="15" customFormat="1" customHeight="1" s="394">
      <c r="C29" s="392" t="n"/>
      <c r="D29" s="1134" t="inlineStr">
        <is>
          <t>Expenses/Misc. Rev./Reimbursables</t>
        </is>
      </c>
      <c r="E29" s="457" t="n"/>
      <c r="F29" s="1132" t="n"/>
      <c r="G29" s="1133" t="inlineStr">
        <is>
          <t>Y1=0%, 3% Thereafter</t>
        </is>
      </c>
      <c r="H29" s="470" t="n"/>
      <c r="I29" s="473" t="inlineStr">
        <is>
          <t>Mkt. Rent</t>
        </is>
      </c>
      <c r="J29" s="457" t="n"/>
      <c r="K29" s="457" t="n"/>
      <c r="L29" s="457" t="n"/>
      <c r="M29" s="457" t="n"/>
      <c r="N29" s="457" t="n"/>
      <c r="O29" s="392" t="n"/>
      <c r="P29" s="392" t="n"/>
      <c r="Q29" s="456" t="n"/>
      <c r="R29" s="392" t="n"/>
      <c r="S29" s="392" t="n"/>
      <c r="T29" s="392" t="n"/>
      <c r="U29" s="392" t="n"/>
      <c r="V29" s="392" t="n"/>
      <c r="W29" s="392" t="n"/>
    </row>
    <row r="30" ht="15" customFormat="1" customHeight="1" s="394">
      <c r="C30" s="392" t="n"/>
      <c r="D30" s="1134" t="inlineStr">
        <is>
          <t>Property Taxes</t>
        </is>
      </c>
      <c r="E30" s="457" t="n"/>
      <c r="F30" s="1132" t="n"/>
      <c r="G30" s="1133" t="inlineStr">
        <is>
          <t>Y1=0%, 3% Thereafter</t>
        </is>
      </c>
      <c r="H30" s="470" t="n"/>
      <c r="I30" s="457" t="n"/>
      <c r="J30" s="457" t="n"/>
      <c r="K30" s="476" t="inlineStr">
        <is>
          <t xml:space="preserve">ARGUS Rental </t>
        </is>
      </c>
      <c r="L30" s="2738" t="inlineStr">
        <is>
          <t>Subject</t>
        </is>
      </c>
      <c r="M30" s="2739" t="inlineStr">
        <is>
          <t>Est. New Const.</t>
        </is>
      </c>
      <c r="N30" s="2740" t="inlineStr">
        <is>
          <t>Discount to</t>
        </is>
      </c>
      <c r="O30" s="392" t="n"/>
      <c r="P30" s="392" t="n"/>
      <c r="Q30" s="456" t="n"/>
      <c r="R30" s="392" t="n"/>
      <c r="S30" s="392" t="n"/>
      <c r="U30" s="392" t="n"/>
      <c r="V30" s="392" t="n"/>
      <c r="W30" s="392" t="n"/>
    </row>
    <row r="31" ht="15" customFormat="1" customHeight="1" s="394">
      <c r="C31" s="392" t="n"/>
      <c r="D31" s="1134" t="inlineStr">
        <is>
          <t>Market Rent</t>
        </is>
      </c>
      <c r="E31" s="479" t="n"/>
      <c r="F31" s="1084">
        <f>G13</f>
        <v/>
      </c>
      <c r="G31" s="1133" t="n">
        <v>0</v>
      </c>
      <c r="H31" s="470" t="n"/>
      <c r="I31" s="457" t="n"/>
      <c r="J31" s="457" t="n"/>
      <c r="K31" s="478" t="inlineStr">
        <is>
          <t>Inflation Rate</t>
        </is>
      </c>
      <c r="L31" s="2741" t="inlineStr">
        <is>
          <t>NNN</t>
        </is>
      </c>
      <c r="M31" s="2741" t="inlineStr">
        <is>
          <t>NNN</t>
        </is>
      </c>
      <c r="N31" s="2742" t="inlineStr">
        <is>
          <t>New Const.</t>
        </is>
      </c>
      <c r="O31" s="392" t="n"/>
      <c r="P31" s="392" t="n"/>
      <c r="Q31" s="456" t="n"/>
      <c r="R31" s="392" t="n"/>
      <c r="S31" s="392" t="n"/>
      <c r="U31" s="392" t="n"/>
      <c r="V31" s="392" t="n"/>
      <c r="W31" s="392" t="n"/>
    </row>
    <row r="32" ht="15" customFormat="1" customHeight="1" s="394">
      <c r="C32" s="392" t="n"/>
      <c r="D32" s="1132" t="n"/>
      <c r="E32" s="479" t="n"/>
      <c r="F32" s="1084">
        <f>EDATE(F31,12)</f>
        <v/>
      </c>
      <c r="G32" s="1133" t="n">
        <v>0.03</v>
      </c>
      <c r="H32" s="470" t="n"/>
      <c r="I32" s="457" t="n"/>
      <c r="J32" s="477">
        <f>N13</f>
        <v/>
      </c>
      <c r="K32" s="484" t="n">
        <v>0</v>
      </c>
      <c r="L32" s="3166">
        <f>'One-line RR'!S13</f>
        <v/>
      </c>
      <c r="M32" s="3167" t="inlineStr">
        <is>
          <t>N/A</t>
        </is>
      </c>
      <c r="N32" s="481">
        <f>IFERROR((M32-L32)/M32,"")</f>
        <v/>
      </c>
      <c r="O32" s="392" t="n"/>
      <c r="P32" s="392" t="n"/>
      <c r="Q32" s="482" t="n"/>
      <c r="R32" s="392" t="n"/>
      <c r="S32" s="392" t="n"/>
      <c r="U32" s="392" t="n"/>
      <c r="V32" s="392" t="n"/>
      <c r="W32" s="392" t="n"/>
    </row>
    <row r="33" ht="15" customFormat="1" customHeight="1" s="394">
      <c r="C33" s="392" t="n"/>
      <c r="D33" s="1132" t="n"/>
      <c r="E33" s="479" t="n"/>
      <c r="F33" s="1084">
        <f>EDATE(F32,12)</f>
        <v/>
      </c>
      <c r="G33" s="1133" t="n">
        <v>0.03</v>
      </c>
      <c r="H33" s="470" t="n"/>
      <c r="I33" s="457" t="n"/>
      <c r="J33" s="479">
        <f>EDATE(J32,12)</f>
        <v/>
      </c>
      <c r="K33" s="484" t="n">
        <v>0.03</v>
      </c>
      <c r="L33" s="3168">
        <f>L32*(1+K33)</f>
        <v/>
      </c>
      <c r="M33" s="3168" t="n"/>
      <c r="N33" s="481" t="n"/>
      <c r="O33" s="392" t="n"/>
      <c r="P33" s="392" t="n"/>
      <c r="Q33" s="482" t="n"/>
      <c r="R33" s="392" t="n"/>
      <c r="S33" s="392" t="n"/>
      <c r="U33" s="392" t="n"/>
      <c r="V33" s="392" t="n"/>
      <c r="W33" s="392" t="n"/>
    </row>
    <row r="34" ht="15" customFormat="1" customHeight="1" s="394">
      <c r="C34" s="392" t="n"/>
      <c r="D34" s="1132" t="n"/>
      <c r="E34" s="479" t="n"/>
      <c r="F34" s="1084">
        <f>EDATE(F33,12)</f>
        <v/>
      </c>
      <c r="G34" s="1133" t="n">
        <v>0.03</v>
      </c>
      <c r="H34" s="470" t="n"/>
      <c r="I34" s="457" t="n"/>
      <c r="J34" s="479" t="inlineStr">
        <is>
          <t>Thereafter</t>
        </is>
      </c>
      <c r="K34" s="484" t="n">
        <v>0.03</v>
      </c>
      <c r="L34" s="3168">
        <f>L33*(1+K34)</f>
        <v/>
      </c>
      <c r="M34" s="3168" t="n"/>
      <c r="N34" s="481" t="n"/>
      <c r="O34" s="392" t="n"/>
      <c r="P34" s="392" t="n"/>
      <c r="Q34" s="456" t="n"/>
      <c r="R34" s="392" t="n"/>
      <c r="S34" s="392" t="n"/>
      <c r="U34" s="392" t="n"/>
      <c r="V34" s="392" t="n"/>
      <c r="W34" s="392" t="n"/>
    </row>
    <row r="35" ht="15" customFormat="1" customHeight="1" s="394">
      <c r="C35" s="392" t="n"/>
      <c r="D35" s="1132" t="n"/>
      <c r="E35" s="479" t="n"/>
      <c r="F35" s="1084">
        <f>EDATE(F34,12)</f>
        <v/>
      </c>
      <c r="G35" s="1133" t="n">
        <v>0.03</v>
      </c>
      <c r="I35" s="457" t="n"/>
      <c r="J35" s="479" t="n"/>
      <c r="K35" s="484" t="n"/>
      <c r="L35" s="3168" t="n"/>
      <c r="M35" s="3168" t="n"/>
      <c r="N35" s="481" t="n"/>
      <c r="O35" s="392" t="n"/>
      <c r="P35" s="392" t="n"/>
      <c r="Q35" s="456" t="n"/>
      <c r="R35" s="392" t="n"/>
      <c r="S35" s="392" t="n"/>
      <c r="U35" s="392" t="n"/>
      <c r="V35" s="392" t="n"/>
      <c r="W35" s="392" t="n"/>
    </row>
    <row r="36" ht="15" customFormat="1" customHeight="1" s="394">
      <c r="C36" s="392" t="n"/>
      <c r="D36" s="1132" t="n"/>
      <c r="E36" s="1132" t="n"/>
      <c r="F36" s="1084">
        <f>EDATE(F35,12)</f>
        <v/>
      </c>
      <c r="G36" s="1133" t="n">
        <v>0.03</v>
      </c>
      <c r="H36" s="470" t="n"/>
      <c r="I36" s="485" t="inlineStr">
        <is>
          <t>Operating Expense Assumptions</t>
        </is>
      </c>
      <c r="J36" s="457" t="n"/>
      <c r="K36" s="457" t="n"/>
      <c r="L36" s="457" t="n"/>
      <c r="M36" s="457" t="n"/>
      <c r="N36" s="3165" t="n"/>
      <c r="O36" s="392" t="n"/>
      <c r="P36" s="392" t="n"/>
      <c r="Q36" s="456" t="n"/>
      <c r="R36" s="392" t="n"/>
      <c r="S36" s="2419" t="n"/>
      <c r="U36" s="392" t="n"/>
      <c r="V36" s="392" t="n"/>
      <c r="W36" s="392" t="n"/>
    </row>
    <row r="37" ht="15" customFormat="1" customHeight="1" s="394">
      <c r="C37" s="392" t="n"/>
      <c r="D37" s="1132" t="n"/>
      <c r="E37" s="1132" t="n"/>
      <c r="F37" s="1084" t="inlineStr">
        <is>
          <t>Thereafter</t>
        </is>
      </c>
      <c r="G37" s="1084" t="inlineStr">
        <is>
          <t>Thereafter</t>
        </is>
      </c>
      <c r="H37" s="457" t="n"/>
      <c r="I37" s="458" t="inlineStr">
        <is>
          <t>Operating Expenses</t>
        </is>
      </c>
      <c r="J37" s="457" t="n"/>
      <c r="K37" s="457" t="n"/>
      <c r="L37" s="486" t="n"/>
      <c r="M37" s="486" t="n"/>
      <c r="N37" s="470" t="inlineStr">
        <is>
          <t>2026 Budget + 0.25%</t>
        </is>
      </c>
      <c r="O37" s="392" t="n"/>
      <c r="P37" s="392" t="n"/>
      <c r="Q37" s="456" t="n"/>
      <c r="R37" s="392" t="n"/>
      <c r="S37" s="392" t="n"/>
      <c r="U37" s="392" t="n"/>
      <c r="V37" s="392" t="n"/>
      <c r="W37" s="392" t="n"/>
    </row>
    <row r="38" ht="15" customFormat="1" customHeight="1" s="394">
      <c r="C38" s="392" t="n"/>
      <c r="D38" s="457" t="n"/>
      <c r="E38" s="476" t="n"/>
      <c r="G38" s="457" t="n"/>
      <c r="H38" s="3165" t="n"/>
      <c r="I38" s="487" t="inlineStr">
        <is>
          <t>Management Fee (% of EGR)</t>
        </is>
      </c>
      <c r="J38" s="457" t="n"/>
      <c r="K38" s="457" t="n"/>
      <c r="L38" s="457" t="n"/>
      <c r="M38" s="457" t="n"/>
      <c r="N38" s="470" t="n">
        <v>0</v>
      </c>
      <c r="O38" s="392" t="n"/>
      <c r="P38" s="392" t="n"/>
      <c r="Q38" s="456" t="n"/>
      <c r="R38" s="392" t="n"/>
      <c r="S38" s="392" t="n"/>
      <c r="U38" s="392" t="n"/>
      <c r="V38" s="392" t="n"/>
      <c r="W38" s="392" t="n"/>
    </row>
    <row r="39" ht="15" customFormat="1" customHeight="1" s="394">
      <c r="C39" s="392" t="n"/>
      <c r="D39" s="485" t="inlineStr">
        <is>
          <t>Operating Expense Assumptions</t>
        </is>
      </c>
      <c r="E39" s="457" t="n"/>
      <c r="G39" s="3165" t="n"/>
      <c r="H39" s="470" t="n"/>
      <c r="I39" s="473" t="inlineStr">
        <is>
          <t>Property Taxes</t>
        </is>
      </c>
      <c r="J39" s="457" t="n"/>
      <c r="K39" s="486" t="n"/>
      <c r="L39" s="486" t="n"/>
      <c r="M39" s="486" t="n"/>
      <c r="N39" s="470" t="inlineStr">
        <is>
          <t>2026 Budget + 0.25%</t>
        </is>
      </c>
      <c r="O39" s="392" t="n"/>
      <c r="P39" s="392" t="n"/>
      <c r="Q39" s="456" t="n"/>
      <c r="R39" s="392" t="n"/>
      <c r="S39" s="392" t="n"/>
      <c r="T39" s="392" t="n"/>
      <c r="U39" s="392" t="n"/>
      <c r="V39" s="392" t="n"/>
      <c r="W39" s="392" t="n"/>
    </row>
    <row r="40" ht="15" customFormat="1" customHeight="1" s="394">
      <c r="C40" s="392" t="n"/>
      <c r="D40" s="458" t="inlineStr">
        <is>
          <t>Operating Expenses</t>
        </is>
      </c>
      <c r="E40" s="457" t="n"/>
      <c r="G40" s="470" t="inlineStr">
        <is>
          <t>2026 Budget + 0.25%</t>
        </is>
      </c>
      <c r="H40" s="470" t="n"/>
      <c r="I40" s="488" t="n"/>
      <c r="J40" s="488" t="n"/>
      <c r="K40" s="486" t="n"/>
      <c r="L40" s="486" t="n"/>
      <c r="M40" s="486" t="n"/>
      <c r="N40" s="470" t="n"/>
      <c r="O40" s="392" t="n"/>
      <c r="P40" s="392" t="n"/>
      <c r="Q40" s="456" t="n"/>
      <c r="R40" s="392" t="n"/>
      <c r="S40" s="392" t="n"/>
      <c r="T40" s="392" t="n"/>
      <c r="U40" s="392" t="n"/>
      <c r="V40" s="392" t="n"/>
      <c r="W40" s="392" t="n"/>
    </row>
    <row r="41" ht="15" customFormat="1" customHeight="1" s="394">
      <c r="C41" s="392" t="n"/>
      <c r="D41" s="489" t="inlineStr">
        <is>
          <t>Management Fee (% of EGR)</t>
        </is>
      </c>
      <c r="E41" s="457" t="n"/>
      <c r="G41" s="470" t="n">
        <v>0</v>
      </c>
      <c r="H41" s="470" t="n"/>
      <c r="I41" s="457" t="n"/>
      <c r="J41" s="457" t="n"/>
      <c r="K41" s="457" t="n"/>
      <c r="L41" s="457" t="n"/>
      <c r="M41" s="457" t="n"/>
      <c r="N41" s="457" t="n"/>
      <c r="O41" s="392" t="n"/>
      <c r="P41" s="392" t="n"/>
      <c r="Q41" s="456" t="n"/>
      <c r="R41" s="392" t="n"/>
      <c r="S41" s="392" t="n"/>
      <c r="T41" s="392" t="n"/>
      <c r="U41" s="392" t="n"/>
      <c r="V41" s="392" t="n"/>
      <c r="W41" s="392" t="n"/>
    </row>
    <row r="42" ht="15" customFormat="1" customHeight="1" s="394">
      <c r="C42" s="392" t="n"/>
      <c r="D42" s="473" t="inlineStr">
        <is>
          <t>Property Taxes</t>
        </is>
      </c>
      <c r="E42" s="457" t="n"/>
      <c r="G42" s="470" t="inlineStr">
        <is>
          <t>2026 Budget + 0.25%</t>
        </is>
      </c>
      <c r="H42" s="488" t="n"/>
      <c r="I42" s="452" t="inlineStr">
        <is>
          <t>Upfront Building Capital Expenses</t>
        </is>
      </c>
      <c r="J42" s="457" t="n"/>
      <c r="K42" s="457" t="n"/>
      <c r="L42" s="457" t="n"/>
      <c r="M42" s="457" t="n"/>
      <c r="N42" s="3169" t="n">
        <v>0</v>
      </c>
      <c r="O42" s="392" t="n"/>
      <c r="P42" s="392" t="n"/>
      <c r="Q42" s="456" t="n"/>
      <c r="R42" s="392" t="n"/>
      <c r="S42" s="392" t="n"/>
      <c r="T42" s="392" t="n"/>
      <c r="U42" s="392" t="n"/>
      <c r="V42" s="392" t="n"/>
      <c r="W42" s="392" t="n"/>
    </row>
    <row r="43" ht="15" customFormat="1" customHeight="1" s="394">
      <c r="C43" s="392" t="n"/>
      <c r="D43" s="488" t="n"/>
      <c r="E43" s="488" t="n"/>
      <c r="G43" s="470" t="n"/>
      <c r="H43" s="3170" t="n"/>
      <c r="I43" s="452" t="n"/>
      <c r="J43" s="457" t="n"/>
      <c r="K43" s="457" t="n"/>
      <c r="L43" s="457" t="n"/>
      <c r="M43" s="457" t="n"/>
      <c r="N43" s="3169" t="n"/>
      <c r="O43" s="392" t="n"/>
      <c r="P43" s="392" t="n"/>
      <c r="Q43" s="482" t="n"/>
      <c r="R43" s="392" t="n"/>
      <c r="S43" s="392" t="n"/>
      <c r="T43" s="392" t="n"/>
      <c r="U43" s="392" t="n"/>
      <c r="V43" s="392" t="n"/>
      <c r="W43" s="392" t="n"/>
    </row>
    <row r="44" ht="15" customFormat="1" customHeight="1" s="394">
      <c r="C44" s="392" t="n"/>
      <c r="D44" s="488" t="n"/>
      <c r="E44" s="488" t="n"/>
      <c r="G44" s="470" t="n"/>
      <c r="H44" s="3170" t="n"/>
      <c r="I44" s="452" t="n"/>
      <c r="J44" s="457" t="n"/>
      <c r="K44" s="457" t="n"/>
      <c r="L44" s="457" t="n"/>
      <c r="M44" s="457" t="n"/>
      <c r="N44" s="3169" t="n"/>
      <c r="O44" s="392" t="n"/>
      <c r="P44" s="392" t="n"/>
      <c r="Q44" s="482" t="n"/>
      <c r="R44" s="392" t="n"/>
      <c r="S44" s="392" t="n"/>
      <c r="T44" s="392" t="n"/>
      <c r="U44" s="392" t="n"/>
      <c r="V44" s="392" t="n"/>
      <c r="W44" s="392" t="n"/>
    </row>
    <row r="45" ht="15" customFormat="1" customHeight="1" s="394">
      <c r="C45" s="392" t="n"/>
      <c r="D45" s="452" t="inlineStr">
        <is>
          <t>Capital Reserve</t>
        </is>
      </c>
      <c r="E45" s="457" t="n"/>
      <c r="G45" s="3171" t="n">
        <v>0</v>
      </c>
      <c r="H45" s="457" t="n"/>
      <c r="I45" s="452" t="inlineStr">
        <is>
          <t>Capital Reserve</t>
        </is>
      </c>
      <c r="J45" s="457" t="n"/>
      <c r="K45" s="457" t="n"/>
      <c r="L45" s="457" t="n"/>
      <c r="M45" s="457" t="n"/>
      <c r="N45" s="3171" t="n">
        <v>0</v>
      </c>
      <c r="O45" s="392" t="n"/>
      <c r="P45" s="392" t="n"/>
      <c r="Q45" s="482" t="n"/>
      <c r="R45" s="392" t="n"/>
      <c r="S45" s="392" t="n"/>
      <c r="T45" s="392" t="n"/>
      <c r="U45" s="392" t="n"/>
      <c r="V45" s="392" t="n"/>
      <c r="W45" s="392" t="n"/>
    </row>
    <row r="46" ht="15" customFormat="1" customHeight="1" s="394">
      <c r="C46" s="392" t="n"/>
      <c r="D46" s="457" t="n"/>
      <c r="E46" s="457" t="n"/>
      <c r="G46" s="457" t="n"/>
      <c r="H46" s="492" t="n"/>
      <c r="I46" s="457" t="n"/>
      <c r="J46" s="457" t="n"/>
      <c r="K46" s="457" t="n"/>
      <c r="L46" s="457" t="n"/>
      <c r="M46" s="457" t="n"/>
      <c r="N46" s="493" t="n"/>
      <c r="O46" s="392" t="n"/>
      <c r="P46" s="392" t="n"/>
      <c r="Q46" s="494" t="n"/>
      <c r="R46" s="392" t="n"/>
      <c r="S46" s="392" t="n"/>
      <c r="T46" s="392" t="n"/>
      <c r="U46" s="392" t="n"/>
      <c r="V46" s="392" t="n"/>
      <c r="W46" s="392" t="n"/>
    </row>
    <row r="47" ht="15" customFormat="1" customHeight="1" s="394">
      <c r="C47" s="392" t="n"/>
      <c r="D47" s="452" t="inlineStr">
        <is>
          <t>Building Capital Expenses</t>
        </is>
      </c>
      <c r="E47" s="457" t="n"/>
      <c r="G47" s="3170" t="inlineStr">
        <is>
          <t>N/A</t>
        </is>
      </c>
      <c r="H47" s="457" t="n"/>
      <c r="I47" s="452" t="inlineStr">
        <is>
          <t>Building Capital Expenses</t>
        </is>
      </c>
      <c r="J47" s="457" t="n"/>
      <c r="M47" s="457" t="n"/>
      <c r="N47" s="3170" t="inlineStr">
        <is>
          <t>N/A</t>
        </is>
      </c>
      <c r="O47" s="392" t="n"/>
      <c r="P47" s="392" t="n"/>
      <c r="Q47" s="392" t="n"/>
      <c r="R47" s="392" t="n"/>
      <c r="S47" s="392" t="n"/>
      <c r="T47" s="392" t="n"/>
      <c r="U47" s="392" t="n"/>
      <c r="V47" s="392" t="n"/>
      <c r="W47" s="392" t="n"/>
    </row>
    <row r="48" ht="15" customFormat="1" customHeight="1" s="394">
      <c r="C48" s="392" t="n"/>
      <c r="D48" s="457" t="n"/>
      <c r="E48" s="457" t="n"/>
      <c r="G48" s="457" t="n"/>
      <c r="H48" s="457" t="n"/>
      <c r="J48" s="457" t="n"/>
      <c r="K48" s="457" t="n"/>
      <c r="L48" s="457" t="n"/>
      <c r="M48" s="457" t="n"/>
      <c r="N48" s="457" t="n"/>
      <c r="O48" s="392" t="n"/>
      <c r="P48" s="392" t="n"/>
      <c r="Q48" s="392" t="n"/>
      <c r="R48" s="392" t="n"/>
      <c r="S48" s="392" t="n"/>
      <c r="T48" s="392" t="n"/>
      <c r="U48" s="392" t="n"/>
      <c r="V48" s="392" t="n"/>
      <c r="W48" s="392" t="n"/>
    </row>
    <row r="49" ht="7.35" customFormat="1" customHeight="1" s="394">
      <c r="C49" s="392" t="n"/>
      <c r="D49" s="396" t="n"/>
      <c r="E49" s="397" t="n"/>
      <c r="F49" s="396" t="n"/>
      <c r="G49" s="397" t="n"/>
      <c r="H49" s="397" t="n"/>
      <c r="I49" s="397" t="n"/>
      <c r="J49" s="3163" t="n"/>
      <c r="K49" s="397" t="n"/>
      <c r="L49" s="3163" t="n"/>
      <c r="O49" s="392" t="n"/>
      <c r="P49" s="392" t="n"/>
      <c r="Q49" s="392" t="n"/>
      <c r="R49" s="392" t="n"/>
      <c r="S49" s="392" t="n"/>
      <c r="T49" s="392" t="n"/>
      <c r="U49" s="392" t="n"/>
      <c r="V49" s="392" t="n"/>
      <c r="W49" s="392" t="n"/>
    </row>
    <row r="50" customFormat="1" s="394">
      <c r="C50" s="392" t="n"/>
      <c r="D50" s="396" t="n"/>
      <c r="E50" s="397" t="n"/>
      <c r="F50" s="396" t="n"/>
      <c r="G50" s="397" t="n"/>
      <c r="H50" s="397" t="n"/>
      <c r="I50" s="397" t="n"/>
      <c r="J50" s="3163" t="n"/>
      <c r="K50" s="397" t="n"/>
      <c r="L50" s="3163" t="n"/>
      <c r="O50" s="392" t="n"/>
      <c r="P50" s="392" t="n"/>
      <c r="Q50" s="392" t="n"/>
      <c r="R50" s="392" t="n"/>
      <c r="S50" s="392" t="n"/>
      <c r="T50" s="392" t="n"/>
      <c r="U50" s="392" t="n"/>
      <c r="V50" s="392" t="n"/>
      <c r="W50" s="392" t="n"/>
    </row>
    <row r="51" customFormat="1" s="394">
      <c r="C51" s="392" t="n"/>
      <c r="D51" s="396" t="n"/>
      <c r="E51" s="397" t="n"/>
      <c r="F51" s="396" t="n"/>
      <c r="G51" s="397" t="n"/>
      <c r="H51" s="397" t="n"/>
      <c r="I51" s="397" t="n"/>
      <c r="J51" s="3163" t="n"/>
      <c r="K51" s="397" t="n"/>
      <c r="L51" s="3163" t="n"/>
      <c r="O51" s="392" t="n"/>
      <c r="P51" s="392" t="n"/>
      <c r="Q51" s="392" t="n"/>
      <c r="R51" s="392" t="n"/>
      <c r="S51" s="392" t="n"/>
      <c r="T51" s="392" t="n"/>
      <c r="U51" s="392" t="n"/>
      <c r="V51" s="392" t="n"/>
      <c r="W51" s="392" t="n"/>
    </row>
    <row r="52" customFormat="1" s="394">
      <c r="C52" s="392" t="n"/>
      <c r="D52" s="396" t="n"/>
      <c r="E52" s="397" t="n"/>
      <c r="F52" s="396" t="n"/>
      <c r="G52" s="397" t="n"/>
      <c r="H52" s="397" t="n"/>
      <c r="I52" s="397" t="n"/>
      <c r="J52" s="3163" t="n"/>
      <c r="K52" s="397" t="n"/>
      <c r="L52" s="3163" t="n"/>
      <c r="O52" s="392" t="n"/>
      <c r="P52" s="392" t="n"/>
      <c r="Q52" s="392" t="n"/>
      <c r="R52" s="392" t="n"/>
      <c r="S52" s="392" t="n"/>
      <c r="T52" s="392" t="n"/>
      <c r="U52" s="392" t="n"/>
      <c r="V52" s="392" t="n"/>
      <c r="W52" s="392" t="n"/>
    </row>
    <row r="53" customFormat="1" s="394">
      <c r="C53" s="392" t="n"/>
      <c r="D53" s="396" t="n"/>
      <c r="E53" s="397" t="n"/>
      <c r="F53" s="396" t="n"/>
      <c r="G53" s="397" t="n"/>
      <c r="H53" s="397" t="n"/>
      <c r="I53" s="397" t="n"/>
      <c r="J53" s="3163" t="n"/>
      <c r="K53" s="397" t="n"/>
      <c r="L53" s="3163" t="n"/>
      <c r="O53" s="392" t="n"/>
      <c r="P53" s="392" t="n"/>
      <c r="Q53" s="392" t="n"/>
      <c r="R53" s="392" t="n"/>
      <c r="S53" s="392" t="n"/>
      <c r="T53" s="392" t="n"/>
      <c r="U53" s="392" t="n"/>
      <c r="V53" s="392" t="n"/>
      <c r="W53" s="392" t="n"/>
    </row>
    <row r="54" customFormat="1" s="394">
      <c r="C54" s="392" t="n"/>
      <c r="D54" s="396" t="n"/>
      <c r="E54" s="397" t="n"/>
      <c r="F54" s="396" t="n"/>
      <c r="G54" s="397" t="n"/>
      <c r="H54" s="397" t="n"/>
      <c r="I54" s="397" t="n"/>
      <c r="J54" s="3163" t="n"/>
      <c r="K54" s="397" t="n"/>
      <c r="L54" s="3163" t="n"/>
      <c r="O54" s="392" t="n"/>
      <c r="P54" s="392" t="n"/>
      <c r="Q54" s="392" t="n"/>
      <c r="R54" s="392" t="n"/>
      <c r="S54" s="392" t="n"/>
      <c r="T54" s="392" t="n"/>
      <c r="U54" s="392" t="n"/>
      <c r="V54" s="392" t="n"/>
      <c r="W54" s="392" t="n"/>
    </row>
    <row r="55" customFormat="1" s="394">
      <c r="C55" s="392" t="n"/>
      <c r="D55" s="396" t="n"/>
      <c r="E55" s="397" t="n"/>
      <c r="F55" s="396" t="n"/>
      <c r="G55" s="397" t="n"/>
      <c r="H55" s="397" t="n"/>
      <c r="I55" s="397" t="n"/>
      <c r="J55" s="3163" t="n"/>
      <c r="K55" s="397" t="n"/>
      <c r="L55" s="3163" t="n"/>
      <c r="O55" s="392" t="n"/>
      <c r="P55" s="392" t="n"/>
      <c r="Q55" s="392" t="n"/>
      <c r="R55" s="392" t="n"/>
      <c r="S55" s="392" t="n"/>
      <c r="T55" s="392" t="n"/>
      <c r="U55" s="392" t="n"/>
      <c r="V55" s="392" t="n"/>
      <c r="W55" s="392" t="n"/>
    </row>
    <row r="56" customFormat="1" s="394">
      <c r="C56" s="392" t="n"/>
      <c r="D56" s="396" t="n"/>
      <c r="E56" s="397" t="n"/>
      <c r="F56" s="396" t="n"/>
      <c r="G56" s="397" t="n"/>
      <c r="H56" s="397" t="n"/>
      <c r="I56" s="397" t="n"/>
      <c r="J56" s="3163" t="n"/>
      <c r="K56" s="397" t="n"/>
      <c r="L56" s="3163" t="n"/>
      <c r="O56" s="392" t="n"/>
      <c r="P56" s="392" t="n"/>
      <c r="Q56" s="392" t="n"/>
      <c r="R56" s="392" t="n"/>
      <c r="S56" s="392" t="n"/>
      <c r="T56" s="392" t="n"/>
      <c r="U56" s="392" t="n"/>
      <c r="V56" s="392" t="n"/>
      <c r="W56" s="392" t="n"/>
    </row>
    <row r="57" customFormat="1" s="394">
      <c r="C57" s="392" t="n"/>
      <c r="D57" s="396" t="n"/>
      <c r="E57" s="397" t="n"/>
      <c r="F57" s="396" t="n"/>
      <c r="G57" s="397" t="n"/>
      <c r="H57" s="397" t="n"/>
      <c r="I57" s="397" t="n"/>
      <c r="J57" s="3163" t="n"/>
      <c r="K57" s="397" t="n"/>
      <c r="L57" s="3163" t="n"/>
      <c r="O57" s="392" t="n"/>
      <c r="P57" s="392" t="n"/>
      <c r="Q57" s="392" t="n"/>
      <c r="R57" s="392" t="n"/>
      <c r="S57" s="392" t="n"/>
      <c r="T57" s="392" t="n"/>
      <c r="U57" s="392" t="n"/>
      <c r="V57" s="392" t="n"/>
      <c r="W57" s="392" t="n"/>
    </row>
    <row r="58" customFormat="1" s="394">
      <c r="C58" s="392" t="n"/>
      <c r="D58" s="396" t="n"/>
      <c r="E58" s="397" t="n"/>
      <c r="F58" s="396" t="n"/>
      <c r="G58" s="397" t="n"/>
      <c r="H58" s="397" t="n"/>
      <c r="I58" s="397" t="n"/>
      <c r="J58" s="3163" t="n"/>
      <c r="K58" s="397" t="n"/>
      <c r="L58" s="3163" t="n"/>
      <c r="O58" s="392" t="n"/>
      <c r="P58" s="392" t="n"/>
      <c r="Q58" s="392" t="n"/>
      <c r="R58" s="392" t="n"/>
      <c r="S58" s="392" t="n"/>
      <c r="T58" s="392" t="n"/>
      <c r="U58" s="392" t="n"/>
      <c r="V58" s="392" t="n"/>
      <c r="W58" s="392" t="n"/>
    </row>
    <row r="59" customFormat="1" s="394">
      <c r="C59" s="392" t="n"/>
      <c r="D59" s="396" t="n"/>
      <c r="E59" s="397" t="n"/>
      <c r="F59" s="396" t="n"/>
      <c r="G59" s="397" t="n"/>
      <c r="H59" s="397" t="n"/>
      <c r="I59" s="397" t="n"/>
      <c r="J59" s="3163" t="n"/>
      <c r="K59" s="397" t="n"/>
      <c r="L59" s="3163" t="n"/>
      <c r="O59" s="392" t="n"/>
      <c r="P59" s="392" t="n"/>
      <c r="Q59" s="392" t="n"/>
      <c r="R59" s="392" t="n"/>
      <c r="S59" s="392" t="n"/>
      <c r="T59" s="392" t="n"/>
      <c r="U59" s="392" t="n"/>
      <c r="V59" s="392" t="n"/>
      <c r="W59" s="392" t="n"/>
    </row>
    <row r="60" customFormat="1" s="394">
      <c r="C60" s="392" t="n"/>
      <c r="D60" s="396" t="n"/>
      <c r="E60" s="397" t="n"/>
      <c r="F60" s="396" t="n"/>
      <c r="G60" s="397" t="n"/>
      <c r="H60" s="397" t="n"/>
      <c r="I60" s="397" t="n"/>
      <c r="J60" s="3163" t="n"/>
      <c r="K60" s="397" t="n"/>
      <c r="L60" s="3163" t="n"/>
      <c r="O60" s="392" t="n"/>
      <c r="P60" s="392" t="n"/>
      <c r="Q60" s="392" t="n"/>
      <c r="R60" s="392" t="n"/>
      <c r="S60" s="392" t="n"/>
      <c r="T60" s="392" t="n"/>
      <c r="U60" s="392" t="n"/>
      <c r="V60" s="392" t="n"/>
      <c r="W60" s="392" t="n"/>
    </row>
    <row r="61" customFormat="1" s="394">
      <c r="C61" s="392" t="n"/>
      <c r="D61" s="396" t="n"/>
      <c r="E61" s="397" t="n"/>
      <c r="F61" s="396" t="n"/>
      <c r="G61" s="397" t="n"/>
      <c r="H61" s="397" t="n"/>
      <c r="I61" s="397" t="n"/>
      <c r="J61" s="3163" t="n"/>
      <c r="K61" s="397" t="n"/>
      <c r="L61" s="3163" t="n"/>
      <c r="O61" s="392" t="n"/>
      <c r="P61" s="392" t="n"/>
      <c r="Q61" s="392" t="n"/>
      <c r="R61" s="392" t="n"/>
      <c r="S61" s="392" t="n"/>
      <c r="T61" s="392" t="n"/>
      <c r="U61" s="392" t="n"/>
      <c r="V61" s="392" t="n"/>
      <c r="W61" s="392" t="n"/>
    </row>
    <row r="62" customFormat="1" s="394">
      <c r="C62" s="392" t="n"/>
      <c r="D62" s="396" t="n"/>
      <c r="E62" s="397" t="n"/>
      <c r="F62" s="396" t="n"/>
      <c r="G62" s="397" t="n"/>
      <c r="H62" s="397" t="n"/>
      <c r="I62" s="397" t="n"/>
      <c r="J62" s="3163" t="n"/>
      <c r="K62" s="397" t="n"/>
      <c r="L62" s="3163" t="n"/>
      <c r="O62" s="392" t="n"/>
      <c r="P62" s="392" t="n"/>
      <c r="Q62" s="392" t="n"/>
      <c r="R62" s="392" t="n"/>
      <c r="S62" s="392" t="n"/>
      <c r="T62" s="392" t="n"/>
      <c r="U62" s="392" t="n"/>
      <c r="V62" s="392" t="n"/>
      <c r="W62" s="392" t="n"/>
    </row>
    <row r="63" customFormat="1" s="394">
      <c r="C63" s="392" t="n"/>
      <c r="D63" s="396" t="n"/>
      <c r="E63" s="397" t="n"/>
      <c r="F63" s="396" t="n"/>
      <c r="G63" s="397" t="n"/>
      <c r="H63" s="397" t="n"/>
      <c r="I63" s="397" t="n"/>
      <c r="J63" s="3163" t="n"/>
      <c r="K63" s="397" t="n"/>
      <c r="L63" s="3163" t="n"/>
      <c r="O63" s="392" t="n"/>
      <c r="P63" s="392" t="n"/>
      <c r="Q63" s="392" t="n"/>
      <c r="R63" s="392" t="n"/>
      <c r="S63" s="392" t="n"/>
      <c r="T63" s="392" t="n"/>
      <c r="U63" s="392" t="n"/>
      <c r="V63" s="392" t="n"/>
      <c r="W63" s="392" t="n"/>
    </row>
    <row r="64" customFormat="1" s="394">
      <c r="C64" s="392" t="n"/>
      <c r="D64" s="396" t="n"/>
      <c r="E64" s="397" t="n"/>
      <c r="F64" s="396" t="n"/>
      <c r="G64" s="397" t="n"/>
      <c r="H64" s="397" t="n"/>
      <c r="I64" s="397" t="n"/>
      <c r="J64" s="3163" t="n"/>
      <c r="K64" s="397" t="n"/>
      <c r="L64" s="3163" t="n"/>
      <c r="O64" s="392" t="n"/>
      <c r="P64" s="392" t="n"/>
      <c r="Q64" s="392" t="n"/>
      <c r="R64" s="392" t="n"/>
      <c r="S64" s="392" t="n"/>
      <c r="T64" s="392" t="n"/>
      <c r="U64" s="392" t="n"/>
      <c r="V64" s="392" t="n"/>
      <c r="W64" s="392" t="n"/>
    </row>
    <row r="65" customFormat="1" s="394">
      <c r="C65" s="392" t="n"/>
      <c r="D65" s="396" t="n"/>
      <c r="E65" s="397" t="n"/>
      <c r="F65" s="396" t="n"/>
      <c r="G65" s="397" t="n"/>
      <c r="H65" s="397" t="n"/>
      <c r="I65" s="397" t="n"/>
      <c r="J65" s="3163" t="n"/>
      <c r="K65" s="397" t="n"/>
      <c r="L65" s="3163" t="n"/>
      <c r="O65" s="392" t="n"/>
      <c r="P65" s="392" t="n"/>
      <c r="Q65" s="392" t="n"/>
      <c r="R65" s="392" t="n"/>
      <c r="S65" s="392" t="n"/>
      <c r="T65" s="392" t="n"/>
      <c r="U65" s="392" t="n"/>
      <c r="V65" s="392" t="n"/>
      <c r="W65" s="392" t="n"/>
    </row>
    <row r="66" customFormat="1" s="394">
      <c r="C66" s="392" t="n"/>
      <c r="D66" s="396" t="n"/>
      <c r="E66" s="397" t="n"/>
      <c r="F66" s="396" t="n"/>
      <c r="G66" s="397" t="n"/>
      <c r="H66" s="397" t="n"/>
      <c r="I66" s="397" t="n"/>
      <c r="J66" s="3163" t="n"/>
      <c r="K66" s="397" t="n"/>
      <c r="L66" s="3163" t="n"/>
      <c r="O66" s="392" t="n"/>
      <c r="P66" s="392" t="n"/>
      <c r="Q66" s="392" t="n"/>
      <c r="R66" s="392" t="n"/>
      <c r="S66" s="392" t="n"/>
      <c r="T66" s="392" t="n"/>
      <c r="U66" s="392" t="n"/>
      <c r="V66" s="392" t="n"/>
      <c r="W66" s="392" t="n"/>
    </row>
    <row r="67" customFormat="1" s="394">
      <c r="C67" s="392" t="n"/>
      <c r="D67" s="396" t="n"/>
      <c r="E67" s="397" t="n"/>
      <c r="F67" s="396" t="n"/>
      <c r="G67" s="397" t="n"/>
      <c r="H67" s="397" t="n"/>
      <c r="I67" s="397" t="n"/>
      <c r="J67" s="3163" t="n"/>
      <c r="K67" s="397" t="n"/>
      <c r="L67" s="3163" t="n"/>
      <c r="O67" s="392" t="n"/>
      <c r="P67" s="392" t="n"/>
      <c r="Q67" s="392" t="n"/>
      <c r="R67" s="392" t="n"/>
      <c r="S67" s="392" t="n"/>
      <c r="T67" s="392" t="n"/>
      <c r="U67" s="392" t="n"/>
      <c r="V67" s="392" t="n"/>
      <c r="W67" s="392" t="n"/>
    </row>
    <row r="68" customFormat="1" s="394">
      <c r="C68" s="392" t="n"/>
      <c r="D68" s="396" t="n"/>
      <c r="E68" s="397" t="n"/>
      <c r="F68" s="396" t="n"/>
      <c r="G68" s="397" t="n"/>
      <c r="H68" s="397" t="n"/>
      <c r="I68" s="397" t="n"/>
      <c r="J68" s="3163" t="n"/>
      <c r="K68" s="397" t="n"/>
      <c r="L68" s="3163" t="n"/>
      <c r="O68" s="392" t="n"/>
      <c r="P68" s="392" t="n"/>
      <c r="Q68" s="392" t="n"/>
      <c r="R68" s="392" t="n"/>
      <c r="S68" s="392" t="n"/>
      <c r="T68" s="392" t="n"/>
      <c r="U68" s="392" t="n"/>
      <c r="V68" s="392" t="n"/>
      <c r="W68" s="392" t="n"/>
    </row>
    <row r="69" customFormat="1" s="394">
      <c r="C69" s="392" t="n"/>
      <c r="D69" s="396" t="n"/>
      <c r="E69" s="397" t="n"/>
      <c r="F69" s="396" t="n"/>
      <c r="G69" s="397" t="n"/>
      <c r="H69" s="397" t="n"/>
      <c r="I69" s="397" t="n"/>
      <c r="J69" s="3163" t="n"/>
      <c r="K69" s="397" t="n"/>
      <c r="L69" s="3163" t="n"/>
      <c r="O69" s="392" t="n"/>
      <c r="P69" s="392" t="n"/>
      <c r="Q69" s="392" t="n"/>
      <c r="R69" s="392" t="n"/>
      <c r="S69" s="392" t="n"/>
      <c r="T69" s="392" t="n"/>
      <c r="U69" s="392" t="n"/>
      <c r="V69" s="392" t="n"/>
      <c r="W69" s="392" t="n"/>
    </row>
    <row r="70" customFormat="1" s="394">
      <c r="C70" s="392" t="n"/>
      <c r="D70" s="396" t="n"/>
      <c r="E70" s="397" t="n"/>
      <c r="F70" s="396" t="n"/>
      <c r="G70" s="397" t="n"/>
      <c r="H70" s="397" t="n"/>
      <c r="I70" s="397" t="n"/>
      <c r="J70" s="3163" t="n"/>
      <c r="K70" s="397" t="n"/>
      <c r="L70" s="3163" t="n"/>
      <c r="O70" s="392" t="n"/>
      <c r="P70" s="392" t="n"/>
      <c r="Q70" s="392" t="n"/>
      <c r="R70" s="392" t="n"/>
      <c r="S70" s="392" t="n"/>
      <c r="T70" s="392" t="n"/>
      <c r="U70" s="392" t="n"/>
      <c r="V70" s="392" t="n"/>
      <c r="W70" s="392" t="n"/>
    </row>
    <row r="71" customFormat="1" s="394">
      <c r="C71" s="392" t="n"/>
      <c r="D71" s="396" t="n"/>
      <c r="E71" s="397" t="n"/>
      <c r="F71" s="396" t="n"/>
      <c r="G71" s="397" t="n"/>
      <c r="H71" s="397" t="n"/>
      <c r="I71" s="397" t="n"/>
      <c r="J71" s="3163" t="n"/>
      <c r="K71" s="397" t="n"/>
      <c r="L71" s="3163" t="n"/>
      <c r="O71" s="392" t="n"/>
      <c r="P71" s="392" t="n"/>
      <c r="Q71" s="392" t="n"/>
      <c r="R71" s="392" t="n"/>
      <c r="S71" s="392" t="n"/>
      <c r="T71" s="392" t="n"/>
      <c r="U71" s="392" t="n"/>
      <c r="V71" s="392" t="n"/>
      <c r="W71" s="392" t="n"/>
    </row>
    <row r="72" customFormat="1" s="394">
      <c r="C72" s="392" t="n"/>
      <c r="D72" s="396" t="n"/>
      <c r="E72" s="397" t="n"/>
      <c r="F72" s="396" t="n"/>
      <c r="G72" s="397" t="n"/>
      <c r="H72" s="397" t="n"/>
      <c r="I72" s="397" t="n"/>
      <c r="J72" s="3163" t="n"/>
      <c r="K72" s="397" t="n"/>
      <c r="L72" s="3163" t="n"/>
      <c r="O72" s="392" t="n"/>
      <c r="P72" s="392" t="n"/>
      <c r="Q72" s="392" t="n"/>
      <c r="R72" s="392" t="n"/>
      <c r="S72" s="392" t="n"/>
      <c r="T72" s="392" t="n"/>
      <c r="U72" s="392" t="n"/>
      <c r="V72" s="392" t="n"/>
      <c r="W72" s="392" t="n"/>
    </row>
    <row r="73" customFormat="1" s="394">
      <c r="C73" s="392" t="n"/>
      <c r="D73" s="396" t="n"/>
      <c r="E73" s="397" t="n"/>
      <c r="F73" s="396" t="n"/>
      <c r="G73" s="397" t="n"/>
      <c r="H73" s="397" t="n"/>
      <c r="I73" s="397" t="n"/>
      <c r="J73" s="3163" t="n"/>
      <c r="K73" s="397" t="n"/>
      <c r="L73" s="3163" t="n"/>
      <c r="O73" s="392" t="n"/>
      <c r="P73" s="392" t="n"/>
      <c r="Q73" s="392" t="n"/>
      <c r="R73" s="392" t="n"/>
      <c r="S73" s="392" t="n"/>
      <c r="T73" s="392" t="n"/>
      <c r="U73" s="392" t="n"/>
      <c r="V73" s="392" t="n"/>
      <c r="W73" s="392" t="n"/>
    </row>
    <row r="74" customFormat="1" s="394">
      <c r="C74" s="392" t="n"/>
      <c r="D74" s="396" t="n"/>
      <c r="E74" s="397" t="n"/>
      <c r="F74" s="396" t="n"/>
      <c r="G74" s="397" t="n"/>
      <c r="H74" s="397" t="n"/>
      <c r="I74" s="397" t="n"/>
      <c r="J74" s="3163" t="n"/>
      <c r="K74" s="397" t="n"/>
      <c r="L74" s="3163" t="n"/>
      <c r="O74" s="392" t="n"/>
      <c r="P74" s="392" t="n"/>
      <c r="Q74" s="392" t="n"/>
      <c r="R74" s="392" t="n"/>
      <c r="S74" s="392" t="n"/>
      <c r="T74" s="392" t="n"/>
      <c r="U74" s="392" t="n"/>
      <c r="V74" s="392" t="n"/>
      <c r="W74" s="392" t="n"/>
    </row>
    <row r="75" customFormat="1" s="394">
      <c r="C75" s="392" t="n"/>
      <c r="D75" s="396" t="n"/>
      <c r="E75" s="397" t="n"/>
      <c r="F75" s="396" t="n"/>
      <c r="G75" s="397" t="n"/>
      <c r="H75" s="397" t="n"/>
      <c r="I75" s="397" t="n"/>
      <c r="J75" s="3163" t="n"/>
      <c r="K75" s="397" t="n"/>
      <c r="L75" s="3163" t="n"/>
      <c r="O75" s="392" t="n"/>
      <c r="P75" s="392" t="n"/>
      <c r="Q75" s="392" t="n"/>
      <c r="R75" s="392" t="n"/>
      <c r="S75" s="392" t="n"/>
      <c r="T75" s="392" t="n"/>
      <c r="U75" s="392" t="n"/>
      <c r="V75" s="392" t="n"/>
      <c r="W75" s="392" t="n"/>
    </row>
    <row r="76" customFormat="1" s="394">
      <c r="C76" s="392" t="n"/>
      <c r="D76" s="396" t="n"/>
      <c r="E76" s="397" t="n"/>
      <c r="F76" s="396" t="n"/>
      <c r="G76" s="397" t="n"/>
      <c r="H76" s="397" t="n"/>
      <c r="I76" s="397" t="n"/>
      <c r="J76" s="3163" t="n"/>
      <c r="K76" s="397" t="n"/>
      <c r="L76" s="3163" t="n"/>
      <c r="O76" s="392" t="n"/>
      <c r="P76" s="392" t="n"/>
      <c r="Q76" s="392" t="n"/>
      <c r="R76" s="392" t="n"/>
      <c r="S76" s="392" t="n"/>
      <c r="T76" s="392" t="n"/>
      <c r="U76" s="392" t="n"/>
      <c r="V76" s="392" t="n"/>
      <c r="W76" s="392" t="n"/>
    </row>
    <row r="77" customFormat="1" s="394">
      <c r="C77" s="392" t="n"/>
      <c r="D77" s="396" t="n"/>
      <c r="E77" s="397" t="n"/>
      <c r="F77" s="396" t="n"/>
      <c r="G77" s="397" t="n"/>
      <c r="H77" s="397" t="n"/>
      <c r="I77" s="397" t="n"/>
      <c r="J77" s="3163" t="n"/>
      <c r="K77" s="397" t="n"/>
      <c r="L77" s="3163" t="n"/>
      <c r="O77" s="392" t="n"/>
      <c r="P77" s="392" t="n"/>
      <c r="Q77" s="392" t="n"/>
      <c r="R77" s="392" t="n"/>
      <c r="S77" s="392" t="n"/>
      <c r="T77" s="392" t="n"/>
      <c r="U77" s="392" t="n"/>
      <c r="V77" s="392" t="n"/>
      <c r="W77" s="392" t="n"/>
    </row>
    <row r="78" customFormat="1" s="394">
      <c r="C78" s="392" t="n"/>
      <c r="D78" s="396" t="n"/>
      <c r="E78" s="397" t="n"/>
      <c r="F78" s="396" t="n"/>
      <c r="G78" s="397" t="n"/>
      <c r="H78" s="397" t="n"/>
      <c r="I78" s="397" t="n"/>
      <c r="J78" s="3163" t="n"/>
      <c r="K78" s="397" t="n"/>
      <c r="L78" s="3163" t="n"/>
      <c r="O78" s="392" t="n"/>
      <c r="P78" s="392" t="n"/>
      <c r="Q78" s="392" t="n"/>
      <c r="R78" s="392" t="n"/>
      <c r="S78" s="392" t="n"/>
      <c r="T78" s="392" t="n"/>
      <c r="U78" s="392" t="n"/>
      <c r="V78" s="392" t="n"/>
      <c r="W78" s="392" t="n"/>
    </row>
    <row r="79" customFormat="1" s="394">
      <c r="C79" s="392" t="n"/>
      <c r="D79" s="396" t="n"/>
      <c r="E79" s="397" t="n"/>
      <c r="F79" s="396" t="n"/>
      <c r="G79" s="397" t="n"/>
      <c r="H79" s="397" t="n"/>
      <c r="I79" s="397" t="n"/>
      <c r="J79" s="3163" t="n"/>
      <c r="K79" s="397" t="n"/>
      <c r="L79" s="3163" t="n"/>
      <c r="O79" s="392" t="n"/>
      <c r="P79" s="392" t="n"/>
      <c r="Q79" s="392" t="n"/>
      <c r="R79" s="392" t="n"/>
      <c r="S79" s="392" t="n"/>
      <c r="T79" s="392" t="n"/>
      <c r="U79" s="392" t="n"/>
      <c r="V79" s="392" t="n"/>
      <c r="W79" s="392" t="n"/>
    </row>
    <row r="80" customFormat="1" s="394">
      <c r="C80" s="392" t="n"/>
      <c r="D80" s="396" t="n"/>
      <c r="E80" s="397" t="n"/>
      <c r="F80" s="396" t="n"/>
      <c r="G80" s="397" t="n"/>
      <c r="H80" s="397" t="n"/>
      <c r="I80" s="397" t="n"/>
      <c r="J80" s="3163" t="n"/>
      <c r="K80" s="397" t="n"/>
      <c r="L80" s="3163" t="n"/>
      <c r="O80" s="392" t="n"/>
      <c r="P80" s="392" t="n"/>
      <c r="Q80" s="392" t="n"/>
      <c r="R80" s="392" t="n"/>
      <c r="S80" s="392" t="n"/>
      <c r="T80" s="392" t="n"/>
      <c r="U80" s="392" t="n"/>
      <c r="V80" s="392" t="n"/>
      <c r="W80" s="392" t="n"/>
    </row>
    <row r="81" customFormat="1" s="394">
      <c r="C81" s="392" t="n"/>
      <c r="D81" s="396" t="n"/>
      <c r="E81" s="397" t="n"/>
      <c r="F81" s="396" t="n"/>
      <c r="G81" s="397" t="n"/>
      <c r="H81" s="397" t="n"/>
      <c r="I81" s="397" t="n"/>
      <c r="J81" s="3163" t="n"/>
      <c r="K81" s="397" t="n"/>
      <c r="L81" s="3163" t="n"/>
      <c r="O81" s="392" t="n"/>
      <c r="P81" s="392" t="n"/>
      <c r="Q81" s="392" t="n"/>
      <c r="R81" s="392" t="n"/>
      <c r="S81" s="392" t="n"/>
      <c r="T81" s="392" t="n"/>
      <c r="U81" s="392" t="n"/>
      <c r="V81" s="392" t="n"/>
      <c r="W81" s="392" t="n"/>
    </row>
    <row r="82" customFormat="1" s="394">
      <c r="C82" s="392" t="n"/>
      <c r="D82" s="396" t="n"/>
      <c r="E82" s="397" t="n"/>
      <c r="F82" s="396" t="n"/>
      <c r="G82" s="397" t="n"/>
      <c r="H82" s="397" t="n"/>
      <c r="I82" s="397" t="n"/>
      <c r="J82" s="3163" t="n"/>
      <c r="K82" s="397" t="n"/>
      <c r="L82" s="3163" t="n"/>
      <c r="O82" s="392" t="n"/>
      <c r="P82" s="392" t="n"/>
      <c r="Q82" s="392" t="n"/>
      <c r="R82" s="392" t="n"/>
      <c r="S82" s="392" t="n"/>
      <c r="T82" s="392" t="n"/>
      <c r="U82" s="392" t="n"/>
      <c r="V82" s="392" t="n"/>
      <c r="W82" s="392" t="n"/>
    </row>
    <row r="83" customFormat="1" s="394">
      <c r="C83" s="392" t="n"/>
      <c r="D83" s="396" t="n"/>
      <c r="E83" s="397" t="n"/>
      <c r="F83" s="396" t="n"/>
      <c r="G83" s="397" t="n"/>
      <c r="H83" s="397" t="n"/>
      <c r="I83" s="397" t="n"/>
      <c r="J83" s="3163" t="n"/>
      <c r="K83" s="397" t="n"/>
      <c r="L83" s="3163" t="n"/>
      <c r="O83" s="392" t="n"/>
      <c r="P83" s="392" t="n"/>
      <c r="Q83" s="392" t="n"/>
      <c r="R83" s="392" t="n"/>
      <c r="S83" s="392" t="n"/>
      <c r="T83" s="392" t="n"/>
      <c r="U83" s="392" t="n"/>
      <c r="V83" s="392" t="n"/>
      <c r="W83" s="392" t="n"/>
    </row>
    <row r="84" customFormat="1" s="394">
      <c r="C84" s="392" t="n"/>
      <c r="D84" s="396" t="n"/>
      <c r="E84" s="397" t="n"/>
      <c r="F84" s="396" t="n"/>
      <c r="G84" s="397" t="n"/>
      <c r="H84" s="397" t="n"/>
      <c r="I84" s="397" t="n"/>
      <c r="J84" s="3163" t="n"/>
      <c r="K84" s="397" t="n"/>
      <c r="L84" s="3163" t="n"/>
      <c r="O84" s="392" t="n"/>
      <c r="P84" s="392" t="n"/>
      <c r="Q84" s="392" t="n"/>
      <c r="R84" s="392" t="n"/>
      <c r="S84" s="392" t="n"/>
      <c r="T84" s="392" t="n"/>
      <c r="U84" s="392" t="n"/>
      <c r="V84" s="392" t="n"/>
      <c r="W84" s="392" t="n"/>
    </row>
    <row r="85" customFormat="1" s="394">
      <c r="C85" s="392" t="n"/>
      <c r="D85" s="396" t="n"/>
      <c r="E85" s="397" t="n"/>
      <c r="F85" s="396" t="n"/>
      <c r="G85" s="397" t="n"/>
      <c r="H85" s="397" t="n"/>
      <c r="I85" s="397" t="n"/>
      <c r="J85" s="3163" t="n"/>
      <c r="K85" s="397" t="n"/>
      <c r="L85" s="3163" t="n"/>
      <c r="O85" s="392" t="n"/>
      <c r="P85" s="392" t="n"/>
      <c r="Q85" s="392" t="n"/>
      <c r="R85" s="392" t="n"/>
      <c r="S85" s="392" t="n"/>
      <c r="T85" s="392" t="n"/>
      <c r="U85" s="392" t="n"/>
      <c r="V85" s="392" t="n"/>
      <c r="W85" s="392" t="n"/>
    </row>
    <row r="86" customFormat="1" s="394">
      <c r="C86" s="392" t="n"/>
      <c r="D86" s="396" t="n"/>
      <c r="E86" s="397" t="n"/>
      <c r="F86" s="396" t="n"/>
      <c r="G86" s="397" t="n"/>
      <c r="H86" s="397" t="n"/>
      <c r="I86" s="397" t="n"/>
      <c r="J86" s="3163" t="n"/>
      <c r="K86" s="397" t="n"/>
      <c r="L86" s="3163" t="n"/>
      <c r="O86" s="392" t="n"/>
      <c r="P86" s="392" t="n"/>
      <c r="Q86" s="392" t="n"/>
      <c r="R86" s="392" t="n"/>
      <c r="S86" s="392" t="n"/>
      <c r="T86" s="392" t="n"/>
      <c r="U86" s="392" t="n"/>
      <c r="V86" s="392" t="n"/>
      <c r="W86" s="392" t="n"/>
    </row>
    <row r="87" customFormat="1" s="394">
      <c r="C87" s="392" t="n"/>
      <c r="D87" s="396" t="n"/>
      <c r="E87" s="397" t="n"/>
      <c r="F87" s="396" t="n"/>
      <c r="G87" s="397" t="n"/>
      <c r="H87" s="397" t="n"/>
      <c r="I87" s="397" t="n"/>
      <c r="J87" s="3163" t="n"/>
      <c r="K87" s="397" t="n"/>
      <c r="L87" s="3163" t="n"/>
      <c r="O87" s="392" t="n"/>
      <c r="P87" s="392" t="n"/>
      <c r="Q87" s="392" t="n"/>
      <c r="R87" s="392" t="n"/>
      <c r="S87" s="392" t="n"/>
      <c r="T87" s="392" t="n"/>
      <c r="U87" s="392" t="n"/>
      <c r="V87" s="392" t="n"/>
      <c r="W87" s="392" t="n"/>
    </row>
    <row r="88" customFormat="1" s="394">
      <c r="C88" s="392" t="n"/>
      <c r="D88" s="396" t="n"/>
      <c r="E88" s="397" t="n"/>
      <c r="F88" s="396" t="n"/>
      <c r="G88" s="397" t="n"/>
      <c r="H88" s="397" t="n"/>
      <c r="I88" s="397" t="n"/>
      <c r="J88" s="3163" t="n"/>
      <c r="K88" s="397" t="n"/>
      <c r="L88" s="3163" t="n"/>
      <c r="O88" s="392" t="n"/>
      <c r="P88" s="392" t="n"/>
      <c r="Q88" s="392" t="n"/>
      <c r="R88" s="392" t="n"/>
      <c r="S88" s="392" t="n"/>
      <c r="T88" s="392" t="n"/>
      <c r="U88" s="392" t="n"/>
      <c r="V88" s="392" t="n"/>
      <c r="W88" s="392" t="n"/>
    </row>
    <row r="89" customFormat="1" s="394">
      <c r="C89" s="392" t="n"/>
      <c r="D89" s="396" t="n"/>
      <c r="E89" s="397" t="n"/>
      <c r="F89" s="396" t="n"/>
      <c r="G89" s="397" t="n"/>
      <c r="H89" s="397" t="n"/>
      <c r="I89" s="397" t="n"/>
      <c r="J89" s="3163" t="n"/>
      <c r="K89" s="397" t="n"/>
      <c r="L89" s="3163" t="n"/>
      <c r="O89" s="392" t="n"/>
      <c r="P89" s="392" t="n"/>
      <c r="Q89" s="392" t="n"/>
      <c r="R89" s="392" t="n"/>
      <c r="S89" s="392" t="n"/>
      <c r="T89" s="392" t="n"/>
      <c r="U89" s="392" t="n"/>
      <c r="V89" s="392" t="n"/>
      <c r="W89" s="392" t="n"/>
    </row>
    <row r="90" customFormat="1" s="394">
      <c r="C90" s="392" t="n"/>
      <c r="D90" s="396" t="n"/>
      <c r="E90" s="397" t="n"/>
      <c r="F90" s="396" t="n"/>
      <c r="G90" s="397" t="n"/>
      <c r="H90" s="397" t="n"/>
      <c r="I90" s="397" t="n"/>
      <c r="J90" s="3163" t="n"/>
      <c r="K90" s="397" t="n"/>
      <c r="L90" s="3163" t="n"/>
      <c r="O90" s="392" t="n"/>
      <c r="P90" s="392" t="n"/>
      <c r="Q90" s="392" t="n"/>
      <c r="R90" s="392" t="n"/>
      <c r="S90" s="392" t="n"/>
      <c r="T90" s="392" t="n"/>
      <c r="U90" s="392" t="n"/>
      <c r="V90" s="392" t="n"/>
      <c r="W90" s="392" t="n"/>
    </row>
    <row r="91" customFormat="1" s="394">
      <c r="C91" s="392" t="n"/>
      <c r="D91" s="396" t="n"/>
      <c r="E91" s="397" t="n"/>
      <c r="F91" s="396" t="n"/>
      <c r="G91" s="397" t="n"/>
      <c r="H91" s="397" t="n"/>
      <c r="I91" s="397" t="n"/>
      <c r="J91" s="3163" t="n"/>
      <c r="K91" s="397" t="n"/>
      <c r="L91" s="3163" t="n"/>
      <c r="O91" s="392" t="n"/>
      <c r="P91" s="392" t="n"/>
      <c r="Q91" s="392" t="n"/>
      <c r="R91" s="392" t="n"/>
      <c r="S91" s="392" t="n"/>
      <c r="T91" s="392" t="n"/>
      <c r="U91" s="392" t="n"/>
      <c r="V91" s="392" t="n"/>
      <c r="W91" s="392" t="n"/>
    </row>
    <row r="92" customFormat="1" s="394">
      <c r="C92" s="392" t="n"/>
      <c r="D92" s="396" t="n"/>
      <c r="E92" s="397" t="n"/>
      <c r="F92" s="396" t="n"/>
      <c r="G92" s="397" t="n"/>
      <c r="H92" s="397" t="n"/>
      <c r="I92" s="397" t="n"/>
      <c r="J92" s="3163" t="n"/>
      <c r="K92" s="397" t="n"/>
      <c r="L92" s="3163" t="n"/>
      <c r="O92" s="392" t="n"/>
      <c r="P92" s="392" t="n"/>
      <c r="Q92" s="392" t="n"/>
      <c r="R92" s="392" t="n"/>
      <c r="S92" s="392" t="n"/>
      <c r="T92" s="392" t="n"/>
      <c r="U92" s="392" t="n"/>
      <c r="V92" s="392" t="n"/>
      <c r="W92" s="392" t="n"/>
    </row>
    <row r="93" customFormat="1" s="394">
      <c r="C93" s="392" t="n"/>
      <c r="D93" s="396" t="n"/>
      <c r="E93" s="397" t="n"/>
      <c r="F93" s="396" t="n"/>
      <c r="G93" s="397" t="n"/>
      <c r="H93" s="397" t="n"/>
      <c r="I93" s="397" t="n"/>
      <c r="J93" s="3163" t="n"/>
      <c r="K93" s="397" t="n"/>
      <c r="L93" s="3163" t="n"/>
      <c r="O93" s="392" t="n"/>
      <c r="P93" s="392" t="n"/>
      <c r="Q93" s="392" t="n"/>
      <c r="R93" s="392" t="n"/>
      <c r="S93" s="392" t="n"/>
      <c r="T93" s="392" t="n"/>
      <c r="U93" s="392" t="n"/>
      <c r="V93" s="392" t="n"/>
      <c r="W93" s="392" t="n"/>
    </row>
    <row r="94" customFormat="1" s="394">
      <c r="C94" s="392" t="n"/>
      <c r="D94" s="396" t="n"/>
      <c r="E94" s="397" t="n"/>
      <c r="F94" s="396" t="n"/>
      <c r="G94" s="397" t="n"/>
      <c r="H94" s="397" t="n"/>
      <c r="I94" s="397" t="n"/>
      <c r="J94" s="3163" t="n"/>
      <c r="K94" s="397" t="n"/>
      <c r="L94" s="3163" t="n"/>
      <c r="O94" s="392" t="n"/>
      <c r="P94" s="392" t="n"/>
      <c r="Q94" s="392" t="n"/>
      <c r="R94" s="392" t="n"/>
      <c r="S94" s="392" t="n"/>
      <c r="T94" s="392" t="n"/>
      <c r="U94" s="392" t="n"/>
      <c r="V94" s="392" t="n"/>
      <c r="W94" s="392" t="n"/>
    </row>
    <row r="95" customFormat="1" s="394">
      <c r="C95" s="392" t="n"/>
      <c r="D95" s="396" t="n"/>
      <c r="E95" s="397" t="n"/>
      <c r="F95" s="396" t="n"/>
      <c r="G95" s="397" t="n"/>
      <c r="H95" s="397" t="n"/>
      <c r="I95" s="397" t="n"/>
      <c r="J95" s="3163" t="n"/>
      <c r="K95" s="397" t="n"/>
      <c r="L95" s="3163" t="n"/>
      <c r="O95" s="392" t="n"/>
      <c r="P95" s="392" t="n"/>
      <c r="Q95" s="392" t="n"/>
      <c r="R95" s="392" t="n"/>
      <c r="S95" s="392" t="n"/>
      <c r="T95" s="392" t="n"/>
      <c r="U95" s="392" t="n"/>
      <c r="V95" s="392" t="n"/>
      <c r="W95" s="392" t="n"/>
    </row>
    <row r="96" customFormat="1" s="394">
      <c r="C96" s="392" t="n"/>
      <c r="D96" s="396" t="n"/>
      <c r="E96" s="397" t="n"/>
      <c r="F96" s="396" t="n"/>
      <c r="G96" s="397" t="n"/>
      <c r="H96" s="397" t="n"/>
      <c r="I96" s="397" t="n"/>
      <c r="J96" s="3163" t="n"/>
      <c r="K96" s="397" t="n"/>
      <c r="L96" s="3163" t="n"/>
      <c r="O96" s="392" t="n"/>
      <c r="P96" s="392" t="n"/>
      <c r="Q96" s="392" t="n"/>
      <c r="R96" s="392" t="n"/>
      <c r="S96" s="392" t="n"/>
      <c r="T96" s="392" t="n"/>
      <c r="U96" s="392" t="n"/>
      <c r="V96" s="392" t="n"/>
      <c r="W96" s="392" t="n"/>
    </row>
    <row r="97" customFormat="1" s="394">
      <c r="C97" s="392" t="n"/>
      <c r="D97" s="396" t="n"/>
      <c r="E97" s="397" t="n"/>
      <c r="F97" s="396" t="n"/>
      <c r="G97" s="397" t="n"/>
      <c r="H97" s="397" t="n"/>
      <c r="I97" s="397" t="n"/>
      <c r="J97" s="3163" t="n"/>
      <c r="K97" s="397" t="n"/>
      <c r="L97" s="3163" t="n"/>
      <c r="O97" s="392" t="n"/>
      <c r="P97" s="392" t="n"/>
      <c r="Q97" s="392" t="n"/>
      <c r="R97" s="392" t="n"/>
      <c r="S97" s="392" t="n"/>
      <c r="T97" s="392" t="n"/>
      <c r="U97" s="392" t="n"/>
      <c r="V97" s="392" t="n"/>
      <c r="W97" s="392" t="n"/>
    </row>
    <row r="98" customFormat="1" s="394">
      <c r="C98" s="392" t="n"/>
      <c r="D98" s="396" t="n"/>
      <c r="E98" s="397" t="n"/>
      <c r="F98" s="396" t="n"/>
      <c r="G98" s="397" t="n"/>
      <c r="H98" s="397" t="n"/>
      <c r="I98" s="397" t="n"/>
      <c r="J98" s="3163" t="n"/>
      <c r="K98" s="397" t="n"/>
      <c r="L98" s="3163" t="n"/>
      <c r="O98" s="392" t="n"/>
      <c r="P98" s="392" t="n"/>
      <c r="Q98" s="392" t="n"/>
      <c r="R98" s="392" t="n"/>
      <c r="S98" s="392" t="n"/>
      <c r="T98" s="392" t="n"/>
      <c r="U98" s="392" t="n"/>
      <c r="V98" s="392" t="n"/>
      <c r="W98" s="392" t="n"/>
    </row>
    <row r="99" customFormat="1" s="394">
      <c r="C99" s="392" t="n"/>
      <c r="D99" s="396" t="n"/>
      <c r="E99" s="397" t="n"/>
      <c r="F99" s="396" t="n"/>
      <c r="G99" s="397" t="n"/>
      <c r="H99" s="397" t="n"/>
      <c r="I99" s="397" t="n"/>
      <c r="J99" s="3163" t="n"/>
      <c r="K99" s="397" t="n"/>
      <c r="L99" s="3163" t="n"/>
      <c r="O99" s="392" t="n"/>
      <c r="P99" s="392" t="n"/>
      <c r="Q99" s="392" t="n"/>
      <c r="R99" s="392" t="n"/>
      <c r="S99" s="392" t="n"/>
      <c r="T99" s="392" t="n"/>
      <c r="U99" s="392" t="n"/>
      <c r="V99" s="392" t="n"/>
      <c r="W99" s="392" t="n"/>
    </row>
    <row r="100" customFormat="1" s="394">
      <c r="C100" s="392" t="n"/>
      <c r="D100" s="396" t="n"/>
      <c r="E100" s="397" t="n"/>
      <c r="F100" s="396" t="n"/>
      <c r="G100" s="397" t="n"/>
      <c r="H100" s="397" t="n"/>
      <c r="I100" s="397" t="n"/>
      <c r="J100" s="3163" t="n"/>
      <c r="K100" s="397" t="n"/>
      <c r="L100" s="3163" t="n"/>
      <c r="O100" s="392" t="n"/>
      <c r="P100" s="392" t="n"/>
      <c r="Q100" s="392" t="n"/>
      <c r="R100" s="392" t="n"/>
      <c r="S100" s="392" t="n"/>
      <c r="T100" s="392" t="n"/>
      <c r="U100" s="392" t="n"/>
      <c r="V100" s="392" t="n"/>
      <c r="W100" s="392" t="n"/>
    </row>
    <row r="101" customFormat="1" s="394">
      <c r="C101" s="392" t="n"/>
      <c r="D101" s="396" t="n"/>
      <c r="E101" s="397" t="n"/>
      <c r="F101" s="396" t="n"/>
      <c r="G101" s="397" t="n"/>
      <c r="H101" s="397" t="n"/>
      <c r="I101" s="397" t="n"/>
      <c r="J101" s="3163" t="n"/>
      <c r="K101" s="397" t="n"/>
      <c r="L101" s="3163" t="n"/>
      <c r="O101" s="392" t="n"/>
      <c r="P101" s="392" t="n"/>
      <c r="Q101" s="392" t="n"/>
      <c r="R101" s="392" t="n"/>
      <c r="S101" s="392" t="n"/>
      <c r="T101" s="392" t="n"/>
      <c r="U101" s="392" t="n"/>
      <c r="V101" s="392" t="n"/>
      <c r="W101" s="392" t="n"/>
    </row>
    <row r="102" customFormat="1" s="394">
      <c r="C102" s="392" t="n"/>
      <c r="D102" s="396" t="n"/>
      <c r="E102" s="397" t="n"/>
      <c r="F102" s="396" t="n"/>
      <c r="G102" s="397" t="n"/>
      <c r="H102" s="397" t="n"/>
      <c r="I102" s="397" t="n"/>
      <c r="J102" s="3163" t="n"/>
      <c r="K102" s="397" t="n"/>
      <c r="L102" s="3163" t="n"/>
      <c r="O102" s="392" t="n"/>
      <c r="P102" s="392" t="n"/>
      <c r="Q102" s="392" t="n"/>
      <c r="R102" s="392" t="n"/>
      <c r="S102" s="392" t="n"/>
      <c r="T102" s="392" t="n"/>
      <c r="U102" s="392" t="n"/>
      <c r="V102" s="392" t="n"/>
      <c r="W102" s="392" t="n"/>
    </row>
    <row r="103" customFormat="1" s="394">
      <c r="C103" s="392" t="n"/>
      <c r="D103" s="396" t="n"/>
      <c r="E103" s="397" t="n"/>
      <c r="F103" s="396" t="n"/>
      <c r="G103" s="397" t="n"/>
      <c r="H103" s="397" t="n"/>
      <c r="I103" s="397" t="n"/>
      <c r="J103" s="3163" t="n"/>
      <c r="K103" s="397" t="n"/>
      <c r="L103" s="3163" t="n"/>
      <c r="O103" s="392" t="n"/>
      <c r="P103" s="392" t="n"/>
      <c r="Q103" s="392" t="n"/>
      <c r="R103" s="392" t="n"/>
      <c r="S103" s="392" t="n"/>
      <c r="T103" s="392" t="n"/>
      <c r="U103" s="392" t="n"/>
      <c r="V103" s="392" t="n"/>
      <c r="W103" s="392" t="n"/>
    </row>
    <row r="104" customFormat="1" s="394">
      <c r="C104" s="392" t="n"/>
      <c r="D104" s="396" t="n"/>
      <c r="E104" s="397" t="n"/>
      <c r="F104" s="396" t="n"/>
      <c r="G104" s="397" t="n"/>
      <c r="H104" s="397" t="n"/>
      <c r="I104" s="397" t="n"/>
      <c r="J104" s="3163" t="n"/>
      <c r="K104" s="397" t="n"/>
      <c r="L104" s="3163" t="n"/>
      <c r="O104" s="392" t="n"/>
      <c r="P104" s="392" t="n"/>
      <c r="Q104" s="392" t="n"/>
      <c r="R104" s="392" t="n"/>
      <c r="S104" s="392" t="n"/>
      <c r="T104" s="392" t="n"/>
      <c r="U104" s="392" t="n"/>
      <c r="V104" s="392" t="n"/>
      <c r="W104" s="392" t="n"/>
    </row>
    <row r="105" customFormat="1" s="394">
      <c r="C105" s="392" t="n"/>
      <c r="D105" s="396" t="n"/>
      <c r="E105" s="397" t="n"/>
      <c r="F105" s="396" t="n"/>
      <c r="G105" s="397" t="n"/>
      <c r="H105" s="397" t="n"/>
      <c r="I105" s="397" t="n"/>
      <c r="J105" s="3163" t="n"/>
      <c r="K105" s="397" t="n"/>
      <c r="L105" s="3163" t="n"/>
      <c r="O105" s="392" t="n"/>
      <c r="P105" s="392" t="n"/>
      <c r="Q105" s="392" t="n"/>
      <c r="R105" s="392" t="n"/>
      <c r="S105" s="392" t="n"/>
      <c r="T105" s="392" t="n"/>
      <c r="U105" s="392" t="n"/>
      <c r="V105" s="392" t="n"/>
      <c r="W105" s="392" t="n"/>
    </row>
    <row r="106" customFormat="1" s="394">
      <c r="C106" s="392" t="n"/>
      <c r="D106" s="396" t="n"/>
      <c r="E106" s="397" t="n"/>
      <c r="F106" s="396" t="n"/>
      <c r="G106" s="397" t="n"/>
      <c r="H106" s="397" t="n"/>
      <c r="I106" s="397" t="n"/>
      <c r="J106" s="3163" t="n"/>
      <c r="K106" s="397" t="n"/>
      <c r="L106" s="3163" t="n"/>
      <c r="O106" s="392" t="n"/>
      <c r="P106" s="392" t="n"/>
      <c r="Q106" s="392" t="n"/>
      <c r="R106" s="392" t="n"/>
      <c r="S106" s="392" t="n"/>
      <c r="T106" s="392" t="n"/>
      <c r="U106" s="392" t="n"/>
      <c r="V106" s="392" t="n"/>
      <c r="W106" s="392" t="n"/>
    </row>
    <row r="107" customFormat="1" s="394">
      <c r="C107" s="392" t="n"/>
      <c r="D107" s="396" t="n"/>
      <c r="E107" s="397" t="n"/>
      <c r="F107" s="396" t="n"/>
      <c r="G107" s="397" t="n"/>
      <c r="H107" s="397" t="n"/>
      <c r="I107" s="397" t="n"/>
      <c r="J107" s="3163" t="n"/>
      <c r="K107" s="397" t="n"/>
      <c r="L107" s="3163" t="n"/>
      <c r="O107" s="392" t="n"/>
      <c r="P107" s="392" t="n"/>
      <c r="Q107" s="392" t="n"/>
      <c r="R107" s="392" t="n"/>
      <c r="S107" s="392" t="n"/>
      <c r="T107" s="392" t="n"/>
      <c r="U107" s="392" t="n"/>
      <c r="V107" s="392" t="n"/>
      <c r="W107" s="392" t="n"/>
    </row>
    <row r="108" customFormat="1" s="394">
      <c r="C108" s="392" t="n"/>
      <c r="D108" s="396" t="n"/>
      <c r="E108" s="397" t="n"/>
      <c r="F108" s="396" t="n"/>
      <c r="G108" s="397" t="n"/>
      <c r="H108" s="397" t="n"/>
      <c r="I108" s="397" t="n"/>
      <c r="J108" s="3163" t="n"/>
      <c r="K108" s="397" t="n"/>
      <c r="L108" s="3163" t="n"/>
      <c r="O108" s="392" t="n"/>
      <c r="P108" s="392" t="n"/>
      <c r="Q108" s="392" t="n"/>
      <c r="R108" s="392" t="n"/>
      <c r="S108" s="392" t="n"/>
      <c r="T108" s="392" t="n"/>
      <c r="U108" s="392" t="n"/>
      <c r="V108" s="392" t="n"/>
      <c r="W108" s="392" t="n"/>
    </row>
    <row r="109" customFormat="1" s="394">
      <c r="C109" s="392" t="n"/>
      <c r="D109" s="396" t="n"/>
      <c r="E109" s="397" t="n"/>
      <c r="F109" s="396" t="n"/>
      <c r="G109" s="397" t="n"/>
      <c r="H109" s="397" t="n"/>
      <c r="I109" s="397" t="n"/>
      <c r="J109" s="3163" t="n"/>
      <c r="K109" s="397" t="n"/>
      <c r="L109" s="3163" t="n"/>
      <c r="O109" s="392" t="n"/>
      <c r="P109" s="392" t="n"/>
      <c r="Q109" s="392" t="n"/>
      <c r="R109" s="392" t="n"/>
      <c r="S109" s="392" t="n"/>
      <c r="T109" s="392" t="n"/>
      <c r="U109" s="392" t="n"/>
      <c r="V109" s="392" t="n"/>
      <c r="W109" s="392" t="n"/>
    </row>
    <row r="110" customFormat="1" s="394">
      <c r="C110" s="392" t="n"/>
      <c r="D110" s="396" t="n"/>
      <c r="E110" s="397" t="n"/>
      <c r="F110" s="396" t="n"/>
      <c r="G110" s="397" t="n"/>
      <c r="H110" s="397" t="n"/>
      <c r="I110" s="397" t="n"/>
      <c r="J110" s="3163" t="n"/>
      <c r="K110" s="397" t="n"/>
      <c r="L110" s="3163" t="n"/>
      <c r="O110" s="392" t="n"/>
      <c r="P110" s="392" t="n"/>
      <c r="Q110" s="392" t="n"/>
      <c r="R110" s="392" t="n"/>
      <c r="S110" s="392" t="n"/>
      <c r="T110" s="392" t="n"/>
      <c r="U110" s="392" t="n"/>
      <c r="V110" s="392" t="n"/>
      <c r="W110" s="392" t="n"/>
    </row>
    <row r="111" customFormat="1" s="394">
      <c r="C111" s="392" t="n"/>
      <c r="D111" s="396" t="n"/>
      <c r="E111" s="397" t="n"/>
      <c r="F111" s="396" t="n"/>
      <c r="G111" s="397" t="n"/>
      <c r="H111" s="397" t="n"/>
      <c r="I111" s="397" t="n"/>
      <c r="J111" s="3163" t="n"/>
      <c r="K111" s="397" t="n"/>
      <c r="L111" s="3163" t="n"/>
      <c r="O111" s="392" t="n"/>
      <c r="P111" s="392" t="n"/>
      <c r="Q111" s="392" t="n"/>
      <c r="R111" s="392" t="n"/>
      <c r="S111" s="392" t="n"/>
      <c r="T111" s="392" t="n"/>
      <c r="U111" s="392" t="n"/>
      <c r="V111" s="392" t="n"/>
      <c r="W111" s="392" t="n"/>
    </row>
    <row r="112" customFormat="1" s="394">
      <c r="C112" s="392" t="n"/>
      <c r="D112" s="396" t="n"/>
      <c r="E112" s="397" t="n"/>
      <c r="F112" s="396" t="n"/>
      <c r="G112" s="397" t="n"/>
      <c r="H112" s="397" t="n"/>
      <c r="I112" s="397" t="n"/>
      <c r="J112" s="3163" t="n"/>
      <c r="K112" s="397" t="n"/>
      <c r="L112" s="3163" t="n"/>
      <c r="O112" s="392" t="n"/>
      <c r="P112" s="392" t="n"/>
      <c r="Q112" s="392" t="n"/>
      <c r="R112" s="392" t="n"/>
      <c r="S112" s="392" t="n"/>
      <c r="T112" s="392" t="n"/>
      <c r="U112" s="392" t="n"/>
      <c r="V112" s="392" t="n"/>
      <c r="W112" s="392" t="n"/>
    </row>
    <row r="113" customFormat="1" s="394">
      <c r="C113" s="392" t="n"/>
      <c r="D113" s="396" t="n"/>
      <c r="E113" s="397" t="n"/>
      <c r="F113" s="396" t="n"/>
      <c r="G113" s="397" t="n"/>
      <c r="H113" s="397" t="n"/>
      <c r="I113" s="397" t="n"/>
      <c r="J113" s="3163" t="n"/>
      <c r="K113" s="397" t="n"/>
      <c r="L113" s="3163" t="n"/>
      <c r="O113" s="392" t="n"/>
      <c r="P113" s="392" t="n"/>
      <c r="Q113" s="392" t="n"/>
      <c r="R113" s="392" t="n"/>
      <c r="S113" s="392" t="n"/>
      <c r="T113" s="392" t="n"/>
      <c r="U113" s="392" t="n"/>
      <c r="V113" s="392" t="n"/>
      <c r="W113" s="392" t="n"/>
    </row>
    <row r="114" customFormat="1" s="394">
      <c r="C114" s="392" t="n"/>
      <c r="D114" s="396" t="n"/>
      <c r="E114" s="397" t="n"/>
      <c r="F114" s="396" t="n"/>
      <c r="G114" s="397" t="n"/>
      <c r="H114" s="397" t="n"/>
      <c r="I114" s="397" t="n"/>
      <c r="J114" s="3163" t="n"/>
      <c r="K114" s="397" t="n"/>
      <c r="L114" s="3163" t="n"/>
      <c r="O114" s="392" t="n"/>
      <c r="P114" s="392" t="n"/>
      <c r="Q114" s="392" t="n"/>
      <c r="R114" s="392" t="n"/>
      <c r="S114" s="392" t="n"/>
      <c r="T114" s="392" t="n"/>
      <c r="U114" s="392" t="n"/>
      <c r="V114" s="392" t="n"/>
      <c r="W114" s="392" t="n"/>
    </row>
    <row r="115" customFormat="1" s="394">
      <c r="C115" s="392" t="n"/>
      <c r="D115" s="396" t="n"/>
      <c r="E115" s="397" t="n"/>
      <c r="F115" s="396" t="n"/>
      <c r="G115" s="397" t="n"/>
      <c r="H115" s="397" t="n"/>
      <c r="I115" s="397" t="n"/>
      <c r="J115" s="3163" t="n"/>
      <c r="K115" s="397" t="n"/>
      <c r="L115" s="3163" t="n"/>
      <c r="O115" s="392" t="n"/>
      <c r="P115" s="392" t="n"/>
      <c r="Q115" s="392" t="n"/>
      <c r="R115" s="392" t="n"/>
      <c r="S115" s="392" t="n"/>
      <c r="T115" s="392" t="n"/>
      <c r="U115" s="392" t="n"/>
      <c r="V115" s="392" t="n"/>
      <c r="W115" s="392" t="n"/>
    </row>
    <row r="116" customFormat="1" s="394">
      <c r="C116" s="392" t="n"/>
      <c r="D116" s="396" t="n"/>
      <c r="E116" s="397" t="n"/>
      <c r="F116" s="396" t="n"/>
      <c r="G116" s="397" t="n"/>
      <c r="H116" s="397" t="n"/>
      <c r="I116" s="397" t="n"/>
      <c r="J116" s="3163" t="n"/>
      <c r="K116" s="397" t="n"/>
      <c r="L116" s="3163" t="n"/>
      <c r="O116" s="392" t="n"/>
      <c r="P116" s="392" t="n"/>
      <c r="Q116" s="392" t="n"/>
      <c r="R116" s="392" t="n"/>
      <c r="S116" s="392" t="n"/>
      <c r="T116" s="392" t="n"/>
      <c r="U116" s="392" t="n"/>
      <c r="V116" s="392" t="n"/>
      <c r="W116" s="392" t="n"/>
    </row>
    <row r="117" customFormat="1" s="394">
      <c r="C117" s="392" t="n"/>
      <c r="D117" s="396" t="n"/>
      <c r="E117" s="397" t="n"/>
      <c r="F117" s="396" t="n"/>
      <c r="G117" s="397" t="n"/>
      <c r="H117" s="397" t="n"/>
      <c r="I117" s="397" t="n"/>
      <c r="J117" s="3163" t="n"/>
      <c r="K117" s="397" t="n"/>
      <c r="L117" s="3163" t="n"/>
      <c r="O117" s="392" t="n"/>
      <c r="P117" s="392" t="n"/>
      <c r="Q117" s="392" t="n"/>
      <c r="R117" s="392" t="n"/>
      <c r="S117" s="392" t="n"/>
      <c r="T117" s="392" t="n"/>
      <c r="U117" s="392" t="n"/>
      <c r="V117" s="392" t="n"/>
      <c r="W117" s="392" t="n"/>
    </row>
    <row r="118" customFormat="1" s="394">
      <c r="C118" s="392" t="n"/>
      <c r="D118" s="396" t="n"/>
      <c r="E118" s="397" t="n"/>
      <c r="F118" s="396" t="n"/>
      <c r="G118" s="397" t="n"/>
      <c r="H118" s="397" t="n"/>
      <c r="I118" s="397" t="n"/>
      <c r="J118" s="3163" t="n"/>
      <c r="K118" s="397" t="n"/>
      <c r="L118" s="3163" t="n"/>
      <c r="O118" s="392" t="n"/>
      <c r="P118" s="392" t="n"/>
      <c r="Q118" s="392" t="n"/>
      <c r="R118" s="392" t="n"/>
      <c r="S118" s="392" t="n"/>
      <c r="T118" s="392" t="n"/>
      <c r="U118" s="392" t="n"/>
      <c r="V118" s="392" t="n"/>
      <c r="W118" s="392" t="n"/>
    </row>
    <row r="119" customFormat="1" s="394">
      <c r="C119" s="392" t="n"/>
      <c r="D119" s="396" t="n"/>
      <c r="E119" s="397" t="n"/>
      <c r="F119" s="396" t="n"/>
      <c r="G119" s="397" t="n"/>
      <c r="H119" s="397" t="n"/>
      <c r="I119" s="397" t="n"/>
      <c r="J119" s="3163" t="n"/>
      <c r="K119" s="397" t="n"/>
      <c r="L119" s="3163" t="n"/>
      <c r="O119" s="392" t="n"/>
      <c r="P119" s="392" t="n"/>
      <c r="Q119" s="392" t="n"/>
      <c r="R119" s="392" t="n"/>
      <c r="S119" s="392" t="n"/>
      <c r="T119" s="392" t="n"/>
      <c r="U119" s="392" t="n"/>
      <c r="V119" s="392" t="n"/>
      <c r="W119" s="392" t="n"/>
    </row>
    <row r="120" customFormat="1" s="394">
      <c r="C120" s="392" t="n"/>
      <c r="D120" s="396" t="n"/>
      <c r="E120" s="397" t="n"/>
      <c r="F120" s="396" t="n"/>
      <c r="G120" s="397" t="n"/>
      <c r="H120" s="397" t="n"/>
      <c r="I120" s="397" t="n"/>
      <c r="J120" s="3163" t="n"/>
      <c r="K120" s="397" t="n"/>
      <c r="L120" s="3163" t="n"/>
      <c r="O120" s="392" t="n"/>
      <c r="P120" s="392" t="n"/>
      <c r="Q120" s="392" t="n"/>
      <c r="R120" s="392" t="n"/>
      <c r="S120" s="392" t="n"/>
      <c r="T120" s="392" t="n"/>
      <c r="U120" s="392" t="n"/>
      <c r="V120" s="392" t="n"/>
      <c r="W120" s="392" t="n"/>
    </row>
    <row r="121" customFormat="1" s="394">
      <c r="C121" s="392" t="n"/>
      <c r="D121" s="396" t="n"/>
      <c r="E121" s="397" t="n"/>
      <c r="F121" s="396" t="n"/>
      <c r="G121" s="397" t="n"/>
      <c r="H121" s="397" t="n"/>
      <c r="I121" s="397" t="n"/>
      <c r="J121" s="3163" t="n"/>
      <c r="K121" s="397" t="n"/>
      <c r="L121" s="3163" t="n"/>
      <c r="O121" s="392" t="n"/>
      <c r="P121" s="392" t="n"/>
      <c r="Q121" s="392" t="n"/>
      <c r="R121" s="392" t="n"/>
      <c r="S121" s="392" t="n"/>
      <c r="T121" s="392" t="n"/>
      <c r="U121" s="392" t="n"/>
      <c r="V121" s="392" t="n"/>
      <c r="W121" s="392" t="n"/>
    </row>
    <row r="122" customFormat="1" s="394">
      <c r="C122" s="392" t="n"/>
      <c r="D122" s="396" t="n"/>
      <c r="E122" s="397" t="n"/>
      <c r="F122" s="396" t="n"/>
      <c r="G122" s="397" t="n"/>
      <c r="H122" s="397" t="n"/>
      <c r="I122" s="397" t="n"/>
      <c r="J122" s="3163" t="n"/>
      <c r="K122" s="397" t="n"/>
      <c r="L122" s="3163" t="n"/>
      <c r="O122" s="392" t="n"/>
      <c r="P122" s="392" t="n"/>
      <c r="Q122" s="392" t="n"/>
      <c r="R122" s="392" t="n"/>
      <c r="S122" s="392" t="n"/>
      <c r="T122" s="392" t="n"/>
      <c r="U122" s="392" t="n"/>
      <c r="V122" s="392" t="n"/>
      <c r="W122" s="392" t="n"/>
    </row>
    <row r="123" customFormat="1" s="394">
      <c r="C123" s="392" t="n"/>
      <c r="D123" s="396" t="n"/>
      <c r="E123" s="397" t="n"/>
      <c r="F123" s="396" t="n"/>
      <c r="G123" s="397" t="n"/>
      <c r="H123" s="397" t="n"/>
      <c r="I123" s="397" t="n"/>
      <c r="J123" s="3163" t="n"/>
      <c r="K123" s="397" t="n"/>
      <c r="L123" s="3163" t="n"/>
      <c r="O123" s="392" t="n"/>
      <c r="P123" s="392" t="n"/>
      <c r="Q123" s="392" t="n"/>
      <c r="R123" s="392" t="n"/>
      <c r="S123" s="392" t="n"/>
      <c r="T123" s="392" t="n"/>
      <c r="U123" s="392" t="n"/>
      <c r="V123" s="392" t="n"/>
      <c r="W123" s="392" t="n"/>
    </row>
    <row r="124" customFormat="1" s="394">
      <c r="C124" s="392" t="n"/>
      <c r="D124" s="396" t="n"/>
      <c r="E124" s="397" t="n"/>
      <c r="F124" s="396" t="n"/>
      <c r="G124" s="397" t="n"/>
      <c r="H124" s="397" t="n"/>
      <c r="I124" s="397" t="n"/>
      <c r="J124" s="3163" t="n"/>
      <c r="K124" s="397" t="n"/>
      <c r="L124" s="3163" t="n"/>
      <c r="O124" s="392" t="n"/>
      <c r="P124" s="392" t="n"/>
      <c r="Q124" s="392" t="n"/>
      <c r="R124" s="392" t="n"/>
      <c r="S124" s="392" t="n"/>
      <c r="T124" s="392" t="n"/>
      <c r="U124" s="392" t="n"/>
      <c r="V124" s="392" t="n"/>
      <c r="W124" s="392" t="n"/>
    </row>
    <row r="125" customFormat="1" s="394">
      <c r="C125" s="392" t="n"/>
      <c r="D125" s="396" t="n"/>
      <c r="E125" s="397" t="n"/>
      <c r="F125" s="396" t="n"/>
      <c r="G125" s="397" t="n"/>
      <c r="H125" s="397" t="n"/>
      <c r="I125" s="397" t="n"/>
      <c r="J125" s="3163" t="n"/>
      <c r="K125" s="397" t="n"/>
      <c r="L125" s="3163" t="n"/>
      <c r="O125" s="392" t="n"/>
      <c r="P125" s="392" t="n"/>
      <c r="Q125" s="392" t="n"/>
      <c r="R125" s="392" t="n"/>
      <c r="S125" s="392" t="n"/>
      <c r="T125" s="392" t="n"/>
      <c r="U125" s="392" t="n"/>
      <c r="V125" s="392" t="n"/>
      <c r="W125" s="392" t="n"/>
    </row>
    <row r="126" customFormat="1" s="394">
      <c r="C126" s="392" t="n"/>
      <c r="D126" s="396" t="n"/>
      <c r="E126" s="397" t="n"/>
      <c r="F126" s="396" t="n"/>
      <c r="G126" s="397" t="n"/>
      <c r="H126" s="397" t="n"/>
      <c r="I126" s="397" t="n"/>
      <c r="J126" s="3163" t="n"/>
      <c r="K126" s="397" t="n"/>
      <c r="L126" s="3163" t="n"/>
      <c r="O126" s="392" t="n"/>
      <c r="P126" s="392" t="n"/>
      <c r="Q126" s="392" t="n"/>
      <c r="R126" s="392" t="n"/>
      <c r="S126" s="392" t="n"/>
      <c r="T126" s="392" t="n"/>
      <c r="U126" s="392" t="n"/>
      <c r="V126" s="392" t="n"/>
      <c r="W126" s="392" t="n"/>
    </row>
    <row r="127" customFormat="1" s="394">
      <c r="C127" s="392" t="n"/>
      <c r="D127" s="396" t="n"/>
      <c r="E127" s="397" t="n"/>
      <c r="F127" s="396" t="n"/>
      <c r="G127" s="397" t="n"/>
      <c r="H127" s="397" t="n"/>
      <c r="I127" s="397" t="n"/>
      <c r="J127" s="3163" t="n"/>
      <c r="K127" s="397" t="n"/>
      <c r="L127" s="3163" t="n"/>
      <c r="O127" s="392" t="n"/>
      <c r="P127" s="392" t="n"/>
      <c r="Q127" s="392" t="n"/>
      <c r="R127" s="392" t="n"/>
      <c r="S127" s="392" t="n"/>
      <c r="T127" s="392" t="n"/>
      <c r="U127" s="392" t="n"/>
      <c r="V127" s="392" t="n"/>
      <c r="W127" s="392" t="n"/>
    </row>
    <row r="128" customFormat="1" s="394">
      <c r="C128" s="392" t="n"/>
      <c r="D128" s="396" t="n"/>
      <c r="E128" s="397" t="n"/>
      <c r="F128" s="396" t="n"/>
      <c r="G128" s="397" t="n"/>
      <c r="H128" s="397" t="n"/>
      <c r="I128" s="397" t="n"/>
      <c r="J128" s="3163" t="n"/>
      <c r="K128" s="397" t="n"/>
      <c r="L128" s="3163" t="n"/>
      <c r="O128" s="392" t="n"/>
      <c r="P128" s="392" t="n"/>
      <c r="Q128" s="392" t="n"/>
      <c r="R128" s="392" t="n"/>
      <c r="S128" s="392" t="n"/>
      <c r="T128" s="392" t="n"/>
      <c r="U128" s="392" t="n"/>
      <c r="V128" s="392" t="n"/>
      <c r="W128" s="392" t="n"/>
    </row>
    <row r="129" customFormat="1" s="394">
      <c r="C129" s="392" t="n"/>
      <c r="D129" s="396" t="n"/>
      <c r="E129" s="397" t="n"/>
      <c r="F129" s="396" t="n"/>
      <c r="G129" s="397" t="n"/>
      <c r="H129" s="397" t="n"/>
      <c r="I129" s="397" t="n"/>
      <c r="J129" s="3163" t="n"/>
      <c r="K129" s="397" t="n"/>
      <c r="L129" s="3163" t="n"/>
      <c r="O129" s="392" t="n"/>
      <c r="P129" s="392" t="n"/>
      <c r="Q129" s="392" t="n"/>
      <c r="R129" s="392" t="n"/>
      <c r="S129" s="392" t="n"/>
      <c r="T129" s="392" t="n"/>
      <c r="U129" s="392" t="n"/>
      <c r="V129" s="392" t="n"/>
      <c r="W129" s="392" t="n"/>
    </row>
    <row r="130" customFormat="1" s="394">
      <c r="C130" s="392" t="n"/>
      <c r="D130" s="396" t="n"/>
      <c r="E130" s="397" t="n"/>
      <c r="F130" s="396" t="n"/>
      <c r="G130" s="397" t="n"/>
      <c r="H130" s="397" t="n"/>
      <c r="I130" s="397" t="n"/>
      <c r="J130" s="3163" t="n"/>
      <c r="K130" s="397" t="n"/>
      <c r="L130" s="3163" t="n"/>
      <c r="O130" s="392" t="n"/>
      <c r="P130" s="392" t="n"/>
      <c r="Q130" s="392" t="n"/>
      <c r="R130" s="392" t="n"/>
      <c r="S130" s="392" t="n"/>
      <c r="T130" s="392" t="n"/>
      <c r="U130" s="392" t="n"/>
      <c r="V130" s="392" t="n"/>
      <c r="W130" s="392" t="n"/>
    </row>
    <row r="131" customFormat="1" s="394">
      <c r="C131" s="392" t="n"/>
      <c r="D131" s="396" t="n"/>
      <c r="E131" s="397" t="n"/>
      <c r="F131" s="396" t="n"/>
      <c r="G131" s="397" t="n"/>
      <c r="H131" s="397" t="n"/>
      <c r="I131" s="397" t="n"/>
      <c r="J131" s="3163" t="n"/>
      <c r="K131" s="397" t="n"/>
      <c r="L131" s="3163" t="n"/>
      <c r="O131" s="392" t="n"/>
      <c r="P131" s="392" t="n"/>
      <c r="Q131" s="392" t="n"/>
      <c r="R131" s="392" t="n"/>
      <c r="S131" s="392" t="n"/>
      <c r="T131" s="392" t="n"/>
      <c r="U131" s="392" t="n"/>
      <c r="V131" s="392" t="n"/>
      <c r="W131" s="392" t="n"/>
    </row>
    <row r="132" customFormat="1" s="394">
      <c r="C132" s="392" t="n"/>
      <c r="D132" s="396" t="n"/>
      <c r="E132" s="397" t="n"/>
      <c r="F132" s="396" t="n"/>
      <c r="G132" s="397" t="n"/>
      <c r="H132" s="397" t="n"/>
      <c r="I132" s="397" t="n"/>
      <c r="J132" s="3163" t="n"/>
      <c r="K132" s="397" t="n"/>
      <c r="L132" s="3163" t="n"/>
      <c r="O132" s="392" t="n"/>
      <c r="P132" s="392" t="n"/>
      <c r="Q132" s="392" t="n"/>
      <c r="R132" s="392" t="n"/>
      <c r="S132" s="392" t="n"/>
      <c r="T132" s="392" t="n"/>
      <c r="U132" s="392" t="n"/>
      <c r="V132" s="392" t="n"/>
      <c r="W132" s="392" t="n"/>
    </row>
    <row r="133" customFormat="1" s="394">
      <c r="C133" s="392" t="n"/>
      <c r="D133" s="396" t="n"/>
      <c r="E133" s="397" t="n"/>
      <c r="F133" s="396" t="n"/>
      <c r="G133" s="397" t="n"/>
      <c r="H133" s="397" t="n"/>
      <c r="I133" s="397" t="n"/>
      <c r="J133" s="3163" t="n"/>
      <c r="K133" s="397" t="n"/>
      <c r="L133" s="3163" t="n"/>
      <c r="O133" s="392" t="n"/>
      <c r="P133" s="392" t="n"/>
      <c r="Q133" s="392" t="n"/>
      <c r="R133" s="392" t="n"/>
      <c r="S133" s="392" t="n"/>
      <c r="T133" s="392" t="n"/>
      <c r="U133" s="392" t="n"/>
      <c r="V133" s="392" t="n"/>
      <c r="W133" s="392" t="n"/>
    </row>
    <row r="134" customFormat="1" s="394">
      <c r="C134" s="392" t="n"/>
      <c r="D134" s="396" t="n"/>
      <c r="E134" s="397" t="n"/>
      <c r="F134" s="396" t="n"/>
      <c r="G134" s="397" t="n"/>
      <c r="H134" s="397" t="n"/>
      <c r="I134" s="397" t="n"/>
      <c r="J134" s="3163" t="n"/>
      <c r="K134" s="397" t="n"/>
      <c r="L134" s="3163" t="n"/>
      <c r="O134" s="392" t="n"/>
      <c r="P134" s="392" t="n"/>
      <c r="Q134" s="392" t="n"/>
      <c r="R134" s="392" t="n"/>
      <c r="S134" s="392" t="n"/>
      <c r="T134" s="392" t="n"/>
      <c r="U134" s="392" t="n"/>
      <c r="V134" s="392" t="n"/>
      <c r="W134" s="392" t="n"/>
    </row>
    <row r="135" customFormat="1" s="394">
      <c r="C135" s="392" t="n"/>
      <c r="D135" s="396" t="n"/>
      <c r="E135" s="397" t="n"/>
      <c r="F135" s="396" t="n"/>
      <c r="G135" s="397" t="n"/>
      <c r="H135" s="397" t="n"/>
      <c r="I135" s="397" t="n"/>
      <c r="J135" s="3163" t="n"/>
      <c r="K135" s="397" t="n"/>
      <c r="L135" s="3163" t="n"/>
      <c r="O135" s="392" t="n"/>
      <c r="P135" s="392" t="n"/>
      <c r="Q135" s="392" t="n"/>
      <c r="R135" s="392" t="n"/>
      <c r="S135" s="392" t="n"/>
      <c r="T135" s="392" t="n"/>
      <c r="U135" s="392" t="n"/>
      <c r="V135" s="392" t="n"/>
      <c r="W135" s="392" t="n"/>
    </row>
    <row r="136" customFormat="1" s="394">
      <c r="C136" s="392" t="n"/>
      <c r="D136" s="396" t="n"/>
      <c r="E136" s="397" t="n"/>
      <c r="F136" s="396" t="n"/>
      <c r="G136" s="397" t="n"/>
      <c r="H136" s="397" t="n"/>
      <c r="I136" s="397" t="n"/>
      <c r="J136" s="3163" t="n"/>
      <c r="K136" s="397" t="n"/>
      <c r="L136" s="3163" t="n"/>
      <c r="O136" s="392" t="n"/>
      <c r="P136" s="392" t="n"/>
      <c r="Q136" s="392" t="n"/>
      <c r="R136" s="392" t="n"/>
      <c r="S136" s="392" t="n"/>
      <c r="T136" s="392" t="n"/>
      <c r="U136" s="392" t="n"/>
      <c r="V136" s="392" t="n"/>
      <c r="W136" s="392" t="n"/>
    </row>
    <row r="137" customFormat="1" s="394">
      <c r="C137" s="392" t="n"/>
      <c r="D137" s="396" t="n"/>
      <c r="E137" s="397" t="n"/>
      <c r="F137" s="396" t="n"/>
      <c r="G137" s="397" t="n"/>
      <c r="H137" s="397" t="n"/>
      <c r="I137" s="397" t="n"/>
      <c r="J137" s="3163" t="n"/>
      <c r="K137" s="397" t="n"/>
      <c r="L137" s="3163" t="n"/>
      <c r="O137" s="392" t="n"/>
      <c r="P137" s="392" t="n"/>
      <c r="Q137" s="392" t="n"/>
      <c r="R137" s="392" t="n"/>
      <c r="S137" s="392" t="n"/>
      <c r="T137" s="392" t="n"/>
      <c r="U137" s="392" t="n"/>
      <c r="V137" s="392" t="n"/>
      <c r="W137" s="392" t="n"/>
    </row>
    <row r="138" customFormat="1" s="394">
      <c r="C138" s="392" t="n"/>
      <c r="D138" s="396" t="n"/>
      <c r="E138" s="397" t="n"/>
      <c r="F138" s="396" t="n"/>
      <c r="G138" s="397" t="n"/>
      <c r="H138" s="397" t="n"/>
      <c r="I138" s="397" t="n"/>
      <c r="J138" s="3163" t="n"/>
      <c r="K138" s="397" t="n"/>
      <c r="L138" s="3163" t="n"/>
      <c r="O138" s="392" t="n"/>
      <c r="P138" s="392" t="n"/>
      <c r="Q138" s="392" t="n"/>
      <c r="R138" s="392" t="n"/>
      <c r="S138" s="392" t="n"/>
      <c r="T138" s="392" t="n"/>
      <c r="U138" s="392" t="n"/>
      <c r="V138" s="392" t="n"/>
      <c r="W138" s="392" t="n"/>
    </row>
    <row r="139" customFormat="1" s="394">
      <c r="C139" s="392" t="n"/>
      <c r="D139" s="396" t="n"/>
      <c r="E139" s="397" t="n"/>
      <c r="F139" s="396" t="n"/>
      <c r="G139" s="397" t="n"/>
      <c r="H139" s="397" t="n"/>
      <c r="I139" s="397" t="n"/>
      <c r="J139" s="3163" t="n"/>
      <c r="K139" s="397" t="n"/>
      <c r="L139" s="3163" t="n"/>
      <c r="O139" s="392" t="n"/>
      <c r="P139" s="392" t="n"/>
      <c r="Q139" s="392" t="n"/>
      <c r="R139" s="392" t="n"/>
      <c r="S139" s="392" t="n"/>
      <c r="T139" s="392" t="n"/>
      <c r="U139" s="392" t="n"/>
      <c r="V139" s="392" t="n"/>
      <c r="W139" s="392" t="n"/>
    </row>
    <row r="140" customFormat="1" s="394">
      <c r="C140" s="392" t="n"/>
      <c r="D140" s="396" t="n"/>
      <c r="E140" s="397" t="n"/>
      <c r="F140" s="396" t="n"/>
      <c r="G140" s="397" t="n"/>
      <c r="H140" s="397" t="n"/>
      <c r="I140" s="397" t="n"/>
      <c r="J140" s="3163" t="n"/>
      <c r="K140" s="397" t="n"/>
      <c r="L140" s="3163" t="n"/>
      <c r="O140" s="392" t="n"/>
      <c r="P140" s="392" t="n"/>
      <c r="Q140" s="392" t="n"/>
      <c r="R140" s="392" t="n"/>
      <c r="S140" s="392" t="n"/>
      <c r="T140" s="392" t="n"/>
      <c r="U140" s="392" t="n"/>
      <c r="V140" s="392" t="n"/>
      <c r="W140" s="392" t="n"/>
    </row>
    <row r="141" customFormat="1" s="394">
      <c r="C141" s="392" t="n"/>
      <c r="D141" s="396" t="n"/>
      <c r="E141" s="397" t="n"/>
      <c r="F141" s="396" t="n"/>
      <c r="G141" s="397" t="n"/>
      <c r="H141" s="397" t="n"/>
      <c r="I141" s="397" t="n"/>
      <c r="J141" s="3163" t="n"/>
      <c r="K141" s="397" t="n"/>
      <c r="L141" s="3163" t="n"/>
      <c r="O141" s="392" t="n"/>
      <c r="P141" s="392" t="n"/>
      <c r="Q141" s="392" t="n"/>
      <c r="R141" s="392" t="n"/>
      <c r="S141" s="392" t="n"/>
      <c r="T141" s="392" t="n"/>
      <c r="U141" s="392" t="n"/>
      <c r="V141" s="392" t="n"/>
      <c r="W141" s="392" t="n"/>
    </row>
    <row r="142" customFormat="1" s="394">
      <c r="C142" s="392" t="n"/>
      <c r="D142" s="396" t="n"/>
      <c r="E142" s="397" t="n"/>
      <c r="F142" s="396" t="n"/>
      <c r="G142" s="397" t="n"/>
      <c r="H142" s="397" t="n"/>
      <c r="I142" s="397" t="n"/>
      <c r="J142" s="3163" t="n"/>
      <c r="K142" s="397" t="n"/>
      <c r="L142" s="3163" t="n"/>
      <c r="O142" s="392" t="n"/>
      <c r="P142" s="392" t="n"/>
      <c r="Q142" s="392" t="n"/>
      <c r="R142" s="392" t="n"/>
      <c r="S142" s="392" t="n"/>
      <c r="T142" s="392" t="n"/>
      <c r="U142" s="392" t="n"/>
      <c r="V142" s="392" t="n"/>
      <c r="W142" s="392" t="n"/>
    </row>
    <row r="143" customFormat="1" s="394">
      <c r="C143" s="392" t="n"/>
      <c r="D143" s="396" t="n"/>
      <c r="E143" s="397" t="n"/>
      <c r="F143" s="396" t="n"/>
      <c r="G143" s="397" t="n"/>
      <c r="H143" s="397" t="n"/>
      <c r="I143" s="397" t="n"/>
      <c r="J143" s="3163" t="n"/>
      <c r="K143" s="397" t="n"/>
      <c r="L143" s="3163" t="n"/>
      <c r="O143" s="392" t="n"/>
      <c r="P143" s="392" t="n"/>
      <c r="Q143" s="392" t="n"/>
      <c r="R143" s="392" t="n"/>
      <c r="S143" s="392" t="n"/>
      <c r="T143" s="392" t="n"/>
      <c r="U143" s="392" t="n"/>
      <c r="V143" s="392" t="n"/>
      <c r="W143" s="392" t="n"/>
    </row>
    <row r="144" customFormat="1" s="394">
      <c r="C144" s="392" t="n"/>
      <c r="D144" s="396" t="n"/>
      <c r="E144" s="397" t="n"/>
      <c r="F144" s="396" t="n"/>
      <c r="G144" s="397" t="n"/>
      <c r="H144" s="397" t="n"/>
      <c r="I144" s="397" t="n"/>
      <c r="J144" s="3163" t="n"/>
      <c r="K144" s="397" t="n"/>
      <c r="L144" s="3163" t="n"/>
      <c r="O144" s="392" t="n"/>
      <c r="P144" s="392" t="n"/>
      <c r="Q144" s="392" t="n"/>
      <c r="R144" s="392" t="n"/>
      <c r="S144" s="392" t="n"/>
      <c r="T144" s="392" t="n"/>
      <c r="U144" s="392" t="n"/>
      <c r="V144" s="392" t="n"/>
      <c r="W144" s="392" t="n"/>
    </row>
    <row r="145" customFormat="1" s="394">
      <c r="C145" s="392" t="n"/>
      <c r="D145" s="396" t="n"/>
      <c r="E145" s="397" t="n"/>
      <c r="F145" s="396" t="n"/>
      <c r="G145" s="397" t="n"/>
      <c r="H145" s="397" t="n"/>
      <c r="I145" s="397" t="n"/>
      <c r="J145" s="3163" t="n"/>
      <c r="K145" s="397" t="n"/>
      <c r="L145" s="3163" t="n"/>
      <c r="O145" s="392" t="n"/>
      <c r="P145" s="392" t="n"/>
      <c r="Q145" s="392" t="n"/>
      <c r="R145" s="392" t="n"/>
      <c r="S145" s="392" t="n"/>
      <c r="T145" s="392" t="n"/>
      <c r="U145" s="392" t="n"/>
      <c r="V145" s="392" t="n"/>
      <c r="W145" s="392" t="n"/>
    </row>
    <row r="146" customFormat="1" s="394">
      <c r="C146" s="392" t="n"/>
      <c r="D146" s="396" t="n"/>
      <c r="E146" s="397" t="n"/>
      <c r="F146" s="396" t="n"/>
      <c r="G146" s="397" t="n"/>
      <c r="H146" s="397" t="n"/>
      <c r="I146" s="397" t="n"/>
      <c r="J146" s="3163" t="n"/>
      <c r="K146" s="397" t="n"/>
      <c r="L146" s="3163" t="n"/>
      <c r="O146" s="392" t="n"/>
      <c r="P146" s="392" t="n"/>
      <c r="Q146" s="392" t="n"/>
      <c r="R146" s="392" t="n"/>
      <c r="S146" s="392" t="n"/>
      <c r="T146" s="392" t="n"/>
      <c r="U146" s="392" t="n"/>
      <c r="V146" s="392" t="n"/>
      <c r="W146" s="392" t="n"/>
    </row>
    <row r="147" customFormat="1" s="394">
      <c r="C147" s="392" t="n"/>
      <c r="D147" s="396" t="n"/>
      <c r="E147" s="397" t="n"/>
      <c r="F147" s="396" t="n"/>
      <c r="G147" s="397" t="n"/>
      <c r="H147" s="397" t="n"/>
      <c r="I147" s="397" t="n"/>
      <c r="J147" s="3163" t="n"/>
      <c r="K147" s="397" t="n"/>
      <c r="L147" s="3163" t="n"/>
      <c r="O147" s="392" t="n"/>
      <c r="P147" s="392" t="n"/>
      <c r="Q147" s="392" t="n"/>
      <c r="R147" s="392" t="n"/>
      <c r="S147" s="392" t="n"/>
      <c r="T147" s="392" t="n"/>
      <c r="U147" s="392" t="n"/>
      <c r="V147" s="392" t="n"/>
      <c r="W147" s="392" t="n"/>
    </row>
    <row r="148" customFormat="1" s="394">
      <c r="C148" s="392" t="n"/>
      <c r="D148" s="396" t="n"/>
      <c r="E148" s="397" t="n"/>
      <c r="F148" s="396" t="n"/>
      <c r="G148" s="397" t="n"/>
      <c r="H148" s="397" t="n"/>
      <c r="I148" s="397" t="n"/>
      <c r="J148" s="3163" t="n"/>
      <c r="K148" s="397" t="n"/>
      <c r="L148" s="3163" t="n"/>
      <c r="O148" s="392" t="n"/>
      <c r="P148" s="392" t="n"/>
      <c r="Q148" s="392" t="n"/>
      <c r="R148" s="392" t="n"/>
      <c r="S148" s="392" t="n"/>
      <c r="T148" s="392" t="n"/>
      <c r="U148" s="392" t="n"/>
      <c r="V148" s="392" t="n"/>
      <c r="W148" s="392" t="n"/>
    </row>
    <row r="149" customFormat="1" s="394">
      <c r="C149" s="392" t="n"/>
      <c r="D149" s="396" t="n"/>
      <c r="E149" s="397" t="n"/>
      <c r="F149" s="396" t="n"/>
      <c r="G149" s="397" t="n"/>
      <c r="H149" s="397" t="n"/>
      <c r="I149" s="397" t="n"/>
      <c r="J149" s="3163" t="n"/>
      <c r="K149" s="397" t="n"/>
      <c r="L149" s="3163" t="n"/>
      <c r="O149" s="392" t="n"/>
      <c r="P149" s="392" t="n"/>
      <c r="Q149" s="392" t="n"/>
      <c r="R149" s="392" t="n"/>
      <c r="S149" s="392" t="n"/>
      <c r="T149" s="392" t="n"/>
      <c r="U149" s="392" t="n"/>
      <c r="V149" s="392" t="n"/>
      <c r="W149" s="392" t="n"/>
    </row>
    <row r="150" customFormat="1" s="394">
      <c r="C150" s="392" t="n"/>
      <c r="D150" s="396" t="n"/>
      <c r="E150" s="397" t="n"/>
      <c r="F150" s="396" t="n"/>
      <c r="G150" s="397" t="n"/>
      <c r="H150" s="397" t="n"/>
      <c r="I150" s="397" t="n"/>
      <c r="J150" s="3163" t="n"/>
      <c r="K150" s="397" t="n"/>
      <c r="L150" s="3163" t="n"/>
      <c r="O150" s="392" t="n"/>
      <c r="P150" s="392" t="n"/>
      <c r="Q150" s="392" t="n"/>
      <c r="R150" s="392" t="n"/>
      <c r="S150" s="392" t="n"/>
      <c r="T150" s="392" t="n"/>
      <c r="U150" s="392" t="n"/>
      <c r="V150" s="392" t="n"/>
      <c r="W150" s="392" t="n"/>
    </row>
    <row r="151" customFormat="1" s="394">
      <c r="C151" s="392" t="n"/>
      <c r="D151" s="396" t="n"/>
      <c r="E151" s="397" t="n"/>
      <c r="F151" s="396" t="n"/>
      <c r="G151" s="397" t="n"/>
      <c r="H151" s="397" t="n"/>
      <c r="I151" s="397" t="n"/>
      <c r="J151" s="3163" t="n"/>
      <c r="K151" s="397" t="n"/>
      <c r="L151" s="3163" t="n"/>
      <c r="O151" s="392" t="n"/>
      <c r="P151" s="392" t="n"/>
      <c r="Q151" s="392" t="n"/>
      <c r="R151" s="392" t="n"/>
      <c r="S151" s="392" t="n"/>
      <c r="T151" s="392" t="n"/>
      <c r="U151" s="392" t="n"/>
      <c r="V151" s="392" t="n"/>
      <c r="W151" s="392" t="n"/>
    </row>
    <row r="152" customFormat="1" s="394">
      <c r="C152" s="392" t="n"/>
      <c r="D152" s="396" t="n"/>
      <c r="E152" s="397" t="n"/>
      <c r="F152" s="396" t="n"/>
      <c r="G152" s="397" t="n"/>
      <c r="H152" s="397" t="n"/>
      <c r="I152" s="397" t="n"/>
      <c r="J152" s="3163" t="n"/>
      <c r="K152" s="397" t="n"/>
      <c r="L152" s="3163" t="n"/>
      <c r="O152" s="392" t="n"/>
      <c r="P152" s="392" t="n"/>
      <c r="Q152" s="392" t="n"/>
      <c r="R152" s="392" t="n"/>
      <c r="S152" s="392" t="n"/>
      <c r="T152" s="392" t="n"/>
      <c r="U152" s="392" t="n"/>
      <c r="V152" s="392" t="n"/>
      <c r="W152" s="392" t="n"/>
    </row>
    <row r="153" customFormat="1" s="394">
      <c r="C153" s="392" t="n"/>
      <c r="D153" s="396" t="n"/>
      <c r="E153" s="397" t="n"/>
      <c r="F153" s="396" t="n"/>
      <c r="G153" s="397" t="n"/>
      <c r="H153" s="397" t="n"/>
      <c r="I153" s="397" t="n"/>
      <c r="J153" s="3163" t="n"/>
      <c r="K153" s="397" t="n"/>
      <c r="L153" s="3163" t="n"/>
      <c r="O153" s="392" t="n"/>
      <c r="P153" s="392" t="n"/>
      <c r="Q153" s="392" t="n"/>
      <c r="R153" s="392" t="n"/>
      <c r="S153" s="392" t="n"/>
      <c r="T153" s="392" t="n"/>
      <c r="U153" s="392" t="n"/>
      <c r="V153" s="392" t="n"/>
      <c r="W153" s="392" t="n"/>
    </row>
    <row r="154" customFormat="1" s="394">
      <c r="C154" s="392" t="n"/>
      <c r="D154" s="396" t="n"/>
      <c r="E154" s="397" t="n"/>
      <c r="F154" s="396" t="n"/>
      <c r="G154" s="397" t="n"/>
      <c r="H154" s="397" t="n"/>
      <c r="I154" s="397" t="n"/>
      <c r="J154" s="3163" t="n"/>
      <c r="K154" s="397" t="n"/>
      <c r="L154" s="3163" t="n"/>
      <c r="O154" s="392" t="n"/>
      <c r="P154" s="392" t="n"/>
      <c r="Q154" s="392" t="n"/>
      <c r="R154" s="392" t="n"/>
      <c r="S154" s="392" t="n"/>
      <c r="T154" s="392" t="n"/>
      <c r="U154" s="392" t="n"/>
      <c r="V154" s="392" t="n"/>
      <c r="W154" s="392" t="n"/>
    </row>
    <row r="155" customFormat="1" s="394">
      <c r="C155" s="392" t="n"/>
      <c r="D155" s="396" t="n"/>
      <c r="E155" s="397" t="n"/>
      <c r="F155" s="396" t="n"/>
      <c r="G155" s="397" t="n"/>
      <c r="H155" s="397" t="n"/>
      <c r="I155" s="397" t="n"/>
      <c r="J155" s="3163" t="n"/>
      <c r="K155" s="397" t="n"/>
      <c r="L155" s="3163" t="n"/>
      <c r="O155" s="392" t="n"/>
      <c r="P155" s="392" t="n"/>
      <c r="Q155" s="392" t="n"/>
      <c r="R155" s="392" t="n"/>
      <c r="S155" s="392" t="n"/>
      <c r="T155" s="392" t="n"/>
      <c r="U155" s="392" t="n"/>
      <c r="V155" s="392" t="n"/>
      <c r="W155" s="392" t="n"/>
    </row>
    <row r="156" customFormat="1" s="394">
      <c r="C156" s="392" t="n"/>
      <c r="D156" s="396" t="n"/>
      <c r="E156" s="397" t="n"/>
      <c r="F156" s="396" t="n"/>
      <c r="G156" s="397" t="n"/>
      <c r="H156" s="397" t="n"/>
      <c r="I156" s="397" t="n"/>
      <c r="J156" s="3163" t="n"/>
      <c r="K156" s="397" t="n"/>
      <c r="L156" s="3163" t="n"/>
      <c r="O156" s="392" t="n"/>
      <c r="P156" s="392" t="n"/>
      <c r="Q156" s="392" t="n"/>
      <c r="R156" s="392" t="n"/>
      <c r="S156" s="392" t="n"/>
      <c r="T156" s="392" t="n"/>
      <c r="U156" s="392" t="n"/>
      <c r="V156" s="392" t="n"/>
      <c r="W156" s="392" t="n"/>
    </row>
    <row r="157" customFormat="1" s="394">
      <c r="C157" s="392" t="n"/>
      <c r="D157" s="396" t="n"/>
      <c r="E157" s="397" t="n"/>
      <c r="F157" s="396" t="n"/>
      <c r="G157" s="397" t="n"/>
      <c r="H157" s="397" t="n"/>
      <c r="I157" s="397" t="n"/>
      <c r="J157" s="3163" t="n"/>
      <c r="K157" s="397" t="n"/>
      <c r="L157" s="3163" t="n"/>
      <c r="O157" s="392" t="n"/>
      <c r="P157" s="392" t="n"/>
      <c r="Q157" s="392" t="n"/>
      <c r="R157" s="392" t="n"/>
      <c r="S157" s="392" t="n"/>
      <c r="T157" s="392" t="n"/>
      <c r="U157" s="392" t="n"/>
      <c r="V157" s="392" t="n"/>
      <c r="W157" s="392" t="n"/>
    </row>
    <row r="158" customFormat="1" s="394">
      <c r="C158" s="392" t="n"/>
      <c r="D158" s="396" t="n"/>
      <c r="E158" s="397" t="n"/>
      <c r="F158" s="396" t="n"/>
      <c r="G158" s="397" t="n"/>
      <c r="H158" s="397" t="n"/>
      <c r="I158" s="397" t="n"/>
      <c r="J158" s="3163" t="n"/>
      <c r="K158" s="397" t="n"/>
      <c r="L158" s="3163" t="n"/>
      <c r="O158" s="392" t="n"/>
      <c r="P158" s="392" t="n"/>
      <c r="Q158" s="392" t="n"/>
      <c r="R158" s="392" t="n"/>
      <c r="S158" s="392" t="n"/>
      <c r="T158" s="392" t="n"/>
      <c r="U158" s="392" t="n"/>
      <c r="V158" s="392" t="n"/>
      <c r="W158" s="392" t="n"/>
    </row>
    <row r="159" customFormat="1" s="394">
      <c r="C159" s="392" t="n"/>
      <c r="D159" s="396" t="n"/>
      <c r="E159" s="397" t="n"/>
      <c r="F159" s="396" t="n"/>
      <c r="G159" s="397" t="n"/>
      <c r="H159" s="397" t="n"/>
      <c r="I159" s="397" t="n"/>
      <c r="J159" s="3163" t="n"/>
      <c r="K159" s="397" t="n"/>
      <c r="L159" s="3163" t="n"/>
      <c r="O159" s="392" t="n"/>
      <c r="P159" s="392" t="n"/>
      <c r="Q159" s="392" t="n"/>
      <c r="R159" s="392" t="n"/>
      <c r="S159" s="392" t="n"/>
      <c r="T159" s="392" t="n"/>
      <c r="U159" s="392" t="n"/>
      <c r="V159" s="392" t="n"/>
      <c r="W159" s="392" t="n"/>
    </row>
    <row r="160" customFormat="1" s="394">
      <c r="C160" s="392" t="n"/>
      <c r="D160" s="396" t="n"/>
      <c r="E160" s="397" t="n"/>
      <c r="F160" s="396" t="n"/>
      <c r="G160" s="397" t="n"/>
      <c r="H160" s="397" t="n"/>
      <c r="I160" s="397" t="n"/>
      <c r="J160" s="3163" t="n"/>
      <c r="K160" s="397" t="n"/>
      <c r="L160" s="3163" t="n"/>
      <c r="O160" s="392" t="n"/>
      <c r="P160" s="392" t="n"/>
      <c r="Q160" s="392" t="n"/>
      <c r="R160" s="392" t="n"/>
      <c r="S160" s="392" t="n"/>
      <c r="T160" s="392" t="n"/>
      <c r="U160" s="392" t="n"/>
      <c r="V160" s="392" t="n"/>
      <c r="W160" s="392" t="n"/>
    </row>
    <row r="161" customFormat="1" s="394">
      <c r="C161" s="392" t="n"/>
      <c r="D161" s="396" t="n"/>
      <c r="E161" s="397" t="n"/>
      <c r="F161" s="396" t="n"/>
      <c r="G161" s="397" t="n"/>
      <c r="H161" s="397" t="n"/>
      <c r="I161" s="397" t="n"/>
      <c r="J161" s="3163" t="n"/>
      <c r="K161" s="397" t="n"/>
      <c r="L161" s="3163" t="n"/>
      <c r="O161" s="392" t="n"/>
      <c r="P161" s="392" t="n"/>
      <c r="Q161" s="392" t="n"/>
      <c r="R161" s="392" t="n"/>
      <c r="S161" s="392" t="n"/>
      <c r="T161" s="392" t="n"/>
      <c r="U161" s="392" t="n"/>
      <c r="V161" s="392" t="n"/>
      <c r="W161" s="392" t="n"/>
    </row>
    <row r="162" customFormat="1" s="394">
      <c r="C162" s="392" t="n"/>
      <c r="D162" s="396" t="n"/>
      <c r="E162" s="397" t="n"/>
      <c r="F162" s="396" t="n"/>
      <c r="G162" s="397" t="n"/>
      <c r="H162" s="397" t="n"/>
      <c r="I162" s="397" t="n"/>
      <c r="J162" s="3163" t="n"/>
      <c r="K162" s="397" t="n"/>
      <c r="L162" s="3163" t="n"/>
      <c r="O162" s="392" t="n"/>
      <c r="P162" s="392" t="n"/>
      <c r="Q162" s="392" t="n"/>
      <c r="R162" s="392" t="n"/>
      <c r="S162" s="392" t="n"/>
      <c r="T162" s="392" t="n"/>
      <c r="U162" s="392" t="n"/>
      <c r="V162" s="392" t="n"/>
      <c r="W162" s="392" t="n"/>
    </row>
    <row r="163" customFormat="1" s="394">
      <c r="C163" s="392" t="n"/>
      <c r="D163" s="396" t="n"/>
      <c r="E163" s="397" t="n"/>
      <c r="F163" s="396" t="n"/>
      <c r="G163" s="397" t="n"/>
      <c r="H163" s="397" t="n"/>
      <c r="I163" s="397" t="n"/>
      <c r="J163" s="3163" t="n"/>
      <c r="K163" s="397" t="n"/>
      <c r="L163" s="3163" t="n"/>
      <c r="O163" s="392" t="n"/>
      <c r="P163" s="392" t="n"/>
      <c r="Q163" s="392" t="n"/>
      <c r="R163" s="392" t="n"/>
      <c r="S163" s="392" t="n"/>
      <c r="T163" s="392" t="n"/>
      <c r="U163" s="392" t="n"/>
      <c r="V163" s="392" t="n"/>
      <c r="W163" s="392" t="n"/>
    </row>
    <row r="164" customFormat="1" s="394">
      <c r="C164" s="392" t="n"/>
      <c r="D164" s="396" t="n"/>
      <c r="E164" s="397" t="n"/>
      <c r="F164" s="396" t="n"/>
      <c r="G164" s="397" t="n"/>
      <c r="H164" s="397" t="n"/>
      <c r="I164" s="397" t="n"/>
      <c r="J164" s="3163" t="n"/>
      <c r="K164" s="397" t="n"/>
      <c r="L164" s="3163" t="n"/>
      <c r="O164" s="392" t="n"/>
      <c r="P164" s="392" t="n"/>
      <c r="Q164" s="392" t="n"/>
      <c r="R164" s="392" t="n"/>
      <c r="S164" s="392" t="n"/>
      <c r="T164" s="392" t="n"/>
      <c r="U164" s="392" t="n"/>
      <c r="V164" s="392" t="n"/>
      <c r="W164" s="392" t="n"/>
    </row>
    <row r="165" customFormat="1" s="394">
      <c r="C165" s="392" t="n"/>
      <c r="D165" s="396" t="n"/>
      <c r="E165" s="397" t="n"/>
      <c r="F165" s="396" t="n"/>
      <c r="G165" s="397" t="n"/>
      <c r="H165" s="397" t="n"/>
      <c r="I165" s="397" t="n"/>
      <c r="J165" s="3163" t="n"/>
      <c r="K165" s="397" t="n"/>
      <c r="L165" s="3163" t="n"/>
      <c r="O165" s="392" t="n"/>
      <c r="P165" s="392" t="n"/>
      <c r="Q165" s="392" t="n"/>
      <c r="R165" s="392" t="n"/>
      <c r="S165" s="392" t="n"/>
      <c r="T165" s="392" t="n"/>
      <c r="U165" s="392" t="n"/>
      <c r="V165" s="392" t="n"/>
      <c r="W165" s="392" t="n"/>
    </row>
    <row r="166" customFormat="1" s="394">
      <c r="C166" s="392" t="n"/>
      <c r="D166" s="396" t="n"/>
      <c r="E166" s="397" t="n"/>
      <c r="F166" s="396" t="n"/>
      <c r="G166" s="397" t="n"/>
      <c r="H166" s="397" t="n"/>
      <c r="I166" s="397" t="n"/>
      <c r="J166" s="3163" t="n"/>
      <c r="K166" s="397" t="n"/>
      <c r="L166" s="3163" t="n"/>
      <c r="O166" s="392" t="n"/>
      <c r="P166" s="392" t="n"/>
      <c r="Q166" s="392" t="n"/>
      <c r="R166" s="392" t="n"/>
      <c r="S166" s="392" t="n"/>
      <c r="T166" s="392" t="n"/>
      <c r="U166" s="392" t="n"/>
      <c r="V166" s="392" t="n"/>
      <c r="W166" s="392" t="n"/>
    </row>
    <row r="167" customFormat="1" s="394">
      <c r="C167" s="392" t="n"/>
      <c r="D167" s="396" t="n"/>
      <c r="E167" s="397" t="n"/>
      <c r="F167" s="396" t="n"/>
      <c r="G167" s="397" t="n"/>
      <c r="H167" s="397" t="n"/>
      <c r="I167" s="397" t="n"/>
      <c r="J167" s="3163" t="n"/>
      <c r="K167" s="397" t="n"/>
      <c r="L167" s="3163" t="n"/>
      <c r="O167" s="392" t="n"/>
      <c r="P167" s="392" t="n"/>
      <c r="Q167" s="392" t="n"/>
      <c r="R167" s="392" t="n"/>
      <c r="S167" s="392" t="n"/>
      <c r="T167" s="392" t="n"/>
      <c r="U167" s="392" t="n"/>
      <c r="V167" s="392" t="n"/>
      <c r="W167" s="392" t="n"/>
    </row>
    <row r="168" customFormat="1" s="394">
      <c r="C168" s="392" t="n"/>
      <c r="D168" s="396" t="n"/>
      <c r="E168" s="397" t="n"/>
      <c r="F168" s="396" t="n"/>
      <c r="G168" s="397" t="n"/>
      <c r="H168" s="397" t="n"/>
      <c r="I168" s="397" t="n"/>
      <c r="J168" s="3163" t="n"/>
      <c r="K168" s="397" t="n"/>
      <c r="L168" s="3163" t="n"/>
      <c r="O168" s="392" t="n"/>
      <c r="P168" s="392" t="n"/>
      <c r="Q168" s="392" t="n"/>
      <c r="R168" s="392" t="n"/>
      <c r="S168" s="392" t="n"/>
      <c r="T168" s="392" t="n"/>
      <c r="U168" s="392" t="n"/>
      <c r="V168" s="392" t="n"/>
      <c r="W168" s="392" t="n"/>
    </row>
    <row r="169" customFormat="1" s="394">
      <c r="C169" s="392" t="n"/>
      <c r="D169" s="396" t="n"/>
      <c r="E169" s="397" t="n"/>
      <c r="F169" s="396" t="n"/>
      <c r="G169" s="397" t="n"/>
      <c r="H169" s="397" t="n"/>
      <c r="I169" s="397" t="n"/>
      <c r="J169" s="3163" t="n"/>
      <c r="K169" s="397" t="n"/>
      <c r="L169" s="3163" t="n"/>
      <c r="O169" s="392" t="n"/>
      <c r="P169" s="392" t="n"/>
      <c r="Q169" s="392" t="n"/>
      <c r="R169" s="392" t="n"/>
      <c r="S169" s="392" t="n"/>
      <c r="T169" s="392" t="n"/>
      <c r="U169" s="392" t="n"/>
      <c r="V169" s="392" t="n"/>
      <c r="W169" s="392" t="n"/>
    </row>
    <row r="170" customFormat="1" s="394">
      <c r="C170" s="392" t="n"/>
      <c r="D170" s="396" t="n"/>
      <c r="E170" s="397" t="n"/>
      <c r="F170" s="396" t="n"/>
      <c r="G170" s="397" t="n"/>
      <c r="H170" s="397" t="n"/>
      <c r="I170" s="397" t="n"/>
      <c r="J170" s="3163" t="n"/>
      <c r="K170" s="397" t="n"/>
      <c r="L170" s="3163" t="n"/>
      <c r="O170" s="392" t="n"/>
      <c r="P170" s="392" t="n"/>
      <c r="Q170" s="392" t="n"/>
      <c r="R170" s="392" t="n"/>
      <c r="S170" s="392" t="n"/>
      <c r="T170" s="392" t="n"/>
      <c r="U170" s="392" t="n"/>
      <c r="V170" s="392" t="n"/>
      <c r="W170" s="392" t="n"/>
    </row>
    <row r="171" customFormat="1" s="394">
      <c r="C171" s="392" t="n"/>
      <c r="D171" s="396" t="n"/>
      <c r="E171" s="397" t="n"/>
      <c r="F171" s="396" t="n"/>
      <c r="G171" s="397" t="n"/>
      <c r="H171" s="397" t="n"/>
      <c r="I171" s="397" t="n"/>
      <c r="J171" s="3163" t="n"/>
      <c r="K171" s="397" t="n"/>
      <c r="L171" s="3163" t="n"/>
      <c r="O171" s="392" t="n"/>
      <c r="P171" s="392" t="n"/>
      <c r="Q171" s="392" t="n"/>
      <c r="R171" s="392" t="n"/>
      <c r="S171" s="392" t="n"/>
      <c r="T171" s="392" t="n"/>
      <c r="U171" s="392" t="n"/>
      <c r="V171" s="392" t="n"/>
      <c r="W171" s="392" t="n"/>
    </row>
    <row r="172" customFormat="1" s="394">
      <c r="C172" s="392" t="n"/>
      <c r="D172" s="396" t="n"/>
      <c r="E172" s="397" t="n"/>
      <c r="F172" s="396" t="n"/>
      <c r="G172" s="397" t="n"/>
      <c r="H172" s="397" t="n"/>
      <c r="I172" s="397" t="n"/>
      <c r="J172" s="3163" t="n"/>
      <c r="K172" s="397" t="n"/>
      <c r="L172" s="3163" t="n"/>
      <c r="O172" s="392" t="n"/>
      <c r="P172" s="392" t="n"/>
      <c r="Q172" s="392" t="n"/>
      <c r="R172" s="392" t="n"/>
      <c r="S172" s="392" t="n"/>
      <c r="T172" s="392" t="n"/>
      <c r="U172" s="392" t="n"/>
      <c r="V172" s="392" t="n"/>
      <c r="W172" s="392" t="n"/>
    </row>
    <row r="173" customFormat="1" s="394">
      <c r="C173" s="392" t="n"/>
      <c r="D173" s="396" t="n"/>
      <c r="E173" s="397" t="n"/>
      <c r="F173" s="396" t="n"/>
      <c r="G173" s="397" t="n"/>
      <c r="H173" s="397" t="n"/>
      <c r="I173" s="397" t="n"/>
      <c r="J173" s="3163" t="n"/>
      <c r="K173" s="397" t="n"/>
      <c r="L173" s="3163" t="n"/>
      <c r="O173" s="392" t="n"/>
      <c r="P173" s="392" t="n"/>
      <c r="Q173" s="392" t="n"/>
      <c r="R173" s="392" t="n"/>
      <c r="S173" s="392" t="n"/>
      <c r="T173" s="392" t="n"/>
      <c r="U173" s="392" t="n"/>
      <c r="V173" s="392" t="n"/>
      <c r="W173" s="392" t="n"/>
    </row>
    <row r="174" customFormat="1" s="394">
      <c r="C174" s="392" t="n"/>
      <c r="D174" s="396" t="n"/>
      <c r="E174" s="397" t="n"/>
      <c r="F174" s="396" t="n"/>
      <c r="G174" s="397" t="n"/>
      <c r="H174" s="397" t="n"/>
      <c r="I174" s="397" t="n"/>
      <c r="J174" s="3163" t="n"/>
      <c r="K174" s="397" t="n"/>
      <c r="L174" s="3163" t="n"/>
      <c r="O174" s="392" t="n"/>
      <c r="P174" s="392" t="n"/>
      <c r="Q174" s="392" t="n"/>
      <c r="R174" s="392" t="n"/>
      <c r="S174" s="392" t="n"/>
      <c r="T174" s="392" t="n"/>
      <c r="U174" s="392" t="n"/>
      <c r="V174" s="392" t="n"/>
      <c r="W174" s="392" t="n"/>
    </row>
    <row r="175" customFormat="1" s="394">
      <c r="C175" s="392" t="n"/>
      <c r="D175" s="396" t="n"/>
      <c r="E175" s="397" t="n"/>
      <c r="F175" s="396" t="n"/>
      <c r="G175" s="397" t="n"/>
      <c r="H175" s="397" t="n"/>
      <c r="I175" s="397" t="n"/>
      <c r="J175" s="3163" t="n"/>
      <c r="K175" s="397" t="n"/>
      <c r="L175" s="3163" t="n"/>
      <c r="O175" s="392" t="n"/>
      <c r="P175" s="392" t="n"/>
      <c r="Q175" s="392" t="n"/>
      <c r="R175" s="392" t="n"/>
      <c r="S175" s="392" t="n"/>
      <c r="T175" s="392" t="n"/>
      <c r="U175" s="392" t="n"/>
      <c r="V175" s="392" t="n"/>
      <c r="W175" s="392" t="n"/>
    </row>
    <row r="176" customFormat="1" s="394">
      <c r="C176" s="392" t="n"/>
      <c r="D176" s="396" t="n"/>
      <c r="E176" s="397" t="n"/>
      <c r="F176" s="396" t="n"/>
      <c r="G176" s="397" t="n"/>
      <c r="H176" s="397" t="n"/>
      <c r="I176" s="397" t="n"/>
      <c r="J176" s="3163" t="n"/>
      <c r="K176" s="397" t="n"/>
      <c r="L176" s="3163" t="n"/>
      <c r="O176" s="392" t="n"/>
      <c r="P176" s="392" t="n"/>
      <c r="Q176" s="392" t="n"/>
      <c r="R176" s="392" t="n"/>
      <c r="S176" s="392" t="n"/>
      <c r="T176" s="392" t="n"/>
      <c r="U176" s="392" t="n"/>
      <c r="V176" s="392" t="n"/>
      <c r="W176" s="392" t="n"/>
    </row>
    <row r="177" customFormat="1" s="394">
      <c r="C177" s="392" t="n"/>
      <c r="D177" s="396" t="n"/>
      <c r="E177" s="397" t="n"/>
      <c r="F177" s="396" t="n"/>
      <c r="G177" s="397" t="n"/>
      <c r="H177" s="397" t="n"/>
      <c r="I177" s="397" t="n"/>
      <c r="J177" s="3163" t="n"/>
      <c r="K177" s="397" t="n"/>
      <c r="L177" s="3163" t="n"/>
      <c r="O177" s="392" t="n"/>
      <c r="P177" s="392" t="n"/>
      <c r="Q177" s="392" t="n"/>
      <c r="R177" s="392" t="n"/>
      <c r="S177" s="392" t="n"/>
      <c r="T177" s="392" t="n"/>
      <c r="U177" s="392" t="n"/>
      <c r="V177" s="392" t="n"/>
      <c r="W177" s="392" t="n"/>
    </row>
    <row r="178" customFormat="1" s="394">
      <c r="C178" s="392" t="n"/>
      <c r="D178" s="396" t="n"/>
      <c r="E178" s="397" t="n"/>
      <c r="F178" s="396" t="n"/>
      <c r="G178" s="397" t="n"/>
      <c r="H178" s="397" t="n"/>
      <c r="I178" s="397" t="n"/>
      <c r="J178" s="3163" t="n"/>
      <c r="K178" s="397" t="n"/>
      <c r="L178" s="3163" t="n"/>
      <c r="O178" s="392" t="n"/>
      <c r="P178" s="392" t="n"/>
      <c r="Q178" s="392" t="n"/>
      <c r="R178" s="392" t="n"/>
      <c r="S178" s="392" t="n"/>
      <c r="T178" s="392" t="n"/>
      <c r="U178" s="392" t="n"/>
      <c r="V178" s="392" t="n"/>
      <c r="W178" s="392" t="n"/>
    </row>
    <row r="179" customFormat="1" s="394">
      <c r="C179" s="392" t="n"/>
      <c r="D179" s="396" t="n"/>
      <c r="E179" s="397" t="n"/>
      <c r="F179" s="396" t="n"/>
      <c r="G179" s="397" t="n"/>
      <c r="H179" s="397" t="n"/>
      <c r="I179" s="397" t="n"/>
      <c r="J179" s="3163" t="n"/>
      <c r="K179" s="397" t="n"/>
      <c r="L179" s="3163" t="n"/>
      <c r="O179" s="392" t="n"/>
      <c r="P179" s="392" t="n"/>
      <c r="Q179" s="392" t="n"/>
      <c r="R179" s="392" t="n"/>
      <c r="S179" s="392" t="n"/>
      <c r="T179" s="392" t="n"/>
      <c r="U179" s="392" t="n"/>
      <c r="V179" s="392" t="n"/>
      <c r="W179" s="392" t="n"/>
    </row>
    <row r="180" customFormat="1" s="394">
      <c r="C180" s="392" t="n"/>
      <c r="D180" s="396" t="n"/>
      <c r="E180" s="397" t="n"/>
      <c r="F180" s="396" t="n"/>
      <c r="G180" s="397" t="n"/>
      <c r="H180" s="397" t="n"/>
      <c r="I180" s="397" t="n"/>
      <c r="J180" s="3163" t="n"/>
      <c r="K180" s="397" t="n"/>
      <c r="L180" s="3163" t="n"/>
      <c r="O180" s="392" t="n"/>
      <c r="P180" s="392" t="n"/>
      <c r="Q180" s="392" t="n"/>
      <c r="R180" s="392" t="n"/>
      <c r="S180" s="392" t="n"/>
      <c r="T180" s="392" t="n"/>
      <c r="U180" s="392" t="n"/>
      <c r="V180" s="392" t="n"/>
      <c r="W180" s="392" t="n"/>
    </row>
    <row r="181" customFormat="1" s="394">
      <c r="C181" s="392" t="n"/>
      <c r="D181" s="396" t="n"/>
      <c r="E181" s="397" t="n"/>
      <c r="F181" s="396" t="n"/>
      <c r="G181" s="397" t="n"/>
      <c r="H181" s="397" t="n"/>
      <c r="I181" s="397" t="n"/>
      <c r="J181" s="3163" t="n"/>
      <c r="K181" s="397" t="n"/>
      <c r="L181" s="3163" t="n"/>
      <c r="O181" s="392" t="n"/>
      <c r="P181" s="392" t="n"/>
      <c r="Q181" s="392" t="n"/>
      <c r="R181" s="392" t="n"/>
      <c r="S181" s="392" t="n"/>
      <c r="T181" s="392" t="n"/>
      <c r="U181" s="392" t="n"/>
      <c r="V181" s="392" t="n"/>
      <c r="W181" s="392" t="n"/>
    </row>
    <row r="182" customFormat="1" s="394">
      <c r="C182" s="392" t="n"/>
      <c r="D182" s="396" t="n"/>
      <c r="E182" s="397" t="n"/>
      <c r="F182" s="396" t="n"/>
      <c r="G182" s="397" t="n"/>
      <c r="H182" s="397" t="n"/>
      <c r="I182" s="397" t="n"/>
      <c r="J182" s="3163" t="n"/>
      <c r="K182" s="397" t="n"/>
      <c r="L182" s="3163" t="n"/>
      <c r="O182" s="392" t="n"/>
      <c r="P182" s="392" t="n"/>
      <c r="Q182" s="392" t="n"/>
      <c r="R182" s="392" t="n"/>
      <c r="S182" s="392" t="n"/>
      <c r="T182" s="392" t="n"/>
      <c r="U182" s="392" t="n"/>
      <c r="V182" s="392" t="n"/>
      <c r="W182" s="392" t="n"/>
    </row>
    <row r="183" customFormat="1" s="394">
      <c r="C183" s="392" t="n"/>
      <c r="D183" s="396" t="n"/>
      <c r="E183" s="397" t="n"/>
      <c r="F183" s="396" t="n"/>
      <c r="G183" s="397" t="n"/>
      <c r="H183" s="397" t="n"/>
      <c r="I183" s="397" t="n"/>
      <c r="J183" s="3163" t="n"/>
      <c r="K183" s="397" t="n"/>
      <c r="L183" s="3163" t="n"/>
      <c r="O183" s="392" t="n"/>
      <c r="P183" s="392" t="n"/>
      <c r="Q183" s="392" t="n"/>
      <c r="R183" s="392" t="n"/>
      <c r="S183" s="392" t="n"/>
      <c r="T183" s="392" t="n"/>
      <c r="U183" s="392" t="n"/>
      <c r="V183" s="392" t="n"/>
      <c r="W183" s="392" t="n"/>
    </row>
    <row r="184" customFormat="1" s="394">
      <c r="C184" s="392" t="n"/>
      <c r="D184" s="396" t="n"/>
      <c r="E184" s="397" t="n"/>
      <c r="F184" s="396" t="n"/>
      <c r="G184" s="397" t="n"/>
      <c r="H184" s="397" t="n"/>
      <c r="I184" s="397" t="n"/>
      <c r="J184" s="3163" t="n"/>
      <c r="K184" s="397" t="n"/>
      <c r="L184" s="3163" t="n"/>
      <c r="O184" s="392" t="n"/>
      <c r="P184" s="392" t="n"/>
      <c r="Q184" s="392" t="n"/>
      <c r="R184" s="392" t="n"/>
      <c r="S184" s="392" t="n"/>
      <c r="T184" s="392" t="n"/>
      <c r="U184" s="392" t="n"/>
      <c r="V184" s="392" t="n"/>
      <c r="W184" s="392" t="n"/>
    </row>
    <row r="185" customFormat="1" s="394">
      <c r="C185" s="392" t="n"/>
      <c r="D185" s="396" t="n"/>
      <c r="E185" s="397" t="n"/>
      <c r="F185" s="396" t="n"/>
      <c r="G185" s="397" t="n"/>
      <c r="H185" s="397" t="n"/>
      <c r="I185" s="397" t="n"/>
      <c r="J185" s="3163" t="n"/>
      <c r="K185" s="397" t="n"/>
      <c r="L185" s="3163" t="n"/>
      <c r="O185" s="392" t="n"/>
      <c r="P185" s="392" t="n"/>
      <c r="Q185" s="392" t="n"/>
      <c r="R185" s="392" t="n"/>
      <c r="S185" s="392" t="n"/>
      <c r="T185" s="392" t="n"/>
      <c r="U185" s="392" t="n"/>
      <c r="V185" s="392" t="n"/>
      <c r="W185" s="392" t="n"/>
    </row>
    <row r="186" customFormat="1" s="394">
      <c r="C186" s="392" t="n"/>
      <c r="D186" s="396" t="n"/>
      <c r="E186" s="397" t="n"/>
      <c r="F186" s="396" t="n"/>
      <c r="G186" s="397" t="n"/>
      <c r="H186" s="397" t="n"/>
      <c r="I186" s="397" t="n"/>
      <c r="J186" s="3163" t="n"/>
      <c r="K186" s="397" t="n"/>
      <c r="L186" s="3163" t="n"/>
      <c r="O186" s="392" t="n"/>
      <c r="P186" s="392" t="n"/>
      <c r="Q186" s="392" t="n"/>
      <c r="R186" s="392" t="n"/>
      <c r="S186" s="392" t="n"/>
      <c r="T186" s="392" t="n"/>
      <c r="U186" s="392" t="n"/>
      <c r="V186" s="392" t="n"/>
      <c r="W186" s="392" t="n"/>
    </row>
    <row r="187" customFormat="1" s="394">
      <c r="C187" s="392" t="n"/>
      <c r="D187" s="396" t="n"/>
      <c r="E187" s="397" t="n"/>
      <c r="F187" s="396" t="n"/>
      <c r="G187" s="397" t="n"/>
      <c r="H187" s="397" t="n"/>
      <c r="I187" s="397" t="n"/>
      <c r="J187" s="3163" t="n"/>
      <c r="K187" s="397" t="n"/>
      <c r="L187" s="3163" t="n"/>
      <c r="O187" s="392" t="n"/>
      <c r="P187" s="392" t="n"/>
      <c r="Q187" s="392" t="n"/>
      <c r="R187" s="392" t="n"/>
      <c r="S187" s="392" t="n"/>
      <c r="T187" s="392" t="n"/>
      <c r="U187" s="392" t="n"/>
      <c r="V187" s="392" t="n"/>
      <c r="W187" s="392" t="n"/>
    </row>
    <row r="188" customFormat="1" s="394">
      <c r="C188" s="392" t="n"/>
      <c r="D188" s="396" t="n"/>
      <c r="E188" s="397" t="n"/>
      <c r="F188" s="396" t="n"/>
      <c r="G188" s="397" t="n"/>
      <c r="H188" s="397" t="n"/>
      <c r="I188" s="397" t="n"/>
      <c r="J188" s="3163" t="n"/>
      <c r="K188" s="397" t="n"/>
      <c r="L188" s="3163" t="n"/>
      <c r="O188" s="392" t="n"/>
      <c r="P188" s="392" t="n"/>
      <c r="Q188" s="392" t="n"/>
      <c r="R188" s="392" t="n"/>
      <c r="S188" s="392" t="n"/>
      <c r="T188" s="392" t="n"/>
      <c r="U188" s="392" t="n"/>
      <c r="V188" s="392" t="n"/>
      <c r="W188" s="392" t="n"/>
    </row>
    <row r="189" customFormat="1" s="394">
      <c r="C189" s="392" t="n"/>
      <c r="D189" s="396" t="n"/>
      <c r="E189" s="397" t="n"/>
      <c r="F189" s="396" t="n"/>
      <c r="G189" s="397" t="n"/>
      <c r="H189" s="397" t="n"/>
      <c r="I189" s="397" t="n"/>
      <c r="J189" s="3163" t="n"/>
      <c r="K189" s="397" t="n"/>
      <c r="L189" s="3163" t="n"/>
      <c r="O189" s="392" t="n"/>
      <c r="P189" s="392" t="n"/>
      <c r="Q189" s="392" t="n"/>
      <c r="R189" s="392" t="n"/>
      <c r="S189" s="392" t="n"/>
      <c r="T189" s="392" t="n"/>
      <c r="U189" s="392" t="n"/>
      <c r="V189" s="392" t="n"/>
      <c r="W189" s="392" t="n"/>
    </row>
    <row r="190" customFormat="1" s="394">
      <c r="C190" s="392" t="n"/>
      <c r="D190" s="396" t="n"/>
      <c r="E190" s="397" t="n"/>
      <c r="F190" s="396" t="n"/>
      <c r="G190" s="397" t="n"/>
      <c r="H190" s="397" t="n"/>
      <c r="I190" s="397" t="n"/>
      <c r="J190" s="3163" t="n"/>
      <c r="K190" s="397" t="n"/>
      <c r="L190" s="3163" t="n"/>
      <c r="O190" s="392" t="n"/>
      <c r="P190" s="392" t="n"/>
      <c r="Q190" s="392" t="n"/>
      <c r="R190" s="392" t="n"/>
      <c r="S190" s="392" t="n"/>
      <c r="T190" s="392" t="n"/>
      <c r="U190" s="392" t="n"/>
      <c r="V190" s="392" t="n"/>
      <c r="W190" s="392" t="n"/>
    </row>
    <row r="191" customFormat="1" s="394">
      <c r="C191" s="392" t="n"/>
      <c r="D191" s="396" t="n"/>
      <c r="E191" s="397" t="n"/>
      <c r="F191" s="396" t="n"/>
      <c r="G191" s="397" t="n"/>
      <c r="H191" s="397" t="n"/>
      <c r="I191" s="397" t="n"/>
      <c r="J191" s="3163" t="n"/>
      <c r="K191" s="397" t="n"/>
      <c r="L191" s="3163" t="n"/>
      <c r="O191" s="392" t="n"/>
      <c r="P191" s="392" t="n"/>
      <c r="Q191" s="392" t="n"/>
      <c r="R191" s="392" t="n"/>
      <c r="S191" s="392" t="n"/>
      <c r="T191" s="392" t="n"/>
      <c r="U191" s="392" t="n"/>
      <c r="V191" s="392" t="n"/>
      <c r="W191" s="392" t="n"/>
    </row>
    <row r="192" customFormat="1" s="394">
      <c r="C192" s="392" t="n"/>
      <c r="D192" s="396" t="n"/>
      <c r="E192" s="397" t="n"/>
      <c r="F192" s="396" t="n"/>
      <c r="G192" s="397" t="n"/>
      <c r="H192" s="397" t="n"/>
      <c r="I192" s="397" t="n"/>
      <c r="J192" s="3163" t="n"/>
      <c r="K192" s="397" t="n"/>
      <c r="L192" s="3163" t="n"/>
      <c r="O192" s="392" t="n"/>
      <c r="P192" s="392" t="n"/>
      <c r="Q192" s="392" t="n"/>
      <c r="R192" s="392" t="n"/>
      <c r="S192" s="392" t="n"/>
      <c r="T192" s="392" t="n"/>
      <c r="U192" s="392" t="n"/>
      <c r="V192" s="392" t="n"/>
      <c r="W192" s="392" t="n"/>
    </row>
    <row r="193" customFormat="1" s="394">
      <c r="C193" s="392" t="n"/>
      <c r="D193" s="396" t="n"/>
      <c r="E193" s="397" t="n"/>
      <c r="F193" s="396" t="n"/>
      <c r="G193" s="397" t="n"/>
      <c r="H193" s="397" t="n"/>
      <c r="I193" s="397" t="n"/>
      <c r="J193" s="3163" t="n"/>
      <c r="K193" s="397" t="n"/>
      <c r="L193" s="3163" t="n"/>
      <c r="O193" s="392" t="n"/>
      <c r="P193" s="392" t="n"/>
      <c r="Q193" s="392" t="n"/>
      <c r="R193" s="392" t="n"/>
      <c r="S193" s="392" t="n"/>
      <c r="T193" s="392" t="n"/>
      <c r="U193" s="392" t="n"/>
      <c r="V193" s="392" t="n"/>
      <c r="W193" s="392" t="n"/>
    </row>
    <row r="194" customFormat="1" s="394">
      <c r="C194" s="392" t="n"/>
      <c r="D194" s="396" t="n"/>
      <c r="E194" s="397" t="n"/>
      <c r="F194" s="396" t="n"/>
      <c r="G194" s="397" t="n"/>
      <c r="H194" s="397" t="n"/>
      <c r="I194" s="397" t="n"/>
      <c r="J194" s="3163" t="n"/>
      <c r="K194" s="397" t="n"/>
      <c r="L194" s="3163" t="n"/>
      <c r="O194" s="392" t="n"/>
      <c r="P194" s="392" t="n"/>
      <c r="Q194" s="392" t="n"/>
      <c r="R194" s="392" t="n"/>
      <c r="S194" s="392" t="n"/>
      <c r="T194" s="392" t="n"/>
      <c r="U194" s="392" t="n"/>
      <c r="V194" s="392" t="n"/>
      <c r="W194" s="392" t="n"/>
    </row>
    <row r="195" customFormat="1" s="394">
      <c r="C195" s="392" t="n"/>
      <c r="D195" s="396" t="n"/>
      <c r="E195" s="397" t="n"/>
      <c r="F195" s="396" t="n"/>
      <c r="G195" s="397" t="n"/>
      <c r="H195" s="397" t="n"/>
      <c r="I195" s="397" t="n"/>
      <c r="J195" s="3163" t="n"/>
      <c r="K195" s="397" t="n"/>
      <c r="L195" s="3163" t="n"/>
      <c r="O195" s="392" t="n"/>
      <c r="P195" s="392" t="n"/>
      <c r="Q195" s="392" t="n"/>
      <c r="R195" s="392" t="n"/>
      <c r="S195" s="392" t="n"/>
      <c r="T195" s="392" t="n"/>
      <c r="U195" s="392" t="n"/>
      <c r="V195" s="392" t="n"/>
      <c r="W195" s="392" t="n"/>
    </row>
    <row r="196" customFormat="1" s="394">
      <c r="C196" s="392" t="n"/>
      <c r="D196" s="396" t="n"/>
      <c r="E196" s="397" t="n"/>
      <c r="F196" s="396" t="n"/>
      <c r="G196" s="397" t="n"/>
      <c r="H196" s="397" t="n"/>
      <c r="I196" s="397" t="n"/>
      <c r="J196" s="3163" t="n"/>
      <c r="K196" s="397" t="n"/>
      <c r="L196" s="3163" t="n"/>
      <c r="O196" s="392" t="n"/>
      <c r="P196" s="392" t="n"/>
      <c r="Q196" s="392" t="n"/>
      <c r="R196" s="392" t="n"/>
      <c r="S196" s="392" t="n"/>
      <c r="T196" s="392" t="n"/>
      <c r="U196" s="392" t="n"/>
      <c r="V196" s="392" t="n"/>
      <c r="W196" s="392" t="n"/>
    </row>
    <row r="197" customFormat="1" s="394">
      <c r="C197" s="392" t="n"/>
      <c r="D197" s="396" t="n"/>
      <c r="E197" s="397" t="n"/>
      <c r="F197" s="396" t="n"/>
      <c r="G197" s="397" t="n"/>
      <c r="H197" s="397" t="n"/>
      <c r="I197" s="397" t="n"/>
      <c r="J197" s="3163" t="n"/>
      <c r="K197" s="397" t="n"/>
      <c r="L197" s="3163" t="n"/>
      <c r="O197" s="392" t="n"/>
      <c r="P197" s="392" t="n"/>
      <c r="Q197" s="392" t="n"/>
      <c r="R197" s="392" t="n"/>
      <c r="S197" s="392" t="n"/>
      <c r="T197" s="392" t="n"/>
      <c r="U197" s="392" t="n"/>
      <c r="V197" s="392" t="n"/>
      <c r="W197" s="392" t="n"/>
    </row>
    <row r="198" customFormat="1" s="394">
      <c r="C198" s="392" t="n"/>
      <c r="D198" s="396" t="n"/>
      <c r="E198" s="397" t="n"/>
      <c r="F198" s="396" t="n"/>
      <c r="G198" s="397" t="n"/>
      <c r="H198" s="397" t="n"/>
      <c r="I198" s="397" t="n"/>
      <c r="J198" s="3163" t="n"/>
      <c r="K198" s="397" t="n"/>
      <c r="L198" s="3163" t="n"/>
      <c r="O198" s="392" t="n"/>
      <c r="P198" s="392" t="n"/>
      <c r="Q198" s="392" t="n"/>
      <c r="R198" s="392" t="n"/>
      <c r="S198" s="392" t="n"/>
      <c r="T198" s="392" t="n"/>
      <c r="U198" s="392" t="n"/>
      <c r="V198" s="392" t="n"/>
      <c r="W198" s="392" t="n"/>
    </row>
    <row r="199" customFormat="1" s="394">
      <c r="C199" s="392" t="n"/>
      <c r="D199" s="396" t="n"/>
      <c r="E199" s="397" t="n"/>
      <c r="F199" s="396" t="n"/>
      <c r="G199" s="397" t="n"/>
      <c r="H199" s="397" t="n"/>
      <c r="I199" s="397" t="n"/>
      <c r="J199" s="3163" t="n"/>
      <c r="K199" s="397" t="n"/>
      <c r="L199" s="3163" t="n"/>
      <c r="O199" s="392" t="n"/>
      <c r="P199" s="392" t="n"/>
      <c r="Q199" s="392" t="n"/>
      <c r="R199" s="392" t="n"/>
      <c r="S199" s="392" t="n"/>
      <c r="T199" s="392" t="n"/>
      <c r="U199" s="392" t="n"/>
      <c r="V199" s="392" t="n"/>
      <c r="W199" s="392" t="n"/>
    </row>
    <row r="200" customFormat="1" s="394">
      <c r="C200" s="392" t="n"/>
      <c r="D200" s="396" t="n"/>
      <c r="E200" s="397" t="n"/>
      <c r="F200" s="396" t="n"/>
      <c r="G200" s="397" t="n"/>
      <c r="H200" s="397" t="n"/>
      <c r="I200" s="397" t="n"/>
      <c r="J200" s="3163" t="n"/>
      <c r="K200" s="397" t="n"/>
      <c r="L200" s="3163" t="n"/>
      <c r="O200" s="392" t="n"/>
      <c r="P200" s="392" t="n"/>
      <c r="Q200" s="392" t="n"/>
      <c r="R200" s="392" t="n"/>
      <c r="S200" s="392" t="n"/>
      <c r="T200" s="392" t="n"/>
      <c r="U200" s="392" t="n"/>
      <c r="V200" s="392" t="n"/>
      <c r="W200" s="392" t="n"/>
    </row>
    <row r="201" customFormat="1" s="394">
      <c r="C201" s="392" t="n"/>
      <c r="D201" s="396" t="n"/>
      <c r="E201" s="397" t="n"/>
      <c r="F201" s="396" t="n"/>
      <c r="G201" s="397" t="n"/>
      <c r="H201" s="397" t="n"/>
      <c r="I201" s="397" t="n"/>
      <c r="J201" s="3163" t="n"/>
      <c r="K201" s="397" t="n"/>
      <c r="L201" s="3163" t="n"/>
      <c r="O201" s="392" t="n"/>
      <c r="P201" s="392" t="n"/>
      <c r="Q201" s="392" t="n"/>
      <c r="R201" s="392" t="n"/>
      <c r="S201" s="392" t="n"/>
      <c r="T201" s="392" t="n"/>
      <c r="U201" s="392" t="n"/>
      <c r="V201" s="392" t="n"/>
      <c r="W201" s="392" t="n"/>
    </row>
    <row r="202" customFormat="1" s="394">
      <c r="C202" s="392" t="n"/>
      <c r="D202" s="396" t="n"/>
      <c r="E202" s="397" t="n"/>
      <c r="F202" s="396" t="n"/>
      <c r="G202" s="397" t="n"/>
      <c r="H202" s="397" t="n"/>
      <c r="I202" s="397" t="n"/>
      <c r="J202" s="3163" t="n"/>
      <c r="K202" s="397" t="n"/>
      <c r="L202" s="3163" t="n"/>
      <c r="O202" s="392" t="n"/>
      <c r="P202" s="392" t="n"/>
      <c r="Q202" s="392" t="n"/>
      <c r="R202" s="392" t="n"/>
      <c r="S202" s="392" t="n"/>
      <c r="T202" s="392" t="n"/>
      <c r="U202" s="392" t="n"/>
      <c r="V202" s="392" t="n"/>
      <c r="W202" s="392" t="n"/>
    </row>
    <row r="203" customFormat="1" s="394">
      <c r="C203" s="392" t="n"/>
      <c r="D203" s="396" t="n"/>
      <c r="E203" s="397" t="n"/>
      <c r="F203" s="396" t="n"/>
      <c r="G203" s="397" t="n"/>
      <c r="H203" s="397" t="n"/>
      <c r="I203" s="397" t="n"/>
      <c r="J203" s="3163" t="n"/>
      <c r="K203" s="397" t="n"/>
      <c r="L203" s="3163" t="n"/>
      <c r="O203" s="392" t="n"/>
      <c r="P203" s="392" t="n"/>
      <c r="Q203" s="392" t="n"/>
      <c r="R203" s="392" t="n"/>
      <c r="S203" s="392" t="n"/>
      <c r="T203" s="392" t="n"/>
      <c r="U203" s="392" t="n"/>
      <c r="V203" s="392" t="n"/>
      <c r="W203" s="392" t="n"/>
    </row>
    <row r="204" customFormat="1" s="394">
      <c r="C204" s="392" t="n"/>
      <c r="D204" s="396" t="n"/>
      <c r="E204" s="397" t="n"/>
      <c r="F204" s="396" t="n"/>
      <c r="G204" s="397" t="n"/>
      <c r="H204" s="397" t="n"/>
      <c r="I204" s="397" t="n"/>
      <c r="J204" s="3163" t="n"/>
      <c r="K204" s="397" t="n"/>
      <c r="L204" s="3163" t="n"/>
      <c r="O204" s="392" t="n"/>
      <c r="P204" s="392" t="n"/>
      <c r="Q204" s="392" t="n"/>
      <c r="R204" s="392" t="n"/>
      <c r="S204" s="392" t="n"/>
      <c r="T204" s="392" t="n"/>
      <c r="U204" s="392" t="n"/>
      <c r="V204" s="392" t="n"/>
      <c r="W204" s="392" t="n"/>
    </row>
    <row r="205" customFormat="1" s="394">
      <c r="C205" s="392" t="n"/>
      <c r="D205" s="396" t="n"/>
      <c r="E205" s="397" t="n"/>
      <c r="F205" s="396" t="n"/>
      <c r="G205" s="397" t="n"/>
      <c r="H205" s="397" t="n"/>
      <c r="I205" s="397" t="n"/>
      <c r="J205" s="3163" t="n"/>
      <c r="K205" s="397" t="n"/>
      <c r="L205" s="3163" t="n"/>
      <c r="O205" s="392" t="n"/>
      <c r="P205" s="392" t="n"/>
      <c r="Q205" s="392" t="n"/>
      <c r="R205" s="392" t="n"/>
      <c r="S205" s="392" t="n"/>
      <c r="T205" s="392" t="n"/>
      <c r="U205" s="392" t="n"/>
      <c r="V205" s="392" t="n"/>
      <c r="W205" s="392" t="n"/>
    </row>
    <row r="206" customFormat="1" s="394">
      <c r="C206" s="392" t="n"/>
      <c r="D206" s="396" t="n"/>
      <c r="E206" s="397" t="n"/>
      <c r="F206" s="396" t="n"/>
      <c r="G206" s="397" t="n"/>
      <c r="H206" s="397" t="n"/>
      <c r="I206" s="397" t="n"/>
      <c r="J206" s="3163" t="n"/>
      <c r="K206" s="397" t="n"/>
      <c r="L206" s="3163" t="n"/>
      <c r="O206" s="392" t="n"/>
      <c r="P206" s="392" t="n"/>
      <c r="Q206" s="392" t="n"/>
      <c r="R206" s="392" t="n"/>
      <c r="S206" s="392" t="n"/>
      <c r="T206" s="392" t="n"/>
      <c r="U206" s="392" t="n"/>
      <c r="V206" s="392" t="n"/>
      <c r="W206" s="392" t="n"/>
    </row>
    <row r="207" customFormat="1" s="394">
      <c r="C207" s="392" t="n"/>
      <c r="D207" s="396" t="n"/>
      <c r="E207" s="397" t="n"/>
      <c r="F207" s="396" t="n"/>
      <c r="G207" s="397" t="n"/>
      <c r="H207" s="397" t="n"/>
      <c r="I207" s="397" t="n"/>
      <c r="J207" s="3163" t="n"/>
      <c r="K207" s="397" t="n"/>
      <c r="L207" s="3163" t="n"/>
      <c r="O207" s="392" t="n"/>
      <c r="P207" s="392" t="n"/>
      <c r="Q207" s="392" t="n"/>
      <c r="R207" s="392" t="n"/>
      <c r="S207" s="392" t="n"/>
      <c r="T207" s="392" t="n"/>
      <c r="U207" s="392" t="n"/>
      <c r="V207" s="392" t="n"/>
      <c r="W207" s="392" t="n"/>
    </row>
    <row r="208" customFormat="1" s="394">
      <c r="C208" s="392" t="n"/>
      <c r="D208" s="396" t="n"/>
      <c r="E208" s="397" t="n"/>
      <c r="F208" s="396" t="n"/>
      <c r="G208" s="397" t="n"/>
      <c r="H208" s="397" t="n"/>
      <c r="I208" s="397" t="n"/>
      <c r="J208" s="3163" t="n"/>
      <c r="K208" s="397" t="n"/>
      <c r="L208" s="3163" t="n"/>
      <c r="O208" s="392" t="n"/>
      <c r="P208" s="392" t="n"/>
      <c r="Q208" s="392" t="n"/>
      <c r="R208" s="392" t="n"/>
      <c r="S208" s="392" t="n"/>
      <c r="T208" s="392" t="n"/>
      <c r="U208" s="392" t="n"/>
      <c r="V208" s="392" t="n"/>
      <c r="W208" s="392" t="n"/>
    </row>
    <row r="209" customFormat="1" s="394">
      <c r="C209" s="392" t="n"/>
      <c r="D209" s="396" t="n"/>
      <c r="E209" s="397" t="n"/>
      <c r="F209" s="396" t="n"/>
      <c r="G209" s="397" t="n"/>
      <c r="H209" s="397" t="n"/>
      <c r="I209" s="397" t="n"/>
      <c r="J209" s="3163" t="n"/>
      <c r="K209" s="397" t="n"/>
      <c r="L209" s="3163" t="n"/>
      <c r="O209" s="392" t="n"/>
      <c r="P209" s="392" t="n"/>
      <c r="Q209" s="392" t="n"/>
      <c r="R209" s="392" t="n"/>
      <c r="S209" s="392" t="n"/>
      <c r="T209" s="392" t="n"/>
      <c r="U209" s="392" t="n"/>
      <c r="V209" s="392" t="n"/>
      <c r="W209" s="392" t="n"/>
    </row>
    <row r="210" customFormat="1" s="394">
      <c r="C210" s="392" t="n"/>
      <c r="D210" s="396" t="n"/>
      <c r="E210" s="397" t="n"/>
      <c r="F210" s="396" t="n"/>
      <c r="G210" s="397" t="n"/>
      <c r="H210" s="397" t="n"/>
      <c r="I210" s="397" t="n"/>
      <c r="J210" s="3163" t="n"/>
      <c r="K210" s="397" t="n"/>
      <c r="L210" s="3163" t="n"/>
      <c r="O210" s="392" t="n"/>
      <c r="P210" s="392" t="n"/>
      <c r="Q210" s="392" t="n"/>
      <c r="R210" s="392" t="n"/>
      <c r="S210" s="392" t="n"/>
      <c r="T210" s="392" t="n"/>
      <c r="U210" s="392" t="n"/>
      <c r="V210" s="392" t="n"/>
      <c r="W210" s="392" t="n"/>
    </row>
    <row r="211" customFormat="1" s="394">
      <c r="C211" s="392" t="n"/>
      <c r="D211" s="396" t="n"/>
      <c r="E211" s="397" t="n"/>
      <c r="F211" s="396" t="n"/>
      <c r="G211" s="397" t="n"/>
      <c r="H211" s="397" t="n"/>
      <c r="I211" s="397" t="n"/>
      <c r="J211" s="3163" t="n"/>
      <c r="K211" s="397" t="n"/>
      <c r="L211" s="3163" t="n"/>
      <c r="O211" s="392" t="n"/>
      <c r="P211" s="392" t="n"/>
      <c r="Q211" s="392" t="n"/>
      <c r="R211" s="392" t="n"/>
      <c r="S211" s="392" t="n"/>
      <c r="T211" s="392" t="n"/>
      <c r="U211" s="392" t="n"/>
      <c r="V211" s="392" t="n"/>
      <c r="W211" s="392" t="n"/>
    </row>
    <row r="212" customFormat="1" s="394">
      <c r="C212" s="392" t="n"/>
      <c r="D212" s="396" t="n"/>
      <c r="E212" s="397" t="n"/>
      <c r="F212" s="396" t="n"/>
      <c r="G212" s="397" t="n"/>
      <c r="H212" s="397" t="n"/>
      <c r="I212" s="397" t="n"/>
      <c r="J212" s="3163" t="n"/>
      <c r="K212" s="397" t="n"/>
      <c r="L212" s="3163" t="n"/>
      <c r="O212" s="392" t="n"/>
      <c r="P212" s="392" t="n"/>
      <c r="Q212" s="392" t="n"/>
      <c r="R212" s="392" t="n"/>
      <c r="S212" s="392" t="n"/>
      <c r="T212" s="392" t="n"/>
      <c r="U212" s="392" t="n"/>
      <c r="V212" s="392" t="n"/>
      <c r="W212" s="392" t="n"/>
    </row>
    <row r="213" customFormat="1" s="394">
      <c r="C213" s="392" t="n"/>
      <c r="D213" s="396" t="n"/>
      <c r="E213" s="397" t="n"/>
      <c r="F213" s="396" t="n"/>
      <c r="G213" s="397" t="n"/>
      <c r="H213" s="397" t="n"/>
      <c r="I213" s="397" t="n"/>
      <c r="J213" s="3163" t="n"/>
      <c r="K213" s="397" t="n"/>
      <c r="L213" s="3163" t="n"/>
      <c r="O213" s="392" t="n"/>
      <c r="P213" s="392" t="n"/>
      <c r="Q213" s="392" t="n"/>
      <c r="R213" s="392" t="n"/>
      <c r="S213" s="392" t="n"/>
      <c r="T213" s="392" t="n"/>
      <c r="U213" s="392" t="n"/>
      <c r="V213" s="392" t="n"/>
      <c r="W213" s="392" t="n"/>
    </row>
    <row r="214" customFormat="1" s="394">
      <c r="C214" s="392" t="n"/>
      <c r="D214" s="396" t="n"/>
      <c r="E214" s="397" t="n"/>
      <c r="F214" s="396" t="n"/>
      <c r="G214" s="397" t="n"/>
      <c r="H214" s="397" t="n"/>
      <c r="I214" s="397" t="n"/>
      <c r="J214" s="3163" t="n"/>
      <c r="K214" s="397" t="n"/>
      <c r="L214" s="3163" t="n"/>
      <c r="O214" s="392" t="n"/>
      <c r="P214" s="392" t="n"/>
      <c r="Q214" s="392" t="n"/>
      <c r="R214" s="392" t="n"/>
      <c r="S214" s="392" t="n"/>
      <c r="T214" s="392" t="n"/>
      <c r="U214" s="392" t="n"/>
      <c r="V214" s="392" t="n"/>
      <c r="W214" s="392" t="n"/>
    </row>
    <row r="215" customFormat="1" s="394">
      <c r="C215" s="392" t="n"/>
      <c r="D215" s="396" t="n"/>
      <c r="E215" s="397" t="n"/>
      <c r="F215" s="396" t="n"/>
      <c r="G215" s="397" t="n"/>
      <c r="H215" s="397" t="n"/>
      <c r="I215" s="397" t="n"/>
      <c r="J215" s="3163" t="n"/>
      <c r="K215" s="397" t="n"/>
      <c r="L215" s="3163" t="n"/>
      <c r="O215" s="392" t="n"/>
      <c r="P215" s="392" t="n"/>
      <c r="Q215" s="392" t="n"/>
      <c r="R215" s="392" t="n"/>
      <c r="S215" s="392" t="n"/>
      <c r="T215" s="392" t="n"/>
      <c r="U215" s="392" t="n"/>
      <c r="V215" s="392" t="n"/>
      <c r="W215" s="392" t="n"/>
    </row>
    <row r="216" customFormat="1" s="394">
      <c r="C216" s="392" t="n"/>
      <c r="D216" s="396" t="n"/>
      <c r="E216" s="397" t="n"/>
      <c r="F216" s="396" t="n"/>
      <c r="G216" s="397" t="n"/>
      <c r="H216" s="397" t="n"/>
      <c r="I216" s="397" t="n"/>
      <c r="J216" s="3163" t="n"/>
      <c r="K216" s="397" t="n"/>
      <c r="L216" s="3163" t="n"/>
      <c r="O216" s="392" t="n"/>
      <c r="P216" s="392" t="n"/>
      <c r="Q216" s="392" t="n"/>
      <c r="R216" s="392" t="n"/>
      <c r="S216" s="392" t="n"/>
      <c r="T216" s="392" t="n"/>
      <c r="U216" s="392" t="n"/>
      <c r="V216" s="392" t="n"/>
      <c r="W216" s="392" t="n"/>
    </row>
    <row r="217" customFormat="1" s="394">
      <c r="C217" s="392" t="n"/>
      <c r="D217" s="396" t="n"/>
      <c r="E217" s="397" t="n"/>
      <c r="F217" s="396" t="n"/>
      <c r="G217" s="397" t="n"/>
      <c r="H217" s="397" t="n"/>
      <c r="I217" s="397" t="n"/>
      <c r="J217" s="3163" t="n"/>
      <c r="K217" s="397" t="n"/>
      <c r="L217" s="3163" t="n"/>
      <c r="O217" s="392" t="n"/>
      <c r="P217" s="392" t="n"/>
      <c r="Q217" s="392" t="n"/>
      <c r="R217" s="392" t="n"/>
      <c r="S217" s="392" t="n"/>
      <c r="T217" s="392" t="n"/>
      <c r="U217" s="392" t="n"/>
      <c r="V217" s="392" t="n"/>
      <c r="W217" s="392" t="n"/>
    </row>
    <row r="218" customFormat="1" s="394">
      <c r="C218" s="392" t="n"/>
      <c r="D218" s="396" t="n"/>
      <c r="E218" s="397" t="n"/>
      <c r="F218" s="396" t="n"/>
      <c r="G218" s="397" t="n"/>
      <c r="H218" s="397" t="n"/>
      <c r="I218" s="397" t="n"/>
      <c r="J218" s="3163" t="n"/>
      <c r="K218" s="397" t="n"/>
      <c r="L218" s="3163" t="n"/>
      <c r="O218" s="392" t="n"/>
      <c r="P218" s="392" t="n"/>
      <c r="Q218" s="392" t="n"/>
      <c r="R218" s="392" t="n"/>
      <c r="S218" s="392" t="n"/>
      <c r="T218" s="392" t="n"/>
      <c r="U218" s="392" t="n"/>
      <c r="V218" s="392" t="n"/>
      <c r="W218" s="392" t="n"/>
    </row>
    <row r="219" customFormat="1" s="394">
      <c r="C219" s="392" t="n"/>
      <c r="D219" s="396" t="n"/>
      <c r="E219" s="397" t="n"/>
      <c r="F219" s="396" t="n"/>
      <c r="G219" s="397" t="n"/>
      <c r="H219" s="397" t="n"/>
      <c r="I219" s="397" t="n"/>
      <c r="J219" s="3163" t="n"/>
      <c r="K219" s="397" t="n"/>
      <c r="L219" s="3163" t="n"/>
      <c r="O219" s="392" t="n"/>
      <c r="P219" s="392" t="n"/>
      <c r="Q219" s="392" t="n"/>
      <c r="R219" s="392" t="n"/>
      <c r="S219" s="392" t="n"/>
      <c r="T219" s="392" t="n"/>
      <c r="U219" s="392" t="n"/>
      <c r="V219" s="392" t="n"/>
      <c r="W219" s="392" t="n"/>
    </row>
    <row r="220" customFormat="1" s="394">
      <c r="C220" s="392" t="n"/>
      <c r="D220" s="396" t="n"/>
      <c r="E220" s="397" t="n"/>
      <c r="F220" s="396" t="n"/>
      <c r="G220" s="397" t="n"/>
      <c r="H220" s="397" t="n"/>
      <c r="I220" s="397" t="n"/>
      <c r="J220" s="3163" t="n"/>
      <c r="K220" s="397" t="n"/>
      <c r="L220" s="3163" t="n"/>
      <c r="O220" s="392" t="n"/>
      <c r="P220" s="392" t="n"/>
      <c r="Q220" s="392" t="n"/>
      <c r="R220" s="392" t="n"/>
      <c r="S220" s="392" t="n"/>
      <c r="T220" s="392" t="n"/>
      <c r="U220" s="392" t="n"/>
      <c r="V220" s="392" t="n"/>
      <c r="W220" s="392" t="n"/>
    </row>
    <row r="221" customFormat="1" s="394">
      <c r="C221" s="392" t="n"/>
      <c r="D221" s="396" t="n"/>
      <c r="E221" s="397" t="n"/>
      <c r="F221" s="396" t="n"/>
      <c r="G221" s="397" t="n"/>
      <c r="H221" s="397" t="n"/>
      <c r="I221" s="397" t="n"/>
      <c r="J221" s="3163" t="n"/>
      <c r="K221" s="397" t="n"/>
      <c r="L221" s="3163" t="n"/>
      <c r="O221" s="392" t="n"/>
      <c r="P221" s="392" t="n"/>
      <c r="Q221" s="392" t="n"/>
      <c r="R221" s="392" t="n"/>
      <c r="S221" s="392" t="n"/>
      <c r="T221" s="392" t="n"/>
      <c r="U221" s="392" t="n"/>
      <c r="V221" s="392" t="n"/>
      <c r="W221" s="392" t="n"/>
    </row>
    <row r="222" customFormat="1" s="394">
      <c r="C222" s="392" t="n"/>
      <c r="D222" s="396" t="n"/>
      <c r="E222" s="397" t="n"/>
      <c r="F222" s="396" t="n"/>
      <c r="G222" s="397" t="n"/>
      <c r="H222" s="397" t="n"/>
      <c r="I222" s="397" t="n"/>
      <c r="J222" s="3163" t="n"/>
      <c r="K222" s="397" t="n"/>
      <c r="L222" s="3163" t="n"/>
      <c r="O222" s="392" t="n"/>
      <c r="P222" s="392" t="n"/>
      <c r="Q222" s="392" t="n"/>
      <c r="R222" s="392" t="n"/>
      <c r="S222" s="392" t="n"/>
      <c r="T222" s="392" t="n"/>
      <c r="U222" s="392" t="n"/>
      <c r="V222" s="392" t="n"/>
      <c r="W222" s="392" t="n"/>
    </row>
    <row r="223" customFormat="1" s="394">
      <c r="C223" s="392" t="n"/>
      <c r="D223" s="396" t="n"/>
      <c r="E223" s="397" t="n"/>
      <c r="F223" s="396" t="n"/>
      <c r="G223" s="397" t="n"/>
      <c r="H223" s="397" t="n"/>
      <c r="I223" s="397" t="n"/>
      <c r="J223" s="3163" t="n"/>
      <c r="K223" s="397" t="n"/>
      <c r="L223" s="3163" t="n"/>
      <c r="O223" s="392" t="n"/>
      <c r="P223" s="392" t="n"/>
      <c r="Q223" s="392" t="n"/>
      <c r="R223" s="392" t="n"/>
      <c r="S223" s="392" t="n"/>
      <c r="T223" s="392" t="n"/>
      <c r="U223" s="392" t="n"/>
      <c r="V223" s="392" t="n"/>
      <c r="W223" s="392" t="n"/>
    </row>
    <row r="224" customFormat="1" s="394">
      <c r="C224" s="392" t="n"/>
      <c r="D224" s="396" t="n"/>
      <c r="E224" s="397" t="n"/>
      <c r="F224" s="396" t="n"/>
      <c r="G224" s="397" t="n"/>
      <c r="H224" s="397" t="n"/>
      <c r="I224" s="397" t="n"/>
      <c r="J224" s="3163" t="n"/>
      <c r="K224" s="397" t="n"/>
      <c r="L224" s="3163" t="n"/>
      <c r="O224" s="392" t="n"/>
      <c r="P224" s="392" t="n"/>
      <c r="Q224" s="392" t="n"/>
      <c r="R224" s="392" t="n"/>
      <c r="S224" s="392" t="n"/>
      <c r="T224" s="392" t="n"/>
      <c r="U224" s="392" t="n"/>
      <c r="V224" s="392" t="n"/>
      <c r="W224" s="392" t="n"/>
    </row>
    <row r="225" customFormat="1" s="394">
      <c r="C225" s="392" t="n"/>
      <c r="D225" s="396" t="n"/>
      <c r="E225" s="397" t="n"/>
      <c r="F225" s="396" t="n"/>
      <c r="G225" s="397" t="n"/>
      <c r="H225" s="397" t="n"/>
      <c r="I225" s="397" t="n"/>
      <c r="J225" s="3163" t="n"/>
      <c r="K225" s="397" t="n"/>
      <c r="L225" s="3163" t="n"/>
      <c r="O225" s="392" t="n"/>
      <c r="P225" s="392" t="n"/>
      <c r="Q225" s="392" t="n"/>
      <c r="R225" s="392" t="n"/>
      <c r="S225" s="392" t="n"/>
      <c r="T225" s="392" t="n"/>
      <c r="U225" s="392" t="n"/>
      <c r="V225" s="392" t="n"/>
      <c r="W225" s="392" t="n"/>
    </row>
    <row r="226" customFormat="1" s="394">
      <c r="C226" s="392" t="n"/>
      <c r="D226" s="396" t="n"/>
      <c r="E226" s="397" t="n"/>
      <c r="F226" s="396" t="n"/>
      <c r="G226" s="397" t="n"/>
      <c r="H226" s="397" t="n"/>
      <c r="I226" s="397" t="n"/>
      <c r="J226" s="3163" t="n"/>
      <c r="K226" s="397" t="n"/>
      <c r="L226" s="3163" t="n"/>
      <c r="O226" s="392" t="n"/>
      <c r="P226" s="392" t="n"/>
      <c r="Q226" s="392" t="n"/>
      <c r="R226" s="392" t="n"/>
      <c r="S226" s="392" t="n"/>
      <c r="T226" s="392" t="n"/>
      <c r="U226" s="392" t="n"/>
      <c r="V226" s="392" t="n"/>
      <c r="W226" s="392" t="n"/>
    </row>
    <row r="227" customFormat="1" s="394">
      <c r="C227" s="392" t="n"/>
      <c r="D227" s="396" t="n"/>
      <c r="E227" s="397" t="n"/>
      <c r="F227" s="396" t="n"/>
      <c r="G227" s="397" t="n"/>
      <c r="H227" s="397" t="n"/>
      <c r="I227" s="397" t="n"/>
      <c r="J227" s="3163" t="n"/>
      <c r="K227" s="397" t="n"/>
      <c r="L227" s="3163" t="n"/>
      <c r="O227" s="392" t="n"/>
      <c r="P227" s="392" t="n"/>
      <c r="Q227" s="392" t="n"/>
      <c r="R227" s="392" t="n"/>
      <c r="S227" s="392" t="n"/>
      <c r="T227" s="392" t="n"/>
      <c r="U227" s="392" t="n"/>
      <c r="V227" s="392" t="n"/>
      <c r="W227" s="392" t="n"/>
    </row>
    <row r="228" customFormat="1" s="394">
      <c r="C228" s="392" t="n"/>
      <c r="D228" s="396" t="n"/>
      <c r="E228" s="397" t="n"/>
      <c r="F228" s="396" t="n"/>
      <c r="G228" s="397" t="n"/>
      <c r="H228" s="397" t="n"/>
      <c r="I228" s="397" t="n"/>
      <c r="J228" s="3163" t="n"/>
      <c r="K228" s="397" t="n"/>
      <c r="L228" s="3163" t="n"/>
      <c r="O228" s="392" t="n"/>
      <c r="P228" s="392" t="n"/>
      <c r="Q228" s="392" t="n"/>
      <c r="R228" s="392" t="n"/>
      <c r="S228" s="392" t="n"/>
      <c r="T228" s="392" t="n"/>
      <c r="U228" s="392" t="n"/>
      <c r="V228" s="392" t="n"/>
      <c r="W228" s="392" t="n"/>
    </row>
    <row r="229" customFormat="1" s="394">
      <c r="C229" s="392" t="n"/>
      <c r="D229" s="396" t="n"/>
      <c r="E229" s="397" t="n"/>
      <c r="F229" s="396" t="n"/>
      <c r="G229" s="397" t="n"/>
      <c r="H229" s="397" t="n"/>
      <c r="I229" s="397" t="n"/>
      <c r="J229" s="3163" t="n"/>
      <c r="K229" s="397" t="n"/>
      <c r="L229" s="3163" t="n"/>
      <c r="O229" s="392" t="n"/>
      <c r="P229" s="392" t="n"/>
      <c r="Q229" s="392" t="n"/>
      <c r="R229" s="392" t="n"/>
      <c r="S229" s="392" t="n"/>
      <c r="T229" s="392" t="n"/>
      <c r="U229" s="392" t="n"/>
      <c r="V229" s="392" t="n"/>
      <c r="W229" s="392" t="n"/>
    </row>
    <row r="230" customFormat="1" s="394">
      <c r="C230" s="392" t="n"/>
      <c r="D230" s="396" t="n"/>
      <c r="E230" s="397" t="n"/>
      <c r="F230" s="396" t="n"/>
      <c r="G230" s="397" t="n"/>
      <c r="H230" s="397" t="n"/>
      <c r="I230" s="397" t="n"/>
      <c r="J230" s="3163" t="n"/>
      <c r="K230" s="397" t="n"/>
      <c r="L230" s="3163" t="n"/>
      <c r="O230" s="392" t="n"/>
      <c r="P230" s="392" t="n"/>
      <c r="Q230" s="392" t="n"/>
      <c r="R230" s="392" t="n"/>
      <c r="S230" s="392" t="n"/>
      <c r="T230" s="392" t="n"/>
      <c r="U230" s="392" t="n"/>
      <c r="V230" s="392" t="n"/>
      <c r="W230" s="392" t="n"/>
    </row>
    <row r="231" customFormat="1" s="394">
      <c r="C231" s="392" t="n"/>
      <c r="D231" s="396" t="n"/>
      <c r="E231" s="397" t="n"/>
      <c r="F231" s="396" t="n"/>
      <c r="G231" s="397" t="n"/>
      <c r="H231" s="397" t="n"/>
      <c r="I231" s="397" t="n"/>
      <c r="J231" s="3163" t="n"/>
      <c r="K231" s="397" t="n"/>
      <c r="L231" s="3163" t="n"/>
      <c r="O231" s="392" t="n"/>
      <c r="P231" s="392" t="n"/>
      <c r="Q231" s="392" t="n"/>
      <c r="R231" s="392" t="n"/>
      <c r="S231" s="392" t="n"/>
      <c r="T231" s="392" t="n"/>
      <c r="U231" s="392" t="n"/>
      <c r="V231" s="392" t="n"/>
      <c r="W231" s="392" t="n"/>
    </row>
    <row r="232" customFormat="1" s="394">
      <c r="C232" s="392" t="n"/>
      <c r="D232" s="396" t="n"/>
      <c r="E232" s="397" t="n"/>
      <c r="F232" s="396" t="n"/>
      <c r="G232" s="397" t="n"/>
      <c r="H232" s="397" t="n"/>
      <c r="I232" s="397" t="n"/>
      <c r="J232" s="3163" t="n"/>
      <c r="K232" s="397" t="n"/>
      <c r="L232" s="3163" t="n"/>
      <c r="O232" s="392" t="n"/>
      <c r="P232" s="392" t="n"/>
      <c r="Q232" s="392" t="n"/>
      <c r="R232" s="392" t="n"/>
      <c r="S232" s="392" t="n"/>
      <c r="T232" s="392" t="n"/>
      <c r="U232" s="392" t="n"/>
      <c r="V232" s="392" t="n"/>
      <c r="W232" s="392" t="n"/>
    </row>
    <row r="233" customFormat="1" s="394">
      <c r="C233" s="392" t="n"/>
      <c r="D233" s="396" t="n"/>
      <c r="E233" s="397" t="n"/>
      <c r="F233" s="396" t="n"/>
      <c r="G233" s="397" t="n"/>
      <c r="H233" s="397" t="n"/>
      <c r="I233" s="397" t="n"/>
      <c r="J233" s="3163" t="n"/>
      <c r="K233" s="397" t="n"/>
      <c r="L233" s="3163" t="n"/>
      <c r="O233" s="392" t="n"/>
      <c r="P233" s="392" t="n"/>
      <c r="Q233" s="392" t="n"/>
      <c r="R233" s="392" t="n"/>
      <c r="S233" s="392" t="n"/>
      <c r="T233" s="392" t="n"/>
      <c r="U233" s="392" t="n"/>
      <c r="V233" s="392" t="n"/>
      <c r="W233" s="392" t="n"/>
    </row>
    <row r="234" customFormat="1" s="394">
      <c r="C234" s="392" t="n"/>
      <c r="D234" s="396" t="n"/>
      <c r="E234" s="397" t="n"/>
      <c r="F234" s="396" t="n"/>
      <c r="G234" s="397" t="n"/>
      <c r="H234" s="397" t="n"/>
      <c r="I234" s="397" t="n"/>
      <c r="J234" s="3163" t="n"/>
      <c r="K234" s="397" t="n"/>
      <c r="L234" s="3163" t="n"/>
      <c r="O234" s="392" t="n"/>
      <c r="P234" s="392" t="n"/>
      <c r="Q234" s="392" t="n"/>
      <c r="R234" s="392" t="n"/>
      <c r="S234" s="392" t="n"/>
      <c r="T234" s="392" t="n"/>
      <c r="U234" s="392" t="n"/>
      <c r="V234" s="392" t="n"/>
      <c r="W234" s="392" t="n"/>
    </row>
    <row r="235" customFormat="1" s="394">
      <c r="C235" s="392" t="n"/>
      <c r="D235" s="396" t="n"/>
      <c r="E235" s="397" t="n"/>
      <c r="F235" s="396" t="n"/>
      <c r="G235" s="397" t="n"/>
      <c r="H235" s="397" t="n"/>
      <c r="I235" s="397" t="n"/>
      <c r="J235" s="3163" t="n"/>
      <c r="K235" s="397" t="n"/>
      <c r="L235" s="3163" t="n"/>
      <c r="O235" s="392" t="n"/>
      <c r="P235" s="392" t="n"/>
      <c r="Q235" s="392" t="n"/>
      <c r="R235" s="392" t="n"/>
      <c r="S235" s="392" t="n"/>
      <c r="T235" s="392" t="n"/>
      <c r="U235" s="392" t="n"/>
      <c r="V235" s="392" t="n"/>
      <c r="W235" s="392" t="n"/>
    </row>
    <row r="236" customFormat="1" s="394">
      <c r="C236" s="392" t="n"/>
      <c r="D236" s="396" t="n"/>
      <c r="E236" s="397" t="n"/>
      <c r="F236" s="396" t="n"/>
      <c r="G236" s="397" t="n"/>
      <c r="H236" s="397" t="n"/>
      <c r="I236" s="397" t="n"/>
      <c r="J236" s="3163" t="n"/>
      <c r="K236" s="397" t="n"/>
      <c r="L236" s="3163" t="n"/>
      <c r="O236" s="392" t="n"/>
      <c r="P236" s="392" t="n"/>
      <c r="Q236" s="392" t="n"/>
      <c r="R236" s="392" t="n"/>
      <c r="S236" s="392" t="n"/>
      <c r="T236" s="392" t="n"/>
      <c r="U236" s="392" t="n"/>
      <c r="V236" s="392" t="n"/>
      <c r="W236" s="392" t="n"/>
    </row>
    <row r="237" customFormat="1" s="394">
      <c r="C237" s="392" t="n"/>
      <c r="D237" s="396" t="n"/>
      <c r="E237" s="397" t="n"/>
      <c r="F237" s="396" t="n"/>
      <c r="G237" s="397" t="n"/>
      <c r="H237" s="397" t="n"/>
      <c r="I237" s="397" t="n"/>
      <c r="J237" s="3163" t="n"/>
      <c r="K237" s="397" t="n"/>
      <c r="L237" s="3163" t="n"/>
      <c r="O237" s="392" t="n"/>
      <c r="P237" s="392" t="n"/>
      <c r="Q237" s="392" t="n"/>
      <c r="R237" s="392" t="n"/>
      <c r="S237" s="392" t="n"/>
      <c r="T237" s="392" t="n"/>
      <c r="U237" s="392" t="n"/>
      <c r="V237" s="392" t="n"/>
      <c r="W237" s="392" t="n"/>
    </row>
    <row r="238" customFormat="1" s="394">
      <c r="C238" s="392" t="n"/>
      <c r="D238" s="396" t="n"/>
      <c r="E238" s="397" t="n"/>
      <c r="F238" s="396" t="n"/>
      <c r="G238" s="397" t="n"/>
      <c r="H238" s="397" t="n"/>
      <c r="I238" s="397" t="n"/>
      <c r="J238" s="3163" t="n"/>
      <c r="K238" s="397" t="n"/>
      <c r="L238" s="3163" t="n"/>
      <c r="O238" s="392" t="n"/>
      <c r="P238" s="392" t="n"/>
      <c r="Q238" s="392" t="n"/>
      <c r="R238" s="392" t="n"/>
      <c r="S238" s="392" t="n"/>
      <c r="T238" s="392" t="n"/>
      <c r="U238" s="392" t="n"/>
      <c r="V238" s="392" t="n"/>
      <c r="W238" s="392" t="n"/>
    </row>
    <row r="239" customFormat="1" s="394">
      <c r="C239" s="392" t="n"/>
      <c r="D239" s="396" t="n"/>
      <c r="E239" s="397" t="n"/>
      <c r="F239" s="396" t="n"/>
      <c r="G239" s="397" t="n"/>
      <c r="H239" s="397" t="n"/>
      <c r="I239" s="397" t="n"/>
      <c r="J239" s="3163" t="n"/>
      <c r="K239" s="397" t="n"/>
      <c r="L239" s="3163" t="n"/>
      <c r="O239" s="392" t="n"/>
      <c r="P239" s="392" t="n"/>
      <c r="Q239" s="392" t="n"/>
      <c r="R239" s="392" t="n"/>
      <c r="S239" s="392" t="n"/>
      <c r="T239" s="392" t="n"/>
      <c r="U239" s="392" t="n"/>
      <c r="V239" s="392" t="n"/>
      <c r="W239" s="392" t="n"/>
    </row>
    <row r="240" customFormat="1" s="394">
      <c r="C240" s="392" t="n"/>
      <c r="D240" s="396" t="n"/>
      <c r="E240" s="397" t="n"/>
      <c r="F240" s="396" t="n"/>
      <c r="G240" s="397" t="n"/>
      <c r="H240" s="397" t="n"/>
      <c r="I240" s="397" t="n"/>
      <c r="J240" s="3163" t="n"/>
      <c r="K240" s="397" t="n"/>
      <c r="L240" s="3163" t="n"/>
      <c r="O240" s="392" t="n"/>
      <c r="P240" s="392" t="n"/>
      <c r="Q240" s="392" t="n"/>
      <c r="R240" s="392" t="n"/>
      <c r="S240" s="392" t="n"/>
      <c r="T240" s="392" t="n"/>
      <c r="U240" s="392" t="n"/>
      <c r="V240" s="392" t="n"/>
      <c r="W240" s="392" t="n"/>
    </row>
    <row r="241" customFormat="1" s="394">
      <c r="C241" s="392" t="n"/>
      <c r="D241" s="396" t="n"/>
      <c r="E241" s="397" t="n"/>
      <c r="F241" s="396" t="n"/>
      <c r="G241" s="397" t="n"/>
      <c r="H241" s="397" t="n"/>
      <c r="I241" s="397" t="n"/>
      <c r="J241" s="3163" t="n"/>
      <c r="K241" s="397" t="n"/>
      <c r="L241" s="3163" t="n"/>
      <c r="O241" s="392" t="n"/>
      <c r="P241" s="392" t="n"/>
      <c r="Q241" s="392" t="n"/>
      <c r="R241" s="392" t="n"/>
      <c r="S241" s="392" t="n"/>
      <c r="T241" s="392" t="n"/>
      <c r="U241" s="392" t="n"/>
      <c r="V241" s="392" t="n"/>
      <c r="W241" s="392" t="n"/>
    </row>
    <row r="242" customFormat="1" s="394">
      <c r="C242" s="392" t="n"/>
      <c r="D242" s="396" t="n"/>
      <c r="E242" s="397" t="n"/>
      <c r="F242" s="396" t="n"/>
      <c r="G242" s="397" t="n"/>
      <c r="H242" s="397" t="n"/>
      <c r="I242" s="397" t="n"/>
      <c r="J242" s="3163" t="n"/>
      <c r="K242" s="397" t="n"/>
      <c r="L242" s="3163" t="n"/>
      <c r="O242" s="392" t="n"/>
      <c r="P242" s="392" t="n"/>
      <c r="Q242" s="392" t="n"/>
      <c r="R242" s="392" t="n"/>
      <c r="S242" s="392" t="n"/>
      <c r="T242" s="392" t="n"/>
      <c r="U242" s="392" t="n"/>
      <c r="V242" s="392" t="n"/>
      <c r="W242" s="392" t="n"/>
    </row>
    <row r="243" customFormat="1" s="394">
      <c r="C243" s="392" t="n"/>
      <c r="D243" s="396" t="n"/>
      <c r="E243" s="397" t="n"/>
      <c r="F243" s="396" t="n"/>
      <c r="G243" s="397" t="n"/>
      <c r="H243" s="397" t="n"/>
      <c r="I243" s="397" t="n"/>
      <c r="J243" s="3163" t="n"/>
      <c r="K243" s="397" t="n"/>
      <c r="L243" s="3163" t="n"/>
      <c r="O243" s="392" t="n"/>
      <c r="P243" s="392" t="n"/>
      <c r="Q243" s="392" t="n"/>
      <c r="R243" s="392" t="n"/>
      <c r="S243" s="392" t="n"/>
      <c r="T243" s="392" t="n"/>
      <c r="U243" s="392" t="n"/>
      <c r="V243" s="392" t="n"/>
      <c r="W243" s="392" t="n"/>
    </row>
    <row r="244" customFormat="1" s="394">
      <c r="C244" s="392" t="n"/>
      <c r="D244" s="396" t="n"/>
      <c r="E244" s="397" t="n"/>
      <c r="F244" s="396" t="n"/>
      <c r="G244" s="397" t="n"/>
      <c r="H244" s="397" t="n"/>
      <c r="I244" s="397" t="n"/>
      <c r="J244" s="3163" t="n"/>
      <c r="K244" s="397" t="n"/>
      <c r="L244" s="3163" t="n"/>
      <c r="O244" s="392" t="n"/>
      <c r="P244" s="392" t="n"/>
      <c r="Q244" s="392" t="n"/>
      <c r="R244" s="392" t="n"/>
      <c r="S244" s="392" t="n"/>
      <c r="T244" s="392" t="n"/>
      <c r="U244" s="392" t="n"/>
      <c r="V244" s="392" t="n"/>
      <c r="W244" s="392" t="n"/>
    </row>
    <row r="245" customFormat="1" s="394">
      <c r="C245" s="392" t="n"/>
      <c r="D245" s="396" t="n"/>
      <c r="E245" s="397" t="n"/>
      <c r="F245" s="396" t="n"/>
      <c r="G245" s="397" t="n"/>
      <c r="H245" s="397" t="n"/>
      <c r="I245" s="397" t="n"/>
      <c r="J245" s="3163" t="n"/>
      <c r="K245" s="397" t="n"/>
      <c r="L245" s="3163" t="n"/>
      <c r="O245" s="392" t="n"/>
      <c r="P245" s="392" t="n"/>
      <c r="Q245" s="392" t="n"/>
      <c r="R245" s="392" t="n"/>
      <c r="S245" s="392" t="n"/>
      <c r="T245" s="392" t="n"/>
      <c r="U245" s="392" t="n"/>
      <c r="V245" s="392" t="n"/>
      <c r="W245" s="392" t="n"/>
    </row>
    <row r="246" customFormat="1" s="394">
      <c r="C246" s="392" t="n"/>
      <c r="D246" s="396" t="n"/>
      <c r="E246" s="397" t="n"/>
      <c r="F246" s="396" t="n"/>
      <c r="G246" s="397" t="n"/>
      <c r="H246" s="397" t="n"/>
      <c r="I246" s="397" t="n"/>
      <c r="J246" s="3163" t="n"/>
      <c r="K246" s="397" t="n"/>
      <c r="L246" s="3163" t="n"/>
      <c r="O246" s="392" t="n"/>
      <c r="P246" s="392" t="n"/>
      <c r="Q246" s="392" t="n"/>
      <c r="R246" s="392" t="n"/>
      <c r="S246" s="392" t="n"/>
      <c r="T246" s="392" t="n"/>
      <c r="U246" s="392" t="n"/>
      <c r="V246" s="392" t="n"/>
      <c r="W246" s="392" t="n"/>
    </row>
    <row r="247" customFormat="1" s="394">
      <c r="C247" s="392" t="n"/>
      <c r="D247" s="396" t="n"/>
      <c r="E247" s="397" t="n"/>
      <c r="F247" s="396" t="n"/>
      <c r="G247" s="397" t="n"/>
      <c r="H247" s="397" t="n"/>
      <c r="I247" s="397" t="n"/>
      <c r="J247" s="3163" t="n"/>
      <c r="K247" s="397" t="n"/>
      <c r="L247" s="3163" t="n"/>
      <c r="O247" s="392" t="n"/>
      <c r="P247" s="392" t="n"/>
      <c r="Q247" s="392" t="n"/>
      <c r="R247" s="392" t="n"/>
      <c r="S247" s="392" t="n"/>
      <c r="T247" s="392" t="n"/>
      <c r="U247" s="392" t="n"/>
      <c r="V247" s="392" t="n"/>
      <c r="W247" s="392" t="n"/>
    </row>
    <row r="248" customFormat="1" s="394">
      <c r="C248" s="392" t="n"/>
      <c r="D248" s="396" t="n"/>
      <c r="E248" s="397" t="n"/>
      <c r="F248" s="396" t="n"/>
      <c r="G248" s="397" t="n"/>
      <c r="H248" s="397" t="n"/>
      <c r="I248" s="397" t="n"/>
      <c r="J248" s="3163" t="n"/>
      <c r="K248" s="397" t="n"/>
      <c r="L248" s="3163" t="n"/>
      <c r="O248" s="392" t="n"/>
      <c r="P248" s="392" t="n"/>
      <c r="Q248" s="392" t="n"/>
      <c r="R248" s="392" t="n"/>
      <c r="S248" s="392" t="n"/>
      <c r="T248" s="392" t="n"/>
      <c r="U248" s="392" t="n"/>
      <c r="V248" s="392" t="n"/>
      <c r="W248" s="392" t="n"/>
    </row>
    <row r="249" customFormat="1" s="394">
      <c r="C249" s="392" t="n"/>
      <c r="D249" s="396" t="n"/>
      <c r="E249" s="397" t="n"/>
      <c r="F249" s="396" t="n"/>
      <c r="G249" s="397" t="n"/>
      <c r="H249" s="397" t="n"/>
      <c r="I249" s="397" t="n"/>
      <c r="J249" s="3163" t="n"/>
      <c r="K249" s="397" t="n"/>
      <c r="L249" s="3163" t="n"/>
      <c r="O249" s="392" t="n"/>
      <c r="P249" s="392" t="n"/>
      <c r="Q249" s="392" t="n"/>
      <c r="R249" s="392" t="n"/>
      <c r="S249" s="392" t="n"/>
      <c r="T249" s="392" t="n"/>
      <c r="U249" s="392" t="n"/>
      <c r="V249" s="392" t="n"/>
      <c r="W249" s="392" t="n"/>
    </row>
    <row r="250" customFormat="1" s="394">
      <c r="C250" s="392" t="n"/>
      <c r="D250" s="396" t="n"/>
      <c r="E250" s="397" t="n"/>
      <c r="F250" s="396" t="n"/>
      <c r="G250" s="397" t="n"/>
      <c r="H250" s="397" t="n"/>
      <c r="I250" s="397" t="n"/>
      <c r="J250" s="3163" t="n"/>
      <c r="K250" s="397" t="n"/>
      <c r="L250" s="3163" t="n"/>
      <c r="O250" s="392" t="n"/>
      <c r="P250" s="392" t="n"/>
      <c r="Q250" s="392" t="n"/>
      <c r="R250" s="392" t="n"/>
      <c r="S250" s="392" t="n"/>
      <c r="T250" s="392" t="n"/>
      <c r="U250" s="392" t="n"/>
      <c r="V250" s="392" t="n"/>
      <c r="W250" s="392" t="n"/>
    </row>
    <row r="251" customFormat="1" s="394">
      <c r="C251" s="392" t="n"/>
      <c r="D251" s="396" t="n"/>
      <c r="E251" s="397" t="n"/>
      <c r="F251" s="396" t="n"/>
      <c r="G251" s="397" t="n"/>
      <c r="H251" s="397" t="n"/>
      <c r="I251" s="397" t="n"/>
      <c r="J251" s="3163" t="n"/>
      <c r="K251" s="397" t="n"/>
      <c r="L251" s="3163" t="n"/>
      <c r="O251" s="392" t="n"/>
      <c r="P251" s="392" t="n"/>
      <c r="Q251" s="392" t="n"/>
      <c r="R251" s="392" t="n"/>
      <c r="S251" s="392" t="n"/>
      <c r="T251" s="392" t="n"/>
      <c r="U251" s="392" t="n"/>
      <c r="V251" s="392" t="n"/>
      <c r="W251" s="392" t="n"/>
    </row>
    <row r="252" customFormat="1" s="394">
      <c r="C252" s="392" t="n"/>
      <c r="D252" s="396" t="n"/>
      <c r="E252" s="397" t="n"/>
      <c r="F252" s="396" t="n"/>
      <c r="G252" s="397" t="n"/>
      <c r="H252" s="397" t="n"/>
      <c r="I252" s="397" t="n"/>
      <c r="J252" s="3163" t="n"/>
      <c r="K252" s="397" t="n"/>
      <c r="L252" s="3163" t="n"/>
      <c r="O252" s="392" t="n"/>
      <c r="P252" s="392" t="n"/>
      <c r="Q252" s="392" t="n"/>
      <c r="R252" s="392" t="n"/>
      <c r="S252" s="392" t="n"/>
      <c r="T252" s="392" t="n"/>
      <c r="U252" s="392" t="n"/>
      <c r="V252" s="392" t="n"/>
      <c r="W252" s="392" t="n"/>
    </row>
    <row r="253" customFormat="1" s="394">
      <c r="C253" s="392" t="n"/>
      <c r="D253" s="396" t="n"/>
      <c r="E253" s="397" t="n"/>
      <c r="F253" s="396" t="n"/>
      <c r="G253" s="397" t="n"/>
      <c r="H253" s="397" t="n"/>
      <c r="I253" s="397" t="n"/>
      <c r="J253" s="3163" t="n"/>
      <c r="K253" s="397" t="n"/>
      <c r="L253" s="3163" t="n"/>
      <c r="O253" s="392" t="n"/>
      <c r="P253" s="392" t="n"/>
      <c r="Q253" s="392" t="n"/>
      <c r="R253" s="392" t="n"/>
      <c r="S253" s="392" t="n"/>
      <c r="T253" s="392" t="n"/>
      <c r="U253" s="392" t="n"/>
      <c r="V253" s="392" t="n"/>
      <c r="W253" s="392" t="n"/>
    </row>
    <row r="254" customFormat="1" s="394">
      <c r="C254" s="392" t="n"/>
      <c r="D254" s="396" t="n"/>
      <c r="E254" s="397" t="n"/>
      <c r="F254" s="396" t="n"/>
      <c r="G254" s="397" t="n"/>
      <c r="H254" s="397" t="n"/>
      <c r="I254" s="397" t="n"/>
      <c r="J254" s="3163" t="n"/>
      <c r="K254" s="397" t="n"/>
      <c r="L254" s="3163" t="n"/>
      <c r="O254" s="392" t="n"/>
      <c r="P254" s="392" t="n"/>
      <c r="Q254" s="392" t="n"/>
      <c r="R254" s="392" t="n"/>
      <c r="S254" s="392" t="n"/>
      <c r="T254" s="392" t="n"/>
      <c r="U254" s="392" t="n"/>
      <c r="V254" s="392" t="n"/>
      <c r="W254" s="392" t="n"/>
    </row>
    <row r="255" customFormat="1" s="394">
      <c r="C255" s="392" t="n"/>
      <c r="D255" s="396" t="n"/>
      <c r="E255" s="397" t="n"/>
      <c r="F255" s="396" t="n"/>
      <c r="G255" s="397" t="n"/>
      <c r="H255" s="397" t="n"/>
      <c r="I255" s="397" t="n"/>
      <c r="J255" s="3163" t="n"/>
      <c r="K255" s="397" t="n"/>
      <c r="L255" s="3163" t="n"/>
      <c r="O255" s="392" t="n"/>
      <c r="P255" s="392" t="n"/>
      <c r="Q255" s="392" t="n"/>
      <c r="R255" s="392" t="n"/>
      <c r="S255" s="392" t="n"/>
      <c r="T255" s="392" t="n"/>
      <c r="U255" s="392" t="n"/>
      <c r="V255" s="392" t="n"/>
      <c r="W255" s="392" t="n"/>
    </row>
    <row r="256" customFormat="1" s="394">
      <c r="C256" s="392" t="n"/>
      <c r="D256" s="396" t="n"/>
      <c r="E256" s="397" t="n"/>
      <c r="F256" s="396" t="n"/>
      <c r="G256" s="397" t="n"/>
      <c r="H256" s="397" t="n"/>
      <c r="I256" s="397" t="n"/>
      <c r="J256" s="3163" t="n"/>
      <c r="K256" s="397" t="n"/>
      <c r="L256" s="3163" t="n"/>
      <c r="O256" s="392" t="n"/>
      <c r="P256" s="392" t="n"/>
      <c r="Q256" s="392" t="n"/>
      <c r="R256" s="392" t="n"/>
      <c r="S256" s="392" t="n"/>
      <c r="T256" s="392" t="n"/>
      <c r="U256" s="392" t="n"/>
      <c r="V256" s="392" t="n"/>
      <c r="W256" s="392" t="n"/>
    </row>
    <row r="257" customFormat="1" s="394">
      <c r="C257" s="392" t="n"/>
      <c r="D257" s="396" t="n"/>
      <c r="E257" s="397" t="n"/>
      <c r="F257" s="396" t="n"/>
      <c r="G257" s="397" t="n"/>
      <c r="H257" s="397" t="n"/>
      <c r="I257" s="397" t="n"/>
      <c r="J257" s="3163" t="n"/>
      <c r="K257" s="397" t="n"/>
      <c r="L257" s="3163" t="n"/>
      <c r="O257" s="392" t="n"/>
      <c r="P257" s="392" t="n"/>
      <c r="Q257" s="392" t="n"/>
      <c r="R257" s="392" t="n"/>
      <c r="S257" s="392" t="n"/>
      <c r="T257" s="392" t="n"/>
      <c r="U257" s="392" t="n"/>
      <c r="V257" s="392" t="n"/>
      <c r="W257" s="392" t="n"/>
    </row>
    <row r="258" customFormat="1" s="394">
      <c r="C258" s="392" t="n"/>
      <c r="D258" s="396" t="n"/>
      <c r="E258" s="397" t="n"/>
      <c r="F258" s="396" t="n"/>
      <c r="G258" s="397" t="n"/>
      <c r="H258" s="397" t="n"/>
      <c r="I258" s="397" t="n"/>
      <c r="J258" s="3163" t="n"/>
      <c r="K258" s="397" t="n"/>
      <c r="L258" s="3163" t="n"/>
      <c r="O258" s="392" t="n"/>
      <c r="P258" s="392" t="n"/>
      <c r="Q258" s="392" t="n"/>
      <c r="R258" s="392" t="n"/>
      <c r="S258" s="392" t="n"/>
      <c r="T258" s="392" t="n"/>
      <c r="U258" s="392" t="n"/>
      <c r="V258" s="392" t="n"/>
      <c r="W258" s="392" t="n"/>
    </row>
    <row r="259" customFormat="1" s="394">
      <c r="C259" s="392" t="n"/>
      <c r="D259" s="396" t="n"/>
      <c r="E259" s="397" t="n"/>
      <c r="F259" s="396" t="n"/>
      <c r="G259" s="397" t="n"/>
      <c r="H259" s="397" t="n"/>
      <c r="I259" s="397" t="n"/>
      <c r="J259" s="3163" t="n"/>
      <c r="K259" s="397" t="n"/>
      <c r="L259" s="3163" t="n"/>
      <c r="O259" s="392" t="n"/>
      <c r="P259" s="392" t="n"/>
      <c r="Q259" s="392" t="n"/>
      <c r="R259" s="392" t="n"/>
      <c r="S259" s="392" t="n"/>
      <c r="T259" s="392" t="n"/>
      <c r="U259" s="392" t="n"/>
      <c r="V259" s="392" t="n"/>
      <c r="W259" s="392" t="n"/>
    </row>
    <row r="260" customFormat="1" s="394">
      <c r="C260" s="392" t="n"/>
      <c r="D260" s="396" t="n"/>
      <c r="E260" s="397" t="n"/>
      <c r="F260" s="396" t="n"/>
      <c r="G260" s="397" t="n"/>
      <c r="H260" s="397" t="n"/>
      <c r="I260" s="397" t="n"/>
      <c r="J260" s="3163" t="n"/>
      <c r="K260" s="397" t="n"/>
      <c r="L260" s="3163" t="n"/>
      <c r="O260" s="392" t="n"/>
      <c r="P260" s="392" t="n"/>
      <c r="Q260" s="392" t="n"/>
      <c r="R260" s="392" t="n"/>
      <c r="S260" s="392" t="n"/>
      <c r="T260" s="392" t="n"/>
      <c r="U260" s="392" t="n"/>
      <c r="V260" s="392" t="n"/>
      <c r="W260" s="392" t="n"/>
    </row>
    <row r="261" customFormat="1" s="394">
      <c r="C261" s="392" t="n"/>
      <c r="D261" s="396" t="n"/>
      <c r="E261" s="397" t="n"/>
      <c r="F261" s="396" t="n"/>
      <c r="G261" s="397" t="n"/>
      <c r="H261" s="397" t="n"/>
      <c r="I261" s="397" t="n"/>
      <c r="J261" s="3163" t="n"/>
      <c r="K261" s="397" t="n"/>
      <c r="L261" s="3163" t="n"/>
      <c r="O261" s="392" t="n"/>
      <c r="P261" s="392" t="n"/>
      <c r="Q261" s="392" t="n"/>
      <c r="R261" s="392" t="n"/>
      <c r="S261" s="392" t="n"/>
      <c r="T261" s="392" t="n"/>
      <c r="U261" s="392" t="n"/>
      <c r="V261" s="392" t="n"/>
      <c r="W261" s="392" t="n"/>
    </row>
    <row r="262" customFormat="1" s="394">
      <c r="C262" s="392" t="n"/>
      <c r="D262" s="396" t="n"/>
      <c r="E262" s="397" t="n"/>
      <c r="F262" s="396" t="n"/>
      <c r="G262" s="397" t="n"/>
      <c r="H262" s="397" t="n"/>
      <c r="I262" s="397" t="n"/>
      <c r="J262" s="3163" t="n"/>
      <c r="K262" s="397" t="n"/>
      <c r="L262" s="3163" t="n"/>
      <c r="O262" s="392" t="n"/>
      <c r="P262" s="392" t="n"/>
      <c r="Q262" s="392" t="n"/>
      <c r="R262" s="392" t="n"/>
      <c r="S262" s="392" t="n"/>
      <c r="T262" s="392" t="n"/>
      <c r="U262" s="392" t="n"/>
      <c r="V262" s="392" t="n"/>
      <c r="W262" s="392" t="n"/>
    </row>
    <row r="263" customFormat="1" s="394">
      <c r="C263" s="392" t="n"/>
      <c r="D263" s="396" t="n"/>
      <c r="E263" s="397" t="n"/>
      <c r="F263" s="396" t="n"/>
      <c r="G263" s="397" t="n"/>
      <c r="H263" s="397" t="n"/>
      <c r="I263" s="397" t="n"/>
      <c r="J263" s="3163" t="n"/>
      <c r="K263" s="397" t="n"/>
      <c r="L263" s="3163" t="n"/>
      <c r="O263" s="392" t="n"/>
      <c r="P263" s="392" t="n"/>
      <c r="Q263" s="392" t="n"/>
      <c r="R263" s="392" t="n"/>
      <c r="S263" s="392" t="n"/>
      <c r="T263" s="392" t="n"/>
      <c r="U263" s="392" t="n"/>
      <c r="V263" s="392" t="n"/>
      <c r="W263" s="392" t="n"/>
    </row>
    <row r="264" customFormat="1" s="394">
      <c r="C264" s="392" t="n"/>
      <c r="D264" s="396" t="n"/>
      <c r="E264" s="397" t="n"/>
      <c r="F264" s="396" t="n"/>
      <c r="G264" s="397" t="n"/>
      <c r="H264" s="397" t="n"/>
      <c r="I264" s="397" t="n"/>
      <c r="J264" s="3163" t="n"/>
      <c r="K264" s="397" t="n"/>
      <c r="L264" s="3163" t="n"/>
      <c r="O264" s="392" t="n"/>
      <c r="P264" s="392" t="n"/>
      <c r="Q264" s="392" t="n"/>
      <c r="R264" s="392" t="n"/>
      <c r="S264" s="392" t="n"/>
      <c r="T264" s="392" t="n"/>
      <c r="U264" s="392" t="n"/>
      <c r="V264" s="392" t="n"/>
      <c r="W264" s="392" t="n"/>
    </row>
    <row r="265" customFormat="1" s="394">
      <c r="C265" s="392" t="n"/>
      <c r="D265" s="396" t="n"/>
      <c r="E265" s="397" t="n"/>
      <c r="F265" s="396" t="n"/>
      <c r="G265" s="397" t="n"/>
      <c r="H265" s="397" t="n"/>
      <c r="I265" s="397" t="n"/>
      <c r="J265" s="3163" t="n"/>
      <c r="K265" s="397" t="n"/>
      <c r="L265" s="3163" t="n"/>
      <c r="O265" s="392" t="n"/>
      <c r="P265" s="392" t="n"/>
      <c r="Q265" s="392" t="n"/>
      <c r="R265" s="392" t="n"/>
      <c r="S265" s="392" t="n"/>
      <c r="T265" s="392" t="n"/>
      <c r="U265" s="392" t="n"/>
      <c r="V265" s="392" t="n"/>
      <c r="W265" s="392" t="n"/>
    </row>
    <row r="266" customFormat="1" s="394">
      <c r="C266" s="392" t="n"/>
      <c r="D266" s="396" t="n"/>
      <c r="E266" s="397" t="n"/>
      <c r="F266" s="396" t="n"/>
      <c r="G266" s="397" t="n"/>
      <c r="H266" s="397" t="n"/>
      <c r="I266" s="397" t="n"/>
      <c r="J266" s="3163" t="n"/>
      <c r="K266" s="397" t="n"/>
      <c r="L266" s="3163" t="n"/>
      <c r="O266" s="392" t="n"/>
      <c r="P266" s="392" t="n"/>
      <c r="Q266" s="392" t="n"/>
      <c r="R266" s="392" t="n"/>
      <c r="S266" s="392" t="n"/>
      <c r="T266" s="392" t="n"/>
      <c r="U266" s="392" t="n"/>
      <c r="V266" s="392" t="n"/>
      <c r="W266" s="392" t="n"/>
    </row>
    <row r="267" customFormat="1" s="394">
      <c r="C267" s="392" t="n"/>
      <c r="D267" s="396" t="n"/>
      <c r="E267" s="397" t="n"/>
      <c r="F267" s="396" t="n"/>
      <c r="G267" s="397" t="n"/>
      <c r="H267" s="397" t="n"/>
      <c r="I267" s="397" t="n"/>
      <c r="J267" s="3163" t="n"/>
      <c r="K267" s="397" t="n"/>
      <c r="L267" s="3163" t="n"/>
      <c r="O267" s="392" t="n"/>
      <c r="P267" s="392" t="n"/>
      <c r="Q267" s="392" t="n"/>
      <c r="R267" s="392" t="n"/>
      <c r="S267" s="392" t="n"/>
      <c r="T267" s="392" t="n"/>
      <c r="U267" s="392" t="n"/>
      <c r="V267" s="392" t="n"/>
      <c r="W267" s="392" t="n"/>
    </row>
    <row r="268" customFormat="1" s="394">
      <c r="C268" s="392" t="n"/>
      <c r="D268" s="396" t="n"/>
      <c r="E268" s="397" t="n"/>
      <c r="F268" s="396" t="n"/>
      <c r="G268" s="397" t="n"/>
      <c r="H268" s="397" t="n"/>
      <c r="I268" s="397" t="n"/>
      <c r="J268" s="3163" t="n"/>
      <c r="K268" s="397" t="n"/>
      <c r="L268" s="3163" t="n"/>
      <c r="O268" s="392" t="n"/>
      <c r="P268" s="392" t="n"/>
      <c r="Q268" s="392" t="n"/>
      <c r="R268" s="392" t="n"/>
      <c r="S268" s="392" t="n"/>
      <c r="T268" s="392" t="n"/>
      <c r="U268" s="392" t="n"/>
      <c r="V268" s="392" t="n"/>
      <c r="W268" s="392" t="n"/>
    </row>
    <row r="269" customFormat="1" s="394">
      <c r="C269" s="392" t="n"/>
      <c r="D269" s="396" t="n"/>
      <c r="E269" s="397" t="n"/>
      <c r="F269" s="396" t="n"/>
      <c r="G269" s="397" t="n"/>
      <c r="H269" s="397" t="n"/>
      <c r="I269" s="397" t="n"/>
      <c r="J269" s="3163" t="n"/>
      <c r="K269" s="397" t="n"/>
      <c r="L269" s="3163" t="n"/>
      <c r="O269" s="392" t="n"/>
      <c r="P269" s="392" t="n"/>
      <c r="Q269" s="392" t="n"/>
      <c r="R269" s="392" t="n"/>
      <c r="S269" s="392" t="n"/>
      <c r="T269" s="392" t="n"/>
      <c r="U269" s="392" t="n"/>
      <c r="V269" s="392" t="n"/>
      <c r="W269" s="392" t="n"/>
    </row>
    <row r="270" customFormat="1" s="394">
      <c r="C270" s="392" t="n"/>
      <c r="D270" s="396" t="n"/>
      <c r="E270" s="397" t="n"/>
      <c r="F270" s="396" t="n"/>
      <c r="G270" s="397" t="n"/>
      <c r="H270" s="397" t="n"/>
      <c r="I270" s="397" t="n"/>
      <c r="J270" s="3163" t="n"/>
      <c r="K270" s="397" t="n"/>
      <c r="L270" s="3163" t="n"/>
      <c r="O270" s="392" t="n"/>
      <c r="P270" s="392" t="n"/>
      <c r="Q270" s="392" t="n"/>
      <c r="R270" s="392" t="n"/>
      <c r="S270" s="392" t="n"/>
      <c r="T270" s="392" t="n"/>
      <c r="U270" s="392" t="n"/>
      <c r="V270" s="392" t="n"/>
      <c r="W270" s="392" t="n"/>
    </row>
    <row r="271" customFormat="1" s="394">
      <c r="C271" s="392" t="n"/>
      <c r="D271" s="396" t="n"/>
      <c r="E271" s="397" t="n"/>
      <c r="F271" s="396" t="n"/>
      <c r="G271" s="397" t="n"/>
      <c r="H271" s="397" t="n"/>
      <c r="I271" s="397" t="n"/>
      <c r="J271" s="3163" t="n"/>
      <c r="K271" s="397" t="n"/>
      <c r="L271" s="3163" t="n"/>
      <c r="O271" s="392" t="n"/>
      <c r="P271" s="392" t="n"/>
      <c r="Q271" s="392" t="n"/>
      <c r="R271" s="392" t="n"/>
      <c r="S271" s="392" t="n"/>
      <c r="T271" s="392" t="n"/>
      <c r="U271" s="392" t="n"/>
      <c r="V271" s="392" t="n"/>
      <c r="W271" s="392" t="n"/>
    </row>
    <row r="272" customFormat="1" s="394">
      <c r="C272" s="392" t="n"/>
      <c r="D272" s="396" t="n"/>
      <c r="E272" s="397" t="n"/>
      <c r="F272" s="396" t="n"/>
      <c r="G272" s="397" t="n"/>
      <c r="H272" s="397" t="n"/>
      <c r="I272" s="397" t="n"/>
      <c r="J272" s="3163" t="n"/>
      <c r="K272" s="397" t="n"/>
      <c r="L272" s="3163" t="n"/>
      <c r="O272" s="392" t="n"/>
      <c r="P272" s="392" t="n"/>
      <c r="Q272" s="392" t="n"/>
      <c r="R272" s="392" t="n"/>
      <c r="S272" s="392" t="n"/>
      <c r="T272" s="392" t="n"/>
      <c r="U272" s="392" t="n"/>
      <c r="V272" s="392" t="n"/>
      <c r="W272" s="392" t="n"/>
    </row>
    <row r="273" customFormat="1" s="394">
      <c r="C273" s="392" t="n"/>
      <c r="D273" s="396" t="n"/>
      <c r="E273" s="397" t="n"/>
      <c r="F273" s="396" t="n"/>
      <c r="G273" s="397" t="n"/>
      <c r="H273" s="397" t="n"/>
      <c r="I273" s="397" t="n"/>
      <c r="J273" s="3163" t="n"/>
      <c r="K273" s="397" t="n"/>
      <c r="L273" s="3163" t="n"/>
      <c r="O273" s="392" t="n"/>
      <c r="P273" s="392" t="n"/>
      <c r="Q273" s="392" t="n"/>
      <c r="R273" s="392" t="n"/>
      <c r="S273" s="392" t="n"/>
      <c r="T273" s="392" t="n"/>
      <c r="U273" s="392" t="n"/>
      <c r="V273" s="392" t="n"/>
      <c r="W273" s="392" t="n"/>
    </row>
    <row r="274" customFormat="1" s="394">
      <c r="C274" s="392" t="n"/>
      <c r="D274" s="396" t="n"/>
      <c r="E274" s="397" t="n"/>
      <c r="F274" s="396" t="n"/>
      <c r="G274" s="397" t="n"/>
      <c r="H274" s="397" t="n"/>
      <c r="I274" s="397" t="n"/>
      <c r="J274" s="3163" t="n"/>
      <c r="K274" s="397" t="n"/>
      <c r="L274" s="3163" t="n"/>
      <c r="O274" s="392" t="n"/>
      <c r="P274" s="392" t="n"/>
      <c r="Q274" s="392" t="n"/>
      <c r="R274" s="392" t="n"/>
      <c r="S274" s="392" t="n"/>
      <c r="T274" s="392" t="n"/>
      <c r="U274" s="392" t="n"/>
      <c r="V274" s="392" t="n"/>
      <c r="W274" s="392" t="n"/>
    </row>
    <row r="275" customFormat="1" s="394">
      <c r="C275" s="392" t="n"/>
      <c r="D275" s="396" t="n"/>
      <c r="E275" s="397" t="n"/>
      <c r="F275" s="396" t="n"/>
      <c r="G275" s="397" t="n"/>
      <c r="H275" s="397" t="n"/>
      <c r="I275" s="397" t="n"/>
      <c r="J275" s="3163" t="n"/>
      <c r="K275" s="397" t="n"/>
      <c r="L275" s="3163" t="n"/>
      <c r="O275" s="392" t="n"/>
      <c r="P275" s="392" t="n"/>
      <c r="Q275" s="392" t="n"/>
      <c r="R275" s="392" t="n"/>
      <c r="S275" s="392" t="n"/>
      <c r="T275" s="392" t="n"/>
      <c r="U275" s="392" t="n"/>
      <c r="V275" s="392" t="n"/>
      <c r="W275" s="392" t="n"/>
    </row>
    <row r="276" customFormat="1" s="394">
      <c r="C276" s="392" t="n"/>
      <c r="D276" s="396" t="n"/>
      <c r="E276" s="397" t="n"/>
      <c r="F276" s="396" t="n"/>
      <c r="G276" s="397" t="n"/>
      <c r="H276" s="397" t="n"/>
      <c r="I276" s="397" t="n"/>
      <c r="J276" s="3163" t="n"/>
      <c r="K276" s="397" t="n"/>
      <c r="L276" s="3163" t="n"/>
      <c r="O276" s="392" t="n"/>
      <c r="P276" s="392" t="n"/>
      <c r="Q276" s="392" t="n"/>
      <c r="R276" s="392" t="n"/>
      <c r="S276" s="392" t="n"/>
      <c r="T276" s="392" t="n"/>
      <c r="U276" s="392" t="n"/>
      <c r="V276" s="392" t="n"/>
      <c r="W276" s="392" t="n"/>
    </row>
    <row r="277" customFormat="1" s="394">
      <c r="C277" s="392" t="n"/>
      <c r="D277" s="396" t="n"/>
      <c r="E277" s="397" t="n"/>
      <c r="F277" s="396" t="n"/>
      <c r="G277" s="397" t="n"/>
      <c r="H277" s="397" t="n"/>
      <c r="I277" s="397" t="n"/>
      <c r="J277" s="3163" t="n"/>
      <c r="K277" s="397" t="n"/>
      <c r="L277" s="3163" t="n"/>
      <c r="O277" s="392" t="n"/>
      <c r="P277" s="392" t="n"/>
      <c r="Q277" s="392" t="n"/>
      <c r="R277" s="392" t="n"/>
      <c r="S277" s="392" t="n"/>
      <c r="T277" s="392" t="n"/>
      <c r="U277" s="392" t="n"/>
      <c r="V277" s="392" t="n"/>
      <c r="W277" s="392" t="n"/>
    </row>
    <row r="278" customFormat="1" s="394">
      <c r="C278" s="392" t="n"/>
      <c r="D278" s="396" t="n"/>
      <c r="E278" s="397" t="n"/>
      <c r="F278" s="396" t="n"/>
      <c r="G278" s="397" t="n"/>
      <c r="H278" s="397" t="n"/>
      <c r="I278" s="397" t="n"/>
      <c r="J278" s="3163" t="n"/>
      <c r="K278" s="397" t="n"/>
      <c r="L278" s="3163" t="n"/>
      <c r="O278" s="392" t="n"/>
      <c r="P278" s="392" t="n"/>
      <c r="Q278" s="392" t="n"/>
      <c r="R278" s="392" t="n"/>
      <c r="S278" s="392" t="n"/>
      <c r="T278" s="392" t="n"/>
      <c r="U278" s="392" t="n"/>
      <c r="V278" s="392" t="n"/>
      <c r="W278" s="392" t="n"/>
    </row>
    <row r="279" customFormat="1" s="394">
      <c r="C279" s="392" t="n"/>
      <c r="D279" s="396" t="n"/>
      <c r="E279" s="397" t="n"/>
      <c r="F279" s="396" t="n"/>
      <c r="G279" s="397" t="n"/>
      <c r="H279" s="397" t="n"/>
      <c r="I279" s="397" t="n"/>
      <c r="J279" s="3163" t="n"/>
      <c r="K279" s="397" t="n"/>
      <c r="L279" s="3163" t="n"/>
      <c r="O279" s="392" t="n"/>
      <c r="P279" s="392" t="n"/>
      <c r="Q279" s="392" t="n"/>
      <c r="R279" s="392" t="n"/>
      <c r="S279" s="392" t="n"/>
      <c r="T279" s="392" t="n"/>
      <c r="U279" s="392" t="n"/>
      <c r="V279" s="392" t="n"/>
      <c r="W279" s="392" t="n"/>
    </row>
    <row r="280" customFormat="1" s="394">
      <c r="C280" s="392" t="n"/>
      <c r="D280" s="396" t="n"/>
      <c r="E280" s="397" t="n"/>
      <c r="F280" s="396" t="n"/>
      <c r="G280" s="397" t="n"/>
      <c r="H280" s="397" t="n"/>
      <c r="I280" s="397" t="n"/>
      <c r="J280" s="3163" t="n"/>
      <c r="K280" s="397" t="n"/>
      <c r="L280" s="3163" t="n"/>
      <c r="O280" s="392" t="n"/>
      <c r="P280" s="392" t="n"/>
      <c r="Q280" s="392" t="n"/>
      <c r="R280" s="392" t="n"/>
      <c r="S280" s="392" t="n"/>
      <c r="T280" s="392" t="n"/>
      <c r="U280" s="392" t="n"/>
      <c r="V280" s="392" t="n"/>
      <c r="W280" s="392" t="n"/>
    </row>
    <row r="281" customFormat="1" s="394">
      <c r="C281" s="392" t="n"/>
      <c r="D281" s="396" t="n"/>
      <c r="E281" s="397" t="n"/>
      <c r="F281" s="396" t="n"/>
      <c r="G281" s="397" t="n"/>
      <c r="H281" s="397" t="n"/>
      <c r="I281" s="397" t="n"/>
      <c r="J281" s="3163" t="n"/>
      <c r="K281" s="397" t="n"/>
      <c r="L281" s="3163" t="n"/>
      <c r="O281" s="392" t="n"/>
      <c r="P281" s="392" t="n"/>
      <c r="Q281" s="392" t="n"/>
      <c r="R281" s="392" t="n"/>
      <c r="S281" s="392" t="n"/>
      <c r="T281" s="392" t="n"/>
      <c r="U281" s="392" t="n"/>
      <c r="V281" s="392" t="n"/>
      <c r="W281" s="392" t="n"/>
    </row>
    <row r="282" customFormat="1" s="394">
      <c r="C282" s="392" t="n"/>
      <c r="D282" s="396" t="n"/>
      <c r="E282" s="397" t="n"/>
      <c r="F282" s="396" t="n"/>
      <c r="G282" s="397" t="n"/>
      <c r="H282" s="397" t="n"/>
      <c r="I282" s="397" t="n"/>
      <c r="J282" s="3163" t="n"/>
      <c r="K282" s="397" t="n"/>
      <c r="L282" s="3163" t="n"/>
      <c r="O282" s="392" t="n"/>
      <c r="P282" s="392" t="n"/>
      <c r="Q282" s="392" t="n"/>
      <c r="R282" s="392" t="n"/>
      <c r="S282" s="392" t="n"/>
      <c r="T282" s="392" t="n"/>
      <c r="U282" s="392" t="n"/>
      <c r="V282" s="392" t="n"/>
      <c r="W282" s="392" t="n"/>
    </row>
    <row r="283" customFormat="1" s="394">
      <c r="C283" s="392" t="n"/>
      <c r="D283" s="396" t="n"/>
      <c r="E283" s="397" t="n"/>
      <c r="F283" s="396" t="n"/>
      <c r="G283" s="397" t="n"/>
      <c r="H283" s="397" t="n"/>
      <c r="I283" s="397" t="n"/>
      <c r="J283" s="3163" t="n"/>
      <c r="K283" s="397" t="n"/>
      <c r="L283" s="3163" t="n"/>
      <c r="O283" s="392" t="n"/>
      <c r="P283" s="392" t="n"/>
      <c r="Q283" s="392" t="n"/>
      <c r="R283" s="392" t="n"/>
      <c r="S283" s="392" t="n"/>
      <c r="T283" s="392" t="n"/>
      <c r="U283" s="392" t="n"/>
      <c r="V283" s="392" t="n"/>
      <c r="W283" s="392" t="n"/>
    </row>
    <row r="284" customFormat="1" s="394">
      <c r="C284" s="392" t="n"/>
      <c r="D284" s="396" t="n"/>
      <c r="E284" s="397" t="n"/>
      <c r="F284" s="396" t="n"/>
      <c r="G284" s="397" t="n"/>
      <c r="H284" s="397" t="n"/>
      <c r="I284" s="397" t="n"/>
      <c r="J284" s="3163" t="n"/>
      <c r="K284" s="397" t="n"/>
      <c r="L284" s="3163" t="n"/>
      <c r="O284" s="392" t="n"/>
      <c r="P284" s="392" t="n"/>
      <c r="Q284" s="392" t="n"/>
      <c r="R284" s="392" t="n"/>
      <c r="S284" s="392" t="n"/>
      <c r="T284" s="392" t="n"/>
      <c r="U284" s="392" t="n"/>
      <c r="V284" s="392" t="n"/>
      <c r="W284" s="392" t="n"/>
    </row>
    <row r="285" customFormat="1" s="394">
      <c r="C285" s="392" t="n"/>
      <c r="D285" s="396" t="n"/>
      <c r="E285" s="397" t="n"/>
      <c r="F285" s="396" t="n"/>
      <c r="G285" s="397" t="n"/>
      <c r="H285" s="397" t="n"/>
      <c r="I285" s="397" t="n"/>
      <c r="J285" s="3163" t="n"/>
      <c r="K285" s="397" t="n"/>
      <c r="L285" s="3163" t="n"/>
      <c r="O285" s="392" t="n"/>
      <c r="P285" s="392" t="n"/>
      <c r="Q285" s="392" t="n"/>
      <c r="R285" s="392" t="n"/>
      <c r="S285" s="392" t="n"/>
      <c r="T285" s="392" t="n"/>
      <c r="U285" s="392" t="n"/>
      <c r="V285" s="392" t="n"/>
      <c r="W285" s="392" t="n"/>
    </row>
    <row r="286" customFormat="1" s="394">
      <c r="C286" s="392" t="n"/>
      <c r="D286" s="396" t="n"/>
      <c r="E286" s="397" t="n"/>
      <c r="F286" s="396" t="n"/>
      <c r="G286" s="397" t="n"/>
      <c r="H286" s="397" t="n"/>
      <c r="I286" s="397" t="n"/>
      <c r="J286" s="3163" t="n"/>
      <c r="K286" s="397" t="n"/>
      <c r="L286" s="3163" t="n"/>
      <c r="O286" s="392" t="n"/>
      <c r="P286" s="392" t="n"/>
      <c r="Q286" s="392" t="n"/>
      <c r="R286" s="392" t="n"/>
      <c r="S286" s="392" t="n"/>
      <c r="T286" s="392" t="n"/>
      <c r="U286" s="392" t="n"/>
      <c r="V286" s="392" t="n"/>
      <c r="W286" s="392" t="n"/>
    </row>
    <row r="287" customFormat="1" s="394">
      <c r="C287" s="392" t="n"/>
      <c r="D287" s="396" t="n"/>
      <c r="E287" s="397" t="n"/>
      <c r="F287" s="396" t="n"/>
      <c r="G287" s="397" t="n"/>
      <c r="H287" s="397" t="n"/>
      <c r="I287" s="397" t="n"/>
      <c r="J287" s="3163" t="n"/>
      <c r="K287" s="397" t="n"/>
      <c r="L287" s="3163" t="n"/>
      <c r="O287" s="392" t="n"/>
      <c r="P287" s="392" t="n"/>
      <c r="Q287" s="392" t="n"/>
      <c r="R287" s="392" t="n"/>
      <c r="S287" s="392" t="n"/>
      <c r="T287" s="392" t="n"/>
      <c r="U287" s="392" t="n"/>
      <c r="V287" s="392" t="n"/>
      <c r="W287" s="392" t="n"/>
    </row>
    <row r="288" customFormat="1" s="394">
      <c r="C288" s="392" t="n"/>
      <c r="D288" s="396" t="n"/>
      <c r="E288" s="397" t="n"/>
      <c r="F288" s="396" t="n"/>
      <c r="G288" s="397" t="n"/>
      <c r="H288" s="397" t="n"/>
      <c r="I288" s="397" t="n"/>
      <c r="J288" s="3163" t="n"/>
      <c r="K288" s="397" t="n"/>
      <c r="L288" s="3163" t="n"/>
      <c r="O288" s="392" t="n"/>
      <c r="P288" s="392" t="n"/>
      <c r="Q288" s="392" t="n"/>
      <c r="R288" s="392" t="n"/>
      <c r="S288" s="392" t="n"/>
      <c r="T288" s="392" t="n"/>
      <c r="U288" s="392" t="n"/>
      <c r="V288" s="392" t="n"/>
      <c r="W288" s="392" t="n"/>
    </row>
    <row r="289" customFormat="1" s="394">
      <c r="C289" s="392" t="n"/>
      <c r="D289" s="396" t="n"/>
      <c r="E289" s="397" t="n"/>
      <c r="F289" s="396" t="n"/>
      <c r="G289" s="397" t="n"/>
      <c r="H289" s="397" t="n"/>
      <c r="I289" s="397" t="n"/>
      <c r="J289" s="3163" t="n"/>
      <c r="K289" s="397" t="n"/>
      <c r="L289" s="3163" t="n"/>
      <c r="O289" s="392" t="n"/>
      <c r="P289" s="392" t="n"/>
      <c r="Q289" s="392" t="n"/>
      <c r="R289" s="392" t="n"/>
      <c r="S289" s="392" t="n"/>
      <c r="T289" s="392" t="n"/>
      <c r="U289" s="392" t="n"/>
      <c r="V289" s="392" t="n"/>
      <c r="W289" s="392" t="n"/>
    </row>
    <row r="290" customFormat="1" s="394">
      <c r="C290" s="392" t="n"/>
      <c r="D290" s="396" t="n"/>
      <c r="E290" s="397" t="n"/>
      <c r="F290" s="396" t="n"/>
      <c r="G290" s="397" t="n"/>
      <c r="H290" s="397" t="n"/>
      <c r="I290" s="397" t="n"/>
      <c r="J290" s="3163" t="n"/>
      <c r="K290" s="397" t="n"/>
      <c r="L290" s="3163" t="n"/>
      <c r="O290" s="392" t="n"/>
      <c r="P290" s="392" t="n"/>
      <c r="Q290" s="392" t="n"/>
      <c r="R290" s="392" t="n"/>
      <c r="S290" s="392" t="n"/>
      <c r="T290" s="392" t="n"/>
      <c r="U290" s="392" t="n"/>
      <c r="V290" s="392" t="n"/>
      <c r="W290" s="392" t="n"/>
    </row>
    <row r="291" customFormat="1" s="394">
      <c r="C291" s="392" t="n"/>
      <c r="D291" s="396" t="n"/>
      <c r="E291" s="397" t="n"/>
      <c r="F291" s="396" t="n"/>
      <c r="G291" s="397" t="n"/>
      <c r="H291" s="397" t="n"/>
      <c r="I291" s="397" t="n"/>
      <c r="J291" s="3163" t="n"/>
      <c r="K291" s="397" t="n"/>
      <c r="L291" s="3163" t="n"/>
      <c r="O291" s="392" t="n"/>
      <c r="P291" s="392" t="n"/>
      <c r="Q291" s="392" t="n"/>
      <c r="R291" s="392" t="n"/>
      <c r="S291" s="392" t="n"/>
      <c r="T291" s="392" t="n"/>
      <c r="U291" s="392" t="n"/>
      <c r="V291" s="392" t="n"/>
      <c r="W291" s="392" t="n"/>
    </row>
    <row r="292" customFormat="1" s="394">
      <c r="C292" s="392" t="n"/>
      <c r="D292" s="396" t="n"/>
      <c r="E292" s="397" t="n"/>
      <c r="F292" s="396" t="n"/>
      <c r="G292" s="397" t="n"/>
      <c r="H292" s="397" t="n"/>
      <c r="I292" s="397" t="n"/>
      <c r="J292" s="3163" t="n"/>
      <c r="K292" s="397" t="n"/>
      <c r="L292" s="3163" t="n"/>
      <c r="O292" s="392" t="n"/>
      <c r="P292" s="392" t="n"/>
      <c r="Q292" s="392" t="n"/>
      <c r="R292" s="392" t="n"/>
      <c r="S292" s="392" t="n"/>
      <c r="T292" s="392" t="n"/>
      <c r="U292" s="392" t="n"/>
      <c r="V292" s="392" t="n"/>
      <c r="W292" s="392" t="n"/>
    </row>
    <row r="293" customFormat="1" s="394">
      <c r="C293" s="392" t="n"/>
      <c r="D293" s="396" t="n"/>
      <c r="E293" s="397" t="n"/>
      <c r="F293" s="396" t="n"/>
      <c r="G293" s="397" t="n"/>
      <c r="H293" s="397" t="n"/>
      <c r="I293" s="397" t="n"/>
      <c r="J293" s="3163" t="n"/>
      <c r="K293" s="397" t="n"/>
      <c r="L293" s="3163" t="n"/>
      <c r="O293" s="392" t="n"/>
      <c r="P293" s="392" t="n"/>
      <c r="Q293" s="392" t="n"/>
      <c r="R293" s="392" t="n"/>
      <c r="S293" s="392" t="n"/>
      <c r="T293" s="392" t="n"/>
      <c r="U293" s="392" t="n"/>
      <c r="V293" s="392" t="n"/>
      <c r="W293" s="392" t="n"/>
    </row>
    <row r="294" customFormat="1" s="394">
      <c r="C294" s="392" t="n"/>
      <c r="D294" s="396" t="n"/>
      <c r="E294" s="397" t="n"/>
      <c r="F294" s="396" t="n"/>
      <c r="G294" s="397" t="n"/>
      <c r="H294" s="397" t="n"/>
      <c r="I294" s="397" t="n"/>
      <c r="J294" s="3163" t="n"/>
      <c r="K294" s="397" t="n"/>
      <c r="L294" s="3163" t="n"/>
      <c r="O294" s="392" t="n"/>
      <c r="P294" s="392" t="n"/>
      <c r="Q294" s="392" t="n"/>
      <c r="R294" s="392" t="n"/>
      <c r="S294" s="392" t="n"/>
      <c r="T294" s="392" t="n"/>
      <c r="U294" s="392" t="n"/>
      <c r="V294" s="392" t="n"/>
      <c r="W294" s="392" t="n"/>
    </row>
    <row r="295" customFormat="1" s="394">
      <c r="C295" s="392" t="n"/>
      <c r="D295" s="396" t="n"/>
      <c r="E295" s="397" t="n"/>
      <c r="F295" s="396" t="n"/>
      <c r="G295" s="397" t="n"/>
      <c r="H295" s="397" t="n"/>
      <c r="I295" s="397" t="n"/>
      <c r="J295" s="3163" t="n"/>
      <c r="K295" s="397" t="n"/>
      <c r="L295" s="3163" t="n"/>
      <c r="O295" s="392" t="n"/>
      <c r="P295" s="392" t="n"/>
      <c r="Q295" s="392" t="n"/>
      <c r="R295" s="392" t="n"/>
      <c r="S295" s="392" t="n"/>
      <c r="T295" s="392" t="n"/>
      <c r="U295" s="392" t="n"/>
      <c r="V295" s="392" t="n"/>
      <c r="W295" s="392" t="n"/>
    </row>
    <row r="296" customFormat="1" s="394">
      <c r="C296" s="392" t="n"/>
      <c r="D296" s="396" t="n"/>
      <c r="E296" s="397" t="n"/>
      <c r="F296" s="396" t="n"/>
      <c r="G296" s="397" t="n"/>
      <c r="H296" s="397" t="n"/>
      <c r="I296" s="397" t="n"/>
      <c r="J296" s="3163" t="n"/>
      <c r="K296" s="397" t="n"/>
      <c r="L296" s="3163" t="n"/>
      <c r="O296" s="392" t="n"/>
      <c r="P296" s="392" t="n"/>
      <c r="Q296" s="392" t="n"/>
      <c r="R296" s="392" t="n"/>
      <c r="S296" s="392" t="n"/>
      <c r="T296" s="392" t="n"/>
      <c r="U296" s="392" t="n"/>
      <c r="V296" s="392" t="n"/>
      <c r="W296" s="392" t="n"/>
    </row>
    <row r="297" customFormat="1" s="394">
      <c r="C297" s="392" t="n"/>
      <c r="D297" s="396" t="n"/>
      <c r="E297" s="397" t="n"/>
      <c r="F297" s="396" t="n"/>
      <c r="G297" s="397" t="n"/>
      <c r="H297" s="397" t="n"/>
      <c r="I297" s="397" t="n"/>
      <c r="J297" s="3163" t="n"/>
      <c r="K297" s="397" t="n"/>
      <c r="L297" s="3163" t="n"/>
      <c r="O297" s="392" t="n"/>
      <c r="P297" s="392" t="n"/>
      <c r="Q297" s="392" t="n"/>
      <c r="R297" s="392" t="n"/>
      <c r="S297" s="392" t="n"/>
      <c r="T297" s="392" t="n"/>
      <c r="U297" s="392" t="n"/>
      <c r="V297" s="392" t="n"/>
      <c r="W297" s="392" t="n"/>
    </row>
    <row r="298" customFormat="1" s="394">
      <c r="C298" s="392" t="n"/>
      <c r="D298" s="396" t="n"/>
      <c r="E298" s="397" t="n"/>
      <c r="F298" s="396" t="n"/>
      <c r="G298" s="397" t="n"/>
      <c r="H298" s="397" t="n"/>
      <c r="I298" s="397" t="n"/>
      <c r="J298" s="3163" t="n"/>
      <c r="K298" s="397" t="n"/>
      <c r="L298" s="3163" t="n"/>
      <c r="O298" s="392" t="n"/>
      <c r="P298" s="392" t="n"/>
      <c r="Q298" s="392" t="n"/>
      <c r="R298" s="392" t="n"/>
      <c r="S298" s="392" t="n"/>
      <c r="T298" s="392" t="n"/>
      <c r="U298" s="392" t="n"/>
      <c r="V298" s="392" t="n"/>
      <c r="W298" s="392" t="n"/>
    </row>
    <row r="299" customFormat="1" s="394">
      <c r="C299" s="392" t="n"/>
      <c r="D299" s="396" t="n"/>
      <c r="E299" s="397" t="n"/>
      <c r="F299" s="396" t="n"/>
      <c r="G299" s="397" t="n"/>
      <c r="H299" s="397" t="n"/>
      <c r="I299" s="397" t="n"/>
      <c r="J299" s="3163" t="n"/>
      <c r="K299" s="397" t="n"/>
      <c r="L299" s="3163" t="n"/>
      <c r="O299" s="392" t="n"/>
      <c r="P299" s="392" t="n"/>
      <c r="Q299" s="392" t="n"/>
      <c r="R299" s="392" t="n"/>
      <c r="S299" s="392" t="n"/>
      <c r="T299" s="392" t="n"/>
      <c r="U299" s="392" t="n"/>
      <c r="V299" s="392" t="n"/>
      <c r="W299" s="392" t="n"/>
    </row>
    <row r="300" customFormat="1" s="394">
      <c r="C300" s="392" t="n"/>
      <c r="D300" s="396" t="n"/>
      <c r="E300" s="397" t="n"/>
      <c r="F300" s="396" t="n"/>
      <c r="G300" s="397" t="n"/>
      <c r="H300" s="397" t="n"/>
      <c r="I300" s="397" t="n"/>
      <c r="J300" s="3163" t="n"/>
      <c r="K300" s="397" t="n"/>
      <c r="L300" s="3163" t="n"/>
      <c r="O300" s="392" t="n"/>
      <c r="P300" s="392" t="n"/>
      <c r="Q300" s="392" t="n"/>
      <c r="R300" s="392" t="n"/>
      <c r="S300" s="392" t="n"/>
      <c r="T300" s="392" t="n"/>
      <c r="U300" s="392" t="n"/>
      <c r="V300" s="392" t="n"/>
      <c r="W300" s="392" t="n"/>
    </row>
    <row r="301" customFormat="1" s="394">
      <c r="C301" s="392" t="n"/>
      <c r="D301" s="396" t="n"/>
      <c r="E301" s="397" t="n"/>
      <c r="F301" s="396" t="n"/>
      <c r="G301" s="397" t="n"/>
      <c r="H301" s="397" t="n"/>
      <c r="I301" s="397" t="n"/>
      <c r="J301" s="3163" t="n"/>
      <c r="K301" s="397" t="n"/>
      <c r="L301" s="3163" t="n"/>
      <c r="O301" s="392" t="n"/>
      <c r="P301" s="392" t="n"/>
      <c r="Q301" s="392" t="n"/>
      <c r="R301" s="392" t="n"/>
      <c r="S301" s="392" t="n"/>
      <c r="T301" s="392" t="n"/>
      <c r="U301" s="392" t="n"/>
      <c r="V301" s="392" t="n"/>
      <c r="W301" s="392" t="n"/>
    </row>
    <row r="302" customFormat="1" s="394">
      <c r="C302" s="392" t="n"/>
      <c r="D302" s="396" t="n"/>
      <c r="E302" s="397" t="n"/>
      <c r="F302" s="396" t="n"/>
      <c r="G302" s="397" t="n"/>
      <c r="H302" s="397" t="n"/>
      <c r="I302" s="397" t="n"/>
      <c r="J302" s="3163" t="n"/>
      <c r="K302" s="397" t="n"/>
      <c r="L302" s="3163" t="n"/>
      <c r="O302" s="392" t="n"/>
      <c r="P302" s="392" t="n"/>
      <c r="Q302" s="392" t="n"/>
      <c r="R302" s="392" t="n"/>
      <c r="S302" s="392" t="n"/>
      <c r="T302" s="392" t="n"/>
      <c r="U302" s="392" t="n"/>
      <c r="V302" s="392" t="n"/>
      <c r="W302" s="392" t="n"/>
    </row>
    <row r="303" customFormat="1" s="394">
      <c r="C303" s="392" t="n"/>
      <c r="D303" s="396" t="n"/>
      <c r="E303" s="397" t="n"/>
      <c r="F303" s="396" t="n"/>
      <c r="G303" s="397" t="n"/>
      <c r="H303" s="397" t="n"/>
      <c r="I303" s="397" t="n"/>
      <c r="J303" s="3163" t="n"/>
      <c r="K303" s="397" t="n"/>
      <c r="L303" s="3163" t="n"/>
      <c r="O303" s="392" t="n"/>
      <c r="P303" s="392" t="n"/>
      <c r="Q303" s="392" t="n"/>
      <c r="R303" s="392" t="n"/>
      <c r="S303" s="392" t="n"/>
      <c r="T303" s="392" t="n"/>
      <c r="U303" s="392" t="n"/>
      <c r="V303" s="392" t="n"/>
      <c r="W303" s="392" t="n"/>
    </row>
    <row r="304" customFormat="1" s="394">
      <c r="C304" s="392" t="n"/>
      <c r="D304" s="396" t="n"/>
      <c r="E304" s="397" t="n"/>
      <c r="F304" s="396" t="n"/>
      <c r="G304" s="397" t="n"/>
      <c r="H304" s="397" t="n"/>
      <c r="I304" s="397" t="n"/>
      <c r="J304" s="3163" t="n"/>
      <c r="K304" s="397" t="n"/>
      <c r="L304" s="3163" t="n"/>
      <c r="O304" s="392" t="n"/>
      <c r="P304" s="392" t="n"/>
      <c r="Q304" s="392" t="n"/>
      <c r="R304" s="392" t="n"/>
      <c r="S304" s="392" t="n"/>
      <c r="T304" s="392" t="n"/>
      <c r="U304" s="392" t="n"/>
      <c r="V304" s="392" t="n"/>
      <c r="W304" s="392" t="n"/>
    </row>
    <row r="305" customFormat="1" s="394">
      <c r="C305" s="392" t="n"/>
      <c r="D305" s="396" t="n"/>
      <c r="E305" s="397" t="n"/>
      <c r="F305" s="396" t="n"/>
      <c r="G305" s="397" t="n"/>
      <c r="H305" s="397" t="n"/>
      <c r="I305" s="397" t="n"/>
      <c r="J305" s="3163" t="n"/>
      <c r="K305" s="397" t="n"/>
      <c r="L305" s="3163" t="n"/>
      <c r="O305" s="392" t="n"/>
      <c r="P305" s="392" t="n"/>
      <c r="Q305" s="392" t="n"/>
      <c r="R305" s="392" t="n"/>
      <c r="S305" s="392" t="n"/>
      <c r="T305" s="392" t="n"/>
      <c r="U305" s="392" t="n"/>
      <c r="V305" s="392" t="n"/>
      <c r="W305" s="392" t="n"/>
    </row>
    <row r="306" customFormat="1" s="394">
      <c r="C306" s="392" t="n"/>
      <c r="D306" s="396" t="n"/>
      <c r="E306" s="397" t="n"/>
      <c r="F306" s="396" t="n"/>
      <c r="G306" s="397" t="n"/>
      <c r="H306" s="397" t="n"/>
      <c r="I306" s="397" t="n"/>
      <c r="J306" s="3163" t="n"/>
      <c r="K306" s="397" t="n"/>
      <c r="L306" s="3163" t="n"/>
      <c r="O306" s="392" t="n"/>
      <c r="P306" s="392" t="n"/>
      <c r="Q306" s="392" t="n"/>
      <c r="R306" s="392" t="n"/>
      <c r="S306" s="392" t="n"/>
      <c r="T306" s="392" t="n"/>
      <c r="U306" s="392" t="n"/>
      <c r="V306" s="392" t="n"/>
      <c r="W306" s="392" t="n"/>
    </row>
    <row r="307" customFormat="1" s="394">
      <c r="C307" s="392" t="n"/>
      <c r="D307" s="396" t="n"/>
      <c r="E307" s="397" t="n"/>
      <c r="F307" s="396" t="n"/>
      <c r="G307" s="397" t="n"/>
      <c r="H307" s="397" t="n"/>
      <c r="I307" s="397" t="n"/>
      <c r="J307" s="3163" t="n"/>
      <c r="K307" s="397" t="n"/>
      <c r="L307" s="3163" t="n"/>
      <c r="O307" s="392" t="n"/>
      <c r="P307" s="392" t="n"/>
      <c r="Q307" s="392" t="n"/>
      <c r="R307" s="392" t="n"/>
      <c r="S307" s="392" t="n"/>
      <c r="T307" s="392" t="n"/>
      <c r="U307" s="392" t="n"/>
      <c r="V307" s="392" t="n"/>
      <c r="W307" s="392" t="n"/>
    </row>
    <row r="308" customFormat="1" s="394">
      <c r="C308" s="392" t="n"/>
      <c r="D308" s="396" t="n"/>
      <c r="E308" s="397" t="n"/>
      <c r="F308" s="396" t="n"/>
      <c r="G308" s="397" t="n"/>
      <c r="H308" s="397" t="n"/>
      <c r="I308" s="397" t="n"/>
      <c r="J308" s="3163" t="n"/>
      <c r="K308" s="397" t="n"/>
      <c r="L308" s="3163" t="n"/>
      <c r="O308" s="392" t="n"/>
      <c r="P308" s="392" t="n"/>
      <c r="Q308" s="392" t="n"/>
      <c r="R308" s="392" t="n"/>
      <c r="S308" s="392" t="n"/>
      <c r="T308" s="392" t="n"/>
      <c r="U308" s="392" t="n"/>
      <c r="V308" s="392" t="n"/>
      <c r="W308" s="392" t="n"/>
    </row>
    <row r="309" customFormat="1" s="394">
      <c r="C309" s="392" t="n"/>
      <c r="D309" s="396" t="n"/>
      <c r="E309" s="397" t="n"/>
      <c r="F309" s="396" t="n"/>
      <c r="G309" s="397" t="n"/>
      <c r="H309" s="397" t="n"/>
      <c r="I309" s="397" t="n"/>
      <c r="J309" s="3163" t="n"/>
      <c r="K309" s="397" t="n"/>
      <c r="L309" s="3163" t="n"/>
      <c r="O309" s="392" t="n"/>
      <c r="P309" s="392" t="n"/>
      <c r="Q309" s="392" t="n"/>
      <c r="R309" s="392" t="n"/>
      <c r="S309" s="392" t="n"/>
      <c r="T309" s="392" t="n"/>
      <c r="U309" s="392" t="n"/>
      <c r="V309" s="392" t="n"/>
      <c r="W309" s="392" t="n"/>
    </row>
    <row r="310" customFormat="1" s="394">
      <c r="C310" s="392" t="n"/>
      <c r="D310" s="396" t="n"/>
      <c r="E310" s="397" t="n"/>
      <c r="F310" s="396" t="n"/>
      <c r="G310" s="397" t="n"/>
      <c r="H310" s="397" t="n"/>
      <c r="I310" s="397" t="n"/>
      <c r="J310" s="3163" t="n"/>
      <c r="K310" s="397" t="n"/>
      <c r="L310" s="3163" t="n"/>
      <c r="O310" s="392" t="n"/>
      <c r="P310" s="392" t="n"/>
      <c r="Q310" s="392" t="n"/>
      <c r="R310" s="392" t="n"/>
      <c r="S310" s="392" t="n"/>
      <c r="T310" s="392" t="n"/>
      <c r="U310" s="392" t="n"/>
      <c r="V310" s="392" t="n"/>
      <c r="W310" s="392" t="n"/>
    </row>
    <row r="311" customFormat="1" s="394">
      <c r="C311" s="392" t="n"/>
      <c r="D311" s="396" t="n"/>
      <c r="E311" s="397" t="n"/>
      <c r="F311" s="396" t="n"/>
      <c r="G311" s="397" t="n"/>
      <c r="H311" s="397" t="n"/>
      <c r="I311" s="397" t="n"/>
      <c r="J311" s="3163" t="n"/>
      <c r="K311" s="397" t="n"/>
      <c r="L311" s="3163" t="n"/>
      <c r="O311" s="392" t="n"/>
      <c r="P311" s="392" t="n"/>
      <c r="Q311" s="392" t="n"/>
      <c r="R311" s="392" t="n"/>
      <c r="S311" s="392" t="n"/>
      <c r="T311" s="392" t="n"/>
      <c r="U311" s="392" t="n"/>
      <c r="V311" s="392" t="n"/>
      <c r="W311" s="392" t="n"/>
    </row>
    <row r="312" customFormat="1" s="394">
      <c r="C312" s="392" t="n"/>
      <c r="D312" s="396" t="n"/>
      <c r="E312" s="397" t="n"/>
      <c r="F312" s="396" t="n"/>
      <c r="G312" s="397" t="n"/>
      <c r="H312" s="397" t="n"/>
      <c r="I312" s="397" t="n"/>
      <c r="J312" s="3163" t="n"/>
      <c r="K312" s="397" t="n"/>
      <c r="L312" s="3163" t="n"/>
      <c r="O312" s="392" t="n"/>
      <c r="P312" s="392" t="n"/>
      <c r="Q312" s="392" t="n"/>
      <c r="R312" s="392" t="n"/>
      <c r="S312" s="392" t="n"/>
      <c r="T312" s="392" t="n"/>
      <c r="U312" s="392" t="n"/>
      <c r="V312" s="392" t="n"/>
      <c r="W312" s="392" t="n"/>
    </row>
    <row r="313" customFormat="1" s="394">
      <c r="C313" s="392" t="n"/>
      <c r="D313" s="396" t="n"/>
      <c r="E313" s="397" t="n"/>
      <c r="F313" s="396" t="n"/>
      <c r="G313" s="397" t="n"/>
      <c r="H313" s="397" t="n"/>
      <c r="I313" s="397" t="n"/>
      <c r="J313" s="3163" t="n"/>
      <c r="K313" s="397" t="n"/>
      <c r="L313" s="3163" t="n"/>
      <c r="O313" s="392" t="n"/>
      <c r="P313" s="392" t="n"/>
      <c r="Q313" s="392" t="n"/>
      <c r="R313" s="392" t="n"/>
      <c r="S313" s="392" t="n"/>
      <c r="T313" s="392" t="n"/>
      <c r="U313" s="392" t="n"/>
      <c r="V313" s="392" t="n"/>
      <c r="W313" s="392" t="n"/>
    </row>
    <row r="314" customFormat="1" s="394">
      <c r="C314" s="392" t="n"/>
      <c r="D314" s="396" t="n"/>
      <c r="E314" s="397" t="n"/>
      <c r="F314" s="396" t="n"/>
      <c r="G314" s="397" t="n"/>
      <c r="H314" s="397" t="n"/>
      <c r="I314" s="397" t="n"/>
      <c r="J314" s="3163" t="n"/>
      <c r="K314" s="397" t="n"/>
      <c r="L314" s="3163" t="n"/>
      <c r="O314" s="392" t="n"/>
      <c r="P314" s="392" t="n"/>
      <c r="Q314" s="392" t="n"/>
      <c r="R314" s="392" t="n"/>
      <c r="S314" s="392" t="n"/>
      <c r="T314" s="392" t="n"/>
      <c r="U314" s="392" t="n"/>
      <c r="V314" s="392" t="n"/>
      <c r="W314" s="392" t="n"/>
    </row>
    <row r="315" customFormat="1" s="394">
      <c r="C315" s="392" t="n"/>
      <c r="D315" s="396" t="n"/>
      <c r="E315" s="397" t="n"/>
      <c r="F315" s="396" t="n"/>
      <c r="G315" s="397" t="n"/>
      <c r="H315" s="397" t="n"/>
      <c r="I315" s="397" t="n"/>
      <c r="J315" s="3163" t="n"/>
      <c r="K315" s="397" t="n"/>
      <c r="L315" s="3163" t="n"/>
      <c r="O315" s="392" t="n"/>
      <c r="P315" s="392" t="n"/>
      <c r="Q315" s="392" t="n"/>
      <c r="R315" s="392" t="n"/>
      <c r="S315" s="392" t="n"/>
      <c r="T315" s="392" t="n"/>
      <c r="U315" s="392" t="n"/>
      <c r="V315" s="392" t="n"/>
      <c r="W315" s="392" t="n"/>
    </row>
    <row r="316" customFormat="1" s="394">
      <c r="C316" s="392" t="n"/>
      <c r="D316" s="396" t="n"/>
      <c r="E316" s="397" t="n"/>
      <c r="F316" s="396" t="n"/>
      <c r="G316" s="397" t="n"/>
      <c r="H316" s="397" t="n"/>
      <c r="I316" s="397" t="n"/>
      <c r="J316" s="3163" t="n"/>
      <c r="K316" s="397" t="n"/>
      <c r="L316" s="3163" t="n"/>
      <c r="O316" s="392" t="n"/>
      <c r="P316" s="392" t="n"/>
      <c r="Q316" s="392" t="n"/>
      <c r="R316" s="392" t="n"/>
      <c r="S316" s="392" t="n"/>
      <c r="T316" s="392" t="n"/>
      <c r="U316" s="392" t="n"/>
      <c r="V316" s="392" t="n"/>
      <c r="W316" s="392" t="n"/>
    </row>
    <row r="317" customFormat="1" s="394">
      <c r="C317" s="392" t="n"/>
      <c r="D317" s="396" t="n"/>
      <c r="E317" s="397" t="n"/>
      <c r="F317" s="396" t="n"/>
      <c r="G317" s="397" t="n"/>
      <c r="H317" s="397" t="n"/>
      <c r="I317" s="397" t="n"/>
      <c r="J317" s="3163" t="n"/>
      <c r="K317" s="397" t="n"/>
      <c r="L317" s="3163" t="n"/>
      <c r="O317" s="392" t="n"/>
      <c r="P317" s="392" t="n"/>
      <c r="Q317" s="392" t="n"/>
      <c r="R317" s="392" t="n"/>
      <c r="S317" s="392" t="n"/>
      <c r="T317" s="392" t="n"/>
      <c r="U317" s="392" t="n"/>
      <c r="V317" s="392" t="n"/>
      <c r="W317" s="392" t="n"/>
    </row>
    <row r="318" customFormat="1" s="394">
      <c r="C318" s="392" t="n"/>
      <c r="D318" s="396" t="n"/>
      <c r="E318" s="397" t="n"/>
      <c r="F318" s="396" t="n"/>
      <c r="G318" s="397" t="n"/>
      <c r="H318" s="397" t="n"/>
      <c r="I318" s="397" t="n"/>
      <c r="J318" s="3163" t="n"/>
      <c r="K318" s="397" t="n"/>
      <c r="L318" s="3163" t="n"/>
      <c r="O318" s="392" t="n"/>
      <c r="P318" s="392" t="n"/>
      <c r="Q318" s="392" t="n"/>
      <c r="R318" s="392" t="n"/>
      <c r="S318" s="392" t="n"/>
      <c r="T318" s="392" t="n"/>
      <c r="U318" s="392" t="n"/>
      <c r="V318" s="392" t="n"/>
      <c r="W318" s="392" t="n"/>
    </row>
    <row r="319" customFormat="1" s="394">
      <c r="C319" s="392" t="n"/>
      <c r="D319" s="396" t="n"/>
      <c r="E319" s="397" t="n"/>
      <c r="F319" s="396" t="n"/>
      <c r="G319" s="397" t="n"/>
      <c r="H319" s="397" t="n"/>
      <c r="I319" s="397" t="n"/>
      <c r="J319" s="3163" t="n"/>
      <c r="K319" s="397" t="n"/>
      <c r="L319" s="3163" t="n"/>
      <c r="O319" s="392" t="n"/>
      <c r="P319" s="392" t="n"/>
      <c r="Q319" s="392" t="n"/>
      <c r="R319" s="392" t="n"/>
      <c r="S319" s="392" t="n"/>
      <c r="T319" s="392" t="n"/>
      <c r="U319" s="392" t="n"/>
      <c r="V319" s="392" t="n"/>
      <c r="W319" s="392" t="n"/>
    </row>
    <row r="320" customFormat="1" s="394">
      <c r="C320" s="392" t="n"/>
      <c r="D320" s="396" t="n"/>
      <c r="E320" s="397" t="n"/>
      <c r="F320" s="396" t="n"/>
      <c r="G320" s="397" t="n"/>
      <c r="H320" s="397" t="n"/>
      <c r="I320" s="397" t="n"/>
      <c r="J320" s="3163" t="n"/>
      <c r="K320" s="397" t="n"/>
      <c r="L320" s="3163" t="n"/>
      <c r="O320" s="392" t="n"/>
      <c r="P320" s="392" t="n"/>
      <c r="Q320" s="392" t="n"/>
      <c r="R320" s="392" t="n"/>
      <c r="S320" s="392" t="n"/>
      <c r="T320" s="392" t="n"/>
      <c r="U320" s="392" t="n"/>
      <c r="V320" s="392" t="n"/>
      <c r="W320" s="392" t="n"/>
    </row>
    <row r="321" customFormat="1" s="394">
      <c r="C321" s="392" t="n"/>
      <c r="D321" s="396" t="n"/>
      <c r="E321" s="397" t="n"/>
      <c r="F321" s="396" t="n"/>
      <c r="G321" s="397" t="n"/>
      <c r="H321" s="397" t="n"/>
      <c r="I321" s="397" t="n"/>
      <c r="J321" s="3163" t="n"/>
      <c r="K321" s="397" t="n"/>
      <c r="L321" s="3163" t="n"/>
      <c r="O321" s="392" t="n"/>
      <c r="P321" s="392" t="n"/>
      <c r="Q321" s="392" t="n"/>
      <c r="R321" s="392" t="n"/>
      <c r="S321" s="392" t="n"/>
      <c r="T321" s="392" t="n"/>
      <c r="U321" s="392" t="n"/>
      <c r="V321" s="392" t="n"/>
      <c r="W321" s="392" t="n"/>
    </row>
    <row r="322" customFormat="1" s="394">
      <c r="C322" s="392" t="n"/>
      <c r="D322" s="396" t="n"/>
      <c r="E322" s="397" t="n"/>
      <c r="F322" s="396" t="n"/>
      <c r="G322" s="397" t="n"/>
      <c r="H322" s="397" t="n"/>
      <c r="I322" s="397" t="n"/>
      <c r="J322" s="3163" t="n"/>
      <c r="K322" s="397" t="n"/>
      <c r="L322" s="3163" t="n"/>
      <c r="O322" s="392" t="n"/>
      <c r="P322" s="392" t="n"/>
      <c r="Q322" s="392" t="n"/>
      <c r="R322" s="392" t="n"/>
      <c r="S322" s="392" t="n"/>
      <c r="T322" s="392" t="n"/>
      <c r="U322" s="392" t="n"/>
      <c r="V322" s="392" t="n"/>
      <c r="W322" s="392" t="n"/>
    </row>
    <row r="323" customFormat="1" s="394">
      <c r="C323" s="392" t="n"/>
      <c r="D323" s="396" t="n"/>
      <c r="E323" s="397" t="n"/>
      <c r="F323" s="396" t="n"/>
      <c r="G323" s="397" t="n"/>
      <c r="H323" s="397" t="n"/>
      <c r="I323" s="397" t="n"/>
      <c r="J323" s="3163" t="n"/>
      <c r="K323" s="397" t="n"/>
      <c r="L323" s="3163" t="n"/>
      <c r="O323" s="392" t="n"/>
      <c r="P323" s="392" t="n"/>
      <c r="Q323" s="392" t="n"/>
      <c r="R323" s="392" t="n"/>
      <c r="S323" s="392" t="n"/>
      <c r="T323" s="392" t="n"/>
      <c r="U323" s="392" t="n"/>
      <c r="V323" s="392" t="n"/>
      <c r="W323" s="392" t="n"/>
    </row>
    <row r="324" customFormat="1" s="394">
      <c r="C324" s="392" t="n"/>
      <c r="D324" s="396" t="n"/>
      <c r="E324" s="397" t="n"/>
      <c r="F324" s="396" t="n"/>
      <c r="G324" s="397" t="n"/>
      <c r="H324" s="397" t="n"/>
      <c r="I324" s="397" t="n"/>
      <c r="J324" s="3163" t="n"/>
      <c r="K324" s="397" t="n"/>
      <c r="L324" s="3163" t="n"/>
      <c r="O324" s="392" t="n"/>
      <c r="P324" s="392" t="n"/>
      <c r="Q324" s="392" t="n"/>
      <c r="R324" s="392" t="n"/>
      <c r="S324" s="392" t="n"/>
      <c r="T324" s="392" t="n"/>
      <c r="U324" s="392" t="n"/>
      <c r="V324" s="392" t="n"/>
      <c r="W324" s="392" t="n"/>
    </row>
    <row r="325" customFormat="1" s="394">
      <c r="C325" s="392" t="n"/>
      <c r="D325" s="396" t="n"/>
      <c r="E325" s="397" t="n"/>
      <c r="F325" s="396" t="n"/>
      <c r="G325" s="397" t="n"/>
      <c r="H325" s="397" t="n"/>
      <c r="I325" s="397" t="n"/>
      <c r="J325" s="3163" t="n"/>
      <c r="K325" s="397" t="n"/>
      <c r="L325" s="3163" t="n"/>
      <c r="O325" s="392" t="n"/>
      <c r="P325" s="392" t="n"/>
      <c r="Q325" s="392" t="n"/>
      <c r="R325" s="392" t="n"/>
      <c r="S325" s="392" t="n"/>
      <c r="T325" s="392" t="n"/>
      <c r="U325" s="392" t="n"/>
      <c r="V325" s="392" t="n"/>
      <c r="W325" s="392" t="n"/>
    </row>
    <row r="326" customFormat="1" s="394">
      <c r="C326" s="392" t="n"/>
      <c r="D326" s="396" t="n"/>
      <c r="E326" s="397" t="n"/>
      <c r="F326" s="396" t="n"/>
      <c r="G326" s="397" t="n"/>
      <c r="H326" s="397" t="n"/>
      <c r="I326" s="397" t="n"/>
      <c r="J326" s="3163" t="n"/>
      <c r="K326" s="397" t="n"/>
      <c r="L326" s="3163" t="n"/>
      <c r="O326" s="392" t="n"/>
      <c r="P326" s="392" t="n"/>
      <c r="Q326" s="392" t="n"/>
      <c r="R326" s="392" t="n"/>
      <c r="S326" s="392" t="n"/>
      <c r="T326" s="392" t="n"/>
      <c r="U326" s="392" t="n"/>
      <c r="V326" s="392" t="n"/>
      <c r="W326" s="392" t="n"/>
    </row>
    <row r="327" customFormat="1" s="394">
      <c r="C327" s="392" t="n"/>
      <c r="D327" s="396" t="n"/>
      <c r="E327" s="397" t="n"/>
      <c r="F327" s="396" t="n"/>
      <c r="G327" s="397" t="n"/>
      <c r="H327" s="397" t="n"/>
      <c r="I327" s="397" t="n"/>
      <c r="J327" s="3163" t="n"/>
      <c r="K327" s="397" t="n"/>
      <c r="L327" s="3163" t="n"/>
      <c r="O327" s="392" t="n"/>
      <c r="P327" s="392" t="n"/>
      <c r="Q327" s="392" t="n"/>
      <c r="R327" s="392" t="n"/>
      <c r="S327" s="392" t="n"/>
      <c r="T327" s="392" t="n"/>
      <c r="U327" s="392" t="n"/>
      <c r="V327" s="392" t="n"/>
      <c r="W327" s="392" t="n"/>
    </row>
    <row r="328" customFormat="1" s="394">
      <c r="C328" s="392" t="n"/>
      <c r="D328" s="396" t="n"/>
      <c r="E328" s="397" t="n"/>
      <c r="F328" s="396" t="n"/>
      <c r="G328" s="397" t="n"/>
      <c r="H328" s="397" t="n"/>
      <c r="I328" s="397" t="n"/>
      <c r="J328" s="3163" t="n"/>
      <c r="K328" s="397" t="n"/>
      <c r="L328" s="3163" t="n"/>
      <c r="O328" s="392" t="n"/>
      <c r="P328" s="392" t="n"/>
      <c r="Q328" s="392" t="n"/>
      <c r="R328" s="392" t="n"/>
      <c r="S328" s="392" t="n"/>
      <c r="T328" s="392" t="n"/>
      <c r="U328" s="392" t="n"/>
      <c r="V328" s="392" t="n"/>
      <c r="W328" s="392" t="n"/>
    </row>
    <row r="329" customFormat="1" s="394">
      <c r="C329" s="392" t="n"/>
      <c r="D329" s="396" t="n"/>
      <c r="E329" s="397" t="n"/>
      <c r="F329" s="396" t="n"/>
      <c r="G329" s="397" t="n"/>
      <c r="H329" s="397" t="n"/>
      <c r="I329" s="397" t="n"/>
      <c r="J329" s="3163" t="n"/>
      <c r="K329" s="397" t="n"/>
      <c r="L329" s="3163" t="n"/>
      <c r="O329" s="392" t="n"/>
      <c r="P329" s="392" t="n"/>
      <c r="Q329" s="392" t="n"/>
      <c r="R329" s="392" t="n"/>
      <c r="S329" s="392" t="n"/>
      <c r="T329" s="392" t="n"/>
      <c r="U329" s="392" t="n"/>
      <c r="V329" s="392" t="n"/>
      <c r="W329" s="392" t="n"/>
    </row>
    <row r="330" customFormat="1" s="394">
      <c r="C330" s="392" t="n"/>
      <c r="D330" s="396" t="n"/>
      <c r="E330" s="397" t="n"/>
      <c r="F330" s="396" t="n"/>
      <c r="G330" s="397" t="n"/>
      <c r="H330" s="397" t="n"/>
      <c r="I330" s="397" t="n"/>
      <c r="J330" s="3163" t="n"/>
      <c r="K330" s="397" t="n"/>
      <c r="L330" s="3163" t="n"/>
      <c r="O330" s="392" t="n"/>
      <c r="P330" s="392" t="n"/>
      <c r="Q330" s="392" t="n"/>
      <c r="R330" s="392" t="n"/>
      <c r="S330" s="392" t="n"/>
      <c r="T330" s="392" t="n"/>
      <c r="U330" s="392" t="n"/>
      <c r="V330" s="392" t="n"/>
      <c r="W330" s="392" t="n"/>
    </row>
    <row r="331" customFormat="1" s="394">
      <c r="C331" s="392" t="n"/>
      <c r="D331" s="396" t="n"/>
      <c r="E331" s="397" t="n"/>
      <c r="F331" s="396" t="n"/>
      <c r="G331" s="397" t="n"/>
      <c r="H331" s="397" t="n"/>
      <c r="I331" s="397" t="n"/>
      <c r="J331" s="3163" t="n"/>
      <c r="K331" s="397" t="n"/>
      <c r="L331" s="3163" t="n"/>
      <c r="O331" s="392" t="n"/>
      <c r="P331" s="392" t="n"/>
      <c r="Q331" s="392" t="n"/>
      <c r="R331" s="392" t="n"/>
      <c r="S331" s="392" t="n"/>
      <c r="T331" s="392" t="n"/>
      <c r="U331" s="392" t="n"/>
      <c r="V331" s="392" t="n"/>
      <c r="W331" s="392" t="n"/>
    </row>
    <row r="332" customFormat="1" s="394">
      <c r="C332" s="392" t="n"/>
      <c r="D332" s="396" t="n"/>
      <c r="E332" s="397" t="n"/>
      <c r="F332" s="396" t="n"/>
      <c r="G332" s="397" t="n"/>
      <c r="H332" s="397" t="n"/>
      <c r="I332" s="397" t="n"/>
      <c r="J332" s="3163" t="n"/>
      <c r="K332" s="397" t="n"/>
      <c r="L332" s="3163" t="n"/>
      <c r="O332" s="392" t="n"/>
      <c r="P332" s="392" t="n"/>
      <c r="Q332" s="392" t="n"/>
      <c r="R332" s="392" t="n"/>
      <c r="S332" s="392" t="n"/>
      <c r="T332" s="392" t="n"/>
      <c r="U332" s="392" t="n"/>
      <c r="V332" s="392" t="n"/>
      <c r="W332" s="392" t="n"/>
    </row>
    <row r="333" customFormat="1" s="394">
      <c r="C333" s="392" t="n"/>
      <c r="D333" s="396" t="n"/>
      <c r="E333" s="397" t="n"/>
      <c r="F333" s="396" t="n"/>
      <c r="G333" s="397" t="n"/>
      <c r="H333" s="397" t="n"/>
      <c r="I333" s="397" t="n"/>
      <c r="J333" s="3163" t="n"/>
      <c r="K333" s="397" t="n"/>
      <c r="L333" s="3163" t="n"/>
      <c r="O333" s="392" t="n"/>
      <c r="P333" s="392" t="n"/>
      <c r="Q333" s="392" t="n"/>
      <c r="R333" s="392" t="n"/>
      <c r="S333" s="392" t="n"/>
      <c r="T333" s="392" t="n"/>
      <c r="U333" s="392" t="n"/>
      <c r="V333" s="392" t="n"/>
      <c r="W333" s="392" t="n"/>
    </row>
    <row r="334" customFormat="1" s="394">
      <c r="C334" s="392" t="n"/>
      <c r="D334" s="396" t="n"/>
      <c r="E334" s="397" t="n"/>
      <c r="F334" s="396" t="n"/>
      <c r="G334" s="397" t="n"/>
      <c r="H334" s="397" t="n"/>
      <c r="I334" s="397" t="n"/>
      <c r="J334" s="3163" t="n"/>
      <c r="K334" s="397" t="n"/>
      <c r="L334" s="3163" t="n"/>
      <c r="O334" s="392" t="n"/>
      <c r="P334" s="392" t="n"/>
      <c r="Q334" s="392" t="n"/>
      <c r="R334" s="392" t="n"/>
      <c r="S334" s="392" t="n"/>
      <c r="T334" s="392" t="n"/>
      <c r="U334" s="392" t="n"/>
      <c r="V334" s="392" t="n"/>
      <c r="W334" s="392" t="n"/>
    </row>
    <row r="335" customFormat="1" s="394">
      <c r="C335" s="392" t="n"/>
      <c r="D335" s="396" t="n"/>
      <c r="E335" s="397" t="n"/>
      <c r="F335" s="396" t="n"/>
      <c r="G335" s="397" t="n"/>
      <c r="H335" s="397" t="n"/>
      <c r="I335" s="397" t="n"/>
      <c r="J335" s="3163" t="n"/>
      <c r="K335" s="397" t="n"/>
      <c r="L335" s="3163" t="n"/>
      <c r="O335" s="392" t="n"/>
      <c r="P335" s="392" t="n"/>
      <c r="Q335" s="392" t="n"/>
      <c r="R335" s="392" t="n"/>
      <c r="S335" s="392" t="n"/>
      <c r="T335" s="392" t="n"/>
      <c r="U335" s="392" t="n"/>
      <c r="V335" s="392" t="n"/>
      <c r="W335" s="392" t="n"/>
    </row>
    <row r="336" customFormat="1" s="394">
      <c r="C336" s="392" t="n"/>
      <c r="D336" s="396" t="n"/>
      <c r="E336" s="397" t="n"/>
      <c r="F336" s="396" t="n"/>
      <c r="G336" s="397" t="n"/>
      <c r="H336" s="397" t="n"/>
      <c r="I336" s="397" t="n"/>
      <c r="J336" s="3163" t="n"/>
      <c r="K336" s="397" t="n"/>
      <c r="L336" s="3163" t="n"/>
      <c r="O336" s="392" t="n"/>
      <c r="P336" s="392" t="n"/>
      <c r="Q336" s="392" t="n"/>
      <c r="R336" s="392" t="n"/>
      <c r="S336" s="392" t="n"/>
      <c r="T336" s="392" t="n"/>
      <c r="U336" s="392" t="n"/>
      <c r="V336" s="392" t="n"/>
      <c r="W336" s="392" t="n"/>
    </row>
    <row r="337" customFormat="1" s="394">
      <c r="C337" s="392" t="n"/>
      <c r="D337" s="396" t="n"/>
      <c r="E337" s="397" t="n"/>
      <c r="F337" s="396" t="n"/>
      <c r="G337" s="397" t="n"/>
      <c r="H337" s="397" t="n"/>
      <c r="I337" s="397" t="n"/>
      <c r="J337" s="3163" t="n"/>
      <c r="K337" s="397" t="n"/>
      <c r="L337" s="3163" t="n"/>
      <c r="O337" s="392" t="n"/>
      <c r="P337" s="392" t="n"/>
      <c r="Q337" s="392" t="n"/>
      <c r="R337" s="392" t="n"/>
      <c r="S337" s="392" t="n"/>
      <c r="T337" s="392" t="n"/>
      <c r="U337" s="392" t="n"/>
      <c r="V337" s="392" t="n"/>
      <c r="W337" s="392" t="n"/>
    </row>
    <row r="338" customFormat="1" s="394">
      <c r="C338" s="392" t="n"/>
      <c r="D338" s="396" t="n"/>
      <c r="E338" s="397" t="n"/>
      <c r="F338" s="396" t="n"/>
      <c r="G338" s="397" t="n"/>
      <c r="H338" s="397" t="n"/>
      <c r="I338" s="397" t="n"/>
      <c r="J338" s="3163" t="n"/>
      <c r="K338" s="397" t="n"/>
      <c r="L338" s="3163" t="n"/>
      <c r="O338" s="392" t="n"/>
      <c r="P338" s="392" t="n"/>
      <c r="Q338" s="392" t="n"/>
      <c r="R338" s="392" t="n"/>
      <c r="S338" s="392" t="n"/>
      <c r="T338" s="392" t="n"/>
      <c r="U338" s="392" t="n"/>
      <c r="V338" s="392" t="n"/>
      <c r="W338" s="392" t="n"/>
    </row>
    <row r="339" customFormat="1" s="394">
      <c r="C339" s="392" t="n"/>
      <c r="D339" s="396" t="n"/>
      <c r="E339" s="397" t="n"/>
      <c r="F339" s="396" t="n"/>
      <c r="G339" s="397" t="n"/>
      <c r="H339" s="397" t="n"/>
      <c r="I339" s="397" t="n"/>
      <c r="J339" s="3163" t="n"/>
      <c r="K339" s="397" t="n"/>
      <c r="L339" s="3163" t="n"/>
      <c r="O339" s="392" t="n"/>
      <c r="P339" s="392" t="n"/>
      <c r="Q339" s="392" t="n"/>
      <c r="R339" s="392" t="n"/>
      <c r="S339" s="392" t="n"/>
      <c r="T339" s="392" t="n"/>
      <c r="U339" s="392" t="n"/>
      <c r="V339" s="392" t="n"/>
      <c r="W339" s="392" t="n"/>
    </row>
    <row r="340" customFormat="1" s="394">
      <c r="C340" s="392" t="n"/>
      <c r="D340" s="396" t="n"/>
      <c r="E340" s="397" t="n"/>
      <c r="F340" s="396" t="n"/>
      <c r="G340" s="397" t="n"/>
      <c r="H340" s="397" t="n"/>
      <c r="I340" s="397" t="n"/>
      <c r="J340" s="3163" t="n"/>
      <c r="K340" s="397" t="n"/>
      <c r="L340" s="3163" t="n"/>
      <c r="O340" s="392" t="n"/>
      <c r="P340" s="392" t="n"/>
      <c r="Q340" s="392" t="n"/>
      <c r="R340" s="392" t="n"/>
      <c r="S340" s="392" t="n"/>
      <c r="T340" s="392" t="n"/>
      <c r="U340" s="392" t="n"/>
      <c r="V340" s="392" t="n"/>
      <c r="W340" s="392" t="n"/>
    </row>
    <row r="341" customFormat="1" s="394">
      <c r="C341" s="392" t="n"/>
      <c r="D341" s="396" t="n"/>
      <c r="E341" s="397" t="n"/>
      <c r="F341" s="396" t="n"/>
      <c r="G341" s="397" t="n"/>
      <c r="H341" s="397" t="n"/>
      <c r="I341" s="397" t="n"/>
      <c r="J341" s="3163" t="n"/>
      <c r="K341" s="397" t="n"/>
      <c r="L341" s="3163" t="n"/>
      <c r="O341" s="392" t="n"/>
      <c r="P341" s="392" t="n"/>
      <c r="Q341" s="392" t="n"/>
      <c r="R341" s="392" t="n"/>
      <c r="S341" s="392" t="n"/>
      <c r="T341" s="392" t="n"/>
      <c r="U341" s="392" t="n"/>
      <c r="V341" s="392" t="n"/>
      <c r="W341" s="392" t="n"/>
    </row>
    <row r="342" customFormat="1" s="394">
      <c r="C342" s="392" t="n"/>
      <c r="D342" s="396" t="n"/>
      <c r="E342" s="397" t="n"/>
      <c r="F342" s="396" t="n"/>
      <c r="G342" s="397" t="n"/>
      <c r="H342" s="397" t="n"/>
      <c r="I342" s="397" t="n"/>
      <c r="J342" s="3163" t="n"/>
      <c r="K342" s="397" t="n"/>
      <c r="L342" s="3163" t="n"/>
      <c r="O342" s="392" t="n"/>
      <c r="P342" s="392" t="n"/>
      <c r="Q342" s="392" t="n"/>
      <c r="R342" s="392" t="n"/>
      <c r="S342" s="392" t="n"/>
      <c r="T342" s="392" t="n"/>
      <c r="U342" s="392" t="n"/>
      <c r="V342" s="392" t="n"/>
      <c r="W342" s="392" t="n"/>
    </row>
    <row r="343" customFormat="1" s="394">
      <c r="C343" s="392" t="n"/>
      <c r="D343" s="396" t="n"/>
      <c r="E343" s="397" t="n"/>
      <c r="F343" s="396" t="n"/>
      <c r="G343" s="397" t="n"/>
      <c r="H343" s="397" t="n"/>
      <c r="I343" s="397" t="n"/>
      <c r="J343" s="3163" t="n"/>
      <c r="K343" s="397" t="n"/>
      <c r="L343" s="3163" t="n"/>
      <c r="O343" s="392" t="n"/>
      <c r="P343" s="392" t="n"/>
      <c r="Q343" s="392" t="n"/>
      <c r="R343" s="392" t="n"/>
      <c r="S343" s="392" t="n"/>
      <c r="T343" s="392" t="n"/>
      <c r="U343" s="392" t="n"/>
      <c r="V343" s="392" t="n"/>
      <c r="W343" s="392" t="n"/>
    </row>
    <row r="344" customFormat="1" s="394">
      <c r="C344" s="392" t="n"/>
      <c r="D344" s="396" t="n"/>
      <c r="E344" s="397" t="n"/>
      <c r="F344" s="396" t="n"/>
      <c r="G344" s="397" t="n"/>
      <c r="H344" s="397" t="n"/>
      <c r="I344" s="397" t="n"/>
      <c r="J344" s="3163" t="n"/>
      <c r="K344" s="397" t="n"/>
      <c r="L344" s="3163" t="n"/>
      <c r="O344" s="392" t="n"/>
      <c r="P344" s="392" t="n"/>
      <c r="Q344" s="392" t="n"/>
      <c r="R344" s="392" t="n"/>
      <c r="S344" s="392" t="n"/>
      <c r="T344" s="392" t="n"/>
      <c r="U344" s="392" t="n"/>
      <c r="V344" s="392" t="n"/>
      <c r="W344" s="392" t="n"/>
    </row>
    <row r="345" customFormat="1" s="394">
      <c r="C345" s="392" t="n"/>
      <c r="D345" s="396" t="n"/>
      <c r="E345" s="397" t="n"/>
      <c r="F345" s="396" t="n"/>
      <c r="G345" s="397" t="n"/>
      <c r="H345" s="397" t="n"/>
      <c r="I345" s="397" t="n"/>
      <c r="J345" s="3163" t="n"/>
      <c r="K345" s="397" t="n"/>
      <c r="L345" s="3163" t="n"/>
      <c r="O345" s="392" t="n"/>
      <c r="P345" s="392" t="n"/>
      <c r="Q345" s="392" t="n"/>
      <c r="R345" s="392" t="n"/>
      <c r="S345" s="392" t="n"/>
      <c r="T345" s="392" t="n"/>
      <c r="U345" s="392" t="n"/>
      <c r="V345" s="392" t="n"/>
      <c r="W345" s="392" t="n"/>
    </row>
    <row r="346" customFormat="1" s="394">
      <c r="C346" s="392" t="n"/>
      <c r="D346" s="396" t="n"/>
      <c r="E346" s="397" t="n"/>
      <c r="F346" s="396" t="n"/>
      <c r="G346" s="397" t="n"/>
      <c r="H346" s="397" t="n"/>
      <c r="I346" s="397" t="n"/>
      <c r="J346" s="3163" t="n"/>
      <c r="K346" s="397" t="n"/>
      <c r="L346" s="3163" t="n"/>
      <c r="O346" s="392" t="n"/>
      <c r="P346" s="392" t="n"/>
      <c r="Q346" s="392" t="n"/>
      <c r="R346" s="392" t="n"/>
      <c r="S346" s="392" t="n"/>
      <c r="T346" s="392" t="n"/>
      <c r="U346" s="392" t="n"/>
      <c r="V346" s="392" t="n"/>
      <c r="W346" s="392" t="n"/>
    </row>
    <row r="347" customFormat="1" s="394">
      <c r="C347" s="392" t="n"/>
      <c r="D347" s="396" t="n"/>
      <c r="E347" s="397" t="n"/>
      <c r="F347" s="396" t="n"/>
      <c r="G347" s="397" t="n"/>
      <c r="H347" s="397" t="n"/>
      <c r="I347" s="397" t="n"/>
      <c r="J347" s="3163" t="n"/>
      <c r="K347" s="397" t="n"/>
      <c r="L347" s="3163" t="n"/>
      <c r="O347" s="392" t="n"/>
      <c r="P347" s="392" t="n"/>
      <c r="Q347" s="392" t="n"/>
      <c r="R347" s="392" t="n"/>
      <c r="S347" s="392" t="n"/>
      <c r="T347" s="392" t="n"/>
      <c r="U347" s="392" t="n"/>
      <c r="V347" s="392" t="n"/>
      <c r="W347" s="392" t="n"/>
    </row>
    <row r="348" customFormat="1" s="394">
      <c r="C348" s="392" t="n"/>
      <c r="D348" s="396" t="n"/>
      <c r="E348" s="397" t="n"/>
      <c r="F348" s="396" t="n"/>
      <c r="G348" s="397" t="n"/>
      <c r="H348" s="397" t="n"/>
      <c r="I348" s="397" t="n"/>
      <c r="J348" s="3163" t="n"/>
      <c r="K348" s="397" t="n"/>
      <c r="L348" s="3163" t="n"/>
      <c r="O348" s="392" t="n"/>
      <c r="P348" s="392" t="n"/>
      <c r="Q348" s="392" t="n"/>
      <c r="R348" s="392" t="n"/>
      <c r="S348" s="392" t="n"/>
      <c r="T348" s="392" t="n"/>
      <c r="U348" s="392" t="n"/>
      <c r="V348" s="392" t="n"/>
      <c r="W348" s="392" t="n"/>
    </row>
    <row r="349" customFormat="1" s="394">
      <c r="C349" s="392" t="n"/>
      <c r="D349" s="396" t="n"/>
      <c r="E349" s="397" t="n"/>
      <c r="F349" s="396" t="n"/>
      <c r="G349" s="397" t="n"/>
      <c r="H349" s="397" t="n"/>
      <c r="I349" s="397" t="n"/>
      <c r="J349" s="3163" t="n"/>
      <c r="K349" s="397" t="n"/>
      <c r="L349" s="3163" t="n"/>
      <c r="O349" s="392" t="n"/>
      <c r="P349" s="392" t="n"/>
      <c r="Q349" s="392" t="n"/>
      <c r="R349" s="392" t="n"/>
      <c r="S349" s="392" t="n"/>
      <c r="T349" s="392" t="n"/>
      <c r="U349" s="392" t="n"/>
      <c r="V349" s="392" t="n"/>
      <c r="W349" s="392" t="n"/>
    </row>
    <row r="350" customFormat="1" s="394">
      <c r="C350" s="392" t="n"/>
      <c r="D350" s="396" t="n"/>
      <c r="E350" s="397" t="n"/>
      <c r="F350" s="396" t="n"/>
      <c r="G350" s="397" t="n"/>
      <c r="H350" s="397" t="n"/>
      <c r="I350" s="397" t="n"/>
      <c r="J350" s="3163" t="n"/>
      <c r="K350" s="397" t="n"/>
      <c r="L350" s="3163" t="n"/>
      <c r="O350" s="392" t="n"/>
      <c r="P350" s="392" t="n"/>
      <c r="Q350" s="392" t="n"/>
      <c r="R350" s="392" t="n"/>
      <c r="S350" s="392" t="n"/>
      <c r="T350" s="392" t="n"/>
      <c r="U350" s="392" t="n"/>
      <c r="V350" s="392" t="n"/>
      <c r="W350" s="392" t="n"/>
    </row>
    <row r="351" customFormat="1" s="394">
      <c r="C351" s="392" t="n"/>
      <c r="D351" s="396" t="n"/>
      <c r="E351" s="397" t="n"/>
      <c r="F351" s="396" t="n"/>
      <c r="G351" s="397" t="n"/>
      <c r="H351" s="397" t="n"/>
      <c r="I351" s="397" t="n"/>
      <c r="J351" s="3163" t="n"/>
      <c r="K351" s="397" t="n"/>
      <c r="L351" s="3163" t="n"/>
      <c r="O351" s="392" t="n"/>
      <c r="P351" s="392" t="n"/>
      <c r="Q351" s="392" t="n"/>
      <c r="R351" s="392" t="n"/>
      <c r="S351" s="392" t="n"/>
      <c r="T351" s="392" t="n"/>
      <c r="U351" s="392" t="n"/>
      <c r="V351" s="392" t="n"/>
      <c r="W351" s="392" t="n"/>
    </row>
    <row r="352" customFormat="1" s="394">
      <c r="C352" s="392" t="n"/>
      <c r="D352" s="396" t="n"/>
      <c r="E352" s="397" t="n"/>
      <c r="F352" s="396" t="n"/>
      <c r="G352" s="397" t="n"/>
      <c r="H352" s="397" t="n"/>
      <c r="I352" s="397" t="n"/>
      <c r="J352" s="3163" t="n"/>
      <c r="K352" s="397" t="n"/>
      <c r="L352" s="3163" t="n"/>
      <c r="O352" s="392" t="n"/>
      <c r="P352" s="392" t="n"/>
      <c r="Q352" s="392" t="n"/>
      <c r="R352" s="392" t="n"/>
      <c r="S352" s="392" t="n"/>
      <c r="T352" s="392" t="n"/>
      <c r="U352" s="392" t="n"/>
      <c r="V352" s="392" t="n"/>
      <c r="W352" s="392" t="n"/>
    </row>
    <row r="353" customFormat="1" s="394">
      <c r="C353" s="392" t="n"/>
      <c r="D353" s="396" t="n"/>
      <c r="E353" s="397" t="n"/>
      <c r="F353" s="396" t="n"/>
      <c r="G353" s="397" t="n"/>
      <c r="H353" s="397" t="n"/>
      <c r="I353" s="397" t="n"/>
      <c r="J353" s="3163" t="n"/>
      <c r="K353" s="397" t="n"/>
      <c r="L353" s="3163" t="n"/>
      <c r="O353" s="392" t="n"/>
      <c r="P353" s="392" t="n"/>
      <c r="Q353" s="392" t="n"/>
      <c r="R353" s="392" t="n"/>
      <c r="S353" s="392" t="n"/>
      <c r="T353" s="392" t="n"/>
      <c r="U353" s="392" t="n"/>
      <c r="V353" s="392" t="n"/>
      <c r="W353" s="392" t="n"/>
    </row>
    <row r="354" customFormat="1" s="394">
      <c r="C354" s="392" t="n"/>
      <c r="D354" s="396" t="n"/>
      <c r="E354" s="397" t="n"/>
      <c r="F354" s="396" t="n"/>
      <c r="G354" s="397" t="n"/>
      <c r="H354" s="397" t="n"/>
      <c r="I354" s="397" t="n"/>
      <c r="J354" s="3163" t="n"/>
      <c r="K354" s="397" t="n"/>
      <c r="L354" s="3163" t="n"/>
      <c r="O354" s="392" t="n"/>
      <c r="P354" s="392" t="n"/>
      <c r="Q354" s="392" t="n"/>
      <c r="R354" s="392" t="n"/>
      <c r="S354" s="392" t="n"/>
      <c r="T354" s="392" t="n"/>
      <c r="U354" s="392" t="n"/>
      <c r="V354" s="392" t="n"/>
      <c r="W354" s="392" t="n"/>
    </row>
    <row r="355" customFormat="1" s="394">
      <c r="C355" s="392" t="n"/>
      <c r="D355" s="396" t="n"/>
      <c r="E355" s="397" t="n"/>
      <c r="F355" s="396" t="n"/>
      <c r="G355" s="397" t="n"/>
      <c r="H355" s="397" t="n"/>
      <c r="I355" s="397" t="n"/>
      <c r="J355" s="3163" t="n"/>
      <c r="K355" s="397" t="n"/>
      <c r="L355" s="3163" t="n"/>
      <c r="O355" s="392" t="n"/>
      <c r="P355" s="392" t="n"/>
      <c r="Q355" s="392" t="n"/>
      <c r="R355" s="392" t="n"/>
      <c r="S355" s="392" t="n"/>
      <c r="T355" s="392" t="n"/>
      <c r="U355" s="392" t="n"/>
      <c r="V355" s="392" t="n"/>
      <c r="W355" s="392" t="n"/>
    </row>
    <row r="356" customFormat="1" s="394">
      <c r="C356" s="392" t="n"/>
      <c r="D356" s="396" t="n"/>
      <c r="E356" s="397" t="n"/>
      <c r="F356" s="396" t="n"/>
      <c r="G356" s="397" t="n"/>
      <c r="H356" s="397" t="n"/>
      <c r="I356" s="397" t="n"/>
      <c r="J356" s="3163" t="n"/>
      <c r="K356" s="397" t="n"/>
      <c r="L356" s="3163" t="n"/>
      <c r="O356" s="392" t="n"/>
      <c r="P356" s="392" t="n"/>
      <c r="Q356" s="392" t="n"/>
      <c r="R356" s="392" t="n"/>
      <c r="S356" s="392" t="n"/>
      <c r="T356" s="392" t="n"/>
      <c r="U356" s="392" t="n"/>
      <c r="V356" s="392" t="n"/>
      <c r="W356" s="392" t="n"/>
    </row>
    <row r="357" customFormat="1" s="394">
      <c r="C357" s="392" t="n"/>
      <c r="D357" s="396" t="n"/>
      <c r="E357" s="397" t="n"/>
      <c r="F357" s="396" t="n"/>
      <c r="G357" s="397" t="n"/>
      <c r="H357" s="397" t="n"/>
      <c r="I357" s="397" t="n"/>
      <c r="J357" s="3163" t="n"/>
      <c r="K357" s="397" t="n"/>
      <c r="L357" s="3163" t="n"/>
      <c r="O357" s="392" t="n"/>
      <c r="P357" s="392" t="n"/>
      <c r="Q357" s="392" t="n"/>
      <c r="R357" s="392" t="n"/>
      <c r="S357" s="392" t="n"/>
      <c r="T357" s="392" t="n"/>
      <c r="U357" s="392" t="n"/>
      <c r="V357" s="392" t="n"/>
      <c r="W357" s="392" t="n"/>
    </row>
    <row r="358" customFormat="1" s="394">
      <c r="C358" s="392" t="n"/>
      <c r="D358" s="396" t="n"/>
      <c r="E358" s="397" t="n"/>
      <c r="F358" s="396" t="n"/>
      <c r="G358" s="397" t="n"/>
      <c r="H358" s="397" t="n"/>
      <c r="I358" s="397" t="n"/>
      <c r="J358" s="3163" t="n"/>
      <c r="K358" s="397" t="n"/>
      <c r="L358" s="3163" t="n"/>
      <c r="O358" s="392" t="n"/>
      <c r="P358" s="392" t="n"/>
      <c r="Q358" s="392" t="n"/>
      <c r="R358" s="392" t="n"/>
      <c r="S358" s="392" t="n"/>
      <c r="T358" s="392" t="n"/>
      <c r="U358" s="392" t="n"/>
      <c r="V358" s="392" t="n"/>
      <c r="W358" s="392" t="n"/>
    </row>
    <row r="359" customFormat="1" s="394">
      <c r="C359" s="392" t="n"/>
      <c r="D359" s="396" t="n"/>
      <c r="E359" s="397" t="n"/>
      <c r="F359" s="396" t="n"/>
      <c r="G359" s="397" t="n"/>
      <c r="H359" s="397" t="n"/>
      <c r="I359" s="397" t="n"/>
      <c r="J359" s="3163" t="n"/>
      <c r="K359" s="397" t="n"/>
      <c r="L359" s="3163" t="n"/>
      <c r="O359" s="392" t="n"/>
      <c r="P359" s="392" t="n"/>
      <c r="Q359" s="392" t="n"/>
      <c r="R359" s="392" t="n"/>
      <c r="S359" s="392" t="n"/>
      <c r="T359" s="392" t="n"/>
      <c r="U359" s="392" t="n"/>
      <c r="V359" s="392" t="n"/>
      <c r="W359" s="392" t="n"/>
    </row>
    <row r="360" customFormat="1" s="394">
      <c r="C360" s="392" t="n"/>
      <c r="D360" s="396" t="n"/>
      <c r="E360" s="397" t="n"/>
      <c r="F360" s="396" t="n"/>
      <c r="G360" s="397" t="n"/>
      <c r="H360" s="397" t="n"/>
      <c r="I360" s="397" t="n"/>
      <c r="J360" s="3163" t="n"/>
      <c r="K360" s="397" t="n"/>
      <c r="L360" s="3163" t="n"/>
      <c r="O360" s="392" t="n"/>
      <c r="P360" s="392" t="n"/>
      <c r="Q360" s="392" t="n"/>
      <c r="R360" s="392" t="n"/>
      <c r="S360" s="392" t="n"/>
      <c r="T360" s="392" t="n"/>
      <c r="U360" s="392" t="n"/>
      <c r="V360" s="392" t="n"/>
      <c r="W360" s="392" t="n"/>
    </row>
    <row r="361" customFormat="1" s="394">
      <c r="C361" s="392" t="n"/>
      <c r="D361" s="396" t="n"/>
      <c r="E361" s="397" t="n"/>
      <c r="F361" s="396" t="n"/>
      <c r="G361" s="397" t="n"/>
      <c r="H361" s="397" t="n"/>
      <c r="I361" s="397" t="n"/>
      <c r="J361" s="3163" t="n"/>
      <c r="K361" s="397" t="n"/>
      <c r="L361" s="3163" t="n"/>
      <c r="O361" s="392" t="n"/>
      <c r="P361" s="392" t="n"/>
      <c r="Q361" s="392" t="n"/>
      <c r="R361" s="392" t="n"/>
      <c r="S361" s="392" t="n"/>
      <c r="T361" s="392" t="n"/>
      <c r="U361" s="392" t="n"/>
      <c r="V361" s="392" t="n"/>
      <c r="W361" s="392" t="n"/>
    </row>
    <row r="362" customFormat="1" s="394">
      <c r="C362" s="392" t="n"/>
      <c r="D362" s="396" t="n"/>
      <c r="E362" s="397" t="n"/>
      <c r="F362" s="396" t="n"/>
      <c r="G362" s="397" t="n"/>
      <c r="H362" s="397" t="n"/>
      <c r="I362" s="397" t="n"/>
      <c r="J362" s="3163" t="n"/>
      <c r="K362" s="397" t="n"/>
      <c r="L362" s="3163" t="n"/>
      <c r="O362" s="392" t="n"/>
      <c r="P362" s="392" t="n"/>
      <c r="Q362" s="392" t="n"/>
      <c r="R362" s="392" t="n"/>
      <c r="S362" s="392" t="n"/>
      <c r="T362" s="392" t="n"/>
      <c r="U362" s="392" t="n"/>
      <c r="V362" s="392" t="n"/>
      <c r="W362" s="392" t="n"/>
    </row>
    <row r="363" customFormat="1" s="394">
      <c r="C363" s="392" t="n"/>
      <c r="D363" s="396" t="n"/>
      <c r="E363" s="397" t="n"/>
      <c r="F363" s="396" t="n"/>
      <c r="G363" s="397" t="n"/>
      <c r="H363" s="397" t="n"/>
      <c r="I363" s="397" t="n"/>
      <c r="J363" s="3163" t="n"/>
      <c r="K363" s="397" t="n"/>
      <c r="L363" s="3163" t="n"/>
      <c r="O363" s="392" t="n"/>
      <c r="P363" s="392" t="n"/>
      <c r="Q363" s="392" t="n"/>
      <c r="R363" s="392" t="n"/>
      <c r="S363" s="392" t="n"/>
      <c r="T363" s="392" t="n"/>
      <c r="U363" s="392" t="n"/>
      <c r="V363" s="392" t="n"/>
      <c r="W363" s="392" t="n"/>
    </row>
    <row r="364" customFormat="1" s="394">
      <c r="C364" s="392" t="n"/>
      <c r="D364" s="396" t="n"/>
      <c r="E364" s="397" t="n"/>
      <c r="F364" s="396" t="n"/>
      <c r="G364" s="397" t="n"/>
      <c r="H364" s="397" t="n"/>
      <c r="I364" s="397" t="n"/>
      <c r="J364" s="3163" t="n"/>
      <c r="K364" s="397" t="n"/>
      <c r="L364" s="3163" t="n"/>
      <c r="O364" s="392" t="n"/>
      <c r="P364" s="392" t="n"/>
      <c r="Q364" s="392" t="n"/>
      <c r="R364" s="392" t="n"/>
      <c r="S364" s="392" t="n"/>
      <c r="T364" s="392" t="n"/>
      <c r="U364" s="392" t="n"/>
      <c r="V364" s="392" t="n"/>
      <c r="W364" s="392" t="n"/>
    </row>
    <row r="365" customFormat="1" s="394">
      <c r="C365" s="392" t="n"/>
      <c r="D365" s="396" t="n"/>
      <c r="E365" s="397" t="n"/>
      <c r="F365" s="396" t="n"/>
      <c r="G365" s="397" t="n"/>
      <c r="H365" s="397" t="n"/>
      <c r="I365" s="397" t="n"/>
      <c r="J365" s="3163" t="n"/>
      <c r="K365" s="397" t="n"/>
      <c r="L365" s="3163" t="n"/>
      <c r="O365" s="392" t="n"/>
      <c r="P365" s="392" t="n"/>
      <c r="Q365" s="392" t="n"/>
      <c r="R365" s="392" t="n"/>
      <c r="S365" s="392" t="n"/>
      <c r="T365" s="392" t="n"/>
      <c r="U365" s="392" t="n"/>
      <c r="V365" s="392" t="n"/>
      <c r="W365" s="392" t="n"/>
    </row>
    <row r="366" customFormat="1" s="394">
      <c r="C366" s="392" t="n"/>
      <c r="D366" s="396" t="n"/>
      <c r="E366" s="397" t="n"/>
      <c r="F366" s="396" t="n"/>
      <c r="G366" s="397" t="n"/>
      <c r="H366" s="397" t="n"/>
      <c r="I366" s="397" t="n"/>
      <c r="J366" s="3163" t="n"/>
      <c r="K366" s="397" t="n"/>
      <c r="L366" s="3163" t="n"/>
      <c r="O366" s="392" t="n"/>
      <c r="P366" s="392" t="n"/>
      <c r="Q366" s="392" t="n"/>
      <c r="R366" s="392" t="n"/>
      <c r="S366" s="392" t="n"/>
      <c r="T366" s="392" t="n"/>
      <c r="U366" s="392" t="n"/>
      <c r="V366" s="392" t="n"/>
      <c r="W366" s="392" t="n"/>
    </row>
    <row r="367" customFormat="1" s="394">
      <c r="C367" s="392" t="n"/>
      <c r="D367" s="396" t="n"/>
      <c r="E367" s="397" t="n"/>
      <c r="F367" s="396" t="n"/>
      <c r="G367" s="397" t="n"/>
      <c r="H367" s="397" t="n"/>
      <c r="I367" s="397" t="n"/>
      <c r="J367" s="3163" t="n"/>
      <c r="K367" s="397" t="n"/>
      <c r="L367" s="3163" t="n"/>
      <c r="O367" s="392" t="n"/>
      <c r="P367" s="392" t="n"/>
      <c r="Q367" s="392" t="n"/>
      <c r="R367" s="392" t="n"/>
      <c r="S367" s="392" t="n"/>
      <c r="T367" s="392" t="n"/>
      <c r="U367" s="392" t="n"/>
      <c r="V367" s="392" t="n"/>
      <c r="W367" s="392" t="n"/>
    </row>
    <row r="368" customFormat="1" s="394">
      <c r="C368" s="392" t="n"/>
      <c r="D368" s="396" t="n"/>
      <c r="E368" s="397" t="n"/>
      <c r="F368" s="396" t="n"/>
      <c r="G368" s="397" t="n"/>
      <c r="H368" s="397" t="n"/>
      <c r="I368" s="397" t="n"/>
      <c r="J368" s="3163" t="n"/>
      <c r="K368" s="397" t="n"/>
      <c r="L368" s="3163" t="n"/>
      <c r="O368" s="392" t="n"/>
      <c r="P368" s="392" t="n"/>
      <c r="Q368" s="392" t="n"/>
      <c r="R368" s="392" t="n"/>
      <c r="S368" s="392" t="n"/>
      <c r="T368" s="392" t="n"/>
      <c r="U368" s="392" t="n"/>
      <c r="V368" s="392" t="n"/>
      <c r="W368" s="392" t="n"/>
    </row>
    <row r="369" customFormat="1" s="394">
      <c r="C369" s="392" t="n"/>
      <c r="D369" s="396" t="n"/>
      <c r="E369" s="397" t="n"/>
      <c r="F369" s="396" t="n"/>
      <c r="G369" s="397" t="n"/>
      <c r="H369" s="397" t="n"/>
      <c r="I369" s="397" t="n"/>
      <c r="J369" s="3163" t="n"/>
      <c r="K369" s="397" t="n"/>
      <c r="L369" s="3163" t="n"/>
      <c r="O369" s="392" t="n"/>
      <c r="P369" s="392" t="n"/>
      <c r="Q369" s="392" t="n"/>
      <c r="R369" s="392" t="n"/>
      <c r="S369" s="392" t="n"/>
      <c r="T369" s="392" t="n"/>
      <c r="U369" s="392" t="n"/>
      <c r="V369" s="392" t="n"/>
      <c r="W369" s="392" t="n"/>
    </row>
    <row r="370" customFormat="1" s="394">
      <c r="C370" s="392" t="n"/>
      <c r="D370" s="396" t="n"/>
      <c r="E370" s="397" t="n"/>
      <c r="F370" s="396" t="n"/>
      <c r="G370" s="397" t="n"/>
      <c r="H370" s="397" t="n"/>
      <c r="I370" s="397" t="n"/>
      <c r="J370" s="3163" t="n"/>
      <c r="K370" s="397" t="n"/>
      <c r="L370" s="3163" t="n"/>
      <c r="O370" s="392" t="n"/>
      <c r="P370" s="392" t="n"/>
      <c r="Q370" s="392" t="n"/>
      <c r="R370" s="392" t="n"/>
      <c r="S370" s="392" t="n"/>
      <c r="T370" s="392" t="n"/>
      <c r="U370" s="392" t="n"/>
      <c r="V370" s="392" t="n"/>
      <c r="W370" s="392" t="n"/>
    </row>
    <row r="371" customFormat="1" s="394">
      <c r="C371" s="392" t="n"/>
      <c r="D371" s="396" t="n"/>
      <c r="E371" s="397" t="n"/>
      <c r="F371" s="396" t="n"/>
      <c r="G371" s="397" t="n"/>
      <c r="H371" s="397" t="n"/>
      <c r="I371" s="397" t="n"/>
      <c r="J371" s="3163" t="n"/>
      <c r="K371" s="397" t="n"/>
      <c r="L371" s="3163" t="n"/>
      <c r="O371" s="392" t="n"/>
      <c r="P371" s="392" t="n"/>
      <c r="Q371" s="392" t="n"/>
      <c r="R371" s="392" t="n"/>
      <c r="S371" s="392" t="n"/>
      <c r="T371" s="392" t="n"/>
      <c r="U371" s="392" t="n"/>
      <c r="V371" s="392" t="n"/>
      <c r="W371" s="392" t="n"/>
    </row>
    <row r="372" customFormat="1" s="394">
      <c r="C372" s="392" t="n"/>
      <c r="D372" s="396" t="n"/>
      <c r="E372" s="397" t="n"/>
      <c r="F372" s="396" t="n"/>
      <c r="G372" s="397" t="n"/>
      <c r="H372" s="397" t="n"/>
      <c r="I372" s="397" t="n"/>
      <c r="J372" s="3163" t="n"/>
      <c r="K372" s="397" t="n"/>
      <c r="L372" s="3163" t="n"/>
      <c r="O372" s="392" t="n"/>
      <c r="P372" s="392" t="n"/>
      <c r="Q372" s="392" t="n"/>
      <c r="R372" s="392" t="n"/>
      <c r="S372" s="392" t="n"/>
      <c r="T372" s="392" t="n"/>
      <c r="U372" s="392" t="n"/>
      <c r="V372" s="392" t="n"/>
      <c r="W372" s="392" t="n"/>
    </row>
    <row r="373" customFormat="1" s="394">
      <c r="C373" s="392" t="n"/>
      <c r="D373" s="396" t="n"/>
      <c r="E373" s="397" t="n"/>
      <c r="F373" s="396" t="n"/>
      <c r="G373" s="397" t="n"/>
      <c r="H373" s="397" t="n"/>
      <c r="I373" s="397" t="n"/>
      <c r="J373" s="3163" t="n"/>
      <c r="K373" s="397" t="n"/>
      <c r="L373" s="3163" t="n"/>
      <c r="O373" s="392" t="n"/>
      <c r="P373" s="392" t="n"/>
      <c r="Q373" s="392" t="n"/>
      <c r="R373" s="392" t="n"/>
      <c r="S373" s="392" t="n"/>
      <c r="T373" s="392" t="n"/>
      <c r="U373" s="392" t="n"/>
      <c r="V373" s="392" t="n"/>
      <c r="W373" s="392" t="n"/>
    </row>
    <row r="374" customFormat="1" s="394">
      <c r="C374" s="392" t="n"/>
      <c r="D374" s="396" t="n"/>
      <c r="E374" s="397" t="n"/>
      <c r="F374" s="396" t="n"/>
      <c r="G374" s="397" t="n"/>
      <c r="H374" s="397" t="n"/>
      <c r="I374" s="397" t="n"/>
      <c r="J374" s="3163" t="n"/>
      <c r="K374" s="397" t="n"/>
      <c r="L374" s="3163" t="n"/>
      <c r="O374" s="392" t="n"/>
      <c r="P374" s="392" t="n"/>
      <c r="Q374" s="392" t="n"/>
      <c r="R374" s="392" t="n"/>
      <c r="S374" s="392" t="n"/>
      <c r="T374" s="392" t="n"/>
      <c r="U374" s="392" t="n"/>
      <c r="V374" s="392" t="n"/>
      <c r="W374" s="392" t="n"/>
    </row>
    <row r="375" customFormat="1" s="394">
      <c r="C375" s="392" t="n"/>
      <c r="D375" s="396" t="n"/>
      <c r="E375" s="397" t="n"/>
      <c r="F375" s="396" t="n"/>
      <c r="G375" s="397" t="n"/>
      <c r="H375" s="397" t="n"/>
      <c r="I375" s="397" t="n"/>
      <c r="J375" s="3163" t="n"/>
      <c r="K375" s="397" t="n"/>
      <c r="L375" s="3163" t="n"/>
      <c r="O375" s="392" t="n"/>
      <c r="P375" s="392" t="n"/>
      <c r="Q375" s="392" t="n"/>
      <c r="R375" s="392" t="n"/>
      <c r="S375" s="392" t="n"/>
      <c r="T375" s="392" t="n"/>
      <c r="U375" s="392" t="n"/>
      <c r="V375" s="392" t="n"/>
      <c r="W375" s="392" t="n"/>
    </row>
    <row r="376" customFormat="1" s="394">
      <c r="C376" s="392" t="n"/>
      <c r="D376" s="396" t="n"/>
      <c r="E376" s="397" t="n"/>
      <c r="F376" s="396" t="n"/>
      <c r="G376" s="397" t="n"/>
      <c r="H376" s="397" t="n"/>
      <c r="I376" s="397" t="n"/>
      <c r="J376" s="3163" t="n"/>
      <c r="K376" s="397" t="n"/>
      <c r="L376" s="3163" t="n"/>
      <c r="O376" s="392" t="n"/>
      <c r="P376" s="392" t="n"/>
      <c r="Q376" s="392" t="n"/>
      <c r="R376" s="392" t="n"/>
      <c r="S376" s="392" t="n"/>
      <c r="T376" s="392" t="n"/>
      <c r="U376" s="392" t="n"/>
      <c r="V376" s="392" t="n"/>
      <c r="W376" s="392" t="n"/>
    </row>
    <row r="377" customFormat="1" s="394">
      <c r="C377" s="392" t="n"/>
      <c r="D377" s="396" t="n"/>
      <c r="E377" s="397" t="n"/>
      <c r="F377" s="396" t="n"/>
      <c r="G377" s="397" t="n"/>
      <c r="H377" s="397" t="n"/>
      <c r="I377" s="397" t="n"/>
      <c r="J377" s="3163" t="n"/>
      <c r="K377" s="397" t="n"/>
      <c r="L377" s="3163" t="n"/>
      <c r="O377" s="392" t="n"/>
      <c r="P377" s="392" t="n"/>
      <c r="Q377" s="392" t="n"/>
      <c r="R377" s="392" t="n"/>
      <c r="S377" s="392" t="n"/>
      <c r="T377" s="392" t="n"/>
      <c r="U377" s="392" t="n"/>
      <c r="V377" s="392" t="n"/>
      <c r="W377" s="392" t="n"/>
    </row>
    <row r="378" customFormat="1" s="394">
      <c r="C378" s="392" t="n"/>
      <c r="D378" s="396" t="n"/>
      <c r="E378" s="397" t="n"/>
      <c r="F378" s="396" t="n"/>
      <c r="G378" s="397" t="n"/>
      <c r="H378" s="397" t="n"/>
      <c r="I378" s="397" t="n"/>
      <c r="J378" s="3163" t="n"/>
      <c r="K378" s="397" t="n"/>
      <c r="L378" s="3163" t="n"/>
      <c r="O378" s="392" t="n"/>
      <c r="P378" s="392" t="n"/>
      <c r="Q378" s="392" t="n"/>
      <c r="R378" s="392" t="n"/>
      <c r="S378" s="392" t="n"/>
      <c r="T378" s="392" t="n"/>
      <c r="U378" s="392" t="n"/>
      <c r="V378" s="392" t="n"/>
      <c r="W378" s="392" t="n"/>
    </row>
    <row r="379" customFormat="1" s="394">
      <c r="C379" s="392" t="n"/>
      <c r="D379" s="396" t="n"/>
      <c r="E379" s="397" t="n"/>
      <c r="F379" s="396" t="n"/>
      <c r="G379" s="397" t="n"/>
      <c r="H379" s="397" t="n"/>
      <c r="I379" s="397" t="n"/>
      <c r="J379" s="3163" t="n"/>
      <c r="K379" s="397" t="n"/>
      <c r="L379" s="3163" t="n"/>
      <c r="O379" s="392" t="n"/>
      <c r="P379" s="392" t="n"/>
      <c r="Q379" s="392" t="n"/>
      <c r="R379" s="392" t="n"/>
      <c r="S379" s="392" t="n"/>
      <c r="T379" s="392" t="n"/>
      <c r="U379" s="392" t="n"/>
      <c r="V379" s="392" t="n"/>
      <c r="W379" s="392" t="n"/>
    </row>
    <row r="380" customFormat="1" s="394">
      <c r="C380" s="392" t="n"/>
      <c r="D380" s="396" t="n"/>
      <c r="E380" s="397" t="n"/>
      <c r="F380" s="396" t="n"/>
      <c r="G380" s="397" t="n"/>
      <c r="H380" s="397" t="n"/>
      <c r="I380" s="397" t="n"/>
      <c r="J380" s="3163" t="n"/>
      <c r="K380" s="397" t="n"/>
      <c r="L380" s="3163" t="n"/>
      <c r="O380" s="392" t="n"/>
      <c r="P380" s="392" t="n"/>
      <c r="Q380" s="392" t="n"/>
      <c r="R380" s="392" t="n"/>
      <c r="S380" s="392" t="n"/>
      <c r="T380" s="392" t="n"/>
      <c r="U380" s="392" t="n"/>
      <c r="V380" s="392" t="n"/>
      <c r="W380" s="392" t="n"/>
    </row>
    <row r="381" customFormat="1" s="394">
      <c r="C381" s="392" t="n"/>
      <c r="D381" s="396" t="n"/>
      <c r="E381" s="397" t="n"/>
      <c r="F381" s="396" t="n"/>
      <c r="G381" s="397" t="n"/>
      <c r="H381" s="397" t="n"/>
      <c r="I381" s="397" t="n"/>
      <c r="J381" s="3163" t="n"/>
      <c r="K381" s="397" t="n"/>
      <c r="L381" s="3163" t="n"/>
      <c r="O381" s="392" t="n"/>
      <c r="P381" s="392" t="n"/>
      <c r="Q381" s="392" t="n"/>
      <c r="R381" s="392" t="n"/>
      <c r="S381" s="392" t="n"/>
      <c r="T381" s="392" t="n"/>
      <c r="U381" s="392" t="n"/>
      <c r="V381" s="392" t="n"/>
      <c r="W381" s="392" t="n"/>
    </row>
    <row r="382" customFormat="1" s="394">
      <c r="C382" s="392" t="n"/>
      <c r="D382" s="396" t="n"/>
      <c r="E382" s="397" t="n"/>
      <c r="F382" s="396" t="n"/>
      <c r="G382" s="397" t="n"/>
      <c r="H382" s="397" t="n"/>
      <c r="I382" s="397" t="n"/>
      <c r="J382" s="3163" t="n"/>
      <c r="K382" s="397" t="n"/>
      <c r="L382" s="3163" t="n"/>
      <c r="O382" s="392" t="n"/>
      <c r="P382" s="392" t="n"/>
      <c r="Q382" s="392" t="n"/>
      <c r="R382" s="392" t="n"/>
      <c r="S382" s="392" t="n"/>
      <c r="T382" s="392" t="n"/>
      <c r="U382" s="392" t="n"/>
      <c r="V382" s="392" t="n"/>
      <c r="W382" s="392" t="n"/>
    </row>
    <row r="383" customFormat="1" s="394">
      <c r="C383" s="392" t="n"/>
      <c r="D383" s="396" t="n"/>
      <c r="E383" s="397" t="n"/>
      <c r="F383" s="396" t="n"/>
      <c r="G383" s="397" t="n"/>
      <c r="H383" s="397" t="n"/>
      <c r="I383" s="397" t="n"/>
      <c r="J383" s="3163" t="n"/>
      <c r="K383" s="397" t="n"/>
      <c r="L383" s="3163" t="n"/>
      <c r="O383" s="392" t="n"/>
      <c r="P383" s="392" t="n"/>
      <c r="Q383" s="392" t="n"/>
      <c r="R383" s="392" t="n"/>
      <c r="S383" s="392" t="n"/>
      <c r="T383" s="392" t="n"/>
      <c r="U383" s="392" t="n"/>
      <c r="V383" s="392" t="n"/>
      <c r="W383" s="392" t="n"/>
    </row>
    <row r="384" customFormat="1" s="394">
      <c r="C384" s="392" t="n"/>
      <c r="D384" s="396" t="n"/>
      <c r="E384" s="397" t="n"/>
      <c r="F384" s="396" t="n"/>
      <c r="G384" s="397" t="n"/>
      <c r="H384" s="397" t="n"/>
      <c r="I384" s="397" t="n"/>
      <c r="J384" s="3163" t="n"/>
      <c r="K384" s="397" t="n"/>
      <c r="L384" s="3163" t="n"/>
      <c r="O384" s="392" t="n"/>
      <c r="P384" s="392" t="n"/>
      <c r="Q384" s="392" t="n"/>
      <c r="R384" s="392" t="n"/>
      <c r="S384" s="392" t="n"/>
      <c r="T384" s="392" t="n"/>
      <c r="U384" s="392" t="n"/>
      <c r="V384" s="392" t="n"/>
      <c r="W384" s="392" t="n"/>
    </row>
    <row r="385" customFormat="1" s="394">
      <c r="C385" s="392" t="n"/>
      <c r="D385" s="396" t="n"/>
      <c r="E385" s="397" t="n"/>
      <c r="F385" s="396" t="n"/>
      <c r="G385" s="397" t="n"/>
      <c r="H385" s="397" t="n"/>
      <c r="I385" s="397" t="n"/>
      <c r="J385" s="3163" t="n"/>
      <c r="K385" s="397" t="n"/>
      <c r="L385" s="3163" t="n"/>
      <c r="O385" s="392" t="n"/>
      <c r="P385" s="392" t="n"/>
      <c r="Q385" s="392" t="n"/>
      <c r="R385" s="392" t="n"/>
      <c r="S385" s="392" t="n"/>
      <c r="T385" s="392" t="n"/>
      <c r="U385" s="392" t="n"/>
      <c r="V385" s="392" t="n"/>
      <c r="W385" s="392" t="n"/>
    </row>
    <row r="386" customFormat="1" s="394">
      <c r="C386" s="392" t="n"/>
      <c r="D386" s="396" t="n"/>
      <c r="E386" s="397" t="n"/>
      <c r="F386" s="396" t="n"/>
      <c r="G386" s="397" t="n"/>
      <c r="H386" s="397" t="n"/>
      <c r="I386" s="397" t="n"/>
      <c r="J386" s="3163" t="n"/>
      <c r="K386" s="397" t="n"/>
      <c r="L386" s="3163" t="n"/>
      <c r="O386" s="392" t="n"/>
      <c r="P386" s="392" t="n"/>
      <c r="Q386" s="392" t="n"/>
      <c r="R386" s="392" t="n"/>
      <c r="S386" s="392" t="n"/>
      <c r="T386" s="392" t="n"/>
      <c r="U386" s="392" t="n"/>
      <c r="V386" s="392" t="n"/>
      <c r="W386" s="392" t="n"/>
    </row>
    <row r="387" customFormat="1" s="394">
      <c r="C387" s="392" t="n"/>
      <c r="D387" s="396" t="n"/>
      <c r="E387" s="397" t="n"/>
      <c r="F387" s="396" t="n"/>
      <c r="G387" s="397" t="n"/>
      <c r="H387" s="397" t="n"/>
      <c r="I387" s="397" t="n"/>
      <c r="J387" s="3163" t="n"/>
      <c r="K387" s="397" t="n"/>
      <c r="L387" s="3163" t="n"/>
      <c r="O387" s="392" t="n"/>
      <c r="P387" s="392" t="n"/>
      <c r="Q387" s="392" t="n"/>
      <c r="R387" s="392" t="n"/>
      <c r="S387" s="392" t="n"/>
      <c r="T387" s="392" t="n"/>
      <c r="U387" s="392" t="n"/>
      <c r="V387" s="392" t="n"/>
      <c r="W387" s="392" t="n"/>
    </row>
    <row r="388" customFormat="1" s="394">
      <c r="C388" s="392" t="n"/>
      <c r="D388" s="396" t="n"/>
      <c r="E388" s="397" t="n"/>
      <c r="F388" s="396" t="n"/>
      <c r="G388" s="397" t="n"/>
      <c r="H388" s="397" t="n"/>
      <c r="I388" s="397" t="n"/>
      <c r="J388" s="3163" t="n"/>
      <c r="K388" s="397" t="n"/>
      <c r="L388" s="3163" t="n"/>
      <c r="O388" s="392" t="n"/>
      <c r="P388" s="392" t="n"/>
      <c r="Q388" s="392" t="n"/>
      <c r="R388" s="392" t="n"/>
      <c r="S388" s="392" t="n"/>
      <c r="T388" s="392" t="n"/>
      <c r="U388" s="392" t="n"/>
      <c r="V388" s="392" t="n"/>
      <c r="W388" s="392" t="n"/>
    </row>
    <row r="389" customFormat="1" s="394">
      <c r="C389" s="392" t="n"/>
      <c r="D389" s="396" t="n"/>
      <c r="E389" s="397" t="n"/>
      <c r="F389" s="396" t="n"/>
      <c r="G389" s="397" t="n"/>
      <c r="H389" s="397" t="n"/>
      <c r="I389" s="397" t="n"/>
      <c r="J389" s="3163" t="n"/>
      <c r="K389" s="397" t="n"/>
      <c r="L389" s="3163" t="n"/>
      <c r="O389" s="392" t="n"/>
      <c r="P389" s="392" t="n"/>
      <c r="Q389" s="392" t="n"/>
      <c r="R389" s="392" t="n"/>
      <c r="S389" s="392" t="n"/>
      <c r="T389" s="392" t="n"/>
      <c r="U389" s="392" t="n"/>
      <c r="V389" s="392" t="n"/>
      <c r="W389" s="392" t="n"/>
    </row>
    <row r="390" customFormat="1" s="394">
      <c r="C390" s="392" t="n"/>
      <c r="D390" s="396" t="n"/>
      <c r="E390" s="397" t="n"/>
      <c r="F390" s="396" t="n"/>
      <c r="G390" s="397" t="n"/>
      <c r="H390" s="397" t="n"/>
      <c r="I390" s="397" t="n"/>
      <c r="J390" s="3163" t="n"/>
      <c r="K390" s="397" t="n"/>
      <c r="L390" s="3163" t="n"/>
      <c r="O390" s="392" t="n"/>
      <c r="P390" s="392" t="n"/>
      <c r="Q390" s="392" t="n"/>
      <c r="R390" s="392" t="n"/>
      <c r="S390" s="392" t="n"/>
      <c r="T390" s="392" t="n"/>
      <c r="U390" s="392" t="n"/>
      <c r="V390" s="392" t="n"/>
      <c r="W390" s="392" t="n"/>
    </row>
    <row r="391" customFormat="1" s="394">
      <c r="C391" s="392" t="n"/>
      <c r="D391" s="396" t="n"/>
      <c r="E391" s="397" t="n"/>
      <c r="F391" s="396" t="n"/>
      <c r="G391" s="397" t="n"/>
      <c r="H391" s="397" t="n"/>
      <c r="I391" s="397" t="n"/>
      <c r="J391" s="3163" t="n"/>
      <c r="K391" s="397" t="n"/>
      <c r="L391" s="3163" t="n"/>
      <c r="O391" s="392" t="n"/>
      <c r="P391" s="392" t="n"/>
      <c r="Q391" s="392" t="n"/>
      <c r="R391" s="392" t="n"/>
      <c r="S391" s="392" t="n"/>
      <c r="T391" s="392" t="n"/>
      <c r="U391" s="392" t="n"/>
      <c r="V391" s="392" t="n"/>
      <c r="W391" s="392" t="n"/>
    </row>
    <row r="392" customFormat="1" s="394">
      <c r="C392" s="392" t="n"/>
      <c r="D392" s="396" t="n"/>
      <c r="E392" s="397" t="n"/>
      <c r="F392" s="396" t="n"/>
      <c r="G392" s="397" t="n"/>
      <c r="H392" s="397" t="n"/>
      <c r="I392" s="397" t="n"/>
      <c r="J392" s="3163" t="n"/>
      <c r="K392" s="397" t="n"/>
      <c r="L392" s="3163" t="n"/>
      <c r="O392" s="392" t="n"/>
      <c r="P392" s="392" t="n"/>
      <c r="Q392" s="392" t="n"/>
      <c r="R392" s="392" t="n"/>
      <c r="S392" s="392" t="n"/>
      <c r="T392" s="392" t="n"/>
      <c r="U392" s="392" t="n"/>
      <c r="V392" s="392" t="n"/>
      <c r="W392" s="392" t="n"/>
    </row>
    <row r="393" customFormat="1" s="394">
      <c r="C393" s="392" t="n"/>
      <c r="D393" s="396" t="n"/>
      <c r="E393" s="397" t="n"/>
      <c r="F393" s="396" t="n"/>
      <c r="G393" s="397" t="n"/>
      <c r="H393" s="397" t="n"/>
      <c r="I393" s="397" t="n"/>
      <c r="J393" s="3163" t="n"/>
      <c r="K393" s="397" t="n"/>
      <c r="L393" s="3163" t="n"/>
      <c r="O393" s="392" t="n"/>
      <c r="P393" s="392" t="n"/>
      <c r="Q393" s="392" t="n"/>
      <c r="R393" s="392" t="n"/>
      <c r="S393" s="392" t="n"/>
      <c r="T393" s="392" t="n"/>
      <c r="U393" s="392" t="n"/>
      <c r="V393" s="392" t="n"/>
      <c r="W393" s="392" t="n"/>
    </row>
    <row r="394" customFormat="1" s="394">
      <c r="C394" s="392" t="n"/>
      <c r="D394" s="396" t="n"/>
      <c r="E394" s="397" t="n"/>
      <c r="F394" s="396" t="n"/>
      <c r="G394" s="397" t="n"/>
      <c r="H394" s="397" t="n"/>
      <c r="I394" s="397" t="n"/>
      <c r="J394" s="3163" t="n"/>
      <c r="K394" s="397" t="n"/>
      <c r="L394" s="3163" t="n"/>
      <c r="O394" s="392" t="n"/>
      <c r="P394" s="392" t="n"/>
      <c r="Q394" s="392" t="n"/>
      <c r="R394" s="392" t="n"/>
      <c r="S394" s="392" t="n"/>
      <c r="T394" s="392" t="n"/>
      <c r="U394" s="392" t="n"/>
      <c r="V394" s="392" t="n"/>
      <c r="W394" s="392" t="n"/>
    </row>
    <row r="395" customFormat="1" s="394">
      <c r="C395" s="392" t="n"/>
      <c r="D395" s="396" t="n"/>
      <c r="E395" s="397" t="n"/>
      <c r="F395" s="396" t="n"/>
      <c r="G395" s="397" t="n"/>
      <c r="H395" s="397" t="n"/>
      <c r="I395" s="397" t="n"/>
      <c r="J395" s="3163" t="n"/>
      <c r="K395" s="397" t="n"/>
      <c r="L395" s="3163" t="n"/>
      <c r="O395" s="392" t="n"/>
      <c r="P395" s="392" t="n"/>
      <c r="Q395" s="392" t="n"/>
      <c r="R395" s="392" t="n"/>
      <c r="S395" s="392" t="n"/>
      <c r="T395" s="392" t="n"/>
      <c r="U395" s="392" t="n"/>
      <c r="V395" s="392" t="n"/>
      <c r="W395" s="392" t="n"/>
    </row>
    <row r="396" customFormat="1" s="394">
      <c r="C396" s="392" t="n"/>
      <c r="D396" s="396" t="n"/>
      <c r="E396" s="397" t="n"/>
      <c r="F396" s="396" t="n"/>
      <c r="G396" s="397" t="n"/>
      <c r="H396" s="397" t="n"/>
      <c r="I396" s="397" t="n"/>
      <c r="J396" s="3163" t="n"/>
      <c r="K396" s="397" t="n"/>
      <c r="L396" s="3163" t="n"/>
      <c r="O396" s="392" t="n"/>
      <c r="P396" s="392" t="n"/>
      <c r="Q396" s="392" t="n"/>
      <c r="R396" s="392" t="n"/>
      <c r="S396" s="392" t="n"/>
      <c r="T396" s="392" t="n"/>
      <c r="U396" s="392" t="n"/>
      <c r="V396" s="392" t="n"/>
      <c r="W396" s="392" t="n"/>
    </row>
    <row r="397" customFormat="1" s="394">
      <c r="C397" s="392" t="n"/>
      <c r="D397" s="396" t="n"/>
      <c r="E397" s="397" t="n"/>
      <c r="F397" s="396" t="n"/>
      <c r="G397" s="397" t="n"/>
      <c r="H397" s="397" t="n"/>
      <c r="I397" s="397" t="n"/>
      <c r="J397" s="3163" t="n"/>
      <c r="K397" s="397" t="n"/>
      <c r="L397" s="3163" t="n"/>
      <c r="O397" s="392" t="n"/>
      <c r="P397" s="392" t="n"/>
      <c r="Q397" s="392" t="n"/>
      <c r="R397" s="392" t="n"/>
      <c r="S397" s="392" t="n"/>
      <c r="T397" s="392" t="n"/>
      <c r="U397" s="392" t="n"/>
      <c r="V397" s="392" t="n"/>
      <c r="W397" s="392" t="n"/>
    </row>
    <row r="398" customFormat="1" s="394">
      <c r="C398" s="392" t="n"/>
      <c r="D398" s="396" t="n"/>
      <c r="E398" s="397" t="n"/>
      <c r="F398" s="396" t="n"/>
      <c r="G398" s="397" t="n"/>
      <c r="H398" s="397" t="n"/>
      <c r="I398" s="397" t="n"/>
      <c r="J398" s="3163" t="n"/>
      <c r="K398" s="397" t="n"/>
      <c r="L398" s="3163" t="n"/>
      <c r="O398" s="392" t="n"/>
      <c r="P398" s="392" t="n"/>
      <c r="Q398" s="392" t="n"/>
      <c r="R398" s="392" t="n"/>
      <c r="S398" s="392" t="n"/>
      <c r="T398" s="392" t="n"/>
      <c r="U398" s="392" t="n"/>
      <c r="V398" s="392" t="n"/>
      <c r="W398" s="392" t="n"/>
    </row>
    <row r="399" customFormat="1" s="394">
      <c r="C399" s="392" t="n"/>
      <c r="D399" s="396" t="n"/>
      <c r="E399" s="397" t="n"/>
      <c r="F399" s="396" t="n"/>
      <c r="G399" s="397" t="n"/>
      <c r="H399" s="397" t="n"/>
      <c r="I399" s="397" t="n"/>
      <c r="J399" s="3163" t="n"/>
      <c r="K399" s="397" t="n"/>
      <c r="L399" s="3163" t="n"/>
      <c r="O399" s="392" t="n"/>
      <c r="P399" s="392" t="n"/>
      <c r="Q399" s="392" t="n"/>
      <c r="R399" s="392" t="n"/>
      <c r="S399" s="392" t="n"/>
      <c r="T399" s="392" t="n"/>
      <c r="U399" s="392" t="n"/>
      <c r="V399" s="392" t="n"/>
      <c r="W399" s="392" t="n"/>
    </row>
    <row r="400" customFormat="1" s="394">
      <c r="C400" s="392" t="n"/>
      <c r="D400" s="396" t="n"/>
      <c r="E400" s="397" t="n"/>
      <c r="F400" s="396" t="n"/>
      <c r="G400" s="397" t="n"/>
      <c r="H400" s="397" t="n"/>
      <c r="I400" s="397" t="n"/>
      <c r="J400" s="3163" t="n"/>
      <c r="K400" s="397" t="n"/>
      <c r="L400" s="3163" t="n"/>
      <c r="O400" s="392" t="n"/>
      <c r="P400" s="392" t="n"/>
      <c r="Q400" s="392" t="n"/>
      <c r="R400" s="392" t="n"/>
      <c r="S400" s="392" t="n"/>
      <c r="T400" s="392" t="n"/>
      <c r="U400" s="392" t="n"/>
      <c r="V400" s="392" t="n"/>
      <c r="W400" s="392" t="n"/>
    </row>
    <row r="401" customFormat="1" s="394">
      <c r="C401" s="392" t="n"/>
      <c r="D401" s="396" t="n"/>
      <c r="E401" s="397" t="n"/>
      <c r="F401" s="396" t="n"/>
      <c r="G401" s="397" t="n"/>
      <c r="H401" s="397" t="n"/>
      <c r="I401" s="397" t="n"/>
      <c r="J401" s="3163" t="n"/>
      <c r="K401" s="397" t="n"/>
      <c r="L401" s="3163" t="n"/>
      <c r="O401" s="392" t="n"/>
      <c r="P401" s="392" t="n"/>
      <c r="Q401" s="392" t="n"/>
      <c r="R401" s="392" t="n"/>
      <c r="S401" s="392" t="n"/>
      <c r="T401" s="392" t="n"/>
      <c r="U401" s="392" t="n"/>
      <c r="V401" s="392" t="n"/>
      <c r="W401" s="392" t="n"/>
    </row>
    <row r="402" customFormat="1" s="394">
      <c r="C402" s="392" t="n"/>
      <c r="D402" s="396" t="n"/>
      <c r="E402" s="397" t="n"/>
      <c r="F402" s="396" t="n"/>
      <c r="G402" s="397" t="n"/>
      <c r="H402" s="397" t="n"/>
      <c r="I402" s="397" t="n"/>
      <c r="J402" s="3163" t="n"/>
      <c r="K402" s="397" t="n"/>
      <c r="L402" s="3163" t="n"/>
      <c r="O402" s="392" t="n"/>
      <c r="P402" s="392" t="n"/>
      <c r="Q402" s="392" t="n"/>
      <c r="R402" s="392" t="n"/>
      <c r="S402" s="392" t="n"/>
      <c r="T402" s="392" t="n"/>
      <c r="U402" s="392" t="n"/>
      <c r="V402" s="392" t="n"/>
      <c r="W402" s="392" t="n"/>
    </row>
    <row r="403" customFormat="1" s="394">
      <c r="C403" s="392" t="n"/>
      <c r="D403" s="396" t="n"/>
      <c r="E403" s="397" t="n"/>
      <c r="F403" s="396" t="n"/>
      <c r="G403" s="397" t="n"/>
      <c r="H403" s="397" t="n"/>
      <c r="I403" s="397" t="n"/>
      <c r="J403" s="3163" t="n"/>
      <c r="K403" s="397" t="n"/>
      <c r="L403" s="3163" t="n"/>
      <c r="O403" s="392" t="n"/>
      <c r="P403" s="392" t="n"/>
      <c r="Q403" s="392" t="n"/>
      <c r="R403" s="392" t="n"/>
      <c r="S403" s="392" t="n"/>
      <c r="T403" s="392" t="n"/>
      <c r="U403" s="392" t="n"/>
      <c r="V403" s="392" t="n"/>
      <c r="W403" s="392" t="n"/>
    </row>
    <row r="404" customFormat="1" s="394">
      <c r="C404" s="392" t="n"/>
      <c r="D404" s="396" t="n"/>
      <c r="E404" s="397" t="n"/>
      <c r="F404" s="396" t="n"/>
      <c r="G404" s="397" t="n"/>
      <c r="H404" s="397" t="n"/>
      <c r="I404" s="397" t="n"/>
      <c r="J404" s="3163" t="n"/>
      <c r="K404" s="397" t="n"/>
      <c r="L404" s="3163" t="n"/>
      <c r="O404" s="392" t="n"/>
      <c r="P404" s="392" t="n"/>
      <c r="Q404" s="392" t="n"/>
      <c r="R404" s="392" t="n"/>
      <c r="S404" s="392" t="n"/>
      <c r="T404" s="392" t="n"/>
      <c r="U404" s="392" t="n"/>
      <c r="V404" s="392" t="n"/>
      <c r="W404" s="392" t="n"/>
    </row>
    <row r="405" customFormat="1" s="394">
      <c r="C405" s="392" t="n"/>
      <c r="D405" s="396" t="n"/>
      <c r="E405" s="397" t="n"/>
      <c r="F405" s="396" t="n"/>
      <c r="G405" s="397" t="n"/>
      <c r="H405" s="397" t="n"/>
      <c r="I405" s="397" t="n"/>
      <c r="J405" s="3163" t="n"/>
      <c r="K405" s="397" t="n"/>
      <c r="L405" s="3163" t="n"/>
      <c r="O405" s="392" t="n"/>
      <c r="P405" s="392" t="n"/>
      <c r="Q405" s="392" t="n"/>
      <c r="R405" s="392" t="n"/>
      <c r="S405" s="392" t="n"/>
      <c r="T405" s="392" t="n"/>
      <c r="U405" s="392" t="n"/>
      <c r="V405" s="392" t="n"/>
      <c r="W405" s="392" t="n"/>
    </row>
    <row r="406" customFormat="1" s="394">
      <c r="C406" s="392" t="n"/>
      <c r="D406" s="396" t="n"/>
      <c r="E406" s="397" t="n"/>
      <c r="F406" s="396" t="n"/>
      <c r="G406" s="397" t="n"/>
      <c r="H406" s="397" t="n"/>
      <c r="I406" s="397" t="n"/>
      <c r="J406" s="3163" t="n"/>
      <c r="K406" s="397" t="n"/>
      <c r="L406" s="3163" t="n"/>
      <c r="O406" s="392" t="n"/>
      <c r="P406" s="392" t="n"/>
      <c r="Q406" s="392" t="n"/>
      <c r="R406" s="392" t="n"/>
      <c r="S406" s="392" t="n"/>
      <c r="T406" s="392" t="n"/>
      <c r="U406" s="392" t="n"/>
      <c r="V406" s="392" t="n"/>
      <c r="W406" s="392" t="n"/>
    </row>
    <row r="407" customFormat="1" s="394">
      <c r="C407" s="392" t="n"/>
      <c r="D407" s="396" t="n"/>
      <c r="E407" s="397" t="n"/>
      <c r="F407" s="396" t="n"/>
      <c r="G407" s="397" t="n"/>
      <c r="H407" s="397" t="n"/>
      <c r="I407" s="397" t="n"/>
      <c r="J407" s="3163" t="n"/>
      <c r="K407" s="397" t="n"/>
      <c r="L407" s="3163" t="n"/>
      <c r="O407" s="392" t="n"/>
      <c r="P407" s="392" t="n"/>
      <c r="Q407" s="392" t="n"/>
      <c r="R407" s="392" t="n"/>
      <c r="S407" s="392" t="n"/>
      <c r="T407" s="392" t="n"/>
      <c r="U407" s="392" t="n"/>
      <c r="V407" s="392" t="n"/>
      <c r="W407" s="392" t="n"/>
    </row>
    <row r="408" customFormat="1" s="394">
      <c r="C408" s="392" t="n"/>
      <c r="D408" s="396" t="n"/>
      <c r="E408" s="397" t="n"/>
      <c r="F408" s="396" t="n"/>
      <c r="G408" s="397" t="n"/>
      <c r="H408" s="397" t="n"/>
      <c r="I408" s="397" t="n"/>
      <c r="J408" s="3163" t="n"/>
      <c r="K408" s="397" t="n"/>
      <c r="L408" s="3163" t="n"/>
      <c r="O408" s="392" t="n"/>
      <c r="P408" s="392" t="n"/>
      <c r="Q408" s="392" t="n"/>
      <c r="R408" s="392" t="n"/>
      <c r="S408" s="392" t="n"/>
      <c r="T408" s="392" t="n"/>
      <c r="U408" s="392" t="n"/>
      <c r="V408" s="392" t="n"/>
      <c r="W408" s="392" t="n"/>
    </row>
    <row r="409" customFormat="1" s="394">
      <c r="C409" s="392" t="n"/>
      <c r="D409" s="396" t="n"/>
      <c r="E409" s="397" t="n"/>
      <c r="F409" s="396" t="n"/>
      <c r="G409" s="397" t="n"/>
      <c r="H409" s="397" t="n"/>
      <c r="I409" s="397" t="n"/>
      <c r="J409" s="3163" t="n"/>
      <c r="K409" s="397" t="n"/>
      <c r="L409" s="3163" t="n"/>
      <c r="O409" s="392" t="n"/>
      <c r="P409" s="392" t="n"/>
      <c r="Q409" s="392" t="n"/>
      <c r="R409" s="392" t="n"/>
      <c r="S409" s="392" t="n"/>
      <c r="T409" s="392" t="n"/>
      <c r="U409" s="392" t="n"/>
      <c r="V409" s="392" t="n"/>
      <c r="W409" s="392" t="n"/>
    </row>
    <row r="410" customFormat="1" s="394">
      <c r="C410" s="392" t="n"/>
      <c r="D410" s="396" t="n"/>
      <c r="E410" s="397" t="n"/>
      <c r="F410" s="396" t="n"/>
      <c r="G410" s="397" t="n"/>
      <c r="H410" s="397" t="n"/>
      <c r="I410" s="397" t="n"/>
      <c r="J410" s="3163" t="n"/>
      <c r="K410" s="397" t="n"/>
      <c r="L410" s="3163" t="n"/>
      <c r="O410" s="392" t="n"/>
      <c r="P410" s="392" t="n"/>
      <c r="Q410" s="392" t="n"/>
      <c r="R410" s="392" t="n"/>
      <c r="S410" s="392" t="n"/>
      <c r="T410" s="392" t="n"/>
      <c r="U410" s="392" t="n"/>
      <c r="V410" s="392" t="n"/>
      <c r="W410" s="392" t="n"/>
    </row>
    <row r="411" customFormat="1" s="394">
      <c r="C411" s="392" t="n"/>
      <c r="D411" s="396" t="n"/>
      <c r="E411" s="397" t="n"/>
      <c r="F411" s="396" t="n"/>
      <c r="G411" s="397" t="n"/>
      <c r="H411" s="397" t="n"/>
      <c r="I411" s="397" t="n"/>
      <c r="J411" s="3163" t="n"/>
      <c r="K411" s="397" t="n"/>
      <c r="L411" s="3163" t="n"/>
      <c r="O411" s="392" t="n"/>
      <c r="P411" s="392" t="n"/>
      <c r="Q411" s="392" t="n"/>
      <c r="R411" s="392" t="n"/>
      <c r="S411" s="392" t="n"/>
      <c r="T411" s="392" t="n"/>
      <c r="U411" s="392" t="n"/>
      <c r="V411" s="392" t="n"/>
      <c r="W411" s="392" t="n"/>
    </row>
    <row r="412" customFormat="1" s="394">
      <c r="C412" s="392" t="n"/>
      <c r="D412" s="396" t="n"/>
      <c r="E412" s="397" t="n"/>
      <c r="F412" s="396" t="n"/>
      <c r="G412" s="397" t="n"/>
      <c r="H412" s="397" t="n"/>
      <c r="I412" s="397" t="n"/>
      <c r="J412" s="3163" t="n"/>
      <c r="K412" s="397" t="n"/>
      <c r="L412" s="3163" t="n"/>
      <c r="O412" s="392" t="n"/>
      <c r="P412" s="392" t="n"/>
      <c r="Q412" s="392" t="n"/>
      <c r="R412" s="392" t="n"/>
      <c r="S412" s="392" t="n"/>
      <c r="T412" s="392" t="n"/>
      <c r="U412" s="392" t="n"/>
      <c r="V412" s="392" t="n"/>
      <c r="W412" s="392" t="n"/>
    </row>
    <row r="413" customFormat="1" s="394">
      <c r="C413" s="392" t="n"/>
      <c r="D413" s="396" t="n"/>
      <c r="E413" s="397" t="n"/>
      <c r="F413" s="396" t="n"/>
      <c r="G413" s="397" t="n"/>
      <c r="H413" s="397" t="n"/>
      <c r="I413" s="397" t="n"/>
      <c r="J413" s="3163" t="n"/>
      <c r="K413" s="397" t="n"/>
      <c r="L413" s="3163" t="n"/>
      <c r="O413" s="392" t="n"/>
      <c r="P413" s="392" t="n"/>
      <c r="Q413" s="392" t="n"/>
      <c r="R413" s="392" t="n"/>
      <c r="S413" s="392" t="n"/>
      <c r="T413" s="392" t="n"/>
      <c r="U413" s="392" t="n"/>
      <c r="V413" s="392" t="n"/>
      <c r="W413" s="392" t="n"/>
    </row>
    <row r="414" customFormat="1" s="394">
      <c r="C414" s="392" t="n"/>
      <c r="D414" s="396" t="n"/>
      <c r="E414" s="397" t="n"/>
      <c r="F414" s="396" t="n"/>
      <c r="G414" s="397" t="n"/>
      <c r="H414" s="397" t="n"/>
      <c r="I414" s="397" t="n"/>
      <c r="J414" s="3163" t="n"/>
      <c r="K414" s="397" t="n"/>
      <c r="L414" s="3163" t="n"/>
      <c r="O414" s="392" t="n"/>
      <c r="P414" s="392" t="n"/>
      <c r="Q414" s="392" t="n"/>
      <c r="R414" s="392" t="n"/>
      <c r="S414" s="392" t="n"/>
      <c r="T414" s="392" t="n"/>
      <c r="U414" s="392" t="n"/>
      <c r="V414" s="392" t="n"/>
      <c r="W414" s="392" t="n"/>
    </row>
    <row r="415" customFormat="1" s="394">
      <c r="C415" s="392" t="n"/>
      <c r="D415" s="396" t="n"/>
      <c r="E415" s="397" t="n"/>
      <c r="F415" s="396" t="n"/>
      <c r="G415" s="397" t="n"/>
      <c r="H415" s="397" t="n"/>
      <c r="I415" s="397" t="n"/>
      <c r="J415" s="3163" t="n"/>
      <c r="K415" s="397" t="n"/>
      <c r="L415" s="3163" t="n"/>
      <c r="O415" s="392" t="n"/>
      <c r="P415" s="392" t="n"/>
      <c r="Q415" s="392" t="n"/>
      <c r="R415" s="392" t="n"/>
      <c r="S415" s="392" t="n"/>
      <c r="T415" s="392" t="n"/>
      <c r="U415" s="392" t="n"/>
      <c r="V415" s="392" t="n"/>
      <c r="W415" s="392" t="n"/>
    </row>
    <row r="416" customFormat="1" s="394">
      <c r="C416" s="392" t="n"/>
      <c r="D416" s="396" t="n"/>
      <c r="E416" s="397" t="n"/>
      <c r="F416" s="396" t="n"/>
      <c r="G416" s="397" t="n"/>
      <c r="H416" s="397" t="n"/>
      <c r="I416" s="397" t="n"/>
      <c r="J416" s="3163" t="n"/>
      <c r="K416" s="397" t="n"/>
      <c r="L416" s="3163" t="n"/>
      <c r="O416" s="392" t="n"/>
      <c r="P416" s="392" t="n"/>
      <c r="Q416" s="392" t="n"/>
      <c r="R416" s="392" t="n"/>
      <c r="S416" s="392" t="n"/>
      <c r="T416" s="392" t="n"/>
      <c r="U416" s="392" t="n"/>
      <c r="V416" s="392" t="n"/>
      <c r="W416" s="392" t="n"/>
    </row>
    <row r="417" customFormat="1" s="394">
      <c r="C417" s="392" t="n"/>
      <c r="D417" s="396" t="n"/>
      <c r="E417" s="397" t="n"/>
      <c r="F417" s="396" t="n"/>
      <c r="G417" s="397" t="n"/>
      <c r="H417" s="397" t="n"/>
      <c r="I417" s="397" t="n"/>
      <c r="J417" s="3163" t="n"/>
      <c r="K417" s="397" t="n"/>
      <c r="L417" s="3163" t="n"/>
      <c r="O417" s="392" t="n"/>
      <c r="P417" s="392" t="n"/>
      <c r="Q417" s="392" t="n"/>
      <c r="R417" s="392" t="n"/>
      <c r="S417" s="392" t="n"/>
      <c r="T417" s="392" t="n"/>
      <c r="U417" s="392" t="n"/>
      <c r="V417" s="392" t="n"/>
      <c r="W417" s="392" t="n"/>
    </row>
    <row r="418" customFormat="1" s="394">
      <c r="C418" s="392" t="n"/>
      <c r="D418" s="396" t="n"/>
      <c r="E418" s="397" t="n"/>
      <c r="F418" s="396" t="n"/>
      <c r="G418" s="397" t="n"/>
      <c r="H418" s="397" t="n"/>
      <c r="I418" s="397" t="n"/>
      <c r="J418" s="3163" t="n"/>
      <c r="K418" s="397" t="n"/>
      <c r="L418" s="3163" t="n"/>
      <c r="O418" s="392" t="n"/>
      <c r="P418" s="392" t="n"/>
      <c r="Q418" s="392" t="n"/>
      <c r="R418" s="392" t="n"/>
      <c r="S418" s="392" t="n"/>
      <c r="T418" s="392" t="n"/>
      <c r="U418" s="392" t="n"/>
      <c r="V418" s="392" t="n"/>
      <c r="W418" s="392" t="n"/>
    </row>
    <row r="419" customFormat="1" s="394">
      <c r="C419" s="392" t="n"/>
      <c r="D419" s="396" t="n"/>
      <c r="E419" s="397" t="n"/>
      <c r="F419" s="396" t="n"/>
      <c r="G419" s="397" t="n"/>
      <c r="H419" s="397" t="n"/>
      <c r="I419" s="397" t="n"/>
      <c r="J419" s="3163" t="n"/>
      <c r="K419" s="397" t="n"/>
      <c r="L419" s="3163" t="n"/>
      <c r="O419" s="392" t="n"/>
      <c r="P419" s="392" t="n"/>
      <c r="Q419" s="392" t="n"/>
      <c r="R419" s="392" t="n"/>
      <c r="S419" s="392" t="n"/>
      <c r="T419" s="392" t="n"/>
      <c r="U419" s="392" t="n"/>
      <c r="V419" s="392" t="n"/>
      <c r="W419" s="392" t="n"/>
    </row>
    <row r="420" customFormat="1" s="394">
      <c r="C420" s="392" t="n"/>
      <c r="D420" s="396" t="n"/>
      <c r="E420" s="397" t="n"/>
      <c r="F420" s="396" t="n"/>
      <c r="G420" s="397" t="n"/>
      <c r="H420" s="397" t="n"/>
      <c r="I420" s="397" t="n"/>
      <c r="J420" s="3163" t="n"/>
      <c r="K420" s="397" t="n"/>
      <c r="L420" s="3163" t="n"/>
      <c r="O420" s="392" t="n"/>
      <c r="P420" s="392" t="n"/>
      <c r="Q420" s="392" t="n"/>
      <c r="R420" s="392" t="n"/>
      <c r="S420" s="392" t="n"/>
      <c r="T420" s="392" t="n"/>
      <c r="U420" s="392" t="n"/>
      <c r="V420" s="392" t="n"/>
      <c r="W420" s="392" t="n"/>
    </row>
    <row r="421" customFormat="1" s="394">
      <c r="C421" s="392" t="n"/>
      <c r="D421" s="396" t="n"/>
      <c r="E421" s="397" t="n"/>
      <c r="F421" s="396" t="n"/>
      <c r="G421" s="397" t="n"/>
      <c r="H421" s="397" t="n"/>
      <c r="I421" s="397" t="n"/>
      <c r="J421" s="3163" t="n"/>
      <c r="K421" s="397" t="n"/>
      <c r="L421" s="3163" t="n"/>
      <c r="O421" s="392" t="n"/>
      <c r="P421" s="392" t="n"/>
      <c r="Q421" s="392" t="n"/>
      <c r="R421" s="392" t="n"/>
      <c r="S421" s="392" t="n"/>
      <c r="T421" s="392" t="n"/>
      <c r="U421" s="392" t="n"/>
      <c r="V421" s="392" t="n"/>
      <c r="W421" s="392" t="n"/>
    </row>
    <row r="422" customFormat="1" s="394">
      <c r="C422" s="392" t="n"/>
      <c r="D422" s="396" t="n"/>
      <c r="E422" s="397" t="n"/>
      <c r="F422" s="396" t="n"/>
      <c r="G422" s="397" t="n"/>
      <c r="H422" s="397" t="n"/>
      <c r="I422" s="397" t="n"/>
      <c r="J422" s="3163" t="n"/>
      <c r="K422" s="397" t="n"/>
      <c r="L422" s="3163" t="n"/>
      <c r="O422" s="392" t="n"/>
      <c r="P422" s="392" t="n"/>
      <c r="Q422" s="392" t="n"/>
      <c r="R422" s="392" t="n"/>
      <c r="S422" s="392" t="n"/>
      <c r="T422" s="392" t="n"/>
      <c r="U422" s="392" t="n"/>
      <c r="V422" s="392" t="n"/>
      <c r="W422" s="392" t="n"/>
    </row>
    <row r="423" customFormat="1" s="394">
      <c r="C423" s="392" t="n"/>
      <c r="D423" s="396" t="n"/>
      <c r="E423" s="397" t="n"/>
      <c r="F423" s="396" t="n"/>
      <c r="G423" s="397" t="n"/>
      <c r="H423" s="397" t="n"/>
      <c r="I423" s="397" t="n"/>
      <c r="J423" s="3163" t="n"/>
      <c r="K423" s="397" t="n"/>
      <c r="L423" s="3163" t="n"/>
      <c r="O423" s="392" t="n"/>
      <c r="P423" s="392" t="n"/>
      <c r="Q423" s="392" t="n"/>
      <c r="R423" s="392" t="n"/>
      <c r="S423" s="392" t="n"/>
      <c r="T423" s="392" t="n"/>
      <c r="U423" s="392" t="n"/>
      <c r="V423" s="392" t="n"/>
      <c r="W423" s="392" t="n"/>
    </row>
    <row r="424" customFormat="1" s="394">
      <c r="C424" s="392" t="n"/>
      <c r="D424" s="396" t="n"/>
      <c r="E424" s="397" t="n"/>
      <c r="F424" s="396" t="n"/>
      <c r="G424" s="397" t="n"/>
      <c r="H424" s="397" t="n"/>
      <c r="I424" s="397" t="n"/>
      <c r="J424" s="3163" t="n"/>
      <c r="K424" s="397" t="n"/>
      <c r="L424" s="3163" t="n"/>
      <c r="O424" s="392" t="n"/>
      <c r="P424" s="392" t="n"/>
      <c r="Q424" s="392" t="n"/>
      <c r="R424" s="392" t="n"/>
      <c r="S424" s="392" t="n"/>
      <c r="T424" s="392" t="n"/>
      <c r="U424" s="392" t="n"/>
      <c r="V424" s="392" t="n"/>
      <c r="W424" s="392" t="n"/>
    </row>
    <row r="425" customFormat="1" s="394">
      <c r="C425" s="392" t="n"/>
      <c r="D425" s="396" t="n"/>
      <c r="E425" s="397" t="n"/>
      <c r="F425" s="396" t="n"/>
      <c r="G425" s="397" t="n"/>
      <c r="H425" s="397" t="n"/>
      <c r="I425" s="397" t="n"/>
      <c r="J425" s="3163" t="n"/>
      <c r="K425" s="397" t="n"/>
      <c r="L425" s="3163" t="n"/>
      <c r="O425" s="392" t="n"/>
      <c r="P425" s="392" t="n"/>
      <c r="Q425" s="392" t="n"/>
      <c r="R425" s="392" t="n"/>
      <c r="S425" s="392" t="n"/>
      <c r="T425" s="392" t="n"/>
      <c r="U425" s="392" t="n"/>
      <c r="V425" s="392" t="n"/>
      <c r="W425" s="392" t="n"/>
    </row>
    <row r="426" customFormat="1" s="394">
      <c r="C426" s="392" t="n"/>
      <c r="D426" s="396" t="n"/>
      <c r="E426" s="397" t="n"/>
      <c r="F426" s="396" t="n"/>
      <c r="G426" s="397" t="n"/>
      <c r="H426" s="397" t="n"/>
      <c r="I426" s="397" t="n"/>
      <c r="J426" s="3163" t="n"/>
      <c r="K426" s="397" t="n"/>
      <c r="L426" s="3163" t="n"/>
      <c r="O426" s="392" t="n"/>
      <c r="P426" s="392" t="n"/>
      <c r="Q426" s="392" t="n"/>
      <c r="R426" s="392" t="n"/>
      <c r="S426" s="392" t="n"/>
      <c r="T426" s="392" t="n"/>
      <c r="U426" s="392" t="n"/>
      <c r="V426" s="392" t="n"/>
      <c r="W426" s="392" t="n"/>
    </row>
    <row r="427" customFormat="1" s="394">
      <c r="C427" s="392" t="n"/>
      <c r="D427" s="396" t="n"/>
      <c r="E427" s="397" t="n"/>
      <c r="F427" s="396" t="n"/>
      <c r="G427" s="397" t="n"/>
      <c r="H427" s="397" t="n"/>
      <c r="I427" s="397" t="n"/>
      <c r="J427" s="3163" t="n"/>
      <c r="K427" s="397" t="n"/>
      <c r="L427" s="3163" t="n"/>
      <c r="O427" s="392" t="n"/>
      <c r="P427" s="392" t="n"/>
      <c r="Q427" s="392" t="n"/>
      <c r="R427" s="392" t="n"/>
      <c r="S427" s="392" t="n"/>
      <c r="T427" s="392" t="n"/>
      <c r="U427" s="392" t="n"/>
      <c r="V427" s="392" t="n"/>
      <c r="W427" s="392" t="n"/>
    </row>
    <row r="428" customFormat="1" s="394">
      <c r="C428" s="392" t="n"/>
      <c r="D428" s="396" t="n"/>
      <c r="E428" s="397" t="n"/>
      <c r="F428" s="396" t="n"/>
      <c r="G428" s="397" t="n"/>
      <c r="H428" s="397" t="n"/>
      <c r="I428" s="397" t="n"/>
      <c r="J428" s="3163" t="n"/>
      <c r="K428" s="397" t="n"/>
      <c r="L428" s="3163" t="n"/>
      <c r="O428" s="392" t="n"/>
      <c r="P428" s="392" t="n"/>
      <c r="Q428" s="392" t="n"/>
      <c r="R428" s="392" t="n"/>
      <c r="S428" s="392" t="n"/>
      <c r="T428" s="392" t="n"/>
      <c r="U428" s="392" t="n"/>
      <c r="V428" s="392" t="n"/>
      <c r="W428" s="392" t="n"/>
    </row>
    <row r="429" customFormat="1" s="394">
      <c r="C429" s="392" t="n"/>
      <c r="D429" s="396" t="n"/>
      <c r="E429" s="397" t="n"/>
      <c r="F429" s="396" t="n"/>
      <c r="G429" s="397" t="n"/>
      <c r="H429" s="397" t="n"/>
      <c r="I429" s="397" t="n"/>
      <c r="J429" s="3163" t="n"/>
      <c r="K429" s="397" t="n"/>
      <c r="L429" s="3163" t="n"/>
      <c r="O429" s="392" t="n"/>
      <c r="P429" s="392" t="n"/>
      <c r="Q429" s="392" t="n"/>
      <c r="R429" s="392" t="n"/>
      <c r="S429" s="392" t="n"/>
      <c r="T429" s="392" t="n"/>
      <c r="U429" s="392" t="n"/>
      <c r="V429" s="392" t="n"/>
      <c r="W429" s="392" t="n"/>
    </row>
    <row r="430" customFormat="1" s="394">
      <c r="C430" s="392" t="n"/>
      <c r="D430" s="396" t="n"/>
      <c r="E430" s="397" t="n"/>
      <c r="F430" s="396" t="n"/>
      <c r="G430" s="397" t="n"/>
      <c r="H430" s="397" t="n"/>
      <c r="I430" s="397" t="n"/>
      <c r="J430" s="3163" t="n"/>
      <c r="K430" s="397" t="n"/>
      <c r="L430" s="3163" t="n"/>
      <c r="O430" s="392" t="n"/>
      <c r="P430" s="392" t="n"/>
      <c r="Q430" s="392" t="n"/>
      <c r="R430" s="392" t="n"/>
      <c r="S430" s="392" t="n"/>
      <c r="T430" s="392" t="n"/>
      <c r="U430" s="392" t="n"/>
      <c r="V430" s="392" t="n"/>
      <c r="W430" s="392" t="n"/>
    </row>
    <row r="431" customFormat="1" s="394">
      <c r="C431" s="392" t="n"/>
      <c r="D431" s="396" t="n"/>
      <c r="E431" s="397" t="n"/>
      <c r="F431" s="396" t="n"/>
      <c r="G431" s="397" t="n"/>
      <c r="H431" s="397" t="n"/>
      <c r="I431" s="397" t="n"/>
      <c r="J431" s="3163" t="n"/>
      <c r="K431" s="397" t="n"/>
      <c r="L431" s="3163" t="n"/>
      <c r="O431" s="392" t="n"/>
      <c r="P431" s="392" t="n"/>
      <c r="Q431" s="392" t="n"/>
      <c r="R431" s="392" t="n"/>
      <c r="S431" s="392" t="n"/>
      <c r="T431" s="392" t="n"/>
      <c r="U431" s="392" t="n"/>
      <c r="V431" s="392" t="n"/>
      <c r="W431" s="392" t="n"/>
    </row>
    <row r="432" customFormat="1" s="394">
      <c r="C432" s="392" t="n"/>
      <c r="D432" s="396" t="n"/>
      <c r="E432" s="397" t="n"/>
      <c r="F432" s="396" t="n"/>
      <c r="G432" s="397" t="n"/>
      <c r="H432" s="397" t="n"/>
      <c r="I432" s="397" t="n"/>
      <c r="J432" s="3163" t="n"/>
      <c r="K432" s="397" t="n"/>
      <c r="L432" s="3163" t="n"/>
      <c r="O432" s="392" t="n"/>
      <c r="P432" s="392" t="n"/>
      <c r="Q432" s="392" t="n"/>
      <c r="R432" s="392" t="n"/>
      <c r="S432" s="392" t="n"/>
      <c r="T432" s="392" t="n"/>
      <c r="U432" s="392" t="n"/>
      <c r="V432" s="392" t="n"/>
      <c r="W432" s="392" t="n"/>
    </row>
    <row r="433" customFormat="1" s="394">
      <c r="C433" s="392" t="n"/>
      <c r="D433" s="396" t="n"/>
      <c r="E433" s="397" t="n"/>
      <c r="F433" s="396" t="n"/>
      <c r="G433" s="397" t="n"/>
      <c r="H433" s="397" t="n"/>
      <c r="I433" s="397" t="n"/>
      <c r="J433" s="3163" t="n"/>
      <c r="K433" s="397" t="n"/>
      <c r="L433" s="3163" t="n"/>
      <c r="O433" s="392" t="n"/>
      <c r="P433" s="392" t="n"/>
      <c r="Q433" s="392" t="n"/>
      <c r="R433" s="392" t="n"/>
      <c r="S433" s="392" t="n"/>
      <c r="T433" s="392" t="n"/>
      <c r="U433" s="392" t="n"/>
      <c r="V433" s="392" t="n"/>
      <c r="W433" s="392" t="n"/>
    </row>
    <row r="434" customFormat="1" s="394">
      <c r="C434" s="392" t="n"/>
      <c r="D434" s="396" t="n"/>
      <c r="E434" s="397" t="n"/>
      <c r="F434" s="396" t="n"/>
      <c r="G434" s="397" t="n"/>
      <c r="H434" s="397" t="n"/>
      <c r="I434" s="397" t="n"/>
      <c r="J434" s="3163" t="n"/>
      <c r="K434" s="397" t="n"/>
      <c r="L434" s="3163" t="n"/>
      <c r="O434" s="392" t="n"/>
      <c r="P434" s="392" t="n"/>
      <c r="Q434" s="392" t="n"/>
      <c r="R434" s="392" t="n"/>
      <c r="S434" s="392" t="n"/>
      <c r="T434" s="392" t="n"/>
      <c r="U434" s="392" t="n"/>
      <c r="V434" s="392" t="n"/>
      <c r="W434" s="392" t="n"/>
    </row>
    <row r="435" customFormat="1" s="394">
      <c r="C435" s="392" t="n"/>
      <c r="D435" s="396" t="n"/>
      <c r="E435" s="397" t="n"/>
      <c r="F435" s="396" t="n"/>
      <c r="G435" s="397" t="n"/>
      <c r="H435" s="397" t="n"/>
      <c r="I435" s="397" t="n"/>
      <c r="J435" s="3163" t="n"/>
      <c r="K435" s="397" t="n"/>
      <c r="L435" s="3163" t="n"/>
      <c r="O435" s="392" t="n"/>
      <c r="P435" s="392" t="n"/>
      <c r="Q435" s="392" t="n"/>
      <c r="R435" s="392" t="n"/>
      <c r="S435" s="392" t="n"/>
      <c r="T435" s="392" t="n"/>
      <c r="U435" s="392" t="n"/>
      <c r="V435" s="392" t="n"/>
      <c r="W435" s="392" t="n"/>
    </row>
    <row r="436" customFormat="1" s="394">
      <c r="C436" s="392" t="n"/>
      <c r="D436" s="396" t="n"/>
      <c r="E436" s="397" t="n"/>
      <c r="F436" s="396" t="n"/>
      <c r="G436" s="397" t="n"/>
      <c r="H436" s="397" t="n"/>
      <c r="I436" s="397" t="n"/>
      <c r="J436" s="3163" t="n"/>
      <c r="K436" s="397" t="n"/>
      <c r="L436" s="3163" t="n"/>
      <c r="O436" s="392" t="n"/>
      <c r="P436" s="392" t="n"/>
      <c r="Q436" s="392" t="n"/>
      <c r="R436" s="392" t="n"/>
      <c r="S436" s="392" t="n"/>
      <c r="T436" s="392" t="n"/>
      <c r="U436" s="392" t="n"/>
      <c r="V436" s="392" t="n"/>
      <c r="W436" s="392" t="n"/>
    </row>
    <row r="437" customFormat="1" s="394">
      <c r="C437" s="392" t="n"/>
      <c r="D437" s="396" t="n"/>
      <c r="E437" s="397" t="n"/>
      <c r="F437" s="396" t="n"/>
      <c r="G437" s="397" t="n"/>
      <c r="H437" s="397" t="n"/>
      <c r="I437" s="397" t="n"/>
      <c r="J437" s="3163" t="n"/>
      <c r="K437" s="397" t="n"/>
      <c r="L437" s="3163" t="n"/>
      <c r="O437" s="392" t="n"/>
      <c r="P437" s="392" t="n"/>
      <c r="Q437" s="392" t="n"/>
      <c r="R437" s="392" t="n"/>
      <c r="S437" s="392" t="n"/>
      <c r="T437" s="392" t="n"/>
      <c r="U437" s="392" t="n"/>
      <c r="V437" s="392" t="n"/>
      <c r="W437" s="392" t="n"/>
    </row>
    <row r="438" customFormat="1" s="394">
      <c r="C438" s="392" t="n"/>
      <c r="D438" s="396" t="n"/>
      <c r="E438" s="397" t="n"/>
      <c r="F438" s="396" t="n"/>
      <c r="G438" s="397" t="n"/>
      <c r="H438" s="397" t="n"/>
      <c r="I438" s="397" t="n"/>
      <c r="J438" s="3163" t="n"/>
      <c r="K438" s="397" t="n"/>
      <c r="L438" s="3163" t="n"/>
      <c r="O438" s="392" t="n"/>
      <c r="P438" s="392" t="n"/>
      <c r="Q438" s="392" t="n"/>
      <c r="R438" s="392" t="n"/>
      <c r="S438" s="392" t="n"/>
      <c r="T438" s="392" t="n"/>
      <c r="U438" s="392" t="n"/>
      <c r="V438" s="392" t="n"/>
      <c r="W438" s="392" t="n"/>
    </row>
    <row r="439" customFormat="1" s="394">
      <c r="C439" s="392" t="n"/>
      <c r="D439" s="396" t="n"/>
      <c r="E439" s="397" t="n"/>
      <c r="F439" s="396" t="n"/>
      <c r="G439" s="397" t="n"/>
      <c r="H439" s="397" t="n"/>
      <c r="I439" s="397" t="n"/>
      <c r="J439" s="3163" t="n"/>
      <c r="K439" s="397" t="n"/>
      <c r="L439" s="3163" t="n"/>
      <c r="O439" s="392" t="n"/>
      <c r="P439" s="392" t="n"/>
      <c r="Q439" s="392" t="n"/>
      <c r="R439" s="392" t="n"/>
      <c r="S439" s="392" t="n"/>
      <c r="T439" s="392" t="n"/>
      <c r="U439" s="392" t="n"/>
      <c r="V439" s="392" t="n"/>
      <c r="W439" s="392" t="n"/>
    </row>
    <row r="440" customFormat="1" s="394">
      <c r="C440" s="392" t="n"/>
      <c r="D440" s="396" t="n"/>
      <c r="E440" s="397" t="n"/>
      <c r="F440" s="396" t="n"/>
      <c r="G440" s="397" t="n"/>
      <c r="H440" s="397" t="n"/>
      <c r="I440" s="397" t="n"/>
      <c r="J440" s="3163" t="n"/>
      <c r="K440" s="397" t="n"/>
      <c r="L440" s="3163" t="n"/>
      <c r="O440" s="392" t="n"/>
      <c r="P440" s="392" t="n"/>
      <c r="Q440" s="392" t="n"/>
      <c r="R440" s="392" t="n"/>
      <c r="S440" s="392" t="n"/>
      <c r="T440" s="392" t="n"/>
      <c r="U440" s="392" t="n"/>
      <c r="V440" s="392" t="n"/>
      <c r="W440" s="392" t="n"/>
    </row>
    <row r="441" customFormat="1" s="394">
      <c r="C441" s="392" t="n"/>
      <c r="D441" s="396" t="n"/>
      <c r="E441" s="397" t="n"/>
      <c r="F441" s="396" t="n"/>
      <c r="G441" s="397" t="n"/>
      <c r="H441" s="397" t="n"/>
      <c r="I441" s="397" t="n"/>
      <c r="J441" s="3163" t="n"/>
      <c r="K441" s="397" t="n"/>
      <c r="L441" s="3163" t="n"/>
      <c r="O441" s="392" t="n"/>
      <c r="P441" s="392" t="n"/>
      <c r="Q441" s="392" t="n"/>
      <c r="R441" s="392" t="n"/>
      <c r="S441" s="392" t="n"/>
      <c r="T441" s="392" t="n"/>
      <c r="U441" s="392" t="n"/>
      <c r="V441" s="392" t="n"/>
      <c r="W441" s="392" t="n"/>
    </row>
    <row r="442" customFormat="1" s="394">
      <c r="C442" s="392" t="n"/>
      <c r="D442" s="396" t="n"/>
      <c r="E442" s="397" t="n"/>
      <c r="F442" s="396" t="n"/>
      <c r="G442" s="397" t="n"/>
      <c r="H442" s="397" t="n"/>
      <c r="I442" s="397" t="n"/>
      <c r="J442" s="3163" t="n"/>
      <c r="K442" s="397" t="n"/>
      <c r="L442" s="3163" t="n"/>
      <c r="O442" s="392" t="n"/>
      <c r="P442" s="392" t="n"/>
      <c r="Q442" s="392" t="n"/>
      <c r="R442" s="392" t="n"/>
      <c r="S442" s="392" t="n"/>
      <c r="T442" s="392" t="n"/>
      <c r="U442" s="392" t="n"/>
      <c r="V442" s="392" t="n"/>
      <c r="W442" s="392" t="n"/>
    </row>
    <row r="443" customFormat="1" s="394">
      <c r="C443" s="392" t="n"/>
      <c r="D443" s="396" t="n"/>
      <c r="E443" s="397" t="n"/>
      <c r="F443" s="396" t="n"/>
      <c r="G443" s="397" t="n"/>
      <c r="H443" s="397" t="n"/>
      <c r="I443" s="397" t="n"/>
      <c r="J443" s="3163" t="n"/>
      <c r="K443" s="397" t="n"/>
      <c r="L443" s="3163" t="n"/>
      <c r="O443" s="392" t="n"/>
      <c r="P443" s="392" t="n"/>
      <c r="Q443" s="392" t="n"/>
      <c r="R443" s="392" t="n"/>
      <c r="S443" s="392" t="n"/>
      <c r="T443" s="392" t="n"/>
      <c r="U443" s="392" t="n"/>
      <c r="V443" s="392" t="n"/>
      <c r="W443" s="392" t="n"/>
    </row>
    <row r="444" customFormat="1" s="394">
      <c r="C444" s="392" t="n"/>
      <c r="D444" s="396" t="n"/>
      <c r="E444" s="397" t="n"/>
      <c r="F444" s="396" t="n"/>
      <c r="G444" s="397" t="n"/>
      <c r="H444" s="397" t="n"/>
      <c r="I444" s="397" t="n"/>
      <c r="J444" s="3163" t="n"/>
      <c r="K444" s="397" t="n"/>
      <c r="L444" s="3163" t="n"/>
      <c r="O444" s="392" t="n"/>
      <c r="P444" s="392" t="n"/>
      <c r="Q444" s="392" t="n"/>
      <c r="R444" s="392" t="n"/>
      <c r="S444" s="392" t="n"/>
      <c r="T444" s="392" t="n"/>
      <c r="U444" s="392" t="n"/>
      <c r="V444" s="392" t="n"/>
      <c r="W444" s="392" t="n"/>
    </row>
    <row r="445" customFormat="1" s="394">
      <c r="C445" s="392" t="n"/>
      <c r="D445" s="396" t="n"/>
      <c r="E445" s="397" t="n"/>
      <c r="F445" s="396" t="n"/>
      <c r="G445" s="397" t="n"/>
      <c r="H445" s="397" t="n"/>
      <c r="I445" s="397" t="n"/>
      <c r="J445" s="3163" t="n"/>
      <c r="K445" s="397" t="n"/>
      <c r="L445" s="3163" t="n"/>
      <c r="O445" s="392" t="n"/>
      <c r="P445" s="392" t="n"/>
      <c r="Q445" s="392" t="n"/>
      <c r="R445" s="392" t="n"/>
      <c r="S445" s="392" t="n"/>
      <c r="T445" s="392" t="n"/>
      <c r="U445" s="392" t="n"/>
      <c r="V445" s="392" t="n"/>
      <c r="W445" s="392" t="n"/>
    </row>
    <row r="446" customFormat="1" s="394">
      <c r="C446" s="392" t="n"/>
      <c r="D446" s="396" t="n"/>
      <c r="E446" s="397" t="n"/>
      <c r="F446" s="396" t="n"/>
      <c r="G446" s="397" t="n"/>
      <c r="H446" s="397" t="n"/>
      <c r="I446" s="397" t="n"/>
      <c r="J446" s="3163" t="n"/>
      <c r="K446" s="397" t="n"/>
      <c r="L446" s="3163" t="n"/>
      <c r="O446" s="392" t="n"/>
      <c r="P446" s="392" t="n"/>
      <c r="Q446" s="392" t="n"/>
      <c r="R446" s="392" t="n"/>
      <c r="S446" s="392" t="n"/>
      <c r="T446" s="392" t="n"/>
      <c r="U446" s="392" t="n"/>
      <c r="V446" s="392" t="n"/>
      <c r="W446" s="392" t="n"/>
    </row>
    <row r="447" customFormat="1" s="394">
      <c r="C447" s="392" t="n"/>
      <c r="D447" s="396" t="n"/>
      <c r="E447" s="397" t="n"/>
      <c r="F447" s="396" t="n"/>
      <c r="G447" s="397" t="n"/>
      <c r="H447" s="397" t="n"/>
      <c r="I447" s="397" t="n"/>
      <c r="J447" s="3163" t="n"/>
      <c r="K447" s="397" t="n"/>
      <c r="L447" s="3163" t="n"/>
      <c r="O447" s="392" t="n"/>
      <c r="P447" s="392" t="n"/>
      <c r="Q447" s="392" t="n"/>
      <c r="R447" s="392" t="n"/>
      <c r="S447" s="392" t="n"/>
      <c r="T447" s="392" t="n"/>
      <c r="U447" s="392" t="n"/>
      <c r="V447" s="392" t="n"/>
      <c r="W447" s="392" t="n"/>
    </row>
    <row r="448" customFormat="1" s="394">
      <c r="C448" s="392" t="n"/>
      <c r="D448" s="396" t="n"/>
      <c r="E448" s="397" t="n"/>
      <c r="F448" s="396" t="n"/>
      <c r="G448" s="397" t="n"/>
      <c r="H448" s="397" t="n"/>
      <c r="I448" s="397" t="n"/>
      <c r="J448" s="3163" t="n"/>
      <c r="K448" s="397" t="n"/>
      <c r="L448" s="3163" t="n"/>
      <c r="O448" s="392" t="n"/>
      <c r="P448" s="392" t="n"/>
      <c r="Q448" s="392" t="n"/>
      <c r="R448" s="392" t="n"/>
      <c r="S448" s="392" t="n"/>
      <c r="T448" s="392" t="n"/>
      <c r="U448" s="392" t="n"/>
      <c r="V448" s="392" t="n"/>
      <c r="W448" s="392" t="n"/>
    </row>
    <row r="449" customFormat="1" s="394">
      <c r="C449" s="392" t="n"/>
      <c r="D449" s="396" t="n"/>
      <c r="E449" s="397" t="n"/>
      <c r="F449" s="396" t="n"/>
      <c r="G449" s="397" t="n"/>
      <c r="H449" s="397" t="n"/>
      <c r="I449" s="397" t="n"/>
      <c r="J449" s="3163" t="n"/>
      <c r="K449" s="397" t="n"/>
      <c r="L449" s="3163" t="n"/>
      <c r="O449" s="392" t="n"/>
      <c r="P449" s="392" t="n"/>
      <c r="Q449" s="392" t="n"/>
      <c r="R449" s="392" t="n"/>
      <c r="S449" s="392" t="n"/>
      <c r="T449" s="392" t="n"/>
      <c r="U449" s="392" t="n"/>
      <c r="V449" s="392" t="n"/>
      <c r="W449" s="392" t="n"/>
    </row>
    <row r="450" customFormat="1" s="394">
      <c r="C450" s="392" t="n"/>
      <c r="D450" s="396" t="n"/>
      <c r="E450" s="397" t="n"/>
      <c r="F450" s="396" t="n"/>
      <c r="G450" s="397" t="n"/>
      <c r="H450" s="397" t="n"/>
      <c r="I450" s="397" t="n"/>
      <c r="J450" s="3163" t="n"/>
      <c r="K450" s="397" t="n"/>
      <c r="L450" s="3163" t="n"/>
      <c r="O450" s="392" t="n"/>
      <c r="P450" s="392" t="n"/>
      <c r="Q450" s="392" t="n"/>
      <c r="R450" s="392" t="n"/>
      <c r="S450" s="392" t="n"/>
      <c r="T450" s="392" t="n"/>
      <c r="U450" s="392" t="n"/>
      <c r="V450" s="392" t="n"/>
      <c r="W450" s="392" t="n"/>
    </row>
    <row r="451" customFormat="1" s="394">
      <c r="C451" s="392" t="n"/>
      <c r="D451" s="396" t="n"/>
      <c r="E451" s="397" t="n"/>
      <c r="F451" s="396" t="n"/>
      <c r="G451" s="397" t="n"/>
      <c r="H451" s="397" t="n"/>
      <c r="I451" s="397" t="n"/>
      <c r="J451" s="3163" t="n"/>
      <c r="K451" s="397" t="n"/>
      <c r="L451" s="3163" t="n"/>
      <c r="O451" s="392" t="n"/>
      <c r="P451" s="392" t="n"/>
      <c r="Q451" s="392" t="n"/>
      <c r="R451" s="392" t="n"/>
      <c r="S451" s="392" t="n"/>
      <c r="T451" s="392" t="n"/>
      <c r="U451" s="392" t="n"/>
      <c r="V451" s="392" t="n"/>
      <c r="W451" s="392" t="n"/>
    </row>
    <row r="452" customFormat="1" s="394">
      <c r="C452" s="392" t="n"/>
      <c r="D452" s="396" t="n"/>
      <c r="E452" s="397" t="n"/>
      <c r="F452" s="396" t="n"/>
      <c r="G452" s="397" t="n"/>
      <c r="H452" s="397" t="n"/>
      <c r="I452" s="397" t="n"/>
      <c r="J452" s="3163" t="n"/>
      <c r="K452" s="397" t="n"/>
      <c r="L452" s="3163" t="n"/>
      <c r="O452" s="392" t="n"/>
      <c r="P452" s="392" t="n"/>
      <c r="Q452" s="392" t="n"/>
      <c r="R452" s="392" t="n"/>
      <c r="S452" s="392" t="n"/>
      <c r="T452" s="392" t="n"/>
      <c r="U452" s="392" t="n"/>
      <c r="V452" s="392" t="n"/>
      <c r="W452" s="392" t="n"/>
    </row>
    <row r="453" customFormat="1" s="394">
      <c r="C453" s="392" t="n"/>
      <c r="D453" s="396" t="n"/>
      <c r="E453" s="397" t="n"/>
      <c r="F453" s="396" t="n"/>
      <c r="G453" s="397" t="n"/>
      <c r="H453" s="397" t="n"/>
      <c r="I453" s="397" t="n"/>
      <c r="J453" s="3163" t="n"/>
      <c r="K453" s="397" t="n"/>
      <c r="L453" s="3163" t="n"/>
      <c r="O453" s="392" t="n"/>
      <c r="P453" s="392" t="n"/>
      <c r="Q453" s="392" t="n"/>
      <c r="R453" s="392" t="n"/>
      <c r="S453" s="392" t="n"/>
      <c r="T453" s="392" t="n"/>
      <c r="U453" s="392" t="n"/>
      <c r="V453" s="392" t="n"/>
      <c r="W453" s="392" t="n"/>
    </row>
    <row r="454" customFormat="1" s="394">
      <c r="C454" s="392" t="n"/>
      <c r="D454" s="396" t="n"/>
      <c r="E454" s="397" t="n"/>
      <c r="F454" s="396" t="n"/>
      <c r="G454" s="397" t="n"/>
      <c r="H454" s="397" t="n"/>
      <c r="I454" s="397" t="n"/>
      <c r="J454" s="3163" t="n"/>
      <c r="K454" s="397" t="n"/>
      <c r="L454" s="3163" t="n"/>
      <c r="O454" s="392" t="n"/>
      <c r="P454" s="392" t="n"/>
      <c r="Q454" s="392" t="n"/>
      <c r="R454" s="392" t="n"/>
      <c r="S454" s="392" t="n"/>
      <c r="T454" s="392" t="n"/>
      <c r="U454" s="392" t="n"/>
      <c r="V454" s="392" t="n"/>
      <c r="W454" s="392" t="n"/>
    </row>
    <row r="455" customFormat="1" s="394">
      <c r="C455" s="392" t="n"/>
      <c r="D455" s="396" t="n"/>
      <c r="E455" s="397" t="n"/>
      <c r="F455" s="396" t="n"/>
      <c r="G455" s="397" t="n"/>
      <c r="H455" s="397" t="n"/>
      <c r="I455" s="397" t="n"/>
      <c r="J455" s="3163" t="n"/>
      <c r="K455" s="397" t="n"/>
      <c r="L455" s="3163" t="n"/>
      <c r="O455" s="392" t="n"/>
      <c r="P455" s="392" t="n"/>
      <c r="Q455" s="392" t="n"/>
      <c r="R455" s="392" t="n"/>
      <c r="S455" s="392" t="n"/>
      <c r="T455" s="392" t="n"/>
      <c r="U455" s="392" t="n"/>
      <c r="V455" s="392" t="n"/>
      <c r="W455" s="392" t="n"/>
    </row>
    <row r="456" customFormat="1" s="394">
      <c r="C456" s="392" t="n"/>
      <c r="D456" s="396" t="n"/>
      <c r="E456" s="397" t="n"/>
      <c r="F456" s="396" t="n"/>
      <c r="G456" s="397" t="n"/>
      <c r="H456" s="397" t="n"/>
      <c r="I456" s="397" t="n"/>
      <c r="J456" s="3163" t="n"/>
      <c r="K456" s="397" t="n"/>
      <c r="L456" s="3163" t="n"/>
      <c r="O456" s="392" t="n"/>
      <c r="P456" s="392" t="n"/>
      <c r="Q456" s="392" t="n"/>
      <c r="R456" s="392" t="n"/>
      <c r="S456" s="392" t="n"/>
      <c r="T456" s="392" t="n"/>
      <c r="U456" s="392" t="n"/>
      <c r="V456" s="392" t="n"/>
      <c r="W456" s="392" t="n"/>
    </row>
    <row r="457" customFormat="1" s="394">
      <c r="C457" s="392" t="n"/>
      <c r="D457" s="396" t="n"/>
      <c r="E457" s="397" t="n"/>
      <c r="F457" s="396" t="n"/>
      <c r="G457" s="397" t="n"/>
      <c r="H457" s="397" t="n"/>
      <c r="I457" s="397" t="n"/>
      <c r="J457" s="3163" t="n"/>
      <c r="K457" s="397" t="n"/>
      <c r="L457" s="3163" t="n"/>
      <c r="O457" s="392" t="n"/>
      <c r="P457" s="392" t="n"/>
      <c r="Q457" s="392" t="n"/>
      <c r="R457" s="392" t="n"/>
      <c r="S457" s="392" t="n"/>
      <c r="T457" s="392" t="n"/>
      <c r="U457" s="392" t="n"/>
      <c r="V457" s="392" t="n"/>
      <c r="W457" s="392" t="n"/>
    </row>
    <row r="458" customFormat="1" s="394">
      <c r="C458" s="392" t="n"/>
      <c r="D458" s="396" t="n"/>
      <c r="E458" s="397" t="n"/>
      <c r="F458" s="396" t="n"/>
      <c r="G458" s="397" t="n"/>
      <c r="H458" s="397" t="n"/>
      <c r="I458" s="397" t="n"/>
      <c r="J458" s="3163" t="n"/>
      <c r="K458" s="397" t="n"/>
      <c r="L458" s="3163" t="n"/>
      <c r="O458" s="392" t="n"/>
      <c r="P458" s="392" t="n"/>
      <c r="Q458" s="392" t="n"/>
      <c r="R458" s="392" t="n"/>
      <c r="S458" s="392" t="n"/>
      <c r="T458" s="392" t="n"/>
      <c r="U458" s="392" t="n"/>
      <c r="V458" s="392" t="n"/>
      <c r="W458" s="392" t="n"/>
    </row>
    <row r="459" customFormat="1" s="394">
      <c r="C459" s="392" t="n"/>
      <c r="D459" s="396" t="n"/>
      <c r="E459" s="397" t="n"/>
      <c r="F459" s="396" t="n"/>
      <c r="G459" s="397" t="n"/>
      <c r="H459" s="397" t="n"/>
      <c r="I459" s="397" t="n"/>
      <c r="J459" s="3163" t="n"/>
      <c r="K459" s="397" t="n"/>
      <c r="L459" s="3163" t="n"/>
      <c r="O459" s="392" t="n"/>
      <c r="P459" s="392" t="n"/>
      <c r="Q459" s="392" t="n"/>
      <c r="R459" s="392" t="n"/>
      <c r="S459" s="392" t="n"/>
      <c r="T459" s="392" t="n"/>
      <c r="U459" s="392" t="n"/>
      <c r="V459" s="392" t="n"/>
      <c r="W459" s="392" t="n"/>
    </row>
    <row r="460" customFormat="1" s="394">
      <c r="C460" s="392" t="n"/>
      <c r="D460" s="396" t="n"/>
      <c r="E460" s="397" t="n"/>
      <c r="F460" s="396" t="n"/>
      <c r="G460" s="397" t="n"/>
      <c r="H460" s="397" t="n"/>
      <c r="I460" s="397" t="n"/>
      <c r="J460" s="3163" t="n"/>
      <c r="K460" s="397" t="n"/>
      <c r="L460" s="3163" t="n"/>
      <c r="O460" s="392" t="n"/>
      <c r="P460" s="392" t="n"/>
      <c r="Q460" s="392" t="n"/>
      <c r="R460" s="392" t="n"/>
      <c r="S460" s="392" t="n"/>
      <c r="T460" s="392" t="n"/>
      <c r="U460" s="392" t="n"/>
      <c r="V460" s="392" t="n"/>
      <c r="W460" s="392" t="n"/>
    </row>
    <row r="461" customFormat="1" s="394">
      <c r="C461" s="392" t="n"/>
      <c r="D461" s="396" t="n"/>
      <c r="E461" s="397" t="n"/>
      <c r="F461" s="396" t="n"/>
      <c r="G461" s="397" t="n"/>
      <c r="H461" s="397" t="n"/>
      <c r="I461" s="397" t="n"/>
      <c r="J461" s="3163" t="n"/>
      <c r="K461" s="397" t="n"/>
      <c r="L461" s="3163" t="n"/>
      <c r="O461" s="392" t="n"/>
      <c r="P461" s="392" t="n"/>
      <c r="Q461" s="392" t="n"/>
      <c r="R461" s="392" t="n"/>
      <c r="S461" s="392" t="n"/>
      <c r="T461" s="392" t="n"/>
      <c r="U461" s="392" t="n"/>
      <c r="V461" s="392" t="n"/>
      <c r="W461" s="392" t="n"/>
    </row>
    <row r="462" customFormat="1" s="394">
      <c r="C462" s="392" t="n"/>
      <c r="D462" s="396" t="n"/>
      <c r="E462" s="397" t="n"/>
      <c r="F462" s="396" t="n"/>
      <c r="G462" s="397" t="n"/>
      <c r="H462" s="397" t="n"/>
      <c r="I462" s="397" t="n"/>
      <c r="J462" s="3163" t="n"/>
      <c r="K462" s="397" t="n"/>
      <c r="L462" s="3163" t="n"/>
      <c r="O462" s="392" t="n"/>
      <c r="P462" s="392" t="n"/>
      <c r="Q462" s="392" t="n"/>
      <c r="R462" s="392" t="n"/>
      <c r="S462" s="392" t="n"/>
      <c r="T462" s="392" t="n"/>
      <c r="U462" s="392" t="n"/>
      <c r="V462" s="392" t="n"/>
      <c r="W462" s="392" t="n"/>
    </row>
    <row r="463" customFormat="1" s="394">
      <c r="C463" s="392" t="n"/>
      <c r="D463" s="396" t="n"/>
      <c r="E463" s="397" t="n"/>
      <c r="F463" s="396" t="n"/>
      <c r="G463" s="397" t="n"/>
      <c r="H463" s="397" t="n"/>
      <c r="I463" s="397" t="n"/>
      <c r="J463" s="3163" t="n"/>
      <c r="K463" s="397" t="n"/>
      <c r="L463" s="3163" t="n"/>
      <c r="O463" s="392" t="n"/>
      <c r="P463" s="392" t="n"/>
      <c r="Q463" s="392" t="n"/>
      <c r="R463" s="392" t="n"/>
      <c r="S463" s="392" t="n"/>
      <c r="T463" s="392" t="n"/>
      <c r="U463" s="392" t="n"/>
      <c r="V463" s="392" t="n"/>
      <c r="W463" s="392" t="n"/>
    </row>
    <row r="464" customFormat="1" s="394">
      <c r="C464" s="392" t="n"/>
      <c r="D464" s="396" t="n"/>
      <c r="E464" s="397" t="n"/>
      <c r="F464" s="396" t="n"/>
      <c r="G464" s="397" t="n"/>
      <c r="H464" s="397" t="n"/>
      <c r="I464" s="397" t="n"/>
      <c r="J464" s="3163" t="n"/>
      <c r="K464" s="397" t="n"/>
      <c r="L464" s="3163" t="n"/>
      <c r="O464" s="392" t="n"/>
      <c r="P464" s="392" t="n"/>
      <c r="Q464" s="392" t="n"/>
      <c r="R464" s="392" t="n"/>
      <c r="S464" s="392" t="n"/>
      <c r="T464" s="392" t="n"/>
      <c r="U464" s="392" t="n"/>
      <c r="V464" s="392" t="n"/>
      <c r="W464" s="392" t="n"/>
    </row>
    <row r="465" customFormat="1" s="394">
      <c r="C465" s="392" t="n"/>
      <c r="D465" s="396" t="n"/>
      <c r="E465" s="397" t="n"/>
      <c r="F465" s="396" t="n"/>
      <c r="G465" s="397" t="n"/>
      <c r="H465" s="397" t="n"/>
      <c r="I465" s="397" t="n"/>
      <c r="J465" s="3163" t="n"/>
      <c r="K465" s="397" t="n"/>
      <c r="L465" s="3163" t="n"/>
      <c r="O465" s="392" t="n"/>
      <c r="P465" s="392" t="n"/>
      <c r="Q465" s="392" t="n"/>
      <c r="R465" s="392" t="n"/>
      <c r="S465" s="392" t="n"/>
      <c r="T465" s="392" t="n"/>
      <c r="U465" s="392" t="n"/>
      <c r="V465" s="392" t="n"/>
      <c r="W465" s="392" t="n"/>
    </row>
    <row r="466" customFormat="1" s="394">
      <c r="C466" s="392" t="n"/>
      <c r="D466" s="396" t="n"/>
      <c r="E466" s="397" t="n"/>
      <c r="F466" s="396" t="n"/>
      <c r="G466" s="397" t="n"/>
      <c r="H466" s="397" t="n"/>
      <c r="I466" s="397" t="n"/>
      <c r="J466" s="3163" t="n"/>
      <c r="K466" s="397" t="n"/>
      <c r="L466" s="3163" t="n"/>
      <c r="O466" s="392" t="n"/>
      <c r="P466" s="392" t="n"/>
      <c r="Q466" s="392" t="n"/>
      <c r="R466" s="392" t="n"/>
      <c r="S466" s="392" t="n"/>
      <c r="T466" s="392" t="n"/>
      <c r="U466" s="392" t="n"/>
      <c r="V466" s="392" t="n"/>
      <c r="W466" s="392" t="n"/>
    </row>
    <row r="467" customFormat="1" s="394">
      <c r="C467" s="392" t="n"/>
      <c r="D467" s="396" t="n"/>
      <c r="E467" s="397" t="n"/>
      <c r="F467" s="396" t="n"/>
      <c r="G467" s="397" t="n"/>
      <c r="H467" s="397" t="n"/>
      <c r="I467" s="397" t="n"/>
      <c r="J467" s="3163" t="n"/>
      <c r="K467" s="397" t="n"/>
      <c r="L467" s="3163" t="n"/>
      <c r="O467" s="392" t="n"/>
      <c r="P467" s="392" t="n"/>
      <c r="Q467" s="392" t="n"/>
      <c r="R467" s="392" t="n"/>
      <c r="S467" s="392" t="n"/>
      <c r="T467" s="392" t="n"/>
      <c r="U467" s="392" t="n"/>
      <c r="V467" s="392" t="n"/>
      <c r="W467" s="392" t="n"/>
    </row>
    <row r="468" customFormat="1" s="394">
      <c r="C468" s="392" t="n"/>
      <c r="D468" s="396" t="n"/>
      <c r="E468" s="397" t="n"/>
      <c r="F468" s="396" t="n"/>
      <c r="G468" s="397" t="n"/>
      <c r="H468" s="397" t="n"/>
      <c r="I468" s="397" t="n"/>
      <c r="J468" s="3163" t="n"/>
      <c r="K468" s="397" t="n"/>
      <c r="L468" s="3163" t="n"/>
      <c r="O468" s="392" t="n"/>
      <c r="P468" s="392" t="n"/>
      <c r="Q468" s="392" t="n"/>
      <c r="R468" s="392" t="n"/>
      <c r="S468" s="392" t="n"/>
      <c r="T468" s="392" t="n"/>
      <c r="U468" s="392" t="n"/>
      <c r="V468" s="392" t="n"/>
      <c r="W468" s="392" t="n"/>
    </row>
    <row r="469" customFormat="1" s="394">
      <c r="C469" s="392" t="n"/>
      <c r="D469" s="396" t="n"/>
      <c r="E469" s="397" t="n"/>
      <c r="F469" s="396" t="n"/>
      <c r="G469" s="397" t="n"/>
      <c r="H469" s="397" t="n"/>
      <c r="I469" s="397" t="n"/>
      <c r="J469" s="3163" t="n"/>
      <c r="K469" s="397" t="n"/>
      <c r="L469" s="3163" t="n"/>
      <c r="O469" s="392" t="n"/>
      <c r="P469" s="392" t="n"/>
      <c r="Q469" s="392" t="n"/>
      <c r="R469" s="392" t="n"/>
      <c r="S469" s="392" t="n"/>
      <c r="T469" s="392" t="n"/>
      <c r="U469" s="392" t="n"/>
      <c r="V469" s="392" t="n"/>
      <c r="W469" s="392" t="n"/>
    </row>
    <row r="470" customFormat="1" s="394">
      <c r="C470" s="392" t="n"/>
      <c r="D470" s="396" t="n"/>
      <c r="E470" s="397" t="n"/>
      <c r="F470" s="396" t="n"/>
      <c r="G470" s="397" t="n"/>
      <c r="H470" s="397" t="n"/>
      <c r="I470" s="397" t="n"/>
      <c r="J470" s="3163" t="n"/>
      <c r="K470" s="397" t="n"/>
      <c r="L470" s="3163" t="n"/>
      <c r="O470" s="392" t="n"/>
      <c r="P470" s="392" t="n"/>
      <c r="Q470" s="392" t="n"/>
      <c r="R470" s="392" t="n"/>
      <c r="S470" s="392" t="n"/>
      <c r="T470" s="392" t="n"/>
      <c r="U470" s="392" t="n"/>
      <c r="V470" s="392" t="n"/>
      <c r="W470" s="392" t="n"/>
    </row>
    <row r="471" customFormat="1" s="394">
      <c r="C471" s="392" t="n"/>
      <c r="D471" s="396" t="n"/>
      <c r="E471" s="397" t="n"/>
      <c r="F471" s="396" t="n"/>
      <c r="G471" s="397" t="n"/>
      <c r="H471" s="397" t="n"/>
      <c r="I471" s="397" t="n"/>
      <c r="J471" s="3163" t="n"/>
      <c r="K471" s="397" t="n"/>
      <c r="L471" s="3163" t="n"/>
      <c r="O471" s="392" t="n"/>
      <c r="P471" s="392" t="n"/>
      <c r="Q471" s="392" t="n"/>
      <c r="R471" s="392" t="n"/>
      <c r="S471" s="392" t="n"/>
      <c r="T471" s="392" t="n"/>
      <c r="U471" s="392" t="n"/>
      <c r="V471" s="392" t="n"/>
      <c r="W471" s="392" t="n"/>
    </row>
    <row r="472" customFormat="1" s="394">
      <c r="C472" s="392" t="n"/>
      <c r="D472" s="396" t="n"/>
      <c r="E472" s="397" t="n"/>
      <c r="F472" s="396" t="n"/>
      <c r="G472" s="397" t="n"/>
      <c r="H472" s="397" t="n"/>
      <c r="I472" s="397" t="n"/>
      <c r="J472" s="3163" t="n"/>
      <c r="K472" s="397" t="n"/>
      <c r="L472" s="3163" t="n"/>
      <c r="O472" s="392" t="n"/>
      <c r="P472" s="392" t="n"/>
      <c r="Q472" s="392" t="n"/>
      <c r="R472" s="392" t="n"/>
      <c r="S472" s="392" t="n"/>
      <c r="T472" s="392" t="n"/>
      <c r="U472" s="392" t="n"/>
      <c r="V472" s="392" t="n"/>
      <c r="W472" s="392" t="n"/>
    </row>
    <row r="473" customFormat="1" s="394">
      <c r="C473" s="392" t="n"/>
      <c r="D473" s="396" t="n"/>
      <c r="E473" s="397" t="n"/>
      <c r="F473" s="396" t="n"/>
      <c r="G473" s="397" t="n"/>
      <c r="H473" s="397" t="n"/>
      <c r="I473" s="397" t="n"/>
      <c r="J473" s="3163" t="n"/>
      <c r="K473" s="397" t="n"/>
      <c r="L473" s="3163" t="n"/>
      <c r="O473" s="392" t="n"/>
      <c r="P473" s="392" t="n"/>
      <c r="Q473" s="392" t="n"/>
      <c r="R473" s="392" t="n"/>
      <c r="S473" s="392" t="n"/>
      <c r="T473" s="392" t="n"/>
      <c r="U473" s="392" t="n"/>
      <c r="V473" s="392" t="n"/>
      <c r="W473" s="392" t="n"/>
    </row>
    <row r="474" customFormat="1" s="394">
      <c r="C474" s="392" t="n"/>
      <c r="D474" s="396" t="n"/>
      <c r="E474" s="397" t="n"/>
      <c r="F474" s="396" t="n"/>
      <c r="G474" s="397" t="n"/>
      <c r="H474" s="397" t="n"/>
      <c r="I474" s="397" t="n"/>
      <c r="J474" s="3163" t="n"/>
      <c r="K474" s="397" t="n"/>
      <c r="L474" s="3163" t="n"/>
      <c r="O474" s="392" t="n"/>
      <c r="P474" s="392" t="n"/>
      <c r="Q474" s="392" t="n"/>
      <c r="R474" s="392" t="n"/>
      <c r="S474" s="392" t="n"/>
      <c r="T474" s="392" t="n"/>
      <c r="U474" s="392" t="n"/>
      <c r="V474" s="392" t="n"/>
      <c r="W474" s="392" t="n"/>
    </row>
    <row r="475" customFormat="1" s="394">
      <c r="C475" s="392" t="n"/>
      <c r="D475" s="396" t="n"/>
      <c r="E475" s="397" t="n"/>
      <c r="F475" s="396" t="n"/>
      <c r="G475" s="397" t="n"/>
      <c r="H475" s="397" t="n"/>
      <c r="I475" s="397" t="n"/>
      <c r="J475" s="3163" t="n"/>
      <c r="K475" s="397" t="n"/>
      <c r="L475" s="3163" t="n"/>
      <c r="O475" s="392" t="n"/>
      <c r="P475" s="392" t="n"/>
      <c r="Q475" s="392" t="n"/>
      <c r="R475" s="392" t="n"/>
      <c r="S475" s="392" t="n"/>
      <c r="T475" s="392" t="n"/>
      <c r="U475" s="392" t="n"/>
      <c r="V475" s="392" t="n"/>
      <c r="W475" s="392" t="n"/>
    </row>
    <row r="476" customFormat="1" s="394">
      <c r="C476" s="392" t="n"/>
      <c r="D476" s="396" t="n"/>
      <c r="E476" s="397" t="n"/>
      <c r="F476" s="396" t="n"/>
      <c r="G476" s="397" t="n"/>
      <c r="H476" s="397" t="n"/>
      <c r="I476" s="397" t="n"/>
      <c r="J476" s="3163" t="n"/>
      <c r="K476" s="397" t="n"/>
      <c r="L476" s="3163" t="n"/>
      <c r="O476" s="392" t="n"/>
      <c r="P476" s="392" t="n"/>
      <c r="Q476" s="392" t="n"/>
      <c r="R476" s="392" t="n"/>
      <c r="S476" s="392" t="n"/>
      <c r="T476" s="392" t="n"/>
      <c r="U476" s="392" t="n"/>
      <c r="V476" s="392" t="n"/>
      <c r="W476" s="392" t="n"/>
    </row>
    <row r="477" customFormat="1" s="394">
      <c r="C477" s="392" t="n"/>
      <c r="D477" s="396" t="n"/>
      <c r="E477" s="397" t="n"/>
      <c r="F477" s="396" t="n"/>
      <c r="G477" s="397" t="n"/>
      <c r="H477" s="397" t="n"/>
      <c r="I477" s="397" t="n"/>
      <c r="J477" s="3163" t="n"/>
      <c r="K477" s="397" t="n"/>
      <c r="L477" s="3163" t="n"/>
      <c r="O477" s="392" t="n"/>
      <c r="P477" s="392" t="n"/>
      <c r="Q477" s="392" t="n"/>
      <c r="R477" s="392" t="n"/>
      <c r="S477" s="392" t="n"/>
      <c r="T477" s="392" t="n"/>
      <c r="U477" s="392" t="n"/>
      <c r="V477" s="392" t="n"/>
      <c r="W477" s="392" t="n"/>
    </row>
    <row r="478" customFormat="1" s="394">
      <c r="C478" s="392" t="n"/>
      <c r="D478" s="396" t="n"/>
      <c r="E478" s="397" t="n"/>
      <c r="F478" s="396" t="n"/>
      <c r="G478" s="397" t="n"/>
      <c r="H478" s="397" t="n"/>
      <c r="I478" s="397" t="n"/>
      <c r="J478" s="3163" t="n"/>
      <c r="K478" s="397" t="n"/>
      <c r="L478" s="3163" t="n"/>
      <c r="O478" s="392" t="n"/>
      <c r="P478" s="392" t="n"/>
      <c r="Q478" s="392" t="n"/>
      <c r="R478" s="392" t="n"/>
      <c r="S478" s="392" t="n"/>
      <c r="T478" s="392" t="n"/>
      <c r="U478" s="392" t="n"/>
      <c r="V478" s="392" t="n"/>
      <c r="W478" s="392" t="n"/>
    </row>
    <row r="479" customFormat="1" s="394">
      <c r="C479" s="392" t="n"/>
      <c r="D479" s="396" t="n"/>
      <c r="E479" s="397" t="n"/>
      <c r="F479" s="396" t="n"/>
      <c r="G479" s="397" t="n"/>
      <c r="H479" s="397" t="n"/>
      <c r="I479" s="397" t="n"/>
      <c r="J479" s="3163" t="n"/>
      <c r="K479" s="397" t="n"/>
      <c r="L479" s="3163" t="n"/>
      <c r="O479" s="392" t="n"/>
      <c r="P479" s="392" t="n"/>
      <c r="Q479" s="392" t="n"/>
      <c r="R479" s="392" t="n"/>
      <c r="S479" s="392" t="n"/>
      <c r="T479" s="392" t="n"/>
      <c r="U479" s="392" t="n"/>
      <c r="V479" s="392" t="n"/>
      <c r="W479" s="392" t="n"/>
    </row>
    <row r="480" customFormat="1" s="394">
      <c r="C480" s="392" t="n"/>
      <c r="D480" s="396" t="n"/>
      <c r="E480" s="397" t="n"/>
      <c r="F480" s="396" t="n"/>
      <c r="G480" s="397" t="n"/>
      <c r="H480" s="397" t="n"/>
      <c r="I480" s="397" t="n"/>
      <c r="J480" s="3163" t="n"/>
      <c r="K480" s="397" t="n"/>
      <c r="L480" s="3163" t="n"/>
      <c r="O480" s="392" t="n"/>
      <c r="P480" s="392" t="n"/>
      <c r="Q480" s="392" t="n"/>
      <c r="R480" s="392" t="n"/>
      <c r="S480" s="392" t="n"/>
      <c r="T480" s="392" t="n"/>
      <c r="U480" s="392" t="n"/>
      <c r="V480" s="392" t="n"/>
      <c r="W480" s="392" t="n"/>
    </row>
    <row r="481" customFormat="1" s="394">
      <c r="C481" s="392" t="n"/>
      <c r="D481" s="396" t="n"/>
      <c r="E481" s="397" t="n"/>
      <c r="F481" s="396" t="n"/>
      <c r="G481" s="397" t="n"/>
      <c r="H481" s="397" t="n"/>
      <c r="I481" s="397" t="n"/>
      <c r="J481" s="3163" t="n"/>
      <c r="K481" s="397" t="n"/>
      <c r="L481" s="3163" t="n"/>
      <c r="O481" s="392" t="n"/>
      <c r="P481" s="392" t="n"/>
      <c r="Q481" s="392" t="n"/>
      <c r="R481" s="392" t="n"/>
      <c r="S481" s="392" t="n"/>
      <c r="T481" s="392" t="n"/>
      <c r="U481" s="392" t="n"/>
      <c r="V481" s="392" t="n"/>
      <c r="W481" s="392" t="n"/>
    </row>
    <row r="482" customFormat="1" s="394">
      <c r="C482" s="392" t="n"/>
      <c r="D482" s="396" t="n"/>
      <c r="E482" s="397" t="n"/>
      <c r="F482" s="396" t="n"/>
      <c r="G482" s="397" t="n"/>
      <c r="H482" s="397" t="n"/>
      <c r="I482" s="397" t="n"/>
      <c r="J482" s="3163" t="n"/>
      <c r="K482" s="397" t="n"/>
      <c r="L482" s="3163" t="n"/>
      <c r="O482" s="392" t="n"/>
      <c r="P482" s="392" t="n"/>
      <c r="Q482" s="392" t="n"/>
      <c r="R482" s="392" t="n"/>
      <c r="S482" s="392" t="n"/>
      <c r="T482" s="392" t="n"/>
      <c r="U482" s="392" t="n"/>
      <c r="V482" s="392" t="n"/>
      <c r="W482" s="392" t="n"/>
    </row>
    <row r="483" customFormat="1" s="394">
      <c r="C483" s="392" t="n"/>
      <c r="D483" s="396" t="n"/>
      <c r="E483" s="397" t="n"/>
      <c r="F483" s="396" t="n"/>
      <c r="G483" s="397" t="n"/>
      <c r="H483" s="397" t="n"/>
      <c r="I483" s="397" t="n"/>
      <c r="J483" s="3163" t="n"/>
      <c r="K483" s="397" t="n"/>
      <c r="L483" s="3163" t="n"/>
      <c r="O483" s="392" t="n"/>
      <c r="P483" s="392" t="n"/>
      <c r="Q483" s="392" t="n"/>
      <c r="R483" s="392" t="n"/>
      <c r="S483" s="392" t="n"/>
      <c r="T483" s="392" t="n"/>
      <c r="U483" s="392" t="n"/>
      <c r="V483" s="392" t="n"/>
      <c r="W483" s="392" t="n"/>
    </row>
    <row r="484" customFormat="1" s="394">
      <c r="C484" s="392" t="n"/>
      <c r="D484" s="396" t="n"/>
      <c r="E484" s="397" t="n"/>
      <c r="F484" s="396" t="n"/>
      <c r="G484" s="397" t="n"/>
      <c r="H484" s="397" t="n"/>
      <c r="I484" s="397" t="n"/>
      <c r="J484" s="3163" t="n"/>
      <c r="K484" s="397" t="n"/>
      <c r="L484" s="3163" t="n"/>
      <c r="O484" s="392" t="n"/>
      <c r="P484" s="392" t="n"/>
      <c r="Q484" s="392" t="n"/>
      <c r="R484" s="392" t="n"/>
      <c r="S484" s="392" t="n"/>
      <c r="T484" s="392" t="n"/>
      <c r="U484" s="392" t="n"/>
      <c r="V484" s="392" t="n"/>
      <c r="W484" s="392" t="n"/>
    </row>
    <row r="485" customFormat="1" s="394">
      <c r="C485" s="392" t="n"/>
      <c r="D485" s="396" t="n"/>
      <c r="E485" s="397" t="n"/>
      <c r="F485" s="396" t="n"/>
      <c r="G485" s="397" t="n"/>
      <c r="H485" s="397" t="n"/>
      <c r="I485" s="397" t="n"/>
      <c r="J485" s="3163" t="n"/>
      <c r="K485" s="397" t="n"/>
      <c r="L485" s="3163" t="n"/>
      <c r="O485" s="392" t="n"/>
      <c r="P485" s="392" t="n"/>
      <c r="Q485" s="392" t="n"/>
      <c r="R485" s="392" t="n"/>
      <c r="S485" s="392" t="n"/>
      <c r="T485" s="392" t="n"/>
      <c r="U485" s="392" t="n"/>
      <c r="V485" s="392" t="n"/>
      <c r="W485" s="392" t="n"/>
    </row>
    <row r="486" customFormat="1" s="394">
      <c r="C486" s="392" t="n"/>
      <c r="D486" s="396" t="n"/>
      <c r="E486" s="397" t="n"/>
      <c r="F486" s="396" t="n"/>
      <c r="G486" s="397" t="n"/>
      <c r="H486" s="397" t="n"/>
      <c r="I486" s="397" t="n"/>
      <c r="J486" s="3163" t="n"/>
      <c r="K486" s="397" t="n"/>
      <c r="L486" s="3163" t="n"/>
      <c r="O486" s="392" t="n"/>
      <c r="P486" s="392" t="n"/>
      <c r="Q486" s="392" t="n"/>
      <c r="R486" s="392" t="n"/>
      <c r="S486" s="392" t="n"/>
      <c r="T486" s="392" t="n"/>
      <c r="U486" s="392" t="n"/>
      <c r="V486" s="392" t="n"/>
      <c r="W486" s="392" t="n"/>
    </row>
    <row r="487" customFormat="1" s="394">
      <c r="C487" s="392" t="n"/>
      <c r="D487" s="396" t="n"/>
      <c r="E487" s="397" t="n"/>
      <c r="F487" s="396" t="n"/>
      <c r="G487" s="397" t="n"/>
      <c r="H487" s="397" t="n"/>
      <c r="I487" s="397" t="n"/>
      <c r="J487" s="3163" t="n"/>
      <c r="K487" s="397" t="n"/>
      <c r="L487" s="3163" t="n"/>
      <c r="O487" s="392" t="n"/>
      <c r="P487" s="392" t="n"/>
      <c r="Q487" s="392" t="n"/>
      <c r="R487" s="392" t="n"/>
      <c r="S487" s="392" t="n"/>
      <c r="T487" s="392" t="n"/>
      <c r="U487" s="392" t="n"/>
      <c r="V487" s="392" t="n"/>
      <c r="W487" s="392" t="n"/>
    </row>
    <row r="488" customFormat="1" s="394">
      <c r="C488" s="392" t="n"/>
      <c r="D488" s="396" t="n"/>
      <c r="E488" s="397" t="n"/>
      <c r="F488" s="396" t="n"/>
      <c r="G488" s="397" t="n"/>
      <c r="H488" s="397" t="n"/>
      <c r="I488" s="397" t="n"/>
      <c r="J488" s="3163" t="n"/>
      <c r="K488" s="397" t="n"/>
      <c r="L488" s="3163" t="n"/>
      <c r="O488" s="392" t="n"/>
      <c r="P488" s="392" t="n"/>
      <c r="Q488" s="392" t="n"/>
      <c r="R488" s="392" t="n"/>
      <c r="S488" s="392" t="n"/>
      <c r="T488" s="392" t="n"/>
      <c r="U488" s="392" t="n"/>
      <c r="V488" s="392" t="n"/>
      <c r="W488" s="392" t="n"/>
    </row>
    <row r="489" customFormat="1" s="394">
      <c r="C489" s="392" t="n"/>
      <c r="D489" s="396" t="n"/>
      <c r="E489" s="397" t="n"/>
      <c r="F489" s="396" t="n"/>
      <c r="G489" s="397" t="n"/>
      <c r="H489" s="397" t="n"/>
      <c r="I489" s="397" t="n"/>
      <c r="J489" s="3163" t="n"/>
      <c r="K489" s="397" t="n"/>
      <c r="L489" s="3163" t="n"/>
      <c r="O489" s="392" t="n"/>
      <c r="P489" s="392" t="n"/>
      <c r="Q489" s="392" t="n"/>
      <c r="R489" s="392" t="n"/>
      <c r="S489" s="392" t="n"/>
      <c r="T489" s="392" t="n"/>
      <c r="U489" s="392" t="n"/>
      <c r="V489" s="392" t="n"/>
      <c r="W489" s="392" t="n"/>
    </row>
    <row r="490" customFormat="1" s="394">
      <c r="C490" s="392" t="n"/>
      <c r="D490" s="396" t="n"/>
      <c r="E490" s="397" t="n"/>
      <c r="F490" s="396" t="n"/>
      <c r="G490" s="397" t="n"/>
      <c r="H490" s="397" t="n"/>
      <c r="I490" s="397" t="n"/>
      <c r="J490" s="3163" t="n"/>
      <c r="K490" s="397" t="n"/>
      <c r="L490" s="3163" t="n"/>
      <c r="O490" s="392" t="n"/>
      <c r="P490" s="392" t="n"/>
      <c r="Q490" s="392" t="n"/>
      <c r="R490" s="392" t="n"/>
      <c r="S490" s="392" t="n"/>
      <c r="T490" s="392" t="n"/>
      <c r="U490" s="392" t="n"/>
      <c r="V490" s="392" t="n"/>
      <c r="W490" s="392" t="n"/>
    </row>
    <row r="491" customFormat="1" s="394">
      <c r="C491" s="392" t="n"/>
      <c r="D491" s="396" t="n"/>
      <c r="E491" s="397" t="n"/>
      <c r="F491" s="396" t="n"/>
      <c r="G491" s="397" t="n"/>
      <c r="H491" s="397" t="n"/>
      <c r="I491" s="397" t="n"/>
      <c r="J491" s="3163" t="n"/>
      <c r="K491" s="397" t="n"/>
      <c r="L491" s="3163" t="n"/>
      <c r="O491" s="392" t="n"/>
      <c r="P491" s="392" t="n"/>
      <c r="Q491" s="392" t="n"/>
      <c r="R491" s="392" t="n"/>
      <c r="S491" s="392" t="n"/>
      <c r="T491" s="392" t="n"/>
      <c r="U491" s="392" t="n"/>
      <c r="V491" s="392" t="n"/>
      <c r="W491" s="392" t="n"/>
    </row>
    <row r="492" customFormat="1" s="394">
      <c r="C492" s="392" t="n"/>
      <c r="D492" s="396" t="n"/>
      <c r="E492" s="397" t="n"/>
      <c r="F492" s="396" t="n"/>
      <c r="G492" s="397" t="n"/>
      <c r="H492" s="397" t="n"/>
      <c r="I492" s="397" t="n"/>
      <c r="J492" s="3163" t="n"/>
      <c r="K492" s="397" t="n"/>
      <c r="L492" s="3163" t="n"/>
      <c r="O492" s="392" t="n"/>
      <c r="P492" s="392" t="n"/>
      <c r="Q492" s="392" t="n"/>
      <c r="R492" s="392" t="n"/>
      <c r="S492" s="392" t="n"/>
      <c r="T492" s="392" t="n"/>
      <c r="U492" s="392" t="n"/>
      <c r="V492" s="392" t="n"/>
      <c r="W492" s="392" t="n"/>
    </row>
    <row r="493" customFormat="1" s="394">
      <c r="C493" s="392" t="n"/>
      <c r="D493" s="396" t="n"/>
      <c r="E493" s="397" t="n"/>
      <c r="F493" s="396" t="n"/>
      <c r="G493" s="397" t="n"/>
      <c r="H493" s="397" t="n"/>
      <c r="I493" s="397" t="n"/>
      <c r="J493" s="3163" t="n"/>
      <c r="K493" s="397" t="n"/>
      <c r="L493" s="3163" t="n"/>
      <c r="O493" s="392" t="n"/>
      <c r="P493" s="392" t="n"/>
      <c r="Q493" s="392" t="n"/>
      <c r="R493" s="392" t="n"/>
      <c r="S493" s="392" t="n"/>
      <c r="T493" s="392" t="n"/>
      <c r="U493" s="392" t="n"/>
      <c r="V493" s="392" t="n"/>
      <c r="W493" s="392" t="n"/>
    </row>
    <row r="494" customFormat="1" s="394">
      <c r="C494" s="392" t="n"/>
      <c r="D494" s="396" t="n"/>
      <c r="E494" s="397" t="n"/>
      <c r="F494" s="396" t="n"/>
      <c r="G494" s="397" t="n"/>
      <c r="H494" s="397" t="n"/>
      <c r="I494" s="397" t="n"/>
      <c r="J494" s="3163" t="n"/>
      <c r="K494" s="397" t="n"/>
      <c r="L494" s="3163" t="n"/>
      <c r="O494" s="392" t="n"/>
      <c r="P494" s="392" t="n"/>
      <c r="Q494" s="392" t="n"/>
      <c r="R494" s="392" t="n"/>
      <c r="S494" s="392" t="n"/>
      <c r="T494" s="392" t="n"/>
      <c r="U494" s="392" t="n"/>
      <c r="V494" s="392" t="n"/>
      <c r="W494" s="392" t="n"/>
    </row>
    <row r="495" customFormat="1" s="394">
      <c r="C495" s="392" t="n"/>
      <c r="D495" s="396" t="n"/>
      <c r="E495" s="397" t="n"/>
      <c r="F495" s="396" t="n"/>
      <c r="G495" s="397" t="n"/>
      <c r="H495" s="397" t="n"/>
      <c r="I495" s="397" t="n"/>
      <c r="J495" s="3163" t="n"/>
      <c r="K495" s="397" t="n"/>
      <c r="L495" s="3163" t="n"/>
      <c r="O495" s="392" t="n"/>
      <c r="P495" s="392" t="n"/>
      <c r="Q495" s="392" t="n"/>
      <c r="R495" s="392" t="n"/>
      <c r="S495" s="392" t="n"/>
      <c r="T495" s="392" t="n"/>
      <c r="U495" s="392" t="n"/>
      <c r="V495" s="392" t="n"/>
      <c r="W495" s="392" t="n"/>
    </row>
    <row r="496" customFormat="1" s="394">
      <c r="C496" s="392" t="n"/>
      <c r="D496" s="396" t="n"/>
      <c r="E496" s="397" t="n"/>
      <c r="F496" s="396" t="n"/>
      <c r="G496" s="397" t="n"/>
      <c r="H496" s="397" t="n"/>
      <c r="I496" s="397" t="n"/>
      <c r="J496" s="3163" t="n"/>
      <c r="K496" s="397" t="n"/>
      <c r="L496" s="3163" t="n"/>
      <c r="O496" s="392" t="n"/>
      <c r="P496" s="392" t="n"/>
      <c r="Q496" s="392" t="n"/>
      <c r="R496" s="392" t="n"/>
      <c r="S496" s="392" t="n"/>
      <c r="T496" s="392" t="n"/>
      <c r="U496" s="392" t="n"/>
      <c r="V496" s="392" t="n"/>
      <c r="W496" s="392" t="n"/>
    </row>
    <row r="497" customFormat="1" s="394">
      <c r="C497" s="392" t="n"/>
      <c r="D497" s="396" t="n"/>
      <c r="E497" s="397" t="n"/>
      <c r="F497" s="396" t="n"/>
      <c r="G497" s="397" t="n"/>
      <c r="H497" s="397" t="n"/>
      <c r="I497" s="397" t="n"/>
      <c r="J497" s="3163" t="n"/>
      <c r="K497" s="397" t="n"/>
      <c r="L497" s="3163" t="n"/>
      <c r="O497" s="392" t="n"/>
      <c r="P497" s="392" t="n"/>
      <c r="Q497" s="392" t="n"/>
      <c r="R497" s="392" t="n"/>
      <c r="S497" s="392" t="n"/>
      <c r="T497" s="392" t="n"/>
      <c r="U497" s="392" t="n"/>
      <c r="V497" s="392" t="n"/>
      <c r="W497" s="392" t="n"/>
    </row>
    <row r="498" customFormat="1" s="394">
      <c r="C498" s="392" t="n"/>
      <c r="D498" s="396" t="n"/>
      <c r="E498" s="397" t="n"/>
      <c r="F498" s="396" t="n"/>
      <c r="G498" s="397" t="n"/>
      <c r="H498" s="397" t="n"/>
      <c r="I498" s="397" t="n"/>
      <c r="J498" s="3163" t="n"/>
      <c r="K498" s="397" t="n"/>
      <c r="L498" s="3163" t="n"/>
      <c r="O498" s="392" t="n"/>
      <c r="P498" s="392" t="n"/>
      <c r="Q498" s="392" t="n"/>
      <c r="R498" s="392" t="n"/>
      <c r="S498" s="392" t="n"/>
      <c r="T498" s="392" t="n"/>
      <c r="U498" s="392" t="n"/>
      <c r="V498" s="392" t="n"/>
      <c r="W498" s="392" t="n"/>
    </row>
    <row r="499" customFormat="1" s="394">
      <c r="C499" s="392" t="n"/>
      <c r="D499" s="396" t="n"/>
      <c r="E499" s="397" t="n"/>
      <c r="F499" s="396" t="n"/>
      <c r="G499" s="397" t="n"/>
      <c r="H499" s="397" t="n"/>
      <c r="I499" s="397" t="n"/>
      <c r="J499" s="3163" t="n"/>
      <c r="K499" s="397" t="n"/>
      <c r="L499" s="3163" t="n"/>
      <c r="O499" s="392" t="n"/>
      <c r="P499" s="392" t="n"/>
      <c r="Q499" s="392" t="n"/>
      <c r="R499" s="392" t="n"/>
      <c r="S499" s="392" t="n"/>
      <c r="T499" s="392" t="n"/>
      <c r="U499" s="392" t="n"/>
      <c r="V499" s="392" t="n"/>
      <c r="W499" s="392" t="n"/>
    </row>
    <row r="500" customFormat="1" s="394">
      <c r="C500" s="392" t="n"/>
      <c r="D500" s="396" t="n"/>
      <c r="E500" s="397" t="n"/>
      <c r="F500" s="396" t="n"/>
      <c r="G500" s="397" t="n"/>
      <c r="H500" s="397" t="n"/>
      <c r="I500" s="397" t="n"/>
      <c r="J500" s="3163" t="n"/>
      <c r="K500" s="397" t="n"/>
      <c r="L500" s="3163" t="n"/>
      <c r="O500" s="392" t="n"/>
      <c r="P500" s="392" t="n"/>
      <c r="Q500" s="392" t="n"/>
      <c r="R500" s="392" t="n"/>
      <c r="S500" s="392" t="n"/>
      <c r="T500" s="392" t="n"/>
      <c r="U500" s="392" t="n"/>
      <c r="V500" s="392" t="n"/>
      <c r="W500" s="392" t="n"/>
    </row>
    <row r="501" customFormat="1" s="394">
      <c r="C501" s="392" t="n"/>
      <c r="D501" s="396" t="n"/>
      <c r="E501" s="397" t="n"/>
      <c r="F501" s="396" t="n"/>
      <c r="G501" s="397" t="n"/>
      <c r="H501" s="397" t="n"/>
      <c r="I501" s="397" t="n"/>
      <c r="J501" s="3163" t="n"/>
      <c r="K501" s="397" t="n"/>
      <c r="L501" s="3163" t="n"/>
      <c r="O501" s="392" t="n"/>
      <c r="P501" s="392" t="n"/>
      <c r="Q501" s="392" t="n"/>
      <c r="R501" s="392" t="n"/>
      <c r="S501" s="392" t="n"/>
      <c r="T501" s="392" t="n"/>
      <c r="U501" s="392" t="n"/>
      <c r="V501" s="392" t="n"/>
      <c r="W501" s="392" t="n"/>
    </row>
    <row r="502" customFormat="1" s="394">
      <c r="C502" s="392" t="n"/>
      <c r="D502" s="396" t="n"/>
      <c r="E502" s="397" t="n"/>
      <c r="F502" s="396" t="n"/>
      <c r="G502" s="397" t="n"/>
      <c r="H502" s="397" t="n"/>
      <c r="I502" s="397" t="n"/>
      <c r="J502" s="3163" t="n"/>
      <c r="K502" s="397" t="n"/>
      <c r="L502" s="3163" t="n"/>
      <c r="O502" s="392" t="n"/>
      <c r="P502" s="392" t="n"/>
      <c r="Q502" s="392" t="n"/>
      <c r="R502" s="392" t="n"/>
      <c r="S502" s="392" t="n"/>
      <c r="T502" s="392" t="n"/>
      <c r="U502" s="392" t="n"/>
      <c r="V502" s="392" t="n"/>
      <c r="W502" s="392" t="n"/>
    </row>
    <row r="503" customFormat="1" s="394">
      <c r="C503" s="392" t="n"/>
      <c r="D503" s="396" t="n"/>
      <c r="E503" s="397" t="n"/>
      <c r="F503" s="396" t="n"/>
      <c r="G503" s="397" t="n"/>
      <c r="H503" s="397" t="n"/>
      <c r="I503" s="397" t="n"/>
      <c r="J503" s="3163" t="n"/>
      <c r="K503" s="397" t="n"/>
      <c r="L503" s="3163" t="n"/>
      <c r="O503" s="392" t="n"/>
      <c r="P503" s="392" t="n"/>
      <c r="Q503" s="392" t="n"/>
      <c r="R503" s="392" t="n"/>
      <c r="S503" s="392" t="n"/>
      <c r="T503" s="392" t="n"/>
      <c r="U503" s="392" t="n"/>
      <c r="V503" s="392" t="n"/>
      <c r="W503" s="392" t="n"/>
    </row>
    <row r="504" customFormat="1" s="394">
      <c r="C504" s="392" t="n"/>
      <c r="D504" s="396" t="n"/>
      <c r="E504" s="397" t="n"/>
      <c r="F504" s="396" t="n"/>
      <c r="G504" s="397" t="n"/>
      <c r="H504" s="397" t="n"/>
      <c r="I504" s="397" t="n"/>
      <c r="J504" s="3163" t="n"/>
      <c r="K504" s="397" t="n"/>
      <c r="L504" s="3163" t="n"/>
      <c r="O504" s="392" t="n"/>
      <c r="P504" s="392" t="n"/>
      <c r="Q504" s="392" t="n"/>
      <c r="R504" s="392" t="n"/>
      <c r="S504" s="392" t="n"/>
      <c r="T504" s="392" t="n"/>
      <c r="U504" s="392" t="n"/>
      <c r="V504" s="392" t="n"/>
      <c r="W504" s="392" t="n"/>
    </row>
    <row r="505" customFormat="1" s="394">
      <c r="C505" s="392" t="n"/>
      <c r="D505" s="396" t="n"/>
      <c r="E505" s="397" t="n"/>
      <c r="F505" s="396" t="n"/>
      <c r="G505" s="397" t="n"/>
      <c r="H505" s="397" t="n"/>
      <c r="I505" s="397" t="n"/>
      <c r="J505" s="3163" t="n"/>
      <c r="K505" s="397" t="n"/>
      <c r="L505" s="3163" t="n"/>
      <c r="O505" s="392" t="n"/>
      <c r="P505" s="392" t="n"/>
      <c r="Q505" s="392" t="n"/>
      <c r="R505" s="392" t="n"/>
      <c r="S505" s="392" t="n"/>
      <c r="T505" s="392" t="n"/>
      <c r="U505" s="392" t="n"/>
      <c r="V505" s="392" t="n"/>
      <c r="W505" s="392" t="n"/>
    </row>
    <row r="506" customFormat="1" s="394">
      <c r="C506" s="392" t="n"/>
      <c r="D506" s="396" t="n"/>
      <c r="E506" s="397" t="n"/>
      <c r="F506" s="396" t="n"/>
      <c r="G506" s="397" t="n"/>
      <c r="H506" s="397" t="n"/>
      <c r="I506" s="397" t="n"/>
      <c r="J506" s="3163" t="n"/>
      <c r="K506" s="397" t="n"/>
      <c r="L506" s="3163" t="n"/>
      <c r="O506" s="392" t="n"/>
      <c r="P506" s="392" t="n"/>
      <c r="Q506" s="392" t="n"/>
      <c r="R506" s="392" t="n"/>
      <c r="S506" s="392" t="n"/>
      <c r="T506" s="392" t="n"/>
      <c r="U506" s="392" t="n"/>
      <c r="V506" s="392" t="n"/>
      <c r="W506" s="392" t="n"/>
    </row>
    <row r="507" customFormat="1" s="394">
      <c r="C507" s="392" t="n"/>
      <c r="D507" s="396" t="n"/>
      <c r="E507" s="397" t="n"/>
      <c r="F507" s="396" t="n"/>
      <c r="G507" s="397" t="n"/>
      <c r="H507" s="397" t="n"/>
      <c r="I507" s="397" t="n"/>
      <c r="J507" s="3163" t="n"/>
      <c r="K507" s="397" t="n"/>
      <c r="L507" s="3163" t="n"/>
      <c r="O507" s="392" t="n"/>
      <c r="P507" s="392" t="n"/>
      <c r="Q507" s="392" t="n"/>
      <c r="R507" s="392" t="n"/>
      <c r="S507" s="392" t="n"/>
      <c r="T507" s="392" t="n"/>
      <c r="U507" s="392" t="n"/>
      <c r="V507" s="392" t="n"/>
      <c r="W507" s="392" t="n"/>
    </row>
    <row r="508" customFormat="1" s="394">
      <c r="C508" s="392" t="n"/>
      <c r="D508" s="396" t="n"/>
      <c r="E508" s="397" t="n"/>
      <c r="F508" s="396" t="n"/>
      <c r="G508" s="397" t="n"/>
      <c r="H508" s="397" t="n"/>
      <c r="I508" s="397" t="n"/>
      <c r="J508" s="3163" t="n"/>
      <c r="K508" s="397" t="n"/>
      <c r="L508" s="3163" t="n"/>
      <c r="O508" s="392" t="n"/>
      <c r="P508" s="392" t="n"/>
      <c r="Q508" s="392" t="n"/>
      <c r="R508" s="392" t="n"/>
      <c r="S508" s="392" t="n"/>
      <c r="T508" s="392" t="n"/>
      <c r="U508" s="392" t="n"/>
      <c r="V508" s="392" t="n"/>
      <c r="W508" s="392" t="n"/>
    </row>
    <row r="509" customFormat="1" s="394">
      <c r="C509" s="392" t="n"/>
      <c r="D509" s="396" t="n"/>
      <c r="E509" s="397" t="n"/>
      <c r="F509" s="396" t="n"/>
      <c r="G509" s="397" t="n"/>
      <c r="H509" s="397" t="n"/>
      <c r="I509" s="397" t="n"/>
      <c r="J509" s="3163" t="n"/>
      <c r="K509" s="397" t="n"/>
      <c r="L509" s="3163" t="n"/>
      <c r="O509" s="392" t="n"/>
      <c r="P509" s="392" t="n"/>
      <c r="Q509" s="392" t="n"/>
      <c r="R509" s="392" t="n"/>
      <c r="S509" s="392" t="n"/>
      <c r="T509" s="392" t="n"/>
      <c r="U509" s="392" t="n"/>
      <c r="V509" s="392" t="n"/>
      <c r="W509" s="392" t="n"/>
    </row>
    <row r="510" customFormat="1" s="394">
      <c r="C510" s="392" t="n"/>
      <c r="D510" s="396" t="n"/>
      <c r="E510" s="397" t="n"/>
      <c r="F510" s="396" t="n"/>
      <c r="G510" s="397" t="n"/>
      <c r="H510" s="397" t="n"/>
      <c r="I510" s="397" t="n"/>
      <c r="J510" s="3163" t="n"/>
      <c r="K510" s="397" t="n"/>
      <c r="L510" s="3163" t="n"/>
      <c r="O510" s="392" t="n"/>
      <c r="P510" s="392" t="n"/>
      <c r="Q510" s="392" t="n"/>
      <c r="R510" s="392" t="n"/>
      <c r="S510" s="392" t="n"/>
      <c r="T510" s="392" t="n"/>
      <c r="U510" s="392" t="n"/>
      <c r="V510" s="392" t="n"/>
      <c r="W510" s="392" t="n"/>
    </row>
    <row r="511" customFormat="1" s="394">
      <c r="C511" s="392" t="n"/>
      <c r="D511" s="396" t="n"/>
      <c r="E511" s="397" t="n"/>
      <c r="F511" s="396" t="n"/>
      <c r="G511" s="397" t="n"/>
      <c r="H511" s="397" t="n"/>
      <c r="I511" s="397" t="n"/>
      <c r="J511" s="3163" t="n"/>
      <c r="K511" s="397" t="n"/>
      <c r="L511" s="3163" t="n"/>
      <c r="O511" s="392" t="n"/>
      <c r="P511" s="392" t="n"/>
      <c r="Q511" s="392" t="n"/>
      <c r="R511" s="392" t="n"/>
      <c r="S511" s="392" t="n"/>
      <c r="T511" s="392" t="n"/>
      <c r="U511" s="392" t="n"/>
      <c r="V511" s="392" t="n"/>
      <c r="W511" s="392" t="n"/>
    </row>
    <row r="512" customFormat="1" s="394">
      <c r="C512" s="392" t="n"/>
      <c r="D512" s="396" t="n"/>
      <c r="E512" s="397" t="n"/>
      <c r="F512" s="396" t="n"/>
      <c r="G512" s="397" t="n"/>
      <c r="H512" s="397" t="n"/>
      <c r="I512" s="397" t="n"/>
      <c r="J512" s="3163" t="n"/>
      <c r="K512" s="397" t="n"/>
      <c r="L512" s="3163" t="n"/>
      <c r="O512" s="392" t="n"/>
      <c r="P512" s="392" t="n"/>
      <c r="Q512" s="392" t="n"/>
      <c r="R512" s="392" t="n"/>
      <c r="S512" s="392" t="n"/>
      <c r="T512" s="392" t="n"/>
      <c r="U512" s="392" t="n"/>
      <c r="V512" s="392" t="n"/>
      <c r="W512" s="392" t="n"/>
    </row>
    <row r="513" customFormat="1" s="394">
      <c r="C513" s="392" t="n"/>
      <c r="D513" s="396" t="n"/>
      <c r="E513" s="397" t="n"/>
      <c r="F513" s="396" t="n"/>
      <c r="G513" s="397" t="n"/>
      <c r="H513" s="397" t="n"/>
      <c r="I513" s="397" t="n"/>
      <c r="J513" s="3163" t="n"/>
      <c r="K513" s="397" t="n"/>
      <c r="L513" s="3163" t="n"/>
      <c r="O513" s="392" t="n"/>
      <c r="P513" s="392" t="n"/>
      <c r="Q513" s="392" t="n"/>
      <c r="R513" s="392" t="n"/>
      <c r="S513" s="392" t="n"/>
      <c r="T513" s="392" t="n"/>
      <c r="U513" s="392" t="n"/>
      <c r="V513" s="392" t="n"/>
      <c r="W513" s="392" t="n"/>
    </row>
    <row r="514" customFormat="1" s="394">
      <c r="C514" s="392" t="n"/>
      <c r="D514" s="396" t="n"/>
      <c r="E514" s="397" t="n"/>
      <c r="F514" s="396" t="n"/>
      <c r="G514" s="397" t="n"/>
      <c r="H514" s="397" t="n"/>
      <c r="I514" s="397" t="n"/>
      <c r="J514" s="3163" t="n"/>
      <c r="K514" s="397" t="n"/>
      <c r="L514" s="3163" t="n"/>
      <c r="O514" s="392" t="n"/>
      <c r="P514" s="392" t="n"/>
      <c r="Q514" s="392" t="n"/>
      <c r="R514" s="392" t="n"/>
      <c r="S514" s="392" t="n"/>
      <c r="T514" s="392" t="n"/>
      <c r="U514" s="392" t="n"/>
      <c r="V514" s="392" t="n"/>
      <c r="W514" s="392" t="n"/>
    </row>
    <row r="515" customFormat="1" s="394">
      <c r="C515" s="392" t="n"/>
      <c r="D515" s="396" t="n"/>
      <c r="E515" s="397" t="n"/>
      <c r="F515" s="396" t="n"/>
      <c r="G515" s="397" t="n"/>
      <c r="H515" s="397" t="n"/>
      <c r="I515" s="397" t="n"/>
      <c r="J515" s="3163" t="n"/>
      <c r="K515" s="397" t="n"/>
      <c r="L515" s="3163" t="n"/>
      <c r="O515" s="392" t="n"/>
      <c r="P515" s="392" t="n"/>
      <c r="Q515" s="392" t="n"/>
      <c r="R515" s="392" t="n"/>
      <c r="S515" s="392" t="n"/>
      <c r="T515" s="392" t="n"/>
      <c r="U515" s="392" t="n"/>
      <c r="V515" s="392" t="n"/>
      <c r="W515" s="392" t="n"/>
    </row>
    <row r="516" customFormat="1" s="394">
      <c r="C516" s="392" t="n"/>
      <c r="D516" s="396" t="n"/>
      <c r="E516" s="397" t="n"/>
      <c r="F516" s="396" t="n"/>
      <c r="G516" s="397" t="n"/>
      <c r="H516" s="397" t="n"/>
      <c r="I516" s="397" t="n"/>
      <c r="J516" s="3163" t="n"/>
      <c r="K516" s="397" t="n"/>
      <c r="L516" s="3163" t="n"/>
      <c r="O516" s="392" t="n"/>
      <c r="P516" s="392" t="n"/>
      <c r="Q516" s="392" t="n"/>
      <c r="R516" s="392" t="n"/>
      <c r="S516" s="392" t="n"/>
      <c r="T516" s="392" t="n"/>
      <c r="U516" s="392" t="n"/>
      <c r="V516" s="392" t="n"/>
      <c r="W516" s="392" t="n"/>
    </row>
    <row r="517" customFormat="1" s="394">
      <c r="C517" s="392" t="n"/>
      <c r="D517" s="396" t="n"/>
      <c r="E517" s="397" t="n"/>
      <c r="F517" s="396" t="n"/>
      <c r="G517" s="397" t="n"/>
      <c r="H517" s="397" t="n"/>
      <c r="I517" s="397" t="n"/>
      <c r="J517" s="3163" t="n"/>
      <c r="K517" s="397" t="n"/>
      <c r="L517" s="3163" t="n"/>
      <c r="O517" s="392" t="n"/>
      <c r="P517" s="392" t="n"/>
      <c r="Q517" s="392" t="n"/>
      <c r="R517" s="392" t="n"/>
      <c r="S517" s="392" t="n"/>
      <c r="T517" s="392" t="n"/>
      <c r="U517" s="392" t="n"/>
      <c r="V517" s="392" t="n"/>
      <c r="W517" s="392" t="n"/>
    </row>
    <row r="518" customFormat="1" s="394">
      <c r="C518" s="392" t="n"/>
      <c r="D518" s="396" t="n"/>
      <c r="E518" s="397" t="n"/>
      <c r="F518" s="396" t="n"/>
      <c r="G518" s="397" t="n"/>
      <c r="H518" s="397" t="n"/>
      <c r="I518" s="397" t="n"/>
      <c r="J518" s="3163" t="n"/>
      <c r="K518" s="397" t="n"/>
      <c r="L518" s="3163" t="n"/>
      <c r="O518" s="392" t="n"/>
      <c r="P518" s="392" t="n"/>
      <c r="Q518" s="392" t="n"/>
      <c r="R518" s="392" t="n"/>
      <c r="S518" s="392" t="n"/>
      <c r="T518" s="392" t="n"/>
      <c r="U518" s="392" t="n"/>
      <c r="V518" s="392" t="n"/>
      <c r="W518" s="392" t="n"/>
    </row>
    <row r="519" customFormat="1" s="394">
      <c r="C519" s="392" t="n"/>
      <c r="D519" s="396" t="n"/>
      <c r="E519" s="397" t="n"/>
      <c r="F519" s="396" t="n"/>
      <c r="G519" s="397" t="n"/>
      <c r="H519" s="397" t="n"/>
      <c r="I519" s="397" t="n"/>
      <c r="J519" s="3163" t="n"/>
      <c r="K519" s="397" t="n"/>
      <c r="L519" s="3163" t="n"/>
      <c r="O519" s="392" t="n"/>
      <c r="P519" s="392" t="n"/>
      <c r="Q519" s="392" t="n"/>
      <c r="R519" s="392" t="n"/>
      <c r="S519" s="392" t="n"/>
      <c r="T519" s="392" t="n"/>
      <c r="U519" s="392" t="n"/>
      <c r="V519" s="392" t="n"/>
      <c r="W519" s="392" t="n"/>
    </row>
    <row r="520" customFormat="1" s="394">
      <c r="C520" s="392" t="n"/>
      <c r="D520" s="396" t="n"/>
      <c r="E520" s="397" t="n"/>
      <c r="F520" s="396" t="n"/>
      <c r="G520" s="397" t="n"/>
      <c r="H520" s="397" t="n"/>
      <c r="I520" s="397" t="n"/>
      <c r="J520" s="3163" t="n"/>
      <c r="K520" s="397" t="n"/>
      <c r="L520" s="3163" t="n"/>
      <c r="O520" s="392" t="n"/>
      <c r="P520" s="392" t="n"/>
      <c r="Q520" s="392" t="n"/>
      <c r="R520" s="392" t="n"/>
      <c r="S520" s="392" t="n"/>
      <c r="T520" s="392" t="n"/>
      <c r="U520" s="392" t="n"/>
      <c r="V520" s="392" t="n"/>
      <c r="W520" s="392" t="n"/>
    </row>
    <row r="521" customFormat="1" s="394">
      <c r="C521" s="392" t="n"/>
      <c r="D521" s="396" t="n"/>
      <c r="E521" s="397" t="n"/>
      <c r="F521" s="396" t="n"/>
      <c r="G521" s="397" t="n"/>
      <c r="H521" s="397" t="n"/>
      <c r="I521" s="397" t="n"/>
      <c r="J521" s="3163" t="n"/>
      <c r="K521" s="397" t="n"/>
      <c r="L521" s="3163" t="n"/>
      <c r="O521" s="392" t="n"/>
      <c r="P521" s="392" t="n"/>
      <c r="Q521" s="392" t="n"/>
      <c r="R521" s="392" t="n"/>
      <c r="S521" s="392" t="n"/>
      <c r="T521" s="392" t="n"/>
      <c r="U521" s="392" t="n"/>
      <c r="V521" s="392" t="n"/>
      <c r="W521" s="392" t="n"/>
    </row>
    <row r="522" customFormat="1" s="394">
      <c r="C522" s="392" t="n"/>
      <c r="D522" s="396" t="n"/>
      <c r="E522" s="397" t="n"/>
      <c r="F522" s="396" t="n"/>
      <c r="G522" s="397" t="n"/>
      <c r="H522" s="397" t="n"/>
      <c r="I522" s="397" t="n"/>
      <c r="J522" s="3163" t="n"/>
      <c r="K522" s="397" t="n"/>
      <c r="L522" s="3163" t="n"/>
      <c r="O522" s="392" t="n"/>
      <c r="P522" s="392" t="n"/>
      <c r="Q522" s="392" t="n"/>
      <c r="R522" s="392" t="n"/>
      <c r="S522" s="392" t="n"/>
      <c r="T522" s="392" t="n"/>
      <c r="U522" s="392" t="n"/>
      <c r="V522" s="392" t="n"/>
      <c r="W522" s="392" t="n"/>
    </row>
    <row r="523" customFormat="1" s="394">
      <c r="C523" s="392" t="n"/>
      <c r="D523" s="396" t="n"/>
      <c r="E523" s="397" t="n"/>
      <c r="F523" s="396" t="n"/>
      <c r="G523" s="397" t="n"/>
      <c r="H523" s="397" t="n"/>
      <c r="I523" s="397" t="n"/>
      <c r="J523" s="3163" t="n"/>
      <c r="K523" s="397" t="n"/>
      <c r="L523" s="3163" t="n"/>
      <c r="O523" s="392" t="n"/>
      <c r="P523" s="392" t="n"/>
      <c r="Q523" s="392" t="n"/>
      <c r="R523" s="392" t="n"/>
      <c r="S523" s="392" t="n"/>
      <c r="T523" s="392" t="n"/>
      <c r="U523" s="392" t="n"/>
      <c r="V523" s="392" t="n"/>
      <c r="W523" s="392" t="n"/>
    </row>
    <row r="524" customFormat="1" s="394">
      <c r="C524" s="392" t="n"/>
      <c r="D524" s="396" t="n"/>
      <c r="E524" s="397" t="n"/>
      <c r="F524" s="396" t="n"/>
      <c r="G524" s="397" t="n"/>
      <c r="H524" s="397" t="n"/>
      <c r="I524" s="397" t="n"/>
      <c r="J524" s="3163" t="n"/>
      <c r="K524" s="397" t="n"/>
      <c r="L524" s="3163" t="n"/>
      <c r="O524" s="392" t="n"/>
      <c r="P524" s="392" t="n"/>
      <c r="Q524" s="392" t="n"/>
      <c r="R524" s="392" t="n"/>
      <c r="S524" s="392" t="n"/>
      <c r="T524" s="392" t="n"/>
      <c r="U524" s="392" t="n"/>
      <c r="V524" s="392" t="n"/>
      <c r="W524" s="392" t="n"/>
    </row>
    <row r="525" customFormat="1" s="394">
      <c r="C525" s="392" t="n"/>
      <c r="D525" s="396" t="n"/>
      <c r="E525" s="397" t="n"/>
      <c r="F525" s="396" t="n"/>
      <c r="G525" s="397" t="n"/>
      <c r="H525" s="397" t="n"/>
      <c r="I525" s="397" t="n"/>
      <c r="J525" s="3163" t="n"/>
      <c r="K525" s="397" t="n"/>
      <c r="L525" s="3163" t="n"/>
      <c r="O525" s="392" t="n"/>
      <c r="P525" s="392" t="n"/>
      <c r="Q525" s="392" t="n"/>
      <c r="R525" s="392" t="n"/>
      <c r="S525" s="392" t="n"/>
      <c r="T525" s="392" t="n"/>
      <c r="U525" s="392" t="n"/>
      <c r="V525" s="392" t="n"/>
      <c r="W525" s="392" t="n"/>
    </row>
    <row r="526" customFormat="1" s="394">
      <c r="C526" s="392" t="n"/>
      <c r="D526" s="396" t="n"/>
      <c r="E526" s="397" t="n"/>
      <c r="F526" s="396" t="n"/>
      <c r="G526" s="397" t="n"/>
      <c r="H526" s="397" t="n"/>
      <c r="I526" s="397" t="n"/>
      <c r="J526" s="3163" t="n"/>
      <c r="K526" s="397" t="n"/>
      <c r="L526" s="3163" t="n"/>
      <c r="O526" s="392" t="n"/>
      <c r="P526" s="392" t="n"/>
      <c r="Q526" s="392" t="n"/>
      <c r="R526" s="392" t="n"/>
      <c r="S526" s="392" t="n"/>
      <c r="T526" s="392" t="n"/>
      <c r="U526" s="392" t="n"/>
      <c r="V526" s="392" t="n"/>
      <c r="W526" s="392" t="n"/>
    </row>
    <row r="527" customFormat="1" s="394">
      <c r="C527" s="392" t="n"/>
      <c r="D527" s="396" t="n"/>
      <c r="E527" s="397" t="n"/>
      <c r="F527" s="396" t="n"/>
      <c r="G527" s="397" t="n"/>
      <c r="H527" s="397" t="n"/>
      <c r="I527" s="397" t="n"/>
      <c r="J527" s="3163" t="n"/>
      <c r="K527" s="397" t="n"/>
      <c r="L527" s="3163" t="n"/>
      <c r="O527" s="392" t="n"/>
      <c r="P527" s="392" t="n"/>
      <c r="Q527" s="392" t="n"/>
      <c r="R527" s="392" t="n"/>
      <c r="S527" s="392" t="n"/>
      <c r="T527" s="392" t="n"/>
      <c r="U527" s="392" t="n"/>
      <c r="V527" s="392" t="n"/>
      <c r="W527" s="392" t="n"/>
    </row>
    <row r="528" customFormat="1" s="394">
      <c r="C528" s="392" t="n"/>
      <c r="D528" s="396" t="n"/>
      <c r="E528" s="397" t="n"/>
      <c r="F528" s="396" t="n"/>
      <c r="G528" s="397" t="n"/>
      <c r="H528" s="397" t="n"/>
      <c r="I528" s="397" t="n"/>
      <c r="J528" s="3163" t="n"/>
      <c r="K528" s="397" t="n"/>
      <c r="L528" s="3163" t="n"/>
      <c r="O528" s="392" t="n"/>
      <c r="P528" s="392" t="n"/>
      <c r="Q528" s="392" t="n"/>
      <c r="R528" s="392" t="n"/>
      <c r="S528" s="392" t="n"/>
      <c r="T528" s="392" t="n"/>
      <c r="U528" s="392" t="n"/>
      <c r="V528" s="392" t="n"/>
      <c r="W528" s="392" t="n"/>
    </row>
    <row r="529" customFormat="1" s="394">
      <c r="C529" s="392" t="n"/>
      <c r="D529" s="396" t="n"/>
      <c r="E529" s="397" t="n"/>
      <c r="F529" s="396" t="n"/>
      <c r="G529" s="397" t="n"/>
      <c r="H529" s="397" t="n"/>
      <c r="I529" s="397" t="n"/>
      <c r="J529" s="3163" t="n"/>
      <c r="K529" s="397" t="n"/>
      <c r="L529" s="3163" t="n"/>
      <c r="O529" s="392" t="n"/>
      <c r="P529" s="392" t="n"/>
      <c r="Q529" s="392" t="n"/>
      <c r="R529" s="392" t="n"/>
      <c r="S529" s="392" t="n"/>
      <c r="T529" s="392" t="n"/>
      <c r="U529" s="392" t="n"/>
      <c r="V529" s="392" t="n"/>
      <c r="W529" s="392" t="n"/>
    </row>
    <row r="530" customFormat="1" s="394">
      <c r="C530" s="392" t="n"/>
      <c r="D530" s="396" t="n"/>
      <c r="E530" s="397" t="n"/>
      <c r="F530" s="396" t="n"/>
      <c r="G530" s="397" t="n"/>
      <c r="H530" s="397" t="n"/>
      <c r="I530" s="397" t="n"/>
      <c r="J530" s="3163" t="n"/>
      <c r="K530" s="397" t="n"/>
      <c r="L530" s="3163" t="n"/>
      <c r="O530" s="392" t="n"/>
      <c r="P530" s="392" t="n"/>
      <c r="Q530" s="392" t="n"/>
      <c r="R530" s="392" t="n"/>
      <c r="S530" s="392" t="n"/>
      <c r="T530" s="392" t="n"/>
      <c r="U530" s="392" t="n"/>
      <c r="V530" s="392" t="n"/>
      <c r="W530" s="392" t="n"/>
    </row>
    <row r="531" customFormat="1" s="394">
      <c r="C531" s="392" t="n"/>
      <c r="D531" s="396" t="n"/>
      <c r="E531" s="397" t="n"/>
      <c r="F531" s="396" t="n"/>
      <c r="G531" s="397" t="n"/>
      <c r="H531" s="397" t="n"/>
      <c r="I531" s="397" t="n"/>
      <c r="J531" s="3163" t="n"/>
      <c r="K531" s="397" t="n"/>
      <c r="L531" s="3163" t="n"/>
      <c r="O531" s="392" t="n"/>
      <c r="P531" s="392" t="n"/>
      <c r="Q531" s="392" t="n"/>
      <c r="R531" s="392" t="n"/>
      <c r="S531" s="392" t="n"/>
      <c r="T531" s="392" t="n"/>
      <c r="U531" s="392" t="n"/>
      <c r="V531" s="392" t="n"/>
      <c r="W531" s="392" t="n"/>
    </row>
    <row r="532" customFormat="1" s="394">
      <c r="C532" s="392" t="n"/>
      <c r="D532" s="396" t="n"/>
      <c r="E532" s="397" t="n"/>
      <c r="F532" s="396" t="n"/>
      <c r="G532" s="397" t="n"/>
      <c r="H532" s="397" t="n"/>
      <c r="I532" s="397" t="n"/>
      <c r="J532" s="3163" t="n"/>
      <c r="K532" s="397" t="n"/>
      <c r="L532" s="3163" t="n"/>
      <c r="O532" s="392" t="n"/>
      <c r="P532" s="392" t="n"/>
      <c r="Q532" s="392" t="n"/>
      <c r="R532" s="392" t="n"/>
      <c r="S532" s="392" t="n"/>
      <c r="T532" s="392" t="n"/>
      <c r="U532" s="392" t="n"/>
      <c r="V532" s="392" t="n"/>
      <c r="W532" s="392" t="n"/>
    </row>
    <row r="533" customFormat="1" s="394">
      <c r="C533" s="392" t="n"/>
      <c r="D533" s="396" t="n"/>
      <c r="E533" s="397" t="n"/>
      <c r="F533" s="396" t="n"/>
      <c r="G533" s="397" t="n"/>
      <c r="H533" s="397" t="n"/>
      <c r="I533" s="397" t="n"/>
      <c r="J533" s="3163" t="n"/>
      <c r="K533" s="397" t="n"/>
      <c r="L533" s="3163" t="n"/>
      <c r="O533" s="392" t="n"/>
      <c r="P533" s="392" t="n"/>
      <c r="Q533" s="392" t="n"/>
      <c r="R533" s="392" t="n"/>
      <c r="S533" s="392" t="n"/>
      <c r="T533" s="392" t="n"/>
      <c r="U533" s="392" t="n"/>
      <c r="V533" s="392" t="n"/>
      <c r="W533" s="392" t="n"/>
    </row>
    <row r="534" customFormat="1" s="394">
      <c r="C534" s="392" t="n"/>
      <c r="D534" s="396" t="n"/>
      <c r="E534" s="397" t="n"/>
      <c r="F534" s="396" t="n"/>
      <c r="G534" s="397" t="n"/>
      <c r="H534" s="397" t="n"/>
      <c r="I534" s="397" t="n"/>
      <c r="J534" s="3163" t="n"/>
      <c r="K534" s="397" t="n"/>
      <c r="L534" s="3163" t="n"/>
      <c r="O534" s="392" t="n"/>
      <c r="P534" s="392" t="n"/>
      <c r="Q534" s="392" t="n"/>
      <c r="R534" s="392" t="n"/>
      <c r="S534" s="392" t="n"/>
      <c r="T534" s="392" t="n"/>
      <c r="U534" s="392" t="n"/>
      <c r="V534" s="392" t="n"/>
      <c r="W534" s="392" t="n"/>
    </row>
    <row r="535" customFormat="1" s="394">
      <c r="C535" s="392" t="n"/>
      <c r="D535" s="396" t="n"/>
      <c r="E535" s="397" t="n"/>
      <c r="F535" s="396" t="n"/>
      <c r="G535" s="397" t="n"/>
      <c r="H535" s="397" t="n"/>
      <c r="I535" s="397" t="n"/>
      <c r="J535" s="3163" t="n"/>
      <c r="K535" s="397" t="n"/>
      <c r="L535" s="3163" t="n"/>
      <c r="O535" s="392" t="n"/>
      <c r="P535" s="392" t="n"/>
      <c r="Q535" s="392" t="n"/>
      <c r="R535" s="392" t="n"/>
      <c r="S535" s="392" t="n"/>
      <c r="T535" s="392" t="n"/>
      <c r="U535" s="392" t="n"/>
      <c r="V535" s="392" t="n"/>
      <c r="W535" s="392" t="n"/>
    </row>
    <row r="536" customFormat="1" s="394">
      <c r="C536" s="392" t="n"/>
      <c r="D536" s="396" t="n"/>
      <c r="E536" s="397" t="n"/>
      <c r="F536" s="396" t="n"/>
      <c r="G536" s="397" t="n"/>
      <c r="H536" s="397" t="n"/>
      <c r="I536" s="397" t="n"/>
      <c r="J536" s="3163" t="n"/>
      <c r="K536" s="397" t="n"/>
      <c r="L536" s="3163" t="n"/>
      <c r="O536" s="392" t="n"/>
      <c r="P536" s="392" t="n"/>
      <c r="Q536" s="392" t="n"/>
      <c r="R536" s="392" t="n"/>
      <c r="S536" s="392" t="n"/>
      <c r="T536" s="392" t="n"/>
      <c r="U536" s="392" t="n"/>
      <c r="V536" s="392" t="n"/>
      <c r="W536" s="392" t="n"/>
    </row>
    <row r="537" customFormat="1" s="394">
      <c r="C537" s="392" t="n"/>
      <c r="D537" s="396" t="n"/>
      <c r="E537" s="397" t="n"/>
      <c r="F537" s="396" t="n"/>
      <c r="G537" s="397" t="n"/>
      <c r="H537" s="397" t="n"/>
      <c r="I537" s="397" t="n"/>
      <c r="J537" s="3163" t="n"/>
      <c r="K537" s="397" t="n"/>
      <c r="L537" s="3163" t="n"/>
      <c r="O537" s="392" t="n"/>
      <c r="P537" s="392" t="n"/>
      <c r="Q537" s="392" t="n"/>
      <c r="R537" s="392" t="n"/>
      <c r="S537" s="392" t="n"/>
      <c r="T537" s="392" t="n"/>
      <c r="U537" s="392" t="n"/>
      <c r="V537" s="392" t="n"/>
      <c r="W537" s="392" t="n"/>
    </row>
    <row r="538" customFormat="1" s="394">
      <c r="C538" s="392" t="n"/>
      <c r="D538" s="396" t="n"/>
      <c r="E538" s="397" t="n"/>
      <c r="F538" s="396" t="n"/>
      <c r="G538" s="397" t="n"/>
      <c r="H538" s="397" t="n"/>
      <c r="I538" s="397" t="n"/>
      <c r="J538" s="3163" t="n"/>
      <c r="K538" s="397" t="n"/>
      <c r="L538" s="3163" t="n"/>
      <c r="O538" s="392" t="n"/>
      <c r="P538" s="392" t="n"/>
      <c r="Q538" s="392" t="n"/>
      <c r="R538" s="392" t="n"/>
      <c r="S538" s="392" t="n"/>
      <c r="T538" s="392" t="n"/>
      <c r="U538" s="392" t="n"/>
      <c r="V538" s="392" t="n"/>
      <c r="W538" s="392" t="n"/>
    </row>
    <row r="539" customFormat="1" s="394">
      <c r="C539" s="392" t="n"/>
      <c r="D539" s="396" t="n"/>
      <c r="E539" s="397" t="n"/>
      <c r="F539" s="396" t="n"/>
      <c r="G539" s="397" t="n"/>
      <c r="H539" s="397" t="n"/>
      <c r="I539" s="397" t="n"/>
      <c r="J539" s="3163" t="n"/>
      <c r="K539" s="397" t="n"/>
      <c r="L539" s="3163" t="n"/>
      <c r="O539" s="392" t="n"/>
      <c r="P539" s="392" t="n"/>
      <c r="Q539" s="392" t="n"/>
      <c r="R539" s="392" t="n"/>
      <c r="S539" s="392" t="n"/>
      <c r="T539" s="392" t="n"/>
      <c r="U539" s="392" t="n"/>
      <c r="V539" s="392" t="n"/>
      <c r="W539" s="392" t="n"/>
    </row>
    <row r="540" customFormat="1" s="394">
      <c r="C540" s="392" t="n"/>
      <c r="D540" s="396" t="n"/>
      <c r="E540" s="397" t="n"/>
      <c r="F540" s="396" t="n"/>
      <c r="G540" s="397" t="n"/>
      <c r="H540" s="397" t="n"/>
      <c r="I540" s="397" t="n"/>
      <c r="J540" s="3163" t="n"/>
      <c r="K540" s="397" t="n"/>
      <c r="L540" s="3163" t="n"/>
      <c r="O540" s="392" t="n"/>
      <c r="P540" s="392" t="n"/>
      <c r="Q540" s="392" t="n"/>
      <c r="R540" s="392" t="n"/>
      <c r="S540" s="392" t="n"/>
      <c r="T540" s="392" t="n"/>
      <c r="U540" s="392" t="n"/>
      <c r="V540" s="392" t="n"/>
      <c r="W540" s="392" t="n"/>
    </row>
    <row r="541" customFormat="1" s="394">
      <c r="C541" s="392" t="n"/>
      <c r="D541" s="396" t="n"/>
      <c r="E541" s="397" t="n"/>
      <c r="F541" s="396" t="n"/>
      <c r="G541" s="397" t="n"/>
      <c r="H541" s="397" t="n"/>
      <c r="I541" s="397" t="n"/>
      <c r="J541" s="3163" t="n"/>
      <c r="K541" s="397" t="n"/>
      <c r="L541" s="3163" t="n"/>
      <c r="O541" s="392" t="n"/>
      <c r="P541" s="392" t="n"/>
      <c r="Q541" s="392" t="n"/>
      <c r="R541" s="392" t="n"/>
      <c r="S541" s="392" t="n"/>
      <c r="T541" s="392" t="n"/>
      <c r="U541" s="392" t="n"/>
      <c r="V541" s="392" t="n"/>
      <c r="W541" s="392" t="n"/>
    </row>
    <row r="542" customFormat="1" s="394">
      <c r="C542" s="392" t="n"/>
      <c r="D542" s="396" t="n"/>
      <c r="E542" s="397" t="n"/>
      <c r="F542" s="396" t="n"/>
      <c r="G542" s="397" t="n"/>
      <c r="H542" s="397" t="n"/>
      <c r="I542" s="397" t="n"/>
      <c r="J542" s="3163" t="n"/>
      <c r="K542" s="397" t="n"/>
      <c r="L542" s="3163" t="n"/>
      <c r="O542" s="392" t="n"/>
      <c r="P542" s="392" t="n"/>
      <c r="Q542" s="392" t="n"/>
      <c r="R542" s="392" t="n"/>
      <c r="S542" s="392" t="n"/>
      <c r="T542" s="392" t="n"/>
      <c r="U542" s="392" t="n"/>
      <c r="V542" s="392" t="n"/>
      <c r="W542" s="392" t="n"/>
    </row>
    <row r="543" customFormat="1" s="394">
      <c r="C543" s="392" t="n"/>
      <c r="D543" s="396" t="n"/>
      <c r="E543" s="397" t="n"/>
      <c r="F543" s="396" t="n"/>
      <c r="G543" s="397" t="n"/>
      <c r="H543" s="397" t="n"/>
      <c r="I543" s="397" t="n"/>
      <c r="J543" s="3163" t="n"/>
      <c r="K543" s="397" t="n"/>
      <c r="L543" s="3163" t="n"/>
      <c r="O543" s="392" t="n"/>
      <c r="P543" s="392" t="n"/>
      <c r="Q543" s="392" t="n"/>
      <c r="R543" s="392" t="n"/>
      <c r="S543" s="392" t="n"/>
      <c r="T543" s="392" t="n"/>
      <c r="U543" s="392" t="n"/>
      <c r="V543" s="392" t="n"/>
      <c r="W543" s="392" t="n"/>
    </row>
    <row r="544" customFormat="1" s="394">
      <c r="C544" s="392" t="n"/>
      <c r="D544" s="396" t="n"/>
      <c r="E544" s="397" t="n"/>
      <c r="F544" s="396" t="n"/>
      <c r="G544" s="397" t="n"/>
      <c r="H544" s="397" t="n"/>
      <c r="I544" s="397" t="n"/>
      <c r="J544" s="3163" t="n"/>
      <c r="K544" s="397" t="n"/>
      <c r="L544" s="3163" t="n"/>
      <c r="O544" s="392" t="n"/>
      <c r="P544" s="392" t="n"/>
      <c r="Q544" s="392" t="n"/>
      <c r="R544" s="392" t="n"/>
      <c r="S544" s="392" t="n"/>
      <c r="T544" s="392" t="n"/>
      <c r="U544" s="392" t="n"/>
      <c r="V544" s="392" t="n"/>
      <c r="W544" s="392" t="n"/>
    </row>
    <row r="545" customFormat="1" s="394">
      <c r="C545" s="392" t="n"/>
      <c r="D545" s="396" t="n"/>
      <c r="E545" s="397" t="n"/>
      <c r="F545" s="396" t="n"/>
      <c r="G545" s="397" t="n"/>
      <c r="H545" s="397" t="n"/>
      <c r="I545" s="397" t="n"/>
      <c r="J545" s="3163" t="n"/>
      <c r="K545" s="397" t="n"/>
      <c r="L545" s="3163" t="n"/>
      <c r="O545" s="392" t="n"/>
      <c r="P545" s="392" t="n"/>
      <c r="Q545" s="392" t="n"/>
      <c r="R545" s="392" t="n"/>
      <c r="S545" s="392" t="n"/>
      <c r="T545" s="392" t="n"/>
      <c r="U545" s="392" t="n"/>
      <c r="V545" s="392" t="n"/>
      <c r="W545" s="392" t="n"/>
    </row>
    <row r="546" customFormat="1" s="394">
      <c r="C546" s="392" t="n"/>
      <c r="D546" s="396" t="n"/>
      <c r="E546" s="397" t="n"/>
      <c r="F546" s="396" t="n"/>
      <c r="G546" s="397" t="n"/>
      <c r="H546" s="397" t="n"/>
      <c r="I546" s="397" t="n"/>
      <c r="J546" s="3163" t="n"/>
      <c r="K546" s="397" t="n"/>
      <c r="L546" s="3163" t="n"/>
      <c r="O546" s="392" t="n"/>
      <c r="P546" s="392" t="n"/>
      <c r="Q546" s="392" t="n"/>
      <c r="R546" s="392" t="n"/>
      <c r="S546" s="392" t="n"/>
      <c r="T546" s="392" t="n"/>
      <c r="U546" s="392" t="n"/>
      <c r="V546" s="392" t="n"/>
      <c r="W546" s="392" t="n"/>
    </row>
    <row r="547" customFormat="1" s="394">
      <c r="C547" s="392" t="n"/>
      <c r="D547" s="396" t="n"/>
      <c r="E547" s="397" t="n"/>
      <c r="F547" s="396" t="n"/>
      <c r="G547" s="397" t="n"/>
      <c r="H547" s="397" t="n"/>
      <c r="I547" s="397" t="n"/>
      <c r="J547" s="3163" t="n"/>
      <c r="K547" s="397" t="n"/>
      <c r="L547" s="3163" t="n"/>
      <c r="O547" s="392" t="n"/>
      <c r="P547" s="392" t="n"/>
      <c r="Q547" s="392" t="n"/>
      <c r="R547" s="392" t="n"/>
      <c r="S547" s="392" t="n"/>
      <c r="T547" s="392" t="n"/>
      <c r="U547" s="392" t="n"/>
      <c r="V547" s="392" t="n"/>
      <c r="W547" s="392" t="n"/>
    </row>
    <row r="548" customFormat="1" s="394">
      <c r="C548" s="392" t="n"/>
      <c r="D548" s="396" t="n"/>
      <c r="E548" s="397" t="n"/>
      <c r="F548" s="396" t="n"/>
      <c r="G548" s="397" t="n"/>
      <c r="H548" s="397" t="n"/>
      <c r="I548" s="397" t="n"/>
      <c r="J548" s="3163" t="n"/>
      <c r="K548" s="397" t="n"/>
      <c r="L548" s="3163" t="n"/>
      <c r="O548" s="392" t="n"/>
      <c r="P548" s="392" t="n"/>
      <c r="Q548" s="392" t="n"/>
      <c r="R548" s="392" t="n"/>
      <c r="S548" s="392" t="n"/>
      <c r="T548" s="392" t="n"/>
      <c r="U548" s="392" t="n"/>
      <c r="V548" s="392" t="n"/>
      <c r="W548" s="392" t="n"/>
    </row>
    <row r="549" customFormat="1" s="394">
      <c r="C549" s="392" t="n"/>
      <c r="D549" s="396" t="n"/>
      <c r="E549" s="397" t="n"/>
      <c r="F549" s="396" t="n"/>
      <c r="G549" s="397" t="n"/>
      <c r="H549" s="397" t="n"/>
      <c r="I549" s="397" t="n"/>
      <c r="J549" s="3163" t="n"/>
      <c r="K549" s="397" t="n"/>
      <c r="L549" s="3163" t="n"/>
      <c r="O549" s="392" t="n"/>
      <c r="P549" s="392" t="n"/>
      <c r="Q549" s="392" t="n"/>
      <c r="R549" s="392" t="n"/>
      <c r="S549" s="392" t="n"/>
      <c r="T549" s="392" t="n"/>
      <c r="U549" s="392" t="n"/>
      <c r="V549" s="392" t="n"/>
      <c r="W549" s="392" t="n"/>
    </row>
    <row r="550" customFormat="1" s="394">
      <c r="C550" s="392" t="n"/>
      <c r="D550" s="396" t="n"/>
      <c r="E550" s="397" t="n"/>
      <c r="F550" s="396" t="n"/>
      <c r="G550" s="397" t="n"/>
      <c r="H550" s="397" t="n"/>
      <c r="I550" s="397" t="n"/>
      <c r="J550" s="3163" t="n"/>
      <c r="K550" s="397" t="n"/>
      <c r="L550" s="3163" t="n"/>
      <c r="O550" s="392" t="n"/>
      <c r="P550" s="392" t="n"/>
      <c r="Q550" s="392" t="n"/>
      <c r="R550" s="392" t="n"/>
      <c r="S550" s="392" t="n"/>
      <c r="T550" s="392" t="n"/>
      <c r="U550" s="392" t="n"/>
      <c r="V550" s="392" t="n"/>
      <c r="W550" s="392" t="n"/>
    </row>
    <row r="551" customFormat="1" s="394">
      <c r="C551" s="392" t="n"/>
      <c r="D551" s="396" t="n"/>
      <c r="E551" s="397" t="n"/>
      <c r="F551" s="396" t="n"/>
      <c r="G551" s="397" t="n"/>
      <c r="H551" s="397" t="n"/>
      <c r="I551" s="397" t="n"/>
      <c r="J551" s="3163" t="n"/>
      <c r="K551" s="397" t="n"/>
      <c r="L551" s="3163" t="n"/>
      <c r="O551" s="392" t="n"/>
      <c r="P551" s="392" t="n"/>
      <c r="Q551" s="392" t="n"/>
      <c r="R551" s="392" t="n"/>
      <c r="S551" s="392" t="n"/>
      <c r="T551" s="392" t="n"/>
      <c r="U551" s="392" t="n"/>
      <c r="V551" s="392" t="n"/>
      <c r="W551" s="392" t="n"/>
    </row>
    <row r="552" customFormat="1" s="394">
      <c r="C552" s="392" t="n"/>
      <c r="D552" s="396" t="n"/>
      <c r="E552" s="397" t="n"/>
      <c r="F552" s="396" t="n"/>
      <c r="G552" s="397" t="n"/>
      <c r="H552" s="397" t="n"/>
      <c r="I552" s="397" t="n"/>
      <c r="J552" s="3163" t="n"/>
      <c r="K552" s="397" t="n"/>
      <c r="L552" s="3163" t="n"/>
      <c r="O552" s="392" t="n"/>
      <c r="P552" s="392" t="n"/>
      <c r="Q552" s="392" t="n"/>
      <c r="R552" s="392" t="n"/>
      <c r="S552" s="392" t="n"/>
      <c r="T552" s="392" t="n"/>
      <c r="U552" s="392" t="n"/>
      <c r="V552" s="392" t="n"/>
      <c r="W552" s="392" t="n"/>
    </row>
    <row r="553" customFormat="1" s="394">
      <c r="C553" s="392" t="n"/>
      <c r="D553" s="396" t="n"/>
      <c r="E553" s="397" t="n"/>
      <c r="F553" s="396" t="n"/>
      <c r="G553" s="397" t="n"/>
      <c r="H553" s="397" t="n"/>
      <c r="I553" s="397" t="n"/>
      <c r="J553" s="3163" t="n"/>
      <c r="K553" s="397" t="n"/>
      <c r="L553" s="3163" t="n"/>
      <c r="O553" s="392" t="n"/>
      <c r="P553" s="392" t="n"/>
      <c r="Q553" s="392" t="n"/>
      <c r="R553" s="392" t="n"/>
      <c r="S553" s="392" t="n"/>
      <c r="T553" s="392" t="n"/>
      <c r="U553" s="392" t="n"/>
      <c r="V553" s="392" t="n"/>
      <c r="W553" s="392" t="n"/>
    </row>
    <row r="554" customFormat="1" s="394">
      <c r="C554" s="392" t="n"/>
      <c r="D554" s="396" t="n"/>
      <c r="E554" s="397" t="n"/>
      <c r="F554" s="396" t="n"/>
      <c r="G554" s="397" t="n"/>
      <c r="H554" s="397" t="n"/>
      <c r="I554" s="397" t="n"/>
      <c r="J554" s="3163" t="n"/>
      <c r="K554" s="397" t="n"/>
      <c r="L554" s="3163" t="n"/>
      <c r="O554" s="392" t="n"/>
      <c r="P554" s="392" t="n"/>
      <c r="Q554" s="392" t="n"/>
      <c r="R554" s="392" t="n"/>
      <c r="S554" s="392" t="n"/>
      <c r="T554" s="392" t="n"/>
      <c r="U554" s="392" t="n"/>
      <c r="V554" s="392" t="n"/>
      <c r="W554" s="392" t="n"/>
    </row>
    <row r="555" customFormat="1" s="394">
      <c r="C555" s="392" t="n"/>
      <c r="D555" s="396" t="n"/>
      <c r="E555" s="397" t="n"/>
      <c r="F555" s="396" t="n"/>
      <c r="G555" s="397" t="n"/>
      <c r="H555" s="397" t="n"/>
      <c r="I555" s="397" t="n"/>
      <c r="J555" s="3163" t="n"/>
      <c r="K555" s="397" t="n"/>
      <c r="L555" s="3163" t="n"/>
      <c r="O555" s="392" t="n"/>
      <c r="P555" s="392" t="n"/>
      <c r="Q555" s="392" t="n"/>
      <c r="R555" s="392" t="n"/>
      <c r="S555" s="392" t="n"/>
      <c r="T555" s="392" t="n"/>
      <c r="U555" s="392" t="n"/>
      <c r="V555" s="392" t="n"/>
      <c r="W555" s="392" t="n"/>
    </row>
    <row r="556" customFormat="1" s="394">
      <c r="C556" s="392" t="n"/>
      <c r="D556" s="396" t="n"/>
      <c r="E556" s="397" t="n"/>
      <c r="F556" s="396" t="n"/>
      <c r="G556" s="397" t="n"/>
      <c r="H556" s="397" t="n"/>
      <c r="I556" s="397" t="n"/>
      <c r="J556" s="3163" t="n"/>
      <c r="K556" s="397" t="n"/>
      <c r="L556" s="3163" t="n"/>
      <c r="O556" s="392" t="n"/>
      <c r="P556" s="392" t="n"/>
      <c r="Q556" s="392" t="n"/>
      <c r="R556" s="392" t="n"/>
      <c r="S556" s="392" t="n"/>
      <c r="T556" s="392" t="n"/>
      <c r="U556" s="392" t="n"/>
      <c r="V556" s="392" t="n"/>
      <c r="W556" s="392" t="n"/>
    </row>
    <row r="557" customFormat="1" s="394">
      <c r="C557" s="392" t="n"/>
      <c r="D557" s="396" t="n"/>
      <c r="E557" s="397" t="n"/>
      <c r="F557" s="396" t="n"/>
      <c r="G557" s="397" t="n"/>
      <c r="H557" s="397" t="n"/>
      <c r="I557" s="397" t="n"/>
      <c r="J557" s="3163" t="n"/>
      <c r="K557" s="397" t="n"/>
      <c r="L557" s="3163" t="n"/>
      <c r="O557" s="392" t="n"/>
      <c r="P557" s="392" t="n"/>
      <c r="Q557" s="392" t="n"/>
      <c r="R557" s="392" t="n"/>
      <c r="S557" s="392" t="n"/>
      <c r="T557" s="392" t="n"/>
      <c r="U557" s="392" t="n"/>
      <c r="V557" s="392" t="n"/>
      <c r="W557" s="392" t="n"/>
    </row>
    <row r="558" customFormat="1" s="394">
      <c r="C558" s="392" t="n"/>
      <c r="D558" s="396" t="n"/>
      <c r="E558" s="397" t="n"/>
      <c r="F558" s="396" t="n"/>
      <c r="G558" s="397" t="n"/>
      <c r="H558" s="397" t="n"/>
      <c r="I558" s="397" t="n"/>
      <c r="J558" s="3163" t="n"/>
      <c r="K558" s="397" t="n"/>
      <c r="L558" s="3163" t="n"/>
      <c r="O558" s="392" t="n"/>
      <c r="P558" s="392" t="n"/>
      <c r="Q558" s="392" t="n"/>
      <c r="R558" s="392" t="n"/>
      <c r="S558" s="392" t="n"/>
      <c r="T558" s="392" t="n"/>
      <c r="U558" s="392" t="n"/>
      <c r="V558" s="392" t="n"/>
      <c r="W558" s="392" t="n"/>
    </row>
    <row r="559" customFormat="1" s="394">
      <c r="C559" s="392" t="n"/>
      <c r="D559" s="396" t="n"/>
      <c r="E559" s="397" t="n"/>
      <c r="F559" s="396" t="n"/>
      <c r="G559" s="397" t="n"/>
      <c r="H559" s="397" t="n"/>
      <c r="I559" s="397" t="n"/>
      <c r="J559" s="3163" t="n"/>
      <c r="K559" s="397" t="n"/>
      <c r="L559" s="3163" t="n"/>
      <c r="O559" s="392" t="n"/>
      <c r="P559" s="392" t="n"/>
      <c r="Q559" s="392" t="n"/>
      <c r="R559" s="392" t="n"/>
      <c r="S559" s="392" t="n"/>
      <c r="T559" s="392" t="n"/>
      <c r="U559" s="392" t="n"/>
      <c r="V559" s="392" t="n"/>
      <c r="W559" s="392" t="n"/>
    </row>
    <row r="560" customFormat="1" s="394">
      <c r="C560" s="392" t="n"/>
      <c r="D560" s="396" t="n"/>
      <c r="E560" s="397" t="n"/>
      <c r="F560" s="396" t="n"/>
      <c r="G560" s="397" t="n"/>
      <c r="H560" s="397" t="n"/>
      <c r="I560" s="397" t="n"/>
      <c r="J560" s="3163" t="n"/>
      <c r="K560" s="397" t="n"/>
      <c r="L560" s="3163" t="n"/>
      <c r="O560" s="392" t="n"/>
      <c r="P560" s="392" t="n"/>
      <c r="Q560" s="392" t="n"/>
      <c r="R560" s="392" t="n"/>
      <c r="S560" s="392" t="n"/>
      <c r="T560" s="392" t="n"/>
      <c r="U560" s="392" t="n"/>
      <c r="V560" s="392" t="n"/>
      <c r="W560" s="392" t="n"/>
    </row>
    <row r="561" customFormat="1" s="394">
      <c r="C561" s="392" t="n"/>
      <c r="D561" s="396" t="n"/>
      <c r="E561" s="397" t="n"/>
      <c r="F561" s="396" t="n"/>
      <c r="G561" s="397" t="n"/>
      <c r="H561" s="397" t="n"/>
      <c r="I561" s="397" t="n"/>
      <c r="J561" s="3163" t="n"/>
      <c r="K561" s="397" t="n"/>
      <c r="L561" s="3163" t="n"/>
      <c r="O561" s="392" t="n"/>
      <c r="P561" s="392" t="n"/>
      <c r="Q561" s="392" t="n"/>
      <c r="R561" s="392" t="n"/>
      <c r="S561" s="392" t="n"/>
      <c r="T561" s="392" t="n"/>
      <c r="U561" s="392" t="n"/>
      <c r="V561" s="392" t="n"/>
      <c r="W561" s="392" t="n"/>
    </row>
    <row r="562" customFormat="1" s="394">
      <c r="C562" s="392" t="n"/>
      <c r="D562" s="396" t="n"/>
      <c r="E562" s="397" t="n"/>
      <c r="F562" s="396" t="n"/>
      <c r="G562" s="397" t="n"/>
      <c r="H562" s="397" t="n"/>
      <c r="I562" s="397" t="n"/>
      <c r="J562" s="3163" t="n"/>
      <c r="K562" s="397" t="n"/>
      <c r="L562" s="3163" t="n"/>
      <c r="O562" s="392" t="n"/>
      <c r="P562" s="392" t="n"/>
      <c r="Q562" s="392" t="n"/>
      <c r="R562" s="392" t="n"/>
      <c r="S562" s="392" t="n"/>
      <c r="T562" s="392" t="n"/>
      <c r="U562" s="392" t="n"/>
      <c r="V562" s="392" t="n"/>
      <c r="W562" s="392" t="n"/>
    </row>
    <row r="563" customFormat="1" s="394">
      <c r="C563" s="392" t="n"/>
      <c r="D563" s="396" t="n"/>
      <c r="E563" s="397" t="n"/>
      <c r="F563" s="396" t="n"/>
      <c r="G563" s="397" t="n"/>
      <c r="H563" s="397" t="n"/>
      <c r="I563" s="397" t="n"/>
      <c r="J563" s="3163" t="n"/>
      <c r="K563" s="397" t="n"/>
      <c r="L563" s="3163" t="n"/>
      <c r="O563" s="392" t="n"/>
      <c r="P563" s="392" t="n"/>
      <c r="Q563" s="392" t="n"/>
      <c r="R563" s="392" t="n"/>
      <c r="S563" s="392" t="n"/>
      <c r="T563" s="392" t="n"/>
      <c r="U563" s="392" t="n"/>
      <c r="V563" s="392" t="n"/>
      <c r="W563" s="392" t="n"/>
    </row>
    <row r="564" customFormat="1" s="394">
      <c r="C564" s="392" t="n"/>
      <c r="D564" s="396" t="n"/>
      <c r="E564" s="397" t="n"/>
      <c r="F564" s="396" t="n"/>
      <c r="G564" s="397" t="n"/>
      <c r="H564" s="397" t="n"/>
      <c r="I564" s="397" t="n"/>
      <c r="J564" s="3163" t="n"/>
      <c r="K564" s="397" t="n"/>
      <c r="L564" s="3163" t="n"/>
      <c r="O564" s="392" t="n"/>
      <c r="P564" s="392" t="n"/>
      <c r="Q564" s="392" t="n"/>
      <c r="R564" s="392" t="n"/>
      <c r="S564" s="392" t="n"/>
      <c r="T564" s="392" t="n"/>
      <c r="U564" s="392" t="n"/>
      <c r="V564" s="392" t="n"/>
      <c r="W564" s="392" t="n"/>
    </row>
    <row r="565" customFormat="1" s="394">
      <c r="C565" s="392" t="n"/>
      <c r="D565" s="396" t="n"/>
      <c r="E565" s="397" t="n"/>
      <c r="F565" s="396" t="n"/>
      <c r="G565" s="397" t="n"/>
      <c r="H565" s="397" t="n"/>
      <c r="I565" s="397" t="n"/>
      <c r="J565" s="3163" t="n"/>
      <c r="K565" s="397" t="n"/>
      <c r="L565" s="3163" t="n"/>
      <c r="O565" s="392" t="n"/>
      <c r="P565" s="392" t="n"/>
      <c r="Q565" s="392" t="n"/>
      <c r="R565" s="392" t="n"/>
      <c r="S565" s="392" t="n"/>
      <c r="T565" s="392" t="n"/>
      <c r="U565" s="392" t="n"/>
      <c r="V565" s="392" t="n"/>
      <c r="W565" s="392" t="n"/>
    </row>
    <row r="566" customFormat="1" s="394">
      <c r="C566" s="392" t="n"/>
      <c r="D566" s="396" t="n"/>
      <c r="E566" s="397" t="n"/>
      <c r="F566" s="396" t="n"/>
      <c r="G566" s="397" t="n"/>
      <c r="H566" s="397" t="n"/>
      <c r="I566" s="397" t="n"/>
      <c r="J566" s="3163" t="n"/>
      <c r="K566" s="397" t="n"/>
      <c r="L566" s="3163" t="n"/>
      <c r="O566" s="392" t="n"/>
      <c r="P566" s="392" t="n"/>
      <c r="Q566" s="392" t="n"/>
      <c r="R566" s="392" t="n"/>
      <c r="S566" s="392" t="n"/>
      <c r="T566" s="392" t="n"/>
      <c r="U566" s="392" t="n"/>
      <c r="V566" s="392" t="n"/>
      <c r="W566" s="392" t="n"/>
    </row>
    <row r="567" customFormat="1" s="394">
      <c r="C567" s="392" t="n"/>
      <c r="D567" s="396" t="n"/>
      <c r="E567" s="397" t="n"/>
      <c r="F567" s="396" t="n"/>
      <c r="G567" s="397" t="n"/>
      <c r="H567" s="397" t="n"/>
      <c r="I567" s="397" t="n"/>
      <c r="J567" s="3163" t="n"/>
      <c r="K567" s="397" t="n"/>
      <c r="L567" s="3163" t="n"/>
      <c r="O567" s="392" t="n"/>
      <c r="P567" s="392" t="n"/>
      <c r="Q567" s="392" t="n"/>
      <c r="R567" s="392" t="n"/>
      <c r="S567" s="392" t="n"/>
      <c r="T567" s="392" t="n"/>
      <c r="U567" s="392" t="n"/>
      <c r="V567" s="392" t="n"/>
      <c r="W567" s="392" t="n"/>
    </row>
    <row r="568" customFormat="1" s="394">
      <c r="C568" s="392" t="n"/>
      <c r="D568" s="396" t="n"/>
      <c r="E568" s="397" t="n"/>
      <c r="F568" s="396" t="n"/>
      <c r="G568" s="397" t="n"/>
      <c r="H568" s="397" t="n"/>
      <c r="I568" s="397" t="n"/>
      <c r="J568" s="3163" t="n"/>
      <c r="K568" s="397" t="n"/>
      <c r="L568" s="3163" t="n"/>
      <c r="O568" s="392" t="n"/>
      <c r="P568" s="392" t="n"/>
      <c r="Q568" s="392" t="n"/>
      <c r="R568" s="392" t="n"/>
      <c r="S568" s="392" t="n"/>
      <c r="T568" s="392" t="n"/>
      <c r="U568" s="392" t="n"/>
      <c r="V568" s="392" t="n"/>
      <c r="W568" s="392" t="n"/>
    </row>
    <row r="569" customFormat="1" s="394">
      <c r="C569" s="392" t="n"/>
      <c r="D569" s="396" t="n"/>
      <c r="E569" s="397" t="n"/>
      <c r="F569" s="396" t="n"/>
      <c r="G569" s="397" t="n"/>
      <c r="H569" s="397" t="n"/>
      <c r="I569" s="397" t="n"/>
      <c r="J569" s="3163" t="n"/>
      <c r="K569" s="397" t="n"/>
      <c r="L569" s="3163" t="n"/>
      <c r="O569" s="392" t="n"/>
      <c r="P569" s="392" t="n"/>
      <c r="Q569" s="392" t="n"/>
      <c r="R569" s="392" t="n"/>
      <c r="S569" s="392" t="n"/>
      <c r="T569" s="392" t="n"/>
      <c r="U569" s="392" t="n"/>
      <c r="V569" s="392" t="n"/>
      <c r="W569" s="392" t="n"/>
    </row>
    <row r="570" customFormat="1" s="394">
      <c r="C570" s="392" t="n"/>
      <c r="D570" s="396" t="n"/>
      <c r="E570" s="397" t="n"/>
      <c r="F570" s="396" t="n"/>
      <c r="G570" s="397" t="n"/>
      <c r="H570" s="397" t="n"/>
      <c r="I570" s="397" t="n"/>
      <c r="J570" s="3163" t="n"/>
      <c r="K570" s="397" t="n"/>
      <c r="L570" s="3163" t="n"/>
      <c r="O570" s="392" t="n"/>
      <c r="P570" s="392" t="n"/>
      <c r="Q570" s="392" t="n"/>
      <c r="R570" s="392" t="n"/>
      <c r="S570" s="392" t="n"/>
      <c r="T570" s="392" t="n"/>
      <c r="U570" s="392" t="n"/>
      <c r="V570" s="392" t="n"/>
      <c r="W570" s="392" t="n"/>
    </row>
    <row r="571" customFormat="1" s="394">
      <c r="C571" s="392" t="n"/>
      <c r="D571" s="396" t="n"/>
      <c r="E571" s="397" t="n"/>
      <c r="F571" s="396" t="n"/>
      <c r="G571" s="397" t="n"/>
      <c r="H571" s="397" t="n"/>
      <c r="I571" s="397" t="n"/>
      <c r="J571" s="3163" t="n"/>
      <c r="K571" s="397" t="n"/>
      <c r="L571" s="3163" t="n"/>
      <c r="O571" s="392" t="n"/>
      <c r="P571" s="392" t="n"/>
      <c r="Q571" s="392" t="n"/>
      <c r="R571" s="392" t="n"/>
      <c r="S571" s="392" t="n"/>
      <c r="T571" s="392" t="n"/>
      <c r="U571" s="392" t="n"/>
      <c r="V571" s="392" t="n"/>
      <c r="W571" s="392" t="n"/>
    </row>
    <row r="572" customFormat="1" s="394">
      <c r="C572" s="392" t="n"/>
      <c r="D572" s="396" t="n"/>
      <c r="E572" s="397" t="n"/>
      <c r="F572" s="396" t="n"/>
      <c r="G572" s="397" t="n"/>
      <c r="H572" s="397" t="n"/>
      <c r="I572" s="397" t="n"/>
      <c r="J572" s="3163" t="n"/>
      <c r="K572" s="397" t="n"/>
      <c r="L572" s="3163" t="n"/>
      <c r="O572" s="392" t="n"/>
      <c r="P572" s="392" t="n"/>
      <c r="Q572" s="392" t="n"/>
      <c r="R572" s="392" t="n"/>
      <c r="S572" s="392" t="n"/>
      <c r="T572" s="392" t="n"/>
      <c r="U572" s="392" t="n"/>
      <c r="V572" s="392" t="n"/>
      <c r="W572" s="392" t="n"/>
    </row>
    <row r="573" customFormat="1" s="394">
      <c r="C573" s="392" t="n"/>
      <c r="D573" s="396" t="n"/>
      <c r="E573" s="397" t="n"/>
      <c r="F573" s="396" t="n"/>
      <c r="G573" s="397" t="n"/>
      <c r="H573" s="397" t="n"/>
      <c r="I573" s="397" t="n"/>
      <c r="J573" s="3163" t="n"/>
      <c r="K573" s="397" t="n"/>
      <c r="L573" s="3163" t="n"/>
      <c r="O573" s="392" t="n"/>
      <c r="P573" s="392" t="n"/>
      <c r="Q573" s="392" t="n"/>
      <c r="R573" s="392" t="n"/>
      <c r="S573" s="392" t="n"/>
      <c r="T573" s="392" t="n"/>
      <c r="U573" s="392" t="n"/>
      <c r="V573" s="392" t="n"/>
      <c r="W573" s="392" t="n"/>
    </row>
    <row r="574" customFormat="1" s="394">
      <c r="C574" s="392" t="n"/>
      <c r="D574" s="396" t="n"/>
      <c r="E574" s="397" t="n"/>
      <c r="F574" s="396" t="n"/>
      <c r="G574" s="397" t="n"/>
      <c r="H574" s="397" t="n"/>
      <c r="I574" s="397" t="n"/>
      <c r="J574" s="3163" t="n"/>
      <c r="K574" s="397" t="n"/>
      <c r="L574" s="3163" t="n"/>
      <c r="O574" s="392" t="n"/>
      <c r="P574" s="392" t="n"/>
      <c r="Q574" s="392" t="n"/>
      <c r="R574" s="392" t="n"/>
      <c r="S574" s="392" t="n"/>
      <c r="T574" s="392" t="n"/>
      <c r="U574" s="392" t="n"/>
      <c r="V574" s="392" t="n"/>
      <c r="W574" s="392" t="n"/>
    </row>
    <row r="575" customFormat="1" s="394">
      <c r="C575" s="392" t="n"/>
      <c r="D575" s="396" t="n"/>
      <c r="E575" s="397" t="n"/>
      <c r="F575" s="396" t="n"/>
      <c r="G575" s="397" t="n"/>
      <c r="H575" s="397" t="n"/>
      <c r="I575" s="397" t="n"/>
      <c r="J575" s="3163" t="n"/>
      <c r="K575" s="397" t="n"/>
      <c r="L575" s="3163" t="n"/>
      <c r="O575" s="392" t="n"/>
      <c r="P575" s="392" t="n"/>
      <c r="Q575" s="392" t="n"/>
      <c r="R575" s="392" t="n"/>
      <c r="S575" s="392" t="n"/>
      <c r="T575" s="392" t="n"/>
      <c r="U575" s="392" t="n"/>
      <c r="V575" s="392" t="n"/>
      <c r="W575" s="392" t="n"/>
    </row>
    <row r="576" customFormat="1" s="394">
      <c r="C576" s="392" t="n"/>
      <c r="D576" s="396" t="n"/>
      <c r="E576" s="397" t="n"/>
      <c r="F576" s="396" t="n"/>
      <c r="G576" s="397" t="n"/>
      <c r="H576" s="397" t="n"/>
      <c r="I576" s="397" t="n"/>
      <c r="J576" s="3163" t="n"/>
      <c r="K576" s="397" t="n"/>
      <c r="L576" s="3163" t="n"/>
      <c r="O576" s="392" t="n"/>
      <c r="P576" s="392" t="n"/>
      <c r="Q576" s="392" t="n"/>
      <c r="R576" s="392" t="n"/>
      <c r="S576" s="392" t="n"/>
      <c r="T576" s="392" t="n"/>
      <c r="U576" s="392" t="n"/>
      <c r="V576" s="392" t="n"/>
      <c r="W576" s="392" t="n"/>
    </row>
    <row r="577" customFormat="1" s="394">
      <c r="C577" s="392" t="n"/>
      <c r="D577" s="396" t="n"/>
      <c r="E577" s="397" t="n"/>
      <c r="F577" s="396" t="n"/>
      <c r="G577" s="397" t="n"/>
      <c r="H577" s="397" t="n"/>
      <c r="I577" s="397" t="n"/>
      <c r="J577" s="3163" t="n"/>
      <c r="K577" s="397" t="n"/>
      <c r="L577" s="3163" t="n"/>
      <c r="O577" s="392" t="n"/>
      <c r="P577" s="392" t="n"/>
      <c r="Q577" s="392" t="n"/>
      <c r="R577" s="392" t="n"/>
      <c r="S577" s="392" t="n"/>
      <c r="T577" s="392" t="n"/>
      <c r="U577" s="392" t="n"/>
      <c r="V577" s="392" t="n"/>
      <c r="W577" s="392" t="n"/>
    </row>
    <row r="578" customFormat="1" s="394">
      <c r="C578" s="392" t="n"/>
      <c r="D578" s="396" t="n"/>
      <c r="E578" s="397" t="n"/>
      <c r="F578" s="396" t="n"/>
      <c r="G578" s="397" t="n"/>
      <c r="H578" s="397" t="n"/>
      <c r="I578" s="397" t="n"/>
      <c r="J578" s="3163" t="n"/>
      <c r="K578" s="397" t="n"/>
      <c r="L578" s="3163" t="n"/>
      <c r="O578" s="392" t="n"/>
      <c r="P578" s="392" t="n"/>
      <c r="Q578" s="392" t="n"/>
      <c r="R578" s="392" t="n"/>
      <c r="S578" s="392" t="n"/>
      <c r="T578" s="392" t="n"/>
      <c r="U578" s="392" t="n"/>
      <c r="V578" s="392" t="n"/>
      <c r="W578" s="392" t="n"/>
    </row>
    <row r="579" customFormat="1" s="394">
      <c r="C579" s="392" t="n"/>
      <c r="D579" s="396" t="n"/>
      <c r="E579" s="397" t="n"/>
      <c r="F579" s="396" t="n"/>
      <c r="G579" s="397" t="n"/>
      <c r="H579" s="397" t="n"/>
      <c r="I579" s="397" t="n"/>
      <c r="J579" s="3163" t="n"/>
      <c r="K579" s="397" t="n"/>
      <c r="L579" s="3163" t="n"/>
      <c r="O579" s="392" t="n"/>
      <c r="P579" s="392" t="n"/>
      <c r="Q579" s="392" t="n"/>
      <c r="R579" s="392" t="n"/>
      <c r="S579" s="392" t="n"/>
      <c r="T579" s="392" t="n"/>
      <c r="U579" s="392" t="n"/>
      <c r="V579" s="392" t="n"/>
      <c r="W579" s="392" t="n"/>
    </row>
    <row r="580" customFormat="1" s="394">
      <c r="C580" s="392" t="n"/>
      <c r="D580" s="396" t="n"/>
      <c r="E580" s="397" t="n"/>
      <c r="F580" s="396" t="n"/>
      <c r="G580" s="397" t="n"/>
      <c r="H580" s="397" t="n"/>
      <c r="I580" s="397" t="n"/>
      <c r="J580" s="3163" t="n"/>
      <c r="K580" s="397" t="n"/>
      <c r="L580" s="3163" t="n"/>
      <c r="O580" s="392" t="n"/>
      <c r="P580" s="392" t="n"/>
      <c r="Q580" s="392" t="n"/>
      <c r="R580" s="392" t="n"/>
      <c r="S580" s="392" t="n"/>
      <c r="T580" s="392" t="n"/>
      <c r="U580" s="392" t="n"/>
      <c r="V580" s="392" t="n"/>
      <c r="W580" s="392" t="n"/>
    </row>
    <row r="581" customFormat="1" s="394">
      <c r="C581" s="392" t="n"/>
      <c r="D581" s="396" t="n"/>
      <c r="E581" s="397" t="n"/>
      <c r="F581" s="396" t="n"/>
      <c r="G581" s="397" t="n"/>
      <c r="H581" s="397" t="n"/>
      <c r="I581" s="397" t="n"/>
      <c r="J581" s="3163" t="n"/>
      <c r="K581" s="397" t="n"/>
      <c r="L581" s="3163" t="n"/>
      <c r="O581" s="392" t="n"/>
      <c r="P581" s="392" t="n"/>
      <c r="Q581" s="392" t="n"/>
      <c r="R581" s="392" t="n"/>
      <c r="S581" s="392" t="n"/>
      <c r="T581" s="392" t="n"/>
      <c r="U581" s="392" t="n"/>
      <c r="V581" s="392" t="n"/>
      <c r="W581" s="392" t="n"/>
    </row>
    <row r="582" customFormat="1" s="394">
      <c r="C582" s="392" t="n"/>
      <c r="D582" s="396" t="n"/>
      <c r="E582" s="397" t="n"/>
      <c r="F582" s="396" t="n"/>
      <c r="G582" s="397" t="n"/>
      <c r="H582" s="397" t="n"/>
      <c r="I582" s="397" t="n"/>
      <c r="J582" s="3163" t="n"/>
      <c r="K582" s="397" t="n"/>
      <c r="L582" s="3163" t="n"/>
      <c r="O582" s="392" t="n"/>
      <c r="P582" s="392" t="n"/>
      <c r="Q582" s="392" t="n"/>
      <c r="R582" s="392" t="n"/>
      <c r="S582" s="392" t="n"/>
      <c r="T582" s="392" t="n"/>
      <c r="U582" s="392" t="n"/>
      <c r="V582" s="392" t="n"/>
      <c r="W582" s="392" t="n"/>
    </row>
    <row r="583" customFormat="1" s="394">
      <c r="C583" s="392" t="n"/>
      <c r="D583" s="396" t="n"/>
      <c r="E583" s="397" t="n"/>
      <c r="F583" s="396" t="n"/>
      <c r="G583" s="397" t="n"/>
      <c r="H583" s="397" t="n"/>
      <c r="I583" s="397" t="n"/>
      <c r="J583" s="3163" t="n"/>
      <c r="K583" s="397" t="n"/>
      <c r="L583" s="3163" t="n"/>
      <c r="O583" s="392" t="n"/>
      <c r="P583" s="392" t="n"/>
      <c r="Q583" s="392" t="n"/>
      <c r="R583" s="392" t="n"/>
      <c r="S583" s="392" t="n"/>
      <c r="T583" s="392" t="n"/>
      <c r="U583" s="392" t="n"/>
      <c r="V583" s="392" t="n"/>
      <c r="W583" s="392" t="n"/>
    </row>
    <row r="584" customFormat="1" s="394">
      <c r="C584" s="392" t="n"/>
      <c r="D584" s="396" t="n"/>
      <c r="E584" s="397" t="n"/>
      <c r="F584" s="396" t="n"/>
      <c r="G584" s="397" t="n"/>
      <c r="H584" s="397" t="n"/>
      <c r="I584" s="397" t="n"/>
      <c r="J584" s="3163" t="n"/>
      <c r="K584" s="397" t="n"/>
      <c r="L584" s="3163" t="n"/>
      <c r="O584" s="392" t="n"/>
      <c r="P584" s="392" t="n"/>
      <c r="Q584" s="392" t="n"/>
      <c r="R584" s="392" t="n"/>
      <c r="S584" s="392" t="n"/>
      <c r="T584" s="392" t="n"/>
      <c r="U584" s="392" t="n"/>
      <c r="V584" s="392" t="n"/>
      <c r="W584" s="392" t="n"/>
    </row>
    <row r="585" customFormat="1" s="394">
      <c r="C585" s="392" t="n"/>
      <c r="D585" s="396" t="n"/>
      <c r="E585" s="397" t="n"/>
      <c r="F585" s="396" t="n"/>
      <c r="G585" s="397" t="n"/>
      <c r="H585" s="397" t="n"/>
      <c r="I585" s="397" t="n"/>
      <c r="J585" s="3163" t="n"/>
      <c r="K585" s="397" t="n"/>
      <c r="L585" s="3163" t="n"/>
      <c r="O585" s="392" t="n"/>
      <c r="P585" s="392" t="n"/>
      <c r="Q585" s="392" t="n"/>
      <c r="R585" s="392" t="n"/>
      <c r="S585" s="392" t="n"/>
      <c r="T585" s="392" t="n"/>
      <c r="U585" s="392" t="n"/>
      <c r="V585" s="392" t="n"/>
      <c r="W585" s="392" t="n"/>
    </row>
    <row r="586" customFormat="1" s="394">
      <c r="C586" s="392" t="n"/>
      <c r="D586" s="396" t="n"/>
      <c r="E586" s="397" t="n"/>
      <c r="F586" s="396" t="n"/>
      <c r="G586" s="397" t="n"/>
      <c r="H586" s="397" t="n"/>
      <c r="I586" s="397" t="n"/>
      <c r="J586" s="3163" t="n"/>
      <c r="K586" s="397" t="n"/>
      <c r="L586" s="3163" t="n"/>
      <c r="O586" s="392" t="n"/>
      <c r="P586" s="392" t="n"/>
      <c r="Q586" s="392" t="n"/>
      <c r="R586" s="392" t="n"/>
      <c r="S586" s="392" t="n"/>
      <c r="T586" s="392" t="n"/>
      <c r="U586" s="392" t="n"/>
      <c r="V586" s="392" t="n"/>
      <c r="W586" s="392" t="n"/>
    </row>
    <row r="587" customFormat="1" s="394">
      <c r="C587" s="392" t="n"/>
      <c r="D587" s="396" t="n"/>
      <c r="E587" s="397" t="n"/>
      <c r="F587" s="396" t="n"/>
      <c r="G587" s="397" t="n"/>
      <c r="H587" s="397" t="n"/>
      <c r="I587" s="397" t="n"/>
      <c r="J587" s="3163" t="n"/>
      <c r="K587" s="397" t="n"/>
      <c r="L587" s="3163" t="n"/>
      <c r="O587" s="392" t="n"/>
      <c r="P587" s="392" t="n"/>
      <c r="Q587" s="392" t="n"/>
      <c r="R587" s="392" t="n"/>
      <c r="S587" s="392" t="n"/>
      <c r="T587" s="392" t="n"/>
      <c r="U587" s="392" t="n"/>
      <c r="V587" s="392" t="n"/>
      <c r="W587" s="392" t="n"/>
    </row>
    <row r="588" customFormat="1" s="394">
      <c r="C588" s="392" t="n"/>
      <c r="D588" s="396" t="n"/>
      <c r="E588" s="397" t="n"/>
      <c r="F588" s="396" t="n"/>
      <c r="G588" s="397" t="n"/>
      <c r="H588" s="397" t="n"/>
      <c r="I588" s="397" t="n"/>
      <c r="J588" s="3163" t="n"/>
      <c r="K588" s="397" t="n"/>
      <c r="L588" s="3163" t="n"/>
      <c r="O588" s="392" t="n"/>
      <c r="P588" s="392" t="n"/>
      <c r="Q588" s="392" t="n"/>
      <c r="R588" s="392" t="n"/>
      <c r="S588" s="392" t="n"/>
      <c r="T588" s="392" t="n"/>
      <c r="U588" s="392" t="n"/>
      <c r="V588" s="392" t="n"/>
      <c r="W588" s="392" t="n"/>
    </row>
    <row r="589" customFormat="1" s="394">
      <c r="C589" s="392" t="n"/>
      <c r="D589" s="396" t="n"/>
      <c r="E589" s="397" t="n"/>
      <c r="F589" s="396" t="n"/>
      <c r="G589" s="397" t="n"/>
      <c r="H589" s="397" t="n"/>
      <c r="I589" s="397" t="n"/>
      <c r="J589" s="3163" t="n"/>
      <c r="K589" s="397" t="n"/>
      <c r="L589" s="3163" t="n"/>
      <c r="O589" s="392" t="n"/>
      <c r="P589" s="392" t="n"/>
      <c r="Q589" s="392" t="n"/>
      <c r="R589" s="392" t="n"/>
      <c r="S589" s="392" t="n"/>
      <c r="T589" s="392" t="n"/>
      <c r="U589" s="392" t="n"/>
      <c r="V589" s="392" t="n"/>
      <c r="W589" s="392" t="n"/>
    </row>
    <row r="590" customFormat="1" s="394">
      <c r="C590" s="392" t="n"/>
      <c r="D590" s="396" t="n"/>
      <c r="E590" s="397" t="n"/>
      <c r="F590" s="396" t="n"/>
      <c r="G590" s="397" t="n"/>
      <c r="H590" s="397" t="n"/>
      <c r="I590" s="397" t="n"/>
      <c r="J590" s="3163" t="n"/>
      <c r="K590" s="397" t="n"/>
      <c r="L590" s="3163" t="n"/>
      <c r="O590" s="392" t="n"/>
      <c r="P590" s="392" t="n"/>
      <c r="Q590" s="392" t="n"/>
      <c r="R590" s="392" t="n"/>
      <c r="S590" s="392" t="n"/>
      <c r="T590" s="392" t="n"/>
      <c r="U590" s="392" t="n"/>
      <c r="V590" s="392" t="n"/>
      <c r="W590" s="392" t="n"/>
    </row>
    <row r="591" customFormat="1" s="394">
      <c r="C591" s="392" t="n"/>
      <c r="D591" s="396" t="n"/>
      <c r="E591" s="397" t="n"/>
      <c r="F591" s="396" t="n"/>
      <c r="G591" s="397" t="n"/>
      <c r="H591" s="397" t="n"/>
      <c r="I591" s="397" t="n"/>
      <c r="J591" s="3163" t="n"/>
      <c r="K591" s="397" t="n"/>
      <c r="L591" s="3163" t="n"/>
      <c r="O591" s="392" t="n"/>
      <c r="P591" s="392" t="n"/>
      <c r="Q591" s="392" t="n"/>
      <c r="R591" s="392" t="n"/>
      <c r="S591" s="392" t="n"/>
      <c r="T591" s="392" t="n"/>
      <c r="U591" s="392" t="n"/>
      <c r="V591" s="392" t="n"/>
      <c r="W591" s="392" t="n"/>
    </row>
    <row r="592" customFormat="1" s="394">
      <c r="C592" s="392" t="n"/>
      <c r="D592" s="396" t="n"/>
      <c r="E592" s="397" t="n"/>
      <c r="F592" s="396" t="n"/>
      <c r="G592" s="397" t="n"/>
      <c r="H592" s="397" t="n"/>
      <c r="I592" s="397" t="n"/>
      <c r="J592" s="3163" t="n"/>
      <c r="K592" s="397" t="n"/>
      <c r="L592" s="3163" t="n"/>
      <c r="O592" s="392" t="n"/>
      <c r="P592" s="392" t="n"/>
      <c r="Q592" s="392" t="n"/>
      <c r="R592" s="392" t="n"/>
      <c r="S592" s="392" t="n"/>
      <c r="T592" s="392" t="n"/>
      <c r="U592" s="392" t="n"/>
      <c r="V592" s="392" t="n"/>
      <c r="W592" s="392" t="n"/>
    </row>
    <row r="593" customFormat="1" s="394">
      <c r="C593" s="392" t="n"/>
      <c r="D593" s="396" t="n"/>
      <c r="E593" s="397" t="n"/>
      <c r="F593" s="396" t="n"/>
      <c r="G593" s="397" t="n"/>
      <c r="H593" s="397" t="n"/>
      <c r="I593" s="397" t="n"/>
      <c r="J593" s="3163" t="n"/>
      <c r="K593" s="397" t="n"/>
      <c r="L593" s="3163" t="n"/>
      <c r="O593" s="392" t="n"/>
      <c r="P593" s="392" t="n"/>
      <c r="Q593" s="392" t="n"/>
      <c r="R593" s="392" t="n"/>
      <c r="S593" s="392" t="n"/>
      <c r="T593" s="392" t="n"/>
      <c r="U593" s="392" t="n"/>
      <c r="V593" s="392" t="n"/>
      <c r="W593" s="392" t="n"/>
    </row>
    <row r="594" customFormat="1" s="394">
      <c r="C594" s="392" t="n"/>
      <c r="D594" s="396" t="n"/>
      <c r="E594" s="397" t="n"/>
      <c r="F594" s="396" t="n"/>
      <c r="G594" s="397" t="n"/>
      <c r="H594" s="397" t="n"/>
      <c r="I594" s="397" t="n"/>
      <c r="J594" s="3163" t="n"/>
      <c r="K594" s="397" t="n"/>
      <c r="L594" s="3163" t="n"/>
      <c r="O594" s="392" t="n"/>
      <c r="P594" s="392" t="n"/>
      <c r="Q594" s="392" t="n"/>
      <c r="R594" s="392" t="n"/>
      <c r="S594" s="392" t="n"/>
      <c r="T594" s="392" t="n"/>
      <c r="U594" s="392" t="n"/>
      <c r="V594" s="392" t="n"/>
      <c r="W594" s="392" t="n"/>
    </row>
    <row r="595" customFormat="1" s="394">
      <c r="C595" s="392" t="n"/>
      <c r="D595" s="396" t="n"/>
      <c r="E595" s="397" t="n"/>
      <c r="F595" s="396" t="n"/>
      <c r="G595" s="397" t="n"/>
      <c r="H595" s="397" t="n"/>
      <c r="I595" s="397" t="n"/>
      <c r="J595" s="3163" t="n"/>
      <c r="K595" s="397" t="n"/>
      <c r="L595" s="3163" t="n"/>
      <c r="O595" s="392" t="n"/>
      <c r="P595" s="392" t="n"/>
      <c r="Q595" s="392" t="n"/>
      <c r="R595" s="392" t="n"/>
      <c r="S595" s="392" t="n"/>
      <c r="T595" s="392" t="n"/>
      <c r="U595" s="392" t="n"/>
      <c r="V595" s="392" t="n"/>
      <c r="W595" s="392" t="n"/>
    </row>
    <row r="596" customFormat="1" s="394">
      <c r="C596" s="392" t="n"/>
      <c r="D596" s="396" t="n"/>
      <c r="E596" s="397" t="n"/>
      <c r="F596" s="396" t="n"/>
      <c r="G596" s="397" t="n"/>
      <c r="H596" s="397" t="n"/>
      <c r="I596" s="397" t="n"/>
      <c r="J596" s="3163" t="n"/>
      <c r="K596" s="397" t="n"/>
      <c r="L596" s="3163" t="n"/>
      <c r="O596" s="392" t="n"/>
      <c r="P596" s="392" t="n"/>
      <c r="Q596" s="392" t="n"/>
      <c r="R596" s="392" t="n"/>
      <c r="S596" s="392" t="n"/>
      <c r="T596" s="392" t="n"/>
      <c r="U596" s="392" t="n"/>
      <c r="V596" s="392" t="n"/>
      <c r="W596" s="392" t="n"/>
    </row>
    <row r="597" customFormat="1" s="394">
      <c r="C597" s="392" t="n"/>
      <c r="D597" s="396" t="n"/>
      <c r="E597" s="397" t="n"/>
      <c r="F597" s="396" t="n"/>
      <c r="G597" s="397" t="n"/>
      <c r="H597" s="397" t="n"/>
      <c r="I597" s="397" t="n"/>
      <c r="J597" s="3163" t="n"/>
      <c r="K597" s="397" t="n"/>
      <c r="L597" s="3163" t="n"/>
      <c r="O597" s="392" t="n"/>
      <c r="P597" s="392" t="n"/>
      <c r="Q597" s="392" t="n"/>
      <c r="R597" s="392" t="n"/>
      <c r="S597" s="392" t="n"/>
      <c r="T597" s="392" t="n"/>
      <c r="U597" s="392" t="n"/>
      <c r="V597" s="392" t="n"/>
      <c r="W597" s="392" t="n"/>
    </row>
    <row r="598" customFormat="1" s="394">
      <c r="C598" s="392" t="n"/>
      <c r="D598" s="396" t="n"/>
      <c r="E598" s="397" t="n"/>
      <c r="F598" s="396" t="n"/>
      <c r="G598" s="397" t="n"/>
      <c r="H598" s="397" t="n"/>
      <c r="I598" s="397" t="n"/>
      <c r="J598" s="3163" t="n"/>
      <c r="K598" s="397" t="n"/>
      <c r="L598" s="3163" t="n"/>
      <c r="O598" s="392" t="n"/>
      <c r="P598" s="392" t="n"/>
      <c r="Q598" s="392" t="n"/>
      <c r="R598" s="392" t="n"/>
      <c r="S598" s="392" t="n"/>
      <c r="T598" s="392" t="n"/>
      <c r="U598" s="392" t="n"/>
      <c r="V598" s="392" t="n"/>
      <c r="W598" s="392" t="n"/>
    </row>
    <row r="599" customFormat="1" s="394">
      <c r="C599" s="392" t="n"/>
      <c r="D599" s="396" t="n"/>
      <c r="E599" s="397" t="n"/>
      <c r="F599" s="396" t="n"/>
      <c r="G599" s="397" t="n"/>
      <c r="H599" s="397" t="n"/>
      <c r="I599" s="397" t="n"/>
      <c r="J599" s="3163" t="n"/>
      <c r="K599" s="397" t="n"/>
      <c r="L599" s="3163" t="n"/>
      <c r="O599" s="392" t="n"/>
      <c r="P599" s="392" t="n"/>
      <c r="Q599" s="392" t="n"/>
      <c r="R599" s="392" t="n"/>
      <c r="S599" s="392" t="n"/>
      <c r="T599" s="392" t="n"/>
      <c r="U599" s="392" t="n"/>
      <c r="V599" s="392" t="n"/>
      <c r="W599" s="392" t="n"/>
    </row>
    <row r="600" customFormat="1" s="394">
      <c r="C600" s="392" t="n"/>
      <c r="D600" s="396" t="n"/>
      <c r="E600" s="397" t="n"/>
      <c r="F600" s="396" t="n"/>
      <c r="G600" s="397" t="n"/>
      <c r="H600" s="397" t="n"/>
      <c r="I600" s="397" t="n"/>
      <c r="J600" s="3163" t="n"/>
      <c r="K600" s="397" t="n"/>
      <c r="L600" s="3163" t="n"/>
      <c r="O600" s="392" t="n"/>
      <c r="P600" s="392" t="n"/>
      <c r="Q600" s="392" t="n"/>
      <c r="R600" s="392" t="n"/>
      <c r="S600" s="392" t="n"/>
      <c r="T600" s="392" t="n"/>
      <c r="U600" s="392" t="n"/>
      <c r="V600" s="392" t="n"/>
      <c r="W600" s="392" t="n"/>
    </row>
    <row r="601" customFormat="1" s="394">
      <c r="C601" s="392" t="n"/>
      <c r="D601" s="396" t="n"/>
      <c r="E601" s="397" t="n"/>
      <c r="F601" s="396" t="n"/>
      <c r="G601" s="397" t="n"/>
      <c r="H601" s="397" t="n"/>
      <c r="I601" s="397" t="n"/>
      <c r="J601" s="3163" t="n"/>
      <c r="K601" s="397" t="n"/>
      <c r="L601" s="3163" t="n"/>
      <c r="O601" s="392" t="n"/>
      <c r="P601" s="392" t="n"/>
      <c r="Q601" s="392" t="n"/>
      <c r="R601" s="392" t="n"/>
      <c r="S601" s="392" t="n"/>
      <c r="T601" s="392" t="n"/>
      <c r="U601" s="392" t="n"/>
      <c r="V601" s="392" t="n"/>
      <c r="W601" s="392" t="n"/>
    </row>
    <row r="602" customFormat="1" s="394">
      <c r="C602" s="392" t="n"/>
      <c r="D602" s="396" t="n"/>
      <c r="E602" s="397" t="n"/>
      <c r="F602" s="396" t="n"/>
      <c r="G602" s="397" t="n"/>
      <c r="H602" s="397" t="n"/>
      <c r="I602" s="397" t="n"/>
      <c r="J602" s="3163" t="n"/>
      <c r="K602" s="397" t="n"/>
      <c r="L602" s="3163" t="n"/>
      <c r="O602" s="392" t="n"/>
      <c r="P602" s="392" t="n"/>
      <c r="Q602" s="392" t="n"/>
      <c r="R602" s="392" t="n"/>
      <c r="S602" s="392" t="n"/>
      <c r="T602" s="392" t="n"/>
      <c r="U602" s="392" t="n"/>
      <c r="V602" s="392" t="n"/>
      <c r="W602" s="392" t="n"/>
    </row>
    <row r="603" customFormat="1" s="394">
      <c r="C603" s="392" t="n"/>
      <c r="D603" s="396" t="n"/>
      <c r="E603" s="397" t="n"/>
      <c r="F603" s="396" t="n"/>
      <c r="G603" s="397" t="n"/>
      <c r="H603" s="397" t="n"/>
      <c r="I603" s="397" t="n"/>
      <c r="J603" s="3163" t="n"/>
      <c r="K603" s="397" t="n"/>
      <c r="L603" s="3163" t="n"/>
      <c r="O603" s="392" t="n"/>
      <c r="P603" s="392" t="n"/>
      <c r="Q603" s="392" t="n"/>
      <c r="R603" s="392" t="n"/>
      <c r="S603" s="392" t="n"/>
      <c r="T603" s="392" t="n"/>
      <c r="U603" s="392" t="n"/>
      <c r="V603" s="392" t="n"/>
      <c r="W603" s="392" t="n"/>
    </row>
    <row r="604" customFormat="1" s="394">
      <c r="C604" s="392" t="n"/>
      <c r="D604" s="396" t="n"/>
      <c r="E604" s="397" t="n"/>
      <c r="F604" s="396" t="n"/>
      <c r="G604" s="397" t="n"/>
      <c r="H604" s="397" t="n"/>
      <c r="I604" s="397" t="n"/>
      <c r="J604" s="3163" t="n"/>
      <c r="K604" s="397" t="n"/>
      <c r="L604" s="3163" t="n"/>
      <c r="O604" s="392" t="n"/>
      <c r="P604" s="392" t="n"/>
      <c r="Q604" s="392" t="n"/>
      <c r="R604" s="392" t="n"/>
      <c r="S604" s="392" t="n"/>
      <c r="T604" s="392" t="n"/>
      <c r="U604" s="392" t="n"/>
      <c r="V604" s="392" t="n"/>
      <c r="W604" s="392" t="n"/>
    </row>
    <row r="605" customFormat="1" s="394">
      <c r="C605" s="392" t="n"/>
      <c r="D605" s="396" t="n"/>
      <c r="E605" s="397" t="n"/>
      <c r="F605" s="396" t="n"/>
      <c r="G605" s="397" t="n"/>
      <c r="H605" s="397" t="n"/>
      <c r="I605" s="397" t="n"/>
      <c r="J605" s="3163" t="n"/>
      <c r="K605" s="397" t="n"/>
      <c r="L605" s="3163" t="n"/>
      <c r="O605" s="392" t="n"/>
      <c r="P605" s="392" t="n"/>
      <c r="Q605" s="392" t="n"/>
      <c r="R605" s="392" t="n"/>
      <c r="S605" s="392" t="n"/>
      <c r="T605" s="392" t="n"/>
      <c r="U605" s="392" t="n"/>
      <c r="V605" s="392" t="n"/>
      <c r="W605" s="392" t="n"/>
    </row>
    <row r="606" customFormat="1" s="394">
      <c r="C606" s="392" t="n"/>
      <c r="D606" s="396" t="n"/>
      <c r="E606" s="397" t="n"/>
      <c r="F606" s="396" t="n"/>
      <c r="G606" s="397" t="n"/>
      <c r="H606" s="397" t="n"/>
      <c r="I606" s="397" t="n"/>
      <c r="J606" s="3163" t="n"/>
      <c r="K606" s="397" t="n"/>
      <c r="L606" s="3163" t="n"/>
      <c r="O606" s="392" t="n"/>
      <c r="P606" s="392" t="n"/>
      <c r="Q606" s="392" t="n"/>
      <c r="R606" s="392" t="n"/>
      <c r="S606" s="392" t="n"/>
      <c r="T606" s="392" t="n"/>
      <c r="U606" s="392" t="n"/>
      <c r="V606" s="392" t="n"/>
      <c r="W606" s="392" t="n"/>
    </row>
    <row r="607" customFormat="1" s="394">
      <c r="C607" s="392" t="n"/>
      <c r="D607" s="396" t="n"/>
      <c r="E607" s="397" t="n"/>
      <c r="F607" s="396" t="n"/>
      <c r="G607" s="397" t="n"/>
      <c r="H607" s="397" t="n"/>
      <c r="I607" s="397" t="n"/>
      <c r="J607" s="3163" t="n"/>
      <c r="K607" s="397" t="n"/>
      <c r="L607" s="3163" t="n"/>
      <c r="O607" s="392" t="n"/>
      <c r="P607" s="392" t="n"/>
      <c r="Q607" s="392" t="n"/>
      <c r="R607" s="392" t="n"/>
      <c r="S607" s="392" t="n"/>
      <c r="T607" s="392" t="n"/>
      <c r="U607" s="392" t="n"/>
      <c r="V607" s="392" t="n"/>
      <c r="W607" s="392" t="n"/>
    </row>
    <row r="608" customFormat="1" s="394">
      <c r="C608" s="392" t="n"/>
      <c r="D608" s="396" t="n"/>
      <c r="E608" s="397" t="n"/>
      <c r="F608" s="396" t="n"/>
      <c r="G608" s="397" t="n"/>
      <c r="H608" s="397" t="n"/>
      <c r="I608" s="397" t="n"/>
      <c r="J608" s="3163" t="n"/>
      <c r="K608" s="397" t="n"/>
      <c r="L608" s="3163" t="n"/>
      <c r="O608" s="392" t="n"/>
      <c r="P608" s="392" t="n"/>
      <c r="Q608" s="392" t="n"/>
      <c r="R608" s="392" t="n"/>
      <c r="S608" s="392" t="n"/>
      <c r="T608" s="392" t="n"/>
      <c r="U608" s="392" t="n"/>
      <c r="V608" s="392" t="n"/>
      <c r="W608" s="392" t="n"/>
    </row>
    <row r="609" customFormat="1" s="394">
      <c r="C609" s="392" t="n"/>
      <c r="D609" s="396" t="n"/>
      <c r="E609" s="397" t="n"/>
      <c r="F609" s="396" t="n"/>
      <c r="G609" s="397" t="n"/>
      <c r="H609" s="397" t="n"/>
      <c r="I609" s="397" t="n"/>
      <c r="J609" s="3163" t="n"/>
      <c r="K609" s="397" t="n"/>
      <c r="L609" s="3163" t="n"/>
      <c r="O609" s="392" t="n"/>
      <c r="P609" s="392" t="n"/>
      <c r="Q609" s="392" t="n"/>
      <c r="R609" s="392" t="n"/>
      <c r="S609" s="392" t="n"/>
      <c r="T609" s="392" t="n"/>
      <c r="U609" s="392" t="n"/>
      <c r="V609" s="392" t="n"/>
      <c r="W609" s="392" t="n"/>
    </row>
    <row r="610" customFormat="1" s="394">
      <c r="C610" s="392" t="n"/>
      <c r="D610" s="396" t="n"/>
      <c r="E610" s="397" t="n"/>
      <c r="F610" s="396" t="n"/>
      <c r="G610" s="397" t="n"/>
      <c r="H610" s="397" t="n"/>
      <c r="I610" s="397" t="n"/>
      <c r="J610" s="3163" t="n"/>
      <c r="K610" s="397" t="n"/>
      <c r="L610" s="3163" t="n"/>
      <c r="O610" s="392" t="n"/>
      <c r="P610" s="392" t="n"/>
      <c r="Q610" s="392" t="n"/>
      <c r="R610" s="392" t="n"/>
      <c r="S610" s="392" t="n"/>
      <c r="T610" s="392" t="n"/>
      <c r="U610" s="392" t="n"/>
      <c r="V610" s="392" t="n"/>
      <c r="W610" s="392" t="n"/>
    </row>
    <row r="611" customFormat="1" s="394">
      <c r="C611" s="392" t="n"/>
      <c r="D611" s="396" t="n"/>
      <c r="E611" s="397" t="n"/>
      <c r="F611" s="396" t="n"/>
      <c r="G611" s="397" t="n"/>
      <c r="H611" s="397" t="n"/>
      <c r="I611" s="397" t="n"/>
      <c r="J611" s="3163" t="n"/>
      <c r="K611" s="397" t="n"/>
      <c r="L611" s="3163" t="n"/>
      <c r="O611" s="392" t="n"/>
      <c r="P611" s="392" t="n"/>
      <c r="Q611" s="392" t="n"/>
      <c r="R611" s="392" t="n"/>
      <c r="S611" s="392" t="n"/>
      <c r="T611" s="392" t="n"/>
      <c r="U611" s="392" t="n"/>
      <c r="V611" s="392" t="n"/>
      <c r="W611" s="392" t="n"/>
    </row>
    <row r="612" customFormat="1" s="394">
      <c r="C612" s="392" t="n"/>
      <c r="D612" s="396" t="n"/>
      <c r="E612" s="397" t="n"/>
      <c r="F612" s="396" t="n"/>
      <c r="G612" s="397" t="n"/>
      <c r="H612" s="397" t="n"/>
      <c r="I612" s="397" t="n"/>
      <c r="J612" s="3163" t="n"/>
      <c r="K612" s="397" t="n"/>
      <c r="L612" s="3163" t="n"/>
      <c r="O612" s="392" t="n"/>
      <c r="P612" s="392" t="n"/>
      <c r="Q612" s="392" t="n"/>
      <c r="R612" s="392" t="n"/>
      <c r="S612" s="392" t="n"/>
      <c r="T612" s="392" t="n"/>
      <c r="U612" s="392" t="n"/>
      <c r="V612" s="392" t="n"/>
      <c r="W612" s="392" t="n"/>
    </row>
    <row r="613" customFormat="1" s="394">
      <c r="C613" s="392" t="n"/>
      <c r="D613" s="396" t="n"/>
      <c r="E613" s="397" t="n"/>
      <c r="F613" s="396" t="n"/>
      <c r="G613" s="397" t="n"/>
      <c r="H613" s="397" t="n"/>
      <c r="I613" s="397" t="n"/>
      <c r="J613" s="3163" t="n"/>
      <c r="K613" s="397" t="n"/>
      <c r="L613" s="3163" t="n"/>
      <c r="O613" s="392" t="n"/>
      <c r="P613" s="392" t="n"/>
      <c r="Q613" s="392" t="n"/>
      <c r="R613" s="392" t="n"/>
      <c r="S613" s="392" t="n"/>
      <c r="T613" s="392" t="n"/>
      <c r="U613" s="392" t="n"/>
      <c r="V613" s="392" t="n"/>
      <c r="W613" s="392" t="n"/>
    </row>
    <row r="614" customFormat="1" s="394">
      <c r="C614" s="392" t="n"/>
      <c r="D614" s="396" t="n"/>
      <c r="E614" s="397" t="n"/>
      <c r="F614" s="396" t="n"/>
      <c r="G614" s="397" t="n"/>
      <c r="H614" s="397" t="n"/>
      <c r="I614" s="397" t="n"/>
      <c r="J614" s="3163" t="n"/>
      <c r="K614" s="397" t="n"/>
      <c r="L614" s="3163" t="n"/>
      <c r="O614" s="392" t="n"/>
      <c r="P614" s="392" t="n"/>
      <c r="Q614" s="392" t="n"/>
      <c r="R614" s="392" t="n"/>
      <c r="S614" s="392" t="n"/>
      <c r="T614" s="392" t="n"/>
      <c r="U614" s="392" t="n"/>
      <c r="V614" s="392" t="n"/>
      <c r="W614" s="392" t="n"/>
    </row>
    <row r="615" customFormat="1" s="394">
      <c r="C615" s="392" t="n"/>
      <c r="D615" s="396" t="n"/>
      <c r="E615" s="397" t="n"/>
      <c r="F615" s="396" t="n"/>
      <c r="G615" s="397" t="n"/>
      <c r="H615" s="397" t="n"/>
      <c r="I615" s="397" t="n"/>
      <c r="J615" s="3163" t="n"/>
      <c r="K615" s="397" t="n"/>
      <c r="L615" s="3163" t="n"/>
      <c r="O615" s="392" t="n"/>
      <c r="P615" s="392" t="n"/>
      <c r="Q615" s="392" t="n"/>
      <c r="R615" s="392" t="n"/>
      <c r="S615" s="392" t="n"/>
      <c r="T615" s="392" t="n"/>
      <c r="U615" s="392" t="n"/>
      <c r="V615" s="392" t="n"/>
      <c r="W615" s="392" t="n"/>
    </row>
    <row r="616" customFormat="1" s="394">
      <c r="C616" s="392" t="n"/>
      <c r="D616" s="396" t="n"/>
      <c r="E616" s="397" t="n"/>
      <c r="F616" s="396" t="n"/>
      <c r="G616" s="397" t="n"/>
      <c r="H616" s="397" t="n"/>
      <c r="I616" s="397" t="n"/>
      <c r="J616" s="3163" t="n"/>
      <c r="K616" s="397" t="n"/>
      <c r="L616" s="3163" t="n"/>
      <c r="O616" s="392" t="n"/>
      <c r="P616" s="392" t="n"/>
      <c r="Q616" s="392" t="n"/>
      <c r="R616" s="392" t="n"/>
      <c r="S616" s="392" t="n"/>
      <c r="T616" s="392" t="n"/>
      <c r="U616" s="392" t="n"/>
      <c r="V616" s="392" t="n"/>
      <c r="W616" s="392" t="n"/>
    </row>
    <row r="617" customFormat="1" s="394">
      <c r="C617" s="392" t="n"/>
      <c r="D617" s="396" t="n"/>
      <c r="E617" s="397" t="n"/>
      <c r="F617" s="396" t="n"/>
      <c r="G617" s="397" t="n"/>
      <c r="H617" s="397" t="n"/>
      <c r="I617" s="397" t="n"/>
      <c r="J617" s="3163" t="n"/>
      <c r="K617" s="397" t="n"/>
      <c r="L617" s="3163" t="n"/>
      <c r="O617" s="392" t="n"/>
      <c r="P617" s="392" t="n"/>
      <c r="Q617" s="392" t="n"/>
      <c r="R617" s="392" t="n"/>
      <c r="S617" s="392" t="n"/>
      <c r="T617" s="392" t="n"/>
      <c r="U617" s="392" t="n"/>
      <c r="V617" s="392" t="n"/>
      <c r="W617" s="392" t="n"/>
    </row>
    <row r="618" customFormat="1" s="394">
      <c r="C618" s="392" t="n"/>
      <c r="D618" s="396" t="n"/>
      <c r="E618" s="397" t="n"/>
      <c r="F618" s="396" t="n"/>
      <c r="G618" s="397" t="n"/>
      <c r="H618" s="397" t="n"/>
      <c r="I618" s="397" t="n"/>
      <c r="J618" s="3163" t="n"/>
      <c r="K618" s="397" t="n"/>
      <c r="L618" s="3163" t="n"/>
      <c r="O618" s="392" t="n"/>
      <c r="P618" s="392" t="n"/>
      <c r="Q618" s="392" t="n"/>
      <c r="R618" s="392" t="n"/>
      <c r="S618" s="392" t="n"/>
      <c r="T618" s="392" t="n"/>
      <c r="U618" s="392" t="n"/>
      <c r="V618" s="392" t="n"/>
      <c r="W618" s="392" t="n"/>
    </row>
    <row r="619" customFormat="1" s="394">
      <c r="C619" s="392" t="n"/>
      <c r="D619" s="396" t="n"/>
      <c r="E619" s="397" t="n"/>
      <c r="F619" s="396" t="n"/>
      <c r="G619" s="397" t="n"/>
      <c r="H619" s="397" t="n"/>
      <c r="I619" s="397" t="n"/>
      <c r="J619" s="3163" t="n"/>
      <c r="K619" s="397" t="n"/>
      <c r="L619" s="3163" t="n"/>
      <c r="O619" s="392" t="n"/>
      <c r="P619" s="392" t="n"/>
      <c r="Q619" s="392" t="n"/>
      <c r="R619" s="392" t="n"/>
      <c r="S619" s="392" t="n"/>
      <c r="T619" s="392" t="n"/>
      <c r="U619" s="392" t="n"/>
      <c r="V619" s="392" t="n"/>
      <c r="W619" s="392" t="n"/>
    </row>
    <row r="620" customFormat="1" s="394">
      <c r="C620" s="392" t="n"/>
      <c r="D620" s="396" t="n"/>
      <c r="E620" s="397" t="n"/>
      <c r="F620" s="396" t="n"/>
      <c r="G620" s="397" t="n"/>
      <c r="H620" s="397" t="n"/>
      <c r="I620" s="397" t="n"/>
      <c r="J620" s="3163" t="n"/>
      <c r="K620" s="397" t="n"/>
      <c r="L620" s="3163" t="n"/>
      <c r="O620" s="392" t="n"/>
      <c r="P620" s="392" t="n"/>
      <c r="Q620" s="392" t="n"/>
      <c r="R620" s="392" t="n"/>
      <c r="S620" s="392" t="n"/>
      <c r="T620" s="392" t="n"/>
      <c r="U620" s="392" t="n"/>
      <c r="V620" s="392" t="n"/>
      <c r="W620" s="392" t="n"/>
    </row>
    <row r="621" customFormat="1" s="394">
      <c r="C621" s="392" t="n"/>
      <c r="D621" s="396" t="n"/>
      <c r="E621" s="397" t="n"/>
      <c r="F621" s="396" t="n"/>
      <c r="G621" s="397" t="n"/>
      <c r="H621" s="397" t="n"/>
      <c r="I621" s="397" t="n"/>
      <c r="J621" s="3163" t="n"/>
      <c r="K621" s="397" t="n"/>
      <c r="L621" s="3163" t="n"/>
      <c r="O621" s="392" t="n"/>
      <c r="P621" s="392" t="n"/>
      <c r="Q621" s="392" t="n"/>
      <c r="R621" s="392" t="n"/>
      <c r="S621" s="392" t="n"/>
      <c r="T621" s="392" t="n"/>
      <c r="U621" s="392" t="n"/>
      <c r="V621" s="392" t="n"/>
      <c r="W621" s="392" t="n"/>
    </row>
    <row r="622" customFormat="1" s="394">
      <c r="C622" s="392" t="n"/>
      <c r="D622" s="396" t="n"/>
      <c r="E622" s="397" t="n"/>
      <c r="F622" s="396" t="n"/>
      <c r="G622" s="397" t="n"/>
      <c r="H622" s="397" t="n"/>
      <c r="I622" s="397" t="n"/>
      <c r="J622" s="3163" t="n"/>
      <c r="K622" s="397" t="n"/>
      <c r="L622" s="3163" t="n"/>
      <c r="O622" s="392" t="n"/>
      <c r="P622" s="392" t="n"/>
      <c r="Q622" s="392" t="n"/>
      <c r="R622" s="392" t="n"/>
      <c r="S622" s="392" t="n"/>
      <c r="T622" s="392" t="n"/>
      <c r="U622" s="392" t="n"/>
      <c r="V622" s="392" t="n"/>
      <c r="W622" s="392" t="n"/>
    </row>
    <row r="623" customFormat="1" s="394">
      <c r="C623" s="392" t="n"/>
      <c r="D623" s="396" t="n"/>
      <c r="E623" s="397" t="n"/>
      <c r="F623" s="396" t="n"/>
      <c r="G623" s="397" t="n"/>
      <c r="H623" s="397" t="n"/>
      <c r="I623" s="397" t="n"/>
      <c r="J623" s="3163" t="n"/>
      <c r="K623" s="397" t="n"/>
      <c r="L623" s="3163" t="n"/>
      <c r="O623" s="392" t="n"/>
      <c r="P623" s="392" t="n"/>
      <c r="Q623" s="392" t="n"/>
      <c r="R623" s="392" t="n"/>
      <c r="S623" s="392" t="n"/>
      <c r="T623" s="392" t="n"/>
      <c r="U623" s="392" t="n"/>
      <c r="V623" s="392" t="n"/>
      <c r="W623" s="392" t="n"/>
    </row>
    <row r="624" customFormat="1" s="394">
      <c r="C624" s="392" t="n"/>
      <c r="D624" s="396" t="n"/>
      <c r="E624" s="397" t="n"/>
      <c r="F624" s="396" t="n"/>
      <c r="G624" s="397" t="n"/>
      <c r="H624" s="397" t="n"/>
      <c r="I624" s="397" t="n"/>
      <c r="J624" s="3163" t="n"/>
      <c r="K624" s="397" t="n"/>
      <c r="L624" s="3163" t="n"/>
      <c r="O624" s="392" t="n"/>
      <c r="P624" s="392" t="n"/>
      <c r="Q624" s="392" t="n"/>
      <c r="R624" s="392" t="n"/>
      <c r="S624" s="392" t="n"/>
      <c r="T624" s="392" t="n"/>
      <c r="U624" s="392" t="n"/>
      <c r="V624" s="392" t="n"/>
      <c r="W624" s="392" t="n"/>
    </row>
    <row r="625" customFormat="1" s="394">
      <c r="C625" s="392" t="n"/>
      <c r="D625" s="396" t="n"/>
      <c r="E625" s="397" t="n"/>
      <c r="F625" s="396" t="n"/>
      <c r="G625" s="397" t="n"/>
      <c r="H625" s="397" t="n"/>
      <c r="I625" s="397" t="n"/>
      <c r="J625" s="3163" t="n"/>
      <c r="K625" s="397" t="n"/>
      <c r="L625" s="3163" t="n"/>
      <c r="O625" s="392" t="n"/>
      <c r="P625" s="392" t="n"/>
      <c r="Q625" s="392" t="n"/>
      <c r="R625" s="392" t="n"/>
      <c r="S625" s="392" t="n"/>
      <c r="T625" s="392" t="n"/>
      <c r="U625" s="392" t="n"/>
      <c r="V625" s="392" t="n"/>
      <c r="W625" s="392" t="n"/>
    </row>
    <row r="626" customFormat="1" s="394">
      <c r="C626" s="392" t="n"/>
      <c r="D626" s="396" t="n"/>
      <c r="E626" s="397" t="n"/>
      <c r="F626" s="396" t="n"/>
      <c r="G626" s="397" t="n"/>
      <c r="H626" s="397" t="n"/>
      <c r="I626" s="397" t="n"/>
      <c r="J626" s="3163" t="n"/>
      <c r="K626" s="397" t="n"/>
      <c r="L626" s="3163" t="n"/>
      <c r="O626" s="392" t="n"/>
      <c r="P626" s="392" t="n"/>
      <c r="Q626" s="392" t="n"/>
      <c r="R626" s="392" t="n"/>
      <c r="S626" s="392" t="n"/>
      <c r="T626" s="392" t="n"/>
      <c r="U626" s="392" t="n"/>
      <c r="V626" s="392" t="n"/>
      <c r="W626" s="392" t="n"/>
    </row>
    <row r="627" customFormat="1" s="394">
      <c r="C627" s="392" t="n"/>
      <c r="D627" s="396" t="n"/>
      <c r="E627" s="397" t="n"/>
      <c r="F627" s="396" t="n"/>
      <c r="G627" s="397" t="n"/>
      <c r="H627" s="397" t="n"/>
      <c r="I627" s="397" t="n"/>
      <c r="J627" s="3163" t="n"/>
      <c r="K627" s="397" t="n"/>
      <c r="L627" s="3163" t="n"/>
      <c r="O627" s="392" t="n"/>
      <c r="P627" s="392" t="n"/>
      <c r="Q627" s="392" t="n"/>
      <c r="R627" s="392" t="n"/>
      <c r="S627" s="392" t="n"/>
      <c r="T627" s="392" t="n"/>
      <c r="U627" s="392" t="n"/>
      <c r="V627" s="392" t="n"/>
      <c r="W627" s="392" t="n"/>
    </row>
    <row r="628" customFormat="1" s="394">
      <c r="C628" s="392" t="n"/>
      <c r="D628" s="396" t="n"/>
      <c r="E628" s="397" t="n"/>
      <c r="F628" s="396" t="n"/>
      <c r="G628" s="397" t="n"/>
      <c r="H628" s="397" t="n"/>
      <c r="I628" s="397" t="n"/>
      <c r="J628" s="3163" t="n"/>
      <c r="K628" s="397" t="n"/>
      <c r="L628" s="3163" t="n"/>
      <c r="O628" s="392" t="n"/>
      <c r="P628" s="392" t="n"/>
      <c r="Q628" s="392" t="n"/>
      <c r="R628" s="392" t="n"/>
      <c r="S628" s="392" t="n"/>
      <c r="T628" s="392" t="n"/>
      <c r="U628" s="392" t="n"/>
      <c r="V628" s="392" t="n"/>
      <c r="W628" s="392" t="n"/>
    </row>
    <row r="629" customFormat="1" s="394">
      <c r="C629" s="392" t="n"/>
      <c r="D629" s="396" t="n"/>
      <c r="E629" s="397" t="n"/>
      <c r="F629" s="396" t="n"/>
      <c r="G629" s="397" t="n"/>
      <c r="H629" s="397" t="n"/>
      <c r="I629" s="397" t="n"/>
      <c r="J629" s="3163" t="n"/>
      <c r="K629" s="397" t="n"/>
      <c r="L629" s="3163" t="n"/>
      <c r="O629" s="392" t="n"/>
      <c r="P629" s="392" t="n"/>
      <c r="Q629" s="392" t="n"/>
      <c r="R629" s="392" t="n"/>
      <c r="S629" s="392" t="n"/>
      <c r="T629" s="392" t="n"/>
      <c r="U629" s="392" t="n"/>
      <c r="V629" s="392" t="n"/>
      <c r="W629" s="392" t="n"/>
    </row>
    <row r="630" customFormat="1" s="394">
      <c r="C630" s="392" t="n"/>
      <c r="D630" s="396" t="n"/>
      <c r="E630" s="397" t="n"/>
      <c r="F630" s="396" t="n"/>
      <c r="G630" s="397" t="n"/>
      <c r="H630" s="397" t="n"/>
      <c r="I630" s="397" t="n"/>
      <c r="J630" s="3163" t="n"/>
      <c r="K630" s="397" t="n"/>
      <c r="L630" s="3163" t="n"/>
      <c r="O630" s="392" t="n"/>
      <c r="P630" s="392" t="n"/>
      <c r="Q630" s="392" t="n"/>
      <c r="R630" s="392" t="n"/>
      <c r="S630" s="392" t="n"/>
      <c r="T630" s="392" t="n"/>
      <c r="U630" s="392" t="n"/>
      <c r="V630" s="392" t="n"/>
      <c r="W630" s="392" t="n"/>
    </row>
    <row r="631" customFormat="1" s="394">
      <c r="C631" s="392" t="n"/>
      <c r="D631" s="396" t="n"/>
      <c r="E631" s="397" t="n"/>
      <c r="F631" s="396" t="n"/>
      <c r="G631" s="397" t="n"/>
      <c r="H631" s="397" t="n"/>
      <c r="I631" s="397" t="n"/>
      <c r="J631" s="3163" t="n"/>
      <c r="K631" s="397" t="n"/>
      <c r="L631" s="3163" t="n"/>
      <c r="O631" s="392" t="n"/>
      <c r="P631" s="392" t="n"/>
      <c r="Q631" s="392" t="n"/>
      <c r="R631" s="392" t="n"/>
      <c r="S631" s="392" t="n"/>
      <c r="T631" s="392" t="n"/>
      <c r="U631" s="392" t="n"/>
      <c r="V631" s="392" t="n"/>
      <c r="W631" s="392" t="n"/>
    </row>
    <row r="632" customFormat="1" s="394">
      <c r="C632" s="392" t="n"/>
      <c r="D632" s="396" t="n"/>
      <c r="E632" s="397" t="n"/>
      <c r="F632" s="396" t="n"/>
      <c r="G632" s="397" t="n"/>
      <c r="H632" s="397" t="n"/>
      <c r="I632" s="397" t="n"/>
      <c r="J632" s="3163" t="n"/>
      <c r="K632" s="397" t="n"/>
      <c r="L632" s="3163" t="n"/>
      <c r="O632" s="392" t="n"/>
      <c r="P632" s="392" t="n"/>
      <c r="Q632" s="392" t="n"/>
      <c r="R632" s="392" t="n"/>
      <c r="S632" s="392" t="n"/>
      <c r="T632" s="392" t="n"/>
      <c r="U632" s="392" t="n"/>
      <c r="V632" s="392" t="n"/>
      <c r="W632" s="392" t="n"/>
    </row>
    <row r="633" customFormat="1" s="394">
      <c r="C633" s="392" t="n"/>
      <c r="D633" s="396" t="n"/>
      <c r="E633" s="397" t="n"/>
      <c r="F633" s="396" t="n"/>
      <c r="G633" s="397" t="n"/>
      <c r="H633" s="397" t="n"/>
      <c r="I633" s="397" t="n"/>
      <c r="J633" s="3163" t="n"/>
      <c r="K633" s="397" t="n"/>
      <c r="L633" s="3163" t="n"/>
      <c r="O633" s="392" t="n"/>
      <c r="P633" s="392" t="n"/>
      <c r="Q633" s="392" t="n"/>
      <c r="R633" s="392" t="n"/>
      <c r="S633" s="392" t="n"/>
      <c r="T633" s="392" t="n"/>
      <c r="U633" s="392" t="n"/>
      <c r="V633" s="392" t="n"/>
      <c r="W633" s="392" t="n"/>
    </row>
    <row r="634" customFormat="1" s="394">
      <c r="C634" s="392" t="n"/>
      <c r="D634" s="396" t="n"/>
      <c r="E634" s="397" t="n"/>
      <c r="F634" s="396" t="n"/>
      <c r="G634" s="397" t="n"/>
      <c r="H634" s="397" t="n"/>
      <c r="I634" s="397" t="n"/>
      <c r="J634" s="3163" t="n"/>
      <c r="K634" s="397" t="n"/>
      <c r="L634" s="3163" t="n"/>
      <c r="O634" s="392" t="n"/>
      <c r="P634" s="392" t="n"/>
      <c r="Q634" s="392" t="n"/>
      <c r="R634" s="392" t="n"/>
      <c r="S634" s="392" t="n"/>
      <c r="T634" s="392" t="n"/>
      <c r="U634" s="392" t="n"/>
      <c r="V634" s="392" t="n"/>
      <c r="W634" s="392" t="n"/>
    </row>
    <row r="635" customFormat="1" s="394">
      <c r="C635" s="392" t="n"/>
      <c r="D635" s="396" t="n"/>
      <c r="E635" s="397" t="n"/>
      <c r="F635" s="396" t="n"/>
      <c r="G635" s="397" t="n"/>
      <c r="H635" s="397" t="n"/>
      <c r="I635" s="397" t="n"/>
      <c r="J635" s="3163" t="n"/>
      <c r="K635" s="397" t="n"/>
      <c r="L635" s="3163" t="n"/>
      <c r="O635" s="392" t="n"/>
      <c r="P635" s="392" t="n"/>
      <c r="Q635" s="392" t="n"/>
      <c r="R635" s="392" t="n"/>
      <c r="S635" s="392" t="n"/>
      <c r="T635" s="392" t="n"/>
      <c r="U635" s="392" t="n"/>
      <c r="V635" s="392" t="n"/>
      <c r="W635" s="392" t="n"/>
    </row>
    <row r="636" customFormat="1" s="394">
      <c r="C636" s="392" t="n"/>
      <c r="D636" s="396" t="n"/>
      <c r="E636" s="397" t="n"/>
      <c r="F636" s="396" t="n"/>
      <c r="G636" s="397" t="n"/>
      <c r="H636" s="397" t="n"/>
      <c r="I636" s="397" t="n"/>
      <c r="J636" s="3163" t="n"/>
      <c r="K636" s="397" t="n"/>
      <c r="L636" s="3163" t="n"/>
      <c r="O636" s="392" t="n"/>
      <c r="P636" s="392" t="n"/>
      <c r="Q636" s="392" t="n"/>
      <c r="R636" s="392" t="n"/>
      <c r="S636" s="392" t="n"/>
      <c r="T636" s="392" t="n"/>
      <c r="U636" s="392" t="n"/>
      <c r="V636" s="392" t="n"/>
      <c r="W636" s="392" t="n"/>
    </row>
    <row r="637" customFormat="1" s="394">
      <c r="C637" s="392" t="n"/>
      <c r="D637" s="396" t="n"/>
      <c r="E637" s="397" t="n"/>
      <c r="F637" s="396" t="n"/>
      <c r="G637" s="397" t="n"/>
      <c r="H637" s="397" t="n"/>
      <c r="I637" s="397" t="n"/>
      <c r="J637" s="3163" t="n"/>
      <c r="K637" s="397" t="n"/>
      <c r="L637" s="3163" t="n"/>
      <c r="O637" s="392" t="n"/>
      <c r="P637" s="392" t="n"/>
      <c r="Q637" s="392" t="n"/>
      <c r="R637" s="392" t="n"/>
      <c r="S637" s="392" t="n"/>
      <c r="T637" s="392" t="n"/>
      <c r="U637" s="392" t="n"/>
      <c r="V637" s="392" t="n"/>
      <c r="W637" s="392" t="n"/>
    </row>
    <row r="638" customFormat="1" s="394">
      <c r="C638" s="392" t="n"/>
      <c r="D638" s="396" t="n"/>
      <c r="E638" s="397" t="n"/>
      <c r="F638" s="396" t="n"/>
      <c r="G638" s="397" t="n"/>
      <c r="H638" s="397" t="n"/>
      <c r="I638" s="397" t="n"/>
      <c r="J638" s="3163" t="n"/>
      <c r="K638" s="397" t="n"/>
      <c r="L638" s="3163" t="n"/>
      <c r="O638" s="392" t="n"/>
      <c r="P638" s="392" t="n"/>
      <c r="Q638" s="392" t="n"/>
      <c r="R638" s="392" t="n"/>
      <c r="S638" s="392" t="n"/>
      <c r="T638" s="392" t="n"/>
      <c r="U638" s="392" t="n"/>
      <c r="V638" s="392" t="n"/>
      <c r="W638" s="392" t="n"/>
    </row>
    <row r="639" customFormat="1" s="394">
      <c r="C639" s="392" t="n"/>
      <c r="D639" s="396" t="n"/>
      <c r="E639" s="397" t="n"/>
      <c r="F639" s="396" t="n"/>
      <c r="G639" s="397" t="n"/>
      <c r="H639" s="397" t="n"/>
      <c r="I639" s="397" t="n"/>
      <c r="J639" s="3163" t="n"/>
      <c r="K639" s="397" t="n"/>
      <c r="L639" s="3163" t="n"/>
      <c r="O639" s="392" t="n"/>
      <c r="P639" s="392" t="n"/>
      <c r="Q639" s="392" t="n"/>
      <c r="R639" s="392" t="n"/>
      <c r="S639" s="392" t="n"/>
      <c r="T639" s="392" t="n"/>
      <c r="U639" s="392" t="n"/>
      <c r="V639" s="392" t="n"/>
      <c r="W639" s="392" t="n"/>
    </row>
    <row r="640" customFormat="1" s="394">
      <c r="C640" s="392" t="n"/>
      <c r="D640" s="396" t="n"/>
      <c r="E640" s="397" t="n"/>
      <c r="F640" s="396" t="n"/>
      <c r="G640" s="397" t="n"/>
      <c r="H640" s="397" t="n"/>
      <c r="I640" s="397" t="n"/>
      <c r="J640" s="3163" t="n"/>
      <c r="K640" s="397" t="n"/>
      <c r="L640" s="3163" t="n"/>
      <c r="O640" s="392" t="n"/>
      <c r="P640" s="392" t="n"/>
      <c r="Q640" s="392" t="n"/>
      <c r="R640" s="392" t="n"/>
      <c r="S640" s="392" t="n"/>
      <c r="T640" s="392" t="n"/>
      <c r="U640" s="392" t="n"/>
      <c r="V640" s="392" t="n"/>
      <c r="W640" s="392" t="n"/>
    </row>
    <row r="641" customFormat="1" s="394">
      <c r="C641" s="392" t="n"/>
      <c r="D641" s="396" t="n"/>
      <c r="E641" s="397" t="n"/>
      <c r="F641" s="396" t="n"/>
      <c r="G641" s="397" t="n"/>
      <c r="H641" s="397" t="n"/>
      <c r="I641" s="397" t="n"/>
      <c r="J641" s="3163" t="n"/>
      <c r="K641" s="397" t="n"/>
      <c r="L641" s="3163" t="n"/>
      <c r="O641" s="392" t="n"/>
      <c r="P641" s="392" t="n"/>
      <c r="Q641" s="392" t="n"/>
      <c r="R641" s="392" t="n"/>
      <c r="S641" s="392" t="n"/>
      <c r="T641" s="392" t="n"/>
      <c r="U641" s="392" t="n"/>
      <c r="V641" s="392" t="n"/>
      <c r="W641" s="392" t="n"/>
    </row>
    <row r="642" customFormat="1" s="394">
      <c r="C642" s="392" t="n"/>
      <c r="D642" s="396" t="n"/>
      <c r="E642" s="397" t="n"/>
      <c r="F642" s="396" t="n"/>
      <c r="G642" s="397" t="n"/>
      <c r="H642" s="397" t="n"/>
      <c r="I642" s="397" t="n"/>
      <c r="J642" s="3163" t="n"/>
      <c r="K642" s="397" t="n"/>
      <c r="L642" s="3163" t="n"/>
      <c r="O642" s="392" t="n"/>
      <c r="P642" s="392" t="n"/>
      <c r="Q642" s="392" t="n"/>
      <c r="R642" s="392" t="n"/>
      <c r="S642" s="392" t="n"/>
      <c r="T642" s="392" t="n"/>
      <c r="U642" s="392" t="n"/>
      <c r="V642" s="392" t="n"/>
      <c r="W642" s="392" t="n"/>
    </row>
    <row r="643" customFormat="1" s="394">
      <c r="C643" s="392" t="n"/>
      <c r="D643" s="396" t="n"/>
      <c r="E643" s="397" t="n"/>
      <c r="F643" s="396" t="n"/>
      <c r="G643" s="397" t="n"/>
      <c r="H643" s="397" t="n"/>
      <c r="I643" s="397" t="n"/>
      <c r="J643" s="3163" t="n"/>
      <c r="K643" s="397" t="n"/>
      <c r="L643" s="3163" t="n"/>
      <c r="O643" s="392" t="n"/>
      <c r="P643" s="392" t="n"/>
      <c r="Q643" s="392" t="n"/>
      <c r="R643" s="392" t="n"/>
      <c r="S643" s="392" t="n"/>
      <c r="T643" s="392" t="n"/>
      <c r="U643" s="392" t="n"/>
      <c r="V643" s="392" t="n"/>
      <c r="W643" s="392" t="n"/>
    </row>
  </sheetData>
  <mergeCells count="2">
    <mergeCell ref="D23:G23"/>
    <mergeCell ref="J23:N23"/>
  </mergeCells>
  <printOptions horizontalCentered="1"/>
  <pageMargins left="0.3" right="0.3" top="0.35" bottom="0.25" header="0.5" footer="0.5"/>
  <pageSetup orientation="landscape" scale="74" fitToHeight="0" horizontalDpi="200" verticalDpi="200"/>
</worksheet>
</file>

<file path=xl/worksheets/sheet20.xml><?xml version="1.0" encoding="utf-8"?>
<worksheet xmlns="http://schemas.openxmlformats.org/spreadsheetml/2006/main">
  <sheetPr codeName="Sheet22">
    <tabColor theme="9" tint="-0.499984740745262"/>
    <outlinePr summaryBelow="1" summaryRight="1"/>
    <pageSetUpPr fitToPage="1"/>
  </sheetPr>
  <dimension ref="A3:AD78"/>
  <sheetViews>
    <sheetView showGridLines="0" view="pageBreakPreview" zoomScaleNormal="100" zoomScaleSheetLayoutView="100" workbookViewId="0">
      <selection activeCell="I83" sqref="I83"/>
    </sheetView>
  </sheetViews>
  <sheetFormatPr baseColWidth="8" defaultColWidth="9.46484375" defaultRowHeight="15.75" outlineLevelRow="2"/>
  <cols>
    <col width="0.46484375" customWidth="1" style="74" min="1" max="3"/>
    <col width="29.46484375" customWidth="1" style="74" min="4" max="4"/>
    <col width="2.46484375" customWidth="1" style="74" min="5" max="5"/>
    <col width="14.46484375" customWidth="1" style="74" min="6" max="7"/>
    <col width="13.46484375" customWidth="1" style="74" min="8" max="10"/>
    <col width="12.46484375" customWidth="1" style="74" min="11" max="11"/>
    <col width="14.46484375" customWidth="1" style="74" min="12" max="12"/>
    <col hidden="1" outlineLevel="1" width="13.46484375" customWidth="1" style="74" min="13" max="13"/>
    <col hidden="1" outlineLevel="1" width="14" customWidth="1" style="74" min="14" max="14"/>
    <col hidden="1" outlineLevel="1" width="13.46484375" customWidth="1" style="74" min="15" max="15"/>
    <col collapsed="1" width="1.46484375" customWidth="1" style="74" min="16" max="16"/>
    <col width="0.46484375" customWidth="1" style="2885" min="17" max="17"/>
    <col width="11.86328125" bestFit="1" customWidth="1" style="2885" min="18" max="18"/>
    <col hidden="1" outlineLevel="1" width="9.46484375" customWidth="1" style="74" min="19" max="19"/>
    <col collapsed="1" width="13" bestFit="1" customWidth="1" style="74" min="20" max="20"/>
    <col width="10.86328125" bestFit="1" customWidth="1" style="74" min="21" max="21"/>
    <col width="13.53125" bestFit="1" customWidth="1" style="74" min="22" max="22"/>
    <col width="9.46484375" customWidth="1" style="74" min="23" max="16384"/>
  </cols>
  <sheetData>
    <row r="1" ht="4.35" customHeight="1" s="2885"/>
    <row r="2" ht="4.35" customHeight="1" s="2885"/>
    <row r="3" ht="19.9" customHeight="1" s="2885" thickBot="1">
      <c r="C3" s="497" t="inlineStr">
        <is>
          <t>PROFORMA</t>
        </is>
      </c>
      <c r="D3" s="497" t="n"/>
      <c r="E3" s="497" t="n"/>
      <c r="F3" s="497" t="n"/>
      <c r="G3" s="497" t="n"/>
      <c r="H3" s="497" t="n"/>
      <c r="I3" s="497" t="n"/>
      <c r="J3" s="497" t="n"/>
      <c r="K3" s="497" t="n"/>
      <c r="L3" s="497" t="n"/>
      <c r="M3" s="497" t="n"/>
      <c r="N3" s="497" t="n"/>
      <c r="O3" s="967">
        <f>Global!$G$7</f>
        <v/>
      </c>
      <c r="P3" s="225" t="n"/>
      <c r="R3" s="2949">
        <f>'Rent Roll-Detailed'!$H$65</f>
        <v/>
      </c>
    </row>
    <row r="4" ht="20.1" customHeight="1" s="2885" thickTop="1">
      <c r="B4" s="26" t="n"/>
      <c r="C4" s="26" t="n"/>
      <c r="D4" s="26" t="n"/>
      <c r="E4" s="26" t="n"/>
      <c r="F4" s="26" t="n"/>
      <c r="G4" s="26" t="n"/>
      <c r="H4" s="26" t="n"/>
      <c r="I4" s="26" t="n"/>
      <c r="J4" s="26" t="n"/>
      <c r="K4" s="26" t="n"/>
      <c r="L4" s="26" t="n"/>
      <c r="M4" s="26" t="n"/>
      <c r="N4" s="26" t="n"/>
      <c r="O4" s="26" t="n"/>
      <c r="P4" s="26" t="n"/>
      <c r="S4" s="26" t="n"/>
      <c r="T4" s="26" t="n"/>
      <c r="U4" s="26" t="n"/>
      <c r="V4" s="26" t="n"/>
      <c r="W4" s="26" t="n"/>
      <c r="X4" s="26" t="n"/>
      <c r="Y4" s="26" t="n"/>
      <c r="Z4" s="26" t="n"/>
    </row>
    <row r="5">
      <c r="A5" s="77" t="n"/>
      <c r="B5" s="78" t="n"/>
      <c r="C5" s="79" t="n"/>
      <c r="D5" s="3172" t="n"/>
      <c r="E5" s="3172" t="n"/>
      <c r="F5" s="3172" t="n">
        <v>1</v>
      </c>
      <c r="G5" s="3172">
        <f>F5+1</f>
        <v/>
      </c>
      <c r="H5" s="3172">
        <f>G5+1</f>
        <v/>
      </c>
      <c r="I5" s="3172">
        <f>H5+1</f>
        <v/>
      </c>
      <c r="J5" s="3172">
        <f>I5+1</f>
        <v/>
      </c>
      <c r="K5" s="3172">
        <f>J5+1</f>
        <v/>
      </c>
      <c r="L5" s="3172">
        <f>K5+1</f>
        <v/>
      </c>
      <c r="M5" s="3172">
        <f>L5+1</f>
        <v/>
      </c>
      <c r="N5" s="3172">
        <f>M5+1</f>
        <v/>
      </c>
      <c r="O5" s="3172">
        <f>N5+1</f>
        <v/>
      </c>
      <c r="P5" s="3173" t="n"/>
      <c r="Q5" s="26" t="n"/>
      <c r="S5" s="78" t="n"/>
      <c r="T5" s="82" t="n"/>
      <c r="U5" s="82" t="n"/>
      <c r="V5" s="82" t="n"/>
      <c r="W5" s="82" t="n"/>
      <c r="X5" s="82" t="n"/>
      <c r="Y5" s="82" t="n"/>
      <c r="Z5" s="82" t="n"/>
    </row>
    <row r="6" hidden="1" outlineLevel="1" ht="23.1" customHeight="1" s="2885">
      <c r="A6" s="138" t="n"/>
      <c r="B6" s="139" t="n"/>
      <c r="C6" s="140" t="n"/>
      <c r="D6" s="140" t="n"/>
      <c r="E6" s="141" t="n"/>
      <c r="F6" s="3174">
        <f>EOMONTH(Global!$G$13,11)</f>
        <v/>
      </c>
      <c r="G6" s="3174">
        <f>EOMONTH(F6,12)</f>
        <v/>
      </c>
      <c r="H6" s="3174">
        <f>EOMONTH(G6,12)</f>
        <v/>
      </c>
      <c r="I6" s="3174">
        <f>EOMONTH(H6,12)</f>
        <v/>
      </c>
      <c r="J6" s="3174">
        <f>EOMONTH(I6,12)</f>
        <v/>
      </c>
      <c r="K6" s="3174">
        <f>EOMONTH(J6,12)</f>
        <v/>
      </c>
      <c r="L6" s="3174">
        <f>EOMONTH(K6,12)</f>
        <v/>
      </c>
      <c r="M6" s="3174">
        <f>EOMONTH(L6,12)</f>
        <v/>
      </c>
      <c r="N6" s="3174">
        <f>EOMONTH(M6,12)</f>
        <v/>
      </c>
      <c r="O6" s="3174">
        <f>EOMONTH(N6,12)</f>
        <v/>
      </c>
      <c r="P6" s="3175" t="n"/>
      <c r="Q6" s="26" t="n"/>
      <c r="S6" s="143" t="n"/>
      <c r="T6" s="26" t="n"/>
      <c r="U6" s="82" t="n"/>
      <c r="V6" s="82" t="n"/>
      <c r="W6" s="82" t="n"/>
      <c r="X6" s="82" t="n"/>
      <c r="Y6" s="82" t="n"/>
      <c r="Z6" s="82" t="n"/>
    </row>
    <row r="7" collapsed="1" ht="4.35" customHeight="1" s="2885">
      <c r="A7" s="138" t="n"/>
      <c r="B7" s="139" t="n"/>
      <c r="C7" s="139" t="n"/>
      <c r="D7" s="139" t="n"/>
      <c r="E7" s="143" t="n"/>
      <c r="F7" s="3176" t="n"/>
      <c r="G7" s="3176" t="n"/>
      <c r="H7" s="3176" t="n"/>
      <c r="I7" s="3176" t="n"/>
      <c r="J7" s="3176" t="n"/>
      <c r="K7" s="3176" t="n"/>
      <c r="L7" s="3176" t="n"/>
      <c r="M7" s="3176" t="n"/>
      <c r="N7" s="3176" t="n"/>
      <c r="O7" s="3176" t="n"/>
      <c r="P7" s="3175" t="n"/>
      <c r="Q7" s="26" t="n"/>
      <c r="S7" s="143" t="n"/>
      <c r="T7" s="26" t="n"/>
      <c r="U7" s="82" t="n"/>
      <c r="V7" s="82" t="n"/>
      <c r="W7" s="82" t="n"/>
      <c r="X7" s="82" t="n"/>
      <c r="Y7" s="82" t="n"/>
      <c r="Z7" s="82" t="n"/>
    </row>
    <row r="8" hidden="1" outlineLevel="1" ht="14.1" customHeight="1" s="2885">
      <c r="A8" s="138" t="n"/>
      <c r="B8" s="139" t="n"/>
      <c r="C8" s="2743" t="n"/>
      <c r="D8" s="3177" t="inlineStr">
        <is>
          <t>Occupied SF</t>
        </is>
      </c>
      <c r="E8" s="2745" t="n"/>
      <c r="F8" s="2746">
        <f>_xlfn.XLOOKUP("    Total Area",'Lease Audit '!$A:$A,'Lease Audit '!C:C)</f>
        <v/>
      </c>
      <c r="G8" s="2746">
        <f>_xlfn.XLOOKUP("    Total Area",'Lease Audit '!$A:$A,'Lease Audit '!D:D)</f>
        <v/>
      </c>
      <c r="H8" s="2746">
        <f>_xlfn.XLOOKUP("    Total Area",'Lease Audit '!$A:$A,'Lease Audit '!E:E)</f>
        <v/>
      </c>
      <c r="I8" s="2746">
        <f>_xlfn.XLOOKUP("    Total Area",'Lease Audit '!$A:$A,'Lease Audit '!F:F)</f>
        <v/>
      </c>
      <c r="J8" s="2746">
        <f>_xlfn.XLOOKUP("    Total Area",'Lease Audit '!$A:$A,'Lease Audit '!G:G)</f>
        <v/>
      </c>
      <c r="K8" s="2746">
        <f>_xlfn.XLOOKUP("    Total Area",'Lease Audit '!$A:$A,'Lease Audit '!H:H)</f>
        <v/>
      </c>
      <c r="L8" s="2746">
        <f>_xlfn.XLOOKUP("    Total Area",'Lease Audit '!$A:$A,'Lease Audit '!I:I)</f>
        <v/>
      </c>
      <c r="M8" s="2746">
        <f>_xlfn.XLOOKUP("    Total Area",'Lease Audit '!$A:$A,'Lease Audit '!J:J)</f>
        <v/>
      </c>
      <c r="N8" s="2746">
        <f>_xlfn.XLOOKUP("    Total Area",'Lease Audit '!$A:$A,'Lease Audit '!K:K)</f>
        <v/>
      </c>
      <c r="O8" s="2747">
        <f>_xlfn.XLOOKUP("    Total Area",'Lease Audit '!$A:$A,'Lease Audit '!L:L)</f>
        <v/>
      </c>
      <c r="P8" s="3175" t="n"/>
      <c r="Q8" s="26" t="n"/>
      <c r="S8" s="143" t="n"/>
      <c r="T8" s="26" t="n"/>
      <c r="U8" s="82" t="n"/>
    </row>
    <row r="9" hidden="1" outlineLevel="1" ht="14.1" customHeight="1" s="2885">
      <c r="A9" s="138" t="n"/>
      <c r="B9" s="139" t="n"/>
      <c r="C9" s="920" t="n"/>
      <c r="D9" s="3178" t="inlineStr">
        <is>
          <t>Physical Occupancy</t>
        </is>
      </c>
      <c r="E9" s="922" t="n"/>
      <c r="F9" s="1144">
        <f>F8/'Rent Roll-Detailed'!$H$65</f>
        <v/>
      </c>
      <c r="G9" s="1144">
        <f>G8/'Rent Roll-Detailed'!$H$65</f>
        <v/>
      </c>
      <c r="H9" s="1144">
        <f>H8/'Rent Roll-Detailed'!$H$65</f>
        <v/>
      </c>
      <c r="I9" s="1144">
        <f>I8/'Rent Roll-Detailed'!$H$65</f>
        <v/>
      </c>
      <c r="J9" s="1144">
        <f>J8/'Rent Roll-Detailed'!$H$65</f>
        <v/>
      </c>
      <c r="K9" s="1144">
        <f>K8/'Rent Roll-Detailed'!$H$65</f>
        <v/>
      </c>
      <c r="L9" s="1144">
        <f>L8/'Rent Roll-Detailed'!$H$65</f>
        <v/>
      </c>
      <c r="M9" s="1144">
        <f>M8/'Rent Roll-Detailed'!$H$65</f>
        <v/>
      </c>
      <c r="N9" s="1144">
        <f>N8/'Rent Roll-Detailed'!$H$65</f>
        <v/>
      </c>
      <c r="O9" s="1145">
        <f>O8/'Rent Roll-Detailed'!$H$65</f>
        <v/>
      </c>
      <c r="P9" s="3175" t="n"/>
      <c r="Q9" s="26" t="n"/>
      <c r="S9" s="143" t="n"/>
      <c r="T9" s="26" t="n"/>
      <c r="U9" s="82" t="n"/>
      <c r="V9" s="82" t="n"/>
      <c r="W9" s="82" t="n"/>
      <c r="X9" s="82" t="n"/>
      <c r="Y9" s="82" t="n"/>
      <c r="Z9" s="82" t="n"/>
    </row>
    <row r="10" hidden="1" outlineLevel="1" ht="14.1" customHeight="1" s="2885">
      <c r="A10" s="138" t="n"/>
      <c r="B10" s="139" t="n"/>
      <c r="C10" s="920" t="n"/>
      <c r="D10" s="3178" t="inlineStr">
        <is>
          <t>Overall Economic Occupancy</t>
        </is>
      </c>
      <c r="E10" s="922" t="n"/>
      <c r="F10" s="1144">
        <f>(SUM(F17:F18,F20,F32)/F17)</f>
        <v/>
      </c>
      <c r="G10" s="1144">
        <f>(SUM(G17:G18,G20,G32)/G17)</f>
        <v/>
      </c>
      <c r="H10" s="1144">
        <f>(SUM(H17:H18,H20,H32)/H17)</f>
        <v/>
      </c>
      <c r="I10" s="1144">
        <f>(SUM(I17:I18,I20,I32)/I17)</f>
        <v/>
      </c>
      <c r="J10" s="1144">
        <f>(SUM(J17:J18,J20,J32)/J17)</f>
        <v/>
      </c>
      <c r="K10" s="1144">
        <f>(SUM(K17:K18,K20,K32)/K17)</f>
        <v/>
      </c>
      <c r="L10" s="1144">
        <f>(SUM(L17:L18,L20,L32)/L17)</f>
        <v/>
      </c>
      <c r="M10" s="1144">
        <f>(SUM(M17:M18,M20,M32)/M17)</f>
        <v/>
      </c>
      <c r="N10" s="1144">
        <f>(SUM(N17:N18,N20,N32)/N17)</f>
        <v/>
      </c>
      <c r="O10" s="1145">
        <f>(SUM(O17:O18,O20,O32)/O17)</f>
        <v/>
      </c>
      <c r="P10" s="3175" t="n"/>
      <c r="Q10" s="26" t="n"/>
      <c r="S10" s="143" t="n"/>
      <c r="T10" s="26" t="n"/>
      <c r="U10" s="82" t="n"/>
      <c r="V10" s="82" t="n"/>
      <c r="W10" s="82" t="n"/>
      <c r="X10" s="82" t="n"/>
      <c r="Y10" s="82" t="n"/>
      <c r="Z10" s="82" t="n"/>
    </row>
    <row r="11" hidden="1" outlineLevel="2" ht="14.1" customHeight="1" s="2885">
      <c r="A11" s="138" t="n"/>
      <c r="B11" s="139" t="n"/>
      <c r="C11" s="920" t="n"/>
      <c r="D11" s="3178" t="inlineStr">
        <is>
          <t>Wtd Avg. Market Rent</t>
        </is>
      </c>
      <c r="E11" s="922" t="n"/>
      <c r="F11" s="3179" t="n"/>
      <c r="G11" s="3179" t="n"/>
      <c r="H11" s="3179" t="n"/>
      <c r="I11" s="3179" t="n"/>
      <c r="J11" s="3179" t="n"/>
      <c r="K11" s="3179" t="n"/>
      <c r="L11" s="3179" t="n"/>
      <c r="M11" s="3179" t="n"/>
      <c r="N11" s="3179" t="n"/>
      <c r="O11" s="3180" t="n"/>
      <c r="P11" s="3175" t="n"/>
      <c r="Q11" s="26" t="n"/>
      <c r="S11" s="143" t="n"/>
      <c r="T11" s="26" t="n"/>
      <c r="U11" s="82" t="n"/>
      <c r="V11" s="82" t="n"/>
      <c r="W11" s="82" t="n"/>
      <c r="X11" s="82" t="n"/>
      <c r="Y11" s="82" t="n"/>
      <c r="Z11" s="82" t="n"/>
    </row>
    <row r="12" hidden="1" outlineLevel="2" ht="14.1" customHeight="1" s="2885">
      <c r="A12" s="138" t="n"/>
      <c r="B12" s="139" t="n"/>
      <c r="C12" s="920" t="n"/>
      <c r="D12" s="3178" t="inlineStr">
        <is>
          <t>Wtd. Avg. In Place Rent</t>
        </is>
      </c>
      <c r="E12" s="922" t="n"/>
      <c r="F12" s="3179" t="n"/>
      <c r="G12" s="3179" t="n"/>
      <c r="H12" s="3179" t="n"/>
      <c r="I12" s="3179" t="n"/>
      <c r="J12" s="3179" t="n"/>
      <c r="K12" s="3179" t="n"/>
      <c r="L12" s="3179" t="n"/>
      <c r="M12" s="3179" t="n"/>
      <c r="N12" s="3179" t="n"/>
      <c r="O12" s="3180" t="n"/>
      <c r="P12" s="3175" t="n"/>
      <c r="Q12" s="26" t="n"/>
      <c r="S12" s="143" t="n"/>
      <c r="T12" s="26" t="n"/>
      <c r="U12" s="82" t="n"/>
      <c r="V12" s="82" t="n"/>
      <c r="W12" s="82" t="n"/>
      <c r="X12" s="82" t="n"/>
      <c r="Y12" s="82" t="n"/>
      <c r="Z12" s="82" t="inlineStr">
        <is>
          <t>This figure does not include any amount related to expense reimbursements.  Only Scheduled Base Rent and Fixed/CPI Increases are included in this calculation, which is based on the weighted-average physical occupancy during each</t>
        </is>
      </c>
    </row>
    <row r="13" hidden="1" outlineLevel="1" ht="14.1" customHeight="1" s="2885">
      <c r="A13" s="138" t="n"/>
      <c r="B13" s="139" t="n"/>
      <c r="C13" s="920" t="n"/>
      <c r="D13" s="3178" t="inlineStr">
        <is>
          <t>Lease SF Expiring (CY; Initial Term Only)</t>
        </is>
      </c>
      <c r="E13" s="922" t="n"/>
      <c r="F13" s="923">
        <f>'Lease SF Exp Schedule'!I16</f>
        <v/>
      </c>
      <c r="G13" s="923">
        <f>'Lease SF Exp Schedule'!J16</f>
        <v/>
      </c>
      <c r="H13" s="923">
        <f>'Lease SF Exp Schedule'!K16</f>
        <v/>
      </c>
      <c r="I13" s="923">
        <f>'Lease SF Exp Schedule'!L16</f>
        <v/>
      </c>
      <c r="J13" s="923">
        <f>'Lease SF Exp Schedule'!M16</f>
        <v/>
      </c>
      <c r="K13" s="923">
        <f>'Lease SF Exp Schedule'!N16</f>
        <v/>
      </c>
      <c r="L13" s="923">
        <f>'Lease SF Exp Schedule'!O16</f>
        <v/>
      </c>
      <c r="M13" s="923">
        <f>'Lease SF Exp Schedule'!P16</f>
        <v/>
      </c>
      <c r="N13" s="923">
        <f>'Lease SF Exp Schedule'!Q16</f>
        <v/>
      </c>
      <c r="O13" s="924">
        <f>'Lease SF Exp Schedule'!Y16</f>
        <v/>
      </c>
      <c r="P13" s="3175" t="n"/>
      <c r="Q13" s="26" t="n"/>
      <c r="S13" s="143" t="n"/>
      <c r="T13" s="26" t="n"/>
      <c r="U13" s="82" t="n"/>
      <c r="V13" s="82" t="n"/>
      <c r="W13" s="82" t="n"/>
      <c r="X13" s="82" t="n"/>
      <c r="Y13" s="82" t="n"/>
      <c r="Z13" s="82" t="n"/>
    </row>
    <row r="14" hidden="1" outlineLevel="1" ht="14.1" customHeight="1" s="2885">
      <c r="A14" s="138" t="n"/>
      <c r="B14" s="139" t="n"/>
      <c r="C14" s="2748" t="n"/>
      <c r="D14" s="3181" t="inlineStr">
        <is>
          <t>Lease SF Expiring (CY; Cumulative %)</t>
        </is>
      </c>
      <c r="E14" s="2750" t="n"/>
      <c r="F14" s="2751">
        <f>'Lease SF Exp Schedule'!I19</f>
        <v/>
      </c>
      <c r="G14" s="2751">
        <f>'Lease SF Exp Schedule'!J19</f>
        <v/>
      </c>
      <c r="H14" s="2751">
        <f>'Lease SF Exp Schedule'!K19</f>
        <v/>
      </c>
      <c r="I14" s="2751">
        <f>'Lease SF Exp Schedule'!L19</f>
        <v/>
      </c>
      <c r="J14" s="2751">
        <f>'Lease SF Exp Schedule'!M19</f>
        <v/>
      </c>
      <c r="K14" s="2751">
        <f>'Lease SF Exp Schedule'!N19</f>
        <v/>
      </c>
      <c r="L14" s="2751">
        <f>'Lease SF Exp Schedule'!O19</f>
        <v/>
      </c>
      <c r="M14" s="2751">
        <f>'Lease SF Exp Schedule'!P19</f>
        <v/>
      </c>
      <c r="N14" s="2751">
        <f>'Lease SF Exp Schedule'!Q19</f>
        <v/>
      </c>
      <c r="O14" s="2752">
        <f>'Lease SF Exp Schedule'!Y19</f>
        <v/>
      </c>
      <c r="P14" s="3175" t="n"/>
      <c r="Q14" s="26" t="n"/>
      <c r="S14" s="143" t="n"/>
      <c r="T14" s="26" t="n"/>
      <c r="U14" s="82" t="n"/>
      <c r="V14" s="82" t="n"/>
      <c r="W14" s="82" t="n"/>
      <c r="X14" s="82" t="n"/>
      <c r="Y14" s="82" t="n"/>
      <c r="Z14" s="82" t="n"/>
    </row>
    <row r="15" collapsed="1" ht="4.35" customHeight="1" s="2885">
      <c r="A15" s="138" t="n"/>
      <c r="B15" s="139" t="n"/>
      <c r="C15" s="139" t="n"/>
      <c r="D15" s="139" t="n"/>
      <c r="E15" s="143" t="n"/>
      <c r="F15" s="3176" t="n"/>
      <c r="G15" s="3176" t="n"/>
      <c r="H15" s="3176" t="n"/>
      <c r="I15" s="3176" t="n"/>
      <c r="J15" s="3176" t="n"/>
      <c r="K15" s="3176" t="n"/>
      <c r="L15" s="3176" t="n"/>
      <c r="M15" s="3176" t="n"/>
      <c r="N15" s="3176" t="n"/>
      <c r="O15" s="3176" t="n"/>
      <c r="P15" s="3175" t="n"/>
      <c r="Q15" s="26" t="n"/>
      <c r="S15" s="143" t="n"/>
      <c r="T15" s="26" t="n"/>
      <c r="U15" s="82" t="n"/>
    </row>
    <row r="16" ht="14.1" customHeight="1" s="2885">
      <c r="A16" s="144" t="n"/>
      <c r="B16" s="145" t="n"/>
      <c r="C16" s="160" t="n"/>
      <c r="D16" s="1855" t="inlineStr">
        <is>
          <t>Potential Gross Revenue</t>
        </is>
      </c>
      <c r="E16" s="149" t="n"/>
      <c r="F16" s="241" t="n"/>
      <c r="G16" s="241" t="n"/>
      <c r="H16" s="241" t="n"/>
      <c r="I16" s="241" t="n"/>
      <c r="J16" s="241" t="n"/>
      <c r="K16" s="241" t="n"/>
      <c r="L16" s="241" t="n"/>
      <c r="M16" s="241" t="n"/>
      <c r="N16" s="241" t="n"/>
      <c r="O16" s="242" t="n"/>
      <c r="P16" s="3182" t="n"/>
      <c r="Q16" s="26" t="n"/>
      <c r="S16" s="143" t="n"/>
      <c r="T16" s="26" t="n"/>
      <c r="U16" s="82" t="n"/>
    </row>
    <row r="17" ht="14.1" customHeight="1" s="2885">
      <c r="A17" s="144" t="n"/>
      <c r="B17" s="244" t="n"/>
      <c r="C17" s="245" t="n"/>
      <c r="D17" s="1853" t="inlineStr">
        <is>
          <t>Base Rental Revenue</t>
        </is>
      </c>
      <c r="E17" s="247" t="n"/>
      <c r="F17" s="3183">
        <f>SUMIFS('Cash flow'!C:C,'Cash flow'!$A:$A,Proforma!$D17)</f>
        <v/>
      </c>
      <c r="G17" s="3183">
        <f>SUMIFS('Cash flow'!D:D,'Cash flow'!$A:$A,Proforma!$D17)</f>
        <v/>
      </c>
      <c r="H17" s="3183">
        <f>SUMIFS('Cash flow'!E:E,'Cash flow'!$A:$A,Proforma!$D17)</f>
        <v/>
      </c>
      <c r="I17" s="3183">
        <f>SUMIFS('Cash flow'!F:F,'Cash flow'!$A:$A,Proforma!$D17)</f>
        <v/>
      </c>
      <c r="J17" s="3183">
        <f>SUMIFS('Cash flow'!G:G,'Cash flow'!$A:$A,Proforma!$D17)</f>
        <v/>
      </c>
      <c r="K17" s="3183">
        <f>SUMIFS('Cash flow'!H:H,'Cash flow'!$A:$A,Proforma!$D17)</f>
        <v/>
      </c>
      <c r="L17" s="3183">
        <f>SUMIFS('Cash flow'!I:I,'Cash flow'!$A:$A,Proforma!$D17)</f>
        <v/>
      </c>
      <c r="M17" s="3183">
        <f>SUMIFS('Cash flow'!J:J,'Cash flow'!$A:$A,Proforma!$D17)</f>
        <v/>
      </c>
      <c r="N17" s="3183">
        <f>SUMIFS('Cash flow'!K:K,'Cash flow'!$A:$A,Proforma!$D17)</f>
        <v/>
      </c>
      <c r="O17" s="3183">
        <f>SUMIFS('Cash flow'!L:L,'Cash flow'!$A:$A,Proforma!$D17)</f>
        <v/>
      </c>
      <c r="P17" s="3184" t="n"/>
      <c r="Q17" s="26" t="n"/>
      <c r="S17" s="143" t="n"/>
      <c r="T17" s="26" t="n"/>
      <c r="U17" s="82" t="n"/>
    </row>
    <row r="18" hidden="1" outlineLevel="1" ht="14.1" customHeight="1" s="2885">
      <c r="A18" s="144" t="n"/>
      <c r="B18" s="244" t="n"/>
      <c r="C18" s="245" t="n"/>
      <c r="D18" s="1853" t="inlineStr">
        <is>
          <t>Base Rent Abatements</t>
        </is>
      </c>
      <c r="E18" s="247" t="n"/>
      <c r="F18" s="3183">
        <f>SUMIFS('Cash flow'!C:C,'Cash flow'!$A:$A,Proforma!$D18)</f>
        <v/>
      </c>
      <c r="G18" s="3183">
        <f>SUMIFS('Cash flow'!D:D,'Cash flow'!$A:$A,Proforma!$D18)</f>
        <v/>
      </c>
      <c r="H18" s="3183">
        <f>SUMIFS('Cash flow'!E:E,'Cash flow'!$A:$A,Proforma!$D18)</f>
        <v/>
      </c>
      <c r="I18" s="3183">
        <f>SUMIFS('Cash flow'!F:F,'Cash flow'!$A:$A,Proforma!$D18)</f>
        <v/>
      </c>
      <c r="J18" s="3183">
        <f>SUMIFS('Cash flow'!G:G,'Cash flow'!$A:$A,Proforma!$D18)</f>
        <v/>
      </c>
      <c r="K18" s="3183">
        <f>SUMIFS('Cash flow'!H:H,'Cash flow'!$A:$A,Proforma!$D18)</f>
        <v/>
      </c>
      <c r="L18" s="3183">
        <f>SUMIFS('Cash flow'!I:I,'Cash flow'!$A:$A,Proforma!$D18)</f>
        <v/>
      </c>
      <c r="M18" s="3183">
        <f>SUMIFS('Cash flow'!J:J,'Cash flow'!$A:$A,Proforma!$D18)</f>
        <v/>
      </c>
      <c r="N18" s="3183">
        <f>SUMIFS('Cash flow'!K:K,'Cash flow'!$A:$A,Proforma!$D18)</f>
        <v/>
      </c>
      <c r="O18" s="3183">
        <f>SUMIFS('Cash flow'!L:L,'Cash flow'!$A:$A,Proforma!$D18)</f>
        <v/>
      </c>
      <c r="P18" s="147" t="n"/>
      <c r="Q18" s="26" t="n"/>
      <c r="S18" s="143" t="n"/>
      <c r="T18" s="26" t="n"/>
      <c r="U18" s="82" t="n"/>
    </row>
    <row r="19" collapsed="1" ht="14.1" customHeight="1" s="2885">
      <c r="A19" s="144" t="n"/>
      <c r="B19" s="244" t="n"/>
      <c r="C19" s="245" t="n"/>
      <c r="D19" s="1853" t="inlineStr">
        <is>
          <t>Free Rent</t>
        </is>
      </c>
      <c r="E19" s="247" t="n"/>
      <c r="F19" s="3183">
        <f>SUMIFS('Cash flow'!C:C,'Cash flow'!$A:$A,Proforma!$D19)</f>
        <v/>
      </c>
      <c r="G19" s="3183">
        <f>SUMIFS('Cash flow'!D:D,'Cash flow'!$A:$A,Proforma!$D19)</f>
        <v/>
      </c>
      <c r="H19" s="3183">
        <f>SUMIFS('Cash flow'!E:E,'Cash flow'!$A:$A,Proforma!$D19)</f>
        <v/>
      </c>
      <c r="I19" s="3183">
        <f>SUMIFS('Cash flow'!F:F,'Cash flow'!$A:$A,Proforma!$D19)</f>
        <v/>
      </c>
      <c r="J19" s="3183">
        <f>SUMIFS('Cash flow'!G:G,'Cash flow'!$A:$A,Proforma!$D19)</f>
        <v/>
      </c>
      <c r="K19" s="3183">
        <f>SUMIFS('Cash flow'!H:H,'Cash flow'!$A:$A,Proforma!$D19)</f>
        <v/>
      </c>
      <c r="L19" s="3183">
        <f>SUMIFS('Cash flow'!I:I,'Cash flow'!$A:$A,Proforma!$D19)</f>
        <v/>
      </c>
      <c r="M19" s="3183">
        <f>SUMIFS('Cash flow'!J:J,'Cash flow'!$A:$A,Proforma!$D19)</f>
        <v/>
      </c>
      <c r="N19" s="3183">
        <f>SUMIFS('Cash flow'!K:K,'Cash flow'!$A:$A,Proforma!$D19)</f>
        <v/>
      </c>
      <c r="O19" s="3183">
        <f>SUMIFS('Cash flow'!L:L,'Cash flow'!$A:$A,Proforma!$D19)</f>
        <v/>
      </c>
      <c r="P19" s="147" t="n"/>
      <c r="Q19" s="26" t="n"/>
      <c r="S19" s="143" t="n"/>
      <c r="T19" s="26" t="n"/>
      <c r="U19" s="82" t="n"/>
    </row>
    <row r="20" ht="14.1" customHeight="1" s="2885">
      <c r="A20" s="144" t="n"/>
      <c r="B20" s="244" t="n"/>
      <c r="C20" s="245" t="n"/>
      <c r="D20" s="1853" t="inlineStr">
        <is>
          <t xml:space="preserve">Absorption and Turnover Vacancy </t>
        </is>
      </c>
      <c r="E20" s="250" t="n"/>
      <c r="F20" s="3183">
        <f>SUMIFS('Cash flow'!C:C,'Cash flow'!$A:$A,Proforma!$D20)</f>
        <v/>
      </c>
      <c r="G20" s="3183">
        <f>SUMIFS('Cash flow'!D:D,'Cash flow'!$A:$A,Proforma!$D20)</f>
        <v/>
      </c>
      <c r="H20" s="3183">
        <f>SUMIFS('Cash flow'!E:E,'Cash flow'!$A:$A,Proforma!$D20)</f>
        <v/>
      </c>
      <c r="I20" s="3183">
        <f>SUMIFS('Cash flow'!F:F,'Cash flow'!$A:$A,Proforma!$D20)</f>
        <v/>
      </c>
      <c r="J20" s="3183">
        <f>SUMIFS('Cash flow'!G:G,'Cash flow'!$A:$A,Proforma!$D20)</f>
        <v/>
      </c>
      <c r="K20" s="3183">
        <f>SUMIFS('Cash flow'!H:H,'Cash flow'!$A:$A,Proforma!$D20)</f>
        <v/>
      </c>
      <c r="L20" s="3183">
        <f>SUMIFS('Cash flow'!I:I,'Cash flow'!$A:$A,Proforma!$D20)</f>
        <v/>
      </c>
      <c r="M20" s="3183">
        <f>SUMIFS('Cash flow'!J:J,'Cash flow'!$A:$A,Proforma!$D20)</f>
        <v/>
      </c>
      <c r="N20" s="3183">
        <f>SUMIFS('Cash flow'!K:K,'Cash flow'!$A:$A,Proforma!$D20)</f>
        <v/>
      </c>
      <c r="O20" s="3183">
        <f>SUMIFS('Cash flow'!L:L,'Cash flow'!$A:$A,Proforma!$D20)</f>
        <v/>
      </c>
      <c r="P20" s="147" t="n"/>
      <c r="Q20" s="26" t="n"/>
      <c r="S20" s="143" t="n"/>
      <c r="T20" s="26" t="n"/>
      <c r="U20" s="82" t="n"/>
      <c r="V20" s="82" t="n"/>
      <c r="W20" s="82" t="n"/>
      <c r="X20" s="82" t="n"/>
      <c r="Y20" s="82" t="n"/>
      <c r="Z20" s="82" t="n"/>
    </row>
    <row r="21" ht="14.1" customHeight="1" s="2885">
      <c r="A21" s="144" t="n"/>
      <c r="B21" s="244" t="n"/>
      <c r="C21" s="245" t="n"/>
      <c r="D21" s="2753" t="inlineStr">
        <is>
          <t>Total Scheduled Base Rent</t>
        </is>
      </c>
      <c r="E21" s="247" t="n"/>
      <c r="F21" s="3185">
        <f>SUM(F17:F20)</f>
        <v/>
      </c>
      <c r="G21" s="3185">
        <f>SUM(G17:G20)</f>
        <v/>
      </c>
      <c r="H21" s="3185">
        <f>SUM(H17:H20)</f>
        <v/>
      </c>
      <c r="I21" s="3185">
        <f>SUM(I17:I20)</f>
        <v/>
      </c>
      <c r="J21" s="3185">
        <f>SUM(J17:J20)</f>
        <v/>
      </c>
      <c r="K21" s="3185">
        <f>SUM(K17:K20)</f>
        <v/>
      </c>
      <c r="L21" s="3185">
        <f>SUM(L17:L20)</f>
        <v/>
      </c>
      <c r="M21" s="3185">
        <f>SUM(M17:M20)</f>
        <v/>
      </c>
      <c r="N21" s="3185">
        <f>SUM(N17:N20)</f>
        <v/>
      </c>
      <c r="O21" s="3185">
        <f>SUM(O17:O20)</f>
        <v/>
      </c>
      <c r="P21" s="147" t="n"/>
      <c r="Q21" s="26" t="n"/>
      <c r="S21" s="143" t="n"/>
      <c r="T21" s="26" t="n"/>
      <c r="U21" s="82" t="n"/>
      <c r="V21" s="82" t="n"/>
      <c r="W21" s="82" t="n"/>
      <c r="X21" s="82" t="n"/>
      <c r="Y21" s="82" t="n"/>
      <c r="Z21" s="82" t="n"/>
    </row>
    <row r="22" hidden="1" outlineLevel="1" ht="14.1" customHeight="1" s="2885">
      <c r="A22" s="144" t="n"/>
      <c r="B22" s="244" t="n"/>
      <c r="C22" s="245" t="n"/>
      <c r="D22" s="1853" t="inlineStr">
        <is>
          <t>CAM Recovery</t>
        </is>
      </c>
      <c r="E22" s="247" t="n"/>
      <c r="F22" s="3183">
        <f>SUMIFS('Cash flow'!C:C,'Cash flow'!$A:$A,Proforma!$D22)</f>
        <v/>
      </c>
      <c r="G22" s="3183">
        <f>SUMIFS('Cash flow'!D:D,'Cash flow'!$A:$A,Proforma!$D22)</f>
        <v/>
      </c>
      <c r="H22" s="3183">
        <f>SUMIFS('Cash flow'!E:E,'Cash flow'!$A:$A,Proforma!$D22)</f>
        <v/>
      </c>
      <c r="I22" s="3183">
        <f>SUMIFS('Cash flow'!F:F,'Cash flow'!$A:$A,Proforma!$D22)</f>
        <v/>
      </c>
      <c r="J22" s="3183">
        <f>SUMIFS('Cash flow'!G:G,'Cash flow'!$A:$A,Proforma!$D22)</f>
        <v/>
      </c>
      <c r="K22" s="3183">
        <f>SUMIFS('Cash flow'!H:H,'Cash flow'!$A:$A,Proforma!$D22)</f>
        <v/>
      </c>
      <c r="L22" s="3183">
        <f>SUMIFS('Cash flow'!I:I,'Cash flow'!$A:$A,Proforma!$D22)</f>
        <v/>
      </c>
      <c r="M22" s="3183">
        <f>SUMIFS('Cash flow'!J:J,'Cash flow'!$A:$A,Proforma!$D22)</f>
        <v/>
      </c>
      <c r="N22" s="3183">
        <f>SUMIFS('Cash flow'!K:K,'Cash flow'!$A:$A,Proforma!$D22)</f>
        <v/>
      </c>
      <c r="O22" s="3183">
        <f>SUMIFS('Cash flow'!L:L,'Cash flow'!$A:$A,Proforma!$D22)</f>
        <v/>
      </c>
      <c r="P22" s="147" t="n"/>
      <c r="Q22" s="26" t="n"/>
      <c r="S22" s="143" t="n"/>
      <c r="T22" s="26" t="n"/>
      <c r="U22" s="1936" t="n"/>
      <c r="V22" s="1936" t="n"/>
      <c r="W22" s="1936" t="n"/>
      <c r="X22" s="1936" t="n"/>
      <c r="Y22" s="1936" t="n"/>
      <c r="Z22" s="1936" t="n"/>
      <c r="AA22" s="1936" t="n"/>
      <c r="AB22" s="1936" t="n"/>
      <c r="AC22" s="1936" t="n"/>
      <c r="AD22" s="1936" t="n"/>
    </row>
    <row r="23" hidden="1" outlineLevel="1" ht="14.1" customHeight="1" s="2885">
      <c r="A23" s="144" t="n"/>
      <c r="B23" s="244" t="n"/>
      <c r="C23" s="245" t="n"/>
      <c r="D23" s="1853" t="inlineStr">
        <is>
          <t>Realty Tax Recovery</t>
        </is>
      </c>
      <c r="E23" s="247" t="n"/>
      <c r="F23" s="3183">
        <f>SUMIFS('Cash flow'!C:C,'Cash flow'!$A:$A,Proforma!$D23)</f>
        <v/>
      </c>
      <c r="G23" s="3183">
        <f>SUMIFS('Cash flow'!D:D,'Cash flow'!$A:$A,Proforma!$D23)</f>
        <v/>
      </c>
      <c r="H23" s="3183">
        <f>SUMIFS('Cash flow'!E:E,'Cash flow'!$A:$A,Proforma!$D23)</f>
        <v/>
      </c>
      <c r="I23" s="3183">
        <f>SUMIFS('Cash flow'!F:F,'Cash flow'!$A:$A,Proforma!$D23)</f>
        <v/>
      </c>
      <c r="J23" s="3183">
        <f>SUMIFS('Cash flow'!G:G,'Cash flow'!$A:$A,Proforma!$D23)</f>
        <v/>
      </c>
      <c r="K23" s="3183">
        <f>SUMIFS('Cash flow'!H:H,'Cash flow'!$A:$A,Proforma!$D23)</f>
        <v/>
      </c>
      <c r="L23" s="3183">
        <f>SUMIFS('Cash flow'!I:I,'Cash flow'!$A:$A,Proforma!$D23)</f>
        <v/>
      </c>
      <c r="M23" s="3183">
        <f>SUMIFS('Cash flow'!J:J,'Cash flow'!$A:$A,Proforma!$D23)</f>
        <v/>
      </c>
      <c r="N23" s="3183">
        <f>SUMIFS('Cash flow'!K:K,'Cash flow'!$A:$A,Proforma!$D23)</f>
        <v/>
      </c>
      <c r="O23" s="3183">
        <f>SUMIFS('Cash flow'!L:L,'Cash flow'!$A:$A,Proforma!$D23)</f>
        <v/>
      </c>
      <c r="P23" s="147" t="n"/>
      <c r="Q23" s="26" t="n"/>
      <c r="S23" s="143" t="n"/>
      <c r="T23" s="26" t="n"/>
      <c r="U23" s="82" t="n"/>
      <c r="V23" s="82" t="n"/>
      <c r="W23" s="82" t="n"/>
      <c r="X23" s="82" t="n"/>
      <c r="Y23" s="82" t="n"/>
      <c r="Z23" s="82" t="n"/>
    </row>
    <row r="24" hidden="1" outlineLevel="1" ht="14.1" customHeight="1" s="2885">
      <c r="A24" s="144" t="n"/>
      <c r="B24" s="244" t="n"/>
      <c r="C24" s="245" t="n"/>
      <c r="D24" s="1853" t="inlineStr">
        <is>
          <t>Insurance Recovery</t>
        </is>
      </c>
      <c r="E24" s="247" t="n"/>
      <c r="F24" s="3183">
        <f>SUMIFS('Cash flow'!C:C,'Cash flow'!$A:$A,Proforma!$D24)</f>
        <v/>
      </c>
      <c r="G24" s="3183">
        <f>SUMIFS('Cash flow'!D:D,'Cash flow'!$A:$A,Proforma!$D24)</f>
        <v/>
      </c>
      <c r="H24" s="3183">
        <f>SUMIFS('Cash flow'!E:E,'Cash flow'!$A:$A,Proforma!$D24)</f>
        <v/>
      </c>
      <c r="I24" s="3183">
        <f>SUMIFS('Cash flow'!F:F,'Cash flow'!$A:$A,Proforma!$D24)</f>
        <v/>
      </c>
      <c r="J24" s="3183">
        <f>SUMIFS('Cash flow'!G:G,'Cash flow'!$A:$A,Proforma!$D24)</f>
        <v/>
      </c>
      <c r="K24" s="3183">
        <f>SUMIFS('Cash flow'!H:H,'Cash flow'!$A:$A,Proforma!$D24)</f>
        <v/>
      </c>
      <c r="L24" s="3183">
        <f>SUMIFS('Cash flow'!I:I,'Cash flow'!$A:$A,Proforma!$D24)</f>
        <v/>
      </c>
      <c r="M24" s="3183">
        <f>SUMIFS('Cash flow'!J:J,'Cash flow'!$A:$A,Proforma!$D24)</f>
        <v/>
      </c>
      <c r="N24" s="3183">
        <f>SUMIFS('Cash flow'!K:K,'Cash flow'!$A:$A,Proforma!$D24)</f>
        <v/>
      </c>
      <c r="O24" s="3183">
        <f>SUMIFS('Cash flow'!L:L,'Cash flow'!$A:$A,Proforma!$D24)</f>
        <v/>
      </c>
      <c r="P24" s="147" t="n"/>
      <c r="Q24" s="52" t="n"/>
      <c r="R24" s="168" t="n"/>
      <c r="S24" s="143" t="n"/>
      <c r="T24" s="26" t="n"/>
      <c r="U24" s="82" t="n"/>
      <c r="V24" s="82" t="n"/>
      <c r="W24" s="82" t="n"/>
      <c r="X24" s="82" t="n"/>
      <c r="Y24" s="82" t="n"/>
      <c r="Z24" s="82" t="n"/>
    </row>
    <row r="25" collapsed="1" ht="14.1" customHeight="1" s="2885">
      <c r="A25" s="144" t="n"/>
      <c r="B25" s="244" t="n"/>
      <c r="C25" s="245" t="n"/>
      <c r="D25" s="1853" t="inlineStr">
        <is>
          <t>Total Expense Recoveries</t>
        </is>
      </c>
      <c r="E25" s="250" t="n"/>
      <c r="F25" s="3183">
        <f>SUMIFS('Cash flow'!C:C,'Cash flow'!$A:$A,Proforma!$D25)</f>
        <v/>
      </c>
      <c r="G25" s="3183">
        <f>SUMIFS('Cash flow'!D:D,'Cash flow'!$A:$A,Proforma!$D25)</f>
        <v/>
      </c>
      <c r="H25" s="3183">
        <f>SUMIFS('Cash flow'!E:E,'Cash flow'!$A:$A,Proforma!$D25)</f>
        <v/>
      </c>
      <c r="I25" s="3183">
        <f>SUMIFS('Cash flow'!F:F,'Cash flow'!$A:$A,Proforma!$D25)</f>
        <v/>
      </c>
      <c r="J25" s="3183">
        <f>SUMIFS('Cash flow'!G:G,'Cash flow'!$A:$A,Proforma!$D25)</f>
        <v/>
      </c>
      <c r="K25" s="3183">
        <f>SUMIFS('Cash flow'!H:H,'Cash flow'!$A:$A,Proforma!$D25)</f>
        <v/>
      </c>
      <c r="L25" s="3183">
        <f>SUMIFS('Cash flow'!I:I,'Cash flow'!$A:$A,Proforma!$D25)</f>
        <v/>
      </c>
      <c r="M25" s="3183">
        <f>SUMIFS('Cash flow'!J:J,'Cash flow'!$A:$A,Proforma!$D25)</f>
        <v/>
      </c>
      <c r="N25" s="3183">
        <f>SUMIFS('Cash flow'!K:K,'Cash flow'!$A:$A,Proforma!$D25)</f>
        <v/>
      </c>
      <c r="O25" s="3183">
        <f>SUMIFS('Cash flow'!L:L,'Cash flow'!$A:$A,Proforma!$D25)</f>
        <v/>
      </c>
      <c r="P25" s="147" t="n"/>
      <c r="S25" s="143" t="n"/>
      <c r="T25" s="26" t="n"/>
      <c r="U25" s="82" t="n"/>
      <c r="V25" s="82" t="n"/>
      <c r="W25" s="82" t="n"/>
      <c r="X25" s="82" t="n"/>
      <c r="Y25" s="82" t="n"/>
      <c r="Z25" s="82" t="n"/>
    </row>
    <row r="26" ht="14.1" customHeight="1" s="2885">
      <c r="A26" s="144" t="n"/>
      <c r="B26" s="244" t="n"/>
      <c r="C26" s="245" t="n"/>
      <c r="D26" s="2753" t="inlineStr">
        <is>
          <t>Total Expense Reimbursements</t>
        </is>
      </c>
      <c r="E26" s="247" t="n"/>
      <c r="F26" s="3185">
        <f>SUM(F22:F25)</f>
        <v/>
      </c>
      <c r="G26" s="3185">
        <f>SUM(G22:G25)</f>
        <v/>
      </c>
      <c r="H26" s="3185">
        <f>SUM(H22:H25)</f>
        <v/>
      </c>
      <c r="I26" s="3185">
        <f>SUM(I22:I25)</f>
        <v/>
      </c>
      <c r="J26" s="3185">
        <f>SUM(J22:J25)</f>
        <v/>
      </c>
      <c r="K26" s="3185">
        <f>SUM(K22:K25)</f>
        <v/>
      </c>
      <c r="L26" s="3185">
        <f>SUM(L22:L25)</f>
        <v/>
      </c>
      <c r="M26" s="3185">
        <f>SUM(M22:M25)</f>
        <v/>
      </c>
      <c r="N26" s="3185">
        <f>SUM(N22:N25)</f>
        <v/>
      </c>
      <c r="O26" s="3185">
        <f>SUM(O22:O25)</f>
        <v/>
      </c>
      <c r="P26" s="147" t="n"/>
      <c r="Q26" s="26" t="n"/>
      <c r="S26" s="143" t="n"/>
      <c r="T26" s="26" t="n"/>
      <c r="U26" s="82" t="n"/>
      <c r="V26" s="82" t="n"/>
      <c r="W26" s="82" t="n"/>
      <c r="X26" s="82" t="n"/>
      <c r="Y26" s="82" t="n"/>
      <c r="Z26" s="82" t="n"/>
    </row>
    <row r="27" hidden="1" outlineLevel="1" ht="14.1" customHeight="1" s="2885">
      <c r="A27" s="144" t="n"/>
      <c r="B27" s="244" t="n"/>
      <c r="C27" s="245" t="n"/>
      <c r="D27" s="1853" t="inlineStr">
        <is>
          <t>Percentage Rent</t>
        </is>
      </c>
      <c r="E27" s="247" t="n"/>
      <c r="F27" s="3183">
        <f>SUMIFS('Cash flow'!C:C,'Cash flow'!$A:$A,Proforma!$D27)</f>
        <v/>
      </c>
      <c r="G27" s="3183">
        <f>SUMIFS('Cash flow'!D:D,'Cash flow'!$A:$A,Proforma!$D27)</f>
        <v/>
      </c>
      <c r="H27" s="3183">
        <f>SUMIFS('Cash flow'!E:E,'Cash flow'!$A:$A,Proforma!$D27)</f>
        <v/>
      </c>
      <c r="I27" s="3183">
        <f>SUMIFS('Cash flow'!F:F,'Cash flow'!$A:$A,Proforma!$D27)</f>
        <v/>
      </c>
      <c r="J27" s="3183">
        <f>SUMIFS('Cash flow'!G:G,'Cash flow'!$A:$A,Proforma!$D27)</f>
        <v/>
      </c>
      <c r="K27" s="3183">
        <f>SUMIFS('Cash flow'!H:H,'Cash flow'!$A:$A,Proforma!$D27)</f>
        <v/>
      </c>
      <c r="L27" s="3183">
        <f>SUMIFS('Cash flow'!I:I,'Cash flow'!$A:$A,Proforma!$D27)</f>
        <v/>
      </c>
      <c r="M27" s="3183">
        <f>SUMIFS('Cash flow'!J:J,'Cash flow'!$A:$A,Proforma!$D27)</f>
        <v/>
      </c>
      <c r="N27" s="3183">
        <f>SUMIFS('Cash flow'!K:K,'Cash flow'!$A:$A,Proforma!$D27)</f>
        <v/>
      </c>
      <c r="O27" s="3183">
        <f>SUMIFS('Cash flow'!L:L,'Cash flow'!$A:$A,Proforma!$D27)</f>
        <v/>
      </c>
      <c r="P27" s="147" t="n"/>
      <c r="Q27" s="26" t="n"/>
      <c r="S27" s="143" t="n"/>
      <c r="T27" s="26" t="n"/>
      <c r="U27" s="82" t="n"/>
      <c r="V27" s="82" t="n"/>
      <c r="W27" s="82" t="n"/>
      <c r="X27" s="82" t="n"/>
      <c r="Y27" s="82" t="n"/>
      <c r="Z27" s="82" t="n"/>
    </row>
    <row r="28" collapsed="1" ht="14.1" customHeight="1" s="2885">
      <c r="A28" s="144" t="n"/>
      <c r="B28" s="244" t="n"/>
      <c r="C28" s="245" t="n"/>
      <c r="D28" s="1853" t="inlineStr">
        <is>
          <t xml:space="preserve">Parking Revenue </t>
        </is>
      </c>
      <c r="E28" s="247" t="n"/>
      <c r="F28" s="3183">
        <f>SUMIFS('Cash flow'!C:C,'Cash flow'!$A:$A,Proforma!$D28)</f>
        <v/>
      </c>
      <c r="G28" s="3183">
        <f>SUMIFS('Cash flow'!D:D,'Cash flow'!$A:$A,Proforma!$D28)</f>
        <v/>
      </c>
      <c r="H28" s="3183">
        <f>SUMIFS('Cash flow'!E:E,'Cash flow'!$A:$A,Proforma!$D28)</f>
        <v/>
      </c>
      <c r="I28" s="3183">
        <f>SUMIFS('Cash flow'!F:F,'Cash flow'!$A:$A,Proforma!$D28)</f>
        <v/>
      </c>
      <c r="J28" s="3183">
        <f>SUMIFS('Cash flow'!G:G,'Cash flow'!$A:$A,Proforma!$D28)</f>
        <v/>
      </c>
      <c r="K28" s="3183">
        <f>SUMIFS('Cash flow'!H:H,'Cash flow'!$A:$A,Proforma!$D28)</f>
        <v/>
      </c>
      <c r="L28" s="3183">
        <f>SUMIFS('Cash flow'!I:I,'Cash flow'!$A:$A,Proforma!$D28)</f>
        <v/>
      </c>
      <c r="M28" s="3183">
        <f>SUMIFS('Cash flow'!J:J,'Cash flow'!$A:$A,Proforma!$D28)</f>
        <v/>
      </c>
      <c r="N28" s="3183">
        <f>SUMIFS('Cash flow'!K:K,'Cash flow'!$A:$A,Proforma!$D28)</f>
        <v/>
      </c>
      <c r="O28" s="3183">
        <f>SUMIFS('Cash flow'!L:L,'Cash flow'!$A:$A,Proforma!$D28)</f>
        <v/>
      </c>
      <c r="P28" s="147" t="n"/>
      <c r="Q28" s="26" t="n"/>
      <c r="S28" s="143" t="n"/>
      <c r="T28" s="26" t="n"/>
      <c r="U28" s="82" t="n"/>
      <c r="V28" s="82" t="n"/>
      <c r="W28" s="82" t="n"/>
      <c r="X28" s="82" t="n"/>
      <c r="Y28" s="82" t="n"/>
      <c r="Z28" s="82" t="n"/>
    </row>
    <row r="29" hidden="1" outlineLevel="2" ht="14.1" customHeight="1" s="2885">
      <c r="A29" s="144" t="n"/>
      <c r="B29" s="244" t="n"/>
      <c r="C29" s="245" t="n"/>
      <c r="D29" s="1853" t="inlineStr">
        <is>
          <t>Storage</t>
        </is>
      </c>
      <c r="E29" s="247" t="n"/>
      <c r="F29" s="3183">
        <f>SUMIFS('Cash flow'!C:C,'Cash flow'!$A:$A,Proforma!$D29)</f>
        <v/>
      </c>
      <c r="G29" s="3183">
        <f>SUMIFS('Cash flow'!D:D,'Cash flow'!$A:$A,Proforma!$D29)</f>
        <v/>
      </c>
      <c r="H29" s="3183">
        <f>SUMIFS('Cash flow'!E:E,'Cash flow'!$A:$A,Proforma!$D29)</f>
        <v/>
      </c>
      <c r="I29" s="3183">
        <f>SUMIFS('Cash flow'!F:F,'Cash flow'!$A:$A,Proforma!$D29)</f>
        <v/>
      </c>
      <c r="J29" s="3183">
        <f>SUMIFS('Cash flow'!G:G,'Cash flow'!$A:$A,Proforma!$D29)</f>
        <v/>
      </c>
      <c r="K29" s="3183">
        <f>SUMIFS('Cash flow'!H:H,'Cash flow'!$A:$A,Proforma!$D29)</f>
        <v/>
      </c>
      <c r="L29" s="3183">
        <f>SUMIFS('Cash flow'!I:I,'Cash flow'!$A:$A,Proforma!$D29)</f>
        <v/>
      </c>
      <c r="M29" s="3183">
        <f>SUMIFS('Cash flow'!J:J,'Cash flow'!$A:$A,Proforma!$D29)</f>
        <v/>
      </c>
      <c r="N29" s="3183">
        <f>SUMIFS('Cash flow'!K:K,'Cash flow'!$A:$A,Proforma!$D29)</f>
        <v/>
      </c>
      <c r="O29" s="3183">
        <f>SUMIFS('Cash flow'!L:L,'Cash flow'!$A:$A,Proforma!$D29)</f>
        <v/>
      </c>
      <c r="P29" s="147" t="n"/>
      <c r="Q29" s="26" t="n"/>
      <c r="S29" s="143" t="n"/>
      <c r="T29" s="26" t="n"/>
      <c r="U29" s="82" t="n"/>
      <c r="V29" s="82" t="n"/>
      <c r="W29" s="82" t="n"/>
      <c r="X29" s="82" t="n"/>
      <c r="Y29" s="82" t="n"/>
      <c r="Z29" s="82" t="n"/>
    </row>
    <row r="30" hidden="1" outlineLevel="2" collapsed="1" ht="14.1" customHeight="1" s="2885">
      <c r="A30" s="144" t="n"/>
      <c r="B30" s="244" t="n"/>
      <c r="C30" s="245" t="n"/>
      <c r="D30" s="1853" t="inlineStr">
        <is>
          <t>Signage and Other Revenues</t>
        </is>
      </c>
      <c r="E30" s="247" t="n"/>
      <c r="F30" s="3183">
        <f>SUMIFS('Cash flow'!C:C,'Cash flow'!$A:$A,Proforma!$D30)</f>
        <v/>
      </c>
      <c r="G30" s="3183">
        <f>SUMIFS('Cash flow'!D:D,'Cash flow'!$A:$A,Proforma!$D30)</f>
        <v/>
      </c>
      <c r="H30" s="3183">
        <f>SUMIFS('Cash flow'!E:E,'Cash flow'!$A:$A,Proforma!$D30)</f>
        <v/>
      </c>
      <c r="I30" s="3183">
        <f>SUMIFS('Cash flow'!F:F,'Cash flow'!$A:$A,Proforma!$D30)</f>
        <v/>
      </c>
      <c r="J30" s="3183">
        <f>SUMIFS('Cash flow'!G:G,'Cash flow'!$A:$A,Proforma!$D30)</f>
        <v/>
      </c>
      <c r="K30" s="3183">
        <f>SUMIFS('Cash flow'!H:H,'Cash flow'!$A:$A,Proforma!$D30)</f>
        <v/>
      </c>
      <c r="L30" s="3183">
        <f>SUMIFS('Cash flow'!I:I,'Cash flow'!$A:$A,Proforma!$D30)</f>
        <v/>
      </c>
      <c r="M30" s="3183">
        <f>SUMIFS('Cash flow'!J:J,'Cash flow'!$A:$A,Proforma!$D30)</f>
        <v/>
      </c>
      <c r="N30" s="3183">
        <f>SUMIFS('Cash flow'!K:K,'Cash flow'!$A:$A,Proforma!$D30)</f>
        <v/>
      </c>
      <c r="O30" s="3183">
        <f>SUMIFS('Cash flow'!L:L,'Cash flow'!$A:$A,Proforma!$D30)</f>
        <v/>
      </c>
      <c r="P30" s="147" t="n"/>
      <c r="Q30" s="26" t="n"/>
      <c r="S30" s="143" t="n"/>
      <c r="T30" s="26" t="n"/>
      <c r="U30" s="82" t="n"/>
      <c r="V30" s="82" t="n"/>
      <c r="W30" s="82" t="n"/>
      <c r="X30" s="82" t="n"/>
      <c r="Y30" s="82" t="n"/>
      <c r="Z30" s="82" t="n"/>
    </row>
    <row r="31" collapsed="1" ht="14.1" customHeight="1" s="2885">
      <c r="A31" s="144" t="n"/>
      <c r="B31" s="244" t="n"/>
      <c r="C31" s="245" t="n"/>
      <c r="D31" s="2753" t="inlineStr">
        <is>
          <t>Total Gross Revenue</t>
        </is>
      </c>
      <c r="E31" s="247" t="n"/>
      <c r="F31" s="3185">
        <f>F21+SUM(F26:F30)</f>
        <v/>
      </c>
      <c r="G31" s="3185">
        <f>G21+SUM(G26:G30)</f>
        <v/>
      </c>
      <c r="H31" s="3185">
        <f>H21+SUM(H26:H30)</f>
        <v/>
      </c>
      <c r="I31" s="3185">
        <f>I21+SUM(I26:I30)</f>
        <v/>
      </c>
      <c r="J31" s="3185">
        <f>J21+SUM(J26:J30)</f>
        <v/>
      </c>
      <c r="K31" s="3185">
        <f>K21+SUM(K26:K30)</f>
        <v/>
      </c>
      <c r="L31" s="3185">
        <f>L21+SUM(L26:L30)</f>
        <v/>
      </c>
      <c r="M31" s="3185">
        <f>M21+SUM(M26:M30)</f>
        <v/>
      </c>
      <c r="N31" s="3185">
        <f>N21+SUM(N26:N30)</f>
        <v/>
      </c>
      <c r="O31" s="3185">
        <f>O21+SUM(O26:O30)</f>
        <v/>
      </c>
      <c r="P31" s="147" t="n"/>
      <c r="Q31" s="26" t="n"/>
      <c r="S31" s="143" t="n"/>
      <c r="T31" s="26" t="n"/>
      <c r="U31" s="82" t="n"/>
      <c r="V31" s="82" t="n"/>
      <c r="W31" s="82" t="n"/>
      <c r="X31" s="82" t="n"/>
      <c r="Y31" s="82" t="n"/>
      <c r="Z31" s="82" t="n"/>
    </row>
    <row r="32" ht="14.1" customHeight="1" s="2885">
      <c r="A32" s="144" t="n"/>
      <c r="B32" s="244" t="n"/>
      <c r="C32" s="245" t="n"/>
      <c r="D32" s="244" t="inlineStr">
        <is>
          <t>General Vacancy Loss</t>
        </is>
      </c>
      <c r="E32" s="247" t="n"/>
      <c r="F32" s="3183">
        <f>SUMIFS('Cash flow'!C:C,'Cash flow'!$A:$A,Proforma!$D32)</f>
        <v/>
      </c>
      <c r="G32" s="3183">
        <f>SUMIFS('Cash flow'!D:D,'Cash flow'!$A:$A,Proforma!$D32)</f>
        <v/>
      </c>
      <c r="H32" s="3183">
        <f>SUMIFS('Cash flow'!E:E,'Cash flow'!$A:$A,Proforma!$D32)</f>
        <v/>
      </c>
      <c r="I32" s="3183">
        <f>SUMIFS('Cash flow'!F:F,'Cash flow'!$A:$A,Proforma!$D32)</f>
        <v/>
      </c>
      <c r="J32" s="3183">
        <f>SUMIFS('Cash flow'!G:G,'Cash flow'!$A:$A,Proforma!$D32)</f>
        <v/>
      </c>
      <c r="K32" s="3183">
        <f>SUMIFS('Cash flow'!H:H,'Cash flow'!$A:$A,Proforma!$D32)</f>
        <v/>
      </c>
      <c r="L32" s="3183">
        <f>SUMIFS('Cash flow'!I:I,'Cash flow'!$A:$A,Proforma!$D32)</f>
        <v/>
      </c>
      <c r="M32" s="3183">
        <f>SUMIFS('Cash flow'!J:J,'Cash flow'!$A:$A,Proforma!$D32)</f>
        <v/>
      </c>
      <c r="N32" s="3183">
        <f>SUMIFS('Cash flow'!K:K,'Cash flow'!$A:$A,Proforma!$D32)</f>
        <v/>
      </c>
      <c r="O32" s="3183">
        <f>SUMIFS('Cash flow'!L:L,'Cash flow'!$A:$A,Proforma!$D32)</f>
        <v/>
      </c>
      <c r="P32" s="147" t="n"/>
      <c r="Q32" s="26" t="n"/>
      <c r="R32" s="3186" t="n"/>
      <c r="S32" s="143" t="n"/>
      <c r="T32" s="3187" t="n"/>
      <c r="U32" s="1936" t="n"/>
      <c r="V32" s="1936" t="n"/>
      <c r="W32" s="1936" t="n"/>
      <c r="X32" s="1936" t="n"/>
      <c r="Y32" s="1936" t="n"/>
      <c r="Z32" s="1936" t="n"/>
      <c r="AA32" s="1936" t="n"/>
    </row>
    <row r="33" ht="14.1" customHeight="1" s="2885" thickBot="1">
      <c r="A33" s="138" t="n"/>
      <c r="B33" s="145" t="n"/>
      <c r="C33" s="226" t="n"/>
      <c r="D33" s="227" t="inlineStr">
        <is>
          <t>Effective Gross Revenue</t>
        </is>
      </c>
      <c r="E33" s="227" t="n"/>
      <c r="F33" s="3188">
        <f>SUM(F31:F32)</f>
        <v/>
      </c>
      <c r="G33" s="3188">
        <f>SUM(G31:G32)</f>
        <v/>
      </c>
      <c r="H33" s="3188">
        <f>SUM(H31:H32)</f>
        <v/>
      </c>
      <c r="I33" s="3188">
        <f>SUM(I31:I32)</f>
        <v/>
      </c>
      <c r="J33" s="3188">
        <f>SUM(J31:J32)</f>
        <v/>
      </c>
      <c r="K33" s="3188">
        <f>SUM(K31:K32)</f>
        <v/>
      </c>
      <c r="L33" s="3188">
        <f>SUM(L31:L32)</f>
        <v/>
      </c>
      <c r="M33" s="3188">
        <f>SUM(M31:M32)</f>
        <v/>
      </c>
      <c r="N33" s="3188">
        <f>SUM(N31:N32)</f>
        <v/>
      </c>
      <c r="O33" s="3188">
        <f>SUM(O31:O32)</f>
        <v/>
      </c>
      <c r="P33" s="3189" t="n"/>
      <c r="Q33" s="26" t="n"/>
      <c r="S33" s="143" t="n"/>
      <c r="T33" s="26" t="n"/>
      <c r="U33" s="82" t="n"/>
      <c r="V33" s="82" t="n"/>
      <c r="W33" s="82" t="n"/>
      <c r="X33" s="82" t="n"/>
      <c r="Y33" s="82" t="n"/>
      <c r="Z33" s="82" t="n"/>
    </row>
    <row r="34" hidden="1" outlineLevel="1" ht="14.1" customFormat="1" customHeight="1" s="152" thickTop="1">
      <c r="A34" s="138" t="n"/>
      <c r="B34" s="145" t="n"/>
      <c r="C34" s="160" t="n"/>
      <c r="D34" s="1692" t="n"/>
      <c r="E34" s="145" t="n"/>
      <c r="F34" s="3190" t="n"/>
      <c r="G34" s="3191" t="n"/>
      <c r="H34" s="3191" t="n"/>
      <c r="I34" s="3191" t="n"/>
      <c r="J34" s="3191" t="n"/>
      <c r="K34" s="3191" t="n"/>
      <c r="L34" s="3191" t="n"/>
      <c r="M34" s="3191" t="n"/>
      <c r="N34" s="3191" t="n"/>
      <c r="O34" s="3191" t="n"/>
      <c r="P34" s="3189" t="n"/>
      <c r="Q34" s="26" t="n"/>
      <c r="S34" s="143" t="n"/>
      <c r="T34" s="26" t="n"/>
      <c r="U34" s="26" t="n"/>
      <c r="V34" s="26" t="n"/>
      <c r="W34" s="26" t="n"/>
      <c r="X34" s="26" t="n"/>
      <c r="Y34" s="26" t="n"/>
      <c r="Z34" s="26" t="n"/>
    </row>
    <row r="35" collapsed="1" ht="4.35" customFormat="1" customHeight="1" s="152" thickTop="1">
      <c r="A35" s="138" t="n"/>
      <c r="B35" s="145" t="n"/>
      <c r="C35" s="160" t="n"/>
      <c r="D35" s="1692" t="n"/>
      <c r="E35" s="145" t="n"/>
      <c r="F35" s="3190" t="n"/>
      <c r="G35" s="3191" t="n"/>
      <c r="H35" s="3191" t="n"/>
      <c r="I35" s="3191" t="n"/>
      <c r="J35" s="3191" t="n"/>
      <c r="K35" s="3191" t="n"/>
      <c r="L35" s="3191" t="n"/>
      <c r="M35" s="3191" t="n"/>
      <c r="N35" s="3191" t="n"/>
      <c r="O35" s="3191" t="n"/>
      <c r="P35" s="3189" t="n"/>
      <c r="Q35" s="26" t="n"/>
      <c r="S35" s="143" t="n"/>
      <c r="T35" s="26" t="n"/>
      <c r="U35" s="26" t="n"/>
      <c r="V35" s="26" t="n"/>
      <c r="W35" s="26" t="n"/>
      <c r="X35" s="26" t="n"/>
      <c r="Y35" s="26" t="n"/>
      <c r="Z35" s="26" t="n"/>
    </row>
    <row r="36" ht="14.1" customHeight="1" s="2885">
      <c r="A36" s="144" t="n"/>
      <c r="B36" s="145" t="n"/>
      <c r="C36" s="160" t="n"/>
      <c r="D36" s="1855" t="inlineStr">
        <is>
          <t>Expenses</t>
        </is>
      </c>
      <c r="E36" s="149" t="n"/>
      <c r="F36" s="242" t="n"/>
      <c r="G36" s="242" t="n"/>
      <c r="H36" s="242" t="n"/>
      <c r="I36" s="242" t="n"/>
      <c r="J36" s="242" t="n"/>
      <c r="K36" s="242" t="n"/>
      <c r="L36" s="242" t="n"/>
      <c r="M36" s="242" t="n"/>
      <c r="N36" s="242" t="n"/>
      <c r="O36" s="242" t="n"/>
      <c r="P36" s="149" t="n"/>
      <c r="Q36" s="26" t="n"/>
      <c r="S36" s="143" t="n"/>
      <c r="T36" s="26" t="n"/>
      <c r="U36" s="82" t="n"/>
      <c r="V36" s="3192" t="n"/>
      <c r="W36" s="82" t="n"/>
      <c r="X36" s="82" t="n"/>
      <c r="Y36" s="82" t="n"/>
      <c r="Z36" s="82" t="n"/>
    </row>
    <row r="37" ht="14.1" customHeight="1" s="2885">
      <c r="A37" s="144" t="n"/>
      <c r="B37" s="244" t="n"/>
      <c r="C37" s="245" t="n"/>
      <c r="D37" s="1853" t="inlineStr">
        <is>
          <t xml:space="preserve">  RE Taxes</t>
        </is>
      </c>
      <c r="E37" s="247" t="n"/>
      <c r="F37" s="3183">
        <f>SUMIFS('Cash flow'!C:C,'Cash flow'!$A:$A,Proforma!$D37)</f>
        <v/>
      </c>
      <c r="G37" s="3183">
        <f>SUMIFS('Cash flow'!D:D,'Cash flow'!$A:$A,Proforma!$D37)</f>
        <v/>
      </c>
      <c r="H37" s="3183">
        <f>SUMIFS('Cash flow'!E:E,'Cash flow'!$A:$A,Proforma!$D37)</f>
        <v/>
      </c>
      <c r="I37" s="3183">
        <f>SUMIFS('Cash flow'!F:F,'Cash flow'!$A:$A,Proforma!$D37)</f>
        <v/>
      </c>
      <c r="J37" s="3183">
        <f>SUMIFS('Cash flow'!G:G,'Cash flow'!$A:$A,Proforma!$D37)</f>
        <v/>
      </c>
      <c r="K37" s="3183">
        <f>SUMIFS('Cash flow'!H:H,'Cash flow'!$A:$A,Proforma!$D37)</f>
        <v/>
      </c>
      <c r="L37" s="3183">
        <f>SUMIFS('Cash flow'!I:I,'Cash flow'!$A:$A,Proforma!$D37)</f>
        <v/>
      </c>
      <c r="M37" s="3183">
        <f>SUMIFS('Cash flow'!J:J,'Cash flow'!$A:$A,Proforma!$D37)</f>
        <v/>
      </c>
      <c r="N37" s="3183">
        <f>SUMIFS('Cash flow'!K:K,'Cash flow'!$A:$A,Proforma!$D37)</f>
        <v/>
      </c>
      <c r="O37" s="3183">
        <f>SUMIFS('Cash flow'!L:L,'Cash flow'!$A:$A,Proforma!$D37)</f>
        <v/>
      </c>
      <c r="P37" s="147" t="n"/>
      <c r="Q37" s="26" t="n"/>
      <c r="S37" s="3193" t="n"/>
      <c r="T37" s="26" t="n"/>
      <c r="U37" s="82" t="n"/>
      <c r="V37" s="82" t="n"/>
      <c r="W37" s="82" t="n"/>
      <c r="X37" s="82" t="n"/>
      <c r="Y37" s="82" t="n"/>
      <c r="Z37" s="82" t="n"/>
    </row>
    <row r="38" ht="14.1" customHeight="1" s="2885">
      <c r="A38" s="144" t="n"/>
      <c r="B38" s="244" t="n"/>
      <c r="C38" s="245" t="n"/>
      <c r="D38" s="1853" t="inlineStr">
        <is>
          <t xml:space="preserve">  Insurance</t>
        </is>
      </c>
      <c r="E38" s="247" t="n"/>
      <c r="F38" s="3183">
        <f>SUMIFS('Cash flow'!C:C,'Cash flow'!$A:$A,Proforma!$D38)</f>
        <v/>
      </c>
      <c r="G38" s="3183">
        <f>SUMIFS('Cash flow'!D:D,'Cash flow'!$A:$A,Proforma!$D38)</f>
        <v/>
      </c>
      <c r="H38" s="3183">
        <f>SUMIFS('Cash flow'!E:E,'Cash flow'!$A:$A,Proforma!$D38)</f>
        <v/>
      </c>
      <c r="I38" s="3183">
        <f>SUMIFS('Cash flow'!F:F,'Cash flow'!$A:$A,Proforma!$D38)</f>
        <v/>
      </c>
      <c r="J38" s="3183">
        <f>SUMIFS('Cash flow'!G:G,'Cash flow'!$A:$A,Proforma!$D38)</f>
        <v/>
      </c>
      <c r="K38" s="3183">
        <f>SUMIFS('Cash flow'!H:H,'Cash flow'!$A:$A,Proforma!$D38)</f>
        <v/>
      </c>
      <c r="L38" s="3183">
        <f>SUMIFS('Cash flow'!I:I,'Cash flow'!$A:$A,Proforma!$D38)</f>
        <v/>
      </c>
      <c r="M38" s="3183">
        <f>SUMIFS('Cash flow'!J:J,'Cash flow'!$A:$A,Proforma!$D38)</f>
        <v/>
      </c>
      <c r="N38" s="3183">
        <f>SUMIFS('Cash flow'!K:K,'Cash flow'!$A:$A,Proforma!$D38)</f>
        <v/>
      </c>
      <c r="O38" s="3183">
        <f>SUMIFS('Cash flow'!L:L,'Cash flow'!$A:$A,Proforma!$D38)</f>
        <v/>
      </c>
      <c r="P38" s="147" t="n"/>
      <c r="Q38" s="26" t="n"/>
      <c r="S38" s="3193" t="n"/>
      <c r="T38" s="26" t="n"/>
      <c r="U38" s="82" t="n"/>
      <c r="V38" s="82" t="n"/>
      <c r="W38" s="82" t="n"/>
      <c r="X38" s="82" t="n"/>
      <c r="Y38" s="82" t="n"/>
      <c r="Z38" s="82" t="n"/>
    </row>
    <row r="39" ht="14.1" customHeight="1" s="2885">
      <c r="A39" s="144" t="n"/>
      <c r="B39" s="244" t="n"/>
      <c r="C39" s="245" t="n"/>
      <c r="D39" s="1853" t="inlineStr">
        <is>
          <t xml:space="preserve">  Other CAM</t>
        </is>
      </c>
      <c r="E39" s="247" t="n"/>
      <c r="F39" s="3183">
        <f>SUMIFS('Cash flow'!C:C,'Cash flow'!$A:$A,Proforma!$D39)</f>
        <v/>
      </c>
      <c r="G39" s="3183">
        <f>SUMIFS('Cash flow'!D:D,'Cash flow'!$A:$A,Proforma!$D39)</f>
        <v/>
      </c>
      <c r="H39" s="3183">
        <f>SUMIFS('Cash flow'!E:E,'Cash flow'!$A:$A,Proforma!$D39)</f>
        <v/>
      </c>
      <c r="I39" s="3183">
        <f>SUMIFS('Cash flow'!F:F,'Cash flow'!$A:$A,Proforma!$D39)</f>
        <v/>
      </c>
      <c r="J39" s="3183">
        <f>SUMIFS('Cash flow'!G:G,'Cash flow'!$A:$A,Proforma!$D39)</f>
        <v/>
      </c>
      <c r="K39" s="3183">
        <f>SUMIFS('Cash flow'!H:H,'Cash flow'!$A:$A,Proforma!$D39)</f>
        <v/>
      </c>
      <c r="L39" s="3183">
        <f>SUMIFS('Cash flow'!I:I,'Cash flow'!$A:$A,Proforma!$D39)</f>
        <v/>
      </c>
      <c r="M39" s="3183">
        <f>SUMIFS('Cash flow'!J:J,'Cash flow'!$A:$A,Proforma!$D39)</f>
        <v/>
      </c>
      <c r="N39" s="3183">
        <f>SUMIFS('Cash flow'!K:K,'Cash flow'!$A:$A,Proforma!$D39)</f>
        <v/>
      </c>
      <c r="O39" s="3183">
        <f>SUMIFS('Cash flow'!L:L,'Cash flow'!$A:$A,Proforma!$D39)</f>
        <v/>
      </c>
      <c r="P39" s="147" t="n"/>
      <c r="Q39" s="26" t="n"/>
      <c r="S39" s="3193" t="n"/>
      <c r="T39" s="26" t="n"/>
      <c r="U39" s="82" t="n"/>
      <c r="V39" s="82" t="n"/>
      <c r="W39" s="82" t="n"/>
      <c r="X39" s="82" t="n"/>
      <c r="Y39" s="82" t="n"/>
      <c r="Z39" s="82" t="n"/>
    </row>
    <row r="40" ht="14.1" customHeight="1" s="2885">
      <c r="A40" s="144" t="n"/>
      <c r="B40" s="244" t="n"/>
      <c r="C40" s="245" t="n"/>
      <c r="D40" s="1853" t="inlineStr">
        <is>
          <t>Non-Recoverable Expenses</t>
        </is>
      </c>
      <c r="E40" s="247" t="n"/>
      <c r="F40" s="3183">
        <f>SUMIFS('Cash flow'!C:C,'Cash flow'!$A:$A,Proforma!$D40)</f>
        <v/>
      </c>
      <c r="G40" s="3183">
        <f>SUMIFS('Cash flow'!D:D,'Cash flow'!$A:$A,Proforma!$D40)</f>
        <v/>
      </c>
      <c r="H40" s="3183">
        <f>SUMIFS('Cash flow'!E:E,'Cash flow'!$A:$A,Proforma!$D40)</f>
        <v/>
      </c>
      <c r="I40" s="3183">
        <f>SUMIFS('Cash flow'!F:F,'Cash flow'!$A:$A,Proforma!$D40)</f>
        <v/>
      </c>
      <c r="J40" s="3183">
        <f>SUMIFS('Cash flow'!G:G,'Cash flow'!$A:$A,Proforma!$D40)</f>
        <v/>
      </c>
      <c r="K40" s="3183">
        <f>SUMIFS('Cash flow'!H:H,'Cash flow'!$A:$A,Proforma!$D40)</f>
        <v/>
      </c>
      <c r="L40" s="3183">
        <f>SUMIFS('Cash flow'!I:I,'Cash flow'!$A:$A,Proforma!$D40)</f>
        <v/>
      </c>
      <c r="M40" s="3183">
        <f>SUMIFS('Cash flow'!J:J,'Cash flow'!$A:$A,Proforma!$D40)</f>
        <v/>
      </c>
      <c r="N40" s="3183">
        <f>SUMIFS('Cash flow'!K:K,'Cash flow'!$A:$A,Proforma!$D40)</f>
        <v/>
      </c>
      <c r="O40" s="3183">
        <f>SUMIFS('Cash flow'!L:L,'Cash flow'!$A:$A,Proforma!$D40)</f>
        <v/>
      </c>
      <c r="P40" s="147" t="n"/>
      <c r="Q40" s="26" t="n"/>
      <c r="S40" s="3193" t="n"/>
      <c r="T40" s="26" t="n"/>
      <c r="U40" s="82" t="n"/>
      <c r="V40" s="82" t="n"/>
      <c r="W40" s="82" t="n"/>
      <c r="X40" s="82" t="n"/>
      <c r="Y40" s="82" t="n"/>
      <c r="Z40" s="82" t="n"/>
    </row>
    <row r="41" ht="14.1" customHeight="1" s="2885" thickBot="1">
      <c r="A41" s="138" t="n"/>
      <c r="B41" s="145" t="n"/>
      <c r="C41" s="226" t="n"/>
      <c r="D41" s="227" t="inlineStr">
        <is>
          <t>Total Operating Expenses</t>
        </is>
      </c>
      <c r="E41" s="227" t="n"/>
      <c r="F41" s="3188">
        <f>SUM(F37:F40)</f>
        <v/>
      </c>
      <c r="G41" s="3188">
        <f>SUM(G37:G40)</f>
        <v/>
      </c>
      <c r="H41" s="3188">
        <f>SUM(H37:H40)</f>
        <v/>
      </c>
      <c r="I41" s="3188">
        <f>SUM(I37:I40)</f>
        <v/>
      </c>
      <c r="J41" s="3188">
        <f>SUM(J37:J40)</f>
        <v/>
      </c>
      <c r="K41" s="3188">
        <f>SUM(K37:K40)</f>
        <v/>
      </c>
      <c r="L41" s="3188">
        <f>SUM(L37:L40)</f>
        <v/>
      </c>
      <c r="M41" s="3188">
        <f>SUM(M37:M40)</f>
        <v/>
      </c>
      <c r="N41" s="3188">
        <f>SUM(N37:N40)</f>
        <v/>
      </c>
      <c r="O41" s="3188">
        <f>SUM(O37:O40)</f>
        <v/>
      </c>
      <c r="P41" s="3189" t="n"/>
      <c r="Q41" s="26" t="n"/>
      <c r="S41" s="3193" t="n"/>
      <c r="V41" s="82" t="n"/>
      <c r="W41" s="82" t="n"/>
      <c r="X41" s="82" t="n"/>
      <c r="Y41" s="82" t="n"/>
      <c r="Z41" s="82" t="n"/>
    </row>
    <row r="42" hidden="1" outlineLevel="1" ht="14.1" customFormat="1" customHeight="1" s="152" thickTop="1">
      <c r="A42" s="138" t="n"/>
      <c r="B42" s="145" t="n"/>
      <c r="C42" s="160" t="n"/>
      <c r="D42" s="1692" t="inlineStr">
        <is>
          <t>% Increase/(Decrease)</t>
        </is>
      </c>
      <c r="E42" s="145" t="n"/>
      <c r="F42" s="3190" t="n"/>
      <c r="G42" s="3191">
        <f>G41/F41-1</f>
        <v/>
      </c>
      <c r="H42" s="3191">
        <f>H41/G41-1</f>
        <v/>
      </c>
      <c r="I42" s="3191">
        <f>I41/H41-1</f>
        <v/>
      </c>
      <c r="J42" s="3191">
        <f>J41/I41-1</f>
        <v/>
      </c>
      <c r="K42" s="3191">
        <f>K41/J41-1</f>
        <v/>
      </c>
      <c r="L42" s="3191">
        <f>L41/K41-1</f>
        <v/>
      </c>
      <c r="M42" s="3191">
        <f>M41/L41-1</f>
        <v/>
      </c>
      <c r="N42" s="3191">
        <f>N41/M41-1</f>
        <v/>
      </c>
      <c r="O42" s="3191">
        <f>O41/N41-1</f>
        <v/>
      </c>
      <c r="P42" s="3189" t="n"/>
      <c r="Q42" s="52" t="n"/>
      <c r="R42" s="168" t="n"/>
      <c r="S42" s="143" t="n"/>
      <c r="T42" s="26" t="n"/>
      <c r="U42" s="26" t="n"/>
      <c r="V42" s="26" t="n"/>
      <c r="W42" s="26" t="n"/>
      <c r="X42" s="26" t="n"/>
      <c r="Y42" s="26" t="n"/>
      <c r="Z42" s="26" t="n"/>
    </row>
    <row r="43" collapsed="1" ht="4.35" customFormat="1" customHeight="1" s="152" thickTop="1">
      <c r="A43" s="138" t="n"/>
      <c r="B43" s="145" t="n"/>
      <c r="C43" s="160" t="n"/>
      <c r="D43" s="1692" t="n"/>
      <c r="E43" s="145" t="n"/>
      <c r="F43" s="3190" t="n"/>
      <c r="G43" s="3191" t="n"/>
      <c r="H43" s="3191" t="n"/>
      <c r="I43" s="3191" t="n"/>
      <c r="J43" s="3191" t="n"/>
      <c r="K43" s="3191" t="n"/>
      <c r="L43" s="3191" t="n"/>
      <c r="M43" s="3191" t="n"/>
      <c r="N43" s="3191" t="n"/>
      <c r="O43" s="3191" t="n"/>
      <c r="P43" s="3189" t="n"/>
      <c r="S43" s="143" t="n"/>
      <c r="T43" s="26" t="n"/>
      <c r="U43" s="26" t="n"/>
      <c r="V43" s="26" t="n"/>
      <c r="W43" s="26" t="n"/>
      <c r="X43" s="26" t="n"/>
      <c r="Y43" s="26" t="n"/>
      <c r="Z43" s="26" t="n"/>
    </row>
    <row r="44" ht="14.1" customHeight="1" s="2885" thickBot="1">
      <c r="A44" s="138" t="n"/>
      <c r="B44" s="145" t="n"/>
      <c r="C44" s="228" t="n"/>
      <c r="D44" s="229" t="inlineStr">
        <is>
          <t>Net Operating Income</t>
        </is>
      </c>
      <c r="E44" s="229" t="n"/>
      <c r="F44" s="3194">
        <f>F33-F41</f>
        <v/>
      </c>
      <c r="G44" s="3194">
        <f>G33-G41</f>
        <v/>
      </c>
      <c r="H44" s="3194">
        <f>H33-H41</f>
        <v/>
      </c>
      <c r="I44" s="3194">
        <f>I33-I41</f>
        <v/>
      </c>
      <c r="J44" s="3194">
        <f>J33-J41</f>
        <v/>
      </c>
      <c r="K44" s="3194">
        <f>K33-K41</f>
        <v/>
      </c>
      <c r="L44" s="3194">
        <f>L33-L41</f>
        <v/>
      </c>
      <c r="M44" s="3194">
        <f>M33-M41</f>
        <v/>
      </c>
      <c r="N44" s="3194">
        <f>N33-N41</f>
        <v/>
      </c>
      <c r="O44" s="3194">
        <f>O33-O41</f>
        <v/>
      </c>
      <c r="P44" s="3189" t="n"/>
      <c r="Q44" s="26" t="n"/>
      <c r="R44" s="3195" t="n"/>
      <c r="S44" s="143" t="n"/>
      <c r="T44" s="26" t="n"/>
      <c r="U44" s="82" t="n"/>
      <c r="V44" s="82" t="n"/>
      <c r="W44" s="82" t="n"/>
      <c r="X44" s="82" t="n"/>
      <c r="Y44" s="82" t="n"/>
      <c r="Z44" s="82" t="n"/>
    </row>
    <row r="45" ht="14.1" customFormat="1" customHeight="1" s="152" thickTop="1">
      <c r="A45" s="138" t="n"/>
      <c r="B45" s="145" t="n"/>
      <c r="C45" s="160" t="n"/>
      <c r="D45" s="1692" t="n"/>
      <c r="E45" s="145" t="n"/>
      <c r="F45" s="3190" t="n"/>
      <c r="G45" s="3191" t="n"/>
      <c r="H45" s="3191" t="n"/>
      <c r="I45" s="3191" t="n"/>
      <c r="J45" s="3191" t="n"/>
      <c r="K45" s="3191" t="n"/>
      <c r="L45" s="3191" t="n"/>
      <c r="M45" s="3191" t="n"/>
      <c r="N45" s="3191" t="n"/>
      <c r="O45" s="3191" t="n"/>
      <c r="P45" s="3189" t="n"/>
      <c r="Q45" s="26" t="n"/>
      <c r="S45" s="143" t="n"/>
      <c r="T45" s="26" t="n"/>
      <c r="U45" s="26" t="n"/>
      <c r="V45" s="26" t="n"/>
      <c r="W45" s="26" t="n"/>
      <c r="X45" s="26" t="n"/>
      <c r="Y45" s="26" t="n"/>
      <c r="Z45" s="26" t="n"/>
    </row>
    <row r="46" ht="4.35" customHeight="1" s="2885">
      <c r="A46" s="150" t="n"/>
      <c r="B46" s="151" t="n"/>
      <c r="C46" s="151" t="n"/>
      <c r="D46" s="149" t="n"/>
      <c r="E46" s="149" t="n"/>
      <c r="F46" s="149" t="n"/>
      <c r="G46" s="149" t="n"/>
      <c r="H46" s="149" t="n"/>
      <c r="I46" s="149" t="n"/>
      <c r="J46" s="149" t="n"/>
      <c r="K46" s="149" t="n"/>
      <c r="L46" s="149" t="n"/>
      <c r="M46" s="149" t="n"/>
      <c r="N46" s="149" t="n"/>
      <c r="O46" s="149" t="n"/>
      <c r="P46" s="151" t="n"/>
      <c r="Q46" s="26" t="n"/>
      <c r="S46" s="151" t="n"/>
      <c r="T46" s="26" t="n"/>
      <c r="U46" s="82" t="n"/>
      <c r="V46" s="82" t="n"/>
      <c r="W46" s="82" t="n"/>
      <c r="X46" s="82" t="n"/>
      <c r="Y46" s="82" t="n"/>
      <c r="Z46" s="82" t="n"/>
    </row>
    <row r="47" ht="14.1" customFormat="1" customHeight="1" s="26">
      <c r="D47" s="145" t="inlineStr">
        <is>
          <t>Leasing Costs:</t>
        </is>
      </c>
      <c r="E47" s="1696" t="n"/>
      <c r="F47" s="1696" t="n"/>
      <c r="G47" s="1696" t="n"/>
      <c r="H47" s="1696" t="n"/>
      <c r="I47" s="1696" t="n"/>
      <c r="J47" s="1696" t="n"/>
      <c r="K47" s="1696" t="n"/>
      <c r="L47" s="1696" t="n"/>
      <c r="M47" s="1696" t="n"/>
      <c r="N47" s="1696" t="n"/>
      <c r="O47" s="1696" t="n"/>
    </row>
    <row r="48" ht="14.1" customFormat="1" customHeight="1" s="26">
      <c r="D48" s="3196" t="inlineStr">
        <is>
          <t>Tenant Improvements</t>
        </is>
      </c>
      <c r="E48" s="1696" t="n"/>
      <c r="F48" s="3183">
        <f>SUMIFS('Cash flow'!C:C,'Cash flow'!$A:$A,Proforma!$D48)</f>
        <v/>
      </c>
      <c r="G48" s="3183">
        <f>SUMIFS('Cash flow'!D:D,'Cash flow'!$A:$A,Proforma!$D48)</f>
        <v/>
      </c>
      <c r="H48" s="3183">
        <f>SUMIFS('Cash flow'!E:E,'Cash flow'!$A:$A,Proforma!$D48)</f>
        <v/>
      </c>
      <c r="I48" s="3183">
        <f>SUMIFS('Cash flow'!F:F,'Cash flow'!$A:$A,Proforma!$D48)</f>
        <v/>
      </c>
      <c r="J48" s="3183">
        <f>SUMIFS('Cash flow'!G:G,'Cash flow'!$A:$A,Proforma!$D48)</f>
        <v/>
      </c>
      <c r="K48" s="3183">
        <f>SUMIFS('Cash flow'!H:H,'Cash flow'!$A:$A,Proforma!$D48)</f>
        <v/>
      </c>
      <c r="L48" s="3183">
        <f>SUMIFS('Cash flow'!I:I,'Cash flow'!$A:$A,Proforma!$D48)</f>
        <v/>
      </c>
      <c r="M48" s="3183">
        <f>SUMIFS('Cash flow'!J:J,'Cash flow'!$A:$A,Proforma!$D48)</f>
        <v/>
      </c>
      <c r="N48" s="3183">
        <f>SUMIFS('Cash flow'!K:K,'Cash flow'!$A:$A,Proforma!$D48)</f>
        <v/>
      </c>
      <c r="O48" s="3183">
        <f>SUMIFS('Cash flow'!L:L,'Cash flow'!$A:$A,Proforma!$D48)</f>
        <v/>
      </c>
    </row>
    <row r="49" ht="14.1" customFormat="1" customHeight="1" s="26">
      <c r="D49" s="3196" t="inlineStr">
        <is>
          <t>Leasing Commissions</t>
        </is>
      </c>
      <c r="E49" s="1696" t="n"/>
      <c r="F49" s="3183">
        <f>SUMIFS('Cash flow'!C:C,'Cash flow'!$A:$A,Proforma!$D49)</f>
        <v/>
      </c>
      <c r="G49" s="3183">
        <f>SUMIFS('Cash flow'!D:D,'Cash flow'!$A:$A,Proforma!$D49)</f>
        <v/>
      </c>
      <c r="H49" s="3183">
        <f>SUMIFS('Cash flow'!E:E,'Cash flow'!$A:$A,Proforma!$D49)</f>
        <v/>
      </c>
      <c r="I49" s="3183">
        <f>SUMIFS('Cash flow'!F:F,'Cash flow'!$A:$A,Proforma!$D49)</f>
        <v/>
      </c>
      <c r="J49" s="3183">
        <f>SUMIFS('Cash flow'!G:G,'Cash flow'!$A:$A,Proforma!$D49)</f>
        <v/>
      </c>
      <c r="K49" s="3183">
        <f>SUMIFS('Cash flow'!H:H,'Cash flow'!$A:$A,Proforma!$D49)</f>
        <v/>
      </c>
      <c r="L49" s="3183">
        <f>SUMIFS('Cash flow'!I:I,'Cash flow'!$A:$A,Proforma!$D49)</f>
        <v/>
      </c>
      <c r="M49" s="3183">
        <f>SUMIFS('Cash flow'!J:J,'Cash flow'!$A:$A,Proforma!$D49)</f>
        <v/>
      </c>
      <c r="N49" s="3183">
        <f>SUMIFS('Cash flow'!K:K,'Cash flow'!$A:$A,Proforma!$D49)</f>
        <v/>
      </c>
      <c r="O49" s="3183">
        <f>SUMIFS('Cash flow'!L:L,'Cash flow'!$A:$A,Proforma!$D49)</f>
        <v/>
      </c>
    </row>
    <row r="50" ht="14.1" customHeight="1" s="2885">
      <c r="A50" s="144" t="n"/>
      <c r="B50" s="244" t="n"/>
      <c r="C50" s="245" t="n"/>
      <c r="D50" s="1690" t="inlineStr">
        <is>
          <t>Total Leasing Cost</t>
        </is>
      </c>
      <c r="E50" s="250" t="n"/>
      <c r="F50" s="3185">
        <f>SUM(F48:F49)</f>
        <v/>
      </c>
      <c r="G50" s="3185">
        <f>SUM(G48:G49)</f>
        <v/>
      </c>
      <c r="H50" s="3185">
        <f>SUM(H48:H49)</f>
        <v/>
      </c>
      <c r="I50" s="3185">
        <f>SUM(I48:I49)</f>
        <v/>
      </c>
      <c r="J50" s="3185">
        <f>SUM(J48:J49)</f>
        <v/>
      </c>
      <c r="K50" s="3185">
        <f>SUM(K48:K49)</f>
        <v/>
      </c>
      <c r="L50" s="3185">
        <f>SUM(L48:L49)</f>
        <v/>
      </c>
      <c r="M50" s="3185">
        <f>SUM(M48:M49)</f>
        <v/>
      </c>
      <c r="N50" s="3185">
        <f>SUM(N48:N49)</f>
        <v/>
      </c>
      <c r="O50" s="3185">
        <f>SUM(O48:O49)</f>
        <v/>
      </c>
      <c r="P50" s="147" t="n"/>
      <c r="Q50" s="26" t="n"/>
      <c r="S50" s="143" t="n"/>
      <c r="T50" s="26" t="n"/>
      <c r="U50" s="82" t="n"/>
      <c r="V50" s="82" t="n"/>
      <c r="W50" s="82" t="n"/>
      <c r="X50" s="82" t="n"/>
      <c r="Y50" s="82" t="n"/>
      <c r="Z50" s="82" t="n"/>
    </row>
    <row r="51" ht="4.35" customFormat="1" customHeight="1" s="152">
      <c r="A51" s="138" t="n"/>
      <c r="B51" s="145" t="n"/>
      <c r="C51" s="160" t="n"/>
      <c r="D51" s="1692" t="n"/>
      <c r="E51" s="145" t="n"/>
      <c r="F51" s="3190" t="n"/>
      <c r="G51" s="3191" t="n"/>
      <c r="H51" s="3191" t="n"/>
      <c r="I51" s="3191" t="n"/>
      <c r="J51" s="3191" t="n"/>
      <c r="K51" s="3191" t="n"/>
      <c r="L51" s="3191" t="n"/>
      <c r="M51" s="3191" t="n"/>
      <c r="N51" s="3191" t="n"/>
      <c r="O51" s="3191" t="n"/>
      <c r="P51" s="3189" t="n"/>
      <c r="S51" s="143" t="n"/>
      <c r="T51" s="26" t="n"/>
      <c r="U51" s="26" t="n"/>
      <c r="V51" s="26" t="n"/>
      <c r="W51" s="26" t="n"/>
      <c r="X51" s="26" t="n"/>
      <c r="Y51" s="26" t="n"/>
      <c r="Z51" s="26" t="n"/>
    </row>
    <row r="52" hidden="1" outlineLevel="1" ht="14.1" customFormat="1" customHeight="1" s="26">
      <c r="D52" s="145" t="inlineStr">
        <is>
          <t>Capital Expenditures:</t>
        </is>
      </c>
      <c r="E52" s="1696" t="n"/>
      <c r="F52" s="1696" t="n"/>
      <c r="G52" s="1696" t="n"/>
      <c r="H52" s="1696" t="n"/>
      <c r="I52" s="1696" t="n"/>
      <c r="J52" s="1696" t="n"/>
      <c r="K52" s="1696" t="n"/>
      <c r="L52" s="1696" t="n"/>
      <c r="M52" s="1696" t="n"/>
      <c r="N52" s="1696" t="n"/>
      <c r="O52" s="1696" t="n"/>
    </row>
    <row r="53" hidden="1" outlineLevel="1" ht="14.1" customFormat="1" customHeight="1" s="26">
      <c r="D53" s="3196" t="inlineStr">
        <is>
          <t>Capex Reserve</t>
        </is>
      </c>
      <c r="E53" s="1696" t="n"/>
      <c r="F53" s="3183">
        <f>SUMIFS('Cash flow'!C:C,'Cash flow'!$A:$A,Proforma!$D53)</f>
        <v/>
      </c>
      <c r="G53" s="3183">
        <f>SUMIFS('Cash flow'!D:D,'Cash flow'!$A:$A,Proforma!$D53)</f>
        <v/>
      </c>
      <c r="H53" s="3183">
        <f>SUMIFS('Cash flow'!E:E,'Cash flow'!$A:$A,Proforma!$D53)</f>
        <v/>
      </c>
      <c r="I53" s="3183">
        <f>SUMIFS('Cash flow'!F:F,'Cash flow'!$A:$A,Proforma!$D53)</f>
        <v/>
      </c>
      <c r="J53" s="3183">
        <f>SUMIFS('Cash flow'!G:G,'Cash flow'!$A:$A,Proforma!$D53)</f>
        <v/>
      </c>
      <c r="K53" s="3183">
        <f>SUMIFS('Cash flow'!H:H,'Cash flow'!$A:$A,Proforma!$D53)</f>
        <v/>
      </c>
      <c r="L53" s="3183">
        <f>SUMIFS('Cash flow'!I:I,'Cash flow'!$A:$A,Proforma!$D53)</f>
        <v/>
      </c>
      <c r="M53" s="3183">
        <f>SUMIFS('Cash flow'!J:J,'Cash flow'!$A:$A,Proforma!$D53)</f>
        <v/>
      </c>
      <c r="N53" s="3183">
        <f>SUMIFS('Cash flow'!K:K,'Cash flow'!$A:$A,Proforma!$D53)</f>
        <v/>
      </c>
      <c r="O53" s="3183">
        <f>SUMIFS('Cash flow'!L:L,'Cash flow'!$A:$A,Proforma!$D53)</f>
        <v/>
      </c>
    </row>
    <row r="54" hidden="1" outlineLevel="1" ht="14.1" customFormat="1" customHeight="1" s="26">
      <c r="D54" s="3196" t="inlineStr">
        <is>
          <t>Capital Improvements</t>
        </is>
      </c>
      <c r="E54" s="1696" t="n"/>
      <c r="F54" s="3183">
        <f>SUMIFS('Cash flow'!C:C,'Cash flow'!$A:$A,Proforma!$D54)</f>
        <v/>
      </c>
      <c r="G54" s="3183">
        <f>SUMIFS('Cash flow'!D:D,'Cash flow'!$A:$A,Proforma!$D54)</f>
        <v/>
      </c>
      <c r="H54" s="3183">
        <f>SUMIFS('Cash flow'!E:E,'Cash flow'!$A:$A,Proforma!$D54)</f>
        <v/>
      </c>
      <c r="I54" s="3183">
        <f>SUMIFS('Cash flow'!F:F,'Cash flow'!$A:$A,Proforma!$D54)</f>
        <v/>
      </c>
      <c r="J54" s="3183">
        <f>SUMIFS('Cash flow'!G:G,'Cash flow'!$A:$A,Proforma!$D54)</f>
        <v/>
      </c>
      <c r="K54" s="3183">
        <f>SUMIFS('Cash flow'!H:H,'Cash flow'!$A:$A,Proforma!$D54)</f>
        <v/>
      </c>
      <c r="L54" s="3183">
        <f>SUMIFS('Cash flow'!I:I,'Cash flow'!$A:$A,Proforma!$D54)</f>
        <v/>
      </c>
      <c r="M54" s="3183">
        <f>SUMIFS('Cash flow'!J:J,'Cash flow'!$A:$A,Proforma!$D54)</f>
        <v/>
      </c>
      <c r="N54" s="3183">
        <f>SUMIFS('Cash flow'!K:K,'Cash flow'!$A:$A,Proforma!$D54)</f>
        <v/>
      </c>
      <c r="O54" s="3183">
        <f>SUMIFS('Cash flow'!L:L,'Cash flow'!$A:$A,Proforma!$D54)</f>
        <v/>
      </c>
    </row>
    <row r="55" hidden="1" outlineLevel="1" ht="14.1" customHeight="1" s="2885">
      <c r="A55" s="144" t="n"/>
      <c r="B55" s="244" t="n"/>
      <c r="C55" s="245" t="n"/>
      <c r="D55" s="1690" t="inlineStr">
        <is>
          <t>Total Capital Expenditures</t>
        </is>
      </c>
      <c r="E55" s="250" t="n"/>
      <c r="F55" s="3185">
        <f>SUM(F53:F54)</f>
        <v/>
      </c>
      <c r="G55" s="3185">
        <f>SUM(G53:G54)</f>
        <v/>
      </c>
      <c r="H55" s="3185">
        <f>SUM(H53:H54)</f>
        <v/>
      </c>
      <c r="I55" s="3185">
        <f>SUM(I53:I54)</f>
        <v/>
      </c>
      <c r="J55" s="3185">
        <f>SUM(J53:J54)</f>
        <v/>
      </c>
      <c r="K55" s="3185">
        <f>SUM(K53:K54)</f>
        <v/>
      </c>
      <c r="L55" s="3185">
        <f>SUM(L53:L54)</f>
        <v/>
      </c>
      <c r="M55" s="3185">
        <f>SUM(M53:M54)</f>
        <v/>
      </c>
      <c r="N55" s="3185">
        <f>SUM(N53:N54)</f>
        <v/>
      </c>
      <c r="O55" s="3185">
        <f>SUM(O53:O54)</f>
        <v/>
      </c>
      <c r="P55" s="147" t="n"/>
      <c r="Q55" s="26" t="n"/>
      <c r="S55" s="143" t="n"/>
      <c r="T55" s="26" t="n"/>
      <c r="U55" s="82" t="n"/>
      <c r="V55" s="82" t="n"/>
      <c r="W55" s="82" t="n"/>
      <c r="X55" s="82" t="n"/>
      <c r="Y55" s="82" t="n"/>
      <c r="Z55" s="82" t="n"/>
    </row>
    <row r="56" collapsed="1" ht="4.35" customFormat="1" customHeight="1" s="152">
      <c r="A56" s="138" t="n"/>
      <c r="B56" s="145" t="n"/>
      <c r="C56" s="160" t="n"/>
      <c r="D56" s="1692" t="n"/>
      <c r="E56" s="145" t="n"/>
      <c r="F56" s="3190" t="n"/>
      <c r="G56" s="3191" t="n"/>
      <c r="H56" s="3191" t="n"/>
      <c r="I56" s="3191" t="n"/>
      <c r="J56" s="3191" t="n"/>
      <c r="K56" s="3191" t="n"/>
      <c r="L56" s="3191" t="n"/>
      <c r="M56" s="3191" t="n"/>
      <c r="N56" s="3191" t="n"/>
      <c r="O56" s="3191" t="n"/>
      <c r="P56" s="3189" t="n"/>
      <c r="S56" s="143" t="n"/>
      <c r="T56" s="26" t="n"/>
      <c r="U56" s="26" t="n"/>
      <c r="V56" s="26" t="n"/>
      <c r="W56" s="26" t="n"/>
      <c r="X56" s="26" t="n"/>
      <c r="Y56" s="26" t="n"/>
      <c r="Z56" s="26" t="n"/>
    </row>
    <row r="57" ht="14.1" customHeight="1" s="2885" thickBot="1">
      <c r="A57" s="138" t="n"/>
      <c r="B57" s="145" t="n"/>
      <c r="C57" s="226" t="n"/>
      <c r="D57" s="227" t="inlineStr">
        <is>
          <t>Total Leasing &amp; Capital Costs</t>
        </is>
      </c>
      <c r="E57" s="227" t="n"/>
      <c r="F57" s="3188">
        <f>F50+F55</f>
        <v/>
      </c>
      <c r="G57" s="3188">
        <f>G50+G55</f>
        <v/>
      </c>
      <c r="H57" s="3188">
        <f>H50+H55</f>
        <v/>
      </c>
      <c r="I57" s="3188">
        <f>I50+I55</f>
        <v/>
      </c>
      <c r="J57" s="3188">
        <f>J50+J55</f>
        <v/>
      </c>
      <c r="K57" s="3188">
        <f>K50+K55</f>
        <v/>
      </c>
      <c r="L57" s="3188">
        <f>L50+L55</f>
        <v/>
      </c>
      <c r="M57" s="3188">
        <f>M50+M55</f>
        <v/>
      </c>
      <c r="N57" s="3188">
        <f>N50+N55</f>
        <v/>
      </c>
      <c r="O57" s="3188">
        <f>O50+O55</f>
        <v/>
      </c>
      <c r="P57" s="3189" t="n"/>
      <c r="Q57" s="26" t="n"/>
      <c r="S57" s="143" t="n"/>
      <c r="T57" s="26" t="n"/>
      <c r="U57" s="82" t="n"/>
      <c r="V57" s="82" t="n"/>
      <c r="W57" s="82" t="n"/>
      <c r="X57" s="82" t="n"/>
      <c r="Y57" s="82" t="n"/>
      <c r="Z57" s="82" t="n"/>
    </row>
    <row r="58" ht="14.1" customHeight="1" s="2885" thickTop="1">
      <c r="A58" s="138" t="n"/>
      <c r="B58" s="145" t="n"/>
      <c r="C58" s="160" t="n"/>
      <c r="D58" s="1692" t="n"/>
      <c r="E58" s="145" t="n"/>
      <c r="F58" s="3190" t="n"/>
      <c r="G58" s="3191" t="n"/>
      <c r="H58" s="3191" t="n"/>
      <c r="I58" s="3191" t="n"/>
      <c r="J58" s="3191" t="n"/>
      <c r="K58" s="3191" t="n"/>
      <c r="L58" s="3191" t="n"/>
      <c r="M58" s="3191" t="n"/>
      <c r="N58" s="3191" t="n"/>
      <c r="O58" s="3191" t="n"/>
      <c r="P58" s="3189" t="n"/>
      <c r="Q58" s="26" t="n"/>
      <c r="S58" s="143" t="n"/>
      <c r="T58" s="26" t="n"/>
      <c r="U58" s="26" t="n"/>
      <c r="V58" s="26" t="n"/>
      <c r="W58" s="26" t="n"/>
      <c r="X58" s="26" t="n"/>
      <c r="Y58" s="26" t="n"/>
      <c r="Z58" s="26" t="n"/>
    </row>
    <row r="59" ht="4.35" customFormat="1" customHeight="1" s="152">
      <c r="A59" s="138" t="n"/>
      <c r="B59" s="145" t="n"/>
      <c r="C59" s="160" t="n"/>
      <c r="D59" s="1692" t="n"/>
      <c r="E59" s="145" t="n"/>
      <c r="F59" s="3190" t="n"/>
      <c r="G59" s="3191" t="n"/>
      <c r="H59" s="3191" t="n"/>
      <c r="I59" s="3191" t="n"/>
      <c r="J59" s="3191" t="n"/>
      <c r="K59" s="3191" t="n"/>
      <c r="L59" s="3191" t="n"/>
      <c r="M59" s="3191" t="n"/>
      <c r="N59" s="3191" t="n"/>
      <c r="O59" s="3191" t="n"/>
      <c r="P59" s="3189" t="n"/>
      <c r="S59" s="143" t="n"/>
      <c r="T59" s="26" t="n"/>
      <c r="U59" s="26" t="n"/>
      <c r="V59" s="26" t="n"/>
      <c r="W59" s="26" t="n"/>
      <c r="X59" s="26" t="n"/>
      <c r="Y59" s="26" t="n"/>
      <c r="Z59" s="26" t="n"/>
    </row>
    <row r="60" ht="14.1" customHeight="1" s="2885" thickBot="1">
      <c r="A60" s="138" t="n"/>
      <c r="B60" s="145" t="n"/>
      <c r="C60" s="228" t="n"/>
      <c r="D60" s="229" t="inlineStr">
        <is>
          <t>Net Income</t>
        </is>
      </c>
      <c r="E60" s="229" t="n"/>
      <c r="F60" s="3194">
        <f>F44-F57</f>
        <v/>
      </c>
      <c r="G60" s="3194">
        <f>G44-G57</f>
        <v/>
      </c>
      <c r="H60" s="3194">
        <f>H44-H57</f>
        <v/>
      </c>
      <c r="I60" s="3194">
        <f>I44-I57</f>
        <v/>
      </c>
      <c r="J60" s="3194">
        <f>J44-J57</f>
        <v/>
      </c>
      <c r="K60" s="3194">
        <f>K44-K57</f>
        <v/>
      </c>
      <c r="L60" s="3194">
        <f>L44-L57</f>
        <v/>
      </c>
      <c r="M60" s="3194">
        <f>M44-M57</f>
        <v/>
      </c>
      <c r="N60" s="3194">
        <f>N44-N57</f>
        <v/>
      </c>
      <c r="O60" s="3194">
        <f>O44-O57</f>
        <v/>
      </c>
      <c r="P60" s="3189" t="n"/>
      <c r="Q60" s="26" t="n"/>
      <c r="S60" s="143" t="n"/>
      <c r="T60" s="26" t="n"/>
      <c r="U60" s="82" t="n"/>
      <c r="V60" s="82" t="n"/>
      <c r="W60" s="82" t="n"/>
      <c r="X60" s="82" t="n"/>
      <c r="Y60" s="82" t="n"/>
      <c r="Z60" s="82" t="n"/>
    </row>
    <row r="61" hidden="1" outlineLevel="1" ht="14.1" customHeight="1" s="2885" thickTop="1">
      <c r="A61" s="138" t="n"/>
      <c r="B61" s="145" t="n"/>
      <c r="C61" s="160" t="n"/>
      <c r="D61" s="167" t="n"/>
      <c r="E61" s="145" t="n"/>
      <c r="F61" s="3197" t="n"/>
      <c r="G61" s="3198" t="n"/>
      <c r="H61" s="3198" t="n"/>
      <c r="I61" s="3198" t="n"/>
      <c r="J61" s="3198" t="n"/>
      <c r="K61" s="3198" t="n"/>
      <c r="L61" s="3198" t="n"/>
      <c r="M61" s="3198" t="n"/>
      <c r="N61" s="3198" t="n"/>
      <c r="O61" s="3198" t="n"/>
      <c r="P61" s="3189" t="n"/>
      <c r="Q61" s="26" t="n"/>
      <c r="S61" s="143" t="n"/>
      <c r="T61" s="26" t="n"/>
      <c r="U61" s="26" t="n"/>
      <c r="V61" s="26" t="n"/>
      <c r="W61" s="26" t="n"/>
      <c r="X61" s="26" t="n"/>
      <c r="Y61" s="26" t="n"/>
      <c r="Z61" s="26" t="n"/>
    </row>
    <row r="62" hidden="1" outlineLevel="1" collapsed="1" ht="4.35" customHeight="1" s="2885">
      <c r="A62" s="138" t="n"/>
      <c r="B62" s="145" t="n"/>
      <c r="C62" s="160" t="n"/>
      <c r="D62" s="167" t="n"/>
      <c r="E62" s="145" t="n"/>
      <c r="F62" s="3197" t="n"/>
      <c r="G62" s="3198" t="n"/>
      <c r="H62" s="3198" t="n"/>
      <c r="I62" s="3198" t="n"/>
      <c r="J62" s="3198" t="n"/>
      <c r="K62" s="3198" t="n"/>
      <c r="L62" s="3198" t="n"/>
      <c r="M62" s="3198" t="n"/>
      <c r="N62" s="3198" t="n"/>
      <c r="O62" s="3198" t="n"/>
      <c r="P62" s="3189" t="n"/>
      <c r="Q62" s="26" t="n"/>
      <c r="S62" s="143" t="n"/>
      <c r="T62" s="26" t="n"/>
      <c r="U62" s="26" t="n"/>
      <c r="V62" s="26" t="n"/>
      <c r="W62" s="26" t="n"/>
      <c r="X62" s="26" t="n"/>
      <c r="Y62" s="26" t="n"/>
      <c r="Z62" s="26" t="n"/>
    </row>
    <row r="63" hidden="1" outlineLevel="1" ht="14.1" customFormat="1" customHeight="1" s="1142">
      <c r="A63" s="26" t="n"/>
      <c r="B63" s="26" t="n"/>
      <c r="C63" s="26" t="n"/>
      <c r="D63" s="160" t="inlineStr">
        <is>
          <t>Debt Service:</t>
        </is>
      </c>
      <c r="E63" s="26"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t="n"/>
    </row>
    <row r="64" hidden="1" outlineLevel="1" ht="14.1" customFormat="1" customHeight="1" s="1142">
      <c r="A64" s="26" t="n"/>
      <c r="B64" s="26" t="n"/>
      <c r="C64" s="26" t="n"/>
      <c r="D64" s="3199" t="inlineStr">
        <is>
          <t>Interest</t>
        </is>
      </c>
      <c r="E64" s="26" t="n"/>
      <c r="F64" s="3200">
        <f>INDEX('Loan Calculation'!$M$16:$M$375,MATCH(Proforma!F$5,'Loan Calculation'!$B$16:$B$375,0))</f>
        <v/>
      </c>
      <c r="G64" s="3200">
        <f>INDEX('Loan Calculation'!$M$16:$M$375,MATCH(Proforma!G$5,'Loan Calculation'!$B$16:$B$375,0))</f>
        <v/>
      </c>
      <c r="H64" s="3200">
        <f>INDEX('Loan Calculation'!$M$16:$M$375,MATCH(Proforma!H$5,'Loan Calculation'!$B$16:$B$375,0))</f>
        <v/>
      </c>
      <c r="I64" s="3200">
        <f>INDEX('Loan Calculation'!$M$16:$M$375,MATCH(Proforma!I$5,'Loan Calculation'!$B$16:$B$375,0))</f>
        <v/>
      </c>
      <c r="J64" s="3200">
        <f>INDEX('Loan Calculation'!$M$16:$M$375,MATCH(Proforma!J$5,'Loan Calculation'!$B$16:$B$375,0))</f>
        <v/>
      </c>
      <c r="K64" s="3200">
        <f>INDEX('Loan Calculation'!$M$16:$M$375,MATCH(Proforma!K$5,'Loan Calculation'!$B$16:$B$375,0))</f>
        <v/>
      </c>
      <c r="L64" s="3200">
        <f>INDEX('Loan Calculation'!$M$16:$M$375,MATCH(Proforma!L$5,'Loan Calculation'!$B$16:$B$375,0))</f>
        <v/>
      </c>
      <c r="M64" s="3200">
        <f>INDEX('Loan Calculation'!$M$16:$M$375,MATCH(Proforma!M$5,'Loan Calculation'!$B$16:$B$375,0))</f>
        <v/>
      </c>
      <c r="N64" s="3200">
        <f>INDEX('Loan Calculation'!$M$16:$M$375,MATCH(Proforma!N$5,'Loan Calculation'!$B$16:$B$375,0))</f>
        <v/>
      </c>
      <c r="O64" s="3200">
        <f>INDEX('Loan Calculation'!$M$16:$M$375,MATCH(Proforma!O$5,'Loan Calculation'!$B$16:$B$375,0))</f>
        <v/>
      </c>
      <c r="P64" s="26" t="n"/>
      <c r="Q64" s="26" t="n"/>
      <c r="R64" s="26" t="n"/>
      <c r="S64" s="26" t="n"/>
      <c r="T64" s="26" t="n"/>
      <c r="U64" s="26" t="n"/>
      <c r="V64" s="26" t="n"/>
      <c r="W64" s="26" t="n"/>
      <c r="X64" s="26" t="n"/>
      <c r="Y64" s="26" t="n"/>
      <c r="Z64" s="26" t="n"/>
    </row>
    <row r="65" hidden="1" outlineLevel="1" ht="14.1" customFormat="1" customHeight="1" s="1142">
      <c r="A65" s="26" t="n"/>
      <c r="B65" s="26" t="n"/>
      <c r="C65" s="26" t="n"/>
      <c r="D65" s="3199" t="inlineStr">
        <is>
          <t>Principal</t>
        </is>
      </c>
      <c r="E65" s="26" t="n"/>
      <c r="F65" s="3200">
        <f>INDEX('Loan Calculation'!$L$16:$L$375,MATCH(Proforma!F$5,'Loan Calculation'!$B$16:$B$375,0))</f>
        <v/>
      </c>
      <c r="G65" s="3200">
        <f>INDEX('Loan Calculation'!$L$16:$L$375,MATCH(Proforma!G$5,'Loan Calculation'!$B$16:$B$375,0))</f>
        <v/>
      </c>
      <c r="H65" s="3200">
        <f>INDEX('Loan Calculation'!$L$16:$L$375,MATCH(Proforma!H$5,'Loan Calculation'!$B$16:$B$375,0))</f>
        <v/>
      </c>
      <c r="I65" s="3200">
        <f>INDEX('Loan Calculation'!$L$16:$L$375,MATCH(Proforma!I$5,'Loan Calculation'!$B$16:$B$375,0))</f>
        <v/>
      </c>
      <c r="J65" s="3200">
        <f>INDEX('Loan Calculation'!$L$16:$L$375,MATCH(Proforma!J$5,'Loan Calculation'!$B$16:$B$375,0))</f>
        <v/>
      </c>
      <c r="K65" s="3200">
        <f>INDEX('Loan Calculation'!$L$16:$L$375,MATCH(Proforma!K$5,'Loan Calculation'!$B$16:$B$375,0))</f>
        <v/>
      </c>
      <c r="L65" s="3200">
        <f>INDEX('Loan Calculation'!$L$16:$L$375,MATCH(Proforma!L$5,'Loan Calculation'!$B$16:$B$375,0))</f>
        <v/>
      </c>
      <c r="M65" s="3200">
        <f>INDEX('Loan Calculation'!$L$16:$L$375,MATCH(Proforma!M$5,'Loan Calculation'!$B$16:$B$375,0))</f>
        <v/>
      </c>
      <c r="N65" s="3200">
        <f>INDEX('Loan Calculation'!$L$16:$L$375,MATCH(Proforma!N$5,'Loan Calculation'!$B$16:$B$375,0))</f>
        <v/>
      </c>
      <c r="O65" s="3200">
        <f>INDEX('Loan Calculation'!$L$16:$L$375,MATCH(Proforma!O$5,'Loan Calculation'!$B$16:$B$375,0))</f>
        <v/>
      </c>
      <c r="P65" s="26" t="n"/>
      <c r="Q65" s="26" t="n"/>
      <c r="R65" s="26" t="n"/>
      <c r="S65" s="26" t="n"/>
      <c r="T65" s="26" t="n"/>
      <c r="U65" s="26" t="n"/>
      <c r="V65" s="26" t="n"/>
      <c r="W65" s="26" t="n"/>
      <c r="X65" s="26" t="n"/>
      <c r="Y65" s="26" t="n"/>
      <c r="Z65" s="26" t="n"/>
    </row>
    <row r="66" hidden="1" outlineLevel="1" ht="14.1" customHeight="1" s="2885">
      <c r="A66" s="144" t="n"/>
      <c r="B66" s="244" t="n"/>
      <c r="C66" s="245" t="n"/>
      <c r="D66" s="249" t="inlineStr">
        <is>
          <t>Total Debt Service</t>
        </is>
      </c>
      <c r="E66" s="250" t="n"/>
      <c r="F66" s="3201">
        <f>SUM(F64:F65)</f>
        <v/>
      </c>
      <c r="G66" s="3201">
        <f>SUM(G64:G65)</f>
        <v/>
      </c>
      <c r="H66" s="3201">
        <f>SUM(H64:H65)</f>
        <v/>
      </c>
      <c r="I66" s="3201">
        <f>SUM(I64:I65)</f>
        <v/>
      </c>
      <c r="J66" s="3201">
        <f>SUM(J64:J65)</f>
        <v/>
      </c>
      <c r="K66" s="3201">
        <f>SUM(K64:K65)</f>
        <v/>
      </c>
      <c r="L66" s="3201">
        <f>SUM(L64:L65)</f>
        <v/>
      </c>
      <c r="M66" s="3201">
        <f>SUM(M64:M65)</f>
        <v/>
      </c>
      <c r="N66" s="3201">
        <f>SUM(N64:N65)</f>
        <v/>
      </c>
      <c r="O66" s="3201">
        <f>SUM(O64:O65)</f>
        <v/>
      </c>
      <c r="P66" s="147" t="n"/>
      <c r="Q66" s="26" t="n"/>
      <c r="S66" s="143" t="n"/>
      <c r="T66" s="26" t="n"/>
      <c r="U66" s="82" t="n"/>
      <c r="V66" s="82" t="n"/>
      <c r="W66" s="82" t="n"/>
      <c r="X66" s="82" t="n"/>
      <c r="Y66" s="82" t="n"/>
      <c r="Z66" s="82" t="n"/>
    </row>
    <row r="67" hidden="1" outlineLevel="1" collapsed="1" ht="4.35" customHeight="1" s="2885">
      <c r="A67" s="138" t="n"/>
      <c r="B67" s="145" t="n"/>
      <c r="C67" s="160" t="n"/>
      <c r="D67" s="167" t="n"/>
      <c r="E67" s="145" t="n"/>
      <c r="F67" s="3197" t="n"/>
      <c r="G67" s="3198" t="n"/>
      <c r="H67" s="3198" t="n"/>
      <c r="I67" s="3198" t="n"/>
      <c r="J67" s="3198" t="n"/>
      <c r="K67" s="3198" t="n"/>
      <c r="L67" s="3198" t="n"/>
      <c r="M67" s="3198" t="n"/>
      <c r="N67" s="3198" t="n"/>
      <c r="O67" s="3198" t="n"/>
      <c r="P67" s="3189" t="n"/>
      <c r="Q67" s="26" t="n"/>
      <c r="S67" s="143" t="n"/>
      <c r="T67" s="26" t="n"/>
      <c r="U67" s="26" t="n"/>
      <c r="V67" s="26" t="n"/>
      <c r="W67" s="26" t="n"/>
      <c r="X67" s="26" t="n"/>
      <c r="Y67" s="26" t="n"/>
      <c r="Z67" s="26" t="n"/>
    </row>
    <row r="68" hidden="1" outlineLevel="1" ht="14.1" customHeight="1" s="2885" thickBot="1">
      <c r="A68" s="138" t="n"/>
      <c r="B68" s="145" t="n"/>
      <c r="C68" s="228" t="n"/>
      <c r="D68" s="228" t="inlineStr">
        <is>
          <t>Cash Flow After Debt Service</t>
        </is>
      </c>
      <c r="E68" s="229" t="n"/>
      <c r="F68" s="3202">
        <f>F60-F66</f>
        <v/>
      </c>
      <c r="G68" s="3202">
        <f>G60-G66</f>
        <v/>
      </c>
      <c r="H68" s="3202">
        <f>H60-H66</f>
        <v/>
      </c>
      <c r="I68" s="3202">
        <f>I60-I66</f>
        <v/>
      </c>
      <c r="J68" s="3202">
        <f>J60-J66</f>
        <v/>
      </c>
      <c r="K68" s="3202">
        <f>K60-K66</f>
        <v/>
      </c>
      <c r="L68" s="3202">
        <f>L60-L66</f>
        <v/>
      </c>
      <c r="M68" s="3202">
        <f>M60-M66</f>
        <v/>
      </c>
      <c r="N68" s="3202">
        <f>N60-N66</f>
        <v/>
      </c>
      <c r="O68" s="3202">
        <f>O60-O66</f>
        <v/>
      </c>
      <c r="P68" s="3189" t="n"/>
      <c r="Q68" s="26" t="n"/>
      <c r="S68" s="143" t="n"/>
      <c r="T68" s="26" t="n"/>
      <c r="U68" s="82" t="n"/>
      <c r="V68" s="82" t="n"/>
      <c r="W68" s="82" t="n"/>
      <c r="X68" s="82" t="n"/>
      <c r="Y68" s="82" t="n"/>
      <c r="Z68" s="82" t="n"/>
    </row>
    <row r="69" collapsed="1" ht="4.35" customFormat="1" customHeight="1" s="152" thickTop="1">
      <c r="A69" s="138" t="n"/>
      <c r="B69" s="145" t="n"/>
      <c r="C69" s="160" t="n"/>
      <c r="D69" s="167" t="n"/>
      <c r="E69" s="145" t="n"/>
      <c r="F69" s="3197" t="n"/>
      <c r="G69" s="3198" t="n"/>
      <c r="H69" s="3198" t="n"/>
      <c r="I69" s="3198" t="n"/>
      <c r="J69" s="3198" t="n"/>
      <c r="K69" s="3198" t="n"/>
      <c r="L69" s="3198" t="n"/>
      <c r="M69" s="3198" t="n"/>
      <c r="N69" s="3198" t="n"/>
      <c r="O69" s="3198" t="n"/>
      <c r="P69" s="3189" t="n"/>
      <c r="S69" s="143" t="n"/>
      <c r="T69" s="26" t="n"/>
      <c r="U69" s="26" t="n"/>
      <c r="V69" s="26" t="n"/>
      <c r="W69" s="26" t="n"/>
      <c r="X69" s="26" t="n"/>
      <c r="Y69" s="26" t="n"/>
      <c r="Z69" s="26" t="n"/>
    </row>
    <row r="70" ht="14.25" customFormat="1" customHeight="1" s="927">
      <c r="B70" s="1020" t="n"/>
      <c r="C70" s="1020" t="n"/>
      <c r="D70" s="1020" t="n"/>
      <c r="E70" s="1020" t="n"/>
      <c r="F70" s="3203">
        <f>ROUND(F44,-2)=ROUND(SUMIFS('Cash flow'!C:C,'Cash flow'!$A:$A,"Net Operating Income"),-2)</f>
        <v/>
      </c>
      <c r="G70" s="3203">
        <f>ROUND(G44,-2)=ROUND(SUMIFS('Cash flow'!D:D,'Cash flow'!$A:$A,"Net Operating Income"),-2)</f>
        <v/>
      </c>
      <c r="H70" s="3203">
        <f>ROUND(H44,-3)=ROUND(SUMIFS('Cash flow'!E:E,'Cash flow'!$A:$A,"Net Operating Income"),-3)</f>
        <v/>
      </c>
      <c r="I70" s="3203">
        <f>ROUND(I44,-2)=ROUND(SUMIFS('Cash flow'!F:F,'Cash flow'!$A:$A,"Net Operating Income"),-2)</f>
        <v/>
      </c>
      <c r="J70" s="3203">
        <f>ROUND(J44,-2)=ROUND(SUMIFS('Cash flow'!G:G,'Cash flow'!$A:$A,"Net Operating Income"),-2)</f>
        <v/>
      </c>
      <c r="K70" s="3203">
        <f>ROUND(K44,-2)=ROUND(SUMIFS('Cash flow'!H:H,'Cash flow'!$A:$A,"Net Operating Income"),-2)</f>
        <v/>
      </c>
      <c r="L70" s="3203">
        <f>ROUND(L44,-2)=ROUND(SUMIFS('Cash flow'!I:I,'Cash flow'!$A:$A,"Net Operating Income"),-2)</f>
        <v/>
      </c>
      <c r="M70" s="3203">
        <f>ROUND(M44,-2)=ROUND(SUMIFS('Cash flow'!J:J,'Cash flow'!$A:$A,"Net Operating Income"),-2)</f>
        <v/>
      </c>
      <c r="N70" s="3203">
        <f>ROUND(N44,-2)=ROUND(SUMIFS('Cash flow'!K:K,'Cash flow'!$A:$A,"Net Operating Income"),-2)</f>
        <v/>
      </c>
      <c r="O70" s="3203">
        <f>ROUND(O44,-2)=ROUND(SUMIFS('Cash flow'!L:L,'Cash flow'!$A:$A,"Net Operating Income"),-2)</f>
        <v/>
      </c>
      <c r="P70" s="1020" t="n"/>
      <c r="Q70" s="1020" t="n"/>
      <c r="S70" s="1020" t="n"/>
      <c r="T70" s="1020" t="n"/>
      <c r="U70" s="1020" t="n"/>
      <c r="V70" s="1020" t="n"/>
      <c r="W70" s="1020" t="n"/>
      <c r="X70" s="1020" t="n"/>
      <c r="Y70" s="1020" t="n"/>
      <c r="Z70" s="1020" t="n"/>
    </row>
    <row r="71" ht="14.25" customFormat="1" customHeight="1" s="927">
      <c r="B71" s="1020" t="n"/>
      <c r="C71" s="1020" t="n"/>
      <c r="D71" s="1020" t="n"/>
      <c r="E71" s="1020" t="n"/>
      <c r="F71" s="3203">
        <f>ROUND(F60,-3)=ROUND(SUMIFS('Cash flow'!C:C,'Cash flow'!$A:$A,"Net Income"),-3)</f>
        <v/>
      </c>
      <c r="G71" s="3203">
        <f>ROUND(G60,-2)=ROUND(SUMIFS('Cash flow'!D:D,'Cash flow'!$A:$A,"Net Income"),-2)</f>
        <v/>
      </c>
      <c r="H71" s="3203">
        <f>ROUND(H60,-2)=ROUND(SUMIFS('Cash flow'!E:E,'Cash flow'!$A:$A,"Net Income"),-2)</f>
        <v/>
      </c>
      <c r="I71" s="3203">
        <f>ROUND(I60,-2)=ROUND(SUMIFS('Cash flow'!F:F,'Cash flow'!$A:$A,"Net Income"),-2)</f>
        <v/>
      </c>
      <c r="J71" s="3203">
        <f>ROUND(J60,-2)=ROUND(SUMIFS('Cash flow'!G:G,'Cash flow'!$A:$A,"Net Income"),-2)</f>
        <v/>
      </c>
      <c r="K71" s="3203">
        <f>ROUND(K60,-2)=ROUND(SUMIFS('Cash flow'!H:H,'Cash flow'!$A:$A,"Net Income"),-2)</f>
        <v/>
      </c>
      <c r="L71" s="3203">
        <f>ROUND(L60,-2)=ROUND(SUMIFS('Cash flow'!I:I,'Cash flow'!$A:$A,"Net Income"),-2)</f>
        <v/>
      </c>
      <c r="M71" s="3203">
        <f>ROUND(M60,-2)=ROUND(SUMIFS('Cash flow'!J:J,'Cash flow'!$A:$A,"Net Income"),-2)</f>
        <v/>
      </c>
      <c r="N71" s="3203">
        <f>ROUND(N60,-2)=ROUND(SUMIFS('Cash flow'!K:K,'Cash flow'!$A:$A,"Net Income"),-2)</f>
        <v/>
      </c>
      <c r="O71" s="3203">
        <f>ROUND(O60,-2)=ROUND(SUMIFS('Cash flow'!L:L,'Cash flow'!$A:$A,"Net Income"),-2)</f>
        <v/>
      </c>
      <c r="P71" s="1020" t="n"/>
      <c r="Q71" s="1020" t="n"/>
      <c r="S71" s="1020" t="n"/>
      <c r="T71" s="1020" t="n"/>
      <c r="U71" s="1020" t="n"/>
      <c r="V71" s="1020" t="n"/>
      <c r="W71" s="1020" t="n"/>
      <c r="X71" s="1020" t="n"/>
      <c r="Y71" s="1020" t="n"/>
      <c r="Z71" s="1020" t="n"/>
    </row>
    <row r="72">
      <c r="A72" s="152" t="n"/>
      <c r="B72" s="26" t="n"/>
      <c r="C72" s="26" t="n"/>
      <c r="D72" s="26" t="n"/>
      <c r="E72" s="26" t="n"/>
      <c r="F72" s="3203">
        <f>ROUND(F68,-2)=ROUND('Exec Summ'!G52,-2)</f>
        <v/>
      </c>
      <c r="G72" s="3203">
        <f>ROUND(G68,-2)=ROUND('Exec Summ'!H52,-2)</f>
        <v/>
      </c>
      <c r="H72" s="3203">
        <f>ROUND(H68,-2)=ROUND('Exec Summ'!I52,-2)</f>
        <v/>
      </c>
      <c r="I72" s="3203">
        <f>ROUND(I68,-2)=ROUND('Exec Summ'!J52,-2)</f>
        <v/>
      </c>
      <c r="J72" s="3203">
        <f>ROUND(J68,-2)=ROUND('Exec Summ'!K52,-2)</f>
        <v/>
      </c>
      <c r="K72" s="3203">
        <f>ROUND(K68,-2)=ROUND('Exec Summ'!L52,-2)</f>
        <v/>
      </c>
      <c r="L72" s="3203">
        <f>ROUND(L68,-3)=ROUND('Exec Summ'!M52,-3)</f>
        <v/>
      </c>
      <c r="M72" s="3203">
        <f>ROUND(M68,-2)=ROUND('Exec Summ'!N52,-2)</f>
        <v/>
      </c>
      <c r="N72" s="3203">
        <f>ROUND(N68,-2)=ROUND('Exec Summ'!O52,-2)</f>
        <v/>
      </c>
      <c r="O72" s="3203">
        <f>ROUND(O68,-3)=ROUND('Exec Summ'!P52,-3)</f>
        <v/>
      </c>
      <c r="P72" s="3204" t="n"/>
      <c r="Q72" s="26" t="n"/>
      <c r="S72" s="26" t="n"/>
      <c r="T72" s="26" t="n"/>
      <c r="U72" s="82" t="n"/>
      <c r="V72" s="82" t="n"/>
      <c r="W72" s="82" t="n"/>
      <c r="X72" s="82" t="n"/>
      <c r="Y72" s="82" t="n"/>
      <c r="Z72" s="82" t="n"/>
    </row>
    <row r="73">
      <c r="A73" s="152" t="n"/>
      <c r="B73" s="26" t="n"/>
      <c r="C73" s="26" t="n"/>
      <c r="D73" s="26" t="n"/>
      <c r="E73" s="26" t="n"/>
      <c r="F73" s="3205" t="n"/>
      <c r="G73" s="3205" t="n"/>
      <c r="H73" s="3205" t="n"/>
      <c r="I73" s="3205" t="n"/>
      <c r="J73" s="3205" t="n"/>
      <c r="K73" s="3205" t="n"/>
      <c r="L73" s="3205" t="n"/>
      <c r="M73" s="3205" t="n"/>
      <c r="N73" s="3205" t="n"/>
      <c r="O73" s="3205" t="n"/>
      <c r="P73" s="26" t="n"/>
      <c r="S73" s="26" t="n"/>
      <c r="T73" s="26" t="n"/>
      <c r="U73" s="82" t="n"/>
      <c r="V73" s="82" t="n"/>
      <c r="W73" s="82" t="n"/>
      <c r="X73" s="82" t="n"/>
      <c r="Y73" s="82" t="n"/>
      <c r="Z73" s="82" t="n"/>
    </row>
    <row r="74">
      <c r="A74" s="152" t="n"/>
      <c r="B74" s="26" t="n"/>
      <c r="C74" s="26" t="n"/>
      <c r="D74" s="26" t="n"/>
      <c r="E74" s="26" t="n"/>
      <c r="F74" s="3205" t="n"/>
      <c r="G74" s="3205" t="n"/>
      <c r="H74" s="3205" t="n"/>
      <c r="I74" s="3205" t="n"/>
      <c r="J74" s="3205" t="n"/>
      <c r="K74" s="3205" t="n"/>
      <c r="L74" s="3205" t="n"/>
      <c r="M74" s="3205" t="n"/>
      <c r="N74" s="3205" t="n"/>
      <c r="O74" s="3205" t="n"/>
      <c r="P74" s="26" t="n"/>
      <c r="S74" s="26" t="n"/>
      <c r="T74" s="26" t="n"/>
      <c r="U74" s="82" t="n"/>
      <c r="V74" s="82" t="n"/>
      <c r="W74" s="82" t="n"/>
      <c r="X74" s="82" t="n"/>
      <c r="Y74" s="82" t="n"/>
      <c r="Z74" s="82" t="n"/>
    </row>
    <row r="75">
      <c r="A75" s="152" t="n"/>
      <c r="B75" s="26" t="n"/>
      <c r="C75" s="26" t="n"/>
      <c r="D75" s="26" t="n"/>
      <c r="E75" s="26" t="n"/>
      <c r="F75" s="3205" t="n"/>
      <c r="G75" s="3205" t="n"/>
      <c r="H75" s="3205" t="n"/>
      <c r="I75" s="3205" t="n"/>
      <c r="J75" s="3205" t="n"/>
      <c r="K75" s="3205" t="n"/>
      <c r="L75" s="3205" t="n"/>
      <c r="M75" s="3205" t="n"/>
      <c r="N75" s="3205" t="n"/>
      <c r="O75" s="3205" t="n"/>
      <c r="P75" s="26" t="n"/>
      <c r="S75" s="26" t="n"/>
      <c r="T75" s="26" t="n"/>
      <c r="U75" s="82" t="n"/>
      <c r="V75" s="82" t="n"/>
      <c r="W75" s="82" t="n"/>
      <c r="X75" s="82" t="n"/>
      <c r="Y75" s="82" t="n"/>
      <c r="Z75" s="82" t="n"/>
    </row>
    <row r="76">
      <c r="B76" s="82" t="n"/>
      <c r="C76" s="82" t="n"/>
      <c r="D76" s="82" t="n"/>
      <c r="E76" s="82" t="n"/>
      <c r="F76" s="3205" t="n"/>
      <c r="G76" s="3205" t="n"/>
      <c r="H76" s="1094" t="n"/>
      <c r="I76" s="3205" t="n"/>
      <c r="J76" s="3205" t="n"/>
      <c r="K76" s="3205" t="n"/>
      <c r="L76" s="3205" t="n"/>
      <c r="M76" s="3205" t="n"/>
      <c r="N76" s="3205" t="n"/>
      <c r="O76" s="3205" t="n"/>
      <c r="P76" s="82" t="n"/>
      <c r="S76" s="82" t="n"/>
      <c r="T76" s="82" t="n"/>
      <c r="U76" s="82" t="n"/>
      <c r="V76" s="82" t="n"/>
      <c r="W76" s="82" t="n"/>
      <c r="X76" s="82" t="n"/>
      <c r="Y76" s="82" t="n"/>
      <c r="Z76" s="82" t="n"/>
    </row>
    <row r="77">
      <c r="B77" s="82" t="n"/>
      <c r="C77" s="82" t="n"/>
      <c r="D77" s="82" t="n"/>
      <c r="E77" s="82" t="n"/>
      <c r="F77" s="3205" t="n"/>
      <c r="G77" s="3205" t="n"/>
      <c r="H77" s="3205" t="n"/>
      <c r="I77" s="3205" t="n"/>
      <c r="J77" s="3205" t="n"/>
      <c r="K77" s="3205" t="n"/>
      <c r="L77" s="3205" t="n"/>
      <c r="M77" s="3205" t="n"/>
      <c r="N77" s="3205" t="n"/>
      <c r="O77" s="3205" t="n"/>
      <c r="P77" s="82" t="n"/>
      <c r="S77" s="82" t="n"/>
      <c r="T77" s="82" t="n"/>
      <c r="U77" s="82" t="n"/>
      <c r="V77" s="82" t="n"/>
      <c r="W77" s="82" t="n"/>
      <c r="X77" s="82" t="n"/>
      <c r="Y77" s="82" t="n"/>
      <c r="Z77" s="82" t="n"/>
    </row>
    <row r="78">
      <c r="B78" s="82" t="n"/>
      <c r="C78" s="82" t="n"/>
      <c r="D78" s="82" t="n"/>
      <c r="E78" s="82" t="n"/>
      <c r="F78" s="3205" t="n"/>
      <c r="G78" s="3205" t="n"/>
      <c r="H78" s="3205" t="n"/>
      <c r="I78" s="3205" t="n"/>
      <c r="J78" s="3205" t="n"/>
      <c r="K78" s="3205" t="n"/>
      <c r="L78" s="3205" t="n"/>
      <c r="M78" s="3205" t="n"/>
      <c r="N78" s="3205" t="n"/>
      <c r="O78" s="3205" t="n"/>
      <c r="P78" s="82" t="n"/>
      <c r="S78" s="82" t="n"/>
      <c r="T78" s="82" t="n"/>
    </row>
  </sheetData>
  <conditionalFormatting sqref="D37:D40">
    <cfRule type="duplicateValues" priority="136" dxfId="0"/>
  </conditionalFormatting>
  <dataValidations disablePrompts="1" count="1">
    <dataValidation sqref="S37:S41" showDropDown="0" showInputMessage="1" showErrorMessage="1" allowBlank="1" type="list">
      <formula1>$AN$23:$AN$36</formula1>
    </dataValidation>
  </dataValidations>
  <printOptions horizontalCentered="1"/>
  <pageMargins left="0.3149606299212598" right="0.3149606299212598" top="0.3543307086614174" bottom="0.2362204724409449" header="0.5118110236220472" footer="0.5118110236220472"/>
  <pageSetup orientation="landscape"/>
</worksheet>
</file>

<file path=xl/worksheets/sheet21.xml><?xml version="1.0" encoding="utf-8"?>
<worksheet xmlns="http://schemas.openxmlformats.org/spreadsheetml/2006/main">
  <sheetPr codeName="Sheet31">
    <tabColor theme="1"/>
    <outlinePr summaryBelow="1" summaryRight="1"/>
    <pageSetUpPr fitToPage="1"/>
  </sheetPr>
  <dimension ref="C2:J36"/>
  <sheetViews>
    <sheetView showGridLines="0" view="pageBreakPreview" zoomScaleNormal="100" zoomScaleSheetLayoutView="100" workbookViewId="0">
      <selection activeCell="F32" sqref="F32"/>
    </sheetView>
  </sheetViews>
  <sheetFormatPr baseColWidth="8" defaultColWidth="8.86328125" defaultRowHeight="14.25" outlineLevelRow="2"/>
  <cols>
    <col width="0.46484375" customWidth="1" style="2885" min="1" max="3"/>
    <col width="50.46484375" customWidth="1" style="2885" min="4" max="4"/>
    <col width="12.46484375" customWidth="1" style="2885" min="5" max="7"/>
    <col width="0.46484375" customWidth="1" style="2885" min="8" max="9"/>
    <col width="13.46484375" bestFit="1" customWidth="1" style="2885" min="10" max="10"/>
    <col width="27.46484375" bestFit="1" customWidth="1" style="2885" min="11" max="11"/>
    <col width="8.46484375" bestFit="1" customWidth="1" style="2885" min="12" max="12"/>
    <col width="11.46484375" bestFit="1" customWidth="1" style="2885" min="13" max="13"/>
    <col width="10.46484375" bestFit="1" customWidth="1" style="2885" min="14" max="14"/>
    <col width="11.46484375" bestFit="1" customWidth="1" style="2885" min="15" max="15"/>
  </cols>
  <sheetData>
    <row r="1" ht="4.35" customHeight="1" s="2885"/>
    <row r="2" ht="4.35" customHeight="1" s="2885">
      <c r="E2" t="n">
        <v>1687</v>
      </c>
    </row>
    <row r="3" ht="19.9" customHeight="1" s="2885" thickBot="1">
      <c r="C3" s="497" t="inlineStr">
        <is>
          <t>VALUATION SUMMARY</t>
        </is>
      </c>
      <c r="D3" s="497" t="n"/>
      <c r="E3" s="497" t="n"/>
      <c r="F3" s="497" t="n"/>
      <c r="G3" s="497" t="n"/>
      <c r="H3" s="967">
        <f>Global!$G$7</f>
        <v/>
      </c>
      <c r="J3" s="2949">
        <f>'Rent Roll-Detailed'!$H$65</f>
        <v/>
      </c>
    </row>
    <row r="4" ht="20.1" customHeight="1" s="2885" thickTop="1"/>
    <row r="5" outlineLevel="1" ht="17.25" customHeight="1" s="2885" thickBot="1">
      <c r="C5" s="1764" t="inlineStr">
        <is>
          <t>Direct Capitalization Valuation</t>
        </is>
      </c>
      <c r="D5" s="1764" t="n"/>
      <c r="E5" s="3206" t="n"/>
      <c r="F5" s="3206" t="n"/>
      <c r="G5" s="3206" t="n"/>
    </row>
    <row r="6" outlineLevel="1" ht="10.35" customHeight="1" s="2885" thickTop="1"/>
    <row r="7" outlineLevel="1" ht="15.75" customHeight="1" s="2885">
      <c r="C7" s="27" t="n"/>
      <c r="D7" s="28" t="n"/>
      <c r="E7" s="1773" t="inlineStr">
        <is>
          <t>Conservative</t>
        </is>
      </c>
      <c r="F7" s="1773" t="inlineStr">
        <is>
          <t>Average</t>
        </is>
      </c>
      <c r="G7" s="1773" t="inlineStr">
        <is>
          <t>Aggressive</t>
        </is>
      </c>
      <c r="H7" s="26" t="n"/>
      <c r="I7" s="26" t="n"/>
    </row>
    <row r="8" outlineLevel="1" ht="16.9" customHeight="1" s="2885">
      <c r="C8" s="2643" t="n"/>
      <c r="D8" s="32" t="n"/>
      <c r="E8" s="37" t="n"/>
      <c r="F8" s="37" t="n"/>
      <c r="G8" s="37" t="n"/>
      <c r="H8" s="26" t="n"/>
      <c r="I8" s="26" t="n"/>
    </row>
    <row r="9" outlineLevel="1" ht="15" customHeight="1" s="2885">
      <c r="C9" s="36" t="n"/>
      <c r="D9" s="1766" t="inlineStr">
        <is>
          <t>Net Operating Income (Year 1 / YE Sep-2027)</t>
        </is>
      </c>
      <c r="E9" s="3207">
        <f>Proforma!$F$44</f>
        <v/>
      </c>
      <c r="F9" s="3207">
        <f>Proforma!$F$44</f>
        <v/>
      </c>
      <c r="G9" s="3207">
        <f>Proforma!$F$44</f>
        <v/>
      </c>
      <c r="H9" s="26" t="n"/>
      <c r="I9" s="26" t="n"/>
      <c r="J9" s="1965" t="inlineStr">
        <is>
          <t>Increments:</t>
        </is>
      </c>
    </row>
    <row r="10" outlineLevel="1" ht="15" customHeight="1" s="2885">
      <c r="C10" s="36" t="n"/>
      <c r="D10" s="1766" t="inlineStr">
        <is>
          <t>Cap Rate</t>
        </is>
      </c>
      <c r="E10" s="1848" t="n">
        <v>0.0975</v>
      </c>
      <c r="F10" s="1768">
        <f>E10-$J$10</f>
        <v/>
      </c>
      <c r="G10" s="1768">
        <f>F10-$J$10</f>
        <v/>
      </c>
      <c r="H10" s="26" t="n"/>
      <c r="I10" s="26" t="n"/>
      <c r="J10" s="1966" t="n">
        <v>0.005</v>
      </c>
    </row>
    <row r="11" outlineLevel="1" s="2885">
      <c r="C11" s="26" t="n"/>
      <c r="D11" s="1766" t="inlineStr">
        <is>
          <t>Implied Valuation</t>
        </is>
      </c>
      <c r="E11" s="3207">
        <f>ROUND(E9/E10,-5)</f>
        <v/>
      </c>
      <c r="F11" s="3207">
        <f>ROUND(F9/F10,-4)</f>
        <v/>
      </c>
      <c r="G11" s="3207">
        <f>ROUND(G9/G10,-4)</f>
        <v/>
      </c>
    </row>
    <row r="12" outlineLevel="1" s="2885">
      <c r="D12" s="1766" t="inlineStr">
        <is>
          <t>Implied Valuation PSF</t>
        </is>
      </c>
      <c r="E12" s="3207">
        <f>E11/$J$3</f>
        <v/>
      </c>
      <c r="F12" s="3207">
        <f>F11/$J$3</f>
        <v/>
      </c>
      <c r="G12" s="3207">
        <f>G11/$J$3</f>
        <v/>
      </c>
    </row>
    <row r="13" outlineLevel="1" s="2885">
      <c r="E13" s="3207" t="n"/>
      <c r="F13" s="3207" t="n"/>
      <c r="G13" s="3207" t="n"/>
    </row>
    <row r="14" hidden="1" outlineLevel="2" ht="17.25" customHeight="1" s="2885" thickBot="1">
      <c r="C14" s="1764" t="inlineStr">
        <is>
          <t>Summary of Sales Comparables</t>
        </is>
      </c>
      <c r="D14" s="1764" t="n"/>
      <c r="E14" s="3206" t="n"/>
      <c r="F14" s="3206" t="n"/>
      <c r="G14" s="3206" t="n"/>
    </row>
    <row r="15" hidden="1" outlineLevel="2" ht="6.95" customHeight="1" s="2885">
      <c r="C15" s="2568" t="n"/>
      <c r="D15" s="2568" t="n"/>
      <c r="E15" s="3208" t="n"/>
      <c r="F15" s="3208" t="n"/>
      <c r="G15" s="3208" t="n"/>
    </row>
    <row r="16" hidden="1" outlineLevel="2" ht="15.75" customHeight="1" s="2885">
      <c r="C16" s="27" t="n"/>
      <c r="D16" s="28" t="n"/>
      <c r="E16" s="1773" t="inlineStr">
        <is>
          <t>Low</t>
        </is>
      </c>
      <c r="F16" s="1773" t="inlineStr">
        <is>
          <t xml:space="preserve">Average </t>
        </is>
      </c>
      <c r="G16" s="1773" t="inlineStr">
        <is>
          <t>High</t>
        </is>
      </c>
      <c r="H16" s="26" t="n"/>
      <c r="I16" s="26" t="n"/>
    </row>
    <row r="17" hidden="1" outlineLevel="2" s="2885">
      <c r="D17" s="1766" t="inlineStr">
        <is>
          <t>Price PSF</t>
        </is>
      </c>
      <c r="E17" s="3207" t="inlineStr">
        <is>
          <t>n/a</t>
        </is>
      </c>
      <c r="F17" s="3207" t="inlineStr">
        <is>
          <t>n/a</t>
        </is>
      </c>
      <c r="G17" s="3207" t="inlineStr">
        <is>
          <t>n/a</t>
        </is>
      </c>
    </row>
    <row r="18" hidden="1" outlineLevel="2" s="2885">
      <c r="D18" s="1766" t="inlineStr">
        <is>
          <t>Cap Rate</t>
        </is>
      </c>
      <c r="E18" s="1771" t="inlineStr">
        <is>
          <t>n/a</t>
        </is>
      </c>
      <c r="F18" s="1771" t="inlineStr">
        <is>
          <t>n/a</t>
        </is>
      </c>
      <c r="G18" s="1771" t="inlineStr">
        <is>
          <t>n/a</t>
        </is>
      </c>
    </row>
    <row r="19" hidden="1" outlineLevel="2" s="2885">
      <c r="F19" s="3209" t="n"/>
      <c r="G19" s="3209" t="n"/>
    </row>
    <row r="20" outlineLevel="1" collapsed="1" s="2885"/>
    <row r="21" ht="17.25" customHeight="1" s="2885" thickBot="1">
      <c r="C21" s="1764" t="inlineStr">
        <is>
          <t>DCF Valuation</t>
        </is>
      </c>
      <c r="D21" s="1764" t="n"/>
      <c r="E21" s="3206" t="n"/>
      <c r="F21" s="3206" t="n"/>
      <c r="G21" s="3206" t="n"/>
    </row>
    <row r="22" ht="10.35" customHeight="1" s="2885" thickTop="1"/>
    <row r="23" ht="15.75" customHeight="1" s="2885">
      <c r="C23" s="27" t="n"/>
      <c r="D23" s="28" t="n"/>
      <c r="E23" s="1773" t="inlineStr">
        <is>
          <t>Conservative</t>
        </is>
      </c>
      <c r="F23" s="1773" t="inlineStr">
        <is>
          <t>Average</t>
        </is>
      </c>
      <c r="G23" s="1773" t="inlineStr">
        <is>
          <t>Aggressive</t>
        </is>
      </c>
      <c r="H23" s="26" t="n"/>
      <c r="I23" s="26" t="n"/>
    </row>
    <row r="24">
      <c r="D24" t="inlineStr">
        <is>
          <t>Purchase Price</t>
        </is>
      </c>
      <c r="E24" s="3210">
        <f>'Exec Summ'!G21</f>
        <v/>
      </c>
      <c r="F24" s="3210">
        <f>'Exec Summ'!H21</f>
        <v/>
      </c>
      <c r="G24" s="3210">
        <f>'Exec Summ'!I21</f>
        <v/>
      </c>
    </row>
    <row r="25">
      <c r="D25" t="inlineStr">
        <is>
          <t>Per Square Foot</t>
        </is>
      </c>
      <c r="E25" s="3211">
        <f>'Exec Summ'!G22</f>
        <v/>
      </c>
      <c r="F25" s="3211">
        <f>'Exec Summ'!H22</f>
        <v/>
      </c>
      <c r="G25" s="3211">
        <f>'Exec Summ'!I22</f>
        <v/>
      </c>
    </row>
    <row r="26">
      <c r="D26" t="inlineStr">
        <is>
          <t>Unlevered IRR (5-Year Hold)*</t>
        </is>
      </c>
      <c r="E26" s="762">
        <f>'Exec Summ'!G32</f>
        <v/>
      </c>
      <c r="F26" s="762">
        <f>'Exec Summ'!H32</f>
        <v/>
      </c>
      <c r="G26" s="762">
        <f>'Exec Summ'!I32</f>
        <v/>
      </c>
    </row>
    <row r="27">
      <c r="D27" t="inlineStr">
        <is>
          <t>Levered IRR (5-Year Hold)*</t>
        </is>
      </c>
      <c r="E27" s="762">
        <f>'Exec Summ'!G40</f>
        <v/>
      </c>
      <c r="F27" s="762">
        <f>'Exec Summ'!H40</f>
        <v/>
      </c>
      <c r="G27" s="762">
        <f>'Exec Summ'!I40</f>
        <v/>
      </c>
    </row>
    <row r="28">
      <c r="D28" t="inlineStr">
        <is>
          <t>Average Cash-on-Cash*</t>
        </is>
      </c>
      <c r="E28" s="762">
        <f>AVERAGE('Sensitivity-Low'!E42:I42)</f>
        <v/>
      </c>
      <c r="F28" s="762">
        <f>AVERAGE('Return Metrics'!H42:L42)</f>
        <v/>
      </c>
      <c r="G28" s="762">
        <f>AVERAGE('Sensitivity-High'!E42:I42)</f>
        <v/>
      </c>
    </row>
    <row r="29">
      <c r="D29" s="1131" t="inlineStr">
        <is>
          <t>Cap Rates:</t>
        </is>
      </c>
      <c r="E29" s="762" t="n"/>
      <c r="F29" s="762" t="n"/>
      <c r="G29" s="762" t="n"/>
    </row>
    <row r="30">
      <c r="D30" s="1264" t="inlineStr">
        <is>
          <t>2026 Budget</t>
        </is>
      </c>
      <c r="E30" s="762">
        <f>'P&amp;Ls_Con'!$I$37/E24</f>
        <v/>
      </c>
      <c r="F30" s="762">
        <f>'P&amp;Ls_Con'!$I$37/F24</f>
        <v/>
      </c>
      <c r="G30" s="762">
        <f>'P&amp;Ls_Con'!$I$37/G24</f>
        <v/>
      </c>
    </row>
    <row r="31">
      <c r="D31" s="1264" t="inlineStr">
        <is>
          <t>In-Place (Month 1 Annualized)</t>
        </is>
      </c>
      <c r="E31" s="762">
        <f>'Exec Summ'!G25</f>
        <v/>
      </c>
      <c r="F31" s="762">
        <f>'Exec Summ'!H25</f>
        <v/>
      </c>
      <c r="G31" s="762">
        <f>'Exec Summ'!I25</f>
        <v/>
      </c>
    </row>
    <row r="32">
      <c r="D32" s="1264" t="inlineStr">
        <is>
          <t>Year 1 (YE Sep-2027)</t>
        </is>
      </c>
      <c r="E32" s="762">
        <f>'P&amp;Ls_Con'!$V$37/Valuation!E$24</f>
        <v/>
      </c>
      <c r="F32" s="762">
        <f>'P&amp;Ls_Con'!$V$37/Valuation!F$24</f>
        <v/>
      </c>
      <c r="G32" s="762">
        <f>'P&amp;Ls_Con'!$V$37/Valuation!G$24</f>
        <v/>
      </c>
    </row>
    <row r="33">
      <c r="D33" s="1264" t="inlineStr">
        <is>
          <t>Stabilized (Year 3)</t>
        </is>
      </c>
      <c r="E33" s="762">
        <f>Proforma!$H$44/Valuation!E24</f>
        <v/>
      </c>
      <c r="F33" s="762">
        <f>Proforma!$H$44/Valuation!F24</f>
        <v/>
      </c>
      <c r="G33" s="762">
        <f>Proforma!$H$44/Valuation!G24</f>
        <v/>
      </c>
    </row>
    <row r="35">
      <c r="D35" s="168">
        <f>"*Includes "&amp;TEXT('Exec Summ'!$F$8,"0.0%")&amp;" in closing/acq. costs; assumes loan @ "&amp;TEXT('Exec Summ'!$F$13,"0%")&amp;" LTV, "&amp;'Exec Summ'!$F$16/12&amp;" year-am, "&amp;TEXT('Exec Summ'!$F$17,"0.00%")&amp;" rate, "&amp;'Exec Summ'!$F$18/12&amp;" years IO."</f>
        <v/>
      </c>
    </row>
    <row r="36" ht="7.35" customHeight="1" s="2885">
      <c r="E36" s="762" t="n"/>
      <c r="F36" s="762" t="n"/>
      <c r="G36" s="762" t="n"/>
    </row>
  </sheetData>
  <printOptions horizontalCentered="1"/>
  <pageMargins left="0.35" right="0.35" top="0.5" bottom="0.35" header="0.3" footer="0.3"/>
  <pageSetup orientation="portrait"/>
  <colBreaks count="1" manualBreakCount="1">
    <brk id="10" min="0" max="1048575" man="1"/>
  </colBreaks>
</worksheet>
</file>

<file path=xl/worksheets/sheet22.xml><?xml version="1.0" encoding="utf-8"?>
<worksheet xmlns="http://schemas.openxmlformats.org/spreadsheetml/2006/main">
  <sheetPr>
    <outlinePr summaryBelow="1" summaryRight="1"/>
    <pageSetUpPr/>
  </sheetPr>
  <dimension ref="C4:H194"/>
  <sheetViews>
    <sheetView topLeftCell="A13" workbookViewId="0">
      <selection activeCell="C31" sqref="C31"/>
    </sheetView>
  </sheetViews>
  <sheetFormatPr baseColWidth="8" defaultRowHeight="14.25"/>
  <sheetData>
    <row r="4">
      <c r="C4" t="inlineStr">
        <is>
          <t xml:space="preserve">Water  </t>
        </is>
      </c>
      <c r="H4" t="inlineStr">
        <is>
          <t>Pollo Campero</t>
        </is>
      </c>
    </row>
    <row r="5">
      <c r="C5" t="inlineStr">
        <is>
          <t xml:space="preserve">Sewer  </t>
        </is>
      </c>
      <c r="H5" t="inlineStr">
        <is>
          <t>Colortyme</t>
        </is>
      </c>
    </row>
    <row r="6">
      <c r="C6" t="inlineStr">
        <is>
          <t>Management Fees</t>
        </is>
      </c>
      <c r="E6" t="inlineStr">
        <is>
          <t>Management Fees</t>
        </is>
      </c>
      <c r="H6" t="inlineStr">
        <is>
          <t>VA- 589 Atwells - Eagle 1 - Former VA Office - Vacant</t>
        </is>
      </c>
    </row>
    <row r="7">
      <c r="C7" t="inlineStr">
        <is>
          <t>Admin - Office Supplies</t>
        </is>
      </c>
      <c r="E7" t="inlineStr">
        <is>
          <t>Admin - Office Supplies</t>
        </is>
      </c>
      <c r="H7" t="inlineStr">
        <is>
          <t>VA- 623 Atwells - Eagle 2 - Neuro/Eye Clinics</t>
        </is>
      </c>
    </row>
    <row r="8">
      <c r="C8" t="inlineStr">
        <is>
          <t>Admin - Postage</t>
        </is>
      </c>
      <c r="E8" t="inlineStr">
        <is>
          <t>Admin - Postage</t>
        </is>
      </c>
      <c r="H8" t="inlineStr">
        <is>
          <t>VA - 623 Atwells - Eagle5 - Audiology</t>
        </is>
      </c>
    </row>
    <row r="9">
      <c r="C9" t="inlineStr">
        <is>
          <t>Admin - Travel - Mileage/Tolls</t>
        </is>
      </c>
      <c r="E9" t="inlineStr">
        <is>
          <t>Admin - Travel - Mileage/Tolls</t>
        </is>
      </c>
      <c r="H9" t="inlineStr">
        <is>
          <t>Vacant - 623 Atwells</t>
        </is>
      </c>
    </row>
    <row r="10">
      <c r="C10" t="inlineStr">
        <is>
          <t>Admin - Telephone - Wireless</t>
        </is>
      </c>
      <c r="E10" t="inlineStr">
        <is>
          <t>Admin - Telephone - Wireless</t>
        </is>
      </c>
      <c r="H10" t="inlineStr">
        <is>
          <t>Dunkin Donuts</t>
        </is>
      </c>
    </row>
    <row r="11">
      <c r="C11" t="inlineStr">
        <is>
          <t>Admin - Office Internet Service</t>
        </is>
      </c>
      <c r="E11" t="inlineStr">
        <is>
          <t>Admin - Office Internet Service</t>
        </is>
      </c>
      <c r="H11" t="inlineStr">
        <is>
          <t>Subway</t>
        </is>
      </c>
    </row>
    <row r="12">
      <c r="C12" t="inlineStr">
        <is>
          <t>Admin - Food &amp; Beverages</t>
        </is>
      </c>
      <c r="E12" t="inlineStr">
        <is>
          <t>Admin - Food &amp; Beverages</t>
        </is>
      </c>
      <c r="H12" t="inlineStr">
        <is>
          <t>MadRag</t>
        </is>
      </c>
    </row>
    <row r="13">
      <c r="C13" t="inlineStr">
        <is>
          <t>Admin - Miscellaneous</t>
        </is>
      </c>
      <c r="E13" t="inlineStr">
        <is>
          <t>Admin - Miscellaneous</t>
        </is>
      </c>
      <c r="H13" t="inlineStr">
        <is>
          <t>Vacant - 579 Atwells</t>
        </is>
      </c>
    </row>
    <row r="14">
      <c r="C14" t="inlineStr">
        <is>
          <t>Administrative Payroll</t>
        </is>
      </c>
      <c r="E14" t="inlineStr">
        <is>
          <t>Administrative Payroll</t>
        </is>
      </c>
      <c r="H14" t="inlineStr">
        <is>
          <t>H&amp;R Block</t>
        </is>
      </c>
    </row>
    <row r="15">
      <c r="C15" t="inlineStr">
        <is>
          <t>Administrative Bonuses</t>
        </is>
      </c>
      <c r="E15" t="inlineStr">
        <is>
          <t>Administrative Bonuses</t>
        </is>
      </c>
      <c r="H15" t="inlineStr">
        <is>
          <t>T-Nails</t>
        </is>
      </c>
    </row>
    <row r="16">
      <c r="C16" t="inlineStr">
        <is>
          <t>Admin - Miscellaneous</t>
        </is>
      </c>
      <c r="E16" t="inlineStr">
        <is>
          <t>Admin - Miscellaneous</t>
        </is>
      </c>
      <c r="H16" t="inlineStr">
        <is>
          <t>Vasillios Pizza</t>
        </is>
      </c>
    </row>
    <row r="17">
      <c r="C17" t="inlineStr">
        <is>
          <t>Uniforms</t>
        </is>
      </c>
      <c r="E17" t="inlineStr">
        <is>
          <t>Uniforms</t>
        </is>
      </c>
      <c r="H17" t="inlineStr">
        <is>
          <t>Vacant - 85 Eagle - C&amp;W Management Office</t>
        </is>
      </c>
    </row>
    <row r="18">
      <c r="C18" t="inlineStr">
        <is>
          <t>Admin - Association Dues/Fees</t>
        </is>
      </c>
      <c r="E18" t="inlineStr">
        <is>
          <t>Admin - Association Dues/Fees</t>
        </is>
      </c>
      <c r="H18" t="inlineStr">
        <is>
          <t>Rainbow</t>
        </is>
      </c>
    </row>
    <row r="19">
      <c r="C19" t="inlineStr">
        <is>
          <t>Admin - Professional Fees</t>
        </is>
      </c>
      <c r="E19" t="inlineStr">
        <is>
          <t>Admin - Professional Fees</t>
        </is>
      </c>
      <c r="H19" t="inlineStr">
        <is>
          <t>VA - 75 Eagle - Eagle 6 - OT/PT Clinic</t>
        </is>
      </c>
    </row>
    <row r="20">
      <c r="C20" t="inlineStr">
        <is>
          <t>Cleaning - Day Porter Contract</t>
        </is>
      </c>
      <c r="E20" t="inlineStr">
        <is>
          <t>Cleaning - Contract Service</t>
        </is>
      </c>
      <c r="H20" t="inlineStr">
        <is>
          <t>Vacant - 75 Eagle</t>
        </is>
      </c>
    </row>
    <row r="21">
      <c r="C21" t="inlineStr">
        <is>
          <t>Fire Safety - Licenses/Inspections</t>
        </is>
      </c>
      <c r="E21" t="inlineStr">
        <is>
          <t>Cleaning - Day Porter Contract</t>
        </is>
      </c>
      <c r="H21" t="inlineStr">
        <is>
          <t>PCX, Inc. - Vacant</t>
        </is>
      </c>
    </row>
    <row r="22">
      <c r="C22" t="inlineStr">
        <is>
          <t>Security &amp; Safety - Expense</t>
        </is>
      </c>
      <c r="E22" t="inlineStr">
        <is>
          <t>Cleaning - Supplies</t>
        </is>
      </c>
      <c r="H22" t="inlineStr">
        <is>
          <t>Jako - Snipes</t>
        </is>
      </c>
    </row>
    <row r="23">
      <c r="C23" t="inlineStr">
        <is>
          <t xml:space="preserve">Insurance </t>
        </is>
      </c>
      <c r="E23" t="inlineStr">
        <is>
          <t>Cleaning - Trash Removal</t>
        </is>
      </c>
      <c r="H23" t="inlineStr">
        <is>
          <t>Army Services Recruiting</t>
        </is>
      </c>
    </row>
    <row r="24">
      <c r="C24" t="inlineStr">
        <is>
          <t>Real Estate Tax</t>
        </is>
      </c>
      <c r="E24" t="inlineStr">
        <is>
          <t>Security &amp; Safety - Contract</t>
        </is>
      </c>
      <c r="H24" t="inlineStr">
        <is>
          <t>Coast Guard</t>
        </is>
      </c>
    </row>
    <row r="25">
      <c r="C25" t="inlineStr">
        <is>
          <t>Landscape - Contract Service</t>
        </is>
      </c>
      <c r="E25" t="inlineStr">
        <is>
          <t>Fire Safety - Licenses/Inspections</t>
        </is>
      </c>
      <c r="H25" t="inlineStr">
        <is>
          <t>Vacant - 47 Eagle</t>
        </is>
      </c>
    </row>
    <row r="26">
      <c r="C26" t="inlineStr">
        <is>
          <t>Snow Removal</t>
        </is>
      </c>
      <c r="E26" t="inlineStr">
        <is>
          <t>Security &amp; Safety - Expense</t>
        </is>
      </c>
      <c r="H26" t="inlineStr">
        <is>
          <t>University Chiropractic</t>
        </is>
      </c>
    </row>
    <row r="27">
      <c r="C27" t="inlineStr">
        <is>
          <t>Parking/Garage - R&amp;M</t>
        </is>
      </c>
      <c r="E27" t="inlineStr">
        <is>
          <t xml:space="preserve">Insurance </t>
        </is>
      </c>
      <c r="H27" t="inlineStr">
        <is>
          <t>WRWC</t>
        </is>
      </c>
    </row>
    <row r="28">
      <c r="C28" t="inlineStr">
        <is>
          <t>Repairs &amp; Maintenance Expense</t>
        </is>
      </c>
      <c r="E28" t="inlineStr">
        <is>
          <t>Real Estate Tax</t>
        </is>
      </c>
      <c r="H28" t="inlineStr">
        <is>
          <t>Santander ATM</t>
        </is>
      </c>
    </row>
    <row r="29">
      <c r="C29" t="inlineStr">
        <is>
          <t>Maintenance Payroll</t>
        </is>
      </c>
      <c r="E29" t="inlineStr">
        <is>
          <t>Landscape - Contract Service</t>
        </is>
      </c>
      <c r="H29" t="inlineStr">
        <is>
          <t>Feldco Storage - Conference Room - NOW WRWC</t>
        </is>
      </c>
    </row>
    <row r="30">
      <c r="C30" t="inlineStr">
        <is>
          <t>Maintenance Bonuses</t>
        </is>
      </c>
      <c r="E30" t="inlineStr">
        <is>
          <t>Snow Removal</t>
        </is>
      </c>
      <c r="H30" t="inlineStr">
        <is>
          <t>Kosseifi Office</t>
        </is>
      </c>
    </row>
    <row r="31">
      <c r="C31" t="inlineStr">
        <is>
          <t>Safety &amp; Security - R&amp;M</t>
        </is>
      </c>
      <c r="E31" t="inlineStr">
        <is>
          <t>Parking/Garage - R&amp;M</t>
        </is>
      </c>
      <c r="H31" t="inlineStr">
        <is>
          <t>Current C&amp;W Management Office - NOW WRWC</t>
        </is>
      </c>
    </row>
    <row r="32">
      <c r="C32" t="inlineStr">
        <is>
          <t>R&amp;M - Electrical - Bulbs &amp; Ballasts</t>
        </is>
      </c>
      <c r="E32" t="inlineStr">
        <is>
          <t>Repairs &amp; Maintenance Expense</t>
        </is>
      </c>
    </row>
    <row r="33">
      <c r="C33" t="inlineStr">
        <is>
          <t>R&amp;M - Electrical</t>
        </is>
      </c>
      <c r="E33" t="inlineStr">
        <is>
          <t>Maintenance Payroll</t>
        </is>
      </c>
    </row>
    <row r="34">
      <c r="C34" t="inlineStr">
        <is>
          <t>R&amp;M - Electrical - Supplies</t>
        </is>
      </c>
      <c r="E34" t="inlineStr">
        <is>
          <t>Maintenance Bonuses</t>
        </is>
      </c>
    </row>
    <row r="35">
      <c r="C35" t="inlineStr">
        <is>
          <t>R&amp;M - Plumbing</t>
        </is>
      </c>
      <c r="E35" t="inlineStr">
        <is>
          <t>Safety &amp; Security - R&amp;M</t>
        </is>
      </c>
    </row>
    <row r="36">
      <c r="C36" t="inlineStr">
        <is>
          <t>R&amp;M - Misc Repairs - Exterior</t>
        </is>
      </c>
      <c r="E36" t="inlineStr">
        <is>
          <t>R&amp;M - Electrical - Bulbs &amp; Ballasts</t>
        </is>
      </c>
    </row>
    <row r="37">
      <c r="C37" t="inlineStr">
        <is>
          <t>R&amp;M - Painting/Wallpaper</t>
        </is>
      </c>
      <c r="E37" t="inlineStr">
        <is>
          <t>R&amp;M - Electrical</t>
        </is>
      </c>
    </row>
    <row r="38">
      <c r="C38" t="inlineStr">
        <is>
          <t>R&amp;M - Supplies - Maintenance</t>
        </is>
      </c>
      <c r="E38" t="inlineStr">
        <is>
          <t>R&amp;M - Electrical - Supplies</t>
        </is>
      </c>
      <c r="H38" t="inlineStr">
        <is>
          <t>Pollo Campero Insurance</t>
        </is>
      </c>
    </row>
    <row r="39">
      <c r="C39" t="inlineStr">
        <is>
          <t>R&amp;M - Roof Repair</t>
        </is>
      </c>
      <c r="E39" t="inlineStr">
        <is>
          <t>R&amp;M - Plumbing</t>
        </is>
      </c>
      <c r="H39" t="inlineStr">
        <is>
          <t>Pollo Campero Real Estate Taxes</t>
        </is>
      </c>
    </row>
    <row r="40">
      <c r="C40" t="inlineStr">
        <is>
          <t>R&amp;M - Exterminating</t>
        </is>
      </c>
      <c r="E40" t="inlineStr">
        <is>
          <t>R&amp;M - Misc Repairs - Exterior</t>
        </is>
      </c>
      <c r="H40" t="inlineStr">
        <is>
          <t>Pollo Campero CAM</t>
        </is>
      </c>
    </row>
    <row r="41">
      <c r="E41" t="inlineStr">
        <is>
          <t>R&amp;M - Painting/Wallpaper</t>
        </is>
      </c>
      <c r="H41" t="inlineStr">
        <is>
          <t>Colortyme Insurance</t>
        </is>
      </c>
    </row>
    <row r="42">
      <c r="E42" t="inlineStr">
        <is>
          <t>R&amp;M - Supplies - Maintenance</t>
        </is>
      </c>
      <c r="H42" t="inlineStr">
        <is>
          <t>Colortyme Real Estate Taxes</t>
        </is>
      </c>
    </row>
    <row r="43">
      <c r="E43" t="inlineStr">
        <is>
          <t>R&amp;M - Roof Repair</t>
        </is>
      </c>
      <c r="H43" t="inlineStr">
        <is>
          <t>Colortyme CAM</t>
        </is>
      </c>
    </row>
    <row r="44">
      <c r="E44" t="inlineStr">
        <is>
          <t>R&amp;M - Exterminating</t>
        </is>
      </c>
      <c r="H44" t="inlineStr">
        <is>
          <t>Dunkin Donuts Insurance</t>
        </is>
      </c>
    </row>
    <row r="45">
      <c r="H45" t="inlineStr">
        <is>
          <t>Dunkin Donuts Real Estate Taxes</t>
        </is>
      </c>
    </row>
    <row r="46">
      <c r="H46" t="inlineStr">
        <is>
          <t>Dunkin Donuts CAM</t>
        </is>
      </c>
    </row>
    <row r="47">
      <c r="H47" t="inlineStr">
        <is>
          <t>Subway Insurance</t>
        </is>
      </c>
    </row>
    <row r="48">
      <c r="E48" t="inlineStr">
        <is>
          <t>Seasonal Planting</t>
        </is>
      </c>
      <c r="H48" t="inlineStr">
        <is>
          <t>MadRag Insurance</t>
        </is>
      </c>
    </row>
    <row r="49">
      <c r="E49" t="inlineStr">
        <is>
          <t>Tree Service</t>
        </is>
      </c>
      <c r="H49" t="inlineStr">
        <is>
          <t>MadRag Real Estate Taxes</t>
        </is>
      </c>
    </row>
    <row r="50">
      <c r="E50" t="inlineStr">
        <is>
          <t>Landscape - Irrigation Repairs</t>
        </is>
      </c>
      <c r="H50" t="inlineStr">
        <is>
          <t>MadRag CAM</t>
        </is>
      </c>
    </row>
    <row r="51">
      <c r="E51" t="inlineStr">
        <is>
          <t>R&amp;M - Plumbing - Supplies</t>
        </is>
      </c>
      <c r="H51" t="inlineStr">
        <is>
          <t>H&amp;R Block Insurance</t>
        </is>
      </c>
    </row>
    <row r="52">
      <c r="E52" t="inlineStr">
        <is>
          <t>R&amp;M - Signage</t>
        </is>
      </c>
      <c r="H52" t="inlineStr">
        <is>
          <t>H&amp;R Block Real Estate Taxes</t>
        </is>
      </c>
    </row>
    <row r="53">
      <c r="H53" t="inlineStr">
        <is>
          <t>H&amp;R Block CAM</t>
        </is>
      </c>
    </row>
    <row r="54">
      <c r="H54" t="inlineStr">
        <is>
          <t>T-Nails Insurance</t>
        </is>
      </c>
    </row>
    <row r="55">
      <c r="H55" t="inlineStr">
        <is>
          <t>T-Nails Real Estate Taxes</t>
        </is>
      </c>
    </row>
    <row r="56">
      <c r="H56" t="inlineStr">
        <is>
          <t>T-Nails CAM</t>
        </is>
      </c>
    </row>
    <row r="57">
      <c r="H57" t="inlineStr">
        <is>
          <t>Rainbow Insurance</t>
        </is>
      </c>
    </row>
    <row r="58">
      <c r="H58" t="inlineStr">
        <is>
          <t>Rainbow Real Estate Taxes</t>
        </is>
      </c>
    </row>
    <row r="59">
      <c r="H59" t="inlineStr">
        <is>
          <t>Rainbow CAM</t>
        </is>
      </c>
    </row>
    <row r="60">
      <c r="H60" t="inlineStr">
        <is>
          <t>Jako Insurance</t>
        </is>
      </c>
    </row>
    <row r="61">
      <c r="H61" t="inlineStr">
        <is>
          <t>Jako Real Estate Taxes</t>
        </is>
      </c>
    </row>
    <row r="62">
      <c r="H62" t="inlineStr">
        <is>
          <t>Jako CAM</t>
        </is>
      </c>
    </row>
    <row r="63">
      <c r="H63" t="inlineStr">
        <is>
          <t>Coast Guard Insurance</t>
        </is>
      </c>
    </row>
    <row r="64">
      <c r="H64" t="inlineStr">
        <is>
          <t>Coast Guard Real Estate Taxes</t>
        </is>
      </c>
    </row>
    <row r="65">
      <c r="H65" t="inlineStr">
        <is>
          <t>Coast Guard CAM</t>
        </is>
      </c>
    </row>
    <row r="66">
      <c r="H66" t="inlineStr">
        <is>
          <t>University Chiropractic Insurance</t>
        </is>
      </c>
    </row>
    <row r="67">
      <c r="H67" t="inlineStr">
        <is>
          <t>University Chiropractic Real Estate Taxes</t>
        </is>
      </c>
    </row>
    <row r="68">
      <c r="H68" t="inlineStr">
        <is>
          <t>University Chiropractic CAM</t>
        </is>
      </c>
    </row>
    <row r="69">
      <c r="H69" t="inlineStr">
        <is>
          <t>Woonasquatucket River CAM</t>
        </is>
      </c>
    </row>
    <row r="84">
      <c r="H84" t="inlineStr">
        <is>
          <t>45 Eagle - 52093-11003 Electric - N/R</t>
        </is>
      </c>
    </row>
    <row r="85">
      <c r="H85" t="inlineStr">
        <is>
          <t>75 Eagle - 14722-25014 Electric - N/R</t>
        </is>
      </c>
    </row>
    <row r="86">
      <c r="H86" t="inlineStr">
        <is>
          <t>85 Eagle - 64558-59048 Electric - N/R</t>
        </is>
      </c>
    </row>
    <row r="87">
      <c r="H87" t="inlineStr">
        <is>
          <t>589 Atwells - 27166-71002 Electric - N/R</t>
        </is>
      </c>
    </row>
    <row r="88">
      <c r="H88" t="inlineStr">
        <is>
          <t>623 Atwells - 27165-58022 - MULTIPLE ACCOUNTS Electric - N/R</t>
        </is>
      </c>
    </row>
    <row r="90">
      <c r="H90" t="inlineStr">
        <is>
          <t>45 Eagle - 30045-10028 - MULTIPLE ACCOUNTS Gas - N/R</t>
        </is>
      </c>
    </row>
    <row r="91">
      <c r="H91" t="inlineStr">
        <is>
          <t>47 Eagle -17640-69044 - MULTIPLE ACCOUNTS Gas - N/R</t>
        </is>
      </c>
    </row>
    <row r="92">
      <c r="H92" t="inlineStr">
        <is>
          <t>75 Eagle - 42490-86024 - MULTIPLE ACCOUNTS Gas - N/R</t>
        </is>
      </c>
    </row>
    <row r="93">
      <c r="H93" t="inlineStr">
        <is>
          <t>85 Eagle - 43067-26030 Gas - N/R</t>
        </is>
      </c>
    </row>
    <row r="94">
      <c r="H94" t="inlineStr">
        <is>
          <t>589 Atwells - 29858-73034 Gas - N/R</t>
        </is>
      </c>
    </row>
    <row r="95">
      <c r="H95" t="inlineStr">
        <is>
          <t>623 Atwells - 05189-55032 - MULTIPLE ACCOUNTS Gas - N/R</t>
        </is>
      </c>
    </row>
    <row r="97">
      <c r="H97" t="inlineStr">
        <is>
          <t>45 Eagle - 814666 Water - N/R</t>
        </is>
      </c>
    </row>
    <row r="98">
      <c r="H98" t="inlineStr">
        <is>
          <t xml:space="preserve">47 Eagle - 814669  Water  </t>
        </is>
      </c>
    </row>
    <row r="99">
      <c r="H99" t="inlineStr">
        <is>
          <t xml:space="preserve">79 Eagle - 814664 Water  </t>
        </is>
      </c>
    </row>
    <row r="100">
      <c r="H100" t="inlineStr">
        <is>
          <t>85 Eagle - 815581 Water - N/R</t>
        </is>
      </c>
    </row>
    <row r="101">
      <c r="H101" t="inlineStr">
        <is>
          <t xml:space="preserve">579 Atwells - 814662 Water  </t>
        </is>
      </c>
    </row>
    <row r="102">
      <c r="H102" t="inlineStr">
        <is>
          <t>623 Atwells - 814658 Water - N/R</t>
        </is>
      </c>
    </row>
    <row r="103">
      <c r="H103" t="inlineStr">
        <is>
          <t xml:space="preserve">661 Atwells - 814657 Water  </t>
        </is>
      </c>
    </row>
    <row r="105">
      <c r="H105" t="inlineStr">
        <is>
          <t>45 Eagle - 0073837-097342 Sewer - N/R</t>
        </is>
      </c>
    </row>
    <row r="106">
      <c r="H106" t="inlineStr">
        <is>
          <t xml:space="preserve">47 Eagle - 0010199-098678 Sewer  </t>
        </is>
      </c>
    </row>
    <row r="107">
      <c r="H107" t="inlineStr">
        <is>
          <t xml:space="preserve">79 Eagle - 0010200-098081 Sewer  </t>
        </is>
      </c>
    </row>
    <row r="108">
      <c r="H108" t="inlineStr">
        <is>
          <t>85 Eagle - 0104026-098082 Sewer - N/R</t>
        </is>
      </c>
    </row>
    <row r="109">
      <c r="H109" t="inlineStr">
        <is>
          <t xml:space="preserve">579 Atwells - 0010201-018936 Sewer  </t>
        </is>
      </c>
    </row>
    <row r="110">
      <c r="H110" t="inlineStr">
        <is>
          <t>623 Atwells - 0010202-097338 Sewer - N/R</t>
        </is>
      </c>
    </row>
    <row r="111">
      <c r="H111" t="inlineStr">
        <is>
          <t xml:space="preserve">661 Atwells - 0182363-097298 Sewer  </t>
        </is>
      </c>
    </row>
    <row r="114">
      <c r="H114" t="inlineStr">
        <is>
          <t xml:space="preserve">Water  </t>
        </is>
      </c>
    </row>
    <row r="115">
      <c r="H115" t="inlineStr">
        <is>
          <t xml:space="preserve">Sewer  </t>
        </is>
      </c>
    </row>
    <row r="116">
      <c r="H116" t="inlineStr">
        <is>
          <t>Management Fees</t>
        </is>
      </c>
    </row>
    <row r="117">
      <c r="H117" t="inlineStr">
        <is>
          <t>Admin - Office Rent</t>
        </is>
      </c>
    </row>
    <row r="118">
      <c r="H118" t="inlineStr">
        <is>
          <t>Tax Consulting Fees</t>
        </is>
      </c>
    </row>
    <row r="119">
      <c r="H119" t="inlineStr">
        <is>
          <t>Admin - Office Supplies</t>
        </is>
      </c>
    </row>
    <row r="120">
      <c r="H120" t="inlineStr">
        <is>
          <t>Admin - Postage</t>
        </is>
      </c>
    </row>
    <row r="121">
      <c r="H121" t="inlineStr">
        <is>
          <t>Admin - Travel - Mileage/Tolls</t>
        </is>
      </c>
    </row>
    <row r="122">
      <c r="H122" t="inlineStr">
        <is>
          <t>Admin - Telephone - Wireless</t>
        </is>
      </c>
    </row>
    <row r="123">
      <c r="H123" t="inlineStr">
        <is>
          <t>Admin - Office Internet Service</t>
        </is>
      </c>
    </row>
    <row r="124">
      <c r="H124" t="inlineStr">
        <is>
          <t>Admin - Food &amp; Beverages</t>
        </is>
      </c>
    </row>
    <row r="125">
      <c r="H125" t="inlineStr">
        <is>
          <t>Admin - Miscellaneous</t>
        </is>
      </c>
    </row>
    <row r="126">
      <c r="H126" t="inlineStr">
        <is>
          <t>Administrative Payroll</t>
        </is>
      </c>
    </row>
    <row r="127">
      <c r="H127" t="inlineStr">
        <is>
          <t>Administrative Bonuses</t>
        </is>
      </c>
    </row>
    <row r="128">
      <c r="H128" t="inlineStr">
        <is>
          <t>Admin - Miscellaneous</t>
        </is>
      </c>
    </row>
    <row r="132">
      <c r="H132" t="inlineStr">
        <is>
          <t>Uniforms</t>
        </is>
      </c>
    </row>
    <row r="133">
      <c r="H133" t="inlineStr">
        <is>
          <t>Admin - Association Dues/Fees</t>
        </is>
      </c>
    </row>
    <row r="134">
      <c r="H134" t="inlineStr">
        <is>
          <t>Admin - Professional Fees</t>
        </is>
      </c>
    </row>
    <row r="135">
      <c r="H135" t="inlineStr">
        <is>
          <t>Admin - Bank Charges</t>
        </is>
      </c>
    </row>
    <row r="139">
      <c r="H139" t="inlineStr">
        <is>
          <t>Contract Service - Cleaning - N/R</t>
        </is>
      </c>
    </row>
    <row r="140">
      <c r="H140" t="inlineStr">
        <is>
          <t>Cleaning - Contract Service</t>
        </is>
      </c>
    </row>
    <row r="141">
      <c r="H141" t="inlineStr">
        <is>
          <t>Cleaning - Day Porter Contract</t>
        </is>
      </c>
    </row>
    <row r="142">
      <c r="H142" t="inlineStr">
        <is>
          <t>Cleaning - Supplies</t>
        </is>
      </c>
    </row>
    <row r="143">
      <c r="H143" t="inlineStr">
        <is>
          <t>Cleaning - Other - N/R</t>
        </is>
      </c>
    </row>
    <row r="144">
      <c r="H144" t="inlineStr">
        <is>
          <t>Cleaning - Trash Removal</t>
        </is>
      </c>
    </row>
    <row r="145">
      <c r="H145" t="inlineStr">
        <is>
          <t>Cleaning - Miscellaneous</t>
        </is>
      </c>
    </row>
    <row r="149">
      <c r="H149" t="inlineStr">
        <is>
          <t>Security &amp; Safety - Contract</t>
        </is>
      </c>
    </row>
    <row r="150">
      <c r="H150" t="inlineStr">
        <is>
          <t>Fire Safety - Licenses/Inspections</t>
        </is>
      </c>
    </row>
    <row r="151">
      <c r="H151" t="inlineStr">
        <is>
          <t>Security &amp; Safety - Expense</t>
        </is>
      </c>
    </row>
    <row r="155">
      <c r="H155" t="inlineStr">
        <is>
          <t>Insurance - Umbrella</t>
        </is>
      </c>
    </row>
    <row r="156">
      <c r="H156" t="inlineStr">
        <is>
          <t xml:space="preserve">Insurance </t>
        </is>
      </c>
    </row>
    <row r="160">
      <c r="H160" t="inlineStr">
        <is>
          <t>Real Estate Tax</t>
        </is>
      </c>
    </row>
    <row r="161">
      <c r="H161" t="inlineStr">
        <is>
          <t>Interest/Penalty on Delinquent Taxes (N/R)</t>
        </is>
      </c>
    </row>
    <row r="165">
      <c r="H165" t="inlineStr">
        <is>
          <t>Landscape - Contract Service</t>
        </is>
      </c>
    </row>
    <row r="166">
      <c r="H166" t="inlineStr">
        <is>
          <t>Seasonal Planting</t>
        </is>
      </c>
    </row>
    <row r="167">
      <c r="H167" t="inlineStr">
        <is>
          <t>Tree Service</t>
        </is>
      </c>
    </row>
    <row r="168">
      <c r="H168" t="inlineStr">
        <is>
          <t>Landscape - Irrigation Repairs</t>
        </is>
      </c>
    </row>
    <row r="169">
      <c r="H169" t="inlineStr">
        <is>
          <t>Snow Removal</t>
        </is>
      </c>
    </row>
    <row r="170">
      <c r="H170" t="inlineStr">
        <is>
          <t>Parking/Garage - R&amp;M</t>
        </is>
      </c>
    </row>
    <row r="172">
      <c r="H172" t="inlineStr">
        <is>
          <t>Repairs &amp; Maintenance Expense</t>
        </is>
      </c>
    </row>
    <row r="173">
      <c r="H173" t="inlineStr">
        <is>
          <t>R&amp;M - Environmental Expense</t>
        </is>
      </c>
    </row>
    <row r="174">
      <c r="H174" t="inlineStr">
        <is>
          <t>Repair &amp; Maintenance - N/R</t>
        </is>
      </c>
    </row>
    <row r="175">
      <c r="H175" t="inlineStr">
        <is>
          <t>Maintenance Payroll</t>
        </is>
      </c>
    </row>
    <row r="176">
      <c r="H176" t="inlineStr">
        <is>
          <t>Maintenance Bonuses</t>
        </is>
      </c>
    </row>
    <row r="177">
      <c r="H177" t="inlineStr">
        <is>
          <t>Safety &amp; Security - R&amp;M</t>
        </is>
      </c>
    </row>
    <row r="178">
      <c r="H178" t="inlineStr">
        <is>
          <t>R&amp;M - Electrical - Bulbs &amp; Ballasts</t>
        </is>
      </c>
    </row>
    <row r="179">
      <c r="H179" t="inlineStr">
        <is>
          <t>R&amp;M - Electrical</t>
        </is>
      </c>
    </row>
    <row r="180">
      <c r="H180" t="inlineStr">
        <is>
          <t>R&amp;M - Electrical - Supplies</t>
        </is>
      </c>
    </row>
    <row r="181">
      <c r="H181" t="inlineStr">
        <is>
          <t>R&amp;M - Electrical - N/R</t>
        </is>
      </c>
    </row>
    <row r="182">
      <c r="H182" t="inlineStr">
        <is>
          <t>R&amp;M - Plumbing</t>
        </is>
      </c>
    </row>
    <row r="183">
      <c r="H183" t="inlineStr">
        <is>
          <t>R&amp;M - Plumbing - Supplies</t>
        </is>
      </c>
    </row>
    <row r="184">
      <c r="H184" t="inlineStr">
        <is>
          <t>R&amp;M - Plumbing - N/R</t>
        </is>
      </c>
    </row>
    <row r="185">
      <c r="H185" t="inlineStr">
        <is>
          <t>R&amp;M - HVAC - N/R</t>
        </is>
      </c>
    </row>
    <row r="186">
      <c r="H186" t="inlineStr">
        <is>
          <t>R&amp;M - HVAC - N/R</t>
        </is>
      </c>
    </row>
    <row r="187">
      <c r="H187" t="inlineStr">
        <is>
          <t>R&amp;M - Misc Repairs - Exterior</t>
        </is>
      </c>
    </row>
    <row r="188">
      <c r="H188" t="inlineStr">
        <is>
          <t>R&amp;M - Painting/Wallpaper</t>
        </is>
      </c>
    </row>
    <row r="189">
      <c r="H189" t="inlineStr">
        <is>
          <t>R&amp;M - Supplies - Maintenance</t>
        </is>
      </c>
    </row>
    <row r="190">
      <c r="H190" t="inlineStr">
        <is>
          <t>R&amp;M - Roof Repair</t>
        </is>
      </c>
    </row>
    <row r="191">
      <c r="H191" t="inlineStr">
        <is>
          <t>R&amp;M - Locks &amp; Keys</t>
        </is>
      </c>
    </row>
    <row r="192">
      <c r="H192" t="inlineStr">
        <is>
          <t>R&amp;M - Exterminating</t>
        </is>
      </c>
    </row>
    <row r="193">
      <c r="H193" t="inlineStr">
        <is>
          <t>R&amp;M - Exterminating - N/R</t>
        </is>
      </c>
    </row>
    <row r="194">
      <c r="H194" t="inlineStr">
        <is>
          <t>R&amp;M - Signage</t>
        </is>
      </c>
    </row>
  </sheetData>
  <conditionalFormatting sqref="E1:E3 E6:E1048576 H1:H70 H82:H194 H207:H1048576">
    <cfRule type="duplicateValues" priority="135" dxfId="0"/>
  </conditionalFormatting>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H7:P107"/>
  <sheetViews>
    <sheetView workbookViewId="0">
      <selection activeCell="K1" activeCellId="2" sqref="P1:P1048576 M1:M1048576 K1:K1048576"/>
    </sheetView>
  </sheetViews>
  <sheetFormatPr baseColWidth="8" defaultRowHeight="14.25"/>
  <sheetData>
    <row r="7">
      <c r="H7" t="inlineStr">
        <is>
          <t>REVENUE</t>
        </is>
      </c>
      <c r="K7" t="inlineStr">
        <is>
          <t>Account</t>
        </is>
      </c>
      <c r="M7" t="inlineStr">
        <is>
          <t>Account</t>
        </is>
      </c>
      <c r="P7" t="inlineStr">
        <is>
          <t>REVENUE</t>
        </is>
      </c>
    </row>
    <row r="8">
      <c r="H8" t="inlineStr">
        <is>
          <t>Rent</t>
        </is>
      </c>
      <c r="K8" t="inlineStr">
        <is>
          <t>REVENUE</t>
        </is>
      </c>
      <c r="M8" t="inlineStr">
        <is>
          <t>REVENUE</t>
        </is>
      </c>
      <c r="P8" t="inlineStr">
        <is>
          <t xml:space="preserve">  RENTAL INCOME</t>
        </is>
      </c>
    </row>
    <row r="9">
      <c r="H9" t="inlineStr">
        <is>
          <t>Expense Reimbursements</t>
        </is>
      </c>
      <c r="K9" t="inlineStr">
        <is>
          <t xml:space="preserve">  RENTAL INCOME</t>
        </is>
      </c>
      <c r="M9" t="inlineStr">
        <is>
          <t xml:space="preserve">  RENTAL INCOME</t>
        </is>
      </c>
      <c r="P9" t="inlineStr">
        <is>
          <t xml:space="preserve">    Base Rent</t>
        </is>
      </c>
    </row>
    <row r="10">
      <c r="H10" t="inlineStr">
        <is>
          <t>Other Revenue</t>
        </is>
      </c>
      <c r="K10" t="inlineStr">
        <is>
          <t xml:space="preserve">    Base Rent</t>
        </is>
      </c>
      <c r="M10" t="inlineStr">
        <is>
          <t xml:space="preserve">    Base Rent</t>
        </is>
      </c>
      <c r="P10" t="inlineStr">
        <is>
          <t xml:space="preserve">    Less: Concessions</t>
        </is>
      </c>
    </row>
    <row r="11">
      <c r="H11" t="inlineStr">
        <is>
          <t>TOTAL REVENUE</t>
        </is>
      </c>
      <c r="K11" t="inlineStr">
        <is>
          <t xml:space="preserve">    Less: Concessions</t>
        </is>
      </c>
      <c r="M11" t="inlineStr">
        <is>
          <t xml:space="preserve">    Less: Concessions</t>
        </is>
      </c>
      <c r="P11" t="inlineStr">
        <is>
          <t xml:space="preserve">    Plus: Prepaid Rent</t>
        </is>
      </c>
    </row>
    <row r="12">
      <c r="K12" t="inlineStr">
        <is>
          <t xml:space="preserve">    Plus: Prepaid Rent</t>
        </is>
      </c>
      <c r="M12" t="inlineStr">
        <is>
          <t xml:space="preserve">    Plus: Prepaid Rent</t>
        </is>
      </c>
      <c r="P12" t="inlineStr">
        <is>
          <t xml:space="preserve">  NET RENTAL INCOME</t>
        </is>
      </c>
    </row>
    <row r="13">
      <c r="H13" t="inlineStr">
        <is>
          <t>OPERATING EXPENSES</t>
        </is>
      </c>
      <c r="K13" t="inlineStr">
        <is>
          <t xml:space="preserve">  NET RENTAL INCOME</t>
        </is>
      </c>
      <c r="M13" t="inlineStr">
        <is>
          <t xml:space="preserve">  NET RENTAL INCOME</t>
        </is>
      </c>
      <c r="P13" t="inlineStr">
        <is>
          <t xml:space="preserve">  EXPENSE REIMBURSEMENT</t>
        </is>
      </c>
    </row>
    <row r="14">
      <c r="H14" t="inlineStr">
        <is>
          <t>Contracts</t>
        </is>
      </c>
      <c r="K14" t="inlineStr">
        <is>
          <t xml:space="preserve">  EXPENSE REIMBURSEMENT</t>
        </is>
      </c>
      <c r="M14" t="inlineStr">
        <is>
          <t xml:space="preserve">  EXPENSE REIMBURSEMENT</t>
        </is>
      </c>
      <c r="P14" t="inlineStr">
        <is>
          <t xml:space="preserve">    Est. NNN Reimbursements</t>
        </is>
      </c>
    </row>
    <row r="15">
      <c r="H15" t="inlineStr">
        <is>
          <t>Repairs &amp; Maintenance</t>
        </is>
      </c>
      <c r="K15" t="inlineStr">
        <is>
          <t xml:space="preserve">    Est. NNN Reimbursements</t>
        </is>
      </c>
      <c r="M15" t="inlineStr">
        <is>
          <t xml:space="preserve">    Est. NNN Reimbursements</t>
        </is>
      </c>
      <c r="P15" t="inlineStr">
        <is>
          <t xml:space="preserve">    Est. Electricity Reimb.</t>
        </is>
      </c>
    </row>
    <row r="16">
      <c r="H16" t="inlineStr">
        <is>
          <t>Electricity</t>
        </is>
      </c>
      <c r="K16" t="inlineStr">
        <is>
          <t xml:space="preserve">    Est. Electricity Reimb.</t>
        </is>
      </c>
      <c r="M16" t="inlineStr">
        <is>
          <t xml:space="preserve">    Est. Electricity Reimb.</t>
        </is>
      </c>
      <c r="P16" t="inlineStr">
        <is>
          <t xml:space="preserve">    Prior Year Reconciliation</t>
        </is>
      </c>
    </row>
    <row r="17">
      <c r="H17" t="inlineStr">
        <is>
          <t>Water/Other Utilities</t>
        </is>
      </c>
      <c r="K17" t="inlineStr">
        <is>
          <t xml:space="preserve">    Prior Year Reconciliation</t>
        </is>
      </c>
      <c r="M17" t="inlineStr">
        <is>
          <t xml:space="preserve">    Prior Year Reconciliation</t>
        </is>
      </c>
      <c r="P17" t="inlineStr">
        <is>
          <t xml:space="preserve">  TOTAL EXPENSE REIMB.</t>
        </is>
      </c>
    </row>
    <row r="18">
      <c r="H18" t="inlineStr">
        <is>
          <t>Administrative</t>
        </is>
      </c>
      <c r="K18" t="inlineStr">
        <is>
          <t xml:space="preserve">  TOTAL EXPENSE REIMB.</t>
        </is>
      </c>
      <c r="M18" t="inlineStr">
        <is>
          <t xml:space="preserve">  TOTAL EXPENSE REIMB.</t>
        </is>
      </c>
      <c r="P18" t="inlineStr">
        <is>
          <t xml:space="preserve">  OTHER INCOME</t>
        </is>
      </c>
    </row>
    <row r="19">
      <c r="H19" t="inlineStr">
        <is>
          <t>Insurance</t>
        </is>
      </c>
      <c r="K19" t="inlineStr">
        <is>
          <t xml:space="preserve">  OTHER INCOME</t>
        </is>
      </c>
      <c r="M19" t="inlineStr">
        <is>
          <t xml:space="preserve">  OTHER INCOME</t>
        </is>
      </c>
      <c r="P19" t="inlineStr">
        <is>
          <t xml:space="preserve">    Parking Revenue</t>
        </is>
      </c>
    </row>
    <row r="20">
      <c r="H20" t="inlineStr">
        <is>
          <t>Property Taxes</t>
        </is>
      </c>
      <c r="K20" t="inlineStr">
        <is>
          <t xml:space="preserve">    Parking Revenue</t>
        </is>
      </c>
      <c r="M20" t="inlineStr">
        <is>
          <t xml:space="preserve">    Parking Revenue</t>
        </is>
      </c>
      <c r="P20" t="inlineStr">
        <is>
          <t xml:space="preserve">    Miscellaneous Income</t>
        </is>
      </c>
    </row>
    <row r="21">
      <c r="K21" t="inlineStr">
        <is>
          <t xml:space="preserve">    Miscellaneous Income</t>
        </is>
      </c>
      <c r="M21" t="inlineStr">
        <is>
          <t xml:space="preserve">    Miscellaneous Income</t>
        </is>
      </c>
      <c r="P21" t="inlineStr">
        <is>
          <t xml:space="preserve">  TOTAL OTHER INCOME</t>
        </is>
      </c>
    </row>
    <row r="22">
      <c r="K22" t="inlineStr">
        <is>
          <t xml:space="preserve">  TOTAL OTHER INCOME</t>
        </is>
      </c>
      <c r="M22" t="inlineStr">
        <is>
          <t xml:space="preserve">  TOTAL OTHER INCOME</t>
        </is>
      </c>
      <c r="P22" t="inlineStr">
        <is>
          <t>TOTAL REVENUE</t>
        </is>
      </c>
    </row>
    <row r="23">
      <c r="K23" t="inlineStr">
        <is>
          <t>TOTAL REVENUE</t>
        </is>
      </c>
      <c r="M23" t="inlineStr">
        <is>
          <t>TOTAL REVENUE</t>
        </is>
      </c>
    </row>
    <row r="24">
      <c r="P24" t="inlineStr">
        <is>
          <t>OPERATING EXPENSES</t>
        </is>
      </c>
    </row>
    <row r="25">
      <c r="K25" t="inlineStr">
        <is>
          <t>OPERATING EXPENSES</t>
        </is>
      </c>
      <c r="M25" t="inlineStr">
        <is>
          <t>OPERATING EXPENSES</t>
        </is>
      </c>
      <c r="P25" t="inlineStr">
        <is>
          <t xml:space="preserve">  RECOVERABLE EXPENSES</t>
        </is>
      </c>
    </row>
    <row r="26">
      <c r="K26" t="inlineStr">
        <is>
          <t xml:space="preserve">  RECOVERABLE EXPENSES</t>
        </is>
      </c>
      <c r="M26" t="inlineStr">
        <is>
          <t xml:space="preserve">  RECOVERABLE EXPENSES</t>
        </is>
      </c>
      <c r="P26" t="inlineStr">
        <is>
          <t xml:space="preserve">    CONTRACTS</t>
        </is>
      </c>
    </row>
    <row r="27">
      <c r="K27" t="inlineStr">
        <is>
          <t xml:space="preserve">    CONTRACTS</t>
        </is>
      </c>
      <c r="M27" t="inlineStr">
        <is>
          <t xml:space="preserve">    CONTRACTS</t>
        </is>
      </c>
      <c r="P27" t="inlineStr">
        <is>
          <t xml:space="preserve">      Contract - Janitorial</t>
        </is>
      </c>
    </row>
    <row r="28">
      <c r="K28" t="inlineStr">
        <is>
          <t xml:space="preserve">      Contract - Janitorial</t>
        </is>
      </c>
      <c r="M28" t="inlineStr">
        <is>
          <t xml:space="preserve">      Contract - Janitorial</t>
        </is>
      </c>
      <c r="P28" t="inlineStr">
        <is>
          <t xml:space="preserve">      Contract - Janitorial Supplies</t>
        </is>
      </c>
    </row>
    <row r="29">
      <c r="K29" t="inlineStr">
        <is>
          <t xml:space="preserve">      Contract - Janitorial Supplies</t>
        </is>
      </c>
      <c r="M29" t="inlineStr">
        <is>
          <t xml:space="preserve">      Contract - Janitorial Supplies</t>
        </is>
      </c>
      <c r="P29" t="inlineStr">
        <is>
          <t xml:space="preserve">      Contract - Day Porter</t>
        </is>
      </c>
    </row>
    <row r="30">
      <c r="K30" t="inlineStr">
        <is>
          <t xml:space="preserve">      Contract - Day Porter</t>
        </is>
      </c>
      <c r="M30" t="inlineStr">
        <is>
          <t xml:space="preserve">      Contract - Day Porter</t>
        </is>
      </c>
      <c r="P30" t="inlineStr">
        <is>
          <t xml:space="preserve">      Contract - Sanitization</t>
        </is>
      </c>
    </row>
    <row r="31">
      <c r="K31" t="inlineStr">
        <is>
          <t xml:space="preserve">      Contract - Sanitization</t>
        </is>
      </c>
      <c r="M31" t="inlineStr">
        <is>
          <t xml:space="preserve">      Contract - Sanitization</t>
        </is>
      </c>
      <c r="P31" t="inlineStr">
        <is>
          <t xml:space="preserve">      Contract - HVAC</t>
        </is>
      </c>
    </row>
    <row r="32">
      <c r="K32" t="inlineStr">
        <is>
          <t xml:space="preserve">      Contract - HVAC</t>
        </is>
      </c>
      <c r="M32" t="inlineStr">
        <is>
          <t xml:space="preserve">      Contract - HVAC</t>
        </is>
      </c>
      <c r="P32" t="inlineStr">
        <is>
          <t xml:space="preserve">      Contract - Elevator</t>
        </is>
      </c>
    </row>
    <row r="33">
      <c r="K33" t="inlineStr">
        <is>
          <t xml:space="preserve">      Contract - Elevator</t>
        </is>
      </c>
      <c r="M33" t="inlineStr">
        <is>
          <t xml:space="preserve">      Contract - Elevator</t>
        </is>
      </c>
      <c r="P33" t="inlineStr">
        <is>
          <t xml:space="preserve">      Contract - Exterior Landscaping</t>
        </is>
      </c>
    </row>
    <row r="34">
      <c r="K34" t="inlineStr">
        <is>
          <t xml:space="preserve">      Contract - Exterior Landscaping</t>
        </is>
      </c>
      <c r="M34" t="inlineStr">
        <is>
          <t xml:space="preserve">      Contract - Exterior Landscaping</t>
        </is>
      </c>
      <c r="P34" t="inlineStr">
        <is>
          <t xml:space="preserve">      Contract - Interior Landscape</t>
        </is>
      </c>
    </row>
    <row r="35">
      <c r="K35" t="inlineStr">
        <is>
          <t xml:space="preserve">      Contract - Interior Landscape</t>
        </is>
      </c>
      <c r="M35" t="inlineStr">
        <is>
          <t xml:space="preserve">      Contract - Interior Landscape</t>
        </is>
      </c>
      <c r="P35" t="inlineStr">
        <is>
          <t xml:space="preserve">      Contract - Pest Control</t>
        </is>
      </c>
    </row>
    <row r="36">
      <c r="K36" t="inlineStr">
        <is>
          <t xml:space="preserve">      Contract - Pest Control</t>
        </is>
      </c>
      <c r="M36" t="inlineStr">
        <is>
          <t xml:space="preserve">      Contract - Pest Control</t>
        </is>
      </c>
      <c r="P36" t="inlineStr">
        <is>
          <t xml:space="preserve">      Contract - Mgmt Fees</t>
        </is>
      </c>
    </row>
    <row r="37">
      <c r="K37" t="inlineStr">
        <is>
          <t xml:space="preserve">      Contract - Mgmt Fees</t>
        </is>
      </c>
      <c r="M37" t="inlineStr">
        <is>
          <t xml:space="preserve">      Contract - Mgmt Fees</t>
        </is>
      </c>
      <c r="P37" t="inlineStr">
        <is>
          <t xml:space="preserve">      Contract - Security and Fire</t>
        </is>
      </c>
    </row>
    <row r="38">
      <c r="K38" t="inlineStr">
        <is>
          <t xml:space="preserve">      Contract - Security and Fire</t>
        </is>
      </c>
      <c r="M38" t="inlineStr">
        <is>
          <t xml:space="preserve">      Contract - Security and Fire</t>
        </is>
      </c>
      <c r="P38" t="inlineStr">
        <is>
          <t xml:space="preserve">      Contract - Telephone</t>
        </is>
      </c>
    </row>
    <row r="39">
      <c r="K39" t="inlineStr">
        <is>
          <t xml:space="preserve">      Contract - Telephone</t>
        </is>
      </c>
      <c r="M39" t="inlineStr">
        <is>
          <t xml:space="preserve">      Contract - Telephone</t>
        </is>
      </c>
      <c r="P39" t="inlineStr">
        <is>
          <t xml:space="preserve">      Contract - Trash Removal</t>
        </is>
      </c>
    </row>
    <row r="40">
      <c r="K40" t="inlineStr">
        <is>
          <t xml:space="preserve">      Contract - Trash Removal</t>
        </is>
      </c>
      <c r="M40" t="inlineStr">
        <is>
          <t xml:space="preserve">      Contract - Trash Removal</t>
        </is>
      </c>
      <c r="P40" t="inlineStr">
        <is>
          <t xml:space="preserve">      Contract - Uniforms</t>
        </is>
      </c>
    </row>
    <row r="41">
      <c r="K41" t="inlineStr">
        <is>
          <t xml:space="preserve">      Contract - Uniforms</t>
        </is>
      </c>
      <c r="M41" t="inlineStr">
        <is>
          <t xml:space="preserve">      Contract - Uniforms</t>
        </is>
      </c>
      <c r="P41" t="inlineStr">
        <is>
          <t xml:space="preserve">    TOTAL CONTRACTS</t>
        </is>
      </c>
    </row>
    <row r="42">
      <c r="K42" t="inlineStr">
        <is>
          <t xml:space="preserve">    TOTAL CONTRACTS</t>
        </is>
      </c>
      <c r="M42" t="inlineStr">
        <is>
          <t xml:space="preserve">    TOTAL CONTRACTS</t>
        </is>
      </c>
      <c r="P42" t="inlineStr">
        <is>
          <t xml:space="preserve">    REPAIRS AND MAINT</t>
        </is>
      </c>
    </row>
    <row r="43">
      <c r="K43" t="inlineStr">
        <is>
          <t xml:space="preserve">    REPAIRS AND MAINT</t>
        </is>
      </c>
      <c r="M43" t="inlineStr">
        <is>
          <t xml:space="preserve">    REPAIRS AND MAINT</t>
        </is>
      </c>
      <c r="P43" t="inlineStr">
        <is>
          <t xml:space="preserve">      R M - HVAC</t>
        </is>
      </c>
    </row>
    <row r="44">
      <c r="K44" t="inlineStr">
        <is>
          <t xml:space="preserve">      R M - HVAC</t>
        </is>
      </c>
      <c r="M44" t="inlineStr">
        <is>
          <t xml:space="preserve">      R M - HVAC</t>
        </is>
      </c>
      <c r="P44" t="inlineStr">
        <is>
          <t xml:space="preserve">      R M - Keys Locks and Doors</t>
        </is>
      </c>
    </row>
    <row r="45">
      <c r="K45" t="inlineStr">
        <is>
          <t xml:space="preserve">      R M - Keys Locks and Doors</t>
        </is>
      </c>
      <c r="M45" t="inlineStr">
        <is>
          <t xml:space="preserve">      R M - Keys Locks and Doors</t>
        </is>
      </c>
      <c r="P45" t="inlineStr">
        <is>
          <t xml:space="preserve">      R M - Electrical</t>
        </is>
      </c>
    </row>
    <row r="46">
      <c r="K46" t="inlineStr">
        <is>
          <t xml:space="preserve">      R M - Electrical</t>
        </is>
      </c>
      <c r="M46" t="inlineStr">
        <is>
          <t xml:space="preserve">      R M - Electrical</t>
        </is>
      </c>
      <c r="P46" t="inlineStr">
        <is>
          <t xml:space="preserve">      R M - Plumbing</t>
        </is>
      </c>
    </row>
    <row r="47">
      <c r="K47" t="inlineStr">
        <is>
          <t xml:space="preserve">      R M - Plumbing</t>
        </is>
      </c>
      <c r="M47" t="inlineStr">
        <is>
          <t xml:space="preserve">      R M - Plumbing</t>
        </is>
      </c>
      <c r="P47" t="inlineStr">
        <is>
          <t xml:space="preserve">      R M - Fire System and Security</t>
        </is>
      </c>
    </row>
    <row r="48">
      <c r="K48" t="inlineStr">
        <is>
          <t xml:space="preserve">      R M - Fire System and Security</t>
        </is>
      </c>
      <c r="M48" t="inlineStr">
        <is>
          <t xml:space="preserve">      R M - Fire System and Security</t>
        </is>
      </c>
      <c r="P48" t="inlineStr">
        <is>
          <t xml:space="preserve">      R M - Lighting</t>
        </is>
      </c>
    </row>
    <row r="49">
      <c r="K49" t="inlineStr">
        <is>
          <t xml:space="preserve">      R M - Lighting</t>
        </is>
      </c>
      <c r="M49" t="inlineStr">
        <is>
          <t xml:space="preserve">      R M - Lighting</t>
        </is>
      </c>
      <c r="P49" t="inlineStr">
        <is>
          <t xml:space="preserve">      R M - Landscaping and Irrigation</t>
        </is>
      </c>
    </row>
    <row r="50">
      <c r="K50" t="inlineStr">
        <is>
          <t xml:space="preserve">      R M - Landscaping and Irrigation</t>
        </is>
      </c>
      <c r="M50" t="inlineStr">
        <is>
          <t xml:space="preserve">      R M - Landscaping and Irrigation</t>
        </is>
      </c>
      <c r="P50" t="inlineStr">
        <is>
          <t xml:space="preserve">      R M - Roofing</t>
        </is>
      </c>
    </row>
    <row r="51">
      <c r="K51" t="inlineStr">
        <is>
          <t xml:space="preserve">      R M - Roofing</t>
        </is>
      </c>
      <c r="M51" t="inlineStr">
        <is>
          <t xml:space="preserve">      R M - Roofing</t>
        </is>
      </c>
      <c r="P51" t="inlineStr">
        <is>
          <t xml:space="preserve">      R M - Signage</t>
        </is>
      </c>
    </row>
    <row r="52">
      <c r="K52" t="inlineStr">
        <is>
          <t xml:space="preserve">      R M - Signage</t>
        </is>
      </c>
      <c r="M52" t="inlineStr">
        <is>
          <t xml:space="preserve">      R M - Signage</t>
        </is>
      </c>
      <c r="P52" t="inlineStr">
        <is>
          <t xml:space="preserve">      R M - Exterior Repairs and Windows</t>
        </is>
      </c>
    </row>
    <row r="53">
      <c r="K53" t="inlineStr">
        <is>
          <t xml:space="preserve">      R M - Exterior Repairs and Windows</t>
        </is>
      </c>
      <c r="M53" t="inlineStr">
        <is>
          <t xml:space="preserve">      R M - Exterior Repairs and Windows</t>
        </is>
      </c>
      <c r="P53" t="inlineStr">
        <is>
          <t xml:space="preserve">      R M - Interior Repairs</t>
        </is>
      </c>
    </row>
    <row r="54">
      <c r="K54" t="inlineStr">
        <is>
          <t xml:space="preserve">      R M - Interior Repairs</t>
        </is>
      </c>
      <c r="M54" t="inlineStr">
        <is>
          <t xml:space="preserve">      R M - Interior Repairs</t>
        </is>
      </c>
      <c r="P54" t="inlineStr">
        <is>
          <t xml:space="preserve">      R M - Supplies</t>
        </is>
      </c>
    </row>
    <row r="55">
      <c r="K55" t="inlineStr">
        <is>
          <t xml:space="preserve">      R M - Supplies</t>
        </is>
      </c>
      <c r="M55" t="inlineStr">
        <is>
          <t xml:space="preserve">      R M - Supplies</t>
        </is>
      </c>
      <c r="P55" t="inlineStr">
        <is>
          <t xml:space="preserve">      R M - Payroll: Salaries</t>
        </is>
      </c>
    </row>
    <row r="56">
      <c r="K56" t="inlineStr">
        <is>
          <t xml:space="preserve">      R M - Payroll: Salaries</t>
        </is>
      </c>
      <c r="M56" t="inlineStr">
        <is>
          <t xml:space="preserve">      R M - Payroll: Salaries</t>
        </is>
      </c>
      <c r="P56" t="inlineStr">
        <is>
          <t xml:space="preserve">      R M - Payroll: Taxes</t>
        </is>
      </c>
    </row>
    <row r="57">
      <c r="K57" t="inlineStr">
        <is>
          <t xml:space="preserve">      R M - Payroll: Taxes</t>
        </is>
      </c>
      <c r="M57" t="inlineStr">
        <is>
          <t xml:space="preserve">      R M - Payroll: Taxes</t>
        </is>
      </c>
      <c r="P57" t="inlineStr">
        <is>
          <t xml:space="preserve">      R M - Payroll: Insur and Benefits</t>
        </is>
      </c>
    </row>
    <row r="58">
      <c r="K58" t="inlineStr">
        <is>
          <t xml:space="preserve">      R M - Payroll: Insur and Benefits</t>
        </is>
      </c>
      <c r="M58" t="inlineStr">
        <is>
          <t xml:space="preserve">      R M - Payroll: Insur and Benefits</t>
        </is>
      </c>
      <c r="P58" t="inlineStr">
        <is>
          <t xml:space="preserve">      R M - Miscellaneous</t>
        </is>
      </c>
    </row>
    <row r="59">
      <c r="K59" t="inlineStr">
        <is>
          <t xml:space="preserve">      R M - Miscellaneous</t>
        </is>
      </c>
      <c r="M59" t="inlineStr">
        <is>
          <t xml:space="preserve">      R M - Miscellaneous</t>
        </is>
      </c>
      <c r="P59" t="inlineStr">
        <is>
          <t xml:space="preserve">      R M - Mileage</t>
        </is>
      </c>
    </row>
    <row r="60">
      <c r="K60" t="inlineStr">
        <is>
          <t xml:space="preserve">      R M - Mileage</t>
        </is>
      </c>
      <c r="M60" t="inlineStr">
        <is>
          <t xml:space="preserve">      R M - Mileage</t>
        </is>
      </c>
      <c r="P60" t="inlineStr">
        <is>
          <t xml:space="preserve">      R M - Material Projects</t>
        </is>
      </c>
    </row>
    <row r="61">
      <c r="K61" t="inlineStr">
        <is>
          <t xml:space="preserve">      R M - Material Projects</t>
        </is>
      </c>
      <c r="M61" t="inlineStr">
        <is>
          <t xml:space="preserve">      R M - Material Projects</t>
        </is>
      </c>
      <c r="P61" t="inlineStr">
        <is>
          <t xml:space="preserve">    TOTAL REPAIRS AND MAINT</t>
        </is>
      </c>
    </row>
    <row r="62">
      <c r="K62" t="inlineStr">
        <is>
          <t xml:space="preserve">    TOTAL REPAIRS AND MAINT</t>
        </is>
      </c>
      <c r="M62" t="inlineStr">
        <is>
          <t xml:space="preserve">    TOTAL REPAIRS AND MAINT</t>
        </is>
      </c>
      <c r="P62" t="inlineStr">
        <is>
          <t xml:space="preserve">    UTILITIES</t>
        </is>
      </c>
    </row>
    <row r="63">
      <c r="K63" t="inlineStr">
        <is>
          <t xml:space="preserve">    UTILITIES</t>
        </is>
      </c>
      <c r="M63" t="inlineStr">
        <is>
          <t xml:space="preserve">    UTILITIES</t>
        </is>
      </c>
      <c r="P63" t="inlineStr">
        <is>
          <t xml:space="preserve">      Utilities - Electricity</t>
        </is>
      </c>
    </row>
    <row r="64">
      <c r="K64" t="inlineStr">
        <is>
          <t xml:space="preserve">      Utilities - Electricity</t>
        </is>
      </c>
      <c r="M64" t="inlineStr">
        <is>
          <t xml:space="preserve">      Utilities - Electricity</t>
        </is>
      </c>
      <c r="P64" t="inlineStr">
        <is>
          <t xml:space="preserve">      Utilities - Water and Sewer</t>
        </is>
      </c>
    </row>
    <row r="65">
      <c r="K65" t="inlineStr">
        <is>
          <t xml:space="preserve">      Utilities - Water and Sewer</t>
        </is>
      </c>
      <c r="M65" t="inlineStr">
        <is>
          <t xml:space="preserve">      Utilities - Water and Sewer</t>
        </is>
      </c>
      <c r="P65" t="inlineStr">
        <is>
          <t xml:space="preserve">    TOTAL UTILITIES</t>
        </is>
      </c>
    </row>
    <row r="66">
      <c r="K66" t="inlineStr">
        <is>
          <t xml:space="preserve">    TOTAL UTILITIES</t>
        </is>
      </c>
      <c r="M66" t="inlineStr">
        <is>
          <t xml:space="preserve">    TOTAL UTILITIES</t>
        </is>
      </c>
      <c r="P66" t="inlineStr">
        <is>
          <t xml:space="preserve">    GENERAL AND ADMIN</t>
        </is>
      </c>
    </row>
    <row r="67">
      <c r="K67" t="inlineStr">
        <is>
          <t xml:space="preserve">    GENERAL AND ADMIN</t>
        </is>
      </c>
      <c r="M67" t="inlineStr">
        <is>
          <t xml:space="preserve">    GENERAL AND ADMIN</t>
        </is>
      </c>
      <c r="P67" t="inlineStr">
        <is>
          <t xml:space="preserve">      Admin - Office Supplies</t>
        </is>
      </c>
    </row>
    <row r="68">
      <c r="K68" t="inlineStr">
        <is>
          <t xml:space="preserve">      Admin - Office Supplies</t>
        </is>
      </c>
      <c r="M68" t="inlineStr">
        <is>
          <t xml:space="preserve">      Admin - Office Supplies</t>
        </is>
      </c>
      <c r="P68" t="inlineStr">
        <is>
          <t xml:space="preserve">      Admin - Equipment</t>
        </is>
      </c>
    </row>
    <row r="69">
      <c r="K69" t="inlineStr">
        <is>
          <t xml:space="preserve">      Admin - Equipment</t>
        </is>
      </c>
      <c r="M69" t="inlineStr">
        <is>
          <t xml:space="preserve">      Admin - Equipment</t>
        </is>
      </c>
      <c r="P69" t="inlineStr">
        <is>
          <t xml:space="preserve">      Admin - Association Dues</t>
        </is>
      </c>
    </row>
    <row r="70">
      <c r="K70" t="inlineStr">
        <is>
          <t xml:space="preserve">      Admin - Association Dues</t>
        </is>
      </c>
      <c r="M70" t="inlineStr">
        <is>
          <t xml:space="preserve">      Admin - Association Dues</t>
        </is>
      </c>
      <c r="P70" t="inlineStr">
        <is>
          <t xml:space="preserve">      Admin - Professional Fees</t>
        </is>
      </c>
    </row>
    <row r="71">
      <c r="K71" t="inlineStr">
        <is>
          <t xml:space="preserve">      Admin - Professional Fees</t>
        </is>
      </c>
      <c r="M71" t="inlineStr">
        <is>
          <t xml:space="preserve">      Admin - Professional Fees</t>
        </is>
      </c>
      <c r="P71" t="inlineStr">
        <is>
          <t xml:space="preserve">      Admin - Payroll: Salaries</t>
        </is>
      </c>
    </row>
    <row r="72">
      <c r="K72" t="inlineStr">
        <is>
          <t xml:space="preserve">      Admin - Payroll: Salaries</t>
        </is>
      </c>
      <c r="M72" t="inlineStr">
        <is>
          <t xml:space="preserve">      Admin - Payroll: Salaries</t>
        </is>
      </c>
      <c r="P72" t="inlineStr">
        <is>
          <t xml:space="preserve">      Admin - Payroll: Taxes</t>
        </is>
      </c>
    </row>
    <row r="73">
      <c r="K73" t="inlineStr">
        <is>
          <t xml:space="preserve">      Admin - Payroll: Taxes</t>
        </is>
      </c>
      <c r="M73" t="inlineStr">
        <is>
          <t xml:space="preserve">      Admin - Payroll: Taxes</t>
        </is>
      </c>
      <c r="P73" t="inlineStr">
        <is>
          <t xml:space="preserve">      Admin - Payroll: Insur and Benefits</t>
        </is>
      </c>
    </row>
    <row r="74">
      <c r="K74" t="inlineStr">
        <is>
          <t xml:space="preserve">      Admin - Payroll: Insur and Benefits</t>
        </is>
      </c>
      <c r="M74" t="inlineStr">
        <is>
          <t xml:space="preserve">      Admin - Payroll: Insur and Benefits</t>
        </is>
      </c>
      <c r="P74" t="inlineStr">
        <is>
          <t xml:space="preserve">      Admin - Tenant Amenities</t>
        </is>
      </c>
    </row>
    <row r="75">
      <c r="K75" t="inlineStr">
        <is>
          <t xml:space="preserve">      Admin - Tenant Amenities</t>
        </is>
      </c>
      <c r="M75" t="inlineStr">
        <is>
          <t xml:space="preserve">      Admin - Tenant Amenities</t>
        </is>
      </c>
      <c r="P75" t="inlineStr">
        <is>
          <t xml:space="preserve">      Admin - Bank Fees</t>
        </is>
      </c>
    </row>
    <row r="76">
      <c r="K76" t="inlineStr">
        <is>
          <t xml:space="preserve">      Admin - Bank Fees</t>
        </is>
      </c>
      <c r="M76" t="inlineStr">
        <is>
          <t xml:space="preserve">      Admin - Bank Fees</t>
        </is>
      </c>
      <c r="P76" t="inlineStr">
        <is>
          <t xml:space="preserve">      Admin - Other</t>
        </is>
      </c>
    </row>
    <row r="77">
      <c r="K77" t="inlineStr">
        <is>
          <t xml:space="preserve">      Admin - Other</t>
        </is>
      </c>
      <c r="M77" t="inlineStr">
        <is>
          <t xml:space="preserve">      Admin - Other</t>
        </is>
      </c>
      <c r="P77" t="inlineStr">
        <is>
          <t xml:space="preserve">    TOTAL GENERAL AND ADMIN</t>
        </is>
      </c>
    </row>
    <row r="78">
      <c r="K78" t="inlineStr">
        <is>
          <t xml:space="preserve">    TOTAL GENERAL AND ADMIN</t>
        </is>
      </c>
      <c r="M78" t="inlineStr">
        <is>
          <t xml:space="preserve">    TOTAL GENERAL AND ADMIN</t>
        </is>
      </c>
      <c r="P78" t="inlineStr">
        <is>
          <t xml:space="preserve">    INSURANCE AND TAXES</t>
        </is>
      </c>
    </row>
    <row r="79">
      <c r="K79" t="inlineStr">
        <is>
          <t xml:space="preserve">    INSURANCE AND TAXES</t>
        </is>
      </c>
      <c r="M79" t="inlineStr">
        <is>
          <t xml:space="preserve">    INSURANCE AND TAXES</t>
        </is>
      </c>
      <c r="P79" t="inlineStr">
        <is>
          <t xml:space="preserve">      I T - Insurance</t>
        </is>
      </c>
    </row>
    <row r="80">
      <c r="K80" t="inlineStr">
        <is>
          <t xml:space="preserve">      I T - Insurance</t>
        </is>
      </c>
      <c r="M80" t="inlineStr">
        <is>
          <t xml:space="preserve">      I T - Insurance</t>
        </is>
      </c>
      <c r="P80" t="inlineStr">
        <is>
          <t xml:space="preserve">      I T - Real Estate Taxes</t>
        </is>
      </c>
    </row>
    <row r="81">
      <c r="K81" t="inlineStr">
        <is>
          <t xml:space="preserve">      I T - Real Estate Taxes</t>
        </is>
      </c>
      <c r="M81" t="inlineStr">
        <is>
          <t xml:space="preserve">      I T - Real Estate Taxes</t>
        </is>
      </c>
      <c r="P81" t="inlineStr">
        <is>
          <t xml:space="preserve">      I T - Other Insurance and Taxes</t>
        </is>
      </c>
    </row>
    <row r="82">
      <c r="K82" t="inlineStr">
        <is>
          <t xml:space="preserve">      I T - Other Insurance and Taxes</t>
        </is>
      </c>
      <c r="M82" t="inlineStr">
        <is>
          <t xml:space="preserve">      I T - Other Insurance and Taxes</t>
        </is>
      </c>
      <c r="P82" t="inlineStr">
        <is>
          <t xml:space="preserve">      I T - Property Tax Consultant</t>
        </is>
      </c>
    </row>
    <row r="83">
      <c r="K83" t="inlineStr">
        <is>
          <t xml:space="preserve">      I T - Property Tax Consultant</t>
        </is>
      </c>
      <c r="M83" t="inlineStr">
        <is>
          <t xml:space="preserve">      I T - Property Tax Consultant</t>
        </is>
      </c>
      <c r="P83" t="inlineStr">
        <is>
          <t xml:space="preserve">    TOTAL INSURANCE AND TAXES</t>
        </is>
      </c>
    </row>
    <row r="84">
      <c r="K84" t="inlineStr">
        <is>
          <t xml:space="preserve">    TOTAL INSURANCE AND TAXES</t>
        </is>
      </c>
      <c r="M84" t="inlineStr">
        <is>
          <t xml:space="preserve">    TOTAL INSURANCE AND TAXES</t>
        </is>
      </c>
      <c r="P84" t="inlineStr">
        <is>
          <t xml:space="preserve">  TOTAL RECOVERABLE EXPENSES</t>
        </is>
      </c>
    </row>
    <row r="85">
      <c r="K85" t="inlineStr">
        <is>
          <t xml:space="preserve">  TOTAL RECOVERABLE EXPENSES</t>
        </is>
      </c>
      <c r="M85" t="inlineStr">
        <is>
          <t xml:space="preserve">  TOTAL RECOVERABLE EXPENSES</t>
        </is>
      </c>
      <c r="P85" t="inlineStr">
        <is>
          <t>TOTAL OPERATING EXPENSES</t>
        </is>
      </c>
    </row>
    <row r="86">
      <c r="K86" t="inlineStr">
        <is>
          <t>TOTAL OPERATING EXPENSES</t>
        </is>
      </c>
      <c r="M86" t="inlineStr">
        <is>
          <t>TOTAL OPERATING EXPENSES</t>
        </is>
      </c>
      <c r="P86" t="inlineStr">
        <is>
          <t>TOTAL OPERATING INCOME</t>
        </is>
      </c>
    </row>
    <row r="87">
      <c r="K87" t="inlineStr">
        <is>
          <t>TOTAL OPERATING INCOME</t>
        </is>
      </c>
      <c r="M87" t="inlineStr">
        <is>
          <t>TOTAL OPERATING INCOME</t>
        </is>
      </c>
    </row>
    <row r="88">
      <c r="P88" t="inlineStr">
        <is>
          <t>NON-RECOVERABLE EXPENSES</t>
        </is>
      </c>
    </row>
    <row r="89">
      <c r="K89" t="inlineStr">
        <is>
          <t>NON-RECOVERABLE EXPENSES</t>
        </is>
      </c>
      <c r="M89" t="inlineStr">
        <is>
          <t>NON-RECOVERABLE EXPENSES</t>
        </is>
      </c>
      <c r="P89" t="inlineStr">
        <is>
          <t xml:space="preserve">  Non Rec - Marketing</t>
        </is>
      </c>
    </row>
    <row r="90">
      <c r="K90" t="inlineStr">
        <is>
          <t xml:space="preserve">  Non Rec - Marketing</t>
        </is>
      </c>
      <c r="M90" t="inlineStr">
        <is>
          <t xml:space="preserve">  Non Rec - Marketing</t>
        </is>
      </c>
      <c r="P90" t="inlineStr">
        <is>
          <t xml:space="preserve">  Non Rec - Architectural</t>
        </is>
      </c>
    </row>
    <row r="91">
      <c r="K91" t="inlineStr">
        <is>
          <t xml:space="preserve">  Non Rec - Architectural</t>
        </is>
      </c>
      <c r="M91" t="inlineStr">
        <is>
          <t xml:space="preserve">  Non Rec - Architectural</t>
        </is>
      </c>
      <c r="P91" t="inlineStr">
        <is>
          <t xml:space="preserve">  Non Rec - Tenant Improvements</t>
        </is>
      </c>
    </row>
    <row r="92">
      <c r="K92" t="inlineStr">
        <is>
          <t xml:space="preserve">  Non Rec - Tenant Improvements</t>
        </is>
      </c>
      <c r="M92" t="inlineStr">
        <is>
          <t xml:space="preserve">  Non Rec - Tenant Improvements</t>
        </is>
      </c>
      <c r="P92" t="inlineStr">
        <is>
          <t xml:space="preserve">  Non Rec - Professional Fees</t>
        </is>
      </c>
    </row>
    <row r="93">
      <c r="K93" t="inlineStr">
        <is>
          <t xml:space="preserve">  Non Rec - Professional Fees</t>
        </is>
      </c>
      <c r="M93" t="inlineStr">
        <is>
          <t xml:space="preserve">  Non Rec - Professional Fees</t>
        </is>
      </c>
      <c r="P93" t="inlineStr">
        <is>
          <t xml:space="preserve">  Non Rec - Asset Management Fee</t>
        </is>
      </c>
    </row>
    <row r="94">
      <c r="K94" t="inlineStr">
        <is>
          <t xml:space="preserve">  Non Rec - Asset Management Fee</t>
        </is>
      </c>
      <c r="M94" t="inlineStr">
        <is>
          <t xml:space="preserve">  Non Rec - Asset Management Fee</t>
        </is>
      </c>
      <c r="P94" t="inlineStr">
        <is>
          <t xml:space="preserve">  Non Rec - Prior Year Opex</t>
        </is>
      </c>
    </row>
    <row r="95">
      <c r="K95" t="inlineStr">
        <is>
          <t xml:space="preserve">  Non Rec - Prior Year Opex</t>
        </is>
      </c>
      <c r="M95" t="inlineStr">
        <is>
          <t xml:space="preserve">  Non Rec - Prior Year Opex</t>
        </is>
      </c>
      <c r="P95" t="inlineStr">
        <is>
          <t xml:space="preserve">  Non Rec - Leasing Commissions</t>
        </is>
      </c>
    </row>
    <row r="96">
      <c r="K96" t="inlineStr">
        <is>
          <t xml:space="preserve">  Non Rec - Leasing Commissions</t>
        </is>
      </c>
      <c r="M96" t="inlineStr">
        <is>
          <t xml:space="preserve">  Non Rec - Leasing Commissions</t>
        </is>
      </c>
      <c r="P96" t="inlineStr">
        <is>
          <t xml:space="preserve">  Non Rec - Owner Travel</t>
        </is>
      </c>
    </row>
    <row r="97">
      <c r="K97" t="inlineStr">
        <is>
          <t xml:space="preserve">  Non Rec - Owner Travel</t>
        </is>
      </c>
      <c r="M97" t="inlineStr">
        <is>
          <t xml:space="preserve">  Non Rec - Owner Travel</t>
        </is>
      </c>
      <c r="P97" t="inlineStr">
        <is>
          <t xml:space="preserve">  Non Rec - Tenant Reimbursement</t>
        </is>
      </c>
    </row>
    <row r="98">
      <c r="K98" t="inlineStr">
        <is>
          <t xml:space="preserve">  Non Rec - Tenant Reimbursement</t>
        </is>
      </c>
      <c r="M98" t="inlineStr">
        <is>
          <t xml:space="preserve">  Non Rec - Tenant Reimbursement</t>
        </is>
      </c>
      <c r="P98" t="inlineStr">
        <is>
          <t xml:space="preserve">  Non Rec - Other</t>
        </is>
      </c>
    </row>
    <row r="99">
      <c r="K99" t="inlineStr">
        <is>
          <t xml:space="preserve">  Non Rec - Other</t>
        </is>
      </c>
      <c r="M99" t="inlineStr">
        <is>
          <t xml:space="preserve">  Non Rec - Other</t>
        </is>
      </c>
      <c r="P99" t="inlineStr">
        <is>
          <t xml:space="preserve">  Non Rec - Purchase/Refinance Exp</t>
        </is>
      </c>
    </row>
    <row r="100">
      <c r="K100" t="inlineStr">
        <is>
          <t xml:space="preserve">  Non Rec - Purchase/Refinance Exp</t>
        </is>
      </c>
      <c r="M100" t="inlineStr">
        <is>
          <t xml:space="preserve">  Non Rec - Purchase/Refinance Exp</t>
        </is>
      </c>
      <c r="P100" t="inlineStr">
        <is>
          <t>TOTAL NON-RECOVERABLE</t>
        </is>
      </c>
    </row>
    <row r="101">
      <c r="K101" t="inlineStr">
        <is>
          <t>TOTAL NON-RECOVERABLE</t>
        </is>
      </c>
      <c r="M101" t="inlineStr">
        <is>
          <t>TOTAL NON-RECOVERABLE</t>
        </is>
      </c>
    </row>
    <row r="102">
      <c r="P102" t="inlineStr">
        <is>
          <t>DEBT SERVICE</t>
        </is>
      </c>
    </row>
    <row r="103">
      <c r="K103" t="inlineStr">
        <is>
          <t>DEBT SERVICE</t>
        </is>
      </c>
      <c r="M103" t="inlineStr">
        <is>
          <t>DEBT SERVICE</t>
        </is>
      </c>
      <c r="P103" t="inlineStr">
        <is>
          <t xml:space="preserve">  Mortgage Interest</t>
        </is>
      </c>
    </row>
    <row r="104">
      <c r="K104" t="inlineStr">
        <is>
          <t xml:space="preserve">  Mortgage Interest</t>
        </is>
      </c>
      <c r="M104" t="inlineStr">
        <is>
          <t xml:space="preserve">  Mortgage Interest</t>
        </is>
      </c>
      <c r="P104" t="inlineStr">
        <is>
          <t>TOTAL DEBT SERVICE</t>
        </is>
      </c>
    </row>
    <row r="105">
      <c r="K105" t="inlineStr">
        <is>
          <t>TOTAL DEBT SERVICE</t>
        </is>
      </c>
      <c r="M105" t="inlineStr">
        <is>
          <t>TOTAL DEBT SERVICE</t>
        </is>
      </c>
    </row>
    <row r="106">
      <c r="P106" t="inlineStr">
        <is>
          <t>NET INCOME</t>
        </is>
      </c>
    </row>
    <row r="107">
      <c r="K107" t="inlineStr">
        <is>
          <t>NET INCOME</t>
        </is>
      </c>
      <c r="M107" t="inlineStr">
        <is>
          <t>NET INCOME</t>
        </is>
      </c>
    </row>
  </sheetData>
  <conditionalFormatting sqref="K1:K1048576 M1:M1048576">
    <cfRule type="duplicateValues" priority="2" dxfId="0"/>
  </conditionalFormatting>
  <conditionalFormatting sqref="K1:K1048576 M1:M1048576 P1:P1048576">
    <cfRule type="duplicateValues" priority="1" dxfId="0"/>
  </conditionalFormatting>
  <pageMargins left="0.7" right="0.7" top="0.75" bottom="0.75" header="0.3" footer="0.3"/>
</worksheet>
</file>

<file path=xl/worksheets/sheet24.xml><?xml version="1.0" encoding="utf-8"?>
<worksheet xmlns="http://schemas.openxmlformats.org/spreadsheetml/2006/main">
  <sheetPr codeName="Sheet66">
    <tabColor theme="1"/>
    <outlinePr summaryBelow="1" summaryRight="1"/>
    <pageSetUpPr fitToPage="1"/>
  </sheetPr>
  <dimension ref="A1:BL553"/>
  <sheetViews>
    <sheetView showGridLines="0" view="pageBreakPreview" zoomScale="85" zoomScaleNormal="100" zoomScaleSheetLayoutView="85" workbookViewId="0">
      <selection activeCell="X1" sqref="X1:X1048576"/>
    </sheetView>
  </sheetViews>
  <sheetFormatPr baseColWidth="8" defaultColWidth="10" defaultRowHeight="13.5" outlineLevelRow="2"/>
  <cols>
    <col width="1" customWidth="1" style="44" min="1" max="2"/>
    <col width="0.46484375" customWidth="1" style="44" min="3" max="3"/>
    <col outlineLevel="1" width="20" customWidth="1" style="44" min="4" max="4"/>
    <col width="24" customWidth="1" style="44" min="5" max="5"/>
    <col hidden="1" outlineLevel="1" width="13" customWidth="1" style="44" min="6" max="12"/>
    <col hidden="1" width="13" customWidth="1" style="2885" min="7" max="7"/>
    <col hidden="1" width="14" customWidth="1" style="2885" min="8" max="8"/>
    <col hidden="1" width="13" customWidth="1" style="2885" min="9" max="9"/>
    <col hidden="1" width="13" customWidth="1" style="2885" min="10" max="10"/>
    <col hidden="1" width="13" customWidth="1" style="2885" min="11" max="11"/>
    <col hidden="1" width="13" customWidth="1" style="2885" min="12" max="12"/>
    <col hidden="1" outlineLevel="1" width="14" customWidth="1" style="44" min="13" max="13"/>
    <col hidden="1" outlineLevel="1" width="13.46484375" customWidth="1" style="44" min="14" max="22"/>
    <col hidden="1" width="13" customWidth="1" style="2885" min="15" max="15"/>
    <col hidden="1" width="13" customWidth="1" style="2885" min="16" max="16"/>
    <col hidden="1" width="13" customWidth="1" style="2885" min="17" max="17"/>
    <col hidden="1" width="13" customWidth="1" style="2885" min="18" max="18"/>
    <col hidden="1" width="13" customWidth="1" style="2885" min="19" max="19"/>
    <col hidden="1" width="13" customWidth="1" style="2885" min="20" max="20"/>
    <col hidden="1" width="13" customWidth="1" style="2885" min="21" max="21"/>
    <col hidden="1" width="13" customWidth="1" style="2885" min="22" max="22"/>
    <col collapsed="1" width="13" customWidth="1" style="44" min="23" max="23"/>
    <col outlineLevel="1" width="13" customWidth="1" style="44" min="24" max="24"/>
    <col hidden="1" outlineLevel="1" width="17.46484375" customWidth="1" style="44" min="25" max="28"/>
    <col hidden="1" width="13" customWidth="1" style="2885" min="26" max="26"/>
    <col hidden="1" width="13" customWidth="1" style="2885" min="27" max="27"/>
    <col hidden="1" width="13" customWidth="1" style="2885" min="28" max="28"/>
    <col hidden="1" outlineLevel="1" width="13.46484375" customWidth="1" style="44" min="29" max="35"/>
    <col hidden="1" width="13" customWidth="1" style="2885" min="30" max="30"/>
    <col hidden="1" width="13" customWidth="1" style="2885" min="31" max="31"/>
    <col hidden="1" width="13" customWidth="1" style="2885" min="32" max="32"/>
    <col hidden="1" width="13" customWidth="1" style="2885" min="33" max="33"/>
    <col hidden="1" width="13" customWidth="1" style="2885" min="34" max="34"/>
    <col hidden="1" width="13" customWidth="1" style="2885" min="35" max="35"/>
    <col hidden="1" outlineLevel="1" width="14" customWidth="1" style="44" min="36" max="36"/>
    <col hidden="1" outlineLevel="1" width="13.46484375" customWidth="1" style="44" min="37" max="40"/>
    <col hidden="1" width="13" customWidth="1" style="2885" min="38" max="38"/>
    <col hidden="1" width="13" customWidth="1" style="2885" min="39" max="39"/>
    <col hidden="1" width="13" customWidth="1" style="2885" min="40" max="40"/>
    <col width="15" customWidth="1" style="44" min="41" max="41"/>
    <col width="1" customWidth="1" style="44" min="42" max="43"/>
    <col width="10.46484375" customWidth="1" style="2505" min="44" max="44"/>
    <col width="10" customWidth="1" style="2505" min="45" max="45"/>
    <col width="10" customWidth="1" style="44" min="46" max="54"/>
    <col hidden="1" width="10" customWidth="1" style="44" min="55" max="16384"/>
  </cols>
  <sheetData>
    <row r="1" ht="4.35" customHeight="1" s="2885">
      <c r="A1" s="3927" t="inlineStr">
        <is>
          <t>1603 RIDGESIDE DRIVE</t>
        </is>
      </c>
    </row>
    <row r="2" ht="22.35" customHeight="1" s="2885" thickBot="1">
      <c r="C2" s="3928" t="inlineStr">
        <is>
          <t>DETAILED INCOME STATEMENT</t>
        </is>
      </c>
      <c r="D2" s="3929" t="n"/>
      <c r="E2" s="3929" t="n"/>
      <c r="F2" s="3929" t="n"/>
      <c r="G2" s="3929" t="n"/>
      <c r="H2" s="3929" t="n"/>
      <c r="I2" s="497" t="n"/>
      <c r="J2" s="497" t="n"/>
      <c r="K2" s="497" t="n"/>
      <c r="L2" s="497" t="n"/>
      <c r="M2" s="497" t="n"/>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7" t="n"/>
      <c r="AL2" s="497" t="n"/>
      <c r="AM2" s="497" t="n"/>
      <c r="AN2" s="497" t="n"/>
      <c r="AO2" s="497" t="n"/>
      <c r="AP2" s="3212">
        <f>Global!$G$7</f>
        <v/>
      </c>
      <c r="AQ2" s="253" t="n"/>
      <c r="AR2" s="3213">
        <f>'Rent Roll-Detailed'!$H$65</f>
        <v/>
      </c>
      <c r="AT2" s="300" t="n"/>
      <c r="AU2" s="300" t="n"/>
      <c r="AV2" s="300" t="n"/>
    </row>
    <row r="3" ht="20.1" customHeight="1" s="2885" thickTop="1">
      <c r="A3" s="440" t="n"/>
      <c r="B3" s="440" t="n"/>
      <c r="C3" s="440" t="n"/>
      <c r="D3" s="440" t="n"/>
      <c r="E3" s="440" t="n"/>
      <c r="F3" s="440" t="n"/>
      <c r="G3" s="440" t="n"/>
      <c r="H3" s="440" t="n"/>
      <c r="I3" s="440" t="n"/>
      <c r="J3" s="440" t="n"/>
      <c r="K3" s="440" t="n"/>
      <c r="L3" s="440" t="n"/>
      <c r="M3" s="440" t="n"/>
      <c r="N3" s="440" t="n"/>
      <c r="O3" s="440" t="n"/>
      <c r="P3" s="440" t="n"/>
      <c r="Q3" s="440" t="n"/>
      <c r="R3" s="440" t="n"/>
      <c r="S3" s="440" t="n"/>
      <c r="T3" s="440" t="n"/>
      <c r="U3" s="440" t="n"/>
      <c r="V3" s="440" t="n"/>
      <c r="W3" s="440" t="n"/>
      <c r="X3" s="440" t="n"/>
      <c r="Y3" s="440" t="n"/>
      <c r="Z3" s="440" t="n"/>
      <c r="AA3" s="440" t="n"/>
      <c r="AB3" s="440" t="n"/>
      <c r="AC3" s="440" t="n"/>
      <c r="AD3" s="440" t="n"/>
      <c r="AE3" s="440" t="n"/>
      <c r="AF3" s="440" t="n"/>
      <c r="AG3" s="440" t="n"/>
      <c r="AH3" s="440" t="n"/>
      <c r="AI3" s="440" t="n"/>
      <c r="AJ3" s="440" t="n"/>
      <c r="AK3" s="440" t="n"/>
      <c r="AL3" s="440" t="n"/>
      <c r="AM3" s="440" t="n"/>
      <c r="AN3" s="440" t="n"/>
      <c r="AO3" s="440" t="n"/>
      <c r="AQ3" s="440" t="n"/>
      <c r="AR3" s="2507" t="n"/>
      <c r="AS3" s="2511" t="n"/>
      <c r="AT3" s="440" t="n"/>
      <c r="AU3" s="440" t="n"/>
    </row>
    <row r="4" ht="55.35" customHeight="1" s="2885">
      <c r="A4" s="440" t="n"/>
      <c r="B4" s="440" t="n"/>
      <c r="C4" s="902" t="n"/>
      <c r="D4" s="3930" t="inlineStr">
        <is>
          <t>Category</t>
        </is>
      </c>
      <c r="E4" s="3931" t="inlineStr">
        <is>
          <t>Account</t>
        </is>
      </c>
      <c r="F4" s="3216" t="n"/>
      <c r="G4" s="3216" t="n"/>
      <c r="H4" s="3216" t="n"/>
      <c r="I4" s="3216" t="n"/>
      <c r="J4" s="3216" t="n"/>
      <c r="K4" s="3216" t="n"/>
      <c r="L4" s="3216" t="n"/>
      <c r="M4" s="3216" t="n"/>
      <c r="N4" s="3216" t="n"/>
      <c r="O4" s="3216" t="n"/>
      <c r="P4" s="3216" t="n"/>
      <c r="Q4" s="3216" t="n"/>
      <c r="R4" s="3216" t="n"/>
      <c r="S4" s="3216" t="n"/>
      <c r="T4" s="3216" t="n"/>
      <c r="U4" s="3216" t="n"/>
      <c r="V4" s="3216" t="n"/>
      <c r="W4" s="3932" t="inlineStr">
        <is>
          <t>2025 Actual</t>
        </is>
      </c>
      <c r="X4" s="3932" t="inlineStr">
        <is>
          <t>2024 Actual</t>
        </is>
      </c>
      <c r="Y4" s="3217" t="n"/>
      <c r="Z4" s="3218" t="n"/>
      <c r="AA4" s="3218" t="n"/>
      <c r="AB4" s="3218" t="n"/>
      <c r="AC4" s="3219" t="n"/>
      <c r="AD4" s="3216" t="n"/>
      <c r="AE4" s="3216" t="n"/>
      <c r="AF4" s="3216" t="n"/>
      <c r="AG4" s="3216" t="n"/>
      <c r="AH4" s="3216" t="n"/>
      <c r="AI4" s="3216" t="n"/>
      <c r="AJ4" s="3216" t="n"/>
      <c r="AK4" s="3216" t="n"/>
      <c r="AL4" s="3216" t="n"/>
      <c r="AM4" s="3216" t="n"/>
      <c r="AN4" s="3216" t="n"/>
      <c r="AO4" s="3933" t="inlineStr">
        <is>
          <t>Seller Pro Forma</t>
        </is>
      </c>
      <c r="AP4" s="440" t="n"/>
      <c r="AQ4" s="440" t="n"/>
      <c r="AR4" s="2507" t="n"/>
      <c r="AS4" s="2511" t="n"/>
      <c r="AT4" s="440" t="n"/>
      <c r="AU4" s="440" t="n"/>
    </row>
    <row r="5" ht="15" customHeight="1" s="2885">
      <c r="A5" s="440" t="n"/>
      <c r="B5" s="440" t="n"/>
      <c r="C5" s="440" t="n"/>
      <c r="D5" s="3934" t="inlineStr">
        <is>
          <t>REVENUE</t>
        </is>
      </c>
      <c r="E5" s="1983" t="n"/>
      <c r="F5" s="3221" t="n"/>
      <c r="G5" s="3221" t="n"/>
      <c r="H5" s="3221" t="n"/>
      <c r="I5" s="3221" t="n"/>
      <c r="J5" s="3221" t="n"/>
      <c r="K5" s="3221" t="n"/>
      <c r="L5" s="3221" t="n"/>
      <c r="M5" s="3221" t="n"/>
      <c r="N5" s="3221" t="n"/>
      <c r="O5" s="3221" t="n"/>
      <c r="P5" s="3221" t="n"/>
      <c r="Q5" s="3221" t="n"/>
      <c r="R5" s="3221" t="n"/>
      <c r="S5" s="3221" t="n"/>
      <c r="T5" s="3221" t="n"/>
      <c r="U5" s="3221" t="n"/>
      <c r="V5" s="3221" t="n"/>
      <c r="W5" s="3222" t="n"/>
      <c r="X5" s="3222" t="n"/>
      <c r="Y5" s="3223" t="n"/>
      <c r="Z5" s="3221" t="n"/>
      <c r="AA5" s="3221" t="n"/>
      <c r="AB5" s="3221" t="n"/>
      <c r="AC5" s="3223" t="n"/>
      <c r="AD5" s="3221" t="n"/>
      <c r="AE5" s="3221" t="n"/>
      <c r="AF5" s="3221" t="n"/>
      <c r="AG5" s="3221" t="n"/>
      <c r="AH5" s="3221" t="n"/>
      <c r="AI5" s="3221" t="n"/>
      <c r="AJ5" s="3221" t="n"/>
      <c r="AK5" s="3221" t="n"/>
      <c r="AL5" s="3221" t="n"/>
      <c r="AM5" s="3221" t="n"/>
      <c r="AN5" s="3221" t="n"/>
      <c r="AO5" s="3222" t="n"/>
      <c r="AP5" s="440" t="n"/>
      <c r="AQ5" s="440" t="n"/>
      <c r="AR5" s="2519" t="n"/>
      <c r="AS5" s="2519" t="n"/>
      <c r="AT5" s="440" t="n"/>
      <c r="AU5" s="440" t="n"/>
    </row>
    <row r="6" ht="15" customHeight="1" s="2885">
      <c r="A6" s="440" t="n"/>
      <c r="B6" s="1193" t="n"/>
      <c r="C6" s="440" t="n"/>
      <c r="D6" s="1985" t="inlineStr">
        <is>
          <t>Rental Income</t>
        </is>
      </c>
      <c r="E6" s="2235" t="inlineStr">
        <is>
          <t>Rental Income</t>
        </is>
      </c>
      <c r="F6" s="446" t="n"/>
      <c r="G6" s="446" t="n"/>
      <c r="H6" s="446" t="n"/>
      <c r="I6" s="446" t="n"/>
      <c r="J6" s="446" t="n"/>
      <c r="K6" s="446" t="n"/>
      <c r="L6" s="446" t="n"/>
      <c r="M6" s="446" t="n"/>
      <c r="N6" s="446" t="n"/>
      <c r="O6" s="446" t="n"/>
      <c r="P6" s="446" t="n"/>
      <c r="Q6" s="446" t="n"/>
      <c r="R6" s="446" t="n"/>
      <c r="S6" s="446" t="n"/>
      <c r="T6" s="446" t="n"/>
      <c r="U6" s="446" t="n"/>
      <c r="V6" s="446" t="n"/>
      <c r="W6" s="3935">
        <f>SUMIFS('2025 P&amp;L (Jan-Dec)'!$B:$B,'2025 P&amp;L (Jan-Dec)'!$A:$A,'P&amp;Ls_Detailed'!$E6)</f>
        <v/>
      </c>
      <c r="X6" s="3935">
        <f>SUMIFS('2024 P&amp;L (Jan-Dec)'!$B:$B,'2024 P&amp;L (Jan-Dec)'!$A:$A,'P&amp;Ls_Detailed'!$E6)</f>
        <v/>
      </c>
      <c r="Y6" s="2698" t="n"/>
      <c r="Z6" s="446" t="n"/>
      <c r="AA6" s="446" t="n"/>
      <c r="AB6" s="446" t="n"/>
      <c r="AC6" s="2698" t="n"/>
      <c r="AD6" s="446" t="n"/>
      <c r="AE6" s="446" t="n"/>
      <c r="AF6" s="446" t="n"/>
      <c r="AG6" s="446" t="n"/>
      <c r="AH6" s="446" t="n"/>
      <c r="AI6" s="446" t="n"/>
      <c r="AJ6" s="446" t="n"/>
      <c r="AK6" s="446" t="n"/>
      <c r="AL6" s="446" t="n"/>
      <c r="AM6" s="446" t="n"/>
      <c r="AN6" s="446" t="n"/>
      <c r="AO6" s="3935">
        <f>SUMIFS('Income &amp; Expenses (Seller)'!$B:$B,'Income &amp; Expenses (Seller)'!$A:$A,'P&amp;Ls_Detailed'!$E6)</f>
        <v/>
      </c>
      <c r="AP6" s="445" t="n"/>
      <c r="AQ6" s="445" t="n"/>
      <c r="AR6" s="2519" t="n"/>
      <c r="AS6" s="2519" t="n"/>
      <c r="AT6" s="440" t="n"/>
      <c r="AU6" s="440" t="n"/>
    </row>
    <row r="7" ht="15" customHeight="1" s="2885">
      <c r="A7" s="440" t="n"/>
      <c r="B7" s="1196" t="n"/>
      <c r="C7" s="440" t="n"/>
      <c r="D7" s="3936" t="inlineStr">
        <is>
          <t>EXPENSES</t>
        </is>
      </c>
      <c r="E7" s="2237" t="n"/>
      <c r="F7" s="446" t="n"/>
      <c r="G7" s="446" t="n"/>
      <c r="H7" s="446" t="n"/>
      <c r="I7" s="446" t="n"/>
      <c r="J7" s="446" t="n"/>
      <c r="K7" s="446" t="n"/>
      <c r="L7" s="446" t="n"/>
      <c r="M7" s="446" t="n"/>
      <c r="N7" s="446" t="n"/>
      <c r="O7" s="446" t="n"/>
      <c r="P7" s="446" t="n"/>
      <c r="Q7" s="446" t="n"/>
      <c r="R7" s="446" t="n"/>
      <c r="S7" s="446" t="n"/>
      <c r="T7" s="446" t="n"/>
      <c r="U7" s="446" t="n"/>
      <c r="V7" s="446" t="n"/>
      <c r="W7" s="2236" t="n"/>
      <c r="X7" s="2236" t="n"/>
      <c r="Y7" s="2698" t="n"/>
      <c r="Z7" s="446" t="n"/>
      <c r="AA7" s="446" t="n"/>
      <c r="AB7" s="446" t="n"/>
      <c r="AC7" s="2698" t="n"/>
      <c r="AD7" s="446" t="n"/>
      <c r="AE7" s="446" t="n"/>
      <c r="AF7" s="446" t="n"/>
      <c r="AG7" s="446" t="n"/>
      <c r="AH7" s="446" t="n"/>
      <c r="AI7" s="446" t="n"/>
      <c r="AJ7" s="446" t="n"/>
      <c r="AK7" s="446" t="n"/>
      <c r="AL7" s="446" t="n"/>
      <c r="AM7" s="446" t="n"/>
      <c r="AN7" s="446" t="n"/>
      <c r="AO7" s="2236" t="n"/>
      <c r="AP7" s="445" t="n"/>
      <c r="AQ7" s="445" t="n"/>
      <c r="AR7" s="2520" t="n"/>
      <c r="AS7" s="2519" t="n"/>
      <c r="AT7" s="440" t="n"/>
      <c r="AU7" s="440" t="n"/>
      <c r="BC7" s="3224" t="n"/>
      <c r="BL7" s="2058" t="n"/>
    </row>
    <row r="8" ht="15" customHeight="1" s="2885">
      <c r="A8" s="440" t="n"/>
      <c r="B8" s="1196" t="n"/>
      <c r="C8" s="440" t="n"/>
      <c r="D8" s="1985" t="inlineStr">
        <is>
          <t>Bank Service Charges</t>
        </is>
      </c>
      <c r="E8" s="2237" t="inlineStr">
        <is>
          <t>Bank Service Charges</t>
        </is>
      </c>
      <c r="F8" s="446" t="n"/>
      <c r="G8" s="446" t="n"/>
      <c r="H8" s="446" t="n"/>
      <c r="I8" s="446" t="n"/>
      <c r="J8" s="446" t="n"/>
      <c r="K8" s="446" t="n"/>
      <c r="L8" s="446" t="n"/>
      <c r="M8" s="446" t="n"/>
      <c r="N8" s="446" t="n"/>
      <c r="O8" s="446" t="n"/>
      <c r="P8" s="446" t="n"/>
      <c r="Q8" s="446" t="n"/>
      <c r="R8" s="446" t="n"/>
      <c r="S8" s="446" t="n"/>
      <c r="T8" s="446" t="n"/>
      <c r="U8" s="446" t="n"/>
      <c r="V8" s="446" t="n"/>
      <c r="W8" s="3935">
        <f>SUMIFS('2025 P&amp;L (Jan-Dec)'!$B:$B,'2025 P&amp;L (Jan-Dec)'!$A:$A,'P&amp;Ls_Detailed'!$E8)</f>
        <v/>
      </c>
      <c r="X8" s="3935">
        <f>SUMIFS('2024 P&amp;L (Jan-Dec)'!$B:$B,'2024 P&amp;L (Jan-Dec)'!$A:$A,'P&amp;Ls_Detailed'!$E8)</f>
        <v/>
      </c>
      <c r="Y8" s="2698" t="n"/>
      <c r="Z8" s="446" t="n"/>
      <c r="AA8" s="446" t="n"/>
      <c r="AB8" s="446" t="n"/>
      <c r="AC8" s="2698" t="n"/>
      <c r="AD8" s="446" t="n"/>
      <c r="AE8" s="446" t="n"/>
      <c r="AF8" s="446" t="n"/>
      <c r="AG8" s="446" t="n"/>
      <c r="AH8" s="446" t="n"/>
      <c r="AI8" s="446" t="n"/>
      <c r="AJ8" s="446" t="n"/>
      <c r="AK8" s="446" t="n"/>
      <c r="AL8" s="446" t="n"/>
      <c r="AM8" s="446" t="n"/>
      <c r="AN8" s="446" t="n"/>
      <c r="AO8" s="3935">
        <f>SUMIFS('Income &amp; Expenses (Seller)'!$B:$B,'Income &amp; Expenses (Seller)'!$A:$A,'P&amp;Ls_Detailed'!$E8)</f>
        <v/>
      </c>
      <c r="AP8" s="445" t="n"/>
      <c r="AQ8" s="445" t="n"/>
      <c r="AR8" s="2520" t="n"/>
      <c r="AS8" s="2519" t="n"/>
      <c r="AT8" s="440" t="n"/>
      <c r="AU8" s="440" t="n"/>
      <c r="BC8" s="3224" t="n"/>
      <c r="BL8" s="2058" t="n"/>
    </row>
    <row r="9" ht="15" customHeight="1" s="2885">
      <c r="A9" s="440" t="n"/>
      <c r="B9" s="1196" t="n"/>
      <c r="C9" s="440" t="n"/>
      <c r="D9" s="1985" t="inlineStr">
        <is>
          <t>Depreciation Expense</t>
        </is>
      </c>
      <c r="E9" s="2237" t="inlineStr">
        <is>
          <t>Depreciation Expense</t>
        </is>
      </c>
      <c r="F9" s="446" t="n"/>
      <c r="G9" s="446" t="n"/>
      <c r="H9" s="446" t="n"/>
      <c r="I9" s="446" t="n"/>
      <c r="J9" s="446" t="n"/>
      <c r="K9" s="446" t="n"/>
      <c r="L9" s="446" t="n"/>
      <c r="M9" s="446" t="n"/>
      <c r="N9" s="446" t="n"/>
      <c r="O9" s="446" t="n"/>
      <c r="P9" s="446" t="n"/>
      <c r="Q9" s="446" t="n"/>
      <c r="R9" s="446" t="n"/>
      <c r="S9" s="446" t="n"/>
      <c r="T9" s="446" t="n"/>
      <c r="U9" s="446" t="n"/>
      <c r="V9" s="446" t="n"/>
      <c r="W9" s="3935">
        <f>SUMIFS('2025 P&amp;L (Jan-Dec)'!$B:$B,'2025 P&amp;L (Jan-Dec)'!$A:$A,'P&amp;Ls_Detailed'!$E9)</f>
        <v/>
      </c>
      <c r="X9" s="3935">
        <f>SUMIFS('2024 P&amp;L (Jan-Dec)'!$B:$B,'2024 P&amp;L (Jan-Dec)'!$A:$A,'P&amp;Ls_Detailed'!$E9)</f>
        <v/>
      </c>
      <c r="Y9" s="2698" t="n"/>
      <c r="Z9" s="446" t="n"/>
      <c r="AA9" s="446" t="n"/>
      <c r="AB9" s="446" t="n"/>
      <c r="AC9" s="2698" t="n"/>
      <c r="AD9" s="446" t="n"/>
      <c r="AE9" s="446" t="n"/>
      <c r="AF9" s="446" t="n"/>
      <c r="AG9" s="446" t="n"/>
      <c r="AH9" s="446" t="n"/>
      <c r="AI9" s="446" t="n"/>
      <c r="AJ9" s="446" t="n"/>
      <c r="AK9" s="446" t="n"/>
      <c r="AL9" s="446" t="n"/>
      <c r="AM9" s="446" t="n"/>
      <c r="AN9" s="446" t="n"/>
      <c r="AO9" s="3935">
        <f>SUMIFS('Income &amp; Expenses (Seller)'!$B:$B,'Income &amp; Expenses (Seller)'!$A:$A,'P&amp;Ls_Detailed'!$E9)</f>
        <v/>
      </c>
      <c r="AP9" s="445" t="n"/>
      <c r="AQ9" s="445" t="n"/>
      <c r="AR9" s="2520" t="n"/>
      <c r="AS9" s="2519" t="n"/>
      <c r="AT9" s="440" t="n"/>
      <c r="AU9" s="440" t="n"/>
      <c r="BC9" s="3224" t="n"/>
      <c r="BL9" s="2058" t="n"/>
    </row>
    <row r="10" ht="15" customHeight="1" s="2885">
      <c r="A10" s="440" t="n"/>
      <c r="B10" s="1196" t="n"/>
      <c r="C10" s="440" t="n"/>
      <c r="D10" s="1985" t="inlineStr">
        <is>
          <t>Donations</t>
        </is>
      </c>
      <c r="E10" s="2235" t="inlineStr">
        <is>
          <t>Donations</t>
        </is>
      </c>
      <c r="F10" s="2059" t="n"/>
      <c r="G10" s="2059" t="n"/>
      <c r="H10" s="2059" t="n"/>
      <c r="I10" s="2059" t="n"/>
      <c r="J10" s="2059" t="n"/>
      <c r="K10" s="2059" t="n"/>
      <c r="L10" s="2059" t="n"/>
      <c r="M10" s="2059" t="n"/>
      <c r="N10" s="2059" t="n"/>
      <c r="O10" s="2059" t="n"/>
      <c r="P10" s="2059" t="n"/>
      <c r="Q10" s="2059" t="n"/>
      <c r="R10" s="2059" t="n"/>
      <c r="S10" s="2059" t="n"/>
      <c r="T10" s="2059" t="n"/>
      <c r="U10" s="2059" t="n"/>
      <c r="V10" s="2059" t="n"/>
      <c r="W10" s="3937">
        <f>SUMIFS('2025 P&amp;L (Jan-Dec)'!$B:$B,'2025 P&amp;L (Jan-Dec)'!$A:$A,'P&amp;Ls_Detailed'!$E10)</f>
        <v/>
      </c>
      <c r="X10" s="3937">
        <f>SUMIFS('2024 P&amp;L (Jan-Dec)'!$B:$B,'2024 P&amp;L (Jan-Dec)'!$A:$A,'P&amp;Ls_Detailed'!$E10)</f>
        <v/>
      </c>
      <c r="Y10" s="2699" t="n"/>
      <c r="Z10" s="2059" t="n"/>
      <c r="AA10" s="2059" t="n"/>
      <c r="AB10" s="2059" t="n"/>
      <c r="AC10" s="2699" t="n"/>
      <c r="AD10" s="2059" t="n"/>
      <c r="AE10" s="2059" t="n"/>
      <c r="AF10" s="2059" t="n"/>
      <c r="AG10" s="2059" t="n"/>
      <c r="AH10" s="2059" t="n"/>
      <c r="AI10" s="2059" t="n"/>
      <c r="AJ10" s="2059" t="n"/>
      <c r="AK10" s="2059" t="n"/>
      <c r="AL10" s="2059" t="n"/>
      <c r="AM10" s="2059" t="n"/>
      <c r="AN10" s="2059" t="n"/>
      <c r="AO10" s="3937">
        <f>SUMIFS('Income &amp; Expenses (Seller)'!$B:$B,'Income &amp; Expenses (Seller)'!$A:$A,'P&amp;Ls_Detailed'!$E10)</f>
        <v/>
      </c>
      <c r="AP10" s="445" t="n"/>
      <c r="AQ10" s="445" t="n"/>
      <c r="AR10" s="2520" t="n"/>
      <c r="AS10" s="2519" t="n"/>
      <c r="AT10" s="440" t="n"/>
      <c r="AU10" s="440" t="n"/>
      <c r="BC10" s="3224" t="n"/>
      <c r="BL10" s="2058" t="n"/>
    </row>
    <row r="11" ht="15" customHeight="1" s="2885">
      <c r="A11" s="440" t="n"/>
      <c r="B11" s="1196" t="n"/>
      <c r="C11" s="440" t="n"/>
      <c r="D11" s="1985" t="inlineStr">
        <is>
          <t>Insurance Expense</t>
        </is>
      </c>
      <c r="E11" s="2235" t="inlineStr">
        <is>
          <t>Insurance Expense</t>
        </is>
      </c>
      <c r="F11" s="2060" t="n"/>
      <c r="G11" s="2060" t="n"/>
      <c r="H11" s="2060" t="n"/>
      <c r="I11" s="2060" t="n"/>
      <c r="J11" s="2060" t="n"/>
      <c r="K11" s="2060" t="n"/>
      <c r="L11" s="2060" t="n"/>
      <c r="M11" s="2060" t="n"/>
      <c r="N11" s="2060" t="n"/>
      <c r="O11" s="2060" t="n"/>
      <c r="P11" s="2060" t="n"/>
      <c r="Q11" s="2060" t="n"/>
      <c r="R11" s="2060" t="n"/>
      <c r="S11" s="2060" t="n"/>
      <c r="T11" s="2060" t="n"/>
      <c r="U11" s="2060" t="n"/>
      <c r="V11" s="2060" t="n"/>
      <c r="W11" s="3938">
        <f>SUMIFS('2025 P&amp;L (Jan-Dec)'!$B:$B,'2025 P&amp;L (Jan-Dec)'!$A:$A,'P&amp;Ls_Detailed'!$E11)</f>
        <v/>
      </c>
      <c r="X11" s="3938">
        <f>SUMIFS('2024 P&amp;L (Jan-Dec)'!$B:$B,'2024 P&amp;L (Jan-Dec)'!$A:$A,'P&amp;Ls_Detailed'!$E11)</f>
        <v/>
      </c>
      <c r="Y11" s="2700" t="n"/>
      <c r="Z11" s="2060" t="n"/>
      <c r="AA11" s="2060" t="n"/>
      <c r="AB11" s="2060" t="n"/>
      <c r="AC11" s="2700" t="n"/>
      <c r="AD11" s="2060" t="n"/>
      <c r="AE11" s="2060" t="n"/>
      <c r="AF11" s="2060" t="n"/>
      <c r="AG11" s="2060" t="n"/>
      <c r="AH11" s="2060" t="n"/>
      <c r="AI11" s="2060" t="n"/>
      <c r="AJ11" s="2060" t="n"/>
      <c r="AK11" s="2060" t="n"/>
      <c r="AL11" s="2060" t="n"/>
      <c r="AM11" s="2060" t="n"/>
      <c r="AN11" s="2060" t="n"/>
      <c r="AO11" s="3938">
        <f>SUMIFS('Income &amp; Expenses (Seller)'!$B:$B,'Income &amp; Expenses (Seller)'!$A:$A,'P&amp;Ls_Detailed'!$E11)</f>
        <v/>
      </c>
      <c r="AP11" s="445" t="n"/>
      <c r="AQ11" s="445" t="n"/>
      <c r="AR11" s="2520" t="n"/>
      <c r="AS11" s="2519" t="n"/>
      <c r="AT11" s="440" t="n"/>
      <c r="AU11" s="440" t="n"/>
      <c r="BC11" s="3224" t="n"/>
      <c r="BL11" s="2058" t="n"/>
    </row>
    <row r="12" ht="15" customHeight="1" s="2885">
      <c r="A12" s="440" t="n"/>
      <c r="B12" s="1193" t="n"/>
      <c r="C12" s="440" t="n"/>
      <c r="D12" s="1985" t="inlineStr">
        <is>
          <t>Management Fee</t>
        </is>
      </c>
      <c r="E12" s="2235" t="inlineStr">
        <is>
          <t>Management Fee</t>
        </is>
      </c>
      <c r="F12" s="446" t="n"/>
      <c r="G12" s="446" t="n"/>
      <c r="H12" s="446" t="n"/>
      <c r="I12" s="446" t="n"/>
      <c r="J12" s="446" t="n"/>
      <c r="K12" s="446" t="n"/>
      <c r="L12" s="446" t="n"/>
      <c r="M12" s="446" t="n"/>
      <c r="N12" s="446" t="n"/>
      <c r="O12" s="446" t="n"/>
      <c r="P12" s="446" t="n"/>
      <c r="Q12" s="446" t="n"/>
      <c r="R12" s="446" t="n"/>
      <c r="S12" s="446" t="n"/>
      <c r="T12" s="446" t="n"/>
      <c r="U12" s="446" t="n"/>
      <c r="V12" s="446" t="n"/>
      <c r="W12" s="3935">
        <f>SUMIFS('2025 P&amp;L (Jan-Dec)'!$B:$B,'2025 P&amp;L (Jan-Dec)'!$A:$A,'P&amp;Ls_Detailed'!$E12)</f>
        <v/>
      </c>
      <c r="X12" s="3935">
        <f>SUMIFS('2024 P&amp;L (Jan-Dec)'!$B:$B,'2024 P&amp;L (Jan-Dec)'!$A:$A,'P&amp;Ls_Detailed'!$E12)</f>
        <v/>
      </c>
      <c r="Y12" s="2698" t="n"/>
      <c r="Z12" s="446" t="n"/>
      <c r="AA12" s="446" t="n"/>
      <c r="AB12" s="446" t="n"/>
      <c r="AC12" s="2698" t="n"/>
      <c r="AD12" s="446" t="n"/>
      <c r="AE12" s="446" t="n"/>
      <c r="AF12" s="446" t="n"/>
      <c r="AG12" s="446" t="n"/>
      <c r="AH12" s="446" t="n"/>
      <c r="AI12" s="446" t="n"/>
      <c r="AJ12" s="446" t="n"/>
      <c r="AK12" s="446" t="n"/>
      <c r="AL12" s="446" t="n"/>
      <c r="AM12" s="446" t="n"/>
      <c r="AN12" s="446" t="n"/>
      <c r="AO12" s="3935">
        <f>SUMIFS('Income &amp; Expenses (Seller)'!$B:$B,'Income &amp; Expenses (Seller)'!$A:$A,'P&amp;Ls_Detailed'!$E12)</f>
        <v/>
      </c>
      <c r="AP12" s="445" t="n"/>
      <c r="AQ12" s="445" t="n"/>
      <c r="AR12" s="2519" t="n"/>
      <c r="AS12" s="2519" t="n"/>
      <c r="AT12" s="440" t="n"/>
      <c r="AU12" s="440" t="n"/>
    </row>
    <row r="13" ht="15" customHeight="1" s="2885">
      <c r="A13" s="440" t="n"/>
      <c r="B13" s="1196" t="n"/>
      <c r="C13" s="440" t="n"/>
      <c r="D13" s="1985" t="inlineStr">
        <is>
          <t>Professional Fees</t>
        </is>
      </c>
      <c r="E13" s="2237" t="inlineStr">
        <is>
          <t>Accounting</t>
        </is>
      </c>
      <c r="F13" s="446" t="n"/>
      <c r="G13" s="446" t="n"/>
      <c r="H13" s="446" t="n"/>
      <c r="I13" s="446" t="n"/>
      <c r="J13" s="446" t="n"/>
      <c r="K13" s="446" t="n"/>
      <c r="L13" s="446" t="n"/>
      <c r="M13" s="446" t="n"/>
      <c r="N13" s="446" t="n"/>
      <c r="O13" s="446" t="n"/>
      <c r="P13" s="446" t="n"/>
      <c r="Q13" s="446" t="n"/>
      <c r="R13" s="446" t="n"/>
      <c r="S13" s="446" t="n"/>
      <c r="T13" s="446" t="n"/>
      <c r="U13" s="446" t="n"/>
      <c r="V13" s="446" t="n"/>
      <c r="W13" s="3935">
        <f>SUMIFS('2025 P&amp;L (Jan-Dec)'!$B:$B,'2025 P&amp;L (Jan-Dec)'!$A:$A,'P&amp;Ls_Detailed'!$E13)</f>
        <v/>
      </c>
      <c r="X13" s="3935">
        <f>SUMIFS('2024 P&amp;L (Jan-Dec)'!$B:$B,'2024 P&amp;L (Jan-Dec)'!$A:$A,'P&amp;Ls_Detailed'!$E13)</f>
        <v/>
      </c>
      <c r="Y13" s="2698" t="n"/>
      <c r="Z13" s="446" t="n"/>
      <c r="AA13" s="446" t="n"/>
      <c r="AB13" s="446" t="n"/>
      <c r="AC13" s="2698" t="n"/>
      <c r="AD13" s="446" t="n"/>
      <c r="AE13" s="446" t="n"/>
      <c r="AF13" s="446" t="n"/>
      <c r="AG13" s="446" t="n"/>
      <c r="AH13" s="446" t="n"/>
      <c r="AI13" s="446" t="n"/>
      <c r="AJ13" s="446" t="n"/>
      <c r="AK13" s="446" t="n"/>
      <c r="AL13" s="446" t="n"/>
      <c r="AM13" s="446" t="n"/>
      <c r="AN13" s="446" t="n"/>
      <c r="AO13" s="3935">
        <f>SUMIFS('Income &amp; Expenses (Seller)'!$B:$B,'Income &amp; Expenses (Seller)'!$A:$A,'P&amp;Ls_Detailed'!$E13)</f>
        <v/>
      </c>
      <c r="AP13" s="445" t="n"/>
      <c r="AQ13" s="445" t="n"/>
      <c r="AR13" s="2520" t="n"/>
      <c r="AS13" s="2519" t="n"/>
      <c r="AT13" s="440" t="n"/>
      <c r="AU13" s="440" t="n"/>
      <c r="BC13" s="3224" t="n"/>
      <c r="BL13" s="2058" t="n"/>
    </row>
    <row r="14" ht="15" customHeight="1" s="2885">
      <c r="A14" s="440" t="n"/>
      <c r="B14" s="1196" t="n"/>
      <c r="C14" s="440" t="n"/>
      <c r="D14" s="1985" t="inlineStr">
        <is>
          <t>Professional Fees</t>
        </is>
      </c>
      <c r="E14" s="2237" t="inlineStr">
        <is>
          <t>Realtor Lease Fees</t>
        </is>
      </c>
      <c r="F14" s="446" t="n"/>
      <c r="G14" s="446" t="n"/>
      <c r="H14" s="446" t="n"/>
      <c r="I14" s="446" t="n"/>
      <c r="J14" s="446" t="n"/>
      <c r="K14" s="446" t="n"/>
      <c r="L14" s="446" t="n"/>
      <c r="M14" s="446" t="n"/>
      <c r="N14" s="446" t="n"/>
      <c r="O14" s="446" t="n"/>
      <c r="P14" s="446" t="n"/>
      <c r="Q14" s="446" t="n"/>
      <c r="R14" s="446" t="n"/>
      <c r="S14" s="446" t="n"/>
      <c r="T14" s="446" t="n"/>
      <c r="U14" s="446" t="n"/>
      <c r="V14" s="446" t="n"/>
      <c r="W14" s="3935">
        <f>SUMIFS('2025 P&amp;L (Jan-Dec)'!$B:$B,'2025 P&amp;L (Jan-Dec)'!$A:$A,'P&amp;Ls_Detailed'!$E14)</f>
        <v/>
      </c>
      <c r="X14" s="3935">
        <f>SUMIFS('2024 P&amp;L (Jan-Dec)'!$B:$B,'2024 P&amp;L (Jan-Dec)'!$A:$A,'P&amp;Ls_Detailed'!$E14)</f>
        <v/>
      </c>
      <c r="Y14" s="2698" t="n"/>
      <c r="Z14" s="446" t="n"/>
      <c r="AA14" s="446" t="n"/>
      <c r="AB14" s="446" t="n"/>
      <c r="AC14" s="2698" t="n"/>
      <c r="AD14" s="446" t="n"/>
      <c r="AE14" s="446" t="n"/>
      <c r="AF14" s="446" t="n"/>
      <c r="AG14" s="446" t="n"/>
      <c r="AH14" s="446" t="n"/>
      <c r="AI14" s="446" t="n"/>
      <c r="AJ14" s="446" t="n"/>
      <c r="AK14" s="446" t="n"/>
      <c r="AL14" s="446" t="n"/>
      <c r="AM14" s="446" t="n"/>
      <c r="AN14" s="446" t="n"/>
      <c r="AO14" s="3935">
        <f>SUMIFS('Income &amp; Expenses (Seller)'!$B:$B,'Income &amp; Expenses (Seller)'!$A:$A,'P&amp;Ls_Detailed'!$E14)</f>
        <v/>
      </c>
      <c r="AP14" s="445" t="n"/>
      <c r="AQ14" s="445" t="n"/>
      <c r="AR14" s="2520" t="n"/>
      <c r="AS14" s="2519" t="n"/>
      <c r="AT14" s="440" t="n"/>
      <c r="AU14" s="440" t="n"/>
      <c r="BC14" s="3224" t="n"/>
      <c r="BL14" s="2058" t="n"/>
    </row>
    <row r="15" ht="15" customHeight="1" s="2885">
      <c r="A15" s="440" t="n"/>
      <c r="B15" s="1196" t="n"/>
      <c r="C15" s="440" t="n"/>
      <c r="D15" s="1985" t="inlineStr">
        <is>
          <t>Property Maintenance</t>
        </is>
      </c>
      <c r="E15" s="2237" t="inlineStr">
        <is>
          <t>Property Maintenance</t>
        </is>
      </c>
      <c r="F15" s="446" t="n"/>
      <c r="G15" s="446" t="n"/>
      <c r="H15" s="446" t="n"/>
      <c r="I15" s="446" t="n"/>
      <c r="J15" s="446" t="n"/>
      <c r="K15" s="446" t="n"/>
      <c r="L15" s="446" t="n"/>
      <c r="M15" s="446" t="n"/>
      <c r="N15" s="446" t="n"/>
      <c r="O15" s="446" t="n"/>
      <c r="P15" s="446" t="n"/>
      <c r="Q15" s="446" t="n"/>
      <c r="R15" s="446" t="n"/>
      <c r="S15" s="446" t="n"/>
      <c r="T15" s="446" t="n"/>
      <c r="U15" s="446" t="n"/>
      <c r="V15" s="446" t="n"/>
      <c r="W15" s="3935">
        <f>SUMIFS('2025 P&amp;L (Jan-Dec)'!$B:$B,'2025 P&amp;L (Jan-Dec)'!$A:$A,'P&amp;Ls_Detailed'!$E15)</f>
        <v/>
      </c>
      <c r="X15" s="3935">
        <f>SUMIFS('2024 P&amp;L (Jan-Dec)'!$B:$B,'2024 P&amp;L (Jan-Dec)'!$A:$A,'P&amp;Ls_Detailed'!$E15)</f>
        <v/>
      </c>
      <c r="Y15" s="2698" t="n"/>
      <c r="Z15" s="446" t="n"/>
      <c r="AA15" s="446" t="n"/>
      <c r="AB15" s="446" t="n"/>
      <c r="AC15" s="2698" t="n"/>
      <c r="AD15" s="446" t="n"/>
      <c r="AE15" s="446" t="n"/>
      <c r="AF15" s="446" t="n"/>
      <c r="AG15" s="446" t="n"/>
      <c r="AH15" s="446" t="n"/>
      <c r="AI15" s="446" t="n"/>
      <c r="AJ15" s="446" t="n"/>
      <c r="AK15" s="446" t="n"/>
      <c r="AL15" s="446" t="n"/>
      <c r="AM15" s="446" t="n"/>
      <c r="AN15" s="446" t="n"/>
      <c r="AO15" s="3935">
        <f>SUMIFS('Income &amp; Expenses (Seller)'!$B:$B,'Income &amp; Expenses (Seller)'!$A:$A,'P&amp;Ls_Detailed'!$E15)</f>
        <v/>
      </c>
      <c r="AP15" s="445" t="n"/>
      <c r="AQ15" s="445" t="n"/>
      <c r="AR15" s="2520" t="n"/>
      <c r="AS15" s="2519" t="n"/>
      <c r="AT15" s="440" t="n"/>
      <c r="AU15" s="440" t="n"/>
      <c r="BC15" s="3224" t="n"/>
      <c r="BL15" s="2058" t="n"/>
    </row>
    <row r="16" ht="15" customHeight="1" s="2885">
      <c r="A16" s="440" t="n"/>
      <c r="B16" s="1196" t="n"/>
      <c r="C16" s="440" t="n"/>
      <c r="D16" s="1985" t="inlineStr">
        <is>
          <t>Repairs and Maintenance</t>
        </is>
      </c>
      <c r="E16" s="2235" t="inlineStr">
        <is>
          <t>Repairs and Maintenance</t>
        </is>
      </c>
      <c r="F16" s="2059" t="n"/>
      <c r="G16" s="2059" t="n"/>
      <c r="H16" s="2059" t="n"/>
      <c r="I16" s="2059" t="n"/>
      <c r="J16" s="2059" t="n"/>
      <c r="K16" s="2059" t="n"/>
      <c r="L16" s="2059" t="n"/>
      <c r="M16" s="2059" t="n"/>
      <c r="N16" s="2059" t="n"/>
      <c r="O16" s="2059" t="n"/>
      <c r="P16" s="2059" t="n"/>
      <c r="Q16" s="2059" t="n"/>
      <c r="R16" s="2059" t="n"/>
      <c r="S16" s="2059" t="n"/>
      <c r="T16" s="2059" t="n"/>
      <c r="U16" s="2059" t="n"/>
      <c r="V16" s="2059" t="n"/>
      <c r="W16" s="3937">
        <f>SUMIFS('2025 P&amp;L (Jan-Dec)'!$B:$B,'2025 P&amp;L (Jan-Dec)'!$A:$A,'P&amp;Ls_Detailed'!$E16)</f>
        <v/>
      </c>
      <c r="X16" s="3937">
        <f>SUMIFS('2024 P&amp;L (Jan-Dec)'!$B:$B,'2024 P&amp;L (Jan-Dec)'!$A:$A,'P&amp;Ls_Detailed'!$E16)</f>
        <v/>
      </c>
      <c r="Y16" s="2699" t="n"/>
      <c r="Z16" s="2059" t="n"/>
      <c r="AA16" s="2059" t="n"/>
      <c r="AB16" s="2059" t="n"/>
      <c r="AC16" s="2699" t="n"/>
      <c r="AD16" s="2059" t="n"/>
      <c r="AE16" s="2059" t="n"/>
      <c r="AF16" s="2059" t="n"/>
      <c r="AG16" s="2059" t="n"/>
      <c r="AH16" s="2059" t="n"/>
      <c r="AI16" s="2059" t="n"/>
      <c r="AJ16" s="2059" t="n"/>
      <c r="AK16" s="2059" t="n"/>
      <c r="AL16" s="2059" t="n"/>
      <c r="AM16" s="2059" t="n"/>
      <c r="AN16" s="2059" t="n"/>
      <c r="AO16" s="3937">
        <f>SUMIFS('Income &amp; Expenses (Seller)'!$B:$B,'Income &amp; Expenses (Seller)'!$A:$A,'P&amp;Ls_Detailed'!$E16)</f>
        <v/>
      </c>
      <c r="AP16" s="445" t="n"/>
      <c r="AQ16" s="445" t="n"/>
      <c r="AR16" s="2520" t="n"/>
      <c r="AS16" s="2519" t="n"/>
      <c r="AT16" s="440" t="n"/>
      <c r="AU16" s="440" t="n"/>
      <c r="BC16" s="3224" t="n"/>
      <c r="BL16" s="2058" t="n"/>
    </row>
    <row r="17" ht="15" customHeight="1" s="2885">
      <c r="A17" s="440" t="n"/>
      <c r="B17" s="1196" t="n"/>
      <c r="C17" s="440" t="n"/>
      <c r="D17" s="1985" t="inlineStr">
        <is>
          <t>Security Expense</t>
        </is>
      </c>
      <c r="E17" s="2235" t="inlineStr">
        <is>
          <t>Security Expense</t>
        </is>
      </c>
      <c r="F17" s="2060" t="n"/>
      <c r="G17" s="2060" t="n"/>
      <c r="H17" s="2060" t="n"/>
      <c r="I17" s="2060" t="n"/>
      <c r="J17" s="2060" t="n"/>
      <c r="K17" s="2060" t="n"/>
      <c r="L17" s="2060" t="n"/>
      <c r="M17" s="2060" t="n"/>
      <c r="N17" s="2060" t="n"/>
      <c r="O17" s="2060" t="n"/>
      <c r="P17" s="2060" t="n"/>
      <c r="Q17" s="2060" t="n"/>
      <c r="R17" s="2060" t="n"/>
      <c r="S17" s="2060" t="n"/>
      <c r="T17" s="2060" t="n"/>
      <c r="U17" s="2060" t="n"/>
      <c r="V17" s="2060" t="n"/>
      <c r="W17" s="3938">
        <f>SUMIFS('2025 P&amp;L (Jan-Dec)'!$B:$B,'2025 P&amp;L (Jan-Dec)'!$A:$A,'P&amp;Ls_Detailed'!$E17)</f>
        <v/>
      </c>
      <c r="X17" s="3938">
        <f>SUMIFS('2024 P&amp;L (Jan-Dec)'!$B:$B,'2024 P&amp;L (Jan-Dec)'!$A:$A,'P&amp;Ls_Detailed'!$E17)</f>
        <v/>
      </c>
      <c r="Y17" s="2700" t="n"/>
      <c r="Z17" s="2060" t="n"/>
      <c r="AA17" s="2060" t="n"/>
      <c r="AB17" s="2060" t="n"/>
      <c r="AC17" s="2700" t="n"/>
      <c r="AD17" s="2060" t="n"/>
      <c r="AE17" s="2060" t="n"/>
      <c r="AF17" s="2060" t="n"/>
      <c r="AG17" s="2060" t="n"/>
      <c r="AH17" s="2060" t="n"/>
      <c r="AI17" s="2060" t="n"/>
      <c r="AJ17" s="2060" t="n"/>
      <c r="AK17" s="2060" t="n"/>
      <c r="AL17" s="2060" t="n"/>
      <c r="AM17" s="2060" t="n"/>
      <c r="AN17" s="2060" t="n"/>
      <c r="AO17" s="3938">
        <f>SUMIFS('Income &amp; Expenses (Seller)'!$B:$B,'Income &amp; Expenses (Seller)'!$A:$A,'P&amp;Ls_Detailed'!$E17)</f>
        <v/>
      </c>
      <c r="AP17" s="445" t="n"/>
      <c r="AQ17" s="445" t="n"/>
      <c r="AR17" s="2520" t="n"/>
      <c r="AS17" s="2519" t="n"/>
      <c r="AT17" s="440" t="n"/>
      <c r="AU17" s="440" t="n"/>
      <c r="BC17" s="3224" t="n"/>
      <c r="BL17" s="2058" t="n"/>
    </row>
    <row r="18" ht="15" customHeight="1" s="2885">
      <c r="A18" s="440" t="n"/>
      <c r="B18" s="1193" t="n"/>
      <c r="C18" s="440" t="n"/>
      <c r="D18" s="1985" t="inlineStr">
        <is>
          <t>State Taxes</t>
        </is>
      </c>
      <c r="E18" s="2235" t="inlineStr">
        <is>
          <t>State Estimates</t>
        </is>
      </c>
      <c r="F18" s="446" t="n"/>
      <c r="G18" s="446" t="n"/>
      <c r="H18" s="446" t="n"/>
      <c r="I18" s="446" t="n"/>
      <c r="J18" s="446" t="n"/>
      <c r="K18" s="446" t="n"/>
      <c r="L18" s="446" t="n"/>
      <c r="M18" s="446" t="n"/>
      <c r="N18" s="446" t="n"/>
      <c r="O18" s="446" t="n"/>
      <c r="P18" s="446" t="n"/>
      <c r="Q18" s="446" t="n"/>
      <c r="R18" s="446" t="n"/>
      <c r="S18" s="446" t="n"/>
      <c r="T18" s="446" t="n"/>
      <c r="U18" s="446" t="n"/>
      <c r="V18" s="446" t="n"/>
      <c r="W18" s="3935">
        <f>SUMIFS('2025 P&amp;L (Jan-Dec)'!$B:$B,'2025 P&amp;L (Jan-Dec)'!$A:$A,'P&amp;Ls_Detailed'!$E18)</f>
        <v/>
      </c>
      <c r="X18" s="3935">
        <f>SUMIFS('2024 P&amp;L (Jan-Dec)'!$B:$B,'2024 P&amp;L (Jan-Dec)'!$A:$A,'P&amp;Ls_Detailed'!$E18)</f>
        <v/>
      </c>
      <c r="Y18" s="2698" t="n"/>
      <c r="Z18" s="446" t="n"/>
      <c r="AA18" s="446" t="n"/>
      <c r="AB18" s="446" t="n"/>
      <c r="AC18" s="2698" t="n"/>
      <c r="AD18" s="446" t="n"/>
      <c r="AE18" s="446" t="n"/>
      <c r="AF18" s="446" t="n"/>
      <c r="AG18" s="446" t="n"/>
      <c r="AH18" s="446" t="n"/>
      <c r="AI18" s="446" t="n"/>
      <c r="AJ18" s="446" t="n"/>
      <c r="AK18" s="446" t="n"/>
      <c r="AL18" s="446" t="n"/>
      <c r="AM18" s="446" t="n"/>
      <c r="AN18" s="446" t="n"/>
      <c r="AO18" s="3935">
        <f>SUMIFS('Income &amp; Expenses (Seller)'!$B:$B,'Income &amp; Expenses (Seller)'!$A:$A,'P&amp;Ls_Detailed'!$E18)</f>
        <v/>
      </c>
      <c r="AP18" s="445" t="n"/>
      <c r="AQ18" s="445" t="n"/>
      <c r="AR18" s="2519" t="n"/>
      <c r="AS18" s="2519" t="n"/>
      <c r="AT18" s="440" t="n"/>
      <c r="AU18" s="440" t="n"/>
    </row>
    <row r="19" ht="15" customHeight="1" s="2885">
      <c r="A19" s="440" t="n"/>
      <c r="B19" s="1196" t="n"/>
      <c r="C19" s="440" t="n"/>
      <c r="D19" s="1985" t="inlineStr">
        <is>
          <t>State Taxes</t>
        </is>
      </c>
      <c r="E19" s="2237" t="inlineStr">
        <is>
          <t>Tax Due</t>
        </is>
      </c>
      <c r="F19" s="446" t="n"/>
      <c r="G19" s="446" t="n"/>
      <c r="H19" s="446" t="n"/>
      <c r="I19" s="446" t="n"/>
      <c r="J19" s="446" t="n"/>
      <c r="K19" s="446" t="n"/>
      <c r="L19" s="446" t="n"/>
      <c r="M19" s="446" t="n"/>
      <c r="N19" s="446" t="n"/>
      <c r="O19" s="446" t="n"/>
      <c r="P19" s="446" t="n"/>
      <c r="Q19" s="446" t="n"/>
      <c r="R19" s="446" t="n"/>
      <c r="S19" s="446" t="n"/>
      <c r="T19" s="446" t="n"/>
      <c r="U19" s="446" t="n"/>
      <c r="V19" s="446" t="n"/>
      <c r="W19" s="3935">
        <f>SUMIFS('2025 P&amp;L (Jan-Dec)'!$B:$B,'2025 P&amp;L (Jan-Dec)'!$A:$A,'P&amp;Ls_Detailed'!$E19)</f>
        <v/>
      </c>
      <c r="X19" s="3935">
        <f>SUMIFS('2024 P&amp;L (Jan-Dec)'!$B:$B,'2024 P&amp;L (Jan-Dec)'!$A:$A,'P&amp;Ls_Detailed'!$E19)</f>
        <v/>
      </c>
      <c r="Y19" s="2698" t="n"/>
      <c r="Z19" s="446" t="n"/>
      <c r="AA19" s="446" t="n"/>
      <c r="AB19" s="446" t="n"/>
      <c r="AC19" s="2698" t="n"/>
      <c r="AD19" s="446" t="n"/>
      <c r="AE19" s="446" t="n"/>
      <c r="AF19" s="446" t="n"/>
      <c r="AG19" s="446" t="n"/>
      <c r="AH19" s="446" t="n"/>
      <c r="AI19" s="446" t="n"/>
      <c r="AJ19" s="446" t="n"/>
      <c r="AK19" s="446" t="n"/>
      <c r="AL19" s="446" t="n"/>
      <c r="AM19" s="446" t="n"/>
      <c r="AN19" s="446" t="n"/>
      <c r="AO19" s="3935">
        <f>SUMIFS('Income &amp; Expenses (Seller)'!$B:$B,'Income &amp; Expenses (Seller)'!$A:$A,'P&amp;Ls_Detailed'!$E19)</f>
        <v/>
      </c>
      <c r="AP19" s="445" t="n"/>
      <c r="AQ19" s="445" t="n"/>
      <c r="AR19" s="2520" t="n"/>
      <c r="AS19" s="2519" t="n"/>
      <c r="AT19" s="440" t="n"/>
      <c r="AU19" s="440" t="n"/>
      <c r="BC19" s="3224" t="n"/>
      <c r="BL19" s="2058" t="n"/>
    </row>
    <row r="20" ht="15" customHeight="1" s="2885">
      <c r="A20" s="440" t="n"/>
      <c r="B20" s="1196" t="n"/>
      <c r="C20" s="440" t="n"/>
      <c r="D20" s="1985" t="inlineStr">
        <is>
          <t>Taxes - Personal Property</t>
        </is>
      </c>
      <c r="E20" s="2237" t="inlineStr">
        <is>
          <t>Taxes - Personal Property</t>
        </is>
      </c>
      <c r="F20" s="446" t="n"/>
      <c r="G20" s="446" t="n"/>
      <c r="H20" s="446" t="n"/>
      <c r="I20" s="446" t="n"/>
      <c r="J20" s="446" t="n"/>
      <c r="K20" s="446" t="n"/>
      <c r="L20" s="446" t="n"/>
      <c r="M20" s="446" t="n"/>
      <c r="N20" s="446" t="n"/>
      <c r="O20" s="446" t="n"/>
      <c r="P20" s="446" t="n"/>
      <c r="Q20" s="446" t="n"/>
      <c r="R20" s="446" t="n"/>
      <c r="S20" s="446" t="n"/>
      <c r="T20" s="446" t="n"/>
      <c r="U20" s="446" t="n"/>
      <c r="V20" s="446" t="n"/>
      <c r="W20" s="3935">
        <f>SUMIFS('2025 P&amp;L (Jan-Dec)'!$B:$B,'2025 P&amp;L (Jan-Dec)'!$A:$A,'P&amp;Ls_Detailed'!$E20)</f>
        <v/>
      </c>
      <c r="X20" s="3935">
        <f>SUMIFS('2024 P&amp;L (Jan-Dec)'!$B:$B,'2024 P&amp;L (Jan-Dec)'!$A:$A,'P&amp;Ls_Detailed'!$E20)</f>
        <v/>
      </c>
      <c r="Y20" s="2698" t="n"/>
      <c r="Z20" s="446" t="n"/>
      <c r="AA20" s="446" t="n"/>
      <c r="AB20" s="446" t="n"/>
      <c r="AC20" s="2698" t="n"/>
      <c r="AD20" s="446" t="n"/>
      <c r="AE20" s="446" t="n"/>
      <c r="AF20" s="446" t="n"/>
      <c r="AG20" s="446" t="n"/>
      <c r="AH20" s="446" t="n"/>
      <c r="AI20" s="446" t="n"/>
      <c r="AJ20" s="446" t="n"/>
      <c r="AK20" s="446" t="n"/>
      <c r="AL20" s="446" t="n"/>
      <c r="AM20" s="446" t="n"/>
      <c r="AN20" s="446" t="n"/>
      <c r="AO20" s="3935">
        <f>SUMIFS('Income &amp; Expenses (Seller)'!$B:$B,'Income &amp; Expenses (Seller)'!$A:$A,'P&amp;Ls_Detailed'!$E20)</f>
        <v/>
      </c>
      <c r="AP20" s="445" t="n"/>
      <c r="AQ20" s="445" t="n"/>
      <c r="AR20" s="2520" t="n"/>
      <c r="AS20" s="2519" t="n"/>
      <c r="AT20" s="440" t="n"/>
      <c r="AU20" s="440" t="n"/>
      <c r="BC20" s="3224" t="n"/>
      <c r="BL20" s="2058" t="n"/>
    </row>
    <row r="21" ht="15" customHeight="1" s="2885">
      <c r="A21" s="440" t="n"/>
      <c r="B21" s="1196" t="n"/>
      <c r="C21" s="440" t="n"/>
      <c r="D21" s="1985" t="inlineStr">
        <is>
          <t>Taxes - Property</t>
        </is>
      </c>
      <c r="E21" s="2235" t="inlineStr">
        <is>
          <t>Taxes - Property</t>
        </is>
      </c>
      <c r="F21" s="2059" t="n"/>
      <c r="G21" s="2059" t="n"/>
      <c r="H21" s="2059" t="n"/>
      <c r="I21" s="2059" t="n"/>
      <c r="J21" s="2059" t="n"/>
      <c r="K21" s="2059" t="n"/>
      <c r="L21" s="2059" t="n"/>
      <c r="M21" s="2059" t="n"/>
      <c r="N21" s="2059" t="n"/>
      <c r="O21" s="2059" t="n"/>
      <c r="P21" s="2059" t="n"/>
      <c r="Q21" s="2059" t="n"/>
      <c r="R21" s="2059" t="n"/>
      <c r="S21" s="2059" t="n"/>
      <c r="T21" s="2059" t="n"/>
      <c r="U21" s="2059" t="n"/>
      <c r="V21" s="2059" t="n"/>
      <c r="W21" s="3937">
        <f>SUMIFS('2025 P&amp;L (Jan-Dec)'!$B:$B,'2025 P&amp;L (Jan-Dec)'!$A:$A,'P&amp;Ls_Detailed'!$E21)</f>
        <v/>
      </c>
      <c r="X21" s="3937">
        <f>SUMIFS('2024 P&amp;L (Jan-Dec)'!$B:$B,'2024 P&amp;L (Jan-Dec)'!$A:$A,'P&amp;Ls_Detailed'!$E21)</f>
        <v/>
      </c>
      <c r="Y21" s="2699" t="n"/>
      <c r="Z21" s="2059" t="n"/>
      <c r="AA21" s="2059" t="n"/>
      <c r="AB21" s="2059" t="n"/>
      <c r="AC21" s="2699" t="n"/>
      <c r="AD21" s="2059" t="n"/>
      <c r="AE21" s="2059" t="n"/>
      <c r="AF21" s="2059" t="n"/>
      <c r="AG21" s="2059" t="n"/>
      <c r="AH21" s="2059" t="n"/>
      <c r="AI21" s="2059" t="n"/>
      <c r="AJ21" s="2059" t="n"/>
      <c r="AK21" s="2059" t="n"/>
      <c r="AL21" s="2059" t="n"/>
      <c r="AM21" s="2059" t="n"/>
      <c r="AN21" s="2059" t="n"/>
      <c r="AO21" s="3937">
        <f>SUMIFS('Income &amp; Expenses (Seller)'!$B:$B,'Income &amp; Expenses (Seller)'!$A:$A,'P&amp;Ls_Detailed'!$E21)</f>
        <v/>
      </c>
      <c r="AP21" s="445" t="n"/>
      <c r="AQ21" s="445" t="n"/>
      <c r="AR21" s="2520" t="n"/>
      <c r="AS21" s="2519" t="n"/>
      <c r="AT21" s="440" t="n"/>
      <c r="AU21" s="440" t="n"/>
      <c r="BC21" s="3224" t="n"/>
      <c r="BL21" s="2058" t="n"/>
    </row>
    <row r="22" ht="15" customHeight="1" s="2885">
      <c r="A22" s="440" t="n"/>
      <c r="B22" s="1196" t="n"/>
      <c r="C22" s="440" t="n"/>
      <c r="D22" s="1985" t="inlineStr">
        <is>
          <t>Trash Removal</t>
        </is>
      </c>
      <c r="E22" s="2235" t="inlineStr">
        <is>
          <t>Trash Removal</t>
        </is>
      </c>
      <c r="F22" s="2060" t="n"/>
      <c r="G22" s="2060" t="n"/>
      <c r="H22" s="2060" t="n"/>
      <c r="I22" s="2060" t="n"/>
      <c r="J22" s="2060" t="n"/>
      <c r="K22" s="2060" t="n"/>
      <c r="L22" s="2060" t="n"/>
      <c r="M22" s="2060" t="n"/>
      <c r="N22" s="2060" t="n"/>
      <c r="O22" s="2060" t="n"/>
      <c r="P22" s="2060" t="n"/>
      <c r="Q22" s="2060" t="n"/>
      <c r="R22" s="2060" t="n"/>
      <c r="S22" s="2060" t="n"/>
      <c r="T22" s="2060" t="n"/>
      <c r="U22" s="2060" t="n"/>
      <c r="V22" s="2060" t="n"/>
      <c r="W22" s="3938">
        <f>SUMIFS('2025 P&amp;L (Jan-Dec)'!$B:$B,'2025 P&amp;L (Jan-Dec)'!$A:$A,'P&amp;Ls_Detailed'!$E22)</f>
        <v/>
      </c>
      <c r="X22" s="3938">
        <f>SUMIFS('2024 P&amp;L (Jan-Dec)'!$B:$B,'2024 P&amp;L (Jan-Dec)'!$A:$A,'P&amp;Ls_Detailed'!$E22)</f>
        <v/>
      </c>
      <c r="Y22" s="2700" t="n"/>
      <c r="Z22" s="2060" t="n"/>
      <c r="AA22" s="2060" t="n"/>
      <c r="AB22" s="2060" t="n"/>
      <c r="AC22" s="2700" t="n"/>
      <c r="AD22" s="2060" t="n"/>
      <c r="AE22" s="2060" t="n"/>
      <c r="AF22" s="2060" t="n"/>
      <c r="AG22" s="2060" t="n"/>
      <c r="AH22" s="2060" t="n"/>
      <c r="AI22" s="2060" t="n"/>
      <c r="AJ22" s="2060" t="n"/>
      <c r="AK22" s="2060" t="n"/>
      <c r="AL22" s="2060" t="n"/>
      <c r="AM22" s="2060" t="n"/>
      <c r="AN22" s="2060" t="n"/>
      <c r="AO22" s="3938">
        <f>SUMIFS('Income &amp; Expenses (Seller)'!$B:$B,'Income &amp; Expenses (Seller)'!$A:$A,'P&amp;Ls_Detailed'!$E22)</f>
        <v/>
      </c>
      <c r="AP22" s="445" t="n"/>
      <c r="AQ22" s="445" t="n"/>
      <c r="AR22" s="2520" t="n"/>
      <c r="AS22" s="2519" t="n"/>
      <c r="AT22" s="440" t="n"/>
      <c r="AU22" s="440" t="n"/>
      <c r="BC22" s="3224" t="n"/>
      <c r="BL22" s="2058" t="n"/>
    </row>
    <row r="23" ht="15" customHeight="1" s="2885">
      <c r="A23" s="440" t="n"/>
      <c r="B23" s="1193" t="n"/>
      <c r="C23" s="440" t="n"/>
      <c r="D23" s="1985" t="inlineStr">
        <is>
          <t>Utilities</t>
        </is>
      </c>
      <c r="E23" s="2235" t="inlineStr">
        <is>
          <t>Utilities</t>
        </is>
      </c>
      <c r="F23" s="446" t="n"/>
      <c r="G23" s="446" t="n"/>
      <c r="H23" s="446" t="n"/>
      <c r="I23" s="446" t="n"/>
      <c r="J23" s="446" t="n"/>
      <c r="K23" s="446" t="n"/>
      <c r="L23" s="446" t="n"/>
      <c r="M23" s="446" t="n"/>
      <c r="N23" s="446" t="n"/>
      <c r="O23" s="446" t="n"/>
      <c r="P23" s="446" t="n"/>
      <c r="Q23" s="446" t="n"/>
      <c r="R23" s="446" t="n"/>
      <c r="S23" s="446" t="n"/>
      <c r="T23" s="446" t="n"/>
      <c r="U23" s="446" t="n"/>
      <c r="V23" s="446" t="n"/>
      <c r="W23" s="3935">
        <f>SUMIFS('2025 P&amp;L (Jan-Dec)'!$B:$B,'2025 P&amp;L (Jan-Dec)'!$A:$A,'P&amp;Ls_Detailed'!$E23)</f>
        <v/>
      </c>
      <c r="X23" s="3935">
        <f>SUMIFS('2024 P&amp;L (Jan-Dec)'!$B:$B,'2024 P&amp;L (Jan-Dec)'!$A:$A,'P&amp;Ls_Detailed'!$E23)</f>
        <v/>
      </c>
      <c r="Y23" s="2698" t="n"/>
      <c r="Z23" s="446" t="n"/>
      <c r="AA23" s="446" t="n"/>
      <c r="AB23" s="446" t="n"/>
      <c r="AC23" s="2698" t="n"/>
      <c r="AD23" s="446" t="n"/>
      <c r="AE23" s="446" t="n"/>
      <c r="AF23" s="446" t="n"/>
      <c r="AG23" s="446" t="n"/>
      <c r="AH23" s="446" t="n"/>
      <c r="AI23" s="446" t="n"/>
      <c r="AJ23" s="446" t="n"/>
      <c r="AK23" s="446" t="n"/>
      <c r="AL23" s="446" t="n"/>
      <c r="AM23" s="446" t="n"/>
      <c r="AN23" s="446" t="n"/>
      <c r="AO23" s="3935">
        <f>SUMIFS('Income &amp; Expenses (Seller)'!$B:$B,'Income &amp; Expenses (Seller)'!$A:$A,'P&amp;Ls_Detailed'!$E23)</f>
        <v/>
      </c>
      <c r="AP23" s="445" t="n"/>
      <c r="AQ23" s="445" t="n"/>
      <c r="AR23" s="2519" t="n"/>
      <c r="AS23" s="2519" t="n"/>
      <c r="AT23" s="440" t="n"/>
      <c r="AU23" s="440" t="n"/>
    </row>
    <row r="24" ht="15" customHeight="1" s="2885">
      <c r="A24" s="440" t="n"/>
      <c r="B24" s="1196" t="n"/>
      <c r="C24" s="440" t="n"/>
      <c r="D24" s="1985" t="n"/>
      <c r="E24" s="2237" t="n"/>
      <c r="F24" s="446" t="n"/>
      <c r="G24" s="446" t="n"/>
      <c r="H24" s="446" t="n"/>
      <c r="I24" s="446" t="n"/>
      <c r="J24" s="446" t="n"/>
      <c r="K24" s="446" t="n"/>
      <c r="L24" s="446" t="n"/>
      <c r="M24" s="446" t="n"/>
      <c r="N24" s="446" t="n"/>
      <c r="O24" s="446" t="n"/>
      <c r="P24" s="446" t="n"/>
      <c r="Q24" s="446" t="n"/>
      <c r="R24" s="446" t="n"/>
      <c r="S24" s="446" t="n"/>
      <c r="T24" s="446" t="n"/>
      <c r="U24" s="446" t="n"/>
      <c r="V24" s="446" t="n"/>
      <c r="W24" s="2236" t="n"/>
      <c r="X24" s="2236" t="n"/>
      <c r="Y24" s="2698" t="n"/>
      <c r="Z24" s="446" t="n"/>
      <c r="AA24" s="446" t="n"/>
      <c r="AB24" s="446" t="n"/>
      <c r="AC24" s="2698" t="n"/>
      <c r="AD24" s="446" t="n"/>
      <c r="AE24" s="446" t="n"/>
      <c r="AF24" s="446" t="n"/>
      <c r="AG24" s="446" t="n"/>
      <c r="AH24" s="446" t="n"/>
      <c r="AI24" s="446" t="n"/>
      <c r="AJ24" s="446" t="n"/>
      <c r="AK24" s="446" t="n"/>
      <c r="AL24" s="446" t="n"/>
      <c r="AM24" s="446" t="n"/>
      <c r="AN24" s="446" t="n"/>
      <c r="AO24" s="2236" t="n"/>
      <c r="AP24" s="445" t="n"/>
      <c r="AQ24" s="445" t="n"/>
      <c r="AR24" s="2520" t="n"/>
      <c r="AS24" s="2519" t="n"/>
      <c r="AT24" s="440" t="n"/>
      <c r="AU24" s="440" t="n"/>
      <c r="BC24" s="3224" t="n"/>
      <c r="BL24" s="2058" t="n"/>
    </row>
    <row r="25" ht="15" customHeight="1" s="2885">
      <c r="A25" s="440" t="n"/>
      <c r="B25" s="1196" t="n"/>
      <c r="C25" s="440" t="n"/>
      <c r="D25" s="3936" t="inlineStr">
        <is>
          <t>OTHER INCOME/EXPENSE</t>
        </is>
      </c>
      <c r="E25" s="2237" t="n"/>
      <c r="F25" s="446" t="n"/>
      <c r="G25" s="446" t="n"/>
      <c r="H25" s="446" t="n"/>
      <c r="I25" s="446" t="n"/>
      <c r="J25" s="446" t="n"/>
      <c r="K25" s="446" t="n"/>
      <c r="L25" s="446" t="n"/>
      <c r="M25" s="446" t="n"/>
      <c r="N25" s="446" t="n"/>
      <c r="O25" s="446" t="n"/>
      <c r="P25" s="446" t="n"/>
      <c r="Q25" s="446" t="n"/>
      <c r="R25" s="446" t="n"/>
      <c r="S25" s="446" t="n"/>
      <c r="T25" s="446" t="n"/>
      <c r="U25" s="446" t="n"/>
      <c r="V25" s="446" t="n"/>
      <c r="W25" s="2236" t="n"/>
      <c r="X25" s="2236" t="n"/>
      <c r="Y25" s="2698" t="n"/>
      <c r="Z25" s="446" t="n"/>
      <c r="AA25" s="446" t="n"/>
      <c r="AB25" s="446" t="n"/>
      <c r="AC25" s="2698" t="n"/>
      <c r="AD25" s="446" t="n"/>
      <c r="AE25" s="446" t="n"/>
      <c r="AF25" s="446" t="n"/>
      <c r="AG25" s="446" t="n"/>
      <c r="AH25" s="446" t="n"/>
      <c r="AI25" s="446" t="n"/>
      <c r="AJ25" s="446" t="n"/>
      <c r="AK25" s="446" t="n"/>
      <c r="AL25" s="446" t="n"/>
      <c r="AM25" s="446" t="n"/>
      <c r="AN25" s="446" t="n"/>
      <c r="AO25" s="2236" t="n"/>
      <c r="AP25" s="445" t="n"/>
      <c r="AQ25" s="445" t="n"/>
      <c r="AR25" s="2520" t="n"/>
      <c r="AS25" s="2519" t="n"/>
      <c r="AT25" s="440" t="n"/>
      <c r="AU25" s="440" t="n"/>
      <c r="BC25" s="3224" t="n"/>
      <c r="BL25" s="2058" t="n"/>
    </row>
    <row r="26" ht="15" customHeight="1" s="2885">
      <c r="A26" s="440" t="n"/>
      <c r="B26" s="1196" t="n"/>
      <c r="C26" s="440" t="n"/>
      <c r="D26" s="1985" t="inlineStr">
        <is>
          <t>Ask My Accountant</t>
        </is>
      </c>
      <c r="E26" s="2237" t="inlineStr">
        <is>
          <t>Ask My Accountant</t>
        </is>
      </c>
      <c r="F26" s="446" t="n"/>
      <c r="G26" s="446" t="n"/>
      <c r="H26" s="446" t="n"/>
      <c r="I26" s="446" t="n"/>
      <c r="J26" s="446" t="n"/>
      <c r="K26" s="446" t="n"/>
      <c r="L26" s="446" t="n"/>
      <c r="M26" s="446" t="n"/>
      <c r="N26" s="446" t="n"/>
      <c r="O26" s="446" t="n"/>
      <c r="P26" s="446" t="n"/>
      <c r="Q26" s="446" t="n"/>
      <c r="R26" s="446" t="n"/>
      <c r="S26" s="446" t="n"/>
      <c r="T26" s="446" t="n"/>
      <c r="U26" s="446" t="n"/>
      <c r="V26" s="446" t="n"/>
      <c r="W26" s="3935">
        <f>SUMIFS('2025 P&amp;L (Jan-Dec)'!$B:$B,'2025 P&amp;L (Jan-Dec)'!$A:$A,'P&amp;Ls_Detailed'!$E26)</f>
        <v/>
      </c>
      <c r="X26" s="3935">
        <f>SUMIFS('2024 P&amp;L (Jan-Dec)'!$B:$B,'2024 P&amp;L (Jan-Dec)'!$A:$A,'P&amp;Ls_Detailed'!$E26)</f>
        <v/>
      </c>
      <c r="Y26" s="2698" t="n"/>
      <c r="Z26" s="446" t="n"/>
      <c r="AA26" s="446" t="n"/>
      <c r="AB26" s="446" t="n"/>
      <c r="AC26" s="2698" t="n"/>
      <c r="AD26" s="446" t="n"/>
      <c r="AE26" s="446" t="n"/>
      <c r="AF26" s="446" t="n"/>
      <c r="AG26" s="446" t="n"/>
      <c r="AH26" s="446" t="n"/>
      <c r="AI26" s="446" t="n"/>
      <c r="AJ26" s="446" t="n"/>
      <c r="AK26" s="446" t="n"/>
      <c r="AL26" s="446" t="n"/>
      <c r="AM26" s="446" t="n"/>
      <c r="AN26" s="446" t="n"/>
      <c r="AO26" s="3935">
        <f>SUMIFS('Income &amp; Expenses (Seller)'!$B:$B,'Income &amp; Expenses (Seller)'!$A:$A,'P&amp;Ls_Detailed'!$E26)</f>
        <v/>
      </c>
      <c r="AP26" s="445" t="n"/>
      <c r="AQ26" s="445" t="n"/>
      <c r="AR26" s="2520" t="n"/>
      <c r="AS26" s="2519" t="n"/>
      <c r="AT26" s="440" t="n"/>
      <c r="AU26" s="440" t="n"/>
      <c r="BC26" s="3224" t="n"/>
      <c r="BL26" s="2058" t="n"/>
    </row>
    <row r="27" ht="15" customHeight="1" s="2885">
      <c r="A27" s="440" t="n"/>
      <c r="B27" s="1196" t="n"/>
      <c r="C27" s="440" t="n"/>
      <c r="D27" s="1985" t="n"/>
      <c r="E27" s="2235" t="n"/>
      <c r="F27" s="2059" t="n"/>
      <c r="G27" s="2059" t="n"/>
      <c r="H27" s="2059" t="n"/>
      <c r="I27" s="2059" t="n"/>
      <c r="J27" s="2059" t="n"/>
      <c r="K27" s="2059" t="n"/>
      <c r="L27" s="2059" t="n"/>
      <c r="M27" s="2059" t="n"/>
      <c r="N27" s="2059" t="n"/>
      <c r="O27" s="2059" t="n"/>
      <c r="P27" s="2059" t="n"/>
      <c r="Q27" s="2059" t="n"/>
      <c r="R27" s="2059" t="n"/>
      <c r="S27" s="2059" t="n"/>
      <c r="T27" s="2059" t="n"/>
      <c r="U27" s="2059" t="n"/>
      <c r="V27" s="2059" t="n"/>
      <c r="W27" s="2238" t="n"/>
      <c r="X27" s="2238" t="n"/>
      <c r="Y27" s="2699" t="n"/>
      <c r="Z27" s="2059" t="n"/>
      <c r="AA27" s="2059" t="n"/>
      <c r="AB27" s="2059" t="n"/>
      <c r="AC27" s="2699" t="n"/>
      <c r="AD27" s="2059" t="n"/>
      <c r="AE27" s="2059" t="n"/>
      <c r="AF27" s="2059" t="n"/>
      <c r="AG27" s="2059" t="n"/>
      <c r="AH27" s="2059" t="n"/>
      <c r="AI27" s="2059" t="n"/>
      <c r="AJ27" s="2059" t="n"/>
      <c r="AK27" s="2059" t="n"/>
      <c r="AL27" s="2059" t="n"/>
      <c r="AM27" s="2059" t="n"/>
      <c r="AN27" s="2059" t="n"/>
      <c r="AO27" s="2238" t="n"/>
      <c r="AP27" s="445" t="n"/>
      <c r="AQ27" s="445" t="n"/>
      <c r="AR27" s="2520" t="n"/>
      <c r="AS27" s="2519" t="n"/>
      <c r="AT27" s="440" t="n"/>
      <c r="AU27" s="440" t="n"/>
      <c r="BC27" s="3224" t="n"/>
      <c r="BL27" s="2058" t="n"/>
    </row>
    <row r="28" ht="56" customHeight="1" s="2885">
      <c r="A28" s="440" t="n"/>
      <c r="B28" s="1196" t="n"/>
      <c r="C28" s="3919" t="inlineStr">
        <is>
          <t>Unified chart of accounts for 1603 Ridgeside Dr / Barnes, Inc., replacing the prior underwriting's Airport Corporate Center chart of accounts and detail rows. 'Category' (col D) is the roll-up key used by P&amp;Ls_Con; 'Account' (col E) is the exact line-item name matched via SUMIFS against the '2025 P&amp;L (Jan-Dec)', '2024 P&amp;L (Jan-Dec)', and 'Income &amp; Expenses (Seller)' source tabs. Blank cells mean that line item did not occur/was not reported in that column's source (e.g. the seller's I&amp;E has no 'Depreciation Expense' or 'Professional Fees' breakdown, and left 'Property Maintenance' and 'State Taxes' unquantified). Columns F:V, Y:AB, and AC:AN are unused (no monthly-level source data exists for this property) and have been hidden rather than deleted, in case monthly actuals become available later.</t>
        </is>
      </c>
      <c r="M28" s="446" t="n"/>
      <c r="N28" s="446" t="n"/>
      <c r="O28" s="446" t="n"/>
      <c r="P28" s="446" t="n"/>
      <c r="Q28" s="446" t="n"/>
      <c r="R28" s="446" t="n"/>
      <c r="S28" s="446" t="n"/>
      <c r="T28" s="446" t="n"/>
      <c r="U28" s="446" t="n"/>
      <c r="V28" s="446" t="n"/>
      <c r="W28" s="2236" t="n"/>
      <c r="X28" s="2236" t="n"/>
      <c r="Y28" s="2698" t="n"/>
      <c r="Z28" s="446" t="n"/>
      <c r="AA28" s="446" t="n"/>
      <c r="AB28" s="446" t="n"/>
      <c r="AC28" s="2698" t="n"/>
      <c r="AD28" s="446" t="n"/>
      <c r="AE28" s="446" t="n"/>
      <c r="AF28" s="446" t="n"/>
      <c r="AG28" s="446" t="n"/>
      <c r="AH28" s="446" t="n"/>
      <c r="AI28" s="446" t="n"/>
      <c r="AJ28" s="446" t="n"/>
      <c r="AK28" s="446" t="n"/>
      <c r="AL28" s="446" t="n"/>
      <c r="AM28" s="446" t="n"/>
      <c r="AN28" s="446" t="n"/>
      <c r="AO28" s="2236" t="n"/>
      <c r="AP28" s="445" t="n"/>
      <c r="AQ28" s="445" t="n"/>
      <c r="AR28" s="2520" t="n"/>
      <c r="AS28" s="2519" t="n"/>
      <c r="AT28" s="440" t="n"/>
      <c r="AU28" s="440" t="n"/>
      <c r="BC28" s="3224" t="n"/>
      <c r="BL28" s="2058" t="n"/>
    </row>
    <row r="29" ht="15" customHeight="1" s="2885">
      <c r="A29" s="440" t="n"/>
      <c r="B29" s="1201" t="n"/>
      <c r="C29" s="440" t="n"/>
      <c r="D29" s="1985" t="n"/>
      <c r="E29" s="3225" t="n"/>
      <c r="F29" s="2060" t="n"/>
      <c r="G29" s="2060" t="n"/>
      <c r="H29" s="2060" t="n"/>
      <c r="I29" s="2060" t="n"/>
      <c r="J29" s="2060" t="n"/>
      <c r="K29" s="2060" t="n"/>
      <c r="L29" s="2060" t="n"/>
      <c r="M29" s="2060" t="n"/>
      <c r="N29" s="2060" t="n"/>
      <c r="O29" s="2060" t="n"/>
      <c r="P29" s="2060" t="n"/>
      <c r="Q29" s="2060" t="n"/>
      <c r="R29" s="2060" t="n"/>
      <c r="S29" s="2060" t="n"/>
      <c r="T29" s="2060" t="n"/>
      <c r="U29" s="2060" t="n"/>
      <c r="V29" s="2060" t="n"/>
      <c r="W29" s="2241" t="n"/>
      <c r="X29" s="2241" t="n"/>
      <c r="Y29" s="2700" t="n"/>
      <c r="Z29" s="2060" t="n"/>
      <c r="AA29" s="2060" t="n"/>
      <c r="AB29" s="2060" t="n"/>
      <c r="AC29" s="2700" t="n"/>
      <c r="AD29" s="2060" t="n"/>
      <c r="AE29" s="2060" t="n"/>
      <c r="AF29" s="2060" t="n"/>
      <c r="AG29" s="2060" t="n"/>
      <c r="AH29" s="2060" t="n"/>
      <c r="AI29" s="2060" t="n"/>
      <c r="AJ29" s="2060" t="n"/>
      <c r="AK29" s="2060" t="n"/>
      <c r="AL29" s="2060" t="n"/>
      <c r="AM29" s="2060" t="n"/>
      <c r="AN29" s="2060" t="n"/>
      <c r="AO29" s="2241" t="n"/>
      <c r="AP29" s="445" t="n"/>
      <c r="AQ29" s="445" t="n"/>
      <c r="AR29" s="2521" t="n"/>
      <c r="AS29" s="2522" t="n"/>
      <c r="AT29" s="447" t="n"/>
      <c r="AU29" s="447" t="n"/>
      <c r="AV29" s="300" t="n"/>
      <c r="BC29" s="3224" t="n"/>
      <c r="BL29" s="2061" t="n"/>
    </row>
    <row r="30" ht="15" customHeight="1" s="2885">
      <c r="A30" s="440" t="n"/>
      <c r="B30" s="1193" t="n"/>
      <c r="C30" s="440" t="n"/>
      <c r="D30" s="1985" t="n"/>
      <c r="E30" s="3226" t="n"/>
      <c r="F30" s="446" t="n"/>
      <c r="G30" s="446" t="n"/>
      <c r="H30" s="446" t="n"/>
      <c r="I30" s="446" t="n"/>
      <c r="J30" s="446" t="n"/>
      <c r="K30" s="446" t="n"/>
      <c r="L30" s="446" t="n"/>
      <c r="M30" s="446" t="n"/>
      <c r="N30" s="446" t="n"/>
      <c r="O30" s="446" t="n"/>
      <c r="P30" s="446" t="n"/>
      <c r="Q30" s="446" t="n"/>
      <c r="R30" s="446" t="n"/>
      <c r="S30" s="446" t="n"/>
      <c r="T30" s="446" t="n"/>
      <c r="U30" s="446" t="n"/>
      <c r="V30" s="446" t="n"/>
      <c r="W30" s="2236" t="n"/>
      <c r="X30" s="2236" t="n"/>
      <c r="Y30" s="2698" t="n"/>
      <c r="Z30" s="446" t="n"/>
      <c r="AA30" s="446" t="n"/>
      <c r="AB30" s="446" t="n"/>
      <c r="AC30" s="2698" t="n"/>
      <c r="AD30" s="446" t="n"/>
      <c r="AE30" s="446" t="n"/>
      <c r="AF30" s="446" t="n"/>
      <c r="AG30" s="446" t="n"/>
      <c r="AH30" s="446" t="n"/>
      <c r="AI30" s="446" t="n"/>
      <c r="AJ30" s="446" t="n"/>
      <c r="AK30" s="446" t="n"/>
      <c r="AL30" s="446" t="n"/>
      <c r="AM30" s="446" t="n"/>
      <c r="AN30" s="446" t="n"/>
      <c r="AO30" s="2236" t="n"/>
      <c r="AP30" s="445" t="n"/>
      <c r="AQ30" s="445" t="n"/>
      <c r="AR30" s="2523" t="n"/>
      <c r="AS30" s="2522" t="n"/>
      <c r="AT30" s="440" t="n"/>
      <c r="AU30" s="447" t="n"/>
      <c r="AV30" s="300" t="n"/>
      <c r="BC30" s="3224" t="n"/>
      <c r="BL30" s="2061" t="n"/>
    </row>
    <row r="31" ht="15" customHeight="1" s="2885">
      <c r="A31" s="440" t="n"/>
      <c r="B31" s="1201" t="n"/>
      <c r="C31" s="440" t="n"/>
      <c r="D31" s="1985" t="n"/>
      <c r="E31" s="2243" t="n"/>
      <c r="F31" s="446" t="n"/>
      <c r="G31" s="446" t="n"/>
      <c r="H31" s="446" t="n"/>
      <c r="I31" s="446" t="n"/>
      <c r="J31" s="446" t="n"/>
      <c r="K31" s="446" t="n"/>
      <c r="L31" s="446" t="n"/>
      <c r="M31" s="446" t="n"/>
      <c r="N31" s="446" t="n"/>
      <c r="O31" s="446" t="n"/>
      <c r="P31" s="446" t="n"/>
      <c r="Q31" s="446" t="n"/>
      <c r="R31" s="446" t="n"/>
      <c r="S31" s="446" t="n"/>
      <c r="T31" s="446" t="n"/>
      <c r="U31" s="446" t="n"/>
      <c r="V31" s="446" t="n"/>
      <c r="W31" s="2236" t="n"/>
      <c r="X31" s="2236" t="n"/>
      <c r="Y31" s="2698" t="n"/>
      <c r="Z31" s="446" t="n"/>
      <c r="AA31" s="446" t="n"/>
      <c r="AB31" s="446" t="n"/>
      <c r="AC31" s="2698" t="n"/>
      <c r="AD31" s="446" t="n"/>
      <c r="AE31" s="446" t="n"/>
      <c r="AF31" s="446" t="n"/>
      <c r="AG31" s="446" t="n"/>
      <c r="AH31" s="446" t="n"/>
      <c r="AI31" s="446" t="n"/>
      <c r="AJ31" s="446" t="n"/>
      <c r="AK31" s="446" t="n"/>
      <c r="AL31" s="446" t="n"/>
      <c r="AM31" s="446" t="n"/>
      <c r="AN31" s="446" t="n"/>
      <c r="AO31" s="2236" t="n"/>
      <c r="AP31" s="445" t="n"/>
      <c r="AQ31" s="445" t="n"/>
      <c r="AR31" s="2523" t="n"/>
      <c r="AS31" s="2522" t="n"/>
      <c r="AT31" s="447" t="n"/>
      <c r="AU31" s="447" t="n"/>
      <c r="AV31" s="300" t="n"/>
      <c r="BC31" s="3224" t="n"/>
      <c r="BL31" s="2061" t="n"/>
    </row>
    <row r="32" ht="15" customHeight="1" s="2885">
      <c r="A32" s="440" t="n"/>
      <c r="B32" s="1196" t="n"/>
      <c r="C32" s="440" t="n"/>
      <c r="D32" s="1985" t="n"/>
      <c r="E32" s="2235" t="n"/>
      <c r="F32" s="446" t="n"/>
      <c r="G32" s="446" t="n"/>
      <c r="H32" s="446" t="n"/>
      <c r="I32" s="446" t="n"/>
      <c r="J32" s="446" t="n"/>
      <c r="K32" s="446" t="n"/>
      <c r="L32" s="446" t="n"/>
      <c r="M32" s="446" t="n"/>
      <c r="N32" s="446" t="n"/>
      <c r="O32" s="446" t="n"/>
      <c r="P32" s="446" t="n"/>
      <c r="Q32" s="446" t="n"/>
      <c r="R32" s="446" t="n"/>
      <c r="S32" s="446" t="n"/>
      <c r="T32" s="446" t="n"/>
      <c r="U32" s="446" t="n"/>
      <c r="V32" s="446" t="n"/>
      <c r="W32" s="2236" t="n"/>
      <c r="X32" s="2236" t="n"/>
      <c r="Y32" s="2698" t="n"/>
      <c r="Z32" s="446" t="n"/>
      <c r="AA32" s="446" t="n"/>
      <c r="AB32" s="446" t="n"/>
      <c r="AC32" s="2698" t="n"/>
      <c r="AD32" s="446" t="n"/>
      <c r="AE32" s="446" t="n"/>
      <c r="AF32" s="446" t="n"/>
      <c r="AG32" s="446" t="n"/>
      <c r="AH32" s="446" t="n"/>
      <c r="AI32" s="446" t="n"/>
      <c r="AJ32" s="446" t="n"/>
      <c r="AK32" s="446" t="n"/>
      <c r="AL32" s="446" t="n"/>
      <c r="AM32" s="446" t="n"/>
      <c r="AN32" s="446" t="n"/>
      <c r="AO32" s="2236" t="n"/>
      <c r="AP32" s="445" t="n"/>
      <c r="AQ32" s="445" t="n"/>
      <c r="AR32" s="2523" t="n"/>
      <c r="AS32" s="2519" t="n"/>
      <c r="AT32" s="440" t="n"/>
      <c r="AU32" s="440" t="n"/>
      <c r="BC32" s="3224" t="n"/>
      <c r="BL32" s="2061" t="n"/>
    </row>
    <row r="33" ht="15" customHeight="1" s="2885">
      <c r="A33" s="440" t="n"/>
      <c r="B33" s="1196" t="n"/>
      <c r="C33" s="440" t="n"/>
      <c r="D33" s="1985" t="n"/>
      <c r="E33" s="2235" t="n"/>
      <c r="F33" s="446" t="n"/>
      <c r="G33" s="446" t="n"/>
      <c r="H33" s="446" t="n"/>
      <c r="I33" s="446" t="n"/>
      <c r="J33" s="446" t="n"/>
      <c r="K33" s="446" t="n"/>
      <c r="L33" s="446" t="n"/>
      <c r="M33" s="446" t="n"/>
      <c r="N33" s="446" t="n"/>
      <c r="O33" s="446" t="n"/>
      <c r="P33" s="446" t="n"/>
      <c r="Q33" s="446" t="n"/>
      <c r="R33" s="446" t="n"/>
      <c r="S33" s="446" t="n"/>
      <c r="T33" s="446" t="n"/>
      <c r="U33" s="446" t="n"/>
      <c r="V33" s="446" t="n"/>
      <c r="W33" s="2236" t="n"/>
      <c r="X33" s="2236" t="n"/>
      <c r="Y33" s="2698" t="n"/>
      <c r="Z33" s="446" t="n"/>
      <c r="AA33" s="446" t="n"/>
      <c r="AB33" s="446" t="n"/>
      <c r="AC33" s="2698" t="n"/>
      <c r="AD33" s="446" t="n"/>
      <c r="AE33" s="446" t="n"/>
      <c r="AF33" s="446" t="n"/>
      <c r="AG33" s="446" t="n"/>
      <c r="AH33" s="446" t="n"/>
      <c r="AI33" s="446" t="n"/>
      <c r="AJ33" s="446" t="n"/>
      <c r="AK33" s="446" t="n"/>
      <c r="AL33" s="446" t="n"/>
      <c r="AM33" s="446" t="n"/>
      <c r="AN33" s="446" t="n"/>
      <c r="AO33" s="2236" t="n"/>
      <c r="AP33" s="445" t="n"/>
      <c r="AQ33" s="445" t="n"/>
      <c r="AR33" s="2523" t="n"/>
      <c r="AS33" s="2519" t="n"/>
      <c r="AT33" s="440" t="n"/>
      <c r="AU33" s="440" t="n"/>
      <c r="BC33" s="3224" t="n"/>
      <c r="BL33" s="2061" t="n"/>
    </row>
    <row r="34" ht="15" customHeight="1" s="2885">
      <c r="A34" s="440" t="n"/>
      <c r="B34" s="1196" t="n"/>
      <c r="C34" s="440" t="n"/>
      <c r="D34" s="1985" t="n"/>
      <c r="E34" s="2237" t="n"/>
      <c r="F34" s="446" t="n"/>
      <c r="G34" s="446" t="n"/>
      <c r="H34" s="446" t="n"/>
      <c r="I34" s="446" t="n"/>
      <c r="J34" s="446" t="n"/>
      <c r="K34" s="446" t="n"/>
      <c r="L34" s="446" t="n"/>
      <c r="M34" s="446" t="n"/>
      <c r="N34" s="446" t="n"/>
      <c r="O34" s="446" t="n"/>
      <c r="P34" s="446" t="n"/>
      <c r="Q34" s="446" t="n"/>
      <c r="R34" s="446" t="n"/>
      <c r="S34" s="446" t="n"/>
      <c r="T34" s="446" t="n"/>
      <c r="U34" s="446" t="n"/>
      <c r="V34" s="446" t="n"/>
      <c r="W34" s="2236" t="n"/>
      <c r="X34" s="2236" t="n"/>
      <c r="Y34" s="2698" t="n"/>
      <c r="Z34" s="446" t="n"/>
      <c r="AA34" s="446" t="n"/>
      <c r="AB34" s="446" t="n"/>
      <c r="AC34" s="2698" t="n"/>
      <c r="AD34" s="446" t="n"/>
      <c r="AE34" s="446" t="n"/>
      <c r="AF34" s="446" t="n"/>
      <c r="AG34" s="446" t="n"/>
      <c r="AH34" s="446" t="n"/>
      <c r="AI34" s="446" t="n"/>
      <c r="AJ34" s="446" t="n"/>
      <c r="AK34" s="446" t="n"/>
      <c r="AL34" s="446" t="n"/>
      <c r="AM34" s="446" t="n"/>
      <c r="AN34" s="446" t="n"/>
      <c r="AO34" s="2236" t="n"/>
      <c r="AP34" s="445" t="n"/>
      <c r="AQ34" s="445" t="n"/>
      <c r="AR34" s="2523" t="n"/>
      <c r="AS34" s="2519" t="n"/>
      <c r="AT34" s="440" t="n"/>
      <c r="AU34" s="440" t="n"/>
      <c r="BC34" s="3224" t="n"/>
      <c r="BL34" s="2061" t="n"/>
    </row>
    <row r="35" ht="15" customHeight="1" s="2885">
      <c r="A35" s="440" t="n"/>
      <c r="B35" s="1196" t="n"/>
      <c r="C35" s="440" t="n"/>
      <c r="D35" s="1985" t="n"/>
      <c r="E35" s="2237" t="n"/>
      <c r="F35" s="446" t="n"/>
      <c r="G35" s="446" t="n"/>
      <c r="H35" s="446" t="n"/>
      <c r="I35" s="446" t="n"/>
      <c r="J35" s="446" t="n"/>
      <c r="K35" s="446" t="n"/>
      <c r="L35" s="446" t="n"/>
      <c r="M35" s="446" t="n"/>
      <c r="N35" s="446" t="n"/>
      <c r="O35" s="446" t="n"/>
      <c r="P35" s="446" t="n"/>
      <c r="Q35" s="446" t="n"/>
      <c r="R35" s="446" t="n"/>
      <c r="S35" s="446" t="n"/>
      <c r="T35" s="446" t="n"/>
      <c r="U35" s="446" t="n"/>
      <c r="V35" s="446" t="n"/>
      <c r="W35" s="2236" t="n"/>
      <c r="X35" s="2236" t="n"/>
      <c r="Y35" s="2698" t="n"/>
      <c r="Z35" s="446" t="n"/>
      <c r="AA35" s="446" t="n"/>
      <c r="AB35" s="446" t="n"/>
      <c r="AC35" s="2698" t="n"/>
      <c r="AD35" s="446" t="n"/>
      <c r="AE35" s="446" t="n"/>
      <c r="AF35" s="446" t="n"/>
      <c r="AG35" s="446" t="n"/>
      <c r="AH35" s="446" t="n"/>
      <c r="AI35" s="446" t="n"/>
      <c r="AJ35" s="446" t="n"/>
      <c r="AK35" s="446" t="n"/>
      <c r="AL35" s="446" t="n"/>
      <c r="AM35" s="446" t="n"/>
      <c r="AN35" s="446" t="n"/>
      <c r="AO35" s="2236" t="n"/>
      <c r="AP35" s="445" t="n"/>
      <c r="AQ35" s="445" t="n"/>
      <c r="AR35" s="2523" t="n"/>
      <c r="AS35" s="2519" t="n"/>
      <c r="AT35" s="440" t="n"/>
      <c r="AU35" s="440" t="n"/>
      <c r="BC35" s="3224" t="n"/>
      <c r="BL35" s="2061" t="n"/>
    </row>
    <row r="36" ht="15" customHeight="1" s="2885">
      <c r="A36" s="440" t="n"/>
      <c r="B36" s="1196" t="n"/>
      <c r="C36" s="440" t="n"/>
      <c r="D36" s="1985" t="n"/>
      <c r="E36" s="2237" t="n"/>
      <c r="F36" s="446" t="n"/>
      <c r="G36" s="446" t="n"/>
      <c r="H36" s="446" t="n"/>
      <c r="I36" s="446" t="n"/>
      <c r="J36" s="446" t="n"/>
      <c r="K36" s="446" t="n"/>
      <c r="L36" s="446" t="n"/>
      <c r="M36" s="446" t="n"/>
      <c r="N36" s="446" t="n"/>
      <c r="O36" s="446" t="n"/>
      <c r="P36" s="446" t="n"/>
      <c r="Q36" s="446" t="n"/>
      <c r="R36" s="446" t="n"/>
      <c r="S36" s="446" t="n"/>
      <c r="T36" s="446" t="n"/>
      <c r="U36" s="446" t="n"/>
      <c r="V36" s="446" t="n"/>
      <c r="W36" s="2236" t="n"/>
      <c r="X36" s="2236" t="n"/>
      <c r="Y36" s="2698" t="n"/>
      <c r="Z36" s="446" t="n"/>
      <c r="AA36" s="446" t="n"/>
      <c r="AB36" s="446" t="n"/>
      <c r="AC36" s="2698" t="n"/>
      <c r="AD36" s="446" t="n"/>
      <c r="AE36" s="446" t="n"/>
      <c r="AF36" s="446" t="n"/>
      <c r="AG36" s="446" t="n"/>
      <c r="AH36" s="446" t="n"/>
      <c r="AI36" s="446" t="n"/>
      <c r="AJ36" s="446" t="n"/>
      <c r="AK36" s="446" t="n"/>
      <c r="AL36" s="446" t="n"/>
      <c r="AM36" s="446" t="n"/>
      <c r="AN36" s="446" t="n"/>
      <c r="AO36" s="2236" t="n"/>
      <c r="AP36" s="445" t="n"/>
      <c r="AQ36" s="445" t="n"/>
      <c r="AR36" s="2523" t="n"/>
      <c r="AS36" s="2519" t="n"/>
      <c r="AT36" s="440" t="n"/>
      <c r="AU36" s="440" t="n"/>
      <c r="BC36" s="3224" t="n"/>
      <c r="BL36" s="2061" t="n"/>
    </row>
    <row r="37" ht="15" customHeight="1" s="2885">
      <c r="A37" s="440" t="n"/>
      <c r="B37" s="1196" t="n"/>
      <c r="C37" s="440" t="n"/>
      <c r="D37" s="1985" t="n"/>
      <c r="E37" s="2237" t="n"/>
      <c r="F37" s="446" t="n"/>
      <c r="G37" s="446" t="n"/>
      <c r="H37" s="446" t="n"/>
      <c r="I37" s="446" t="n"/>
      <c r="J37" s="446" t="n"/>
      <c r="K37" s="446" t="n"/>
      <c r="L37" s="446" t="n"/>
      <c r="M37" s="446" t="n"/>
      <c r="N37" s="446" t="n"/>
      <c r="O37" s="446" t="n"/>
      <c r="P37" s="446" t="n"/>
      <c r="Q37" s="446" t="n"/>
      <c r="R37" s="446" t="n"/>
      <c r="S37" s="446" t="n"/>
      <c r="T37" s="446" t="n"/>
      <c r="U37" s="446" t="n"/>
      <c r="V37" s="446" t="n"/>
      <c r="W37" s="2236" t="n"/>
      <c r="X37" s="2236" t="n"/>
      <c r="Y37" s="2698" t="n"/>
      <c r="Z37" s="446" t="n"/>
      <c r="AA37" s="446" t="n"/>
      <c r="AB37" s="446" t="n"/>
      <c r="AC37" s="2698" t="n"/>
      <c r="AD37" s="446" t="n"/>
      <c r="AE37" s="446" t="n"/>
      <c r="AF37" s="446" t="n"/>
      <c r="AG37" s="446" t="n"/>
      <c r="AH37" s="446" t="n"/>
      <c r="AI37" s="446" t="n"/>
      <c r="AJ37" s="446" t="n"/>
      <c r="AK37" s="446" t="n"/>
      <c r="AL37" s="446" t="n"/>
      <c r="AM37" s="446" t="n"/>
      <c r="AN37" s="446" t="n"/>
      <c r="AO37" s="2236" t="n"/>
      <c r="AP37" s="445" t="n"/>
      <c r="AQ37" s="445" t="n"/>
      <c r="AR37" s="2523" t="n"/>
      <c r="AS37" s="2519" t="n"/>
      <c r="AT37" s="440" t="n"/>
      <c r="AU37" s="440" t="n"/>
      <c r="BC37" s="3224" t="n"/>
      <c r="BL37" s="2061" t="n"/>
    </row>
    <row r="38" ht="15" customHeight="1" s="2885">
      <c r="A38" s="440" t="n"/>
      <c r="B38" s="1196" t="n"/>
      <c r="C38" s="440" t="n"/>
      <c r="D38" s="1985" t="n"/>
      <c r="E38" s="2237" t="n"/>
      <c r="F38" s="446" t="n"/>
      <c r="G38" s="446" t="n"/>
      <c r="H38" s="446" t="n"/>
      <c r="I38" s="446" t="n"/>
      <c r="J38" s="446" t="n"/>
      <c r="K38" s="446" t="n"/>
      <c r="L38" s="446" t="n"/>
      <c r="M38" s="446" t="n"/>
      <c r="N38" s="446" t="n"/>
      <c r="O38" s="446" t="n"/>
      <c r="P38" s="446" t="n"/>
      <c r="Q38" s="446" t="n"/>
      <c r="R38" s="446" t="n"/>
      <c r="S38" s="446" t="n"/>
      <c r="T38" s="446" t="n"/>
      <c r="U38" s="446" t="n"/>
      <c r="V38" s="446" t="n"/>
      <c r="W38" s="2236" t="n"/>
      <c r="X38" s="2236" t="n"/>
      <c r="Y38" s="2698" t="n"/>
      <c r="Z38" s="446" t="n"/>
      <c r="AA38" s="446" t="n"/>
      <c r="AB38" s="446" t="n"/>
      <c r="AC38" s="2698" t="n"/>
      <c r="AD38" s="446" t="n"/>
      <c r="AE38" s="446" t="n"/>
      <c r="AF38" s="446" t="n"/>
      <c r="AG38" s="446" t="n"/>
      <c r="AH38" s="446" t="n"/>
      <c r="AI38" s="446" t="n"/>
      <c r="AJ38" s="446" t="n"/>
      <c r="AK38" s="446" t="n"/>
      <c r="AL38" s="446" t="n"/>
      <c r="AM38" s="446" t="n"/>
      <c r="AN38" s="446" t="n"/>
      <c r="AO38" s="2236" t="n"/>
      <c r="AP38" s="445" t="n"/>
      <c r="AQ38" s="445" t="n"/>
      <c r="AR38" s="2523" t="n"/>
      <c r="AS38" s="2519" t="n"/>
      <c r="AT38" s="440" t="n"/>
      <c r="AU38" s="440" t="n"/>
      <c r="BC38" s="3224" t="n"/>
      <c r="BL38" s="2061" t="n"/>
    </row>
    <row r="39" ht="15" customHeight="1" s="2885">
      <c r="A39" s="440" t="n"/>
      <c r="B39" s="1196" t="n"/>
      <c r="C39" s="440" t="n"/>
      <c r="D39" s="1985" t="n"/>
      <c r="E39" s="2237" t="n"/>
      <c r="F39" s="446" t="n"/>
      <c r="G39" s="446" t="n"/>
      <c r="H39" s="446" t="n"/>
      <c r="I39" s="446" t="n"/>
      <c r="J39" s="446" t="n"/>
      <c r="K39" s="446" t="n"/>
      <c r="L39" s="446" t="n"/>
      <c r="M39" s="446" t="n"/>
      <c r="N39" s="446" t="n"/>
      <c r="O39" s="446" t="n"/>
      <c r="P39" s="446" t="n"/>
      <c r="Q39" s="446" t="n"/>
      <c r="R39" s="446" t="n"/>
      <c r="S39" s="446" t="n"/>
      <c r="T39" s="446" t="n"/>
      <c r="U39" s="446" t="n"/>
      <c r="V39" s="446" t="n"/>
      <c r="W39" s="2236" t="n"/>
      <c r="X39" s="2236" t="n"/>
      <c r="Y39" s="2698" t="n"/>
      <c r="Z39" s="446" t="n"/>
      <c r="AA39" s="446" t="n"/>
      <c r="AB39" s="446" t="n"/>
      <c r="AC39" s="2698" t="n"/>
      <c r="AD39" s="446" t="n"/>
      <c r="AE39" s="446" t="n"/>
      <c r="AF39" s="446" t="n"/>
      <c r="AG39" s="446" t="n"/>
      <c r="AH39" s="446" t="n"/>
      <c r="AI39" s="446" t="n"/>
      <c r="AJ39" s="446" t="n"/>
      <c r="AK39" s="446" t="n"/>
      <c r="AL39" s="446" t="n"/>
      <c r="AM39" s="446" t="n"/>
      <c r="AN39" s="446" t="n"/>
      <c r="AO39" s="2236" t="n"/>
      <c r="AP39" s="445" t="n"/>
      <c r="AQ39" s="445" t="n"/>
      <c r="AR39" s="2523" t="n"/>
      <c r="AS39" s="2519" t="n"/>
      <c r="AT39" s="440" t="n"/>
      <c r="AU39" s="440" t="n"/>
      <c r="BC39" s="3224" t="n"/>
      <c r="BL39" s="2061" t="n"/>
    </row>
    <row r="40" ht="15" customHeight="1" s="2885">
      <c r="A40" s="440" t="n"/>
      <c r="B40" s="1196" t="n"/>
      <c r="C40" s="440" t="n"/>
      <c r="D40" s="1985" t="n"/>
      <c r="E40" s="2237" t="n"/>
      <c r="F40" s="446" t="n"/>
      <c r="G40" s="446" t="n"/>
      <c r="H40" s="446" t="n"/>
      <c r="I40" s="446" t="n"/>
      <c r="J40" s="446" t="n"/>
      <c r="K40" s="446" t="n"/>
      <c r="L40" s="446" t="n"/>
      <c r="M40" s="446" t="n"/>
      <c r="N40" s="446" t="n"/>
      <c r="O40" s="446" t="n"/>
      <c r="P40" s="446" t="n"/>
      <c r="Q40" s="446" t="n"/>
      <c r="R40" s="446" t="n"/>
      <c r="S40" s="446" t="n"/>
      <c r="T40" s="446" t="n"/>
      <c r="U40" s="446" t="n"/>
      <c r="V40" s="446" t="n"/>
      <c r="W40" s="2236" t="n"/>
      <c r="X40" s="2236" t="n"/>
      <c r="Y40" s="2698" t="n"/>
      <c r="Z40" s="446" t="n"/>
      <c r="AA40" s="446" t="n"/>
      <c r="AB40" s="446" t="n"/>
      <c r="AC40" s="2698" t="n"/>
      <c r="AD40" s="446" t="n"/>
      <c r="AE40" s="446" t="n"/>
      <c r="AF40" s="446" t="n"/>
      <c r="AG40" s="446" t="n"/>
      <c r="AH40" s="446" t="n"/>
      <c r="AI40" s="446" t="n"/>
      <c r="AJ40" s="446" t="n"/>
      <c r="AK40" s="446" t="n"/>
      <c r="AL40" s="446" t="n"/>
      <c r="AM40" s="446" t="n"/>
      <c r="AN40" s="446" t="n"/>
      <c r="AO40" s="2236" t="n"/>
      <c r="AP40" s="445" t="n"/>
      <c r="AQ40" s="445" t="n"/>
      <c r="AR40" s="2523" t="n"/>
      <c r="AS40" s="2519" t="n"/>
      <c r="AT40" s="440" t="n"/>
      <c r="AU40" s="440" t="n"/>
      <c r="BC40" s="3224" t="n"/>
      <c r="BL40" s="2061" t="n"/>
    </row>
    <row r="41" ht="15" customHeight="1" s="2885">
      <c r="A41" s="440" t="n"/>
      <c r="B41" s="1196" t="n"/>
      <c r="C41" s="440" t="n"/>
      <c r="D41" s="1985" t="n"/>
      <c r="E41" s="2237" t="n"/>
      <c r="F41" s="446" t="n"/>
      <c r="G41" s="446" t="n"/>
      <c r="H41" s="446" t="n"/>
      <c r="I41" s="446" t="n"/>
      <c r="J41" s="446" t="n"/>
      <c r="K41" s="446" t="n"/>
      <c r="L41" s="446" t="n"/>
      <c r="M41" s="446" t="n"/>
      <c r="N41" s="446" t="n"/>
      <c r="O41" s="446" t="n"/>
      <c r="P41" s="446" t="n"/>
      <c r="Q41" s="446" t="n"/>
      <c r="R41" s="446" t="n"/>
      <c r="S41" s="446" t="n"/>
      <c r="T41" s="446" t="n"/>
      <c r="U41" s="446" t="n"/>
      <c r="V41" s="446" t="n"/>
      <c r="W41" s="2236" t="n"/>
      <c r="X41" s="2236" t="n"/>
      <c r="Y41" s="2698" t="n"/>
      <c r="Z41" s="446" t="n"/>
      <c r="AA41" s="446" t="n"/>
      <c r="AB41" s="446" t="n"/>
      <c r="AC41" s="2698" t="n"/>
      <c r="AD41" s="446" t="n"/>
      <c r="AE41" s="446" t="n"/>
      <c r="AF41" s="446" t="n"/>
      <c r="AG41" s="446" t="n"/>
      <c r="AH41" s="446" t="n"/>
      <c r="AI41" s="446" t="n"/>
      <c r="AJ41" s="446" t="n"/>
      <c r="AK41" s="446" t="n"/>
      <c r="AL41" s="446" t="n"/>
      <c r="AM41" s="446" t="n"/>
      <c r="AN41" s="446" t="n"/>
      <c r="AO41" s="2236" t="n"/>
      <c r="AP41" s="445" t="n"/>
      <c r="AQ41" s="445" t="n"/>
      <c r="AR41" s="2523" t="n"/>
      <c r="AS41" s="2519" t="n"/>
      <c r="AT41" s="440" t="n"/>
      <c r="AU41" s="440" t="n"/>
      <c r="BC41" s="3224" t="n"/>
      <c r="BL41" s="2061" t="n"/>
    </row>
    <row r="42" ht="15" customHeight="1" s="2885">
      <c r="A42" s="440" t="n"/>
      <c r="B42" s="1196" t="n"/>
      <c r="C42" s="440" t="n"/>
      <c r="D42" s="1985" t="n"/>
      <c r="E42" s="2237" t="n"/>
      <c r="F42" s="446" t="n"/>
      <c r="G42" s="446" t="n"/>
      <c r="H42" s="446" t="n"/>
      <c r="I42" s="446" t="n"/>
      <c r="J42" s="446" t="n"/>
      <c r="K42" s="446" t="n"/>
      <c r="L42" s="446" t="n"/>
      <c r="M42" s="446" t="n"/>
      <c r="N42" s="446" t="n"/>
      <c r="O42" s="446" t="n"/>
      <c r="P42" s="446" t="n"/>
      <c r="Q42" s="446" t="n"/>
      <c r="R42" s="446" t="n"/>
      <c r="S42" s="446" t="n"/>
      <c r="T42" s="446" t="n"/>
      <c r="U42" s="446" t="n"/>
      <c r="V42" s="446" t="n"/>
      <c r="W42" s="2236" t="n"/>
      <c r="X42" s="2236" t="n"/>
      <c r="Y42" s="2698" t="n"/>
      <c r="Z42" s="446" t="n"/>
      <c r="AA42" s="446" t="n"/>
      <c r="AB42" s="446" t="n"/>
      <c r="AC42" s="2698" t="n"/>
      <c r="AD42" s="446" t="n"/>
      <c r="AE42" s="446" t="n"/>
      <c r="AF42" s="446" t="n"/>
      <c r="AG42" s="446" t="n"/>
      <c r="AH42" s="446" t="n"/>
      <c r="AI42" s="446" t="n"/>
      <c r="AJ42" s="446" t="n"/>
      <c r="AK42" s="446" t="n"/>
      <c r="AL42" s="446" t="n"/>
      <c r="AM42" s="446" t="n"/>
      <c r="AN42" s="446" t="n"/>
      <c r="AO42" s="2236" t="n"/>
      <c r="AP42" s="445" t="n"/>
      <c r="AQ42" s="445" t="n"/>
      <c r="AR42" s="2523" t="n"/>
      <c r="AS42" s="2519" t="n"/>
      <c r="AT42" s="440" t="n"/>
      <c r="AU42" s="440" t="n"/>
      <c r="BC42" s="3224" t="n"/>
      <c r="BL42" s="2061" t="n"/>
    </row>
    <row r="43" ht="15" customHeight="1" s="2885">
      <c r="A43" s="440" t="n"/>
      <c r="B43" s="1196" t="n"/>
      <c r="C43" s="440" t="n"/>
      <c r="D43" s="1985" t="n"/>
      <c r="E43" s="2237" t="n"/>
      <c r="F43" s="446" t="n"/>
      <c r="G43" s="446" t="n"/>
      <c r="H43" s="446" t="n"/>
      <c r="I43" s="446" t="n"/>
      <c r="J43" s="446" t="n"/>
      <c r="K43" s="446" t="n"/>
      <c r="L43" s="446" t="n"/>
      <c r="M43" s="446" t="n"/>
      <c r="N43" s="446" t="n"/>
      <c r="O43" s="446" t="n"/>
      <c r="P43" s="446" t="n"/>
      <c r="Q43" s="446" t="n"/>
      <c r="R43" s="446" t="n"/>
      <c r="S43" s="446" t="n"/>
      <c r="T43" s="446" t="n"/>
      <c r="U43" s="446" t="n"/>
      <c r="V43" s="446" t="n"/>
      <c r="W43" s="2236" t="n"/>
      <c r="X43" s="2236" t="n"/>
      <c r="Y43" s="2698" t="n"/>
      <c r="Z43" s="446" t="n"/>
      <c r="AA43" s="446" t="n"/>
      <c r="AB43" s="446" t="n"/>
      <c r="AC43" s="2698" t="n"/>
      <c r="AD43" s="446" t="n"/>
      <c r="AE43" s="446" t="n"/>
      <c r="AF43" s="446" t="n"/>
      <c r="AG43" s="446" t="n"/>
      <c r="AH43" s="446" t="n"/>
      <c r="AI43" s="446" t="n"/>
      <c r="AJ43" s="446" t="n"/>
      <c r="AK43" s="446" t="n"/>
      <c r="AL43" s="446" t="n"/>
      <c r="AM43" s="446" t="n"/>
      <c r="AN43" s="446" t="n"/>
      <c r="AO43" s="2236" t="n"/>
      <c r="AP43" s="445" t="n"/>
      <c r="AQ43" s="445" t="n"/>
      <c r="AR43" s="2523" t="n"/>
      <c r="AS43" s="2519" t="n"/>
      <c r="AT43" s="440" t="n"/>
      <c r="AU43" s="440" t="n"/>
      <c r="BC43" s="3224" t="n"/>
      <c r="BL43" s="2061" t="n"/>
    </row>
    <row r="44" ht="15" customHeight="1" s="2885">
      <c r="A44" s="440" t="n"/>
      <c r="B44" s="1196" t="n"/>
      <c r="C44" s="440" t="n"/>
      <c r="D44" s="1985" t="n"/>
      <c r="E44" s="2237" t="n"/>
      <c r="F44" s="446" t="n"/>
      <c r="G44" s="446" t="n"/>
      <c r="H44" s="446" t="n"/>
      <c r="I44" s="446" t="n"/>
      <c r="J44" s="446" t="n"/>
      <c r="K44" s="446" t="n"/>
      <c r="L44" s="446" t="n"/>
      <c r="M44" s="446" t="n"/>
      <c r="N44" s="446" t="n"/>
      <c r="O44" s="446" t="n"/>
      <c r="P44" s="446" t="n"/>
      <c r="Q44" s="446" t="n"/>
      <c r="R44" s="446" t="n"/>
      <c r="S44" s="446" t="n"/>
      <c r="T44" s="446" t="n"/>
      <c r="U44" s="446" t="n"/>
      <c r="V44" s="446" t="n"/>
      <c r="W44" s="2236" t="n"/>
      <c r="X44" s="2236" t="n"/>
      <c r="Y44" s="2698" t="n"/>
      <c r="Z44" s="446" t="n"/>
      <c r="AA44" s="446" t="n"/>
      <c r="AB44" s="446" t="n"/>
      <c r="AC44" s="2698" t="n"/>
      <c r="AD44" s="446" t="n"/>
      <c r="AE44" s="446" t="n"/>
      <c r="AF44" s="446" t="n"/>
      <c r="AG44" s="446" t="n"/>
      <c r="AH44" s="446" t="n"/>
      <c r="AI44" s="446" t="n"/>
      <c r="AJ44" s="446" t="n"/>
      <c r="AK44" s="446" t="n"/>
      <c r="AL44" s="446" t="n"/>
      <c r="AM44" s="446" t="n"/>
      <c r="AN44" s="446" t="n"/>
      <c r="AO44" s="2236" t="n"/>
      <c r="AP44" s="445" t="n"/>
      <c r="AQ44" s="445" t="n"/>
      <c r="AR44" s="2523" t="n"/>
      <c r="AS44" s="2519" t="n"/>
      <c r="AT44" s="440" t="n"/>
      <c r="AU44" s="440" t="n"/>
      <c r="BC44" s="3224" t="n"/>
      <c r="BL44" s="2061" t="n"/>
    </row>
    <row r="45" ht="15" customHeight="1" s="2885">
      <c r="A45" s="440" t="n"/>
      <c r="B45" s="1196" t="n"/>
      <c r="C45" s="440" t="n"/>
      <c r="D45" s="1985" t="n"/>
      <c r="E45" s="2237" t="n"/>
      <c r="F45" s="446" t="n"/>
      <c r="G45" s="446" t="n"/>
      <c r="H45" s="446" t="n"/>
      <c r="I45" s="446" t="n"/>
      <c r="J45" s="446" t="n"/>
      <c r="K45" s="446" t="n"/>
      <c r="L45" s="446" t="n"/>
      <c r="M45" s="446" t="n"/>
      <c r="N45" s="446" t="n"/>
      <c r="O45" s="446" t="n"/>
      <c r="P45" s="446" t="n"/>
      <c r="Q45" s="446" t="n"/>
      <c r="R45" s="446" t="n"/>
      <c r="S45" s="446" t="n"/>
      <c r="T45" s="446" t="n"/>
      <c r="U45" s="446" t="n"/>
      <c r="V45" s="446" t="n"/>
      <c r="W45" s="2236" t="n"/>
      <c r="X45" s="2236" t="n"/>
      <c r="Y45" s="2698" t="n"/>
      <c r="Z45" s="446" t="n"/>
      <c r="AA45" s="446" t="n"/>
      <c r="AB45" s="446" t="n"/>
      <c r="AC45" s="2698" t="n"/>
      <c r="AD45" s="446" t="n"/>
      <c r="AE45" s="446" t="n"/>
      <c r="AF45" s="446" t="n"/>
      <c r="AG45" s="446" t="n"/>
      <c r="AH45" s="446" t="n"/>
      <c r="AI45" s="446" t="n"/>
      <c r="AJ45" s="446" t="n"/>
      <c r="AK45" s="446" t="n"/>
      <c r="AL45" s="446" t="n"/>
      <c r="AM45" s="446" t="n"/>
      <c r="AN45" s="446" t="n"/>
      <c r="AO45" s="2236" t="n"/>
      <c r="AP45" s="445" t="n"/>
      <c r="AQ45" s="445" t="n"/>
      <c r="AR45" s="2523" t="n"/>
      <c r="AS45" s="2519" t="n"/>
      <c r="AT45" s="440" t="n"/>
      <c r="AU45" s="440" t="n"/>
      <c r="BC45" s="3224" t="n"/>
      <c r="BL45" s="2061" t="n"/>
    </row>
    <row r="46" ht="15" customHeight="1" s="2885">
      <c r="A46" s="440" t="n"/>
      <c r="B46" s="1196" t="n"/>
      <c r="C46" s="440" t="n"/>
      <c r="D46" s="1985" t="n"/>
      <c r="E46" s="2237" t="n"/>
      <c r="F46" s="446" t="n"/>
      <c r="G46" s="446" t="n"/>
      <c r="H46" s="446" t="n"/>
      <c r="I46" s="446" t="n"/>
      <c r="J46" s="446" t="n"/>
      <c r="K46" s="446" t="n"/>
      <c r="L46" s="446" t="n"/>
      <c r="M46" s="446" t="n"/>
      <c r="N46" s="446" t="n"/>
      <c r="O46" s="446" t="n"/>
      <c r="P46" s="446" t="n"/>
      <c r="Q46" s="446" t="n"/>
      <c r="R46" s="446" t="n"/>
      <c r="S46" s="446" t="n"/>
      <c r="T46" s="446" t="n"/>
      <c r="U46" s="446" t="n"/>
      <c r="V46" s="446" t="n"/>
      <c r="W46" s="2236" t="n"/>
      <c r="X46" s="2236" t="n"/>
      <c r="Y46" s="2698" t="n"/>
      <c r="Z46" s="446" t="n"/>
      <c r="AA46" s="446" t="n"/>
      <c r="AB46" s="446" t="n"/>
      <c r="AC46" s="2698" t="n"/>
      <c r="AD46" s="446" t="n"/>
      <c r="AE46" s="446" t="n"/>
      <c r="AF46" s="446" t="n"/>
      <c r="AG46" s="446" t="n"/>
      <c r="AH46" s="446" t="n"/>
      <c r="AI46" s="446" t="n"/>
      <c r="AJ46" s="446" t="n"/>
      <c r="AK46" s="446" t="n"/>
      <c r="AL46" s="446" t="n"/>
      <c r="AM46" s="446" t="n"/>
      <c r="AN46" s="446" t="n"/>
      <c r="AO46" s="2236" t="n"/>
      <c r="AP46" s="445" t="n"/>
      <c r="AQ46" s="445" t="n"/>
      <c r="AR46" s="2523" t="n"/>
      <c r="AS46" s="2519" t="n"/>
      <c r="AT46" s="440" t="n"/>
      <c r="AU46" s="440" t="n"/>
      <c r="BC46" s="3224" t="n"/>
      <c r="BL46" s="2061" t="n"/>
    </row>
    <row r="47" ht="15" customHeight="1" s="2885">
      <c r="A47" s="440" t="n"/>
      <c r="B47" s="1196" t="n"/>
      <c r="C47" s="440" t="n"/>
      <c r="D47" s="1985" t="n"/>
      <c r="E47" s="2237" t="n"/>
      <c r="F47" s="446" t="n"/>
      <c r="G47" s="446" t="n"/>
      <c r="H47" s="446" t="n"/>
      <c r="I47" s="446" t="n"/>
      <c r="J47" s="446" t="n"/>
      <c r="K47" s="446" t="n"/>
      <c r="L47" s="446" t="n"/>
      <c r="M47" s="446" t="n"/>
      <c r="N47" s="446" t="n"/>
      <c r="O47" s="446" t="n"/>
      <c r="P47" s="446" t="n"/>
      <c r="Q47" s="446" t="n"/>
      <c r="R47" s="446" t="n"/>
      <c r="S47" s="446" t="n"/>
      <c r="T47" s="446" t="n"/>
      <c r="U47" s="446" t="n"/>
      <c r="V47" s="446" t="n"/>
      <c r="W47" s="2236" t="n"/>
      <c r="X47" s="2236" t="n"/>
      <c r="Y47" s="2698" t="n"/>
      <c r="Z47" s="446" t="n"/>
      <c r="AA47" s="446" t="n"/>
      <c r="AB47" s="446" t="n"/>
      <c r="AC47" s="2698" t="n"/>
      <c r="AD47" s="446" t="n"/>
      <c r="AE47" s="446" t="n"/>
      <c r="AF47" s="446" t="n"/>
      <c r="AG47" s="446" t="n"/>
      <c r="AH47" s="446" t="n"/>
      <c r="AI47" s="446" t="n"/>
      <c r="AJ47" s="446" t="n"/>
      <c r="AK47" s="446" t="n"/>
      <c r="AL47" s="446" t="n"/>
      <c r="AM47" s="446" t="n"/>
      <c r="AN47" s="446" t="n"/>
      <c r="AO47" s="2236" t="n"/>
      <c r="AP47" s="445" t="n"/>
      <c r="AQ47" s="445" t="n"/>
      <c r="AR47" s="2523" t="n"/>
      <c r="AS47" s="2519" t="n"/>
      <c r="AT47" s="440" t="n"/>
      <c r="AU47" s="440" t="n"/>
      <c r="BC47" s="3224" t="n"/>
      <c r="BL47" s="2061" t="n"/>
    </row>
    <row r="48" ht="15" customFormat="1" customHeight="1" s="300">
      <c r="A48" s="447" t="n"/>
      <c r="B48" s="1193" t="n"/>
      <c r="C48" s="447" t="n"/>
      <c r="D48" s="1985" t="n"/>
      <c r="E48" s="2235" t="n"/>
      <c r="F48" s="2059" t="n"/>
      <c r="G48" s="2059" t="n"/>
      <c r="H48" s="2059" t="n"/>
      <c r="I48" s="2059" t="n"/>
      <c r="J48" s="2059" t="n"/>
      <c r="K48" s="2059" t="n"/>
      <c r="L48" s="2059" t="n"/>
      <c r="M48" s="2059" t="n"/>
      <c r="N48" s="2059" t="n"/>
      <c r="O48" s="2059" t="n"/>
      <c r="P48" s="2059" t="n"/>
      <c r="Q48" s="2059" t="n"/>
      <c r="R48" s="2059" t="n"/>
      <c r="S48" s="2059" t="n"/>
      <c r="T48" s="2059" t="n"/>
      <c r="U48" s="2059" t="n"/>
      <c r="V48" s="2059" t="n"/>
      <c r="W48" s="2238" t="n"/>
      <c r="X48" s="2238" t="n"/>
      <c r="Y48" s="2699" t="n"/>
      <c r="Z48" s="2059" t="n"/>
      <c r="AA48" s="2059" t="n"/>
      <c r="AB48" s="2059" t="n"/>
      <c r="AC48" s="2699" t="n"/>
      <c r="AD48" s="2059" t="n"/>
      <c r="AE48" s="2059" t="n"/>
      <c r="AF48" s="2059" t="n"/>
      <c r="AG48" s="2059" t="n"/>
      <c r="AH48" s="2059" t="n"/>
      <c r="AI48" s="2059" t="n"/>
      <c r="AJ48" s="2059" t="n"/>
      <c r="AK48" s="2059" t="n"/>
      <c r="AL48" s="2059" t="n"/>
      <c r="AM48" s="2059" t="n"/>
      <c r="AN48" s="2059" t="n"/>
      <c r="AO48" s="2238" t="n"/>
      <c r="AP48" s="1286" t="n"/>
      <c r="AQ48" s="1286" t="n"/>
      <c r="AR48" s="2524" t="n"/>
      <c r="AS48" s="2522" t="n"/>
      <c r="AT48" s="447" t="n"/>
      <c r="AU48" s="447" t="n"/>
      <c r="BC48" s="3224" t="n"/>
      <c r="BL48" s="2062" t="n"/>
    </row>
    <row r="49" ht="15" customHeight="1" s="2885">
      <c r="A49" s="440" t="n"/>
      <c r="B49" s="1196" t="n"/>
      <c r="C49" s="440" t="n"/>
      <c r="D49" s="1985" t="n"/>
      <c r="E49" s="2235" t="n"/>
      <c r="F49" s="446" t="n"/>
      <c r="G49" s="446" t="n"/>
      <c r="H49" s="446" t="n"/>
      <c r="I49" s="446" t="n"/>
      <c r="J49" s="446" t="n"/>
      <c r="K49" s="446" t="n"/>
      <c r="L49" s="446" t="n"/>
      <c r="M49" s="446" t="n"/>
      <c r="N49" s="446" t="n"/>
      <c r="O49" s="446" t="n"/>
      <c r="P49" s="446" t="n"/>
      <c r="Q49" s="446" t="n"/>
      <c r="R49" s="446" t="n"/>
      <c r="S49" s="446" t="n"/>
      <c r="T49" s="446" t="n"/>
      <c r="U49" s="446" t="n"/>
      <c r="V49" s="446" t="n"/>
      <c r="W49" s="2236" t="n"/>
      <c r="X49" s="2236" t="n"/>
      <c r="Y49" s="2698" t="n"/>
      <c r="Z49" s="446" t="n"/>
      <c r="AA49" s="446" t="n"/>
      <c r="AB49" s="446" t="n"/>
      <c r="AC49" s="2698" t="n"/>
      <c r="AD49" s="446" t="n"/>
      <c r="AE49" s="446" t="n"/>
      <c r="AF49" s="446" t="n"/>
      <c r="AG49" s="446" t="n"/>
      <c r="AH49" s="446" t="n"/>
      <c r="AI49" s="446" t="n"/>
      <c r="AJ49" s="446" t="n"/>
      <c r="AK49" s="446" t="n"/>
      <c r="AL49" s="446" t="n"/>
      <c r="AM49" s="446" t="n"/>
      <c r="AN49" s="446" t="n"/>
      <c r="AO49" s="2236" t="n"/>
      <c r="AP49" s="445" t="n"/>
      <c r="AQ49" s="445" t="n"/>
      <c r="AR49" s="2523" t="n"/>
      <c r="AS49" s="2519" t="n"/>
      <c r="AT49" s="440" t="n"/>
      <c r="AU49" s="440" t="n"/>
      <c r="BC49" s="3224" t="n"/>
      <c r="BL49" s="2061" t="n"/>
    </row>
    <row r="50" ht="15" customHeight="1" s="2885">
      <c r="A50" s="440" t="n"/>
      <c r="B50" s="1196" t="n"/>
      <c r="C50" s="440" t="n"/>
      <c r="D50" s="1985" t="n"/>
      <c r="E50" s="2235" t="n"/>
      <c r="F50" s="446" t="n"/>
      <c r="G50" s="446" t="n"/>
      <c r="H50" s="446" t="n"/>
      <c r="I50" s="446" t="n"/>
      <c r="J50" s="446" t="n"/>
      <c r="K50" s="446" t="n"/>
      <c r="L50" s="446" t="n"/>
      <c r="M50" s="446" t="n"/>
      <c r="N50" s="446" t="n"/>
      <c r="O50" s="446" t="n"/>
      <c r="P50" s="446" t="n"/>
      <c r="Q50" s="446" t="n"/>
      <c r="R50" s="446" t="n"/>
      <c r="S50" s="446" t="n"/>
      <c r="T50" s="446" t="n"/>
      <c r="U50" s="446" t="n"/>
      <c r="V50" s="446" t="n"/>
      <c r="W50" s="2236" t="n"/>
      <c r="X50" s="2236" t="n"/>
      <c r="Y50" s="2698" t="n"/>
      <c r="Z50" s="446" t="n"/>
      <c r="AA50" s="446" t="n"/>
      <c r="AB50" s="446" t="n"/>
      <c r="AC50" s="2698" t="n"/>
      <c r="AD50" s="446" t="n"/>
      <c r="AE50" s="446" t="n"/>
      <c r="AF50" s="446" t="n"/>
      <c r="AG50" s="446" t="n"/>
      <c r="AH50" s="446" t="n"/>
      <c r="AI50" s="446" t="n"/>
      <c r="AJ50" s="446" t="n"/>
      <c r="AK50" s="446" t="n"/>
      <c r="AL50" s="446" t="n"/>
      <c r="AM50" s="446" t="n"/>
      <c r="AN50" s="446" t="n"/>
      <c r="AO50" s="2236" t="n"/>
      <c r="AP50" s="445" t="n"/>
      <c r="AQ50" s="445" t="n"/>
      <c r="AR50" s="2523" t="n"/>
      <c r="AS50" s="2519" t="n"/>
      <c r="AT50" s="440" t="n"/>
      <c r="AU50" s="440" t="n"/>
      <c r="BC50" s="3224" t="n"/>
      <c r="BL50" s="2061" t="n"/>
    </row>
    <row r="51" ht="15" customHeight="1" s="2885">
      <c r="A51" s="440" t="n"/>
      <c r="B51" s="1196" t="n"/>
      <c r="C51" s="440" t="n"/>
      <c r="D51" s="1985" t="n"/>
      <c r="E51" s="2237" t="n"/>
      <c r="F51" s="446" t="n"/>
      <c r="G51" s="446" t="n"/>
      <c r="H51" s="446" t="n"/>
      <c r="I51" s="446" t="n"/>
      <c r="J51" s="446" t="n"/>
      <c r="K51" s="446" t="n"/>
      <c r="L51" s="446" t="n"/>
      <c r="M51" s="446" t="n"/>
      <c r="N51" s="446" t="n"/>
      <c r="O51" s="446" t="n"/>
      <c r="P51" s="446" t="n"/>
      <c r="Q51" s="446" t="n"/>
      <c r="R51" s="446" t="n"/>
      <c r="S51" s="446" t="n"/>
      <c r="T51" s="446" t="n"/>
      <c r="U51" s="446" t="n"/>
      <c r="V51" s="446" t="n"/>
      <c r="W51" s="2236" t="n"/>
      <c r="X51" s="2236" t="n"/>
      <c r="Y51" s="2698" t="n"/>
      <c r="Z51" s="446" t="n"/>
      <c r="AA51" s="446" t="n"/>
      <c r="AB51" s="446" t="n"/>
      <c r="AC51" s="2698" t="n"/>
      <c r="AD51" s="446" t="n"/>
      <c r="AE51" s="446" t="n"/>
      <c r="AF51" s="446" t="n"/>
      <c r="AG51" s="446" t="n"/>
      <c r="AH51" s="446" t="n"/>
      <c r="AI51" s="446" t="n"/>
      <c r="AJ51" s="446" t="n"/>
      <c r="AK51" s="446" t="n"/>
      <c r="AL51" s="446" t="n"/>
      <c r="AM51" s="446" t="n"/>
      <c r="AN51" s="446" t="n"/>
      <c r="AO51" s="2236" t="n"/>
      <c r="AP51" s="445" t="n"/>
      <c r="AQ51" s="445" t="n"/>
      <c r="AR51" s="2523" t="n"/>
      <c r="AS51" s="2519" t="n"/>
      <c r="AT51" s="440" t="n"/>
      <c r="AU51" s="440" t="n"/>
      <c r="BC51" s="3224" t="n"/>
      <c r="BL51" s="2061" t="n"/>
    </row>
    <row r="52" ht="15" customHeight="1" s="2885">
      <c r="A52" s="440" t="n"/>
      <c r="B52" s="1196" t="n"/>
      <c r="C52" s="440" t="n"/>
      <c r="D52" s="1985" t="n"/>
      <c r="E52" s="2237" t="n"/>
      <c r="F52" s="446" t="n"/>
      <c r="G52" s="446" t="n"/>
      <c r="H52" s="446" t="n"/>
      <c r="I52" s="446" t="n"/>
      <c r="J52" s="446" t="n"/>
      <c r="K52" s="446" t="n"/>
      <c r="L52" s="446" t="n"/>
      <c r="M52" s="446" t="n"/>
      <c r="N52" s="446" t="n"/>
      <c r="O52" s="446" t="n"/>
      <c r="P52" s="446" t="n"/>
      <c r="Q52" s="446" t="n"/>
      <c r="R52" s="446" t="n"/>
      <c r="S52" s="446" t="n"/>
      <c r="T52" s="446" t="n"/>
      <c r="U52" s="446" t="n"/>
      <c r="V52" s="446" t="n"/>
      <c r="W52" s="2236" t="n"/>
      <c r="X52" s="2236" t="n"/>
      <c r="Y52" s="2698" t="n"/>
      <c r="Z52" s="446" t="n"/>
      <c r="AA52" s="446" t="n"/>
      <c r="AB52" s="446" t="n"/>
      <c r="AC52" s="2698" t="n"/>
      <c r="AD52" s="446" t="n"/>
      <c r="AE52" s="446" t="n"/>
      <c r="AF52" s="446" t="n"/>
      <c r="AG52" s="446" t="n"/>
      <c r="AH52" s="446" t="n"/>
      <c r="AI52" s="446" t="n"/>
      <c r="AJ52" s="446" t="n"/>
      <c r="AK52" s="446" t="n"/>
      <c r="AL52" s="446" t="n"/>
      <c r="AM52" s="446" t="n"/>
      <c r="AN52" s="446" t="n"/>
      <c r="AO52" s="2236" t="n"/>
      <c r="AP52" s="445" t="n"/>
      <c r="AQ52" s="445" t="n"/>
      <c r="AR52" s="2523" t="n"/>
      <c r="AS52" s="2519" t="n"/>
      <c r="AT52" s="440" t="n"/>
      <c r="AU52" s="440" t="n"/>
      <c r="BC52" s="3224" t="n"/>
      <c r="BL52" s="2061" t="n"/>
    </row>
    <row r="53" ht="15" customHeight="1" s="2885">
      <c r="A53" s="440" t="n"/>
      <c r="B53" s="1196" t="n"/>
      <c r="C53" s="440" t="n"/>
      <c r="D53" s="1985" t="n"/>
      <c r="E53" s="2237" t="n"/>
      <c r="F53" s="446" t="n"/>
      <c r="G53" s="446" t="n"/>
      <c r="H53" s="446" t="n"/>
      <c r="I53" s="446" t="n"/>
      <c r="J53" s="446" t="n"/>
      <c r="K53" s="446" t="n"/>
      <c r="L53" s="446" t="n"/>
      <c r="M53" s="446" t="n"/>
      <c r="N53" s="446" t="n"/>
      <c r="O53" s="446" t="n"/>
      <c r="P53" s="446" t="n"/>
      <c r="Q53" s="446" t="n"/>
      <c r="R53" s="446" t="n"/>
      <c r="S53" s="446" t="n"/>
      <c r="T53" s="446" t="n"/>
      <c r="U53" s="446" t="n"/>
      <c r="V53" s="446" t="n"/>
      <c r="W53" s="2236" t="n"/>
      <c r="X53" s="2236" t="n"/>
      <c r="Y53" s="2698" t="n"/>
      <c r="Z53" s="446" t="n"/>
      <c r="AA53" s="446" t="n"/>
      <c r="AB53" s="446" t="n"/>
      <c r="AC53" s="2698" t="n"/>
      <c r="AD53" s="446" t="n"/>
      <c r="AE53" s="446" t="n"/>
      <c r="AF53" s="446" t="n"/>
      <c r="AG53" s="446" t="n"/>
      <c r="AH53" s="446" t="n"/>
      <c r="AI53" s="446" t="n"/>
      <c r="AJ53" s="446" t="n"/>
      <c r="AK53" s="446" t="n"/>
      <c r="AL53" s="446" t="n"/>
      <c r="AM53" s="446" t="n"/>
      <c r="AN53" s="446" t="n"/>
      <c r="AO53" s="2236" t="n"/>
      <c r="AP53" s="445" t="n"/>
      <c r="AQ53" s="445" t="n"/>
      <c r="AR53" s="2523" t="n"/>
      <c r="AS53" s="2519" t="n"/>
      <c r="AT53" s="440" t="n"/>
      <c r="AU53" s="440" t="n"/>
      <c r="BC53" s="3224" t="n"/>
      <c r="BL53" s="2061" t="n"/>
    </row>
    <row r="54" ht="15" customHeight="1" s="2885">
      <c r="A54" s="440" t="n"/>
      <c r="B54" s="1196" t="n"/>
      <c r="C54" s="440" t="n"/>
      <c r="D54" s="1985" t="n"/>
      <c r="E54" s="2237" t="n"/>
      <c r="F54" s="446" t="n"/>
      <c r="G54" s="446" t="n"/>
      <c r="H54" s="446" t="n"/>
      <c r="I54" s="446" t="n"/>
      <c r="J54" s="446" t="n"/>
      <c r="K54" s="446" t="n"/>
      <c r="L54" s="446" t="n"/>
      <c r="M54" s="446" t="n"/>
      <c r="N54" s="446" t="n"/>
      <c r="O54" s="446" t="n"/>
      <c r="P54" s="446" t="n"/>
      <c r="Q54" s="446" t="n"/>
      <c r="R54" s="446" t="n"/>
      <c r="S54" s="446" t="n"/>
      <c r="T54" s="446" t="n"/>
      <c r="U54" s="446" t="n"/>
      <c r="V54" s="446" t="n"/>
      <c r="W54" s="2236" t="n"/>
      <c r="X54" s="2236" t="n"/>
      <c r="Y54" s="2698" t="n"/>
      <c r="Z54" s="446" t="n"/>
      <c r="AA54" s="446" t="n"/>
      <c r="AB54" s="446" t="n"/>
      <c r="AC54" s="2698" t="n"/>
      <c r="AD54" s="446" t="n"/>
      <c r="AE54" s="446" t="n"/>
      <c r="AF54" s="446" t="n"/>
      <c r="AG54" s="446" t="n"/>
      <c r="AH54" s="446" t="n"/>
      <c r="AI54" s="446" t="n"/>
      <c r="AJ54" s="446" t="n"/>
      <c r="AK54" s="446" t="n"/>
      <c r="AL54" s="446" t="n"/>
      <c r="AM54" s="446" t="n"/>
      <c r="AN54" s="446" t="n"/>
      <c r="AO54" s="2236" t="n"/>
      <c r="AP54" s="445" t="n"/>
      <c r="AQ54" s="445" t="n"/>
      <c r="AR54" s="2523" t="n"/>
      <c r="AS54" s="2519" t="n"/>
      <c r="AT54" s="440" t="n"/>
      <c r="AU54" s="440" t="n"/>
      <c r="BC54" s="3224" t="n"/>
      <c r="BL54" s="2061" t="n"/>
    </row>
    <row r="55" ht="15" customHeight="1" s="2885">
      <c r="A55" s="440" t="n"/>
      <c r="B55" s="1196" t="n"/>
      <c r="C55" s="440" t="n"/>
      <c r="D55" s="1985" t="n"/>
      <c r="E55" s="2237" t="n"/>
      <c r="F55" s="446" t="n"/>
      <c r="G55" s="446" t="n"/>
      <c r="H55" s="446" t="n"/>
      <c r="I55" s="446" t="n"/>
      <c r="J55" s="446" t="n"/>
      <c r="K55" s="446" t="n"/>
      <c r="L55" s="446" t="n"/>
      <c r="M55" s="446" t="n"/>
      <c r="N55" s="446" t="n"/>
      <c r="O55" s="446" t="n"/>
      <c r="P55" s="446" t="n"/>
      <c r="Q55" s="446" t="n"/>
      <c r="R55" s="446" t="n"/>
      <c r="S55" s="446" t="n"/>
      <c r="T55" s="446" t="n"/>
      <c r="U55" s="446" t="n"/>
      <c r="V55" s="446" t="n"/>
      <c r="W55" s="2236" t="n"/>
      <c r="X55" s="2236" t="n"/>
      <c r="Y55" s="2698" t="n"/>
      <c r="Z55" s="446" t="n"/>
      <c r="AA55" s="446" t="n"/>
      <c r="AB55" s="446" t="n"/>
      <c r="AC55" s="2698" t="n"/>
      <c r="AD55" s="446" t="n"/>
      <c r="AE55" s="446" t="n"/>
      <c r="AF55" s="446" t="n"/>
      <c r="AG55" s="446" t="n"/>
      <c r="AH55" s="446" t="n"/>
      <c r="AI55" s="446" t="n"/>
      <c r="AJ55" s="446" t="n"/>
      <c r="AK55" s="446" t="n"/>
      <c r="AL55" s="446" t="n"/>
      <c r="AM55" s="446" t="n"/>
      <c r="AN55" s="446" t="n"/>
      <c r="AO55" s="2236" t="n"/>
      <c r="AP55" s="445" t="n"/>
      <c r="AQ55" s="445" t="n"/>
      <c r="AR55" s="2523" t="n"/>
      <c r="AS55" s="2519" t="n"/>
      <c r="AT55" s="440" t="n"/>
      <c r="AU55" s="440" t="n"/>
      <c r="BC55" s="3224" t="n"/>
      <c r="BL55" s="2061" t="n"/>
    </row>
    <row r="56" ht="15" customHeight="1" s="2885">
      <c r="A56" s="440" t="n"/>
      <c r="B56" s="1196" t="n"/>
      <c r="C56" s="440" t="n"/>
      <c r="D56" s="1985" t="n"/>
      <c r="E56" s="2237" t="n"/>
      <c r="F56" s="446" t="n"/>
      <c r="G56" s="446" t="n"/>
      <c r="H56" s="446" t="n"/>
      <c r="I56" s="446" t="n"/>
      <c r="J56" s="446" t="n"/>
      <c r="K56" s="446" t="n"/>
      <c r="L56" s="446" t="n"/>
      <c r="M56" s="446" t="n"/>
      <c r="N56" s="446" t="n"/>
      <c r="O56" s="446" t="n"/>
      <c r="P56" s="446" t="n"/>
      <c r="Q56" s="446" t="n"/>
      <c r="R56" s="446" t="n"/>
      <c r="S56" s="446" t="n"/>
      <c r="T56" s="446" t="n"/>
      <c r="U56" s="446" t="n"/>
      <c r="V56" s="446" t="n"/>
      <c r="W56" s="2236" t="n"/>
      <c r="X56" s="2236" t="n"/>
      <c r="Y56" s="2698" t="n"/>
      <c r="Z56" s="446" t="n"/>
      <c r="AA56" s="446" t="n"/>
      <c r="AB56" s="446" t="n"/>
      <c r="AC56" s="2698" t="n"/>
      <c r="AD56" s="446" t="n"/>
      <c r="AE56" s="446" t="n"/>
      <c r="AF56" s="446" t="n"/>
      <c r="AG56" s="446" t="n"/>
      <c r="AH56" s="446" t="n"/>
      <c r="AI56" s="446" t="n"/>
      <c r="AJ56" s="446" t="n"/>
      <c r="AK56" s="446" t="n"/>
      <c r="AL56" s="446" t="n"/>
      <c r="AM56" s="446" t="n"/>
      <c r="AN56" s="446" t="n"/>
      <c r="AO56" s="2236" t="n"/>
      <c r="AP56" s="445" t="n"/>
      <c r="AQ56" s="445" t="n"/>
      <c r="AR56" s="2523" t="n"/>
      <c r="AS56" s="2519" t="n"/>
      <c r="AT56" s="440" t="n"/>
      <c r="AU56" s="440" t="n"/>
      <c r="BC56" s="3224" t="n"/>
      <c r="BL56" s="2061" t="n"/>
    </row>
    <row r="57" ht="15" customHeight="1" s="2885">
      <c r="A57" s="440" t="n"/>
      <c r="B57" s="1196" t="n"/>
      <c r="C57" s="440" t="n"/>
      <c r="D57" s="1985" t="n"/>
      <c r="E57" s="2237" t="n"/>
      <c r="F57" s="446" t="n"/>
      <c r="G57" s="446" t="n"/>
      <c r="H57" s="446" t="n"/>
      <c r="I57" s="446" t="n"/>
      <c r="J57" s="446" t="n"/>
      <c r="K57" s="446" t="n"/>
      <c r="L57" s="446" t="n"/>
      <c r="M57" s="446" t="n"/>
      <c r="N57" s="446" t="n"/>
      <c r="O57" s="446" t="n"/>
      <c r="P57" s="446" t="n"/>
      <c r="Q57" s="446" t="n"/>
      <c r="R57" s="446" t="n"/>
      <c r="S57" s="446" t="n"/>
      <c r="T57" s="446" t="n"/>
      <c r="U57" s="446" t="n"/>
      <c r="V57" s="446" t="n"/>
      <c r="W57" s="2236" t="n"/>
      <c r="X57" s="2236" t="n"/>
      <c r="Y57" s="2698" t="n"/>
      <c r="Z57" s="446" t="n"/>
      <c r="AA57" s="446" t="n"/>
      <c r="AB57" s="446" t="n"/>
      <c r="AC57" s="2698" t="n"/>
      <c r="AD57" s="446" t="n"/>
      <c r="AE57" s="446" t="n"/>
      <c r="AF57" s="446" t="n"/>
      <c r="AG57" s="446" t="n"/>
      <c r="AH57" s="446" t="n"/>
      <c r="AI57" s="446" t="n"/>
      <c r="AJ57" s="446" t="n"/>
      <c r="AK57" s="446" t="n"/>
      <c r="AL57" s="446" t="n"/>
      <c r="AM57" s="446" t="n"/>
      <c r="AN57" s="446" t="n"/>
      <c r="AO57" s="2236" t="n"/>
      <c r="AP57" s="445" t="n"/>
      <c r="AQ57" s="445" t="n"/>
      <c r="AR57" s="2523" t="n"/>
      <c r="AS57" s="2519" t="n"/>
      <c r="AT57" s="440" t="n"/>
      <c r="AU57" s="440" t="n"/>
      <c r="BC57" s="3224" t="n"/>
      <c r="BL57" s="2061" t="n"/>
    </row>
    <row r="58" ht="15" customHeight="1" s="2885">
      <c r="A58" s="440" t="n"/>
      <c r="B58" s="1196" t="n"/>
      <c r="C58" s="440" t="n"/>
      <c r="D58" s="1985" t="n"/>
      <c r="E58" s="2237" t="n"/>
      <c r="F58" s="446" t="n"/>
      <c r="G58" s="446" t="n"/>
      <c r="H58" s="446" t="n"/>
      <c r="I58" s="446" t="n"/>
      <c r="J58" s="446" t="n"/>
      <c r="K58" s="446" t="n"/>
      <c r="L58" s="446" t="n"/>
      <c r="M58" s="446" t="n"/>
      <c r="N58" s="446" t="n"/>
      <c r="O58" s="446" t="n"/>
      <c r="P58" s="446" t="n"/>
      <c r="Q58" s="446" t="n"/>
      <c r="R58" s="446" t="n"/>
      <c r="S58" s="446" t="n"/>
      <c r="T58" s="446" t="n"/>
      <c r="U58" s="446" t="n"/>
      <c r="V58" s="446" t="n"/>
      <c r="W58" s="2236" t="n"/>
      <c r="X58" s="2236" t="n"/>
      <c r="Y58" s="2698" t="n"/>
      <c r="Z58" s="446" t="n"/>
      <c r="AA58" s="446" t="n"/>
      <c r="AB58" s="446" t="n"/>
      <c r="AC58" s="2698" t="n"/>
      <c r="AD58" s="446" t="n"/>
      <c r="AE58" s="446" t="n"/>
      <c r="AF58" s="446" t="n"/>
      <c r="AG58" s="446" t="n"/>
      <c r="AH58" s="446" t="n"/>
      <c r="AI58" s="446" t="n"/>
      <c r="AJ58" s="446" t="n"/>
      <c r="AK58" s="446" t="n"/>
      <c r="AL58" s="446" t="n"/>
      <c r="AM58" s="446" t="n"/>
      <c r="AN58" s="446" t="n"/>
      <c r="AO58" s="2236" t="n"/>
      <c r="AP58" s="445" t="n"/>
      <c r="AQ58" s="445" t="n"/>
      <c r="AR58" s="2523" t="n"/>
      <c r="AS58" s="2519" t="n"/>
      <c r="AT58" s="440" t="n"/>
      <c r="AU58" s="440" t="n"/>
      <c r="BC58" s="3224" t="n"/>
      <c r="BL58" s="2061" t="n"/>
    </row>
    <row r="59" ht="15" customHeight="1" s="2885">
      <c r="A59" s="440" t="n"/>
      <c r="B59" s="1196" t="n"/>
      <c r="C59" s="440" t="n"/>
      <c r="D59" s="1985" t="n"/>
      <c r="E59" s="2237" t="n"/>
      <c r="F59" s="446" t="n"/>
      <c r="G59" s="446" t="n"/>
      <c r="H59" s="446" t="n"/>
      <c r="I59" s="446" t="n"/>
      <c r="J59" s="446" t="n"/>
      <c r="K59" s="446" t="n"/>
      <c r="L59" s="446" t="n"/>
      <c r="M59" s="446" t="n"/>
      <c r="N59" s="446" t="n"/>
      <c r="O59" s="446" t="n"/>
      <c r="P59" s="446" t="n"/>
      <c r="Q59" s="446" t="n"/>
      <c r="R59" s="446" t="n"/>
      <c r="S59" s="446" t="n"/>
      <c r="T59" s="446" t="n"/>
      <c r="U59" s="446" t="n"/>
      <c r="V59" s="446" t="n"/>
      <c r="W59" s="2236" t="n"/>
      <c r="X59" s="2236" t="n"/>
      <c r="Y59" s="2698" t="n"/>
      <c r="Z59" s="446" t="n"/>
      <c r="AA59" s="446" t="n"/>
      <c r="AB59" s="446" t="n"/>
      <c r="AC59" s="2698" t="n"/>
      <c r="AD59" s="446" t="n"/>
      <c r="AE59" s="446" t="n"/>
      <c r="AF59" s="446" t="n"/>
      <c r="AG59" s="446" t="n"/>
      <c r="AH59" s="446" t="n"/>
      <c r="AI59" s="446" t="n"/>
      <c r="AJ59" s="446" t="n"/>
      <c r="AK59" s="446" t="n"/>
      <c r="AL59" s="446" t="n"/>
      <c r="AM59" s="446" t="n"/>
      <c r="AN59" s="446" t="n"/>
      <c r="AO59" s="2236" t="n"/>
      <c r="AP59" s="445" t="n"/>
      <c r="AQ59" s="445" t="n"/>
      <c r="AR59" s="2523" t="n"/>
      <c r="AS59" s="2519" t="n"/>
      <c r="AT59" s="440" t="n"/>
      <c r="AU59" s="440" t="n"/>
      <c r="BC59" s="3224" t="n"/>
      <c r="BL59" s="2061" t="n"/>
    </row>
    <row r="60" ht="15" customHeight="1" s="2885">
      <c r="A60" s="440" t="n"/>
      <c r="B60" s="1196" t="n"/>
      <c r="C60" s="440" t="n"/>
      <c r="D60" s="1985" t="n"/>
      <c r="E60" s="2237" t="n"/>
      <c r="F60" s="446" t="n"/>
      <c r="G60" s="446" t="n"/>
      <c r="H60" s="446" t="n"/>
      <c r="I60" s="446" t="n"/>
      <c r="J60" s="446" t="n"/>
      <c r="K60" s="446" t="n"/>
      <c r="L60" s="446" t="n"/>
      <c r="M60" s="446" t="n"/>
      <c r="N60" s="446" t="n"/>
      <c r="O60" s="446" t="n"/>
      <c r="P60" s="446" t="n"/>
      <c r="Q60" s="446" t="n"/>
      <c r="R60" s="446" t="n"/>
      <c r="S60" s="446" t="n"/>
      <c r="T60" s="446" t="n"/>
      <c r="U60" s="446" t="n"/>
      <c r="V60" s="446" t="n"/>
      <c r="W60" s="2236" t="n"/>
      <c r="X60" s="2236" t="n"/>
      <c r="Y60" s="2698" t="n"/>
      <c r="Z60" s="446" t="n"/>
      <c r="AA60" s="446" t="n"/>
      <c r="AB60" s="446" t="n"/>
      <c r="AC60" s="2698" t="n"/>
      <c r="AD60" s="446" t="n"/>
      <c r="AE60" s="446" t="n"/>
      <c r="AF60" s="446" t="n"/>
      <c r="AG60" s="446" t="n"/>
      <c r="AH60" s="446" t="n"/>
      <c r="AI60" s="446" t="n"/>
      <c r="AJ60" s="446" t="n"/>
      <c r="AK60" s="446" t="n"/>
      <c r="AL60" s="446" t="n"/>
      <c r="AM60" s="446" t="n"/>
      <c r="AN60" s="446" t="n"/>
      <c r="AO60" s="2236" t="n"/>
      <c r="AP60" s="445" t="n"/>
      <c r="AQ60" s="445" t="n"/>
      <c r="AR60" s="2523" t="n"/>
      <c r="AS60" s="2519" t="n"/>
      <c r="AT60" s="440" t="n"/>
      <c r="AU60" s="440" t="n"/>
      <c r="BC60" s="3224" t="n"/>
      <c r="BL60" s="2061" t="n"/>
    </row>
    <row r="61" ht="15" customHeight="1" s="2885">
      <c r="A61" s="440" t="n"/>
      <c r="B61" s="1196" t="n"/>
      <c r="C61" s="440" t="n"/>
      <c r="D61" s="1985" t="n"/>
      <c r="E61" s="2237" t="n"/>
      <c r="F61" s="446" t="n"/>
      <c r="G61" s="446" t="n"/>
      <c r="H61" s="446" t="n"/>
      <c r="I61" s="446" t="n"/>
      <c r="J61" s="446" t="n"/>
      <c r="K61" s="446" t="n"/>
      <c r="L61" s="446" t="n"/>
      <c r="M61" s="446" t="n"/>
      <c r="N61" s="446" t="n"/>
      <c r="O61" s="446" t="n"/>
      <c r="P61" s="446" t="n"/>
      <c r="Q61" s="446" t="n"/>
      <c r="R61" s="446" t="n"/>
      <c r="S61" s="446" t="n"/>
      <c r="T61" s="446" t="n"/>
      <c r="U61" s="446" t="n"/>
      <c r="V61" s="446" t="n"/>
      <c r="W61" s="2236" t="n"/>
      <c r="X61" s="2236" t="n"/>
      <c r="Y61" s="2698" t="n"/>
      <c r="Z61" s="446" t="n"/>
      <c r="AA61" s="446" t="n"/>
      <c r="AB61" s="446" t="n"/>
      <c r="AC61" s="2698" t="n"/>
      <c r="AD61" s="446" t="n"/>
      <c r="AE61" s="446" t="n"/>
      <c r="AF61" s="446" t="n"/>
      <c r="AG61" s="446" t="n"/>
      <c r="AH61" s="446" t="n"/>
      <c r="AI61" s="446" t="n"/>
      <c r="AJ61" s="446" t="n"/>
      <c r="AK61" s="446" t="n"/>
      <c r="AL61" s="446" t="n"/>
      <c r="AM61" s="446" t="n"/>
      <c r="AN61" s="446" t="n"/>
      <c r="AO61" s="2236" t="n"/>
      <c r="AP61" s="445" t="n"/>
      <c r="AQ61" s="445" t="n"/>
      <c r="AR61" s="2523" t="n"/>
      <c r="AS61" s="2519" t="n"/>
      <c r="AT61" s="440" t="n"/>
      <c r="AU61" s="440" t="n"/>
      <c r="BC61" s="3224" t="n"/>
      <c r="BL61" s="2061" t="n"/>
    </row>
    <row r="62" ht="15" customHeight="1" s="2885">
      <c r="A62" s="440" t="n"/>
      <c r="B62" s="1196" t="n"/>
      <c r="C62" s="440" t="n"/>
      <c r="D62" s="1985" t="n"/>
      <c r="E62" s="2237" t="n"/>
      <c r="F62" s="446" t="n"/>
      <c r="G62" s="446" t="n"/>
      <c r="H62" s="446" t="n"/>
      <c r="I62" s="446" t="n"/>
      <c r="J62" s="446" t="n"/>
      <c r="K62" s="446" t="n"/>
      <c r="L62" s="446" t="n"/>
      <c r="M62" s="446" t="n"/>
      <c r="N62" s="446" t="n"/>
      <c r="O62" s="446" t="n"/>
      <c r="P62" s="446" t="n"/>
      <c r="Q62" s="446" t="n"/>
      <c r="R62" s="446" t="n"/>
      <c r="S62" s="446" t="n"/>
      <c r="T62" s="446" t="n"/>
      <c r="U62" s="446" t="n"/>
      <c r="V62" s="446" t="n"/>
      <c r="W62" s="2236" t="n"/>
      <c r="X62" s="2236" t="n"/>
      <c r="Y62" s="2698" t="n"/>
      <c r="Z62" s="446" t="n"/>
      <c r="AA62" s="446" t="n"/>
      <c r="AB62" s="446" t="n"/>
      <c r="AC62" s="2698" t="n"/>
      <c r="AD62" s="446" t="n"/>
      <c r="AE62" s="446" t="n"/>
      <c r="AF62" s="446" t="n"/>
      <c r="AG62" s="446" t="n"/>
      <c r="AH62" s="446" t="n"/>
      <c r="AI62" s="446" t="n"/>
      <c r="AJ62" s="446" t="n"/>
      <c r="AK62" s="446" t="n"/>
      <c r="AL62" s="446" t="n"/>
      <c r="AM62" s="446" t="n"/>
      <c r="AN62" s="446" t="n"/>
      <c r="AO62" s="2236" t="n"/>
      <c r="AP62" s="445" t="n"/>
      <c r="AQ62" s="445" t="n"/>
      <c r="AR62" s="2523" t="n"/>
      <c r="AS62" s="2519" t="n"/>
      <c r="AT62" s="440" t="n"/>
      <c r="AU62" s="440" t="n"/>
      <c r="BC62" s="3224" t="n"/>
      <c r="BL62" s="2061" t="n"/>
    </row>
    <row r="63" ht="15" customHeight="1" s="2885">
      <c r="A63" s="440" t="n"/>
      <c r="B63" s="1196" t="n"/>
      <c r="C63" s="440" t="n"/>
      <c r="D63" s="1985" t="n"/>
      <c r="E63" s="2237" t="n"/>
      <c r="F63" s="446" t="n"/>
      <c r="G63" s="446" t="n"/>
      <c r="H63" s="446" t="n"/>
      <c r="I63" s="446" t="n"/>
      <c r="J63" s="446" t="n"/>
      <c r="K63" s="446" t="n"/>
      <c r="L63" s="446" t="n"/>
      <c r="M63" s="446" t="n"/>
      <c r="N63" s="446" t="n"/>
      <c r="O63" s="446" t="n"/>
      <c r="P63" s="446" t="n"/>
      <c r="Q63" s="446" t="n"/>
      <c r="R63" s="446" t="n"/>
      <c r="S63" s="446" t="n"/>
      <c r="T63" s="446" t="n"/>
      <c r="U63" s="446" t="n"/>
      <c r="V63" s="446" t="n"/>
      <c r="W63" s="2236" t="n"/>
      <c r="X63" s="2236" t="n"/>
      <c r="Y63" s="2698" t="n"/>
      <c r="Z63" s="446" t="n"/>
      <c r="AA63" s="446" t="n"/>
      <c r="AB63" s="446" t="n"/>
      <c r="AC63" s="2698" t="n"/>
      <c r="AD63" s="446" t="n"/>
      <c r="AE63" s="446" t="n"/>
      <c r="AF63" s="446" t="n"/>
      <c r="AG63" s="446" t="n"/>
      <c r="AH63" s="446" t="n"/>
      <c r="AI63" s="446" t="n"/>
      <c r="AJ63" s="446" t="n"/>
      <c r="AK63" s="446" t="n"/>
      <c r="AL63" s="446" t="n"/>
      <c r="AM63" s="446" t="n"/>
      <c r="AN63" s="446" t="n"/>
      <c r="AO63" s="2236" t="n"/>
      <c r="AP63" s="445" t="n"/>
      <c r="AQ63" s="445" t="n"/>
      <c r="AR63" s="2523" t="n"/>
      <c r="AS63" s="2519" t="n"/>
      <c r="AT63" s="440" t="n"/>
      <c r="AU63" s="440" t="n"/>
      <c r="BC63" s="3224" t="n"/>
      <c r="BL63" s="2061" t="n"/>
    </row>
    <row r="64" ht="15" customHeight="1" s="2885">
      <c r="A64" s="440" t="n"/>
      <c r="B64" s="1196" t="n"/>
      <c r="C64" s="440" t="n"/>
      <c r="D64" s="1985" t="n"/>
      <c r="E64" s="2237" t="n"/>
      <c r="F64" s="446" t="n"/>
      <c r="G64" s="446" t="n"/>
      <c r="H64" s="446" t="n"/>
      <c r="I64" s="446" t="n"/>
      <c r="J64" s="446" t="n"/>
      <c r="K64" s="446" t="n"/>
      <c r="L64" s="446" t="n"/>
      <c r="M64" s="446" t="n"/>
      <c r="N64" s="446" t="n"/>
      <c r="O64" s="446" t="n"/>
      <c r="P64" s="446" t="n"/>
      <c r="Q64" s="446" t="n"/>
      <c r="R64" s="446" t="n"/>
      <c r="S64" s="446" t="n"/>
      <c r="T64" s="446" t="n"/>
      <c r="U64" s="446" t="n"/>
      <c r="V64" s="446" t="n"/>
      <c r="W64" s="2236" t="n"/>
      <c r="X64" s="2236" t="n"/>
      <c r="Y64" s="2698" t="n"/>
      <c r="Z64" s="446" t="n"/>
      <c r="AA64" s="446" t="n"/>
      <c r="AB64" s="446" t="n"/>
      <c r="AC64" s="2698" t="n"/>
      <c r="AD64" s="446" t="n"/>
      <c r="AE64" s="446" t="n"/>
      <c r="AF64" s="446" t="n"/>
      <c r="AG64" s="446" t="n"/>
      <c r="AH64" s="446" t="n"/>
      <c r="AI64" s="446" t="n"/>
      <c r="AJ64" s="446" t="n"/>
      <c r="AK64" s="446" t="n"/>
      <c r="AL64" s="446" t="n"/>
      <c r="AM64" s="446" t="n"/>
      <c r="AN64" s="446" t="n"/>
      <c r="AO64" s="2236" t="n"/>
      <c r="AP64" s="445" t="n"/>
      <c r="AQ64" s="445" t="n"/>
      <c r="AR64" s="2523" t="n"/>
      <c r="AS64" s="2519" t="n"/>
      <c r="AT64" s="440" t="n"/>
      <c r="AU64" s="440" t="n"/>
      <c r="BC64" s="3224" t="n"/>
      <c r="BL64" s="2061" t="n"/>
    </row>
    <row r="65" ht="15" customHeight="1" s="2885">
      <c r="A65" s="440" t="n"/>
      <c r="B65" s="1196" t="n"/>
      <c r="C65" s="440" t="n"/>
      <c r="D65" s="1985" t="n"/>
      <c r="E65" s="2237" t="n"/>
      <c r="F65" s="446" t="n"/>
      <c r="G65" s="446" t="n"/>
      <c r="H65" s="446" t="n"/>
      <c r="I65" s="446" t="n"/>
      <c r="J65" s="446" t="n"/>
      <c r="K65" s="446" t="n"/>
      <c r="L65" s="446" t="n"/>
      <c r="M65" s="446" t="n"/>
      <c r="N65" s="446" t="n"/>
      <c r="O65" s="446" t="n"/>
      <c r="P65" s="446" t="n"/>
      <c r="Q65" s="446" t="n"/>
      <c r="R65" s="446" t="n"/>
      <c r="S65" s="446" t="n"/>
      <c r="T65" s="446" t="n"/>
      <c r="U65" s="446" t="n"/>
      <c r="V65" s="446" t="n"/>
      <c r="W65" s="2236" t="n"/>
      <c r="X65" s="2236" t="n"/>
      <c r="Y65" s="2698" t="n"/>
      <c r="Z65" s="446" t="n"/>
      <c r="AA65" s="446" t="n"/>
      <c r="AB65" s="446" t="n"/>
      <c r="AC65" s="2698" t="n"/>
      <c r="AD65" s="446" t="n"/>
      <c r="AE65" s="446" t="n"/>
      <c r="AF65" s="446" t="n"/>
      <c r="AG65" s="446" t="n"/>
      <c r="AH65" s="446" t="n"/>
      <c r="AI65" s="446" t="n"/>
      <c r="AJ65" s="446" t="n"/>
      <c r="AK65" s="446" t="n"/>
      <c r="AL65" s="446" t="n"/>
      <c r="AM65" s="446" t="n"/>
      <c r="AN65" s="446" t="n"/>
      <c r="AO65" s="2236" t="n"/>
      <c r="AP65" s="445" t="n"/>
      <c r="AQ65" s="445" t="n"/>
      <c r="AR65" s="2523" t="n"/>
      <c r="AS65" s="2519" t="n"/>
      <c r="AT65" s="440" t="n"/>
      <c r="AU65" s="440" t="n"/>
      <c r="BC65" s="3224" t="n"/>
      <c r="BL65" s="2061" t="n"/>
    </row>
    <row r="66" ht="15" customHeight="1" s="2885">
      <c r="A66" s="440" t="n"/>
      <c r="B66" s="1196" t="n"/>
      <c r="C66" s="440" t="n"/>
      <c r="D66" s="1985" t="n"/>
      <c r="E66" s="2237" t="n"/>
      <c r="F66" s="446" t="n"/>
      <c r="G66" s="446" t="n"/>
      <c r="H66" s="446" t="n"/>
      <c r="I66" s="446" t="n"/>
      <c r="J66" s="446" t="n"/>
      <c r="K66" s="446" t="n"/>
      <c r="L66" s="446" t="n"/>
      <c r="M66" s="446" t="n"/>
      <c r="N66" s="446" t="n"/>
      <c r="O66" s="446" t="n"/>
      <c r="P66" s="446" t="n"/>
      <c r="Q66" s="446" t="n"/>
      <c r="R66" s="446" t="n"/>
      <c r="S66" s="446" t="n"/>
      <c r="T66" s="446" t="n"/>
      <c r="U66" s="446" t="n"/>
      <c r="V66" s="446" t="n"/>
      <c r="W66" s="2236" t="n"/>
      <c r="X66" s="2236" t="n"/>
      <c r="Y66" s="2698" t="n"/>
      <c r="Z66" s="446" t="n"/>
      <c r="AA66" s="446" t="n"/>
      <c r="AB66" s="446" t="n"/>
      <c r="AC66" s="2698" t="n"/>
      <c r="AD66" s="446" t="n"/>
      <c r="AE66" s="446" t="n"/>
      <c r="AF66" s="446" t="n"/>
      <c r="AG66" s="446" t="n"/>
      <c r="AH66" s="446" t="n"/>
      <c r="AI66" s="446" t="n"/>
      <c r="AJ66" s="446" t="n"/>
      <c r="AK66" s="446" t="n"/>
      <c r="AL66" s="446" t="n"/>
      <c r="AM66" s="446" t="n"/>
      <c r="AN66" s="446" t="n"/>
      <c r="AO66" s="2236" t="n"/>
      <c r="AP66" s="445" t="n"/>
      <c r="AQ66" s="445" t="n"/>
      <c r="AR66" s="2523" t="n"/>
      <c r="AS66" s="2519" t="n"/>
      <c r="AT66" s="440" t="n"/>
      <c r="AU66" s="440" t="n"/>
      <c r="BC66" s="3224" t="n"/>
      <c r="BL66" s="2061" t="n"/>
    </row>
    <row r="67" ht="15" customHeight="1" s="2885">
      <c r="A67" s="440" t="n"/>
      <c r="B67" s="1196" t="n"/>
      <c r="C67" s="440" t="n"/>
      <c r="D67" s="1985" t="n"/>
      <c r="E67" s="2237" t="n"/>
      <c r="F67" s="446" t="n"/>
      <c r="G67" s="446" t="n"/>
      <c r="H67" s="446" t="n"/>
      <c r="I67" s="446" t="n"/>
      <c r="J67" s="446" t="n"/>
      <c r="K67" s="446" t="n"/>
      <c r="L67" s="446" t="n"/>
      <c r="M67" s="446" t="n"/>
      <c r="N67" s="446" t="n"/>
      <c r="O67" s="446" t="n"/>
      <c r="P67" s="446" t="n"/>
      <c r="Q67" s="446" t="n"/>
      <c r="R67" s="446" t="n"/>
      <c r="S67" s="446" t="n"/>
      <c r="T67" s="446" t="n"/>
      <c r="U67" s="446" t="n"/>
      <c r="V67" s="446" t="n"/>
      <c r="W67" s="2236" t="n"/>
      <c r="X67" s="2236" t="n"/>
      <c r="Y67" s="2698" t="n"/>
      <c r="Z67" s="446" t="n"/>
      <c r="AA67" s="446" t="n"/>
      <c r="AB67" s="446" t="n"/>
      <c r="AC67" s="2698" t="n"/>
      <c r="AD67" s="446" t="n"/>
      <c r="AE67" s="446" t="n"/>
      <c r="AF67" s="446" t="n"/>
      <c r="AG67" s="446" t="n"/>
      <c r="AH67" s="446" t="n"/>
      <c r="AI67" s="446" t="n"/>
      <c r="AJ67" s="446" t="n"/>
      <c r="AK67" s="446" t="n"/>
      <c r="AL67" s="446" t="n"/>
      <c r="AM67" s="446" t="n"/>
      <c r="AN67" s="446" t="n"/>
      <c r="AO67" s="2236" t="n"/>
      <c r="AP67" s="445" t="n"/>
      <c r="AQ67" s="445" t="n"/>
      <c r="AR67" s="2523" t="n"/>
      <c r="AS67" s="2519" t="n"/>
      <c r="AT67" s="440" t="n"/>
      <c r="AU67" s="440" t="n"/>
      <c r="BC67" s="3224" t="n"/>
      <c r="BL67" s="2061" t="n"/>
    </row>
    <row r="68" ht="15" customHeight="1" s="2885">
      <c r="A68" s="440" t="n"/>
      <c r="B68" s="1196" t="n"/>
      <c r="C68" s="440" t="n"/>
      <c r="D68" s="1985" t="n"/>
      <c r="E68" s="2237" t="n"/>
      <c r="F68" s="446" t="n"/>
      <c r="G68" s="446" t="n"/>
      <c r="H68" s="446" t="n"/>
      <c r="I68" s="446" t="n"/>
      <c r="J68" s="446" t="n"/>
      <c r="K68" s="446" t="n"/>
      <c r="L68" s="446" t="n"/>
      <c r="M68" s="446" t="n"/>
      <c r="N68" s="446" t="n"/>
      <c r="O68" s="446" t="n"/>
      <c r="P68" s="446" t="n"/>
      <c r="Q68" s="446" t="n"/>
      <c r="R68" s="446" t="n"/>
      <c r="S68" s="446" t="n"/>
      <c r="T68" s="446" t="n"/>
      <c r="U68" s="446" t="n"/>
      <c r="V68" s="446" t="n"/>
      <c r="W68" s="2236" t="n"/>
      <c r="X68" s="2236" t="n"/>
      <c r="Y68" s="2698" t="n"/>
      <c r="Z68" s="446" t="n"/>
      <c r="AA68" s="446" t="n"/>
      <c r="AB68" s="446" t="n"/>
      <c r="AC68" s="2698" t="n"/>
      <c r="AD68" s="446" t="n"/>
      <c r="AE68" s="446" t="n"/>
      <c r="AF68" s="446" t="n"/>
      <c r="AG68" s="446" t="n"/>
      <c r="AH68" s="446" t="n"/>
      <c r="AI68" s="446" t="n"/>
      <c r="AJ68" s="446" t="n"/>
      <c r="AK68" s="446" t="n"/>
      <c r="AL68" s="446" t="n"/>
      <c r="AM68" s="446" t="n"/>
      <c r="AN68" s="446" t="n"/>
      <c r="AO68" s="2236" t="n"/>
      <c r="AP68" s="445" t="n"/>
      <c r="AQ68" s="445" t="n"/>
      <c r="AR68" s="2523" t="n"/>
      <c r="AS68" s="2519" t="n"/>
      <c r="AT68" s="440" t="n"/>
      <c r="AU68" s="440" t="n"/>
      <c r="BC68" s="3224" t="n"/>
      <c r="BL68" s="2061" t="n"/>
    </row>
    <row r="69" ht="15" customFormat="1" customHeight="1" s="300">
      <c r="A69" s="447" t="n"/>
      <c r="B69" s="1193" t="n"/>
      <c r="C69" s="447" t="n"/>
      <c r="D69" s="1985" t="n"/>
      <c r="E69" s="2235" t="n"/>
      <c r="F69" s="2059" t="n"/>
      <c r="G69" s="2059" t="n"/>
      <c r="H69" s="2059" t="n"/>
      <c r="I69" s="2059" t="n"/>
      <c r="J69" s="2059" t="n"/>
      <c r="K69" s="2059" t="n"/>
      <c r="L69" s="2059" t="n"/>
      <c r="M69" s="2059" t="n"/>
      <c r="N69" s="2059" t="n"/>
      <c r="O69" s="2059" t="n"/>
      <c r="P69" s="2059" t="n"/>
      <c r="Q69" s="2059" t="n"/>
      <c r="R69" s="2059" t="n"/>
      <c r="S69" s="2059" t="n"/>
      <c r="T69" s="2059" t="n"/>
      <c r="U69" s="2059" t="n"/>
      <c r="V69" s="2059" t="n"/>
      <c r="W69" s="2238" t="n"/>
      <c r="X69" s="2238" t="n"/>
      <c r="Y69" s="2699" t="n"/>
      <c r="Z69" s="2059" t="n"/>
      <c r="AA69" s="2059" t="n"/>
      <c r="AB69" s="2059" t="n"/>
      <c r="AC69" s="2699" t="n"/>
      <c r="AD69" s="2059" t="n"/>
      <c r="AE69" s="2059" t="n"/>
      <c r="AF69" s="2059" t="n"/>
      <c r="AG69" s="2059" t="n"/>
      <c r="AH69" s="2059" t="n"/>
      <c r="AI69" s="2059" t="n"/>
      <c r="AJ69" s="2059" t="n"/>
      <c r="AK69" s="2059" t="n"/>
      <c r="AL69" s="2059" t="n"/>
      <c r="AM69" s="2059" t="n"/>
      <c r="AN69" s="2059" t="n"/>
      <c r="AO69" s="2238" t="n"/>
      <c r="AP69" s="1286" t="n"/>
      <c r="AQ69" s="1286" t="n"/>
      <c r="AR69" s="2524" t="n"/>
      <c r="AS69" s="2522" t="n"/>
      <c r="AT69" s="447" t="n"/>
      <c r="AU69" s="447" t="n"/>
      <c r="BC69" s="3224" t="n"/>
      <c r="BL69" s="2062" t="n"/>
    </row>
    <row r="70" ht="15" customFormat="1" customHeight="1" s="300">
      <c r="A70" s="447" t="n"/>
      <c r="B70" s="1193" t="n"/>
      <c r="C70" s="447" t="n"/>
      <c r="D70" s="1985" t="n"/>
      <c r="E70" s="2235" t="n"/>
      <c r="F70" s="2060" t="n"/>
      <c r="G70" s="2060" t="n"/>
      <c r="H70" s="2060" t="n"/>
      <c r="I70" s="2060" t="n"/>
      <c r="J70" s="2060" t="n"/>
      <c r="K70" s="2060" t="n"/>
      <c r="L70" s="2060" t="n"/>
      <c r="M70" s="2060" t="n"/>
      <c r="N70" s="2060" t="n"/>
      <c r="O70" s="2060" t="n"/>
      <c r="P70" s="2060" t="n"/>
      <c r="Q70" s="2060" t="n"/>
      <c r="R70" s="2060" t="n"/>
      <c r="S70" s="2060" t="n"/>
      <c r="T70" s="2060" t="n"/>
      <c r="U70" s="2060" t="n"/>
      <c r="V70" s="2060" t="n"/>
      <c r="W70" s="2241" t="n"/>
      <c r="X70" s="2241" t="n"/>
      <c r="Y70" s="2700" t="n"/>
      <c r="Z70" s="2060" t="n"/>
      <c r="AA70" s="2060" t="n"/>
      <c r="AB70" s="2060" t="n"/>
      <c r="AC70" s="2700" t="n"/>
      <c r="AD70" s="2060" t="n"/>
      <c r="AE70" s="2060" t="n"/>
      <c r="AF70" s="2060" t="n"/>
      <c r="AG70" s="2060" t="n"/>
      <c r="AH70" s="2060" t="n"/>
      <c r="AI70" s="2060" t="n"/>
      <c r="AJ70" s="2060" t="n"/>
      <c r="AK70" s="2060" t="n"/>
      <c r="AL70" s="2060" t="n"/>
      <c r="AM70" s="2060" t="n"/>
      <c r="AN70" s="2060" t="n"/>
      <c r="AO70" s="2241" t="n"/>
      <c r="AP70" s="1286" t="n"/>
      <c r="AQ70" s="1286" t="n"/>
      <c r="AR70" s="2524" t="n"/>
      <c r="AS70" s="2522" t="n"/>
      <c r="AT70" s="447" t="n"/>
      <c r="AU70" s="447" t="n"/>
      <c r="BC70" s="3224" t="n"/>
      <c r="BL70" s="2062" t="n"/>
    </row>
    <row r="71" ht="15" customHeight="1" s="2885">
      <c r="A71" s="440" t="n"/>
      <c r="B71" s="1196" t="n"/>
      <c r="C71" s="440" t="n"/>
      <c r="D71" s="1985" t="n"/>
      <c r="E71" s="2235" t="n"/>
      <c r="F71" s="446" t="n"/>
      <c r="G71" s="446" t="n"/>
      <c r="H71" s="446" t="n"/>
      <c r="I71" s="446" t="n"/>
      <c r="J71" s="446" t="n"/>
      <c r="K71" s="446" t="n"/>
      <c r="L71" s="446" t="n"/>
      <c r="M71" s="446" t="n"/>
      <c r="N71" s="446" t="n"/>
      <c r="O71" s="446" t="n"/>
      <c r="P71" s="446" t="n"/>
      <c r="Q71" s="446" t="n"/>
      <c r="R71" s="446" t="n"/>
      <c r="S71" s="446" t="n"/>
      <c r="T71" s="446" t="n"/>
      <c r="U71" s="446" t="n"/>
      <c r="V71" s="446" t="n"/>
      <c r="W71" s="2236" t="n"/>
      <c r="X71" s="2236" t="n"/>
      <c r="Y71" s="2698" t="n"/>
      <c r="Z71" s="446" t="n"/>
      <c r="AA71" s="446" t="n"/>
      <c r="AB71" s="446" t="n"/>
      <c r="AC71" s="2698" t="n"/>
      <c r="AD71" s="446" t="n"/>
      <c r="AE71" s="446" t="n"/>
      <c r="AF71" s="446" t="n"/>
      <c r="AG71" s="446" t="n"/>
      <c r="AH71" s="446" t="n"/>
      <c r="AI71" s="446" t="n"/>
      <c r="AJ71" s="446" t="n"/>
      <c r="AK71" s="446" t="n"/>
      <c r="AL71" s="446" t="n"/>
      <c r="AM71" s="446" t="n"/>
      <c r="AN71" s="446" t="n"/>
      <c r="AO71" s="2236" t="n"/>
      <c r="AP71" s="445" t="n"/>
      <c r="AQ71" s="445" t="n"/>
      <c r="AR71" s="2523" t="n"/>
      <c r="AS71" s="2519" t="n"/>
      <c r="AT71" s="440" t="n"/>
      <c r="AU71" s="440" t="n"/>
      <c r="BC71" s="3224" t="n"/>
      <c r="BL71" s="2061" t="n"/>
    </row>
    <row r="72" ht="15" customHeight="1" s="2885">
      <c r="A72" s="440" t="n"/>
      <c r="B72" s="1196" t="n"/>
      <c r="C72" s="440" t="n"/>
      <c r="D72" s="1985" t="n"/>
      <c r="E72" s="2237" t="n"/>
      <c r="F72" s="446" t="n"/>
      <c r="G72" s="446" t="n"/>
      <c r="H72" s="446" t="n"/>
      <c r="I72" s="446" t="n"/>
      <c r="J72" s="446" t="n"/>
      <c r="K72" s="446" t="n"/>
      <c r="L72" s="446" t="n"/>
      <c r="M72" s="446" t="n"/>
      <c r="N72" s="446" t="n"/>
      <c r="O72" s="446" t="n"/>
      <c r="P72" s="446" t="n"/>
      <c r="Q72" s="446" t="n"/>
      <c r="R72" s="446" t="n"/>
      <c r="S72" s="446" t="n"/>
      <c r="T72" s="446" t="n"/>
      <c r="U72" s="446" t="n"/>
      <c r="V72" s="446" t="n"/>
      <c r="W72" s="2236" t="n"/>
      <c r="X72" s="2236" t="n"/>
      <c r="Y72" s="2698" t="n"/>
      <c r="Z72" s="446" t="n"/>
      <c r="AA72" s="446" t="n"/>
      <c r="AB72" s="446" t="n"/>
      <c r="AC72" s="2698" t="n"/>
      <c r="AD72" s="446" t="n"/>
      <c r="AE72" s="446" t="n"/>
      <c r="AF72" s="446" t="n"/>
      <c r="AG72" s="446" t="n"/>
      <c r="AH72" s="446" t="n"/>
      <c r="AI72" s="446" t="n"/>
      <c r="AJ72" s="446" t="n"/>
      <c r="AK72" s="446" t="n"/>
      <c r="AL72" s="446" t="n"/>
      <c r="AM72" s="446" t="n"/>
      <c r="AN72" s="446" t="n"/>
      <c r="AO72" s="2236" t="n"/>
      <c r="AP72" s="445" t="n"/>
      <c r="AQ72" s="445" t="n"/>
      <c r="AR72" s="2523" t="n"/>
      <c r="AS72" s="2519" t="n"/>
      <c r="AT72" s="440" t="n"/>
      <c r="AU72" s="440" t="n"/>
      <c r="BC72" s="3224" t="n"/>
      <c r="BL72" s="2061" t="n"/>
    </row>
    <row r="73" ht="15" customHeight="1" s="2885">
      <c r="A73" s="440" t="n"/>
      <c r="B73" s="1196" t="n"/>
      <c r="C73" s="440" t="n"/>
      <c r="D73" s="1985" t="n"/>
      <c r="E73" s="2237" t="n"/>
      <c r="F73" s="446" t="n"/>
      <c r="G73" s="446" t="n"/>
      <c r="H73" s="446" t="n"/>
      <c r="I73" s="446" t="n"/>
      <c r="J73" s="446" t="n"/>
      <c r="K73" s="446" t="n"/>
      <c r="L73" s="446" t="n"/>
      <c r="M73" s="446" t="n"/>
      <c r="N73" s="446" t="n"/>
      <c r="O73" s="446" t="n"/>
      <c r="P73" s="446" t="n"/>
      <c r="Q73" s="446" t="n"/>
      <c r="R73" s="446" t="n"/>
      <c r="S73" s="446" t="n"/>
      <c r="T73" s="446" t="n"/>
      <c r="U73" s="446" t="n"/>
      <c r="V73" s="446" t="n"/>
      <c r="W73" s="2236" t="n"/>
      <c r="X73" s="2236" t="n"/>
      <c r="Y73" s="2698" t="n"/>
      <c r="Z73" s="446" t="n"/>
      <c r="AA73" s="446" t="n"/>
      <c r="AB73" s="446" t="n"/>
      <c r="AC73" s="2698" t="n"/>
      <c r="AD73" s="446" t="n"/>
      <c r="AE73" s="446" t="n"/>
      <c r="AF73" s="446" t="n"/>
      <c r="AG73" s="446" t="n"/>
      <c r="AH73" s="446" t="n"/>
      <c r="AI73" s="446" t="n"/>
      <c r="AJ73" s="446" t="n"/>
      <c r="AK73" s="446" t="n"/>
      <c r="AL73" s="446" t="n"/>
      <c r="AM73" s="446" t="n"/>
      <c r="AN73" s="446" t="n"/>
      <c r="AO73" s="2236" t="n"/>
      <c r="AP73" s="445" t="n"/>
      <c r="AQ73" s="445" t="n"/>
      <c r="AR73" s="2523" t="n"/>
      <c r="AS73" s="2519" t="n"/>
      <c r="AT73" s="440" t="n"/>
      <c r="AU73" s="440" t="n"/>
      <c r="BC73" s="3224" t="n"/>
      <c r="BL73" s="2061" t="n"/>
    </row>
    <row r="74" ht="15" customFormat="1" customHeight="1" s="300">
      <c r="A74" s="447" t="n"/>
      <c r="B74" s="1193" t="n"/>
      <c r="C74" s="447" t="n"/>
      <c r="D74" s="1985" t="n"/>
      <c r="E74" s="2235" t="n"/>
      <c r="F74" s="2059" t="n"/>
      <c r="G74" s="2059" t="n"/>
      <c r="H74" s="2059" t="n"/>
      <c r="I74" s="2059" t="n"/>
      <c r="J74" s="2059" t="n"/>
      <c r="K74" s="2059" t="n"/>
      <c r="L74" s="2059" t="n"/>
      <c r="M74" s="2059" t="n"/>
      <c r="N74" s="2059" t="n"/>
      <c r="O74" s="2059" t="n"/>
      <c r="P74" s="2059" t="n"/>
      <c r="Q74" s="2059" t="n"/>
      <c r="R74" s="2059" t="n"/>
      <c r="S74" s="2059" t="n"/>
      <c r="T74" s="2059" t="n"/>
      <c r="U74" s="2059" t="n"/>
      <c r="V74" s="2059" t="n"/>
      <c r="W74" s="2238" t="n"/>
      <c r="X74" s="2238" t="n"/>
      <c r="Y74" s="2699" t="n"/>
      <c r="Z74" s="2059" t="n"/>
      <c r="AA74" s="2059" t="n"/>
      <c r="AB74" s="2059" t="n"/>
      <c r="AC74" s="2699" t="n"/>
      <c r="AD74" s="2059" t="n"/>
      <c r="AE74" s="2059" t="n"/>
      <c r="AF74" s="2059" t="n"/>
      <c r="AG74" s="2059" t="n"/>
      <c r="AH74" s="2059" t="n"/>
      <c r="AI74" s="2059" t="n"/>
      <c r="AJ74" s="2059" t="n"/>
      <c r="AK74" s="2059" t="n"/>
      <c r="AL74" s="2059" t="n"/>
      <c r="AM74" s="2059" t="n"/>
      <c r="AN74" s="2059" t="n"/>
      <c r="AO74" s="2238" t="n"/>
      <c r="AP74" s="1286" t="n"/>
      <c r="AQ74" s="1286" t="n"/>
      <c r="AR74" s="2524" t="n"/>
      <c r="AS74" s="2522" t="n"/>
      <c r="AT74" s="447" t="n"/>
      <c r="AU74" s="447" t="n"/>
      <c r="BC74" s="3224" t="n"/>
      <c r="BL74" s="2062" t="n"/>
    </row>
    <row r="75" ht="15" customFormat="1" customHeight="1" s="300">
      <c r="A75" s="447" t="n"/>
      <c r="B75" s="1193" t="n"/>
      <c r="C75" s="447" t="n"/>
      <c r="D75" s="1985" t="n"/>
      <c r="E75" s="2235" t="n"/>
      <c r="F75" s="2060" t="n"/>
      <c r="G75" s="2060" t="n"/>
      <c r="H75" s="2060" t="n"/>
      <c r="I75" s="2060" t="n"/>
      <c r="J75" s="2060" t="n"/>
      <c r="K75" s="2060" t="n"/>
      <c r="L75" s="2060" t="n"/>
      <c r="M75" s="2060" t="n"/>
      <c r="N75" s="2060" t="n"/>
      <c r="O75" s="2060" t="n"/>
      <c r="P75" s="2060" t="n"/>
      <c r="Q75" s="2060" t="n"/>
      <c r="R75" s="2060" t="n"/>
      <c r="S75" s="2060" t="n"/>
      <c r="T75" s="2060" t="n"/>
      <c r="U75" s="2060" t="n"/>
      <c r="V75" s="2060" t="n"/>
      <c r="W75" s="2241" t="n"/>
      <c r="X75" s="2241" t="n"/>
      <c r="Y75" s="2700" t="n"/>
      <c r="Z75" s="2060" t="n"/>
      <c r="AA75" s="2060" t="n"/>
      <c r="AB75" s="2060" t="n"/>
      <c r="AC75" s="2700" t="n"/>
      <c r="AD75" s="2060" t="n"/>
      <c r="AE75" s="2060" t="n"/>
      <c r="AF75" s="2060" t="n"/>
      <c r="AG75" s="2060" t="n"/>
      <c r="AH75" s="2060" t="n"/>
      <c r="AI75" s="2060" t="n"/>
      <c r="AJ75" s="2060" t="n"/>
      <c r="AK75" s="2060" t="n"/>
      <c r="AL75" s="2060" t="n"/>
      <c r="AM75" s="2060" t="n"/>
      <c r="AN75" s="2060" t="n"/>
      <c r="AO75" s="2241" t="n"/>
      <c r="AP75" s="1286" t="n"/>
      <c r="AQ75" s="1286" t="n"/>
      <c r="AR75" s="2524" t="n"/>
      <c r="AS75" s="2522" t="n"/>
      <c r="AT75" s="447" t="n"/>
      <c r="AU75" s="447" t="n"/>
      <c r="BC75" s="3224" t="n"/>
      <c r="BL75" s="2062" t="n"/>
    </row>
    <row r="76" ht="15" customHeight="1" s="2885">
      <c r="A76" s="440" t="n"/>
      <c r="B76" s="1196" t="n"/>
      <c r="C76" s="440" t="n"/>
      <c r="D76" s="1985" t="n"/>
      <c r="E76" s="2235" t="n"/>
      <c r="F76" s="446" t="n"/>
      <c r="G76" s="446" t="n"/>
      <c r="H76" s="446" t="n"/>
      <c r="I76" s="446" t="n"/>
      <c r="J76" s="446" t="n"/>
      <c r="K76" s="446" t="n"/>
      <c r="L76" s="446" t="n"/>
      <c r="M76" s="446" t="n"/>
      <c r="N76" s="446" t="n"/>
      <c r="O76" s="446" t="n"/>
      <c r="P76" s="446" t="n"/>
      <c r="Q76" s="446" t="n"/>
      <c r="R76" s="446" t="n"/>
      <c r="S76" s="446" t="n"/>
      <c r="T76" s="446" t="n"/>
      <c r="U76" s="446" t="n"/>
      <c r="V76" s="446" t="n"/>
      <c r="W76" s="2236" t="n"/>
      <c r="X76" s="2236" t="n"/>
      <c r="Y76" s="2698" t="n"/>
      <c r="Z76" s="446" t="n"/>
      <c r="AA76" s="446" t="n"/>
      <c r="AB76" s="446" t="n"/>
      <c r="AC76" s="2698" t="n"/>
      <c r="AD76" s="446" t="n"/>
      <c r="AE76" s="446" t="n"/>
      <c r="AF76" s="446" t="n"/>
      <c r="AG76" s="446" t="n"/>
      <c r="AH76" s="446" t="n"/>
      <c r="AI76" s="446" t="n"/>
      <c r="AJ76" s="446" t="n"/>
      <c r="AK76" s="446" t="n"/>
      <c r="AL76" s="446" t="n"/>
      <c r="AM76" s="446" t="n"/>
      <c r="AN76" s="446" t="n"/>
      <c r="AO76" s="2236" t="n"/>
      <c r="AP76" s="445" t="n"/>
      <c r="AQ76" s="445" t="n"/>
      <c r="AR76" s="2523" t="n"/>
      <c r="AS76" s="2519" t="n"/>
      <c r="AT76" s="440" t="n"/>
      <c r="AU76" s="440" t="n"/>
      <c r="BC76" s="3224" t="n"/>
      <c r="BL76" s="2061" t="n"/>
    </row>
    <row r="77" ht="15" customHeight="1" s="2885">
      <c r="A77" s="440" t="n"/>
      <c r="B77" s="1196" t="n"/>
      <c r="C77" s="440" t="n"/>
      <c r="D77" s="1985" t="n"/>
      <c r="E77" s="2237" t="n"/>
      <c r="F77" s="446" t="n"/>
      <c r="G77" s="446" t="n"/>
      <c r="H77" s="446" t="n"/>
      <c r="I77" s="446" t="n"/>
      <c r="J77" s="446" t="n"/>
      <c r="K77" s="446" t="n"/>
      <c r="L77" s="446" t="n"/>
      <c r="M77" s="446" t="n"/>
      <c r="N77" s="446" t="n"/>
      <c r="O77" s="446" t="n"/>
      <c r="P77" s="446" t="n"/>
      <c r="Q77" s="446" t="n"/>
      <c r="R77" s="446" t="n"/>
      <c r="S77" s="446" t="n"/>
      <c r="T77" s="446" t="n"/>
      <c r="U77" s="446" t="n"/>
      <c r="V77" s="446" t="n"/>
      <c r="W77" s="2236" t="n"/>
      <c r="X77" s="2236" t="n"/>
      <c r="Y77" s="2698" t="n"/>
      <c r="Z77" s="446" t="n"/>
      <c r="AA77" s="446" t="n"/>
      <c r="AB77" s="446" t="n"/>
      <c r="AC77" s="2698" t="n"/>
      <c r="AD77" s="446" t="n"/>
      <c r="AE77" s="446" t="n"/>
      <c r="AF77" s="446" t="n"/>
      <c r="AG77" s="446" t="n"/>
      <c r="AH77" s="446" t="n"/>
      <c r="AI77" s="446" t="n"/>
      <c r="AJ77" s="446" t="n"/>
      <c r="AK77" s="446" t="n"/>
      <c r="AL77" s="446" t="n"/>
      <c r="AM77" s="446" t="n"/>
      <c r="AN77" s="446" t="n"/>
      <c r="AO77" s="2236" t="n"/>
      <c r="AP77" s="445" t="n"/>
      <c r="AQ77" s="445" t="n"/>
      <c r="AR77" s="2523" t="n"/>
      <c r="AS77" s="2519" t="n"/>
      <c r="AT77" s="440" t="n"/>
      <c r="AU77" s="440" t="n"/>
      <c r="BC77" s="3224" t="n"/>
      <c r="BL77" s="2061" t="n"/>
    </row>
    <row r="78" ht="15" customHeight="1" s="2885">
      <c r="A78" s="440" t="n"/>
      <c r="B78" s="1196" t="n"/>
      <c r="C78" s="440" t="n"/>
      <c r="D78" s="1985" t="n"/>
      <c r="E78" s="2237" t="n"/>
      <c r="F78" s="446" t="n"/>
      <c r="G78" s="446" t="n"/>
      <c r="H78" s="446" t="n"/>
      <c r="I78" s="446" t="n"/>
      <c r="J78" s="446" t="n"/>
      <c r="K78" s="446" t="n"/>
      <c r="L78" s="446" t="n"/>
      <c r="M78" s="446" t="n"/>
      <c r="N78" s="446" t="n"/>
      <c r="O78" s="446" t="n"/>
      <c r="P78" s="446" t="n"/>
      <c r="Q78" s="446" t="n"/>
      <c r="R78" s="446" t="n"/>
      <c r="S78" s="446" t="n"/>
      <c r="T78" s="446" t="n"/>
      <c r="U78" s="446" t="n"/>
      <c r="V78" s="446" t="n"/>
      <c r="W78" s="2236" t="n"/>
      <c r="X78" s="2236" t="n"/>
      <c r="Y78" s="2698" t="n"/>
      <c r="Z78" s="446" t="n"/>
      <c r="AA78" s="446" t="n"/>
      <c r="AB78" s="446" t="n"/>
      <c r="AC78" s="2698" t="n"/>
      <c r="AD78" s="446" t="n"/>
      <c r="AE78" s="446" t="n"/>
      <c r="AF78" s="446" t="n"/>
      <c r="AG78" s="446" t="n"/>
      <c r="AH78" s="446" t="n"/>
      <c r="AI78" s="446" t="n"/>
      <c r="AJ78" s="446" t="n"/>
      <c r="AK78" s="446" t="n"/>
      <c r="AL78" s="446" t="n"/>
      <c r="AM78" s="446" t="n"/>
      <c r="AN78" s="446" t="n"/>
      <c r="AO78" s="2236" t="n"/>
      <c r="AP78" s="445" t="n"/>
      <c r="AQ78" s="445" t="n"/>
      <c r="AR78" s="2523" t="n"/>
      <c r="AS78" s="2519" t="n"/>
      <c r="AT78" s="440" t="n"/>
      <c r="AU78" s="440" t="n"/>
      <c r="BC78" s="3224" t="n"/>
      <c r="BL78" s="2061" t="n"/>
    </row>
    <row r="79" ht="15" customHeight="1" s="2885">
      <c r="A79" s="440" t="n"/>
      <c r="B79" s="1196" t="n"/>
      <c r="C79" s="440" t="n"/>
      <c r="D79" s="1985" t="n"/>
      <c r="E79" s="2237" t="n"/>
      <c r="F79" s="446" t="n"/>
      <c r="G79" s="446" t="n"/>
      <c r="H79" s="446" t="n"/>
      <c r="I79" s="446" t="n"/>
      <c r="J79" s="446" t="n"/>
      <c r="K79" s="446" t="n"/>
      <c r="L79" s="446" t="n"/>
      <c r="M79" s="446" t="n"/>
      <c r="N79" s="446" t="n"/>
      <c r="O79" s="446" t="n"/>
      <c r="P79" s="446" t="n"/>
      <c r="Q79" s="446" t="n"/>
      <c r="R79" s="446" t="n"/>
      <c r="S79" s="446" t="n"/>
      <c r="T79" s="446" t="n"/>
      <c r="U79" s="446" t="n"/>
      <c r="V79" s="446" t="n"/>
      <c r="W79" s="2236" t="n"/>
      <c r="X79" s="2236" t="n"/>
      <c r="Y79" s="2698" t="n"/>
      <c r="Z79" s="446" t="n"/>
      <c r="AA79" s="446" t="n"/>
      <c r="AB79" s="446" t="n"/>
      <c r="AC79" s="2698" t="n"/>
      <c r="AD79" s="446" t="n"/>
      <c r="AE79" s="446" t="n"/>
      <c r="AF79" s="446" t="n"/>
      <c r="AG79" s="446" t="n"/>
      <c r="AH79" s="446" t="n"/>
      <c r="AI79" s="446" t="n"/>
      <c r="AJ79" s="446" t="n"/>
      <c r="AK79" s="446" t="n"/>
      <c r="AL79" s="446" t="n"/>
      <c r="AM79" s="446" t="n"/>
      <c r="AN79" s="446" t="n"/>
      <c r="AO79" s="2236" t="n"/>
      <c r="AP79" s="445" t="n"/>
      <c r="AQ79" s="445" t="n"/>
      <c r="AR79" s="2523" t="n"/>
      <c r="AS79" s="2519" t="n"/>
      <c r="AT79" s="440" t="n"/>
      <c r="AU79" s="440" t="n"/>
      <c r="BC79" s="3224" t="n"/>
      <c r="BL79" s="2061" t="n"/>
    </row>
    <row r="80" ht="15" customHeight="1" s="2885">
      <c r="A80" s="440" t="n"/>
      <c r="B80" s="1196" t="n"/>
      <c r="C80" s="440" t="n"/>
      <c r="D80" s="1985" t="n"/>
      <c r="E80" s="2237" t="n"/>
      <c r="F80" s="446" t="n"/>
      <c r="G80" s="446" t="n"/>
      <c r="H80" s="446" t="n"/>
      <c r="I80" s="446" t="n"/>
      <c r="J80" s="446" t="n"/>
      <c r="K80" s="446" t="n"/>
      <c r="L80" s="446" t="n"/>
      <c r="M80" s="446" t="n"/>
      <c r="N80" s="446" t="n"/>
      <c r="O80" s="446" t="n"/>
      <c r="P80" s="446" t="n"/>
      <c r="Q80" s="446" t="n"/>
      <c r="R80" s="446" t="n"/>
      <c r="S80" s="446" t="n"/>
      <c r="T80" s="446" t="n"/>
      <c r="U80" s="446" t="n"/>
      <c r="V80" s="446" t="n"/>
      <c r="W80" s="2236" t="n"/>
      <c r="X80" s="2236" t="n"/>
      <c r="Y80" s="2698" t="n"/>
      <c r="Z80" s="446" t="n"/>
      <c r="AA80" s="446" t="n"/>
      <c r="AB80" s="446" t="n"/>
      <c r="AC80" s="2698" t="n"/>
      <c r="AD80" s="446" t="n"/>
      <c r="AE80" s="446" t="n"/>
      <c r="AF80" s="446" t="n"/>
      <c r="AG80" s="446" t="n"/>
      <c r="AH80" s="446" t="n"/>
      <c r="AI80" s="446" t="n"/>
      <c r="AJ80" s="446" t="n"/>
      <c r="AK80" s="446" t="n"/>
      <c r="AL80" s="446" t="n"/>
      <c r="AM80" s="446" t="n"/>
      <c r="AN80" s="446" t="n"/>
      <c r="AO80" s="2236" t="n"/>
      <c r="AP80" s="445" t="n"/>
      <c r="AQ80" s="445" t="n"/>
      <c r="AR80" s="2523" t="n"/>
      <c r="AS80" s="2519" t="n"/>
      <c r="AT80" s="440" t="n"/>
      <c r="AU80" s="440" t="n"/>
      <c r="BC80" s="3224" t="n"/>
      <c r="BL80" s="2061" t="n"/>
    </row>
    <row r="81" ht="15" customHeight="1" s="2885">
      <c r="A81" s="440" t="n"/>
      <c r="B81" s="1196" t="n"/>
      <c r="C81" s="440" t="n"/>
      <c r="D81" s="1985" t="n"/>
      <c r="E81" s="2237" t="n"/>
      <c r="F81" s="446" t="n"/>
      <c r="G81" s="446" t="n"/>
      <c r="H81" s="446" t="n"/>
      <c r="I81" s="446" t="n"/>
      <c r="J81" s="446" t="n"/>
      <c r="K81" s="446" t="n"/>
      <c r="L81" s="446" t="n"/>
      <c r="M81" s="446" t="n"/>
      <c r="N81" s="446" t="n"/>
      <c r="O81" s="446" t="n"/>
      <c r="P81" s="446" t="n"/>
      <c r="Q81" s="446" t="n"/>
      <c r="R81" s="446" t="n"/>
      <c r="S81" s="446" t="n"/>
      <c r="T81" s="446" t="n"/>
      <c r="U81" s="446" t="n"/>
      <c r="V81" s="446" t="n"/>
      <c r="W81" s="2236" t="n"/>
      <c r="X81" s="2236" t="n"/>
      <c r="Y81" s="2698" t="n"/>
      <c r="Z81" s="446" t="n"/>
      <c r="AA81" s="446" t="n"/>
      <c r="AB81" s="446" t="n"/>
      <c r="AC81" s="2698" t="n"/>
      <c r="AD81" s="446" t="n"/>
      <c r="AE81" s="446" t="n"/>
      <c r="AF81" s="446" t="n"/>
      <c r="AG81" s="446" t="n"/>
      <c r="AH81" s="446" t="n"/>
      <c r="AI81" s="446" t="n"/>
      <c r="AJ81" s="446" t="n"/>
      <c r="AK81" s="446" t="n"/>
      <c r="AL81" s="446" t="n"/>
      <c r="AM81" s="446" t="n"/>
      <c r="AN81" s="446" t="n"/>
      <c r="AO81" s="2236" t="n"/>
      <c r="AP81" s="445" t="n"/>
      <c r="AQ81" s="445" t="n"/>
      <c r="AR81" s="2523" t="n"/>
      <c r="AS81" s="2519" t="n"/>
      <c r="AT81" s="440" t="n"/>
      <c r="AU81" s="440" t="n"/>
      <c r="BC81" s="3224" t="n"/>
      <c r="BL81" s="2061" t="n"/>
    </row>
    <row r="82" ht="15" customHeight="1" s="2885">
      <c r="A82" s="440" t="n"/>
      <c r="B82" s="1196" t="n"/>
      <c r="C82" s="440" t="n"/>
      <c r="D82" s="1985" t="n"/>
      <c r="E82" s="2237" t="n"/>
      <c r="F82" s="446" t="n"/>
      <c r="G82" s="446" t="n"/>
      <c r="H82" s="446" t="n"/>
      <c r="I82" s="446" t="n"/>
      <c r="J82" s="446" t="n"/>
      <c r="K82" s="446" t="n"/>
      <c r="L82" s="446" t="n"/>
      <c r="M82" s="446" t="n"/>
      <c r="N82" s="446" t="n"/>
      <c r="O82" s="446" t="n"/>
      <c r="P82" s="446" t="n"/>
      <c r="Q82" s="446" t="n"/>
      <c r="R82" s="446" t="n"/>
      <c r="S82" s="446" t="n"/>
      <c r="T82" s="446" t="n"/>
      <c r="U82" s="446" t="n"/>
      <c r="V82" s="446" t="n"/>
      <c r="W82" s="2236" t="n"/>
      <c r="X82" s="2236" t="n"/>
      <c r="Y82" s="2698" t="n"/>
      <c r="Z82" s="446" t="n"/>
      <c r="AA82" s="446" t="n"/>
      <c r="AB82" s="446" t="n"/>
      <c r="AC82" s="2698" t="n"/>
      <c r="AD82" s="446" t="n"/>
      <c r="AE82" s="446" t="n"/>
      <c r="AF82" s="446" t="n"/>
      <c r="AG82" s="446" t="n"/>
      <c r="AH82" s="446" t="n"/>
      <c r="AI82" s="446" t="n"/>
      <c r="AJ82" s="446" t="n"/>
      <c r="AK82" s="446" t="n"/>
      <c r="AL82" s="446" t="n"/>
      <c r="AM82" s="446" t="n"/>
      <c r="AN82" s="446" t="n"/>
      <c r="AO82" s="2236" t="n"/>
      <c r="AP82" s="445" t="n"/>
      <c r="AQ82" s="445" t="n"/>
      <c r="AR82" s="2523" t="n"/>
      <c r="AS82" s="2519" t="n"/>
      <c r="AT82" s="440" t="n"/>
      <c r="AU82" s="440" t="n"/>
      <c r="BC82" s="3224" t="n"/>
      <c r="BL82" s="2061" t="n"/>
    </row>
    <row r="83" ht="15" customHeight="1" s="2885">
      <c r="A83" s="440" t="n"/>
      <c r="B83" s="1196" t="n"/>
      <c r="C83" s="440" t="n"/>
      <c r="D83" s="1985" t="n"/>
      <c r="E83" s="2237" t="n"/>
      <c r="F83" s="446" t="n"/>
      <c r="G83" s="446" t="n"/>
      <c r="H83" s="446" t="n"/>
      <c r="I83" s="446" t="n"/>
      <c r="J83" s="446" t="n"/>
      <c r="K83" s="446" t="n"/>
      <c r="L83" s="446" t="n"/>
      <c r="M83" s="446" t="n"/>
      <c r="N83" s="446" t="n"/>
      <c r="O83" s="446" t="n"/>
      <c r="P83" s="446" t="n"/>
      <c r="Q83" s="446" t="n"/>
      <c r="R83" s="446" t="n"/>
      <c r="S83" s="446" t="n"/>
      <c r="T83" s="446" t="n"/>
      <c r="U83" s="446" t="n"/>
      <c r="V83" s="446" t="n"/>
      <c r="W83" s="2236" t="n"/>
      <c r="X83" s="2236" t="n"/>
      <c r="Y83" s="2698" t="n"/>
      <c r="Z83" s="446" t="n"/>
      <c r="AA83" s="446" t="n"/>
      <c r="AB83" s="446" t="n"/>
      <c r="AC83" s="2698" t="n"/>
      <c r="AD83" s="446" t="n"/>
      <c r="AE83" s="446" t="n"/>
      <c r="AF83" s="446" t="n"/>
      <c r="AG83" s="446" t="n"/>
      <c r="AH83" s="446" t="n"/>
      <c r="AI83" s="446" t="n"/>
      <c r="AJ83" s="446" t="n"/>
      <c r="AK83" s="446" t="n"/>
      <c r="AL83" s="446" t="n"/>
      <c r="AM83" s="446" t="n"/>
      <c r="AN83" s="446" t="n"/>
      <c r="AO83" s="2236" t="n"/>
      <c r="AP83" s="445" t="n"/>
      <c r="AQ83" s="445" t="n"/>
      <c r="AR83" s="2523" t="n"/>
      <c r="AS83" s="2519" t="n"/>
      <c r="AT83" s="440" t="n"/>
      <c r="AU83" s="440" t="n"/>
      <c r="BC83" s="3224" t="n"/>
      <c r="BL83" s="2061" t="n"/>
    </row>
    <row r="84" ht="15" customHeight="1" s="2885">
      <c r="A84" s="440" t="n"/>
      <c r="B84" s="1196" t="n"/>
      <c r="C84" s="440" t="n"/>
      <c r="D84" s="1985" t="n"/>
      <c r="E84" s="2237" t="n"/>
      <c r="F84" s="446" t="n"/>
      <c r="G84" s="446" t="n"/>
      <c r="H84" s="446" t="n"/>
      <c r="I84" s="446" t="n"/>
      <c r="J84" s="446" t="n"/>
      <c r="K84" s="446" t="n"/>
      <c r="L84" s="446" t="n"/>
      <c r="M84" s="446" t="n"/>
      <c r="N84" s="446" t="n"/>
      <c r="O84" s="446" t="n"/>
      <c r="P84" s="446" t="n"/>
      <c r="Q84" s="446" t="n"/>
      <c r="R84" s="446" t="n"/>
      <c r="S84" s="446" t="n"/>
      <c r="T84" s="446" t="n"/>
      <c r="U84" s="446" t="n"/>
      <c r="V84" s="446" t="n"/>
      <c r="W84" s="2236" t="n"/>
      <c r="X84" s="2236" t="n"/>
      <c r="Y84" s="2698" t="n"/>
      <c r="Z84" s="446" t="n"/>
      <c r="AA84" s="446" t="n"/>
      <c r="AB84" s="446" t="n"/>
      <c r="AC84" s="2698" t="n"/>
      <c r="AD84" s="446" t="n"/>
      <c r="AE84" s="446" t="n"/>
      <c r="AF84" s="446" t="n"/>
      <c r="AG84" s="446" t="n"/>
      <c r="AH84" s="446" t="n"/>
      <c r="AI84" s="446" t="n"/>
      <c r="AJ84" s="446" t="n"/>
      <c r="AK84" s="446" t="n"/>
      <c r="AL84" s="446" t="n"/>
      <c r="AM84" s="446" t="n"/>
      <c r="AN84" s="446" t="n"/>
      <c r="AO84" s="2236" t="n"/>
      <c r="AP84" s="445" t="n"/>
      <c r="AQ84" s="445" t="n"/>
      <c r="AR84" s="2523" t="n"/>
      <c r="AS84" s="2519" t="n"/>
      <c r="AT84" s="440" t="n"/>
      <c r="AU84" s="440" t="n"/>
      <c r="BC84" s="3224" t="n"/>
      <c r="BL84" s="2061" t="n"/>
    </row>
    <row r="85" ht="15" customHeight="1" s="2885">
      <c r="A85" s="440" t="n"/>
      <c r="B85" s="1196" t="n"/>
      <c r="C85" s="440" t="n"/>
      <c r="D85" s="1985" t="n"/>
      <c r="E85" s="2237" t="n"/>
      <c r="F85" s="446" t="n"/>
      <c r="G85" s="446" t="n"/>
      <c r="H85" s="446" t="n"/>
      <c r="I85" s="446" t="n"/>
      <c r="J85" s="446" t="n"/>
      <c r="K85" s="446" t="n"/>
      <c r="L85" s="446" t="n"/>
      <c r="M85" s="446" t="n"/>
      <c r="N85" s="446" t="n"/>
      <c r="O85" s="446" t="n"/>
      <c r="P85" s="446" t="n"/>
      <c r="Q85" s="446" t="n"/>
      <c r="R85" s="446" t="n"/>
      <c r="S85" s="446" t="n"/>
      <c r="T85" s="446" t="n"/>
      <c r="U85" s="446" t="n"/>
      <c r="V85" s="446" t="n"/>
      <c r="W85" s="2236" t="n"/>
      <c r="X85" s="2236" t="n"/>
      <c r="Y85" s="2698" t="n"/>
      <c r="Z85" s="446" t="n"/>
      <c r="AA85" s="446" t="n"/>
      <c r="AB85" s="446" t="n"/>
      <c r="AC85" s="2698" t="n"/>
      <c r="AD85" s="446" t="n"/>
      <c r="AE85" s="446" t="n"/>
      <c r="AF85" s="446" t="n"/>
      <c r="AG85" s="446" t="n"/>
      <c r="AH85" s="446" t="n"/>
      <c r="AI85" s="446" t="n"/>
      <c r="AJ85" s="446" t="n"/>
      <c r="AK85" s="446" t="n"/>
      <c r="AL85" s="446" t="n"/>
      <c r="AM85" s="446" t="n"/>
      <c r="AN85" s="446" t="n"/>
      <c r="AO85" s="2236" t="n"/>
      <c r="AP85" s="445" t="n"/>
      <c r="AQ85" s="445" t="n"/>
      <c r="AR85" s="2523" t="n"/>
      <c r="AS85" s="2519" t="n"/>
      <c r="AT85" s="440" t="n"/>
      <c r="AU85" s="440" t="n"/>
      <c r="BC85" s="3224" t="n"/>
      <c r="BL85" s="2061" t="n"/>
    </row>
    <row r="86" ht="15" customHeight="1" s="2885">
      <c r="A86" s="440" t="n"/>
      <c r="B86" s="1196" t="n"/>
      <c r="C86" s="440" t="n"/>
      <c r="D86" s="1985" t="n"/>
      <c r="E86" s="2237" t="n"/>
      <c r="F86" s="446" t="n"/>
      <c r="G86" s="446" t="n"/>
      <c r="H86" s="446" t="n"/>
      <c r="I86" s="446" t="n"/>
      <c r="J86" s="446" t="n"/>
      <c r="K86" s="446" t="n"/>
      <c r="L86" s="446" t="n"/>
      <c r="M86" s="446" t="n"/>
      <c r="N86" s="446" t="n"/>
      <c r="O86" s="446" t="n"/>
      <c r="P86" s="446" t="n"/>
      <c r="Q86" s="446" t="n"/>
      <c r="R86" s="446" t="n"/>
      <c r="S86" s="446" t="n"/>
      <c r="T86" s="446" t="n"/>
      <c r="U86" s="446" t="n"/>
      <c r="V86" s="446" t="n"/>
      <c r="W86" s="2236" t="n"/>
      <c r="X86" s="2236" t="n"/>
      <c r="Y86" s="2698" t="n"/>
      <c r="Z86" s="446" t="n"/>
      <c r="AA86" s="446" t="n"/>
      <c r="AB86" s="446" t="n"/>
      <c r="AC86" s="2698" t="n"/>
      <c r="AD86" s="446" t="n"/>
      <c r="AE86" s="446" t="n"/>
      <c r="AF86" s="446" t="n"/>
      <c r="AG86" s="446" t="n"/>
      <c r="AH86" s="446" t="n"/>
      <c r="AI86" s="446" t="n"/>
      <c r="AJ86" s="446" t="n"/>
      <c r="AK86" s="446" t="n"/>
      <c r="AL86" s="446" t="n"/>
      <c r="AM86" s="446" t="n"/>
      <c r="AN86" s="446" t="n"/>
      <c r="AO86" s="2236" t="n"/>
      <c r="AP86" s="445" t="n"/>
      <c r="AQ86" s="445" t="n"/>
      <c r="AR86" s="2523" t="n"/>
      <c r="AS86" s="2519" t="n"/>
      <c r="AT86" s="440" t="n"/>
      <c r="AU86" s="440" t="n"/>
      <c r="BC86" s="3224" t="n"/>
      <c r="BL86" s="2061" t="n"/>
    </row>
    <row r="87" ht="15" customFormat="1" customHeight="1" s="300">
      <c r="A87" s="447" t="n"/>
      <c r="B87" s="1193" t="n"/>
      <c r="C87" s="447" t="n"/>
      <c r="D87" s="1985" t="n"/>
      <c r="E87" s="2235" t="n"/>
      <c r="F87" s="2059" t="n"/>
      <c r="G87" s="2059" t="n"/>
      <c r="H87" s="2059" t="n"/>
      <c r="I87" s="2059" t="n"/>
      <c r="J87" s="2059" t="n"/>
      <c r="K87" s="2059" t="n"/>
      <c r="L87" s="2059" t="n"/>
      <c r="M87" s="2059" t="n"/>
      <c r="N87" s="2059" t="n"/>
      <c r="O87" s="2059" t="n"/>
      <c r="P87" s="2059" t="n"/>
      <c r="Q87" s="2059" t="n"/>
      <c r="R87" s="2059" t="n"/>
      <c r="S87" s="2059" t="n"/>
      <c r="T87" s="2059" t="n"/>
      <c r="U87" s="2059" t="n"/>
      <c r="V87" s="2059" t="n"/>
      <c r="W87" s="2238" t="n"/>
      <c r="X87" s="2238" t="n"/>
      <c r="Y87" s="2699" t="n"/>
      <c r="Z87" s="2059" t="n"/>
      <c r="AA87" s="2059" t="n"/>
      <c r="AB87" s="2059" t="n"/>
      <c r="AC87" s="2699" t="n"/>
      <c r="AD87" s="2059" t="n"/>
      <c r="AE87" s="2059" t="n"/>
      <c r="AF87" s="2059" t="n"/>
      <c r="AG87" s="2059" t="n"/>
      <c r="AH87" s="2059" t="n"/>
      <c r="AI87" s="2059" t="n"/>
      <c r="AJ87" s="2059" t="n"/>
      <c r="AK87" s="2059" t="n"/>
      <c r="AL87" s="2059" t="n"/>
      <c r="AM87" s="2059" t="n"/>
      <c r="AN87" s="2059" t="n"/>
      <c r="AO87" s="2238" t="n"/>
      <c r="AP87" s="1286" t="n"/>
      <c r="AQ87" s="1286" t="n"/>
      <c r="AR87" s="2524" t="n"/>
      <c r="AS87" s="2522" t="n"/>
      <c r="AT87" s="447" t="n"/>
      <c r="AU87" s="447" t="n"/>
      <c r="BC87" s="3224" t="n"/>
      <c r="BL87" s="2062" t="n"/>
    </row>
    <row r="88" ht="15" customFormat="1" customHeight="1" s="300">
      <c r="A88" s="447" t="n"/>
      <c r="B88" s="1193" t="n"/>
      <c r="C88" s="447" t="n"/>
      <c r="D88" s="1985" t="n"/>
      <c r="E88" s="2235" t="n"/>
      <c r="F88" s="2060" t="n"/>
      <c r="G88" s="2060" t="n"/>
      <c r="H88" s="2060" t="n"/>
      <c r="I88" s="2060" t="n"/>
      <c r="J88" s="2060" t="n"/>
      <c r="K88" s="2060" t="n"/>
      <c r="L88" s="2060" t="n"/>
      <c r="M88" s="2060" t="n"/>
      <c r="N88" s="2060" t="n"/>
      <c r="O88" s="2060" t="n"/>
      <c r="P88" s="2060" t="n"/>
      <c r="Q88" s="2060" t="n"/>
      <c r="R88" s="2060" t="n"/>
      <c r="S88" s="2060" t="n"/>
      <c r="T88" s="2060" t="n"/>
      <c r="U88" s="2060" t="n"/>
      <c r="V88" s="2060" t="n"/>
      <c r="W88" s="2241" t="n"/>
      <c r="X88" s="2241" t="n"/>
      <c r="Y88" s="2700" t="n"/>
      <c r="Z88" s="2060" t="n"/>
      <c r="AA88" s="2060" t="n"/>
      <c r="AB88" s="2060" t="n"/>
      <c r="AC88" s="2700" t="n"/>
      <c r="AD88" s="2060" t="n"/>
      <c r="AE88" s="2060" t="n"/>
      <c r="AF88" s="2060" t="n"/>
      <c r="AG88" s="2060" t="n"/>
      <c r="AH88" s="2060" t="n"/>
      <c r="AI88" s="2060" t="n"/>
      <c r="AJ88" s="2060" t="n"/>
      <c r="AK88" s="2060" t="n"/>
      <c r="AL88" s="2060" t="n"/>
      <c r="AM88" s="2060" t="n"/>
      <c r="AN88" s="2060" t="n"/>
      <c r="AO88" s="2241" t="n"/>
      <c r="AP88" s="1286" t="n"/>
      <c r="AQ88" s="1286" t="n"/>
      <c r="AR88" s="2524" t="n"/>
      <c r="AS88" s="2522" t="n"/>
      <c r="AT88" s="447" t="n"/>
      <c r="AU88" s="447" t="n"/>
      <c r="BC88" s="3224" t="n"/>
      <c r="BL88" s="2062" t="n"/>
    </row>
    <row r="89" ht="15" customHeight="1" s="2885">
      <c r="A89" s="440" t="n"/>
      <c r="B89" s="1196" t="n"/>
      <c r="C89" s="440" t="n"/>
      <c r="D89" s="1985" t="n"/>
      <c r="E89" s="2235" t="n"/>
      <c r="F89" s="446" t="n"/>
      <c r="G89" s="446" t="n"/>
      <c r="H89" s="446" t="n"/>
      <c r="I89" s="446" t="n"/>
      <c r="J89" s="446" t="n"/>
      <c r="K89" s="446" t="n"/>
      <c r="L89" s="446" t="n"/>
      <c r="M89" s="446" t="n"/>
      <c r="N89" s="446" t="n"/>
      <c r="O89" s="446" t="n"/>
      <c r="P89" s="446" t="n"/>
      <c r="Q89" s="446" t="n"/>
      <c r="R89" s="446" t="n"/>
      <c r="S89" s="446" t="n"/>
      <c r="T89" s="446" t="n"/>
      <c r="U89" s="446" t="n"/>
      <c r="V89" s="446" t="n"/>
      <c r="W89" s="2236" t="n"/>
      <c r="X89" s="2236" t="n"/>
      <c r="Y89" s="2698" t="n"/>
      <c r="Z89" s="446" t="n"/>
      <c r="AA89" s="446" t="n"/>
      <c r="AB89" s="446" t="n"/>
      <c r="AC89" s="2698" t="n"/>
      <c r="AD89" s="446" t="n"/>
      <c r="AE89" s="446" t="n"/>
      <c r="AF89" s="446" t="n"/>
      <c r="AG89" s="446" t="n"/>
      <c r="AH89" s="446" t="n"/>
      <c r="AI89" s="446" t="n"/>
      <c r="AJ89" s="446" t="n"/>
      <c r="AK89" s="446" t="n"/>
      <c r="AL89" s="446" t="n"/>
      <c r="AM89" s="446" t="n"/>
      <c r="AN89" s="446" t="n"/>
      <c r="AO89" s="2236" t="n"/>
      <c r="AP89" s="445" t="n"/>
      <c r="AQ89" s="445" t="n"/>
      <c r="AR89" s="2523" t="n"/>
      <c r="AS89" s="2519" t="n"/>
      <c r="AT89" s="440" t="n"/>
      <c r="AU89" s="440" t="n"/>
      <c r="BC89" s="3224" t="n"/>
      <c r="BL89" s="2061" t="n"/>
    </row>
    <row r="90" ht="15" customHeight="1" s="2885">
      <c r="A90" s="440" t="n"/>
      <c r="B90" s="1196" t="n"/>
      <c r="C90" s="440" t="n"/>
      <c r="D90" s="1985" t="n"/>
      <c r="E90" s="2237" t="n"/>
      <c r="F90" s="446" t="n"/>
      <c r="G90" s="446" t="n"/>
      <c r="H90" s="446" t="n"/>
      <c r="I90" s="446" t="n"/>
      <c r="J90" s="446" t="n"/>
      <c r="K90" s="446" t="n"/>
      <c r="L90" s="446" t="n"/>
      <c r="M90" s="446" t="n"/>
      <c r="N90" s="446" t="n"/>
      <c r="O90" s="446" t="n"/>
      <c r="P90" s="446" t="n"/>
      <c r="Q90" s="446" t="n"/>
      <c r="R90" s="446" t="n"/>
      <c r="S90" s="446" t="n"/>
      <c r="T90" s="446" t="n"/>
      <c r="U90" s="446" t="n"/>
      <c r="V90" s="446" t="n"/>
      <c r="W90" s="2236" t="n"/>
      <c r="X90" s="2236" t="n"/>
      <c r="Y90" s="2698" t="n"/>
      <c r="Z90" s="446" t="n"/>
      <c r="AA90" s="446" t="n"/>
      <c r="AB90" s="446" t="n"/>
      <c r="AC90" s="2698" t="n"/>
      <c r="AD90" s="446" t="n"/>
      <c r="AE90" s="446" t="n"/>
      <c r="AF90" s="446" t="n"/>
      <c r="AG90" s="446" t="n"/>
      <c r="AH90" s="446" t="n"/>
      <c r="AI90" s="446" t="n"/>
      <c r="AJ90" s="446" t="n"/>
      <c r="AK90" s="446" t="n"/>
      <c r="AL90" s="446" t="n"/>
      <c r="AM90" s="446" t="n"/>
      <c r="AN90" s="446" t="n"/>
      <c r="AO90" s="2236" t="n"/>
      <c r="AP90" s="445" t="n"/>
      <c r="AQ90" s="445" t="n"/>
      <c r="AR90" s="2523" t="n"/>
      <c r="AS90" s="2519" t="n"/>
      <c r="AT90" s="440" t="n"/>
      <c r="AU90" s="440" t="n"/>
      <c r="BC90" s="3224" t="n"/>
      <c r="BL90" s="2061" t="n"/>
    </row>
    <row r="91" ht="15" customHeight="1" s="2885">
      <c r="A91" s="440" t="n"/>
      <c r="B91" s="1196" t="n"/>
      <c r="C91" s="440" t="n"/>
      <c r="D91" s="1985" t="n"/>
      <c r="E91" s="2237" t="n"/>
      <c r="F91" s="446" t="n"/>
      <c r="G91" s="446" t="n"/>
      <c r="H91" s="446" t="n"/>
      <c r="I91" s="446" t="n"/>
      <c r="J91" s="446" t="n"/>
      <c r="K91" s="446" t="n"/>
      <c r="L91" s="446" t="n"/>
      <c r="M91" s="446" t="n"/>
      <c r="N91" s="446" t="n"/>
      <c r="O91" s="446" t="n"/>
      <c r="P91" s="446" t="n"/>
      <c r="Q91" s="446" t="n"/>
      <c r="R91" s="446" t="n"/>
      <c r="S91" s="446" t="n"/>
      <c r="T91" s="446" t="n"/>
      <c r="U91" s="446" t="n"/>
      <c r="V91" s="446" t="n"/>
      <c r="W91" s="2236" t="n"/>
      <c r="X91" s="2236" t="n"/>
      <c r="Y91" s="2698" t="n"/>
      <c r="Z91" s="446" t="n"/>
      <c r="AA91" s="446" t="n"/>
      <c r="AB91" s="446" t="n"/>
      <c r="AC91" s="2698" t="n"/>
      <c r="AD91" s="446" t="n"/>
      <c r="AE91" s="446" t="n"/>
      <c r="AF91" s="446" t="n"/>
      <c r="AG91" s="446" t="n"/>
      <c r="AH91" s="446" t="n"/>
      <c r="AI91" s="446" t="n"/>
      <c r="AJ91" s="446" t="n"/>
      <c r="AK91" s="446" t="n"/>
      <c r="AL91" s="446" t="n"/>
      <c r="AM91" s="446" t="n"/>
      <c r="AN91" s="446" t="n"/>
      <c r="AO91" s="2236" t="n"/>
      <c r="AP91" s="445" t="n"/>
      <c r="AQ91" s="445" t="n"/>
      <c r="AR91" s="2523" t="n"/>
      <c r="AS91" s="2519" t="n"/>
      <c r="AT91" s="440" t="n"/>
      <c r="AU91" s="440" t="n"/>
      <c r="BC91" s="3224" t="n"/>
      <c r="BL91" s="2061" t="n"/>
    </row>
    <row r="92" ht="15" customHeight="1" s="2885">
      <c r="A92" s="440" t="n"/>
      <c r="B92" s="1196" t="n"/>
      <c r="C92" s="440" t="n"/>
      <c r="D92" s="1985" t="n"/>
      <c r="E92" s="2237" t="n"/>
      <c r="F92" s="446" t="n"/>
      <c r="G92" s="446" t="n"/>
      <c r="H92" s="446" t="n"/>
      <c r="I92" s="446" t="n"/>
      <c r="J92" s="446" t="n"/>
      <c r="K92" s="446" t="n"/>
      <c r="L92" s="446" t="n"/>
      <c r="M92" s="446" t="n"/>
      <c r="N92" s="446" t="n"/>
      <c r="O92" s="446" t="n"/>
      <c r="P92" s="446" t="n"/>
      <c r="Q92" s="446" t="n"/>
      <c r="R92" s="446" t="n"/>
      <c r="S92" s="446" t="n"/>
      <c r="T92" s="446" t="n"/>
      <c r="U92" s="446" t="n"/>
      <c r="V92" s="446" t="n"/>
      <c r="W92" s="2236" t="n"/>
      <c r="X92" s="2236" t="n"/>
      <c r="Y92" s="2698" t="n"/>
      <c r="Z92" s="446" t="n"/>
      <c r="AA92" s="446" t="n"/>
      <c r="AB92" s="446" t="n"/>
      <c r="AC92" s="2698" t="n"/>
      <c r="AD92" s="446" t="n"/>
      <c r="AE92" s="446" t="n"/>
      <c r="AF92" s="446" t="n"/>
      <c r="AG92" s="446" t="n"/>
      <c r="AH92" s="446" t="n"/>
      <c r="AI92" s="446" t="n"/>
      <c r="AJ92" s="446" t="n"/>
      <c r="AK92" s="446" t="n"/>
      <c r="AL92" s="446" t="n"/>
      <c r="AM92" s="446" t="n"/>
      <c r="AN92" s="446" t="n"/>
      <c r="AO92" s="2236" t="n"/>
      <c r="AP92" s="445" t="n"/>
      <c r="AQ92" s="445" t="n"/>
      <c r="AR92" s="2523" t="n"/>
      <c r="AS92" s="2519" t="n"/>
      <c r="AT92" s="440" t="n"/>
      <c r="AU92" s="440" t="n"/>
      <c r="BC92" s="3224" t="n"/>
      <c r="BL92" s="2061" t="n"/>
    </row>
    <row r="93" ht="15" customHeight="1" s="2885">
      <c r="A93" s="440" t="n"/>
      <c r="B93" s="1196" t="n"/>
      <c r="C93" s="440" t="n"/>
      <c r="D93" s="1985" t="n"/>
      <c r="E93" s="2237" t="n"/>
      <c r="F93" s="446" t="n"/>
      <c r="G93" s="446" t="n"/>
      <c r="H93" s="446" t="n"/>
      <c r="I93" s="446" t="n"/>
      <c r="J93" s="446" t="n"/>
      <c r="K93" s="446" t="n"/>
      <c r="L93" s="446" t="n"/>
      <c r="M93" s="446" t="n"/>
      <c r="N93" s="446" t="n"/>
      <c r="O93" s="446" t="n"/>
      <c r="P93" s="446" t="n"/>
      <c r="Q93" s="446" t="n"/>
      <c r="R93" s="446" t="n"/>
      <c r="S93" s="446" t="n"/>
      <c r="T93" s="446" t="n"/>
      <c r="U93" s="446" t="n"/>
      <c r="V93" s="446" t="n"/>
      <c r="W93" s="2236" t="n"/>
      <c r="X93" s="2236" t="n"/>
      <c r="Y93" s="2698" t="n"/>
      <c r="Z93" s="446" t="n"/>
      <c r="AA93" s="446" t="n"/>
      <c r="AB93" s="446" t="n"/>
      <c r="AC93" s="2698" t="n"/>
      <c r="AD93" s="446" t="n"/>
      <c r="AE93" s="446" t="n"/>
      <c r="AF93" s="446" t="n"/>
      <c r="AG93" s="446" t="n"/>
      <c r="AH93" s="446" t="n"/>
      <c r="AI93" s="446" t="n"/>
      <c r="AJ93" s="446" t="n"/>
      <c r="AK93" s="446" t="n"/>
      <c r="AL93" s="446" t="n"/>
      <c r="AM93" s="446" t="n"/>
      <c r="AN93" s="446" t="n"/>
      <c r="AO93" s="2236" t="n"/>
      <c r="AP93" s="445" t="n"/>
      <c r="AQ93" s="445" t="n"/>
      <c r="AR93" s="2523" t="n"/>
      <c r="AS93" s="2519" t="n"/>
      <c r="AT93" s="440" t="n"/>
      <c r="AU93" s="440" t="n"/>
      <c r="BC93" s="3224" t="n"/>
      <c r="BL93" s="2061" t="n"/>
    </row>
    <row r="94" ht="15" customFormat="1" customHeight="1" s="300">
      <c r="A94" s="447" t="n"/>
      <c r="B94" s="1193" t="n"/>
      <c r="C94" s="447" t="n"/>
      <c r="D94" s="1985" t="n"/>
      <c r="E94" s="2235" t="n"/>
      <c r="F94" s="2059" t="n"/>
      <c r="G94" s="2059" t="n"/>
      <c r="H94" s="2059" t="n"/>
      <c r="I94" s="2059" t="n"/>
      <c r="J94" s="2059" t="n"/>
      <c r="K94" s="2059" t="n"/>
      <c r="L94" s="2059" t="n"/>
      <c r="M94" s="2059" t="n"/>
      <c r="N94" s="2059" t="n"/>
      <c r="O94" s="2059" t="n"/>
      <c r="P94" s="2059" t="n"/>
      <c r="Q94" s="2059" t="n"/>
      <c r="R94" s="2059" t="n"/>
      <c r="S94" s="2059" t="n"/>
      <c r="T94" s="2059" t="n"/>
      <c r="U94" s="2059" t="n"/>
      <c r="V94" s="2059" t="n"/>
      <c r="W94" s="2238" t="n"/>
      <c r="X94" s="2238" t="n"/>
      <c r="Y94" s="2699" t="n"/>
      <c r="Z94" s="2059" t="n"/>
      <c r="AA94" s="2059" t="n"/>
      <c r="AB94" s="2059" t="n"/>
      <c r="AC94" s="2699" t="n"/>
      <c r="AD94" s="2059" t="n"/>
      <c r="AE94" s="2059" t="n"/>
      <c r="AF94" s="2059" t="n"/>
      <c r="AG94" s="2059" t="n"/>
      <c r="AH94" s="2059" t="n"/>
      <c r="AI94" s="2059" t="n"/>
      <c r="AJ94" s="2059" t="n"/>
      <c r="AK94" s="2059" t="n"/>
      <c r="AL94" s="2059" t="n"/>
      <c r="AM94" s="2059" t="n"/>
      <c r="AN94" s="2059" t="n"/>
      <c r="AO94" s="2238" t="n"/>
      <c r="AP94" s="1286" t="n"/>
      <c r="AQ94" s="1286" t="n"/>
      <c r="AR94" s="2524" t="n"/>
      <c r="AS94" s="2522" t="n"/>
      <c r="AT94" s="447" t="n"/>
      <c r="AU94" s="447" t="n"/>
      <c r="BC94" s="3224" t="n"/>
      <c r="BL94" s="2062" t="n"/>
    </row>
    <row r="95" ht="15" customFormat="1" customHeight="1" s="300">
      <c r="A95" s="447" t="n"/>
      <c r="B95" s="1193" t="n"/>
      <c r="C95" s="447" t="n"/>
      <c r="D95" s="1985" t="n"/>
      <c r="E95" s="2235" t="n"/>
      <c r="F95" s="2060" t="n"/>
      <c r="G95" s="2060" t="n"/>
      <c r="H95" s="2060" t="n"/>
      <c r="I95" s="2060" t="n"/>
      <c r="J95" s="2060" t="n"/>
      <c r="K95" s="2060" t="n"/>
      <c r="L95" s="2060" t="n"/>
      <c r="M95" s="2060" t="n"/>
      <c r="N95" s="2060" t="n"/>
      <c r="O95" s="2060" t="n"/>
      <c r="P95" s="2060" t="n"/>
      <c r="Q95" s="2060" t="n"/>
      <c r="R95" s="2060" t="n"/>
      <c r="S95" s="2060" t="n"/>
      <c r="T95" s="2060" t="n"/>
      <c r="U95" s="2060" t="n"/>
      <c r="V95" s="2060" t="n"/>
      <c r="W95" s="2241" t="n"/>
      <c r="X95" s="2241" t="n"/>
      <c r="Y95" s="2700" t="n"/>
      <c r="Z95" s="2060" t="n"/>
      <c r="AA95" s="2060" t="n"/>
      <c r="AB95" s="2060" t="n"/>
      <c r="AC95" s="2700" t="n"/>
      <c r="AD95" s="2060" t="n"/>
      <c r="AE95" s="2060" t="n"/>
      <c r="AF95" s="2060" t="n"/>
      <c r="AG95" s="2060" t="n"/>
      <c r="AH95" s="2060" t="n"/>
      <c r="AI95" s="2060" t="n"/>
      <c r="AJ95" s="2060" t="n"/>
      <c r="AK95" s="2060" t="n"/>
      <c r="AL95" s="2060" t="n"/>
      <c r="AM95" s="2060" t="n"/>
      <c r="AN95" s="2060" t="n"/>
      <c r="AO95" s="2241" t="n"/>
      <c r="AP95" s="1286" t="n"/>
      <c r="AQ95" s="1286" t="n"/>
      <c r="AR95" s="2524" t="n"/>
      <c r="AS95" s="2522" t="n"/>
      <c r="AT95" s="447" t="n"/>
      <c r="AU95" s="447" t="n"/>
      <c r="BC95" s="3224" t="n"/>
      <c r="BL95" s="2062" t="n"/>
    </row>
    <row r="96" ht="15" customFormat="1" customHeight="1" s="300">
      <c r="A96" s="447" t="n"/>
      <c r="B96" s="1193" t="n"/>
      <c r="C96" s="447" t="n"/>
      <c r="D96" s="1985" t="n"/>
      <c r="E96" s="2235" t="n"/>
      <c r="F96" s="2059" t="n"/>
      <c r="G96" s="2059" t="n"/>
      <c r="H96" s="2059" t="n"/>
      <c r="I96" s="2059" t="n"/>
      <c r="J96" s="2059" t="n"/>
      <c r="K96" s="2059" t="n"/>
      <c r="L96" s="2059" t="n"/>
      <c r="M96" s="2059" t="n"/>
      <c r="N96" s="2059" t="n"/>
      <c r="O96" s="2059" t="n"/>
      <c r="P96" s="2059" t="n"/>
      <c r="Q96" s="2059" t="n"/>
      <c r="R96" s="2059" t="n"/>
      <c r="S96" s="2059" t="n"/>
      <c r="T96" s="2059" t="n"/>
      <c r="U96" s="2059" t="n"/>
      <c r="V96" s="2059" t="n"/>
      <c r="W96" s="2238" t="n"/>
      <c r="X96" s="2238" t="n"/>
      <c r="Y96" s="2699" t="n"/>
      <c r="Z96" s="2059" t="n"/>
      <c r="AA96" s="2059" t="n"/>
      <c r="AB96" s="2059" t="n"/>
      <c r="AC96" s="2699" t="n"/>
      <c r="AD96" s="2059" t="n"/>
      <c r="AE96" s="2059" t="n"/>
      <c r="AF96" s="2059" t="n"/>
      <c r="AG96" s="2059" t="n"/>
      <c r="AH96" s="2059" t="n"/>
      <c r="AI96" s="2059" t="n"/>
      <c r="AJ96" s="2059" t="n"/>
      <c r="AK96" s="2059" t="n"/>
      <c r="AL96" s="2059" t="n"/>
      <c r="AM96" s="2059" t="n"/>
      <c r="AN96" s="2059" t="n"/>
      <c r="AO96" s="2238" t="n"/>
      <c r="AP96" s="1286" t="n"/>
      <c r="AQ96" s="1286" t="n"/>
      <c r="AR96" s="2524" t="n"/>
      <c r="AS96" s="2522" t="n"/>
      <c r="AT96" s="447" t="n"/>
      <c r="AU96" s="447" t="n"/>
      <c r="BC96" s="3224" t="n"/>
      <c r="BL96" s="2062" t="n"/>
    </row>
    <row r="97" ht="15" customFormat="1" customHeight="1" s="300">
      <c r="A97" s="447" t="n"/>
      <c r="B97" s="1193" t="n"/>
      <c r="C97" s="447" t="n"/>
      <c r="D97" s="1985" t="n"/>
      <c r="E97" s="2235" t="n"/>
      <c r="F97" s="2060" t="n"/>
      <c r="G97" s="2060" t="n"/>
      <c r="H97" s="2060" t="n"/>
      <c r="I97" s="2060" t="n"/>
      <c r="J97" s="2060" t="n"/>
      <c r="K97" s="2060" t="n"/>
      <c r="L97" s="2060" t="n"/>
      <c r="M97" s="2060" t="n"/>
      <c r="N97" s="2060" t="n"/>
      <c r="O97" s="2060" t="n"/>
      <c r="P97" s="2060" t="n"/>
      <c r="Q97" s="2060" t="n"/>
      <c r="R97" s="2060" t="n"/>
      <c r="S97" s="2060" t="n"/>
      <c r="T97" s="2060" t="n"/>
      <c r="U97" s="2060" t="n"/>
      <c r="V97" s="2060" t="n"/>
      <c r="W97" s="2241" t="n"/>
      <c r="X97" s="2241" t="n"/>
      <c r="Y97" s="2700" t="n"/>
      <c r="Z97" s="2060" t="n"/>
      <c r="AA97" s="2060" t="n"/>
      <c r="AB97" s="2060" t="n"/>
      <c r="AC97" s="2700" t="n"/>
      <c r="AD97" s="2060" t="n"/>
      <c r="AE97" s="2060" t="n"/>
      <c r="AF97" s="2060" t="n"/>
      <c r="AG97" s="2060" t="n"/>
      <c r="AH97" s="2060" t="n"/>
      <c r="AI97" s="2060" t="n"/>
      <c r="AJ97" s="2060" t="n"/>
      <c r="AK97" s="2060" t="n"/>
      <c r="AL97" s="2060" t="n"/>
      <c r="AM97" s="2060" t="n"/>
      <c r="AN97" s="2060" t="n"/>
      <c r="AO97" s="2241" t="n"/>
      <c r="AP97" s="1286" t="n"/>
      <c r="AQ97" s="1286" t="n"/>
      <c r="AR97" s="2524" t="n"/>
      <c r="AS97" s="2522" t="n"/>
      <c r="AT97" s="447" t="n"/>
      <c r="AU97" s="447" t="n"/>
      <c r="BC97" s="3224" t="n"/>
      <c r="BL97" s="2062" t="n"/>
    </row>
    <row r="98" ht="15" customFormat="1" customHeight="1" s="300">
      <c r="A98" s="447" t="n"/>
      <c r="B98" s="1193" t="n"/>
      <c r="C98" s="447" t="n"/>
      <c r="D98" s="1985" t="n"/>
      <c r="E98" s="2235" t="n"/>
      <c r="F98" s="2060" t="n"/>
      <c r="G98" s="2060" t="n"/>
      <c r="H98" s="2060" t="n"/>
      <c r="I98" s="2060" t="n"/>
      <c r="J98" s="2060" t="n"/>
      <c r="K98" s="2060" t="n"/>
      <c r="L98" s="2060" t="n"/>
      <c r="M98" s="2060" t="n"/>
      <c r="N98" s="2060" t="n"/>
      <c r="O98" s="2060" t="n"/>
      <c r="P98" s="2060" t="n"/>
      <c r="Q98" s="2060" t="n"/>
      <c r="R98" s="2060" t="n"/>
      <c r="S98" s="2060" t="n"/>
      <c r="T98" s="2060" t="n"/>
      <c r="U98" s="2060" t="n"/>
      <c r="V98" s="2060" t="n"/>
      <c r="W98" s="2241" t="n"/>
      <c r="X98" s="2241" t="n"/>
      <c r="Y98" s="2700" t="n"/>
      <c r="Z98" s="2060" t="n"/>
      <c r="AA98" s="2060" t="n"/>
      <c r="AB98" s="2060" t="n"/>
      <c r="AC98" s="2700" t="n"/>
      <c r="AD98" s="2060" t="n"/>
      <c r="AE98" s="2060" t="n"/>
      <c r="AF98" s="2060" t="n"/>
      <c r="AG98" s="2060" t="n"/>
      <c r="AH98" s="2060" t="n"/>
      <c r="AI98" s="2060" t="n"/>
      <c r="AJ98" s="2060" t="n"/>
      <c r="AK98" s="2060" t="n"/>
      <c r="AL98" s="2060" t="n"/>
      <c r="AM98" s="2060" t="n"/>
      <c r="AN98" s="2060" t="n"/>
      <c r="AO98" s="2241" t="n"/>
      <c r="AP98" s="1286" t="n"/>
      <c r="AQ98" s="1286" t="n"/>
      <c r="AR98" s="2524" t="n"/>
      <c r="AS98" s="2522" t="n"/>
      <c r="AT98" s="447" t="n"/>
      <c r="AU98" s="447" t="n"/>
      <c r="BC98" s="3224" t="n"/>
      <c r="BL98" s="2062" t="n"/>
    </row>
    <row r="99" ht="15" customHeight="1" s="2885">
      <c r="A99" s="440" t="n"/>
      <c r="B99" s="1196" t="n"/>
      <c r="C99" s="440" t="n"/>
      <c r="D99" s="1985" t="n"/>
      <c r="E99" s="2237" t="n"/>
      <c r="F99" s="446" t="n"/>
      <c r="G99" s="446" t="n"/>
      <c r="H99" s="446" t="n"/>
      <c r="I99" s="446" t="n"/>
      <c r="J99" s="446" t="n"/>
      <c r="K99" s="446" t="n"/>
      <c r="L99" s="446" t="n"/>
      <c r="M99" s="446" t="n"/>
      <c r="N99" s="446" t="n"/>
      <c r="O99" s="446" t="n"/>
      <c r="P99" s="446" t="n"/>
      <c r="Q99" s="446" t="n"/>
      <c r="R99" s="446" t="n"/>
      <c r="S99" s="446" t="n"/>
      <c r="T99" s="446" t="n"/>
      <c r="U99" s="446" t="n"/>
      <c r="V99" s="446" t="n"/>
      <c r="W99" s="2236" t="n"/>
      <c r="X99" s="2236" t="n"/>
      <c r="Y99" s="2698" t="n"/>
      <c r="Z99" s="446" t="n"/>
      <c r="AA99" s="446" t="n"/>
      <c r="AB99" s="446" t="n"/>
      <c r="AC99" s="2698" t="n"/>
      <c r="AD99" s="446" t="n"/>
      <c r="AE99" s="446" t="n"/>
      <c r="AF99" s="446" t="n"/>
      <c r="AG99" s="446" t="n"/>
      <c r="AH99" s="446" t="n"/>
      <c r="AI99" s="446" t="n"/>
      <c r="AJ99" s="446" t="n"/>
      <c r="AK99" s="446" t="n"/>
      <c r="AL99" s="446" t="n"/>
      <c r="AM99" s="446" t="n"/>
      <c r="AN99" s="446" t="n"/>
      <c r="AO99" s="2236" t="n"/>
      <c r="AP99" s="445" t="n"/>
      <c r="AQ99" s="445" t="n"/>
      <c r="AR99" s="2523" t="n"/>
      <c r="AS99" s="2519" t="n"/>
      <c r="AT99" s="440" t="n"/>
      <c r="AU99" s="440" t="n"/>
      <c r="BC99" s="3224" t="n"/>
      <c r="BL99" s="2061" t="n"/>
    </row>
    <row r="100" ht="15" customHeight="1" s="2885">
      <c r="A100" s="440" t="n"/>
      <c r="B100" s="1196" t="n"/>
      <c r="C100" s="440" t="n"/>
      <c r="D100" s="1985" t="n"/>
      <c r="E100" s="2237" t="n"/>
      <c r="F100" s="446" t="n"/>
      <c r="G100" s="446" t="n"/>
      <c r="H100" s="446" t="n"/>
      <c r="I100" s="446" t="n"/>
      <c r="J100" s="446" t="n"/>
      <c r="K100" s="446" t="n"/>
      <c r="L100" s="446" t="n"/>
      <c r="M100" s="446" t="n"/>
      <c r="N100" s="446" t="n"/>
      <c r="O100" s="446" t="n"/>
      <c r="P100" s="446" t="n"/>
      <c r="Q100" s="446" t="n"/>
      <c r="R100" s="446" t="n"/>
      <c r="S100" s="446" t="n"/>
      <c r="T100" s="446" t="n"/>
      <c r="U100" s="446" t="n"/>
      <c r="V100" s="446" t="n"/>
      <c r="W100" s="2236" t="n"/>
      <c r="X100" s="2236" t="n"/>
      <c r="Y100" s="2698" t="n"/>
      <c r="Z100" s="446" t="n"/>
      <c r="AA100" s="446" t="n"/>
      <c r="AB100" s="446" t="n"/>
      <c r="AC100" s="2698" t="n"/>
      <c r="AD100" s="446" t="n"/>
      <c r="AE100" s="446" t="n"/>
      <c r="AF100" s="446" t="n"/>
      <c r="AG100" s="446" t="n"/>
      <c r="AH100" s="446" t="n"/>
      <c r="AI100" s="446" t="n"/>
      <c r="AJ100" s="446" t="n"/>
      <c r="AK100" s="446" t="n"/>
      <c r="AL100" s="446" t="n"/>
      <c r="AM100" s="446" t="n"/>
      <c r="AN100" s="446" t="n"/>
      <c r="AO100" s="2236" t="n"/>
      <c r="AP100" s="445" t="n"/>
      <c r="AQ100" s="445" t="n"/>
      <c r="AR100" s="2523" t="n"/>
      <c r="AS100" s="2519" t="n"/>
      <c r="AT100" s="440" t="n"/>
      <c r="AU100" s="440" t="n"/>
      <c r="BC100" s="3224" t="n"/>
      <c r="BL100" s="2061" t="n"/>
    </row>
    <row r="101" ht="15" customHeight="1" s="2885">
      <c r="A101" s="440" t="n"/>
      <c r="B101" s="1196" t="n"/>
      <c r="C101" s="440" t="n"/>
      <c r="D101" s="1985" t="n"/>
      <c r="E101" s="2237" t="n"/>
      <c r="F101" s="446" t="n"/>
      <c r="G101" s="446" t="n"/>
      <c r="H101" s="446" t="n"/>
      <c r="I101" s="446" t="n"/>
      <c r="J101" s="446" t="n"/>
      <c r="K101" s="446" t="n"/>
      <c r="L101" s="446" t="n"/>
      <c r="M101" s="446" t="n"/>
      <c r="N101" s="446" t="n"/>
      <c r="O101" s="446" t="n"/>
      <c r="P101" s="446" t="n"/>
      <c r="Q101" s="446" t="n"/>
      <c r="R101" s="446" t="n"/>
      <c r="S101" s="446" t="n"/>
      <c r="T101" s="446" t="n"/>
      <c r="U101" s="446" t="n"/>
      <c r="V101" s="446" t="n"/>
      <c r="W101" s="2236" t="n"/>
      <c r="X101" s="2236" t="n"/>
      <c r="Y101" s="2698" t="n"/>
      <c r="Z101" s="446" t="n"/>
      <c r="AA101" s="446" t="n"/>
      <c r="AB101" s="446" t="n"/>
      <c r="AC101" s="2698" t="n"/>
      <c r="AD101" s="446" t="n"/>
      <c r="AE101" s="446" t="n"/>
      <c r="AF101" s="446" t="n"/>
      <c r="AG101" s="446" t="n"/>
      <c r="AH101" s="446" t="n"/>
      <c r="AI101" s="446" t="n"/>
      <c r="AJ101" s="446" t="n"/>
      <c r="AK101" s="446" t="n"/>
      <c r="AL101" s="446" t="n"/>
      <c r="AM101" s="446" t="n"/>
      <c r="AN101" s="446" t="n"/>
      <c r="AO101" s="2236" t="n"/>
      <c r="AP101" s="445" t="n"/>
      <c r="AQ101" s="445" t="n"/>
      <c r="AR101" s="2523" t="n"/>
      <c r="AS101" s="2519" t="n"/>
      <c r="AT101" s="440" t="n"/>
      <c r="AU101" s="440" t="n"/>
      <c r="BC101" s="3224" t="n"/>
      <c r="BL101" s="2061" t="n"/>
    </row>
    <row r="102" ht="15" customHeight="1" s="2885">
      <c r="A102" s="440" t="n"/>
      <c r="B102" s="1196" t="n"/>
      <c r="C102" s="440" t="n"/>
      <c r="D102" s="1985" t="n"/>
      <c r="E102" s="2237" t="n"/>
      <c r="F102" s="446" t="n"/>
      <c r="G102" s="446" t="n"/>
      <c r="H102" s="446" t="n"/>
      <c r="I102" s="446" t="n"/>
      <c r="J102" s="446" t="n"/>
      <c r="K102" s="446" t="n"/>
      <c r="L102" s="446" t="n"/>
      <c r="M102" s="446" t="n"/>
      <c r="N102" s="446" t="n"/>
      <c r="O102" s="446" t="n"/>
      <c r="P102" s="446" t="n"/>
      <c r="Q102" s="446" t="n"/>
      <c r="R102" s="446" t="n"/>
      <c r="S102" s="446" t="n"/>
      <c r="T102" s="446" t="n"/>
      <c r="U102" s="446" t="n"/>
      <c r="V102" s="446" t="n"/>
      <c r="W102" s="2236" t="n"/>
      <c r="X102" s="2236" t="n"/>
      <c r="Y102" s="2698" t="n"/>
      <c r="Z102" s="446" t="n"/>
      <c r="AA102" s="446" t="n"/>
      <c r="AB102" s="446" t="n"/>
      <c r="AC102" s="2698" t="n"/>
      <c r="AD102" s="446" t="n"/>
      <c r="AE102" s="446" t="n"/>
      <c r="AF102" s="446" t="n"/>
      <c r="AG102" s="446" t="n"/>
      <c r="AH102" s="446" t="n"/>
      <c r="AI102" s="446" t="n"/>
      <c r="AJ102" s="446" t="n"/>
      <c r="AK102" s="446" t="n"/>
      <c r="AL102" s="446" t="n"/>
      <c r="AM102" s="446" t="n"/>
      <c r="AN102" s="446" t="n"/>
      <c r="AO102" s="2236" t="n"/>
      <c r="AP102" s="445" t="n"/>
      <c r="AQ102" s="445" t="n"/>
      <c r="AR102" s="2523" t="n"/>
      <c r="AS102" s="2519" t="n"/>
      <c r="AT102" s="440" t="n"/>
      <c r="AU102" s="440" t="n"/>
      <c r="BC102" s="3224" t="n"/>
      <c r="BL102" s="2061" t="n"/>
    </row>
    <row r="103" ht="15" customHeight="1" s="2885">
      <c r="A103" s="440" t="n"/>
      <c r="B103" s="1196" t="n"/>
      <c r="C103" s="440" t="n"/>
      <c r="D103" s="1985" t="n"/>
      <c r="E103" s="2237" t="n"/>
      <c r="F103" s="446" t="n"/>
      <c r="G103" s="446" t="n"/>
      <c r="H103" s="446" t="n"/>
      <c r="I103" s="446" t="n"/>
      <c r="J103" s="446" t="n"/>
      <c r="K103" s="446" t="n"/>
      <c r="L103" s="446" t="n"/>
      <c r="M103" s="446" t="n"/>
      <c r="N103" s="446" t="n"/>
      <c r="O103" s="446" t="n"/>
      <c r="P103" s="446" t="n"/>
      <c r="Q103" s="446" t="n"/>
      <c r="R103" s="446" t="n"/>
      <c r="S103" s="446" t="n"/>
      <c r="T103" s="446" t="n"/>
      <c r="U103" s="446" t="n"/>
      <c r="V103" s="446" t="n"/>
      <c r="W103" s="2236" t="n"/>
      <c r="X103" s="2236" t="n"/>
      <c r="Y103" s="2698" t="n"/>
      <c r="Z103" s="446" t="n"/>
      <c r="AA103" s="446" t="n"/>
      <c r="AB103" s="446" t="n"/>
      <c r="AC103" s="2698" t="n"/>
      <c r="AD103" s="446" t="n"/>
      <c r="AE103" s="446" t="n"/>
      <c r="AF103" s="446" t="n"/>
      <c r="AG103" s="446" t="n"/>
      <c r="AH103" s="446" t="n"/>
      <c r="AI103" s="446" t="n"/>
      <c r="AJ103" s="446" t="n"/>
      <c r="AK103" s="446" t="n"/>
      <c r="AL103" s="446" t="n"/>
      <c r="AM103" s="446" t="n"/>
      <c r="AN103" s="446" t="n"/>
      <c r="AO103" s="2236" t="n"/>
      <c r="AP103" s="445" t="n"/>
      <c r="AQ103" s="445" t="n"/>
      <c r="AR103" s="2523" t="n"/>
      <c r="AS103" s="2519" t="n"/>
      <c r="AT103" s="440" t="n"/>
      <c r="AU103" s="440" t="n"/>
      <c r="BC103" s="3224" t="n"/>
      <c r="BL103" s="2061" t="n"/>
    </row>
    <row r="104" ht="15" customHeight="1" s="2885">
      <c r="A104" s="440" t="n"/>
      <c r="B104" s="1196" t="n"/>
      <c r="C104" s="440" t="n"/>
      <c r="D104" s="1985" t="n"/>
      <c r="E104" s="2237" t="n"/>
      <c r="F104" s="446" t="n"/>
      <c r="G104" s="446" t="n"/>
      <c r="H104" s="446" t="n"/>
      <c r="I104" s="446" t="n"/>
      <c r="J104" s="446" t="n"/>
      <c r="K104" s="446" t="n"/>
      <c r="L104" s="446" t="n"/>
      <c r="M104" s="446" t="n"/>
      <c r="N104" s="446" t="n"/>
      <c r="O104" s="446" t="n"/>
      <c r="P104" s="446" t="n"/>
      <c r="Q104" s="446" t="n"/>
      <c r="R104" s="446" t="n"/>
      <c r="S104" s="446" t="n"/>
      <c r="T104" s="446" t="n"/>
      <c r="U104" s="446" t="n"/>
      <c r="V104" s="446" t="n"/>
      <c r="W104" s="2236" t="n"/>
      <c r="X104" s="2236" t="n"/>
      <c r="Y104" s="2698" t="n"/>
      <c r="Z104" s="446" t="n"/>
      <c r="AA104" s="446" t="n"/>
      <c r="AB104" s="446" t="n"/>
      <c r="AC104" s="2698" t="n"/>
      <c r="AD104" s="446" t="n"/>
      <c r="AE104" s="446" t="n"/>
      <c r="AF104" s="446" t="n"/>
      <c r="AG104" s="446" t="n"/>
      <c r="AH104" s="446" t="n"/>
      <c r="AI104" s="446" t="n"/>
      <c r="AJ104" s="446" t="n"/>
      <c r="AK104" s="446" t="n"/>
      <c r="AL104" s="446" t="n"/>
      <c r="AM104" s="446" t="n"/>
      <c r="AN104" s="446" t="n"/>
      <c r="AO104" s="2236" t="n"/>
      <c r="AP104" s="445" t="n"/>
      <c r="AQ104" s="445" t="n"/>
      <c r="AR104" s="2523" t="n"/>
      <c r="AS104" s="2519" t="n"/>
      <c r="AT104" s="440" t="n"/>
      <c r="AU104" s="440" t="n"/>
      <c r="BC104" s="3224" t="n"/>
      <c r="BL104" s="2061" t="n"/>
    </row>
    <row r="105" ht="15" customHeight="1" s="2885">
      <c r="A105" s="440" t="n"/>
      <c r="B105" s="1196" t="n"/>
      <c r="C105" s="440" t="n"/>
      <c r="D105" s="1985" t="n"/>
      <c r="E105" s="2237" t="n"/>
      <c r="F105" s="446" t="n"/>
      <c r="G105" s="446" t="n"/>
      <c r="H105" s="446" t="n"/>
      <c r="I105" s="446" t="n"/>
      <c r="J105" s="446" t="n"/>
      <c r="K105" s="446" t="n"/>
      <c r="L105" s="446" t="n"/>
      <c r="M105" s="446" t="n"/>
      <c r="N105" s="446" t="n"/>
      <c r="O105" s="446" t="n"/>
      <c r="P105" s="446" t="n"/>
      <c r="Q105" s="446" t="n"/>
      <c r="R105" s="446" t="n"/>
      <c r="S105" s="446" t="n"/>
      <c r="T105" s="446" t="n"/>
      <c r="U105" s="446" t="n"/>
      <c r="V105" s="446" t="n"/>
      <c r="W105" s="2236" t="n"/>
      <c r="X105" s="2236" t="n"/>
      <c r="Y105" s="2698" t="n"/>
      <c r="Z105" s="446" t="n"/>
      <c r="AA105" s="446" t="n"/>
      <c r="AB105" s="446" t="n"/>
      <c r="AC105" s="2698" t="n"/>
      <c r="AD105" s="446" t="n"/>
      <c r="AE105" s="446" t="n"/>
      <c r="AF105" s="446" t="n"/>
      <c r="AG105" s="446" t="n"/>
      <c r="AH105" s="446" t="n"/>
      <c r="AI105" s="446" t="n"/>
      <c r="AJ105" s="446" t="n"/>
      <c r="AK105" s="446" t="n"/>
      <c r="AL105" s="446" t="n"/>
      <c r="AM105" s="446" t="n"/>
      <c r="AN105" s="446" t="n"/>
      <c r="AO105" s="2236" t="n"/>
      <c r="AP105" s="445" t="n"/>
      <c r="AQ105" s="445" t="n"/>
      <c r="AR105" s="2523" t="n"/>
      <c r="AS105" s="2519" t="n"/>
      <c r="AT105" s="440" t="n"/>
      <c r="AU105" s="440" t="n"/>
      <c r="BC105" s="3224" t="n"/>
      <c r="BL105" s="2061" t="n"/>
    </row>
    <row r="106" ht="15" customFormat="1" customHeight="1" s="300">
      <c r="A106" s="447" t="n"/>
      <c r="B106" s="1193" t="n"/>
      <c r="C106" s="447" t="n"/>
      <c r="D106" s="1985" t="n"/>
      <c r="E106" s="2235" t="n"/>
      <c r="F106" s="2059" t="n"/>
      <c r="G106" s="2059" t="n"/>
      <c r="H106" s="2059" t="n"/>
      <c r="I106" s="2059" t="n"/>
      <c r="J106" s="2059" t="n"/>
      <c r="K106" s="2059" t="n"/>
      <c r="L106" s="2059" t="n"/>
      <c r="M106" s="2059" t="n"/>
      <c r="N106" s="2059" t="n"/>
      <c r="O106" s="2059" t="n"/>
      <c r="P106" s="2059" t="n"/>
      <c r="Q106" s="2059" t="n"/>
      <c r="R106" s="2059" t="n"/>
      <c r="S106" s="2059" t="n"/>
      <c r="T106" s="2059" t="n"/>
      <c r="U106" s="2059" t="n"/>
      <c r="V106" s="2059" t="n"/>
      <c r="W106" s="2238" t="n"/>
      <c r="X106" s="2238" t="n"/>
      <c r="Y106" s="2699" t="n"/>
      <c r="Z106" s="2059" t="n"/>
      <c r="AA106" s="2059" t="n"/>
      <c r="AB106" s="2059" t="n"/>
      <c r="AC106" s="2699" t="n"/>
      <c r="AD106" s="2059" t="n"/>
      <c r="AE106" s="2059" t="n"/>
      <c r="AF106" s="2059" t="n"/>
      <c r="AG106" s="2059" t="n"/>
      <c r="AH106" s="2059" t="n"/>
      <c r="AI106" s="2059" t="n"/>
      <c r="AJ106" s="2059" t="n"/>
      <c r="AK106" s="2059" t="n"/>
      <c r="AL106" s="2059" t="n"/>
      <c r="AM106" s="2059" t="n"/>
      <c r="AN106" s="2059" t="n"/>
      <c r="AO106" s="2238" t="n"/>
      <c r="AP106" s="1286" t="n"/>
      <c r="AQ106" s="1286" t="n"/>
      <c r="AR106" s="2524" t="n"/>
      <c r="AS106" s="2522" t="n"/>
      <c r="AT106" s="447" t="n"/>
      <c r="AU106" s="447" t="n"/>
      <c r="BC106" s="3224" t="n"/>
      <c r="BL106" s="2062" t="n"/>
    </row>
    <row r="107" ht="15" customHeight="1" s="2885">
      <c r="A107" s="440" t="n"/>
      <c r="B107" s="1196" t="n"/>
      <c r="C107" s="440" t="n"/>
      <c r="D107" s="1985" t="n"/>
      <c r="E107" s="2235" t="n"/>
      <c r="F107" s="446" t="n"/>
      <c r="G107" s="446" t="n"/>
      <c r="H107" s="446" t="n"/>
      <c r="I107" s="446" t="n"/>
      <c r="J107" s="446" t="n"/>
      <c r="K107" s="446" t="n"/>
      <c r="L107" s="446" t="n"/>
      <c r="M107" s="446" t="n"/>
      <c r="N107" s="446" t="n"/>
      <c r="O107" s="446" t="n"/>
      <c r="P107" s="446" t="n"/>
      <c r="Q107" s="446" t="n"/>
      <c r="R107" s="446" t="n"/>
      <c r="S107" s="446" t="n"/>
      <c r="T107" s="446" t="n"/>
      <c r="U107" s="446" t="n"/>
      <c r="V107" s="446" t="n"/>
      <c r="W107" s="2236" t="n"/>
      <c r="X107" s="2236" t="n"/>
      <c r="Y107" s="2698" t="n"/>
      <c r="Z107" s="446" t="n"/>
      <c r="AA107" s="446" t="n"/>
      <c r="AB107" s="446" t="n"/>
      <c r="AC107" s="2698" t="n"/>
      <c r="AD107" s="446" t="n"/>
      <c r="AE107" s="446" t="n"/>
      <c r="AF107" s="446" t="n"/>
      <c r="AG107" s="446" t="n"/>
      <c r="AH107" s="446" t="n"/>
      <c r="AI107" s="446" t="n"/>
      <c r="AJ107" s="446" t="n"/>
      <c r="AK107" s="446" t="n"/>
      <c r="AL107" s="446" t="n"/>
      <c r="AM107" s="446" t="n"/>
      <c r="AN107" s="446" t="n"/>
      <c r="AO107" s="2236" t="n"/>
      <c r="AP107" s="445" t="n"/>
      <c r="AQ107" s="445" t="n"/>
      <c r="AR107" s="2523" t="n"/>
      <c r="AS107" s="2519" t="n"/>
      <c r="AT107" s="440" t="n"/>
      <c r="AU107" s="440" t="n"/>
      <c r="BC107" s="3224" t="n"/>
      <c r="BL107" s="2061" t="n"/>
    </row>
    <row r="108" ht="15" customHeight="1" s="2885">
      <c r="A108" s="440" t="n"/>
      <c r="B108" s="1196" t="n"/>
      <c r="C108" s="440" t="n"/>
      <c r="D108" s="1985" t="n"/>
      <c r="E108" s="2235" t="n"/>
      <c r="F108" s="2060" t="n"/>
      <c r="G108" s="2060" t="n"/>
      <c r="H108" s="2060" t="n"/>
      <c r="I108" s="2060" t="n"/>
      <c r="J108" s="2060" t="n"/>
      <c r="K108" s="2060" t="n"/>
      <c r="L108" s="2060" t="n"/>
      <c r="M108" s="2060" t="n"/>
      <c r="N108" s="2060" t="n"/>
      <c r="O108" s="2060" t="n"/>
      <c r="P108" s="2060" t="n"/>
      <c r="Q108" s="2060" t="n"/>
      <c r="R108" s="2060" t="n"/>
      <c r="S108" s="2060" t="n"/>
      <c r="T108" s="2060" t="n"/>
      <c r="U108" s="2060" t="n"/>
      <c r="V108" s="2060" t="n"/>
      <c r="W108" s="2241" t="n"/>
      <c r="X108" s="2241" t="n"/>
      <c r="Y108" s="2700" t="n"/>
      <c r="Z108" s="2060" t="n"/>
      <c r="AA108" s="2060" t="n"/>
      <c r="AB108" s="2060" t="n"/>
      <c r="AC108" s="2700" t="n"/>
      <c r="AD108" s="2060" t="n"/>
      <c r="AE108" s="2060" t="n"/>
      <c r="AF108" s="2060" t="n"/>
      <c r="AG108" s="2060" t="n"/>
      <c r="AH108" s="2060" t="n"/>
      <c r="AI108" s="2060" t="n"/>
      <c r="AJ108" s="2060" t="n"/>
      <c r="AK108" s="2060" t="n"/>
      <c r="AL108" s="2060" t="n"/>
      <c r="AM108" s="2060" t="n"/>
      <c r="AN108" s="2060" t="n"/>
      <c r="AO108" s="2241" t="n"/>
      <c r="AP108" s="445" t="n"/>
      <c r="AQ108" s="445" t="n"/>
      <c r="AR108" s="2523" t="n"/>
      <c r="AS108" s="2519" t="n"/>
      <c r="AT108" s="440" t="n"/>
      <c r="AU108" s="440" t="n"/>
      <c r="BC108" s="3224" t="n"/>
      <c r="BL108" s="2061" t="n"/>
    </row>
    <row r="109" ht="15" customHeight="1" s="2885">
      <c r="A109" s="440" t="n"/>
      <c r="B109" s="1196" t="n"/>
      <c r="C109" s="440" t="n"/>
      <c r="D109" s="1985" t="n"/>
      <c r="E109" s="2235" t="n"/>
      <c r="F109" s="2060" t="n"/>
      <c r="G109" s="2060" t="n"/>
      <c r="H109" s="2060" t="n"/>
      <c r="I109" s="2060" t="n"/>
      <c r="J109" s="2060" t="n"/>
      <c r="K109" s="2060" t="n"/>
      <c r="L109" s="2060" t="n"/>
      <c r="M109" s="2060" t="n"/>
      <c r="N109" s="2060" t="n"/>
      <c r="O109" s="2060" t="n"/>
      <c r="P109" s="2060" t="n"/>
      <c r="Q109" s="2060" t="n"/>
      <c r="R109" s="2060" t="n"/>
      <c r="S109" s="2060" t="n"/>
      <c r="T109" s="2060" t="n"/>
      <c r="U109" s="2060" t="n"/>
      <c r="V109" s="2060" t="n"/>
      <c r="W109" s="2241" t="n"/>
      <c r="X109" s="2241" t="n"/>
      <c r="Y109" s="2700" t="n"/>
      <c r="Z109" s="2060" t="n"/>
      <c r="AA109" s="2060" t="n"/>
      <c r="AB109" s="2060" t="n"/>
      <c r="AC109" s="2700" t="n"/>
      <c r="AD109" s="2060" t="n"/>
      <c r="AE109" s="2060" t="n"/>
      <c r="AF109" s="2060" t="n"/>
      <c r="AG109" s="2060" t="n"/>
      <c r="AH109" s="2060" t="n"/>
      <c r="AI109" s="2060" t="n"/>
      <c r="AJ109" s="2060" t="n"/>
      <c r="AK109" s="2060" t="n"/>
      <c r="AL109" s="2060" t="n"/>
      <c r="AM109" s="2060" t="n"/>
      <c r="AN109" s="2060" t="n"/>
      <c r="AO109" s="2241" t="n"/>
      <c r="AP109" s="445" t="n"/>
      <c r="AQ109" s="445" t="n"/>
      <c r="AR109" s="2523" t="n"/>
      <c r="AS109" s="2519" t="n"/>
      <c r="AT109" s="440" t="n"/>
      <c r="AU109" s="440" t="n"/>
      <c r="BC109" s="3224" t="n"/>
      <c r="BL109" s="2061" t="n"/>
    </row>
    <row r="110" ht="15" customHeight="1" s="2885">
      <c r="A110" s="440" t="n"/>
      <c r="B110" s="1196" t="n"/>
      <c r="C110" s="440" t="n"/>
      <c r="D110" s="1985" t="n"/>
      <c r="E110" s="2235" t="n"/>
      <c r="F110" s="2060" t="n"/>
      <c r="G110" s="2060" t="n"/>
      <c r="H110" s="2060" t="n"/>
      <c r="I110" s="2060" t="n"/>
      <c r="J110" s="2060" t="n"/>
      <c r="K110" s="2060" t="n"/>
      <c r="L110" s="2060" t="n"/>
      <c r="M110" s="2060" t="n"/>
      <c r="N110" s="2060" t="n"/>
      <c r="O110" s="2060" t="n"/>
      <c r="P110" s="2060" t="n"/>
      <c r="Q110" s="2060" t="n"/>
      <c r="R110" s="2060" t="n"/>
      <c r="S110" s="2060" t="n"/>
      <c r="T110" s="2060" t="n"/>
      <c r="U110" s="2060" t="n"/>
      <c r="V110" s="2060" t="n"/>
      <c r="W110" s="2241" t="n"/>
      <c r="X110" s="2241" t="n"/>
      <c r="Y110" s="2700" t="n"/>
      <c r="Z110" s="2060" t="n"/>
      <c r="AA110" s="2060" t="n"/>
      <c r="AB110" s="2060" t="n"/>
      <c r="AC110" s="2700" t="n"/>
      <c r="AD110" s="2060" t="n"/>
      <c r="AE110" s="2060" t="n"/>
      <c r="AF110" s="2060" t="n"/>
      <c r="AG110" s="2060" t="n"/>
      <c r="AH110" s="2060" t="n"/>
      <c r="AI110" s="2060" t="n"/>
      <c r="AJ110" s="2060" t="n"/>
      <c r="AK110" s="2060" t="n"/>
      <c r="AL110" s="2060" t="n"/>
      <c r="AM110" s="2060" t="n"/>
      <c r="AN110" s="2060" t="n"/>
      <c r="AO110" s="2241" t="n"/>
      <c r="AP110" s="445" t="n"/>
      <c r="AQ110" s="445" t="n"/>
      <c r="AR110" s="2523" t="n"/>
      <c r="AS110" s="2519" t="n"/>
      <c r="AT110" s="440" t="n"/>
      <c r="AU110" s="440" t="n"/>
      <c r="BC110" s="3224" t="n"/>
      <c r="BL110" s="2061" t="n"/>
    </row>
    <row r="111" ht="15" customHeight="1" s="2885">
      <c r="A111" s="440" t="n"/>
      <c r="B111" s="1196" t="n"/>
      <c r="C111" s="440" t="n"/>
      <c r="D111" s="1985" t="n"/>
      <c r="E111" s="2235" t="n"/>
      <c r="F111" s="446" t="n"/>
      <c r="G111" s="446" t="n"/>
      <c r="H111" s="446" t="n"/>
      <c r="I111" s="446" t="n"/>
      <c r="J111" s="446" t="n"/>
      <c r="K111" s="446" t="n"/>
      <c r="L111" s="446" t="n"/>
      <c r="M111" s="446" t="n"/>
      <c r="N111" s="446" t="n"/>
      <c r="O111" s="446" t="n"/>
      <c r="P111" s="446" t="n"/>
      <c r="Q111" s="446" t="n"/>
      <c r="R111" s="446" t="n"/>
      <c r="S111" s="446" t="n"/>
      <c r="T111" s="446" t="n"/>
      <c r="U111" s="446" t="n"/>
      <c r="V111" s="446" t="n"/>
      <c r="W111" s="2236" t="n"/>
      <c r="X111" s="2236" t="n"/>
      <c r="Y111" s="2698" t="n"/>
      <c r="Z111" s="446" t="n"/>
      <c r="AA111" s="446" t="n"/>
      <c r="AB111" s="446" t="n"/>
      <c r="AC111" s="2698" t="n"/>
      <c r="AD111" s="446" t="n"/>
      <c r="AE111" s="446" t="n"/>
      <c r="AF111" s="446" t="n"/>
      <c r="AG111" s="446" t="n"/>
      <c r="AH111" s="446" t="n"/>
      <c r="AI111" s="446" t="n"/>
      <c r="AJ111" s="446" t="n"/>
      <c r="AK111" s="446" t="n"/>
      <c r="AL111" s="446" t="n"/>
      <c r="AM111" s="446" t="n"/>
      <c r="AN111" s="446" t="n"/>
      <c r="AO111" s="2236" t="n"/>
      <c r="AP111" s="445" t="n"/>
      <c r="AQ111" s="445" t="n"/>
      <c r="AR111" s="2523" t="n"/>
      <c r="AS111" s="2519" t="n"/>
      <c r="AT111" s="440" t="n"/>
      <c r="AU111" s="440" t="n"/>
      <c r="BC111" s="3224" t="n"/>
      <c r="BL111" s="2061" t="n"/>
    </row>
    <row r="112" ht="15" customHeight="1" s="2885">
      <c r="A112" s="440" t="n"/>
      <c r="B112" s="1196" t="n"/>
      <c r="C112" s="440" t="n"/>
      <c r="D112" s="1985" t="n"/>
      <c r="E112" s="2237" t="n"/>
      <c r="F112" s="446" t="n"/>
      <c r="G112" s="446" t="n"/>
      <c r="H112" s="446" t="n"/>
      <c r="I112" s="446" t="n"/>
      <c r="J112" s="446" t="n"/>
      <c r="K112" s="446" t="n"/>
      <c r="L112" s="446" t="n"/>
      <c r="M112" s="446" t="n"/>
      <c r="N112" s="446" t="n"/>
      <c r="O112" s="446" t="n"/>
      <c r="P112" s="446" t="n"/>
      <c r="Q112" s="446" t="n"/>
      <c r="R112" s="446" t="n"/>
      <c r="S112" s="446" t="n"/>
      <c r="T112" s="446" t="n"/>
      <c r="U112" s="446" t="n"/>
      <c r="V112" s="446" t="n"/>
      <c r="W112" s="2236" t="n"/>
      <c r="X112" s="2236" t="n"/>
      <c r="Y112" s="2698" t="n"/>
      <c r="Z112" s="446" t="n"/>
      <c r="AA112" s="446" t="n"/>
      <c r="AB112" s="446" t="n"/>
      <c r="AC112" s="2698" t="n"/>
      <c r="AD112" s="446" t="n"/>
      <c r="AE112" s="446" t="n"/>
      <c r="AF112" s="446" t="n"/>
      <c r="AG112" s="446" t="n"/>
      <c r="AH112" s="446" t="n"/>
      <c r="AI112" s="446" t="n"/>
      <c r="AJ112" s="446" t="n"/>
      <c r="AK112" s="446" t="n"/>
      <c r="AL112" s="446" t="n"/>
      <c r="AM112" s="446" t="n"/>
      <c r="AN112" s="446" t="n"/>
      <c r="AO112" s="2236" t="n"/>
      <c r="AP112" s="445" t="n"/>
      <c r="AQ112" s="445" t="n"/>
      <c r="AR112" s="2523" t="n"/>
      <c r="AS112" s="2519" t="n"/>
      <c r="AT112" s="440" t="n"/>
      <c r="AU112" s="440" t="n"/>
      <c r="BC112" s="3224" t="n"/>
      <c r="BL112" s="2061" t="n"/>
    </row>
    <row r="113" ht="15" customHeight="1" s="2885">
      <c r="A113" s="440" t="n"/>
      <c r="B113" s="1196" t="n"/>
      <c r="C113" s="440" t="n"/>
      <c r="D113" s="1985" t="n"/>
      <c r="E113" s="2237" t="n"/>
      <c r="F113" s="446" t="n"/>
      <c r="G113" s="446" t="n"/>
      <c r="H113" s="446" t="n"/>
      <c r="I113" s="446" t="n"/>
      <c r="J113" s="446" t="n"/>
      <c r="K113" s="446" t="n"/>
      <c r="L113" s="446" t="n"/>
      <c r="M113" s="446" t="n"/>
      <c r="N113" s="446" t="n"/>
      <c r="O113" s="446" t="n"/>
      <c r="P113" s="446" t="n"/>
      <c r="Q113" s="446" t="n"/>
      <c r="R113" s="446" t="n"/>
      <c r="S113" s="446" t="n"/>
      <c r="T113" s="446" t="n"/>
      <c r="U113" s="446" t="n"/>
      <c r="V113" s="446" t="n"/>
      <c r="W113" s="2236" t="n"/>
      <c r="X113" s="2236" t="n"/>
      <c r="Y113" s="2698" t="n"/>
      <c r="Z113" s="446" t="n"/>
      <c r="AA113" s="446" t="n"/>
      <c r="AB113" s="446" t="n"/>
      <c r="AC113" s="2698" t="n"/>
      <c r="AD113" s="446" t="n"/>
      <c r="AE113" s="446" t="n"/>
      <c r="AF113" s="446" t="n"/>
      <c r="AG113" s="446" t="n"/>
      <c r="AH113" s="446" t="n"/>
      <c r="AI113" s="446" t="n"/>
      <c r="AJ113" s="446" t="n"/>
      <c r="AK113" s="446" t="n"/>
      <c r="AL113" s="446" t="n"/>
      <c r="AM113" s="446" t="n"/>
      <c r="AN113" s="446" t="n"/>
      <c r="AO113" s="2236" t="n"/>
      <c r="AP113" s="445" t="n"/>
      <c r="AQ113" s="445" t="n"/>
      <c r="AR113" s="2523" t="n"/>
      <c r="AS113" s="2519" t="n"/>
      <c r="AT113" s="440" t="n"/>
      <c r="AU113" s="440" t="n"/>
      <c r="BC113" s="3224" t="n"/>
      <c r="BL113" s="2061" t="n"/>
    </row>
    <row r="114" ht="15" customHeight="1" s="2885">
      <c r="A114" s="440" t="n"/>
      <c r="B114" s="1196" t="n"/>
      <c r="C114" s="440" t="n"/>
      <c r="D114" s="1985" t="n"/>
      <c r="E114" s="2237" t="n"/>
      <c r="F114" s="446" t="n"/>
      <c r="G114" s="446" t="n"/>
      <c r="H114" s="446" t="n"/>
      <c r="I114" s="446" t="n"/>
      <c r="J114" s="446" t="n"/>
      <c r="K114" s="446" t="n"/>
      <c r="L114" s="446" t="n"/>
      <c r="M114" s="446" t="n"/>
      <c r="N114" s="446" t="n"/>
      <c r="O114" s="446" t="n"/>
      <c r="P114" s="446" t="n"/>
      <c r="Q114" s="446" t="n"/>
      <c r="R114" s="446" t="n"/>
      <c r="S114" s="446" t="n"/>
      <c r="T114" s="446" t="n"/>
      <c r="U114" s="446" t="n"/>
      <c r="V114" s="446" t="n"/>
      <c r="W114" s="2236" t="n"/>
      <c r="X114" s="2236" t="n"/>
      <c r="Y114" s="2698" t="n"/>
      <c r="Z114" s="446" t="n"/>
      <c r="AA114" s="446" t="n"/>
      <c r="AB114" s="446" t="n"/>
      <c r="AC114" s="2698" t="n"/>
      <c r="AD114" s="446" t="n"/>
      <c r="AE114" s="446" t="n"/>
      <c r="AF114" s="446" t="n"/>
      <c r="AG114" s="446" t="n"/>
      <c r="AH114" s="446" t="n"/>
      <c r="AI114" s="446" t="n"/>
      <c r="AJ114" s="446" t="n"/>
      <c r="AK114" s="446" t="n"/>
      <c r="AL114" s="446" t="n"/>
      <c r="AM114" s="446" t="n"/>
      <c r="AN114" s="446" t="n"/>
      <c r="AO114" s="2236" t="n"/>
      <c r="AP114" s="445" t="n"/>
      <c r="AQ114" s="445" t="n"/>
      <c r="AR114" s="2523" t="n"/>
      <c r="AS114" s="2519" t="n"/>
      <c r="AT114" s="440" t="n"/>
      <c r="AU114" s="440" t="n"/>
      <c r="BC114" s="3224" t="n"/>
      <c r="BL114" s="2061" t="n"/>
    </row>
    <row r="115" ht="15" customHeight="1" s="2885">
      <c r="A115" s="440" t="n"/>
      <c r="B115" s="1196" t="n"/>
      <c r="C115" s="440" t="n"/>
      <c r="D115" s="1985" t="n"/>
      <c r="E115" s="2237" t="n"/>
      <c r="F115" s="446" t="n"/>
      <c r="G115" s="446" t="n"/>
      <c r="H115" s="446" t="n"/>
      <c r="I115" s="446" t="n"/>
      <c r="J115" s="446" t="n"/>
      <c r="K115" s="446" t="n"/>
      <c r="L115" s="446" t="n"/>
      <c r="M115" s="446" t="n"/>
      <c r="N115" s="446" t="n"/>
      <c r="O115" s="446" t="n"/>
      <c r="P115" s="446" t="n"/>
      <c r="Q115" s="446" t="n"/>
      <c r="R115" s="446" t="n"/>
      <c r="S115" s="446" t="n"/>
      <c r="T115" s="446" t="n"/>
      <c r="U115" s="446" t="n"/>
      <c r="V115" s="446" t="n"/>
      <c r="W115" s="2236" t="n"/>
      <c r="X115" s="2236" t="n"/>
      <c r="Y115" s="2698" t="n"/>
      <c r="Z115" s="446" t="n"/>
      <c r="AA115" s="446" t="n"/>
      <c r="AB115" s="446" t="n"/>
      <c r="AC115" s="2698" t="n"/>
      <c r="AD115" s="446" t="n"/>
      <c r="AE115" s="446" t="n"/>
      <c r="AF115" s="446" t="n"/>
      <c r="AG115" s="446" t="n"/>
      <c r="AH115" s="446" t="n"/>
      <c r="AI115" s="446" t="n"/>
      <c r="AJ115" s="446" t="n"/>
      <c r="AK115" s="446" t="n"/>
      <c r="AL115" s="446" t="n"/>
      <c r="AM115" s="446" t="n"/>
      <c r="AN115" s="446" t="n"/>
      <c r="AO115" s="2236" t="n"/>
      <c r="AP115" s="445" t="n"/>
      <c r="AQ115" s="445" t="n"/>
      <c r="AR115" s="2523" t="n"/>
      <c r="AS115" s="2519" t="n"/>
      <c r="AT115" s="440" t="n"/>
      <c r="AU115" s="440" t="n"/>
      <c r="BC115" s="3224" t="n"/>
      <c r="BL115" s="2061" t="n"/>
    </row>
    <row r="116" ht="15" customHeight="1" s="2885">
      <c r="A116" s="440" t="n"/>
      <c r="B116" s="1196" t="n"/>
      <c r="C116" s="440" t="n"/>
      <c r="D116" s="1985" t="n"/>
      <c r="E116" s="2237" t="n"/>
      <c r="F116" s="446" t="n"/>
      <c r="G116" s="446" t="n"/>
      <c r="H116" s="446" t="n"/>
      <c r="I116" s="446" t="n"/>
      <c r="J116" s="446" t="n"/>
      <c r="K116" s="446" t="n"/>
      <c r="L116" s="446" t="n"/>
      <c r="M116" s="446" t="n"/>
      <c r="N116" s="446" t="n"/>
      <c r="O116" s="446" t="n"/>
      <c r="P116" s="446" t="n"/>
      <c r="Q116" s="446" t="n"/>
      <c r="R116" s="446" t="n"/>
      <c r="S116" s="446" t="n"/>
      <c r="T116" s="446" t="n"/>
      <c r="U116" s="446" t="n"/>
      <c r="V116" s="446" t="n"/>
      <c r="W116" s="2236" t="n"/>
      <c r="X116" s="2236" t="n"/>
      <c r="Y116" s="2698" t="n"/>
      <c r="Z116" s="446" t="n"/>
      <c r="AA116" s="446" t="n"/>
      <c r="AB116" s="446" t="n"/>
      <c r="AC116" s="2698" t="n"/>
      <c r="AD116" s="446" t="n"/>
      <c r="AE116" s="446" t="n"/>
      <c r="AF116" s="446" t="n"/>
      <c r="AG116" s="446" t="n"/>
      <c r="AH116" s="446" t="n"/>
      <c r="AI116" s="446" t="n"/>
      <c r="AJ116" s="446" t="n"/>
      <c r="AK116" s="446" t="n"/>
      <c r="AL116" s="446" t="n"/>
      <c r="AM116" s="446" t="n"/>
      <c r="AN116" s="446" t="n"/>
      <c r="AO116" s="2236" t="n"/>
      <c r="AP116" s="445" t="n"/>
      <c r="AQ116" s="445" t="n"/>
      <c r="AR116" s="2523" t="n"/>
      <c r="AS116" s="2519" t="n"/>
      <c r="AT116" s="440" t="n"/>
      <c r="AU116" s="440" t="n"/>
      <c r="BC116" s="3224" t="n"/>
      <c r="BL116" s="2061" t="n"/>
    </row>
    <row r="117" ht="15" customHeight="1" s="2885">
      <c r="A117" s="440" t="n"/>
      <c r="B117" s="1196" t="n"/>
      <c r="C117" s="440" t="n"/>
      <c r="D117" s="1985" t="n"/>
      <c r="E117" s="2237" t="n"/>
      <c r="F117" s="446" t="n"/>
      <c r="G117" s="446" t="n"/>
      <c r="H117" s="446" t="n"/>
      <c r="I117" s="446" t="n"/>
      <c r="J117" s="446" t="n"/>
      <c r="K117" s="446" t="n"/>
      <c r="L117" s="446" t="n"/>
      <c r="M117" s="446" t="n"/>
      <c r="N117" s="446" t="n"/>
      <c r="O117" s="446" t="n"/>
      <c r="P117" s="446" t="n"/>
      <c r="Q117" s="446" t="n"/>
      <c r="R117" s="446" t="n"/>
      <c r="S117" s="446" t="n"/>
      <c r="T117" s="446" t="n"/>
      <c r="U117" s="446" t="n"/>
      <c r="V117" s="446" t="n"/>
      <c r="W117" s="2236" t="n"/>
      <c r="X117" s="2236" t="n"/>
      <c r="Y117" s="2698" t="n"/>
      <c r="Z117" s="446" t="n"/>
      <c r="AA117" s="446" t="n"/>
      <c r="AB117" s="446" t="n"/>
      <c r="AC117" s="2698" t="n"/>
      <c r="AD117" s="446" t="n"/>
      <c r="AE117" s="446" t="n"/>
      <c r="AF117" s="446" t="n"/>
      <c r="AG117" s="446" t="n"/>
      <c r="AH117" s="446" t="n"/>
      <c r="AI117" s="446" t="n"/>
      <c r="AJ117" s="446" t="n"/>
      <c r="AK117" s="446" t="n"/>
      <c r="AL117" s="446" t="n"/>
      <c r="AM117" s="446" t="n"/>
      <c r="AN117" s="446" t="n"/>
      <c r="AO117" s="2236" t="n"/>
      <c r="AP117" s="445" t="n"/>
      <c r="AQ117" s="445" t="n"/>
      <c r="AR117" s="2523" t="n"/>
      <c r="AS117" s="2519" t="n"/>
      <c r="AT117" s="440" t="n"/>
      <c r="AU117" s="440" t="n"/>
      <c r="BC117" s="3224" t="n"/>
      <c r="BL117" s="2061" t="n"/>
    </row>
    <row r="118" ht="15" customHeight="1" s="2885">
      <c r="A118" s="440" t="n"/>
      <c r="B118" s="1196" t="n"/>
      <c r="C118" s="440" t="n"/>
      <c r="D118" s="1985" t="n"/>
      <c r="E118" s="2237" t="n"/>
      <c r="F118" s="446" t="n"/>
      <c r="G118" s="446" t="n"/>
      <c r="H118" s="446" t="n"/>
      <c r="I118" s="446" t="n"/>
      <c r="J118" s="446" t="n"/>
      <c r="K118" s="446" t="n"/>
      <c r="L118" s="446" t="n"/>
      <c r="M118" s="446" t="n"/>
      <c r="N118" s="446" t="n"/>
      <c r="O118" s="446" t="n"/>
      <c r="P118" s="446" t="n"/>
      <c r="Q118" s="446" t="n"/>
      <c r="R118" s="446" t="n"/>
      <c r="S118" s="446" t="n"/>
      <c r="T118" s="446" t="n"/>
      <c r="U118" s="446" t="n"/>
      <c r="V118" s="446" t="n"/>
      <c r="W118" s="2236" t="n"/>
      <c r="X118" s="2236" t="n"/>
      <c r="Y118" s="2698" t="n"/>
      <c r="Z118" s="446" t="n"/>
      <c r="AA118" s="446" t="n"/>
      <c r="AB118" s="446" t="n"/>
      <c r="AC118" s="2698" t="n"/>
      <c r="AD118" s="446" t="n"/>
      <c r="AE118" s="446" t="n"/>
      <c r="AF118" s="446" t="n"/>
      <c r="AG118" s="446" t="n"/>
      <c r="AH118" s="446" t="n"/>
      <c r="AI118" s="446" t="n"/>
      <c r="AJ118" s="446" t="n"/>
      <c r="AK118" s="446" t="n"/>
      <c r="AL118" s="446" t="n"/>
      <c r="AM118" s="446" t="n"/>
      <c r="AN118" s="446" t="n"/>
      <c r="AO118" s="2236" t="n"/>
      <c r="AP118" s="445" t="n"/>
      <c r="AQ118" s="445" t="n"/>
      <c r="AR118" s="2523" t="n"/>
      <c r="AS118" s="2519" t="n"/>
      <c r="AT118" s="440" t="n"/>
      <c r="AU118" s="440" t="n"/>
      <c r="BC118" s="3224" t="n"/>
      <c r="BL118" s="2061" t="n"/>
    </row>
    <row r="119" ht="15" customHeight="1" s="2885">
      <c r="A119" s="440" t="n"/>
      <c r="B119" s="1196" t="n"/>
      <c r="C119" s="440" t="n"/>
      <c r="D119" s="1985" t="n"/>
      <c r="E119" s="2237" t="n"/>
      <c r="F119" s="446" t="n"/>
      <c r="G119" s="446" t="n"/>
      <c r="H119" s="446" t="n"/>
      <c r="I119" s="446" t="n"/>
      <c r="J119" s="446" t="n"/>
      <c r="K119" s="446" t="n"/>
      <c r="L119" s="446" t="n"/>
      <c r="M119" s="446" t="n"/>
      <c r="N119" s="446" t="n"/>
      <c r="O119" s="446" t="n"/>
      <c r="P119" s="446" t="n"/>
      <c r="Q119" s="446" t="n"/>
      <c r="R119" s="446" t="n"/>
      <c r="S119" s="446" t="n"/>
      <c r="T119" s="446" t="n"/>
      <c r="U119" s="446" t="n"/>
      <c r="V119" s="446" t="n"/>
      <c r="W119" s="2236" t="n"/>
      <c r="X119" s="2236" t="n"/>
      <c r="Y119" s="2698" t="n"/>
      <c r="Z119" s="446" t="n"/>
      <c r="AA119" s="446" t="n"/>
      <c r="AB119" s="446" t="n"/>
      <c r="AC119" s="2698" t="n"/>
      <c r="AD119" s="446" t="n"/>
      <c r="AE119" s="446" t="n"/>
      <c r="AF119" s="446" t="n"/>
      <c r="AG119" s="446" t="n"/>
      <c r="AH119" s="446" t="n"/>
      <c r="AI119" s="446" t="n"/>
      <c r="AJ119" s="446" t="n"/>
      <c r="AK119" s="446" t="n"/>
      <c r="AL119" s="446" t="n"/>
      <c r="AM119" s="446" t="n"/>
      <c r="AN119" s="446" t="n"/>
      <c r="AO119" s="2236" t="n"/>
      <c r="AP119" s="445" t="n"/>
      <c r="AQ119" s="445" t="n"/>
      <c r="AR119" s="2523" t="n"/>
      <c r="AS119" s="2519" t="n"/>
      <c r="AT119" s="440" t="n"/>
      <c r="AU119" s="440" t="n"/>
      <c r="BC119" s="3224" t="n"/>
      <c r="BL119" s="2061" t="n"/>
    </row>
    <row r="120" ht="15" customHeight="1" s="2885">
      <c r="A120" s="440" t="n"/>
      <c r="B120" s="1196" t="n"/>
      <c r="C120" s="440" t="n"/>
      <c r="D120" s="1985" t="n"/>
      <c r="E120" s="2237" t="n"/>
      <c r="F120" s="446" t="n"/>
      <c r="G120" s="446" t="n"/>
      <c r="H120" s="446" t="n"/>
      <c r="I120" s="446" t="n"/>
      <c r="J120" s="446" t="n"/>
      <c r="K120" s="446" t="n"/>
      <c r="L120" s="446" t="n"/>
      <c r="M120" s="446" t="n"/>
      <c r="N120" s="446" t="n"/>
      <c r="O120" s="446" t="n"/>
      <c r="P120" s="446" t="n"/>
      <c r="Q120" s="446" t="n"/>
      <c r="R120" s="446" t="n"/>
      <c r="S120" s="446" t="n"/>
      <c r="T120" s="446" t="n"/>
      <c r="U120" s="446" t="n"/>
      <c r="V120" s="446" t="n"/>
      <c r="W120" s="2236" t="n"/>
      <c r="X120" s="2236" t="n"/>
      <c r="Y120" s="2698" t="n"/>
      <c r="Z120" s="446" t="n"/>
      <c r="AA120" s="446" t="n"/>
      <c r="AB120" s="446" t="n"/>
      <c r="AC120" s="2698" t="n"/>
      <c r="AD120" s="446" t="n"/>
      <c r="AE120" s="446" t="n"/>
      <c r="AF120" s="446" t="n"/>
      <c r="AG120" s="446" t="n"/>
      <c r="AH120" s="446" t="n"/>
      <c r="AI120" s="446" t="n"/>
      <c r="AJ120" s="446" t="n"/>
      <c r="AK120" s="446" t="n"/>
      <c r="AL120" s="446" t="n"/>
      <c r="AM120" s="446" t="n"/>
      <c r="AN120" s="446" t="n"/>
      <c r="AO120" s="2236" t="n"/>
      <c r="AP120" s="445" t="n"/>
      <c r="AQ120" s="445" t="n"/>
      <c r="AR120" s="2523" t="n"/>
      <c r="AS120" s="2519" t="n"/>
      <c r="AT120" s="440" t="n"/>
      <c r="AU120" s="440" t="n"/>
      <c r="BC120" s="3224" t="n"/>
      <c r="BL120" s="2061" t="n"/>
    </row>
    <row r="121" ht="15" customHeight="1" s="2885">
      <c r="A121" s="440" t="n"/>
      <c r="B121" s="1196" t="n"/>
      <c r="C121" s="440" t="n"/>
      <c r="D121" s="1985" t="n"/>
      <c r="E121" s="2237" t="n"/>
      <c r="F121" s="446" t="n"/>
      <c r="G121" s="446" t="n"/>
      <c r="H121" s="446" t="n"/>
      <c r="I121" s="446" t="n"/>
      <c r="J121" s="446" t="n"/>
      <c r="K121" s="446" t="n"/>
      <c r="L121" s="446" t="n"/>
      <c r="M121" s="446" t="n"/>
      <c r="N121" s="446" t="n"/>
      <c r="O121" s="446" t="n"/>
      <c r="P121" s="446" t="n"/>
      <c r="Q121" s="446" t="n"/>
      <c r="R121" s="446" t="n"/>
      <c r="S121" s="446" t="n"/>
      <c r="T121" s="446" t="n"/>
      <c r="U121" s="446" t="n"/>
      <c r="V121" s="446" t="n"/>
      <c r="W121" s="2236" t="n"/>
      <c r="X121" s="2236" t="n"/>
      <c r="Y121" s="2698" t="n"/>
      <c r="Z121" s="446" t="n"/>
      <c r="AA121" s="446" t="n"/>
      <c r="AB121" s="446" t="n"/>
      <c r="AC121" s="2698" t="n"/>
      <c r="AD121" s="446" t="n"/>
      <c r="AE121" s="446" t="n"/>
      <c r="AF121" s="446" t="n"/>
      <c r="AG121" s="446" t="n"/>
      <c r="AH121" s="446" t="n"/>
      <c r="AI121" s="446" t="n"/>
      <c r="AJ121" s="446" t="n"/>
      <c r="AK121" s="446" t="n"/>
      <c r="AL121" s="446" t="n"/>
      <c r="AM121" s="446" t="n"/>
      <c r="AN121" s="446" t="n"/>
      <c r="AO121" s="2236" t="n"/>
      <c r="AP121" s="445" t="n"/>
      <c r="AQ121" s="445" t="n"/>
      <c r="AR121" s="2523" t="n"/>
      <c r="AS121" s="2519" t="n"/>
      <c r="AT121" s="440" t="n"/>
      <c r="AU121" s="440" t="n"/>
      <c r="BC121" s="3224" t="n"/>
      <c r="BL121" s="2061" t="n"/>
    </row>
    <row r="122" ht="15" customHeight="1" s="2885">
      <c r="A122" s="440" t="n"/>
      <c r="B122" s="1196" t="n"/>
      <c r="C122" s="440" t="n"/>
      <c r="D122" s="1985" t="n"/>
      <c r="E122" s="2237" t="n"/>
      <c r="F122" s="446" t="n"/>
      <c r="G122" s="446" t="n"/>
      <c r="H122" s="446" t="n"/>
      <c r="I122" s="446" t="n"/>
      <c r="J122" s="446" t="n"/>
      <c r="K122" s="446" t="n"/>
      <c r="L122" s="446" t="n"/>
      <c r="M122" s="446" t="n"/>
      <c r="N122" s="446" t="n"/>
      <c r="O122" s="446" t="n"/>
      <c r="P122" s="446" t="n"/>
      <c r="Q122" s="446" t="n"/>
      <c r="R122" s="446" t="n"/>
      <c r="S122" s="446" t="n"/>
      <c r="T122" s="446" t="n"/>
      <c r="U122" s="446" t="n"/>
      <c r="V122" s="446" t="n"/>
      <c r="W122" s="2236" t="n"/>
      <c r="X122" s="2236" t="n"/>
      <c r="Y122" s="2698" t="n"/>
      <c r="Z122" s="446" t="n"/>
      <c r="AA122" s="446" t="n"/>
      <c r="AB122" s="446" t="n"/>
      <c r="AC122" s="2698" t="n"/>
      <c r="AD122" s="446" t="n"/>
      <c r="AE122" s="446" t="n"/>
      <c r="AF122" s="446" t="n"/>
      <c r="AG122" s="446" t="n"/>
      <c r="AH122" s="446" t="n"/>
      <c r="AI122" s="446" t="n"/>
      <c r="AJ122" s="446" t="n"/>
      <c r="AK122" s="446" t="n"/>
      <c r="AL122" s="446" t="n"/>
      <c r="AM122" s="446" t="n"/>
      <c r="AN122" s="446" t="n"/>
      <c r="AO122" s="2236" t="n"/>
      <c r="AP122" s="445" t="n"/>
      <c r="AQ122" s="445" t="n"/>
      <c r="AR122" s="2523" t="n"/>
      <c r="AS122" s="2519" t="n"/>
      <c r="AT122" s="440" t="n"/>
      <c r="AU122" s="440" t="n"/>
      <c r="BC122" s="3224" t="n"/>
      <c r="BL122" s="2061" t="n"/>
    </row>
    <row r="123" ht="15" customFormat="1" customHeight="1" s="300">
      <c r="A123" s="447" t="n"/>
      <c r="B123" s="1193" t="n"/>
      <c r="C123" s="447" t="n"/>
      <c r="D123" s="1985" t="n"/>
      <c r="E123" s="2235" t="n"/>
      <c r="F123" s="2059" t="n"/>
      <c r="G123" s="2059" t="n"/>
      <c r="H123" s="2059" t="n"/>
      <c r="I123" s="2059" t="n"/>
      <c r="J123" s="2059" t="n"/>
      <c r="K123" s="2059" t="n"/>
      <c r="L123" s="2059" t="n"/>
      <c r="M123" s="2059" t="n"/>
      <c r="N123" s="2059" t="n"/>
      <c r="O123" s="2059" t="n"/>
      <c r="P123" s="2059" t="n"/>
      <c r="Q123" s="2059" t="n"/>
      <c r="R123" s="2059" t="n"/>
      <c r="S123" s="2059" t="n"/>
      <c r="T123" s="2059" t="n"/>
      <c r="U123" s="2059" t="n"/>
      <c r="V123" s="2059" t="n"/>
      <c r="W123" s="2238" t="n"/>
      <c r="X123" s="2238" t="n"/>
      <c r="Y123" s="2699" t="n"/>
      <c r="Z123" s="2059" t="n"/>
      <c r="AA123" s="2059" t="n"/>
      <c r="AB123" s="2059" t="n"/>
      <c r="AC123" s="2699" t="n"/>
      <c r="AD123" s="2059" t="n"/>
      <c r="AE123" s="2059" t="n"/>
      <c r="AF123" s="2059" t="n"/>
      <c r="AG123" s="2059" t="n"/>
      <c r="AH123" s="2059" t="n"/>
      <c r="AI123" s="2059" t="n"/>
      <c r="AJ123" s="2059" t="n"/>
      <c r="AK123" s="2059" t="n"/>
      <c r="AL123" s="2059" t="n"/>
      <c r="AM123" s="2059" t="n"/>
      <c r="AN123" s="2059" t="n"/>
      <c r="AO123" s="2238" t="n"/>
      <c r="AP123" s="1286" t="n"/>
      <c r="AQ123" s="1286" t="n"/>
      <c r="AR123" s="2524" t="n"/>
      <c r="AS123" s="2522" t="n"/>
      <c r="AT123" s="447" t="n"/>
      <c r="AU123" s="447" t="n"/>
      <c r="BC123" s="3224" t="n"/>
      <c r="BL123" s="2062" t="n"/>
    </row>
    <row r="124" ht="15" customHeight="1" s="2885">
      <c r="A124" s="440" t="n"/>
      <c r="B124" s="1196" t="n"/>
      <c r="C124" s="440" t="n"/>
      <c r="D124" s="1985" t="n"/>
      <c r="E124" s="2237" t="n"/>
      <c r="F124" s="446" t="n"/>
      <c r="G124" s="446" t="n"/>
      <c r="H124" s="446" t="n"/>
      <c r="I124" s="446" t="n"/>
      <c r="J124" s="446" t="n"/>
      <c r="K124" s="446" t="n"/>
      <c r="L124" s="446" t="n"/>
      <c r="M124" s="446" t="n"/>
      <c r="N124" s="446" t="n"/>
      <c r="O124" s="446" t="n"/>
      <c r="P124" s="446" t="n"/>
      <c r="Q124" s="446" t="n"/>
      <c r="R124" s="446" t="n"/>
      <c r="S124" s="446" t="n"/>
      <c r="T124" s="446" t="n"/>
      <c r="U124" s="446" t="n"/>
      <c r="V124" s="446" t="n"/>
      <c r="W124" s="2236" t="n"/>
      <c r="X124" s="2236" t="n"/>
      <c r="Y124" s="2698" t="n"/>
      <c r="Z124" s="446" t="n"/>
      <c r="AA124" s="446" t="n"/>
      <c r="AB124" s="446" t="n"/>
      <c r="AC124" s="2698" t="n"/>
      <c r="AD124" s="446" t="n"/>
      <c r="AE124" s="446" t="n"/>
      <c r="AF124" s="446" t="n"/>
      <c r="AG124" s="446" t="n"/>
      <c r="AH124" s="446" t="n"/>
      <c r="AI124" s="446" t="n"/>
      <c r="AJ124" s="446" t="n"/>
      <c r="AK124" s="446" t="n"/>
      <c r="AL124" s="446" t="n"/>
      <c r="AM124" s="446" t="n"/>
      <c r="AN124" s="446" t="n"/>
      <c r="AO124" s="2236" t="n"/>
      <c r="AP124" s="445" t="n"/>
      <c r="AQ124" s="445" t="n"/>
      <c r="AR124" s="2523" t="n"/>
      <c r="AS124" s="2519" t="n"/>
      <c r="AT124" s="440" t="n"/>
      <c r="AU124" s="440" t="n"/>
      <c r="BC124" s="3224" t="n"/>
      <c r="BL124" s="2061" t="n"/>
    </row>
    <row r="125" ht="15" customHeight="1" s="2885">
      <c r="A125" s="440" t="n"/>
      <c r="B125" s="1196" t="n"/>
      <c r="C125" s="440" t="n"/>
      <c r="D125" s="1985" t="n"/>
      <c r="E125" s="2235" t="n"/>
      <c r="F125" s="446" t="n"/>
      <c r="G125" s="446" t="n"/>
      <c r="H125" s="446" t="n"/>
      <c r="I125" s="446" t="n"/>
      <c r="J125" s="446" t="n"/>
      <c r="K125" s="446" t="n"/>
      <c r="L125" s="446" t="n"/>
      <c r="M125" s="446" t="n"/>
      <c r="N125" s="446" t="n"/>
      <c r="O125" s="446" t="n"/>
      <c r="P125" s="446" t="n"/>
      <c r="Q125" s="446" t="n"/>
      <c r="R125" s="446" t="n"/>
      <c r="S125" s="446" t="n"/>
      <c r="T125" s="446" t="n"/>
      <c r="U125" s="446" t="n"/>
      <c r="V125" s="446" t="n"/>
      <c r="W125" s="2236" t="n"/>
      <c r="X125" s="2236" t="n"/>
      <c r="Y125" s="2698" t="n"/>
      <c r="Z125" s="446" t="n"/>
      <c r="AA125" s="446" t="n"/>
      <c r="AB125" s="446" t="n"/>
      <c r="AC125" s="2698" t="n"/>
      <c r="AD125" s="446" t="n"/>
      <c r="AE125" s="446" t="n"/>
      <c r="AF125" s="446" t="n"/>
      <c r="AG125" s="446" t="n"/>
      <c r="AH125" s="446" t="n"/>
      <c r="AI125" s="446" t="n"/>
      <c r="AJ125" s="446" t="n"/>
      <c r="AK125" s="446" t="n"/>
      <c r="AL125" s="446" t="n"/>
      <c r="AM125" s="446" t="n"/>
      <c r="AN125" s="446" t="n"/>
      <c r="AO125" s="2236" t="n"/>
      <c r="AP125" s="445" t="n"/>
      <c r="AQ125" s="445" t="n"/>
      <c r="AR125" s="2523" t="n"/>
      <c r="AS125" s="2519" t="n"/>
      <c r="AT125" s="440" t="n"/>
      <c r="AU125" s="440" t="n"/>
      <c r="BC125" s="3224" t="n"/>
      <c r="BL125" s="2061" t="n"/>
    </row>
    <row r="126" ht="15" customHeight="1" s="2885">
      <c r="A126" s="440" t="n"/>
      <c r="B126" s="1196" t="n"/>
      <c r="C126" s="440" t="n"/>
      <c r="D126" s="2717" t="n"/>
      <c r="E126" s="2237" t="n"/>
      <c r="F126" s="446" t="n"/>
      <c r="G126" s="446" t="n"/>
      <c r="H126" s="446" t="n"/>
      <c r="I126" s="446" t="n"/>
      <c r="J126" s="446" t="n"/>
      <c r="K126" s="446" t="n"/>
      <c r="L126" s="446" t="n"/>
      <c r="M126" s="446" t="n"/>
      <c r="N126" s="446" t="n"/>
      <c r="O126" s="446" t="n"/>
      <c r="P126" s="446" t="n"/>
      <c r="Q126" s="446" t="n"/>
      <c r="R126" s="446" t="n"/>
      <c r="S126" s="446" t="n"/>
      <c r="T126" s="446" t="n"/>
      <c r="U126" s="446" t="n"/>
      <c r="V126" s="446" t="n"/>
      <c r="W126" s="2236" t="n"/>
      <c r="X126" s="2236" t="n"/>
      <c r="Y126" s="2698" t="n"/>
      <c r="Z126" s="446" t="n"/>
      <c r="AA126" s="446" t="n"/>
      <c r="AB126" s="446" t="n"/>
      <c r="AC126" s="2698" t="n"/>
      <c r="AD126" s="446" t="n"/>
      <c r="AE126" s="446" t="n"/>
      <c r="AF126" s="446" t="n"/>
      <c r="AG126" s="446" t="n"/>
      <c r="AH126" s="446" t="n"/>
      <c r="AI126" s="446" t="n"/>
      <c r="AJ126" s="446" t="n"/>
      <c r="AK126" s="446" t="n"/>
      <c r="AL126" s="446" t="n"/>
      <c r="AM126" s="446" t="n"/>
      <c r="AN126" s="446" t="n"/>
      <c r="AO126" s="2236" t="n"/>
      <c r="AP126" s="445" t="n"/>
      <c r="AQ126" s="445" t="n"/>
      <c r="AR126" s="2523" t="n"/>
      <c r="AS126" s="2519" t="n"/>
      <c r="AT126" s="440" t="n"/>
      <c r="AU126" s="440" t="n"/>
      <c r="BC126" s="3224" t="n"/>
      <c r="BL126" s="2061" t="n"/>
    </row>
    <row r="127" ht="15" customFormat="1" customHeight="1" s="300">
      <c r="A127" s="447" t="n"/>
      <c r="B127" s="1193" t="n"/>
      <c r="C127" s="447" t="n"/>
      <c r="D127" s="1985" t="n"/>
      <c r="E127" s="2235" t="n"/>
      <c r="F127" s="2059" t="n"/>
      <c r="G127" s="2059" t="n"/>
      <c r="H127" s="2059" t="n"/>
      <c r="I127" s="2059" t="n"/>
      <c r="J127" s="2059" t="n"/>
      <c r="K127" s="2059" t="n"/>
      <c r="L127" s="2059" t="n"/>
      <c r="M127" s="2059" t="n"/>
      <c r="N127" s="2059" t="n"/>
      <c r="O127" s="2059" t="n"/>
      <c r="P127" s="2059" t="n"/>
      <c r="Q127" s="2059" t="n"/>
      <c r="R127" s="2059" t="n"/>
      <c r="S127" s="2059" t="n"/>
      <c r="T127" s="2059" t="n"/>
      <c r="U127" s="2059" t="n"/>
      <c r="V127" s="2059" t="n"/>
      <c r="W127" s="2238" t="n"/>
      <c r="X127" s="2238" t="n"/>
      <c r="Y127" s="2699" t="n"/>
      <c r="Z127" s="2059" t="n"/>
      <c r="AA127" s="2059" t="n"/>
      <c r="AB127" s="2059" t="n"/>
      <c r="AC127" s="2699" t="n"/>
      <c r="AD127" s="2059" t="n"/>
      <c r="AE127" s="2059" t="n"/>
      <c r="AF127" s="2059" t="n"/>
      <c r="AG127" s="2059" t="n"/>
      <c r="AH127" s="2059" t="n"/>
      <c r="AI127" s="2059" t="n"/>
      <c r="AJ127" s="2059" t="n"/>
      <c r="AK127" s="2059" t="n"/>
      <c r="AL127" s="2059" t="n"/>
      <c r="AM127" s="2059" t="n"/>
      <c r="AN127" s="2059" t="n"/>
      <c r="AO127" s="2238" t="n"/>
      <c r="AP127" s="1286" t="n"/>
      <c r="AQ127" s="1286" t="n"/>
      <c r="AR127" s="2524" t="n"/>
      <c r="AS127" s="2522" t="n"/>
      <c r="AT127" s="447" t="n"/>
      <c r="AU127" s="447" t="n"/>
      <c r="BC127" s="3224" t="n"/>
      <c r="BL127" s="2062" t="n"/>
    </row>
    <row r="128" ht="15" customHeight="1" s="2885">
      <c r="A128" s="440" t="n"/>
      <c r="B128" s="1196" t="n"/>
      <c r="C128" s="440" t="n"/>
      <c r="D128" s="1985" t="n"/>
      <c r="E128" s="2235" t="n"/>
      <c r="F128" s="2060" t="n"/>
      <c r="G128" s="2060" t="n"/>
      <c r="H128" s="2060" t="n"/>
      <c r="I128" s="2060" t="n"/>
      <c r="J128" s="2060" t="n"/>
      <c r="K128" s="2060" t="n"/>
      <c r="L128" s="2060" t="n"/>
      <c r="M128" s="2060" t="n"/>
      <c r="N128" s="2060" t="n"/>
      <c r="O128" s="2060" t="n"/>
      <c r="P128" s="2060" t="n"/>
      <c r="Q128" s="2060" t="n"/>
      <c r="R128" s="2060" t="n"/>
      <c r="S128" s="2060" t="n"/>
      <c r="T128" s="2060" t="n"/>
      <c r="U128" s="2060" t="n"/>
      <c r="V128" s="2060" t="n"/>
      <c r="W128" s="2241" t="n"/>
      <c r="X128" s="2241" t="n"/>
      <c r="Y128" s="2700" t="n"/>
      <c r="Z128" s="2060" t="n"/>
      <c r="AA128" s="2060" t="n"/>
      <c r="AB128" s="2060" t="n"/>
      <c r="AC128" s="2700" t="n"/>
      <c r="AD128" s="2060" t="n"/>
      <c r="AE128" s="2060" t="n"/>
      <c r="AF128" s="2060" t="n"/>
      <c r="AG128" s="2060" t="n"/>
      <c r="AH128" s="2060" t="n"/>
      <c r="AI128" s="2060" t="n"/>
      <c r="AJ128" s="2060" t="n"/>
      <c r="AK128" s="2060" t="n"/>
      <c r="AL128" s="2060" t="n"/>
      <c r="AM128" s="2060" t="n"/>
      <c r="AN128" s="2060" t="n"/>
      <c r="AO128" s="2241" t="n"/>
      <c r="AP128" s="445" t="n"/>
      <c r="AQ128" s="445" t="n"/>
      <c r="AR128" s="2523" t="n"/>
      <c r="AS128" s="2519" t="n"/>
      <c r="AT128" s="440" t="n"/>
      <c r="AU128" s="440" t="n"/>
      <c r="BC128" s="3224" t="n"/>
      <c r="BL128" s="2061" t="n"/>
    </row>
    <row r="129" ht="15" customHeight="1" s="2885">
      <c r="A129" s="440" t="n"/>
      <c r="B129" s="1196" t="n"/>
      <c r="C129" s="440" t="n"/>
      <c r="D129" s="1985" t="n"/>
      <c r="E129" s="2235" t="n"/>
      <c r="F129" s="446" t="n"/>
      <c r="G129" s="446" t="n"/>
      <c r="H129" s="446" t="n"/>
      <c r="I129" s="446" t="n"/>
      <c r="J129" s="446" t="n"/>
      <c r="K129" s="446" t="n"/>
      <c r="L129" s="446" t="n"/>
      <c r="M129" s="446" t="n"/>
      <c r="N129" s="446" t="n"/>
      <c r="O129" s="446" t="n"/>
      <c r="P129" s="446" t="n"/>
      <c r="Q129" s="446" t="n"/>
      <c r="R129" s="446" t="n"/>
      <c r="S129" s="446" t="n"/>
      <c r="T129" s="446" t="n"/>
      <c r="U129" s="446" t="n"/>
      <c r="V129" s="446" t="n"/>
      <c r="W129" s="2236" t="n"/>
      <c r="X129" s="2236" t="n"/>
      <c r="Y129" s="446" t="n"/>
      <c r="Z129" s="446" t="n"/>
      <c r="AA129" s="446" t="n"/>
      <c r="AB129" s="446" t="n"/>
      <c r="AC129" s="446" t="n"/>
      <c r="AD129" s="446" t="n"/>
      <c r="AE129" s="446" t="n"/>
      <c r="AF129" s="446" t="n"/>
      <c r="AG129" s="446" t="n"/>
      <c r="AH129" s="446" t="n"/>
      <c r="AI129" s="446" t="n"/>
      <c r="AJ129" s="446" t="n"/>
      <c r="AK129" s="446" t="n"/>
      <c r="AL129" s="446" t="n"/>
      <c r="AM129" s="446" t="n"/>
      <c r="AN129" s="446" t="n"/>
      <c r="AO129" s="2236" t="n"/>
      <c r="AP129" s="445" t="n"/>
      <c r="AQ129" s="445" t="n"/>
      <c r="AR129" s="2523" t="n"/>
      <c r="AS129" s="2519" t="n"/>
      <c r="AT129" s="440" t="n"/>
      <c r="AU129" s="440" t="n"/>
      <c r="BC129" s="3224" t="n"/>
      <c r="BL129" s="2061" t="n"/>
    </row>
    <row r="130">
      <c r="B130" s="1196" t="n"/>
      <c r="AR130" s="2525" t="n"/>
      <c r="AS130" s="2525" t="n"/>
      <c r="BC130" s="3224" t="n"/>
    </row>
    <row r="131" outlineLevel="1" s="2885">
      <c r="B131" s="1196" t="n"/>
      <c r="E131" s="1267" t="n"/>
      <c r="F131" s="2047" t="n"/>
      <c r="G131" s="2047" t="n"/>
      <c r="H131" s="2047" t="n"/>
      <c r="I131" s="2047" t="n"/>
      <c r="J131" s="2047" t="n"/>
      <c r="K131" s="2047" t="n"/>
      <c r="L131" s="2047" t="n"/>
      <c r="M131" s="2047" t="n"/>
      <c r="N131" s="2047" t="n"/>
      <c r="O131" s="2047" t="n"/>
      <c r="P131" s="2047" t="n"/>
      <c r="Q131" s="2047" t="n"/>
      <c r="R131" s="2047" t="n"/>
      <c r="S131" s="2047" t="n"/>
      <c r="T131" s="2047" t="n"/>
      <c r="U131" s="2047" t="n"/>
      <c r="V131" s="2047" t="n"/>
      <c r="W131" s="2047" t="n"/>
      <c r="X131" s="2047" t="n"/>
      <c r="Y131" s="1267" t="n"/>
      <c r="Z131" s="1267" t="n"/>
      <c r="AA131" s="1267" t="n"/>
      <c r="AB131" s="1267" t="n"/>
      <c r="AC131" s="2047" t="n"/>
      <c r="AD131" s="2047" t="n"/>
      <c r="AE131" s="2047" t="n"/>
      <c r="AF131" s="2047" t="n"/>
      <c r="AG131" s="2047" t="n"/>
      <c r="AH131" s="2047" t="n"/>
      <c r="AI131" s="2047" t="n"/>
      <c r="AJ131" s="2047" t="n"/>
      <c r="AK131" s="2047" t="n"/>
      <c r="AL131" s="2047" t="n"/>
      <c r="AM131" s="2047" t="n"/>
      <c r="AN131" s="2047" t="n"/>
      <c r="AO131" s="2047" t="n"/>
      <c r="AR131" s="2525" t="n"/>
      <c r="AS131" s="2525" t="n"/>
    </row>
    <row r="132" outlineLevel="1" s="2885">
      <c r="B132" s="1196" t="n"/>
      <c r="E132" s="1267" t="n"/>
      <c r="F132" s="2047" t="n"/>
      <c r="G132" s="2047" t="n"/>
      <c r="H132" s="2047" t="n"/>
      <c r="I132" s="2047" t="n"/>
      <c r="J132" s="2047" t="n"/>
      <c r="K132" s="2047" t="n"/>
      <c r="L132" s="2047" t="n"/>
      <c r="M132" s="2047" t="n"/>
      <c r="N132" s="2047" t="n"/>
      <c r="O132" s="2047" t="n"/>
      <c r="P132" s="2047" t="n"/>
      <c r="Q132" s="2047" t="n"/>
      <c r="R132" s="2047" t="n"/>
      <c r="S132" s="2047" t="n"/>
      <c r="T132" s="2047" t="n"/>
      <c r="U132" s="2047" t="n"/>
      <c r="V132" s="2047" t="n"/>
      <c r="W132" s="2047" t="n"/>
      <c r="X132" s="2047" t="n"/>
      <c r="Y132" s="1267" t="n"/>
      <c r="Z132" s="1267" t="n"/>
      <c r="AA132" s="1267" t="n"/>
      <c r="AB132" s="1267" t="n"/>
      <c r="AC132" s="2047" t="n"/>
      <c r="AD132" s="2047" t="n"/>
      <c r="AE132" s="2047" t="n"/>
      <c r="AF132" s="2047" t="n"/>
      <c r="AG132" s="2047" t="n"/>
      <c r="AH132" s="2047" t="n"/>
      <c r="AI132" s="2047" t="n"/>
      <c r="AJ132" s="2047" t="n"/>
      <c r="AK132" s="2047" t="n"/>
      <c r="AL132" s="2047" t="n"/>
      <c r="AM132" s="2047" t="n"/>
      <c r="AN132" s="2047" t="n"/>
      <c r="AO132" s="2047" t="n"/>
      <c r="AR132" s="2526" t="n"/>
      <c r="AS132" s="2525" t="n"/>
    </row>
    <row r="133" outlineLevel="1" ht="13.9" customHeight="1" s="2885">
      <c r="B133" s="1193" t="n"/>
      <c r="E133" s="1267" t="n"/>
      <c r="F133" s="2047" t="n"/>
      <c r="G133" s="2047" t="n"/>
      <c r="H133" s="2047" t="n"/>
      <c r="I133" s="2047" t="n"/>
      <c r="J133" s="2047" t="n"/>
      <c r="K133" s="2047" t="n"/>
      <c r="L133" s="2047" t="n"/>
      <c r="M133" s="2047" t="n"/>
      <c r="N133" s="2047" t="n"/>
      <c r="O133" s="2047" t="n"/>
      <c r="P133" s="2047" t="n"/>
      <c r="Q133" s="2047" t="n"/>
      <c r="R133" s="2047" t="n"/>
      <c r="S133" s="2047" t="n"/>
      <c r="T133" s="2047" t="n"/>
      <c r="U133" s="2047" t="n"/>
      <c r="V133" s="2047" t="n"/>
      <c r="W133" s="2047" t="n"/>
      <c r="X133" s="2047" t="n"/>
      <c r="Y133" s="1267" t="n"/>
      <c r="Z133" s="1267" t="n"/>
      <c r="AA133" s="1267" t="n"/>
      <c r="AB133" s="1267" t="n"/>
      <c r="AC133" s="2047" t="n"/>
      <c r="AD133" s="2047" t="n"/>
      <c r="AE133" s="2047" t="n"/>
      <c r="AF133" s="2047" t="n"/>
      <c r="AG133" s="2047" t="n"/>
      <c r="AH133" s="2047" t="n"/>
      <c r="AI133" s="2047" t="n"/>
      <c r="AJ133" s="2047" t="n"/>
      <c r="AK133" s="2047" t="n"/>
      <c r="AL133" s="2047" t="n"/>
      <c r="AM133" s="2047" t="n"/>
      <c r="AN133" s="2047" t="n"/>
      <c r="AO133" s="2047" t="n"/>
      <c r="AR133" s="2527" t="n"/>
      <c r="AS133" s="2525" t="n"/>
    </row>
    <row r="134" outlineLevel="1" ht="13.9" customHeight="1" s="2885">
      <c r="B134" s="1193" t="n"/>
      <c r="E134" s="1267" t="n"/>
      <c r="F134" s="2047" t="n"/>
      <c r="G134" s="2047" t="n"/>
      <c r="H134" s="2047" t="n"/>
      <c r="I134" s="2047" t="n"/>
      <c r="J134" s="2047" t="n"/>
      <c r="K134" s="2047" t="n"/>
      <c r="L134" s="2047" t="n"/>
      <c r="M134" s="2047" t="n"/>
      <c r="N134" s="2047" t="n"/>
      <c r="O134" s="2047" t="n"/>
      <c r="P134" s="2047" t="n"/>
      <c r="Q134" s="2047" t="n"/>
      <c r="R134" s="2047" t="n"/>
      <c r="S134" s="2047" t="n"/>
      <c r="T134" s="2047" t="n"/>
      <c r="U134" s="2047" t="n"/>
      <c r="V134" s="2047" t="n"/>
      <c r="W134" s="2047" t="n"/>
      <c r="X134" s="2047" t="n"/>
      <c r="Y134" s="1267" t="n"/>
      <c r="Z134" s="1267" t="n"/>
      <c r="AA134" s="1267" t="n"/>
      <c r="AB134" s="1267" t="n"/>
      <c r="AC134" s="2047" t="n"/>
      <c r="AD134" s="2047" t="n"/>
      <c r="AE134" s="2047" t="n"/>
      <c r="AF134" s="2047" t="n"/>
      <c r="AG134" s="2047" t="n"/>
      <c r="AH134" s="2047" t="n"/>
      <c r="AI134" s="2047" t="n"/>
      <c r="AJ134" s="2047" t="n"/>
      <c r="AK134" s="2047" t="n"/>
      <c r="AL134" s="2047" t="n"/>
      <c r="AM134" s="2047" t="n"/>
      <c r="AN134" s="2047" t="n"/>
      <c r="AO134" s="2047" t="n"/>
      <c r="AR134" s="2527" t="n"/>
      <c r="AS134" s="2525" t="n"/>
    </row>
    <row r="135" outlineLevel="1" ht="6" customHeight="1" s="2885">
      <c r="B135" s="1193" t="n"/>
      <c r="E135" s="1267" t="n"/>
      <c r="F135" s="2047" t="n"/>
      <c r="G135" s="2047" t="n"/>
      <c r="H135" s="2047" t="n"/>
      <c r="I135" s="2047" t="n"/>
      <c r="J135" s="2047" t="n"/>
      <c r="K135" s="2047" t="n"/>
      <c r="L135" s="2047" t="n"/>
      <c r="M135" s="2047" t="n"/>
      <c r="N135" s="2047" t="n"/>
      <c r="O135" s="2047" t="n"/>
      <c r="P135" s="2047" t="n"/>
      <c r="Q135" s="2047" t="n"/>
      <c r="R135" s="2047" t="n"/>
      <c r="S135" s="2047" t="n"/>
      <c r="T135" s="2047" t="n"/>
      <c r="U135" s="2047" t="n"/>
      <c r="V135" s="2047" t="n"/>
      <c r="W135" s="2047" t="n"/>
      <c r="X135" s="2047" t="n"/>
      <c r="Y135" s="888" t="n"/>
      <c r="Z135" s="888" t="n"/>
      <c r="AA135" s="888" t="n"/>
      <c r="AB135" s="888" t="n"/>
      <c r="AC135" s="2047" t="n"/>
      <c r="AD135" s="2047" t="n"/>
      <c r="AE135" s="2047" t="n"/>
      <c r="AF135" s="2047" t="n"/>
      <c r="AG135" s="2047" t="n"/>
      <c r="AH135" s="2047" t="n"/>
      <c r="AI135" s="2047" t="n"/>
      <c r="AJ135" s="2047" t="n"/>
      <c r="AK135" s="2047" t="n"/>
      <c r="AL135" s="2047" t="n"/>
      <c r="AM135" s="2047" t="n"/>
      <c r="AN135" s="2047" t="n"/>
      <c r="AO135" s="2047" t="n"/>
      <c r="AR135" s="2527" t="n"/>
      <c r="AS135" s="2525" t="n"/>
    </row>
    <row r="136" outlineLevel="1" ht="13.9" customHeight="1" s="2885">
      <c r="B136" s="1193" t="n"/>
      <c r="E136" s="1267" t="n"/>
      <c r="F136" s="2047" t="n"/>
      <c r="G136" s="2047" t="n"/>
      <c r="H136" s="2047" t="n"/>
      <c r="I136" s="2047" t="n"/>
      <c r="J136" s="2047" t="n"/>
      <c r="K136" s="2047" t="n"/>
      <c r="L136" s="2047" t="n"/>
      <c r="M136" s="2047" t="n"/>
      <c r="N136" s="2047" t="n"/>
      <c r="O136" s="2047" t="n"/>
      <c r="P136" s="2047" t="n"/>
      <c r="Q136" s="2047" t="n"/>
      <c r="R136" s="2047" t="n"/>
      <c r="S136" s="2047" t="n"/>
      <c r="T136" s="2047" t="n"/>
      <c r="U136" s="2047" t="n"/>
      <c r="V136" s="2047" t="n"/>
      <c r="W136" s="2047" t="n"/>
      <c r="X136" s="2047" t="n"/>
      <c r="Y136" s="888" t="n"/>
      <c r="Z136" s="888" t="n"/>
      <c r="AA136" s="888" t="n"/>
      <c r="AB136" s="888" t="n"/>
      <c r="AC136" s="2047" t="n"/>
      <c r="AD136" s="2047" t="n"/>
      <c r="AE136" s="2047" t="n"/>
      <c r="AF136" s="2047" t="n"/>
      <c r="AG136" s="2047" t="n"/>
      <c r="AH136" s="2047" t="n"/>
      <c r="AI136" s="2047" t="n"/>
      <c r="AJ136" s="2047" t="n"/>
      <c r="AK136" s="2047" t="n"/>
      <c r="AL136" s="2047" t="n"/>
      <c r="AM136" s="2047" t="n"/>
      <c r="AN136" s="2047" t="n"/>
      <c r="AO136" s="2047" t="n"/>
      <c r="AR136" s="2527" t="n"/>
      <c r="AS136" s="2525" t="n"/>
    </row>
    <row r="137" outlineLevel="1" ht="13.9" customHeight="1" s="2885">
      <c r="B137" s="1193" t="n"/>
      <c r="E137" s="1267" t="n"/>
      <c r="F137" s="2047" t="n"/>
      <c r="G137" s="2047" t="n"/>
      <c r="H137" s="2047" t="n"/>
      <c r="I137" s="2047" t="n"/>
      <c r="J137" s="2047" t="n"/>
      <c r="K137" s="2047" t="n"/>
      <c r="L137" s="2047" t="n"/>
      <c r="M137" s="2047" t="n"/>
      <c r="N137" s="2047" t="n"/>
      <c r="O137" s="2047" t="n"/>
      <c r="P137" s="2047" t="n"/>
      <c r="Q137" s="2047" t="n"/>
      <c r="R137" s="2047" t="n"/>
      <c r="S137" s="2047" t="n"/>
      <c r="T137" s="2047" t="n"/>
      <c r="U137" s="2047" t="n"/>
      <c r="V137" s="2047" t="n"/>
      <c r="W137" s="2047" t="n"/>
      <c r="X137" s="2047" t="n"/>
      <c r="Y137" s="888" t="n"/>
      <c r="Z137" s="888" t="n"/>
      <c r="AA137" s="888" t="n"/>
      <c r="AB137" s="888" t="n"/>
      <c r="AC137" s="2047" t="n"/>
      <c r="AD137" s="2047" t="n"/>
      <c r="AE137" s="2047" t="n"/>
      <c r="AF137" s="2047" t="n"/>
      <c r="AG137" s="2047" t="n"/>
      <c r="AH137" s="2047" t="n"/>
      <c r="AI137" s="2047" t="n"/>
      <c r="AJ137" s="2047" t="n"/>
      <c r="AK137" s="2047" t="n"/>
      <c r="AL137" s="2047" t="n"/>
      <c r="AM137" s="2047" t="n"/>
      <c r="AN137" s="2047" t="n"/>
      <c r="AO137" s="2047" t="n"/>
      <c r="AR137" s="2527" t="n"/>
      <c r="AS137" s="2525" t="n"/>
    </row>
    <row r="138" outlineLevel="1" ht="13.9" customHeight="1" s="2885">
      <c r="B138" s="1193" t="n"/>
      <c r="E138" s="1267" t="n"/>
      <c r="F138" s="2047" t="n"/>
      <c r="G138" s="2047" t="n"/>
      <c r="H138" s="2047" t="n"/>
      <c r="I138" s="2047" t="n"/>
      <c r="J138" s="2047" t="n"/>
      <c r="K138" s="2047" t="n"/>
      <c r="L138" s="2047" t="n"/>
      <c r="M138" s="2047" t="n"/>
      <c r="N138" s="2047" t="n"/>
      <c r="O138" s="2047" t="n"/>
      <c r="P138" s="2047" t="n"/>
      <c r="Q138" s="2047" t="n"/>
      <c r="R138" s="2047" t="n"/>
      <c r="S138" s="2047" t="n"/>
      <c r="T138" s="2047" t="n"/>
      <c r="U138" s="2047" t="n"/>
      <c r="V138" s="2047" t="n"/>
      <c r="W138" s="2047" t="n"/>
      <c r="X138" s="2047" t="n"/>
      <c r="Y138" s="888" t="n"/>
      <c r="Z138" s="888" t="n"/>
      <c r="AA138" s="888" t="n"/>
      <c r="AB138" s="888" t="n"/>
      <c r="AC138" s="2047" t="n"/>
      <c r="AD138" s="2047" t="n"/>
      <c r="AE138" s="2047" t="n"/>
      <c r="AF138" s="2047" t="n"/>
      <c r="AG138" s="2047" t="n"/>
      <c r="AH138" s="2047" t="n"/>
      <c r="AI138" s="2047" t="n"/>
      <c r="AJ138" s="2047" t="n"/>
      <c r="AK138" s="2047" t="n"/>
      <c r="AL138" s="2047" t="n"/>
      <c r="AM138" s="2047" t="n"/>
      <c r="AN138" s="2047" t="n"/>
      <c r="AO138" s="2047" t="n"/>
      <c r="AR138" s="2527" t="n"/>
      <c r="AS138" s="2525" t="n"/>
    </row>
    <row r="139" outlineLevel="1" s="2885">
      <c r="B139" s="1193" t="n"/>
      <c r="E139" s="1267" t="n"/>
      <c r="F139" s="2047" t="n"/>
      <c r="G139" s="2047" t="n"/>
      <c r="H139" s="2047" t="n"/>
      <c r="I139" s="2047" t="n"/>
      <c r="J139" s="2047" t="n"/>
      <c r="K139" s="2047" t="n"/>
      <c r="L139" s="2047" t="n"/>
      <c r="M139" s="2047" t="n"/>
      <c r="N139" s="2047" t="n"/>
      <c r="O139" s="2047" t="n"/>
      <c r="P139" s="2047" t="n"/>
      <c r="Q139" s="2047" t="n"/>
      <c r="R139" s="2047" t="n"/>
      <c r="S139" s="2047" t="n"/>
      <c r="T139" s="2047" t="n"/>
      <c r="U139" s="2047" t="n"/>
      <c r="V139" s="2047" t="n"/>
      <c r="W139" s="2047" t="n"/>
      <c r="X139" s="2047" t="n"/>
      <c r="Y139" s="1267" t="n"/>
      <c r="Z139" s="1267" t="n"/>
      <c r="AA139" s="1267" t="n"/>
      <c r="AB139" s="1267" t="n"/>
      <c r="AC139" s="2047" t="n"/>
      <c r="AD139" s="2047" t="n"/>
      <c r="AE139" s="2047" t="n"/>
      <c r="AF139" s="2047" t="n"/>
      <c r="AG139" s="2047" t="n"/>
      <c r="AH139" s="2047" t="n"/>
      <c r="AI139" s="2047" t="n"/>
      <c r="AJ139" s="2047" t="n"/>
      <c r="AK139" s="2047" t="n"/>
      <c r="AL139" s="2047" t="n"/>
      <c r="AM139" s="2047" t="n"/>
      <c r="AN139" s="2047" t="n"/>
      <c r="AO139" s="2047" t="n"/>
      <c r="AR139" s="2525" t="n"/>
      <c r="AS139" s="2525" t="n"/>
    </row>
    <row r="140">
      <c r="B140" s="1193" t="n"/>
      <c r="E140" s="1267" t="n"/>
      <c r="F140" s="1267" t="n"/>
      <c r="G140" s="1267" t="n"/>
      <c r="H140" s="1267" t="n"/>
      <c r="I140" s="1267" t="n"/>
      <c r="J140" s="1267" t="n"/>
      <c r="K140" s="1267" t="n"/>
      <c r="L140" s="1267" t="n"/>
      <c r="M140" s="1267" t="n"/>
      <c r="N140" s="1267" t="n"/>
      <c r="O140" s="1267" t="n"/>
      <c r="P140" s="1267" t="n"/>
      <c r="Q140" s="1267" t="n"/>
      <c r="R140" s="1267" t="n"/>
      <c r="S140" s="1267" t="n"/>
      <c r="T140" s="1267" t="n"/>
      <c r="U140" s="1267" t="n"/>
      <c r="V140" s="1267" t="n"/>
      <c r="W140" s="1267" t="n"/>
      <c r="X140" s="1267" t="n"/>
      <c r="Y140" s="888" t="n"/>
      <c r="Z140" s="888" t="n"/>
      <c r="AA140" s="888" t="n"/>
      <c r="AB140" s="888" t="n"/>
      <c r="AC140" s="1267" t="n"/>
      <c r="AD140" s="1267" t="n"/>
      <c r="AE140" s="1267" t="n"/>
      <c r="AF140" s="1267" t="n"/>
      <c r="AG140" s="1267" t="n"/>
      <c r="AH140" s="1267" t="n"/>
      <c r="AI140" s="1267" t="n"/>
      <c r="AJ140" s="1267" t="n"/>
      <c r="AK140" s="1267" t="n"/>
      <c r="AL140" s="1267" t="n"/>
      <c r="AM140" s="1267" t="n"/>
      <c r="AN140" s="1267" t="n"/>
      <c r="AO140" s="1267" t="n"/>
      <c r="AR140" s="2525" t="n"/>
      <c r="AS140" s="2525" t="n"/>
    </row>
    <row r="141" ht="20" customHeight="1" s="2885">
      <c r="C141" s="3911" t="n"/>
      <c r="H141" s="2568" t="n"/>
      <c r="I141" s="2568" t="n"/>
      <c r="J141" s="2568" t="n"/>
      <c r="K141" s="2568" t="n"/>
      <c r="L141" s="2568" t="n"/>
      <c r="M141" s="2568" t="n"/>
      <c r="N141" s="2568" t="n"/>
      <c r="O141" s="2568" t="n"/>
      <c r="P141" s="2568" t="n"/>
      <c r="Q141" s="2568" t="n"/>
      <c r="R141" s="2568" t="n"/>
      <c r="S141" s="2568" t="n"/>
      <c r="T141" s="2568" t="n"/>
      <c r="U141" s="2568" t="n"/>
      <c r="V141" s="2568" t="n"/>
      <c r="W141" s="2568" t="n"/>
      <c r="X141" s="2568" t="n"/>
      <c r="Y141" s="2568" t="n"/>
      <c r="Z141" s="2568" t="n"/>
      <c r="AA141" s="2568" t="n"/>
      <c r="AB141" s="2568" t="n"/>
      <c r="AC141" s="2568" t="n"/>
      <c r="AD141" s="2568" t="n"/>
      <c r="AE141" s="2568" t="n"/>
      <c r="AF141" s="2568" t="n"/>
      <c r="AG141" s="2568" t="n"/>
      <c r="AH141" s="2568" t="n"/>
      <c r="AI141" s="2568" t="n"/>
      <c r="AJ141" s="2568" t="n"/>
      <c r="AK141" s="2568" t="n"/>
      <c r="AL141" s="2568" t="n"/>
      <c r="AM141" s="2568" t="n"/>
      <c r="AN141" s="2568" t="n"/>
      <c r="AO141" s="2568" t="n"/>
      <c r="AP141" s="2948" t="n"/>
      <c r="AQ141" s="253" t="n"/>
      <c r="AR141" s="3227" t="n"/>
      <c r="AS141" s="2525" t="n"/>
      <c r="AT141" s="300" t="n"/>
      <c r="AU141" s="300" t="n"/>
      <c r="AV141" s="300" t="n"/>
    </row>
    <row r="142" ht="20.1" customHeight="1" s="2885">
      <c r="A142" s="440" t="n"/>
      <c r="B142" s="440" t="n"/>
      <c r="C142" s="440" t="n"/>
      <c r="D142" s="3912" t="n"/>
      <c r="E142" s="3912" t="n"/>
      <c r="F142" s="3912" t="n"/>
      <c r="G142" s="3912" t="n"/>
      <c r="H142" s="3912" t="n"/>
      <c r="I142" s="440" t="n"/>
      <c r="J142" s="440" t="n"/>
      <c r="K142" s="440" t="n"/>
      <c r="L142" s="440" t="n"/>
      <c r="M142" s="440" t="n"/>
      <c r="N142" s="440" t="n"/>
      <c r="O142" s="440" t="n"/>
      <c r="P142" s="440" t="n"/>
      <c r="Q142" s="440" t="n"/>
      <c r="R142" s="440" t="n"/>
      <c r="S142" s="440" t="n"/>
      <c r="T142" s="440" t="n"/>
      <c r="U142" s="440" t="n"/>
      <c r="V142" s="440" t="n"/>
      <c r="W142" s="440" t="n"/>
      <c r="X142" s="440" t="n"/>
      <c r="Y142" s="440" t="n"/>
      <c r="Z142" s="440" t="n"/>
      <c r="AA142" s="440" t="n"/>
      <c r="AB142" s="440" t="n"/>
      <c r="AC142" s="440" t="n"/>
      <c r="AD142" s="440" t="n"/>
      <c r="AE142" s="440" t="n"/>
      <c r="AF142" s="440" t="n"/>
      <c r="AG142" s="440" t="n"/>
      <c r="AH142" s="440" t="n"/>
      <c r="AI142" s="440" t="n"/>
      <c r="AJ142" s="440" t="n"/>
      <c r="AK142" s="440" t="n"/>
      <c r="AL142" s="440" t="n"/>
      <c r="AM142" s="440" t="n"/>
      <c r="AN142" s="440" t="n"/>
      <c r="AO142" s="440" t="n"/>
      <c r="AQ142" s="440" t="n"/>
      <c r="AR142" s="2519" t="n"/>
      <c r="AS142" s="2519" t="n"/>
      <c r="AT142" s="440" t="n"/>
      <c r="AU142" s="440" t="n"/>
    </row>
    <row r="143" ht="55.35" customHeight="1" s="2885">
      <c r="A143" s="440" t="n"/>
      <c r="B143" s="440" t="n"/>
      <c r="C143" s="2618" t="n"/>
      <c r="D143" s="3922" t="n"/>
      <c r="E143" s="3913" t="n"/>
      <c r="F143" s="3229" t="n"/>
      <c r="G143" s="3229" t="n"/>
      <c r="H143" s="3229" t="n"/>
      <c r="I143" s="3229" t="n"/>
      <c r="J143" s="3229" t="n"/>
      <c r="K143" s="3229" t="n"/>
      <c r="L143" s="3229" t="n"/>
      <c r="M143" s="3229" t="n"/>
      <c r="N143" s="3229" t="n"/>
      <c r="O143" s="3229" t="n"/>
      <c r="P143" s="3229" t="n"/>
      <c r="Q143" s="3229" t="n"/>
      <c r="R143" s="3229" t="n"/>
      <c r="S143" s="3229" t="n"/>
      <c r="T143" s="3229" t="n"/>
      <c r="U143" s="3229" t="n"/>
      <c r="V143" s="3229" t="n"/>
      <c r="W143" s="2621" t="n"/>
      <c r="X143" s="2621" t="n"/>
      <c r="Y143" s="3230" t="n"/>
      <c r="Z143" s="3230" t="n"/>
      <c r="AA143" s="3230" t="n"/>
      <c r="AB143" s="3230" t="n"/>
      <c r="AC143" s="3229" t="n"/>
      <c r="AD143" s="3229" t="n"/>
      <c r="AE143" s="3229" t="n"/>
      <c r="AF143" s="3229" t="n"/>
      <c r="AG143" s="3229" t="n"/>
      <c r="AH143" s="3229" t="n"/>
      <c r="AI143" s="3229" t="n"/>
      <c r="AJ143" s="3229" t="n"/>
      <c r="AK143" s="3229" t="n"/>
      <c r="AL143" s="3229" t="n"/>
      <c r="AM143" s="3229" t="n"/>
      <c r="AN143" s="3229" t="n"/>
      <c r="AO143" s="2621" t="n"/>
      <c r="AP143" s="440" t="n"/>
      <c r="AQ143" s="440" t="n"/>
      <c r="AR143" s="2519" t="n"/>
      <c r="AS143" s="2519" t="n"/>
      <c r="AT143" s="440" t="n"/>
      <c r="AU143" s="440" t="n"/>
    </row>
    <row r="144" ht="15" customHeight="1" s="2885">
      <c r="A144" s="440" t="n"/>
      <c r="B144" s="440" t="n"/>
      <c r="C144" s="440" t="n"/>
      <c r="D144" s="3923" t="n"/>
      <c r="E144" s="3914" t="n"/>
      <c r="F144" s="3915" t="n"/>
      <c r="G144" s="3915" t="n"/>
      <c r="H144" s="3915" t="n"/>
      <c r="I144" s="3221" t="n"/>
      <c r="J144" s="3221" t="n"/>
      <c r="K144" s="3221" t="n"/>
      <c r="L144" s="3221" t="n"/>
      <c r="M144" s="3221" t="n"/>
      <c r="N144" s="3221" t="n"/>
      <c r="O144" s="3221" t="n"/>
      <c r="P144" s="3221" t="n"/>
      <c r="Q144" s="3221" t="n"/>
      <c r="R144" s="3221" t="n"/>
      <c r="S144" s="3221" t="n"/>
      <c r="T144" s="3221" t="n"/>
      <c r="U144" s="3221" t="n"/>
      <c r="V144" s="3221" t="n"/>
      <c r="W144" s="3221" t="n"/>
      <c r="X144" s="3221" t="n"/>
      <c r="Y144" s="3221" t="n"/>
      <c r="Z144" s="3221" t="n"/>
      <c r="AA144" s="3221" t="n"/>
      <c r="AB144" s="3221" t="n"/>
      <c r="AC144" s="3221" t="n"/>
      <c r="AD144" s="3221" t="n"/>
      <c r="AE144" s="3221" t="n"/>
      <c r="AF144" s="3221" t="n"/>
      <c r="AG144" s="3221" t="n"/>
      <c r="AH144" s="3221" t="n"/>
      <c r="AI144" s="3221" t="n"/>
      <c r="AJ144" s="3221" t="n"/>
      <c r="AK144" s="3221" t="n"/>
      <c r="AL144" s="3221" t="n"/>
      <c r="AM144" s="3221" t="n"/>
      <c r="AN144" s="3221" t="n"/>
      <c r="AO144" s="3221" t="n"/>
      <c r="AP144" s="440" t="n"/>
      <c r="AQ144" s="440" t="n"/>
      <c r="AR144" s="2519" t="n"/>
      <c r="AS144" s="2519" t="n"/>
      <c r="AT144" s="440" t="n"/>
      <c r="AU144" s="440" t="n"/>
    </row>
    <row r="145" hidden="1" outlineLevel="1" ht="15" customHeight="1" s="2885">
      <c r="A145" s="440" t="n"/>
      <c r="B145" s="1193" t="n"/>
      <c r="C145" s="440" t="n"/>
      <c r="D145" s="440" t="n"/>
      <c r="E145" s="3908" t="n"/>
      <c r="F145" s="3916" t="n"/>
      <c r="G145" s="3916" t="n"/>
      <c r="H145" s="3918" t="n"/>
      <c r="I145" s="446" t="n"/>
      <c r="J145" s="446" t="n"/>
      <c r="K145" s="446" t="n"/>
      <c r="L145" s="446" t="n"/>
      <c r="M145" s="446" t="n"/>
      <c r="N145" s="446" t="n"/>
      <c r="O145" s="446" t="n"/>
      <c r="P145" s="446" t="n"/>
      <c r="Q145" s="446" t="n"/>
      <c r="R145" s="446" t="n"/>
      <c r="S145" s="446" t="n"/>
      <c r="T145" s="446" t="n"/>
      <c r="U145" s="446" t="n"/>
      <c r="V145" s="446" t="n"/>
      <c r="W145" s="446" t="n"/>
      <c r="X145" s="446" t="n"/>
      <c r="Y145" s="446" t="n"/>
      <c r="Z145" s="446" t="n"/>
      <c r="AA145" s="446" t="n"/>
      <c r="AB145" s="446" t="n"/>
      <c r="AC145" s="446" t="n"/>
      <c r="AD145" s="446" t="n"/>
      <c r="AE145" s="446" t="n"/>
      <c r="AF145" s="446" t="n"/>
      <c r="AG145" s="446" t="n"/>
      <c r="AH145" s="446" t="n"/>
      <c r="AI145" s="446" t="n"/>
      <c r="AJ145" s="446" t="n"/>
      <c r="AK145" s="446" t="n"/>
      <c r="AL145" s="446" t="n"/>
      <c r="AM145" s="446" t="n"/>
      <c r="AN145" s="446" t="n"/>
      <c r="AO145" s="446" t="n"/>
      <c r="AP145" s="445" t="n"/>
      <c r="AQ145" s="445" t="n"/>
      <c r="AR145" s="2519" t="n"/>
      <c r="AS145" s="2519" t="n"/>
      <c r="AT145" s="440" t="n"/>
      <c r="AU145" s="440" t="n"/>
    </row>
    <row r="146" hidden="1" outlineLevel="1" ht="15" customHeight="1" s="2885">
      <c r="A146" s="440" t="n"/>
      <c r="B146" s="1196" t="n"/>
      <c r="C146" s="440" t="n"/>
      <c r="D146" s="440" t="n"/>
      <c r="E146" s="3917" t="n"/>
      <c r="F146" s="446" t="n"/>
      <c r="G146" s="446" t="n"/>
      <c r="H146" s="446" t="n"/>
      <c r="I146" s="446" t="n"/>
      <c r="J146" s="446" t="n"/>
      <c r="K146" s="446" t="n"/>
      <c r="L146" s="446" t="n"/>
      <c r="M146" s="446" t="n"/>
      <c r="N146" s="446" t="n"/>
      <c r="O146" s="446" t="n"/>
      <c r="P146" s="446" t="n"/>
      <c r="Q146" s="446" t="n"/>
      <c r="R146" s="446" t="n"/>
      <c r="S146" s="446" t="n"/>
      <c r="T146" s="446" t="n"/>
      <c r="U146" s="446" t="n"/>
      <c r="V146" s="446" t="n"/>
      <c r="W146" s="446" t="n"/>
      <c r="X146" s="446" t="n"/>
      <c r="Y146" s="446" t="n"/>
      <c r="Z146" s="446" t="n"/>
      <c r="AA146" s="446" t="n"/>
      <c r="AB146" s="446" t="n"/>
      <c r="AC146" s="446" t="n"/>
      <c r="AD146" s="446" t="n"/>
      <c r="AE146" s="446" t="n"/>
      <c r="AF146" s="446" t="n"/>
      <c r="AG146" s="446" t="n"/>
      <c r="AH146" s="446" t="n"/>
      <c r="AI146" s="446" t="n"/>
      <c r="AJ146" s="446" t="n"/>
      <c r="AK146" s="446" t="n"/>
      <c r="AL146" s="446" t="n"/>
      <c r="AM146" s="446" t="n"/>
      <c r="AN146" s="446" t="n"/>
      <c r="AO146" s="446" t="n"/>
      <c r="AP146" s="445" t="n"/>
      <c r="AQ146" s="445" t="n"/>
      <c r="AR146" s="2520" t="n"/>
      <c r="AS146" s="2519" t="n"/>
      <c r="AT146" s="440" t="n"/>
      <c r="AU146" s="440" t="n"/>
      <c r="BL146" s="2058" t="n"/>
    </row>
    <row r="147" hidden="1" outlineLevel="1" ht="15" customHeight="1" s="2885">
      <c r="A147" s="440" t="n"/>
      <c r="B147" s="1196" t="n"/>
      <c r="C147" s="440" t="n"/>
      <c r="D147" s="440" t="n"/>
      <c r="E147" s="3906" t="n"/>
      <c r="F147" s="3918" t="n"/>
      <c r="G147" s="3918" t="n"/>
      <c r="H147" s="3918" t="n"/>
      <c r="I147" s="446" t="n"/>
      <c r="J147" s="446" t="n"/>
      <c r="K147" s="446" t="n"/>
      <c r="L147" s="446" t="n"/>
      <c r="M147" s="446" t="n"/>
      <c r="N147" s="446" t="n"/>
      <c r="O147" s="446" t="n"/>
      <c r="P147" s="446" t="n"/>
      <c r="Q147" s="446" t="n"/>
      <c r="R147" s="446" t="n"/>
      <c r="S147" s="446" t="n"/>
      <c r="T147" s="446" t="n"/>
      <c r="U147" s="446" t="n"/>
      <c r="V147" s="446" t="n"/>
      <c r="W147" s="446" t="n"/>
      <c r="X147" s="446" t="n"/>
      <c r="Y147" s="446" t="n"/>
      <c r="Z147" s="446" t="n"/>
      <c r="AA147" s="446" t="n"/>
      <c r="AB147" s="446" t="n"/>
      <c r="AC147" s="446" t="n"/>
      <c r="AD147" s="446" t="n"/>
      <c r="AE147" s="446" t="n"/>
      <c r="AF147" s="446" t="n"/>
      <c r="AG147" s="446" t="n"/>
      <c r="AH147" s="446" t="n"/>
      <c r="AI147" s="446" t="n"/>
      <c r="AJ147" s="446" t="n"/>
      <c r="AK147" s="446" t="n"/>
      <c r="AL147" s="446" t="n"/>
      <c r="AM147" s="446" t="n"/>
      <c r="AN147" s="446" t="n"/>
      <c r="AO147" s="446" t="n"/>
      <c r="AP147" s="445" t="n"/>
      <c r="AQ147" s="445" t="n"/>
      <c r="AR147" s="2520" t="n"/>
      <c r="AS147" s="2519" t="n"/>
      <c r="AT147" s="440" t="n"/>
      <c r="AU147" s="440" t="n"/>
      <c r="BL147" s="2058" t="n"/>
    </row>
    <row r="148" hidden="1" outlineLevel="1" ht="15" customHeight="1" s="2885">
      <c r="A148" s="440" t="n"/>
      <c r="B148" s="1196" t="n"/>
      <c r="C148" s="440" t="n"/>
      <c r="D148" s="440" t="n"/>
      <c r="E148" s="3906" t="n"/>
      <c r="F148" s="3918" t="n"/>
      <c r="G148" s="3918" t="n"/>
      <c r="H148" s="3918" t="n"/>
      <c r="I148" s="446" t="n"/>
      <c r="J148" s="446" t="n"/>
      <c r="K148" s="446" t="n"/>
      <c r="L148" s="446" t="n"/>
      <c r="M148" s="446" t="n"/>
      <c r="N148" s="446" t="n"/>
      <c r="O148" s="446" t="n"/>
      <c r="P148" s="446" t="n"/>
      <c r="Q148" s="446" t="n"/>
      <c r="R148" s="446" t="n"/>
      <c r="S148" s="446" t="n"/>
      <c r="T148" s="446" t="n"/>
      <c r="U148" s="446" t="n"/>
      <c r="V148" s="446" t="n"/>
      <c r="W148" s="446" t="n"/>
      <c r="X148" s="446" t="n"/>
      <c r="Y148" s="446" t="n"/>
      <c r="Z148" s="446" t="n"/>
      <c r="AA148" s="446" t="n"/>
      <c r="AB148" s="446" t="n"/>
      <c r="AC148" s="446" t="n"/>
      <c r="AD148" s="446" t="n"/>
      <c r="AE148" s="446" t="n"/>
      <c r="AF148" s="446" t="n"/>
      <c r="AG148" s="446" t="n"/>
      <c r="AH148" s="446" t="n"/>
      <c r="AI148" s="446" t="n"/>
      <c r="AJ148" s="446" t="n"/>
      <c r="AK148" s="446" t="n"/>
      <c r="AL148" s="446" t="n"/>
      <c r="AM148" s="446" t="n"/>
      <c r="AN148" s="446" t="n"/>
      <c r="AO148" s="446" t="n"/>
      <c r="AP148" s="445" t="n"/>
      <c r="AQ148" s="445" t="n"/>
      <c r="AR148" s="2520" t="n"/>
      <c r="AS148" s="2519" t="n"/>
      <c r="AT148" s="440" t="n"/>
      <c r="AU148" s="440" t="n"/>
      <c r="BL148" s="2058" t="n"/>
    </row>
    <row r="149" hidden="1" outlineLevel="1" ht="15" customHeight="1" s="2885">
      <c r="A149" s="440" t="n"/>
      <c r="B149" s="1196" t="n"/>
      <c r="C149" s="440" t="n"/>
      <c r="D149" s="440" t="n"/>
      <c r="E149" s="3906" t="n"/>
      <c r="F149" s="3918" t="n"/>
      <c r="G149" s="3918" t="n"/>
      <c r="H149" s="3918" t="n"/>
      <c r="I149" s="446" t="n"/>
      <c r="J149" s="446" t="n"/>
      <c r="K149" s="446" t="n"/>
      <c r="L149" s="446" t="n"/>
      <c r="M149" s="446" t="n"/>
      <c r="N149" s="446" t="n"/>
      <c r="O149" s="446" t="n"/>
      <c r="P149" s="446" t="n"/>
      <c r="Q149" s="446" t="n"/>
      <c r="R149" s="446" t="n"/>
      <c r="S149" s="446" t="n"/>
      <c r="T149" s="446" t="n"/>
      <c r="U149" s="446" t="n"/>
      <c r="V149" s="446" t="n"/>
      <c r="W149" s="446" t="n"/>
      <c r="X149" s="446" t="n"/>
      <c r="Y149" s="446" t="n"/>
      <c r="Z149" s="446" t="n"/>
      <c r="AA149" s="446" t="n"/>
      <c r="AB149" s="446" t="n"/>
      <c r="AC149" s="446" t="n"/>
      <c r="AD149" s="446" t="n"/>
      <c r="AE149" s="446" t="n"/>
      <c r="AF149" s="446" t="n"/>
      <c r="AG149" s="446" t="n"/>
      <c r="AH149" s="446" t="n"/>
      <c r="AI149" s="446" t="n"/>
      <c r="AJ149" s="446" t="n"/>
      <c r="AK149" s="446" t="n"/>
      <c r="AL149" s="446" t="n"/>
      <c r="AM149" s="446" t="n"/>
      <c r="AN149" s="446" t="n"/>
      <c r="AO149" s="446" t="n"/>
      <c r="AP149" s="445" t="n"/>
      <c r="AQ149" s="445" t="n"/>
      <c r="AR149" s="2520" t="n"/>
      <c r="AS149" s="2519" t="n"/>
      <c r="AT149" s="440" t="n"/>
      <c r="AU149" s="440" t="n"/>
      <c r="BL149" s="2058" t="n"/>
    </row>
    <row r="150" hidden="1" outlineLevel="1" ht="15" customHeight="1" s="2885">
      <c r="A150" s="440" t="n"/>
      <c r="B150" s="1196" t="n"/>
      <c r="C150" s="440" t="n"/>
      <c r="D150" s="440" t="n"/>
      <c r="E150" s="3906" t="n"/>
      <c r="F150" s="3918" t="n"/>
      <c r="G150" s="3918" t="n"/>
      <c r="H150" s="3918" t="n"/>
      <c r="I150" s="446" t="n"/>
      <c r="J150" s="446" t="n"/>
      <c r="K150" s="446" t="n"/>
      <c r="L150" s="446" t="n"/>
      <c r="M150" s="446" t="n"/>
      <c r="N150" s="446" t="n"/>
      <c r="O150" s="446" t="n"/>
      <c r="P150" s="446" t="n"/>
      <c r="Q150" s="446" t="n"/>
      <c r="R150" s="446" t="n"/>
      <c r="S150" s="446" t="n"/>
      <c r="T150" s="446" t="n"/>
      <c r="U150" s="446" t="n"/>
      <c r="V150" s="446" t="n"/>
      <c r="W150" s="446" t="n"/>
      <c r="X150" s="446" t="n"/>
      <c r="Y150" s="446" t="n"/>
      <c r="Z150" s="446" t="n"/>
      <c r="AA150" s="446" t="n"/>
      <c r="AB150" s="446" t="n"/>
      <c r="AC150" s="446" t="n"/>
      <c r="AD150" s="446" t="n"/>
      <c r="AE150" s="446" t="n"/>
      <c r="AF150" s="446" t="n"/>
      <c r="AG150" s="446" t="n"/>
      <c r="AH150" s="446" t="n"/>
      <c r="AI150" s="446" t="n"/>
      <c r="AJ150" s="446" t="n"/>
      <c r="AK150" s="446" t="n"/>
      <c r="AL150" s="446" t="n"/>
      <c r="AM150" s="446" t="n"/>
      <c r="AN150" s="446" t="n"/>
      <c r="AO150" s="446" t="n"/>
      <c r="AP150" s="445" t="n"/>
      <c r="AQ150" s="445" t="n"/>
      <c r="AR150" s="2520" t="n"/>
      <c r="AS150" s="2519" t="n"/>
      <c r="AT150" s="440" t="n"/>
      <c r="AU150" s="440" t="n"/>
      <c r="BL150" s="2058" t="n"/>
    </row>
    <row r="151" hidden="1" outlineLevel="1" ht="15" customHeight="1" s="2885">
      <c r="A151" s="440" t="n"/>
      <c r="B151" s="1196" t="n"/>
      <c r="C151" s="440" t="n"/>
      <c r="D151" s="440" t="n"/>
      <c r="E151" s="3906" t="n"/>
      <c r="F151" s="3918" t="n"/>
      <c r="G151" s="3918" t="n"/>
      <c r="H151" s="3918" t="n"/>
      <c r="I151" s="446" t="n"/>
      <c r="J151" s="446" t="n"/>
      <c r="K151" s="446" t="n"/>
      <c r="L151" s="446" t="n"/>
      <c r="M151" s="446" t="n"/>
      <c r="N151" s="446" t="n"/>
      <c r="O151" s="446" t="n"/>
      <c r="P151" s="446" t="n"/>
      <c r="Q151" s="446" t="n"/>
      <c r="R151" s="446" t="n"/>
      <c r="S151" s="446" t="n"/>
      <c r="T151" s="446" t="n"/>
      <c r="U151" s="446" t="n"/>
      <c r="V151" s="446" t="n"/>
      <c r="W151" s="446" t="n"/>
      <c r="X151" s="446" t="n"/>
      <c r="Y151" s="446" t="n"/>
      <c r="Z151" s="446" t="n"/>
      <c r="AA151" s="446" t="n"/>
      <c r="AB151" s="446" t="n"/>
      <c r="AC151" s="446" t="n"/>
      <c r="AD151" s="446" t="n"/>
      <c r="AE151" s="446" t="n"/>
      <c r="AF151" s="446" t="n"/>
      <c r="AG151" s="446" t="n"/>
      <c r="AH151" s="446" t="n"/>
      <c r="AI151" s="446" t="n"/>
      <c r="AJ151" s="446" t="n"/>
      <c r="AK151" s="446" t="n"/>
      <c r="AL151" s="446" t="n"/>
      <c r="AM151" s="446" t="n"/>
      <c r="AN151" s="446" t="n"/>
      <c r="AO151" s="446" t="n"/>
      <c r="AP151" s="445" t="n"/>
      <c r="AQ151" s="445" t="n"/>
      <c r="AR151" s="2520" t="n"/>
      <c r="AS151" s="2519" t="n"/>
      <c r="AT151" s="440" t="n"/>
      <c r="AU151" s="440" t="n"/>
      <c r="BL151" s="2058" t="n"/>
    </row>
    <row r="152" hidden="1" outlineLevel="1" ht="15" customHeight="1" s="2885">
      <c r="A152" s="440" t="n"/>
      <c r="B152" s="1196" t="n"/>
      <c r="C152" s="440" t="n"/>
      <c r="D152" s="440" t="n"/>
      <c r="E152" s="3906" t="n"/>
      <c r="F152" s="3918" t="n"/>
      <c r="G152" s="3918" t="n"/>
      <c r="H152" s="3918" t="n"/>
      <c r="I152" s="446" t="n"/>
      <c r="J152" s="446" t="n"/>
      <c r="K152" s="446" t="n"/>
      <c r="L152" s="446" t="n"/>
      <c r="M152" s="446" t="n"/>
      <c r="N152" s="446" t="n"/>
      <c r="O152" s="446" t="n"/>
      <c r="P152" s="446" t="n"/>
      <c r="Q152" s="446" t="n"/>
      <c r="R152" s="446" t="n"/>
      <c r="S152" s="446" t="n"/>
      <c r="T152" s="446" t="n"/>
      <c r="U152" s="446" t="n"/>
      <c r="V152" s="446" t="n"/>
      <c r="W152" s="446" t="n"/>
      <c r="X152" s="446" t="n"/>
      <c r="Y152" s="446" t="n"/>
      <c r="Z152" s="446" t="n"/>
      <c r="AA152" s="446" t="n"/>
      <c r="AB152" s="446" t="n"/>
      <c r="AC152" s="446" t="n"/>
      <c r="AD152" s="446" t="n"/>
      <c r="AE152" s="446" t="n"/>
      <c r="AF152" s="446" t="n"/>
      <c r="AG152" s="446" t="n"/>
      <c r="AH152" s="446" t="n"/>
      <c r="AI152" s="446" t="n"/>
      <c r="AJ152" s="446" t="n"/>
      <c r="AK152" s="446" t="n"/>
      <c r="AL152" s="446" t="n"/>
      <c r="AM152" s="446" t="n"/>
      <c r="AN152" s="446" t="n"/>
      <c r="AO152" s="446" t="n"/>
      <c r="AP152" s="445" t="n"/>
      <c r="AQ152" s="445" t="n"/>
      <c r="AR152" s="2520" t="n"/>
      <c r="AS152" s="2519" t="n"/>
      <c r="AT152" s="440" t="n"/>
      <c r="AU152" s="440" t="n"/>
      <c r="BL152" s="2058" t="n"/>
    </row>
    <row r="153" hidden="1" outlineLevel="1" ht="15" customHeight="1" s="2885">
      <c r="A153" s="440" t="n"/>
      <c r="B153" s="1196" t="n"/>
      <c r="C153" s="440" t="n"/>
      <c r="D153" s="440" t="n"/>
      <c r="E153" s="3906" t="n"/>
      <c r="F153" s="3918" t="n"/>
      <c r="G153" s="3918" t="n"/>
      <c r="H153" s="3918" t="n"/>
      <c r="I153" s="446" t="n"/>
      <c r="J153" s="446" t="n"/>
      <c r="K153" s="446" t="n"/>
      <c r="L153" s="446" t="n"/>
      <c r="M153" s="446" t="n"/>
      <c r="N153" s="446" t="n"/>
      <c r="O153" s="446" t="n"/>
      <c r="P153" s="446" t="n"/>
      <c r="Q153" s="446" t="n"/>
      <c r="R153" s="446" t="n"/>
      <c r="S153" s="446" t="n"/>
      <c r="T153" s="446" t="n"/>
      <c r="U153" s="446" t="n"/>
      <c r="V153" s="446" t="n"/>
      <c r="W153" s="446" t="n"/>
      <c r="X153" s="446" t="n"/>
      <c r="Y153" s="446" t="n"/>
      <c r="Z153" s="446" t="n"/>
      <c r="AA153" s="446" t="n"/>
      <c r="AB153" s="446" t="n"/>
      <c r="AC153" s="446" t="n"/>
      <c r="AD153" s="446" t="n"/>
      <c r="AE153" s="446" t="n"/>
      <c r="AF153" s="446" t="n"/>
      <c r="AG153" s="446" t="n"/>
      <c r="AH153" s="446" t="n"/>
      <c r="AI153" s="446" t="n"/>
      <c r="AJ153" s="446" t="n"/>
      <c r="AK153" s="446" t="n"/>
      <c r="AL153" s="446" t="n"/>
      <c r="AM153" s="446" t="n"/>
      <c r="AN153" s="446" t="n"/>
      <c r="AO153" s="446" t="n"/>
      <c r="AP153" s="445" t="n"/>
      <c r="AQ153" s="445" t="n"/>
      <c r="AR153" s="2520" t="n"/>
      <c r="AS153" s="2519" t="n"/>
      <c r="AT153" s="440" t="n"/>
      <c r="AU153" s="440" t="n"/>
      <c r="BL153" s="2058" t="n"/>
    </row>
    <row r="154" hidden="1" outlineLevel="1" ht="15" customHeight="1" s="2885">
      <c r="A154" s="440" t="n"/>
      <c r="B154" s="1196" t="n"/>
      <c r="C154" s="440" t="n"/>
      <c r="D154" s="440" t="n"/>
      <c r="E154" s="3908" t="n"/>
      <c r="F154" s="3916" t="n"/>
      <c r="G154" s="3916" t="n"/>
      <c r="H154" s="3918" t="n"/>
      <c r="I154" s="446" t="n"/>
      <c r="J154" s="446" t="n"/>
      <c r="K154" s="446" t="n"/>
      <c r="L154" s="446" t="n"/>
      <c r="M154" s="446" t="n"/>
      <c r="N154" s="446" t="n"/>
      <c r="O154" s="446" t="n"/>
      <c r="P154" s="446" t="n"/>
      <c r="Q154" s="446" t="n"/>
      <c r="R154" s="446" t="n"/>
      <c r="S154" s="446" t="n"/>
      <c r="T154" s="446" t="n"/>
      <c r="U154" s="446" t="n"/>
      <c r="V154" s="446" t="n"/>
      <c r="W154" s="446" t="n"/>
      <c r="X154" s="446" t="n"/>
      <c r="Y154" s="446" t="n"/>
      <c r="Z154" s="446" t="n"/>
      <c r="AA154" s="446" t="n"/>
      <c r="AB154" s="446" t="n"/>
      <c r="AC154" s="446" t="n"/>
      <c r="AD154" s="446" t="n"/>
      <c r="AE154" s="446" t="n"/>
      <c r="AF154" s="446" t="n"/>
      <c r="AG154" s="446" t="n"/>
      <c r="AH154" s="446" t="n"/>
      <c r="AI154" s="446" t="n"/>
      <c r="AJ154" s="446" t="n"/>
      <c r="AK154" s="446" t="n"/>
      <c r="AL154" s="446" t="n"/>
      <c r="AM154" s="446" t="n"/>
      <c r="AN154" s="446" t="n"/>
      <c r="AO154" s="446" t="n"/>
      <c r="AP154" s="445" t="n"/>
      <c r="AQ154" s="445" t="n"/>
      <c r="AR154" s="2520" t="n"/>
      <c r="AS154" s="2519" t="n"/>
      <c r="AT154" s="440" t="n"/>
      <c r="AU154" s="440" t="n"/>
      <c r="BL154" s="2058" t="n"/>
    </row>
    <row r="155" hidden="1" outlineLevel="1" ht="15" customHeight="1" s="2885">
      <c r="A155" s="440" t="n"/>
      <c r="B155" s="1196" t="n"/>
      <c r="C155" s="440" t="n"/>
      <c r="D155" s="440" t="n"/>
      <c r="E155" s="3906" t="n"/>
      <c r="F155" s="3918" t="n"/>
      <c r="G155" s="3918" t="n"/>
      <c r="H155" s="3918" t="n"/>
      <c r="I155" s="446" t="n"/>
      <c r="J155" s="446" t="n"/>
      <c r="K155" s="446" t="n"/>
      <c r="L155" s="446" t="n"/>
      <c r="M155" s="446" t="n"/>
      <c r="N155" s="446" t="n"/>
      <c r="O155" s="446" t="n"/>
      <c r="P155" s="446" t="n"/>
      <c r="Q155" s="446" t="n"/>
      <c r="R155" s="446" t="n"/>
      <c r="S155" s="446" t="n"/>
      <c r="T155" s="446" t="n"/>
      <c r="U155" s="446" t="n"/>
      <c r="V155" s="446" t="n"/>
      <c r="W155" s="446" t="n"/>
      <c r="X155" s="446" t="n"/>
      <c r="Y155" s="446" t="n"/>
      <c r="Z155" s="446" t="n"/>
      <c r="AA155" s="446" t="n"/>
      <c r="AB155" s="446" t="n"/>
      <c r="AC155" s="446" t="n"/>
      <c r="AD155" s="446" t="n"/>
      <c r="AE155" s="446" t="n"/>
      <c r="AF155" s="446" t="n"/>
      <c r="AG155" s="446" t="n"/>
      <c r="AH155" s="446" t="n"/>
      <c r="AI155" s="446" t="n"/>
      <c r="AJ155" s="446" t="n"/>
      <c r="AK155" s="446" t="n"/>
      <c r="AL155" s="446" t="n"/>
      <c r="AM155" s="446" t="n"/>
      <c r="AN155" s="446" t="n"/>
      <c r="AO155" s="446" t="n"/>
      <c r="AP155" s="445" t="n"/>
      <c r="AQ155" s="445" t="n"/>
      <c r="AR155" s="2520" t="n"/>
      <c r="AS155" s="2519" t="n"/>
      <c r="AT155" s="440" t="n"/>
      <c r="AU155" s="440" t="n"/>
      <c r="BL155" s="2058" t="n"/>
    </row>
    <row r="156" hidden="1" outlineLevel="1" ht="15" customHeight="1" s="2885">
      <c r="A156" s="440" t="n"/>
      <c r="B156" s="1196" t="n"/>
      <c r="C156" s="440" t="n"/>
      <c r="D156" s="440" t="n"/>
      <c r="E156" s="3906" t="n"/>
      <c r="F156" s="3918" t="n"/>
      <c r="G156" s="3918" t="n"/>
      <c r="H156" s="3918" t="n"/>
      <c r="I156" s="446" t="n"/>
      <c r="J156" s="446" t="n"/>
      <c r="K156" s="446" t="n"/>
      <c r="L156" s="446" t="n"/>
      <c r="M156" s="446" t="n"/>
      <c r="N156" s="446" t="n"/>
      <c r="O156" s="446" t="n"/>
      <c r="P156" s="446" t="n"/>
      <c r="Q156" s="446" t="n"/>
      <c r="R156" s="446" t="n"/>
      <c r="S156" s="446" t="n"/>
      <c r="T156" s="446" t="n"/>
      <c r="U156" s="446" t="n"/>
      <c r="V156" s="446" t="n"/>
      <c r="W156" s="446" t="n"/>
      <c r="X156" s="446" t="n"/>
      <c r="Y156" s="446" t="n"/>
      <c r="Z156" s="446" t="n"/>
      <c r="AA156" s="446" t="n"/>
      <c r="AB156" s="446" t="n"/>
      <c r="AC156" s="446" t="n"/>
      <c r="AD156" s="446" t="n"/>
      <c r="AE156" s="446" t="n"/>
      <c r="AF156" s="446" t="n"/>
      <c r="AG156" s="446" t="n"/>
      <c r="AH156" s="446" t="n"/>
      <c r="AI156" s="446" t="n"/>
      <c r="AJ156" s="446" t="n"/>
      <c r="AK156" s="446" t="n"/>
      <c r="AL156" s="446" t="n"/>
      <c r="AM156" s="446" t="n"/>
      <c r="AN156" s="446" t="n"/>
      <c r="AO156" s="446" t="n"/>
      <c r="AP156" s="445" t="n"/>
      <c r="AQ156" s="445" t="n"/>
      <c r="AR156" s="2520" t="n"/>
      <c r="AS156" s="2519" t="n"/>
      <c r="AT156" s="440" t="n"/>
      <c r="AU156" s="440" t="n"/>
      <c r="BL156" s="2058" t="n"/>
    </row>
    <row r="157" hidden="1" outlineLevel="1" ht="15" customHeight="1" s="2885">
      <c r="A157" s="440" t="n"/>
      <c r="B157" s="1196" t="n"/>
      <c r="C157" s="440" t="n"/>
      <c r="D157" s="440" t="n"/>
      <c r="E157" s="3906" t="n"/>
      <c r="F157" s="3918" t="n"/>
      <c r="G157" s="3918" t="n"/>
      <c r="H157" s="3918" t="n"/>
      <c r="I157" s="446" t="n"/>
      <c r="J157" s="446" t="n"/>
      <c r="K157" s="446" t="n"/>
      <c r="L157" s="446" t="n"/>
      <c r="M157" s="446" t="n"/>
      <c r="N157" s="446" t="n"/>
      <c r="O157" s="446" t="n"/>
      <c r="P157" s="446" t="n"/>
      <c r="Q157" s="446" t="n"/>
      <c r="R157" s="446" t="n"/>
      <c r="S157" s="446" t="n"/>
      <c r="T157" s="446" t="n"/>
      <c r="U157" s="446" t="n"/>
      <c r="V157" s="446" t="n"/>
      <c r="W157" s="446" t="n"/>
      <c r="X157" s="446" t="n"/>
      <c r="Y157" s="446" t="n"/>
      <c r="Z157" s="446" t="n"/>
      <c r="AA157" s="446" t="n"/>
      <c r="AB157" s="446" t="n"/>
      <c r="AC157" s="446" t="n"/>
      <c r="AD157" s="446" t="n"/>
      <c r="AE157" s="446" t="n"/>
      <c r="AF157" s="446" t="n"/>
      <c r="AG157" s="446" t="n"/>
      <c r="AH157" s="446" t="n"/>
      <c r="AI157" s="446" t="n"/>
      <c r="AJ157" s="446" t="n"/>
      <c r="AK157" s="446" t="n"/>
      <c r="AL157" s="446" t="n"/>
      <c r="AM157" s="446" t="n"/>
      <c r="AN157" s="446" t="n"/>
      <c r="AO157" s="446" t="n"/>
      <c r="AP157" s="445" t="n"/>
      <c r="AQ157" s="445" t="n"/>
      <c r="AR157" s="2520" t="n"/>
      <c r="AS157" s="2519" t="n"/>
      <c r="AT157" s="440" t="n"/>
      <c r="AU157" s="440" t="n"/>
      <c r="BL157" s="2058" t="n"/>
    </row>
    <row r="158" hidden="1" outlineLevel="1" ht="15" customHeight="1" s="2885">
      <c r="A158" s="440" t="n"/>
      <c r="B158" s="1196" t="n"/>
      <c r="C158" s="440" t="n"/>
      <c r="D158" s="440" t="n"/>
      <c r="E158" s="3906" t="n"/>
      <c r="F158" s="3918" t="n"/>
      <c r="G158" s="3918" t="n"/>
      <c r="H158" s="3918" t="n"/>
      <c r="I158" s="446" t="n"/>
      <c r="J158" s="446" t="n"/>
      <c r="K158" s="446" t="n"/>
      <c r="L158" s="446" t="n"/>
      <c r="M158" s="446" t="n"/>
      <c r="N158" s="446" t="n"/>
      <c r="O158" s="446" t="n"/>
      <c r="P158" s="446" t="n"/>
      <c r="Q158" s="446" t="n"/>
      <c r="R158" s="446" t="n"/>
      <c r="S158" s="446" t="n"/>
      <c r="T158" s="446" t="n"/>
      <c r="U158" s="446" t="n"/>
      <c r="V158" s="446" t="n"/>
      <c r="W158" s="446" t="n"/>
      <c r="X158" s="446" t="n"/>
      <c r="Y158" s="446" t="n"/>
      <c r="Z158" s="446" t="n"/>
      <c r="AA158" s="446" t="n"/>
      <c r="AB158" s="446" t="n"/>
      <c r="AC158" s="446" t="n"/>
      <c r="AD158" s="446" t="n"/>
      <c r="AE158" s="446" t="n"/>
      <c r="AF158" s="446" t="n"/>
      <c r="AG158" s="446" t="n"/>
      <c r="AH158" s="446" t="n"/>
      <c r="AI158" s="446" t="n"/>
      <c r="AJ158" s="446" t="n"/>
      <c r="AK158" s="446" t="n"/>
      <c r="AL158" s="446" t="n"/>
      <c r="AM158" s="446" t="n"/>
      <c r="AN158" s="446" t="n"/>
      <c r="AO158" s="446" t="n"/>
      <c r="AP158" s="445" t="n"/>
      <c r="AQ158" s="445" t="n"/>
      <c r="AR158" s="2520" t="n"/>
      <c r="AS158" s="2519" t="n"/>
      <c r="AT158" s="440" t="n"/>
      <c r="AU158" s="440" t="n"/>
      <c r="BL158" s="2058" t="n"/>
    </row>
    <row r="159" hidden="1" outlineLevel="1" ht="15" customHeight="1" s="2885">
      <c r="A159" s="440" t="n"/>
      <c r="B159" s="1196" t="n"/>
      <c r="C159" s="440" t="n"/>
      <c r="D159" s="440" t="n"/>
      <c r="E159" s="3906" t="n"/>
      <c r="F159" s="3918" t="n"/>
      <c r="G159" s="3918" t="n"/>
      <c r="H159" s="3918" t="n"/>
      <c r="I159" s="446" t="n"/>
      <c r="J159" s="446" t="n"/>
      <c r="K159" s="446" t="n"/>
      <c r="L159" s="446" t="n"/>
      <c r="M159" s="446" t="n"/>
      <c r="N159" s="446" t="n"/>
      <c r="O159" s="446" t="n"/>
      <c r="P159" s="446" t="n"/>
      <c r="Q159" s="446" t="n"/>
      <c r="R159" s="446" t="n"/>
      <c r="S159" s="446" t="n"/>
      <c r="T159" s="446" t="n"/>
      <c r="U159" s="446" t="n"/>
      <c r="V159" s="446" t="n"/>
      <c r="W159" s="446" t="n"/>
      <c r="X159" s="446" t="n"/>
      <c r="Y159" s="446" t="n"/>
      <c r="Z159" s="446" t="n"/>
      <c r="AA159" s="446" t="n"/>
      <c r="AB159" s="446" t="n"/>
      <c r="AC159" s="446" t="n"/>
      <c r="AD159" s="446" t="n"/>
      <c r="AE159" s="446" t="n"/>
      <c r="AF159" s="446" t="n"/>
      <c r="AG159" s="446" t="n"/>
      <c r="AH159" s="446" t="n"/>
      <c r="AI159" s="446" t="n"/>
      <c r="AJ159" s="446" t="n"/>
      <c r="AK159" s="446" t="n"/>
      <c r="AL159" s="446" t="n"/>
      <c r="AM159" s="446" t="n"/>
      <c r="AN159" s="446" t="n"/>
      <c r="AO159" s="446" t="n"/>
      <c r="AP159" s="445" t="n"/>
      <c r="AQ159" s="445" t="n"/>
      <c r="AR159" s="2520" t="n"/>
      <c r="AS159" s="2519" t="n"/>
      <c r="AT159" s="440" t="n"/>
      <c r="AU159" s="440" t="n"/>
      <c r="BL159" s="2058" t="n"/>
    </row>
    <row r="160" hidden="1" outlineLevel="1" ht="15" customHeight="1" s="2885">
      <c r="A160" s="440" t="n"/>
      <c r="B160" s="1196" t="n"/>
      <c r="C160" s="440" t="n"/>
      <c r="D160" s="440" t="n"/>
      <c r="E160" s="3908" t="n"/>
      <c r="F160" s="3916" t="n"/>
      <c r="G160" s="3916" t="n"/>
      <c r="H160" s="3918" t="n"/>
      <c r="I160" s="446" t="n"/>
      <c r="J160" s="446" t="n"/>
      <c r="K160" s="446" t="n"/>
      <c r="L160" s="446" t="n"/>
      <c r="M160" s="446" t="n"/>
      <c r="N160" s="446" t="n"/>
      <c r="O160" s="446" t="n"/>
      <c r="P160" s="446" t="n"/>
      <c r="Q160" s="446" t="n"/>
      <c r="R160" s="446" t="n"/>
      <c r="S160" s="446" t="n"/>
      <c r="T160" s="446" t="n"/>
      <c r="U160" s="446" t="n"/>
      <c r="V160" s="446" t="n"/>
      <c r="W160" s="446" t="n"/>
      <c r="X160" s="446" t="n"/>
      <c r="Y160" s="446" t="n"/>
      <c r="Z160" s="446" t="n"/>
      <c r="AA160" s="446" t="n"/>
      <c r="AB160" s="446" t="n"/>
      <c r="AC160" s="446" t="n"/>
      <c r="AD160" s="446" t="n"/>
      <c r="AE160" s="446" t="n"/>
      <c r="AF160" s="446" t="n"/>
      <c r="AG160" s="446" t="n"/>
      <c r="AH160" s="446" t="n"/>
      <c r="AI160" s="446" t="n"/>
      <c r="AJ160" s="446" t="n"/>
      <c r="AK160" s="446" t="n"/>
      <c r="AL160" s="446" t="n"/>
      <c r="AM160" s="446" t="n"/>
      <c r="AN160" s="446" t="n"/>
      <c r="AO160" s="446" t="n"/>
      <c r="AP160" s="445" t="n"/>
      <c r="AQ160" s="445" t="n"/>
      <c r="AR160" s="2520" t="n"/>
      <c r="AS160" s="2519" t="n"/>
      <c r="AT160" s="440" t="n"/>
      <c r="AU160" s="440" t="n"/>
      <c r="BL160" s="2058" t="n"/>
    </row>
    <row r="161" hidden="1" outlineLevel="1" ht="15" customHeight="1" s="2885">
      <c r="A161" s="440" t="n"/>
      <c r="B161" s="1196" t="n"/>
      <c r="C161" s="440" t="n"/>
      <c r="D161" s="440" t="n"/>
      <c r="E161" s="3906" t="n"/>
      <c r="F161" s="3918" t="n"/>
      <c r="G161" s="3918" t="n"/>
      <c r="H161" s="3918" t="n"/>
      <c r="I161" s="446" t="n"/>
      <c r="J161" s="446" t="n"/>
      <c r="K161" s="446" t="n"/>
      <c r="L161" s="446" t="n"/>
      <c r="M161" s="446" t="n"/>
      <c r="N161" s="446" t="n"/>
      <c r="O161" s="446" t="n"/>
      <c r="P161" s="446" t="n"/>
      <c r="Q161" s="446" t="n"/>
      <c r="R161" s="446" t="n"/>
      <c r="S161" s="446" t="n"/>
      <c r="T161" s="446" t="n"/>
      <c r="U161" s="446" t="n"/>
      <c r="V161" s="446" t="n"/>
      <c r="W161" s="446" t="n"/>
      <c r="X161" s="446" t="n"/>
      <c r="Y161" s="446" t="n"/>
      <c r="Z161" s="446" t="n"/>
      <c r="AA161" s="446" t="n"/>
      <c r="AB161" s="446" t="n"/>
      <c r="AC161" s="446" t="n"/>
      <c r="AD161" s="446" t="n"/>
      <c r="AE161" s="446" t="n"/>
      <c r="AF161" s="446" t="n"/>
      <c r="AG161" s="446" t="n"/>
      <c r="AH161" s="446" t="n"/>
      <c r="AI161" s="446" t="n"/>
      <c r="AJ161" s="446" t="n"/>
      <c r="AK161" s="446" t="n"/>
      <c r="AL161" s="446" t="n"/>
      <c r="AM161" s="446" t="n"/>
      <c r="AN161" s="446" t="n"/>
      <c r="AO161" s="446" t="n"/>
      <c r="AP161" s="445" t="n"/>
      <c r="AQ161" s="445" t="n"/>
      <c r="AR161" s="2520" t="n"/>
      <c r="AS161" s="2519" t="n"/>
      <c r="AT161" s="440" t="n"/>
      <c r="AU161" s="440" t="n"/>
      <c r="BL161" s="2058" t="n"/>
    </row>
    <row r="162" hidden="1" outlineLevel="1" ht="15" customHeight="1" s="2885">
      <c r="A162" s="440" t="n"/>
      <c r="B162" s="1196" t="n"/>
      <c r="C162" s="440" t="n"/>
      <c r="D162" s="440" t="n"/>
      <c r="E162" s="3906" t="n"/>
      <c r="F162" s="3918" t="n"/>
      <c r="G162" s="3918" t="n"/>
      <c r="H162" s="3918" t="n"/>
      <c r="I162" s="446" t="n"/>
      <c r="J162" s="446" t="n"/>
      <c r="K162" s="446" t="n"/>
      <c r="L162" s="446" t="n"/>
      <c r="M162" s="446" t="n"/>
      <c r="N162" s="446" t="n"/>
      <c r="O162" s="446" t="n"/>
      <c r="P162" s="446" t="n"/>
      <c r="Q162" s="446" t="n"/>
      <c r="R162" s="446" t="n"/>
      <c r="S162" s="446" t="n"/>
      <c r="T162" s="446" t="n"/>
      <c r="U162" s="446" t="n"/>
      <c r="V162" s="446" t="n"/>
      <c r="W162" s="446" t="n"/>
      <c r="X162" s="446" t="n"/>
      <c r="Y162" s="446" t="n"/>
      <c r="Z162" s="446" t="n"/>
      <c r="AA162" s="446" t="n"/>
      <c r="AB162" s="446" t="n"/>
      <c r="AC162" s="446" t="n"/>
      <c r="AD162" s="446" t="n"/>
      <c r="AE162" s="446" t="n"/>
      <c r="AF162" s="446" t="n"/>
      <c r="AG162" s="446" t="n"/>
      <c r="AH162" s="446" t="n"/>
      <c r="AI162" s="446" t="n"/>
      <c r="AJ162" s="446" t="n"/>
      <c r="AK162" s="446" t="n"/>
      <c r="AL162" s="446" t="n"/>
      <c r="AM162" s="446" t="n"/>
      <c r="AN162" s="446" t="n"/>
      <c r="AO162" s="446" t="n"/>
      <c r="AP162" s="445" t="n"/>
      <c r="AQ162" s="445" t="n"/>
      <c r="AR162" s="2520" t="n"/>
      <c r="AS162" s="2519" t="n"/>
      <c r="AT162" s="440" t="n"/>
      <c r="AU162" s="440" t="n"/>
      <c r="BL162" s="2058" t="n"/>
    </row>
    <row r="163" hidden="1" outlineLevel="1" ht="15" customHeight="1" s="2885">
      <c r="A163" s="440" t="n"/>
      <c r="B163" s="1196" t="n"/>
      <c r="C163" s="440" t="n"/>
      <c r="D163" s="440" t="n"/>
      <c r="E163" s="3906" t="n"/>
      <c r="F163" s="3918" t="n"/>
      <c r="G163" s="3918" t="n"/>
      <c r="H163" s="3918" t="n"/>
      <c r="I163" s="446" t="n"/>
      <c r="J163" s="446" t="n"/>
      <c r="K163" s="446" t="n"/>
      <c r="L163" s="446" t="n"/>
      <c r="M163" s="446" t="n"/>
      <c r="N163" s="446" t="n"/>
      <c r="O163" s="446" t="n"/>
      <c r="P163" s="446" t="n"/>
      <c r="Q163" s="446" t="n"/>
      <c r="R163" s="446" t="n"/>
      <c r="S163" s="446" t="n"/>
      <c r="T163" s="446" t="n"/>
      <c r="U163" s="446" t="n"/>
      <c r="V163" s="446" t="n"/>
      <c r="W163" s="446" t="n"/>
      <c r="X163" s="446" t="n"/>
      <c r="Y163" s="446" t="n"/>
      <c r="Z163" s="446" t="n"/>
      <c r="AA163" s="446" t="n"/>
      <c r="AB163" s="446" t="n"/>
      <c r="AC163" s="446" t="n"/>
      <c r="AD163" s="446" t="n"/>
      <c r="AE163" s="446" t="n"/>
      <c r="AF163" s="446" t="n"/>
      <c r="AG163" s="446" t="n"/>
      <c r="AH163" s="446" t="n"/>
      <c r="AI163" s="446" t="n"/>
      <c r="AJ163" s="446" t="n"/>
      <c r="AK163" s="446" t="n"/>
      <c r="AL163" s="446" t="n"/>
      <c r="AM163" s="446" t="n"/>
      <c r="AN163" s="446" t="n"/>
      <c r="AO163" s="446" t="n"/>
      <c r="AP163" s="445" t="n"/>
      <c r="AQ163" s="445" t="n"/>
      <c r="AR163" s="2520" t="n"/>
      <c r="AS163" s="2519" t="n"/>
      <c r="AT163" s="440" t="n"/>
      <c r="AU163" s="440" t="n"/>
      <c r="BL163" s="2058" t="n"/>
    </row>
    <row r="164" hidden="1" outlineLevel="1" ht="15" customHeight="1" s="2885">
      <c r="A164" s="440" t="n"/>
      <c r="B164" s="1196" t="n"/>
      <c r="C164" s="440" t="n"/>
      <c r="D164" s="440" t="n"/>
      <c r="E164" s="3906" t="n"/>
      <c r="F164" s="3918" t="n"/>
      <c r="G164" s="3918" t="n"/>
      <c r="H164" s="3918" t="n"/>
      <c r="I164" s="446" t="n"/>
      <c r="J164" s="446" t="n"/>
      <c r="K164" s="446" t="n"/>
      <c r="L164" s="446" t="n"/>
      <c r="M164" s="446" t="n"/>
      <c r="N164" s="446" t="n"/>
      <c r="O164" s="446" t="n"/>
      <c r="P164" s="446" t="n"/>
      <c r="Q164" s="446" t="n"/>
      <c r="R164" s="446" t="n"/>
      <c r="S164" s="446" t="n"/>
      <c r="T164" s="446" t="n"/>
      <c r="U164" s="446" t="n"/>
      <c r="V164" s="446" t="n"/>
      <c r="W164" s="446" t="n"/>
      <c r="X164" s="446" t="n"/>
      <c r="Y164" s="446" t="n"/>
      <c r="Z164" s="446" t="n"/>
      <c r="AA164" s="446" t="n"/>
      <c r="AB164" s="446" t="n"/>
      <c r="AC164" s="446" t="n"/>
      <c r="AD164" s="446" t="n"/>
      <c r="AE164" s="446" t="n"/>
      <c r="AF164" s="446" t="n"/>
      <c r="AG164" s="446" t="n"/>
      <c r="AH164" s="446" t="n"/>
      <c r="AI164" s="446" t="n"/>
      <c r="AJ164" s="446" t="n"/>
      <c r="AK164" s="446" t="n"/>
      <c r="AL164" s="446" t="n"/>
      <c r="AM164" s="446" t="n"/>
      <c r="AN164" s="446" t="n"/>
      <c r="AO164" s="446" t="n"/>
      <c r="AP164" s="445" t="n"/>
      <c r="AQ164" s="445" t="n"/>
      <c r="AR164" s="2520" t="n"/>
      <c r="AS164" s="2519" t="n"/>
      <c r="AT164" s="440" t="n"/>
      <c r="AU164" s="440" t="n"/>
      <c r="BL164" s="2058" t="n"/>
    </row>
    <row r="165" hidden="1" outlineLevel="1" ht="15" customHeight="1" s="2885">
      <c r="A165" s="440" t="n"/>
      <c r="B165" s="1196" t="n"/>
      <c r="C165" s="440" t="n"/>
      <c r="D165" s="440" t="n"/>
      <c r="E165" s="3908" t="n"/>
      <c r="F165" s="3916" t="n"/>
      <c r="G165" s="3916" t="n"/>
      <c r="H165" s="3918" t="n"/>
      <c r="I165" s="446" t="n"/>
      <c r="J165" s="446" t="n"/>
      <c r="K165" s="446" t="n"/>
      <c r="L165" s="446" t="n"/>
      <c r="M165" s="446" t="n"/>
      <c r="N165" s="446" t="n"/>
      <c r="O165" s="446" t="n"/>
      <c r="P165" s="446" t="n"/>
      <c r="Q165" s="446" t="n"/>
      <c r="R165" s="446" t="n"/>
      <c r="S165" s="446" t="n"/>
      <c r="T165" s="446" t="n"/>
      <c r="U165" s="446" t="n"/>
      <c r="V165" s="446" t="n"/>
      <c r="W165" s="446" t="n"/>
      <c r="X165" s="446" t="n"/>
      <c r="Y165" s="446" t="n"/>
      <c r="Z165" s="446" t="n"/>
      <c r="AA165" s="446" t="n"/>
      <c r="AB165" s="446" t="n"/>
      <c r="AC165" s="446" t="n"/>
      <c r="AD165" s="446" t="n"/>
      <c r="AE165" s="446" t="n"/>
      <c r="AF165" s="446" t="n"/>
      <c r="AG165" s="446" t="n"/>
      <c r="AH165" s="446" t="n"/>
      <c r="AI165" s="446" t="n"/>
      <c r="AJ165" s="446" t="n"/>
      <c r="AK165" s="446" t="n"/>
      <c r="AL165" s="446" t="n"/>
      <c r="AM165" s="446" t="n"/>
      <c r="AN165" s="446" t="n"/>
      <c r="AO165" s="446" t="n"/>
      <c r="AP165" s="445" t="n"/>
      <c r="AQ165" s="445" t="n"/>
      <c r="AR165" s="2520" t="n"/>
      <c r="AS165" s="2519" t="n"/>
      <c r="AT165" s="440" t="n"/>
      <c r="AU165" s="440" t="n"/>
      <c r="BL165" s="2058" t="n"/>
    </row>
    <row r="166" hidden="1" outlineLevel="1" ht="15" customHeight="1" s="2885">
      <c r="A166" s="440" t="n"/>
      <c r="B166" s="1196" t="n"/>
      <c r="C166" s="440" t="n"/>
      <c r="D166" s="440" t="n"/>
      <c r="E166" s="3908" t="n"/>
      <c r="F166" s="3916" t="n"/>
      <c r="G166" s="3916" t="n"/>
      <c r="H166" s="3918" t="n"/>
      <c r="I166" s="446" t="n"/>
      <c r="J166" s="446" t="n"/>
      <c r="K166" s="446" t="n"/>
      <c r="L166" s="446" t="n"/>
      <c r="M166" s="446" t="n"/>
      <c r="N166" s="446" t="n"/>
      <c r="O166" s="446" t="n"/>
      <c r="P166" s="446" t="n"/>
      <c r="Q166" s="446" t="n"/>
      <c r="R166" s="446" t="n"/>
      <c r="S166" s="446" t="n"/>
      <c r="T166" s="446" t="n"/>
      <c r="U166" s="446" t="n"/>
      <c r="V166" s="446" t="n"/>
      <c r="W166" s="446" t="n"/>
      <c r="X166" s="446" t="n"/>
      <c r="Y166" s="446" t="n"/>
      <c r="Z166" s="446" t="n"/>
      <c r="AA166" s="446" t="n"/>
      <c r="AB166" s="446" t="n"/>
      <c r="AC166" s="446" t="n"/>
      <c r="AD166" s="446" t="n"/>
      <c r="AE166" s="446" t="n"/>
      <c r="AF166" s="446" t="n"/>
      <c r="AG166" s="446" t="n"/>
      <c r="AH166" s="446" t="n"/>
      <c r="AI166" s="446" t="n"/>
      <c r="AJ166" s="446" t="n"/>
      <c r="AK166" s="446" t="n"/>
      <c r="AL166" s="446" t="n"/>
      <c r="AM166" s="446" t="n"/>
      <c r="AN166" s="446" t="n"/>
      <c r="AO166" s="446" t="n"/>
      <c r="AP166" s="445" t="n"/>
      <c r="AQ166" s="445" t="n"/>
      <c r="AR166" s="2520" t="n"/>
      <c r="AS166" s="2519" t="n"/>
      <c r="AT166" s="440" t="n"/>
      <c r="AU166" s="440" t="n"/>
      <c r="BL166" s="2058" t="n"/>
    </row>
    <row r="167" hidden="1" outlineLevel="1" ht="15" customHeight="1" s="2885">
      <c r="A167" s="440" t="n"/>
      <c r="B167" s="1196" t="n"/>
      <c r="C167" s="440" t="n"/>
      <c r="D167" s="440" t="n"/>
      <c r="E167" s="3917" t="n"/>
      <c r="F167" s="446" t="n"/>
      <c r="G167" s="446" t="n"/>
      <c r="H167" s="446" t="n"/>
      <c r="I167" s="446" t="n"/>
      <c r="J167" s="446" t="n"/>
      <c r="K167" s="446" t="n"/>
      <c r="L167" s="446" t="n"/>
      <c r="M167" s="446" t="n"/>
      <c r="N167" s="446" t="n"/>
      <c r="O167" s="446" t="n"/>
      <c r="P167" s="446" t="n"/>
      <c r="Q167" s="446" t="n"/>
      <c r="R167" s="446" t="n"/>
      <c r="S167" s="446" t="n"/>
      <c r="T167" s="446" t="n"/>
      <c r="U167" s="446" t="n"/>
      <c r="V167" s="446" t="n"/>
      <c r="W167" s="446" t="n"/>
      <c r="X167" s="446" t="n"/>
      <c r="Y167" s="446" t="n"/>
      <c r="Z167" s="446" t="n"/>
      <c r="AA167" s="446" t="n"/>
      <c r="AB167" s="446" t="n"/>
      <c r="AC167" s="446" t="n"/>
      <c r="AD167" s="446" t="n"/>
      <c r="AE167" s="446" t="n"/>
      <c r="AF167" s="446" t="n"/>
      <c r="AG167" s="446" t="n"/>
      <c r="AH167" s="446" t="n"/>
      <c r="AI167" s="446" t="n"/>
      <c r="AJ167" s="446" t="n"/>
      <c r="AK167" s="446" t="n"/>
      <c r="AL167" s="446" t="n"/>
      <c r="AM167" s="446" t="n"/>
      <c r="AN167" s="446" t="n"/>
      <c r="AO167" s="446" t="n"/>
      <c r="AP167" s="445" t="n"/>
      <c r="AQ167" s="445" t="n"/>
      <c r="AR167" s="2520" t="n"/>
      <c r="AS167" s="2519" t="n"/>
      <c r="AT167" s="440" t="n"/>
      <c r="AU167" s="440" t="n"/>
      <c r="BL167" s="2058" t="n"/>
    </row>
    <row r="168" hidden="1" outlineLevel="1" ht="15" customHeight="1" s="2885">
      <c r="A168" s="440" t="n"/>
      <c r="B168" s="1196" t="n"/>
      <c r="C168" s="440" t="n"/>
      <c r="D168" s="440" t="n"/>
      <c r="E168" s="3906" t="n"/>
      <c r="F168" s="3918" t="n"/>
      <c r="G168" s="3918" t="n"/>
      <c r="H168" s="3918" t="n"/>
      <c r="I168" s="446" t="n"/>
      <c r="J168" s="446" t="n"/>
      <c r="K168" s="446" t="n"/>
      <c r="L168" s="446" t="n"/>
      <c r="M168" s="446" t="n"/>
      <c r="N168" s="446" t="n"/>
      <c r="O168" s="446" t="n"/>
      <c r="P168" s="446" t="n"/>
      <c r="Q168" s="446" t="n"/>
      <c r="R168" s="446" t="n"/>
      <c r="S168" s="446" t="n"/>
      <c r="T168" s="446" t="n"/>
      <c r="U168" s="446" t="n"/>
      <c r="V168" s="446" t="n"/>
      <c r="W168" s="446" t="n"/>
      <c r="X168" s="446" t="n"/>
      <c r="Y168" s="446" t="n"/>
      <c r="Z168" s="446" t="n"/>
      <c r="AA168" s="446" t="n"/>
      <c r="AB168" s="446" t="n"/>
      <c r="AC168" s="446" t="n"/>
      <c r="AD168" s="446" t="n"/>
      <c r="AE168" s="446" t="n"/>
      <c r="AF168" s="446" t="n"/>
      <c r="AG168" s="446" t="n"/>
      <c r="AH168" s="446" t="n"/>
      <c r="AI168" s="446" t="n"/>
      <c r="AJ168" s="446" t="n"/>
      <c r="AK168" s="446" t="n"/>
      <c r="AL168" s="446" t="n"/>
      <c r="AM168" s="446" t="n"/>
      <c r="AN168" s="446" t="n"/>
      <c r="AO168" s="446" t="n"/>
      <c r="AP168" s="445" t="n"/>
      <c r="AQ168" s="445" t="n"/>
      <c r="AR168" s="2520" t="n"/>
      <c r="AS168" s="2519" t="n"/>
      <c r="AT168" s="440" t="n"/>
      <c r="AU168" s="440" t="n"/>
      <c r="BL168" s="2058" t="n"/>
    </row>
    <row r="169" hidden="1" outlineLevel="1" ht="15" customHeight="1" s="2885">
      <c r="A169" s="440" t="n"/>
      <c r="B169" s="1196" t="n"/>
      <c r="C169" s="440" t="n"/>
      <c r="D169" s="440" t="n"/>
      <c r="E169" s="3908" t="n"/>
      <c r="F169" s="3916" t="n"/>
      <c r="G169" s="3916" t="n"/>
      <c r="H169" s="3918" t="n"/>
      <c r="I169" s="446" t="n"/>
      <c r="J169" s="446" t="n"/>
      <c r="K169" s="446" t="n"/>
      <c r="L169" s="446" t="n"/>
      <c r="M169" s="446" t="n"/>
      <c r="N169" s="446" t="n"/>
      <c r="O169" s="446" t="n"/>
      <c r="P169" s="446" t="n"/>
      <c r="Q169" s="446" t="n"/>
      <c r="R169" s="446" t="n"/>
      <c r="S169" s="446" t="n"/>
      <c r="T169" s="446" t="n"/>
      <c r="U169" s="446" t="n"/>
      <c r="V169" s="446" t="n"/>
      <c r="W169" s="446" t="n"/>
      <c r="X169" s="446" t="n"/>
      <c r="Y169" s="446" t="n"/>
      <c r="Z169" s="446" t="n"/>
      <c r="AA169" s="446" t="n"/>
      <c r="AB169" s="446" t="n"/>
      <c r="AC169" s="446" t="n"/>
      <c r="AD169" s="446" t="n"/>
      <c r="AE169" s="446" t="n"/>
      <c r="AF169" s="446" t="n"/>
      <c r="AG169" s="446" t="n"/>
      <c r="AH169" s="446" t="n"/>
      <c r="AI169" s="446" t="n"/>
      <c r="AJ169" s="446" t="n"/>
      <c r="AK169" s="446" t="n"/>
      <c r="AL169" s="446" t="n"/>
      <c r="AM169" s="446" t="n"/>
      <c r="AN169" s="446" t="n"/>
      <c r="AO169" s="446" t="n"/>
      <c r="AP169" s="445" t="n"/>
      <c r="AQ169" s="445" t="n"/>
      <c r="AR169" s="2520" t="n"/>
      <c r="AS169" s="2519" t="n"/>
      <c r="AT169" s="440" t="n"/>
      <c r="AU169" s="440" t="n"/>
      <c r="BL169" s="2058" t="n"/>
    </row>
    <row r="170" hidden="1" outlineLevel="1" ht="15" customHeight="1" s="2885">
      <c r="A170" s="440" t="n"/>
      <c r="B170" s="1196" t="n"/>
      <c r="C170" s="440" t="n"/>
      <c r="D170" s="440" t="n"/>
      <c r="E170" s="3908" t="n"/>
      <c r="F170" s="3916" t="n"/>
      <c r="G170" s="3916" t="n"/>
      <c r="H170" s="3918" t="n"/>
      <c r="I170" s="446" t="n"/>
      <c r="J170" s="446" t="n"/>
      <c r="K170" s="446" t="n"/>
      <c r="L170" s="446" t="n"/>
      <c r="M170" s="446" t="n"/>
      <c r="N170" s="446" t="n"/>
      <c r="O170" s="446" t="n"/>
      <c r="P170" s="446" t="n"/>
      <c r="Q170" s="446" t="n"/>
      <c r="R170" s="446" t="n"/>
      <c r="S170" s="446" t="n"/>
      <c r="T170" s="446" t="n"/>
      <c r="U170" s="446" t="n"/>
      <c r="V170" s="446" t="n"/>
      <c r="W170" s="446" t="n"/>
      <c r="X170" s="446" t="n"/>
      <c r="Y170" s="446" t="n"/>
      <c r="Z170" s="446" t="n"/>
      <c r="AA170" s="446" t="n"/>
      <c r="AB170" s="446" t="n"/>
      <c r="AC170" s="446" t="n"/>
      <c r="AD170" s="446" t="n"/>
      <c r="AE170" s="446" t="n"/>
      <c r="AF170" s="446" t="n"/>
      <c r="AG170" s="446" t="n"/>
      <c r="AH170" s="446" t="n"/>
      <c r="AI170" s="446" t="n"/>
      <c r="AJ170" s="446" t="n"/>
      <c r="AK170" s="446" t="n"/>
      <c r="AL170" s="446" t="n"/>
      <c r="AM170" s="446" t="n"/>
      <c r="AN170" s="446" t="n"/>
      <c r="AO170" s="446" t="n"/>
      <c r="AP170" s="445" t="n"/>
      <c r="AQ170" s="445" t="n"/>
      <c r="AR170" s="2520" t="n"/>
      <c r="AS170" s="2519" t="n"/>
      <c r="AT170" s="440" t="n"/>
      <c r="AU170" s="440" t="n"/>
      <c r="BL170" s="2058" t="n"/>
    </row>
    <row r="171" hidden="1" outlineLevel="1" ht="15" customHeight="1" s="2885">
      <c r="A171" s="440" t="n"/>
      <c r="B171" s="1196" t="n"/>
      <c r="C171" s="440" t="n"/>
      <c r="D171" s="440" t="n"/>
      <c r="E171" s="3908" t="n"/>
      <c r="F171" s="3916" t="n"/>
      <c r="G171" s="3916" t="n"/>
      <c r="H171" s="3918" t="n"/>
      <c r="I171" s="446" t="n"/>
      <c r="J171" s="446" t="n"/>
      <c r="K171" s="446" t="n"/>
      <c r="L171" s="446" t="n"/>
      <c r="M171" s="446" t="n"/>
      <c r="N171" s="446" t="n"/>
      <c r="O171" s="446" t="n"/>
      <c r="P171" s="446" t="n"/>
      <c r="Q171" s="446" t="n"/>
      <c r="R171" s="446" t="n"/>
      <c r="S171" s="446" t="n"/>
      <c r="T171" s="446" t="n"/>
      <c r="U171" s="446" t="n"/>
      <c r="V171" s="446" t="n"/>
      <c r="W171" s="446" t="n"/>
      <c r="X171" s="446" t="n"/>
      <c r="Y171" s="446" t="n"/>
      <c r="Z171" s="446" t="n"/>
      <c r="AA171" s="446" t="n"/>
      <c r="AB171" s="446" t="n"/>
      <c r="AC171" s="446" t="n"/>
      <c r="AD171" s="446" t="n"/>
      <c r="AE171" s="446" t="n"/>
      <c r="AF171" s="446" t="n"/>
      <c r="AG171" s="446" t="n"/>
      <c r="AH171" s="446" t="n"/>
      <c r="AI171" s="446" t="n"/>
      <c r="AJ171" s="446" t="n"/>
      <c r="AK171" s="446" t="n"/>
      <c r="AL171" s="446" t="n"/>
      <c r="AM171" s="446" t="n"/>
      <c r="AN171" s="446" t="n"/>
      <c r="AO171" s="446" t="n"/>
      <c r="AP171" s="445" t="n"/>
      <c r="AQ171" s="445" t="n"/>
      <c r="AR171" s="2520" t="n"/>
      <c r="AS171" s="2519" t="n"/>
      <c r="AT171" s="440" t="n"/>
      <c r="AU171" s="440" t="n"/>
      <c r="BL171" s="2058" t="n"/>
    </row>
    <row r="172" hidden="1" outlineLevel="1" ht="15" customHeight="1" s="2885">
      <c r="A172" s="440" t="n"/>
      <c r="B172" s="1196" t="n"/>
      <c r="C172" s="440" t="n"/>
      <c r="D172" s="440" t="n"/>
      <c r="E172" s="3908" t="n"/>
      <c r="F172" s="3916" t="n"/>
      <c r="G172" s="3916" t="n"/>
      <c r="H172" s="3916" t="n"/>
      <c r="I172" s="446" t="n"/>
      <c r="J172" s="446" t="n"/>
      <c r="K172" s="446" t="n"/>
      <c r="L172" s="446" t="n"/>
      <c r="M172" s="446" t="n"/>
      <c r="N172" s="446" t="n"/>
      <c r="O172" s="446" t="n"/>
      <c r="P172" s="446" t="n"/>
      <c r="Q172" s="446" t="n"/>
      <c r="R172" s="446" t="n"/>
      <c r="S172" s="446" t="n"/>
      <c r="T172" s="446" t="n"/>
      <c r="U172" s="446" t="n"/>
      <c r="V172" s="446" t="n"/>
      <c r="W172" s="446" t="n"/>
      <c r="X172" s="446" t="n"/>
      <c r="Y172" s="446" t="n"/>
      <c r="Z172" s="446" t="n"/>
      <c r="AA172" s="446" t="n"/>
      <c r="AB172" s="446" t="n"/>
      <c r="AC172" s="446" t="n"/>
      <c r="AD172" s="446" t="n"/>
      <c r="AE172" s="446" t="n"/>
      <c r="AF172" s="446" t="n"/>
      <c r="AG172" s="446" t="n"/>
      <c r="AH172" s="446" t="n"/>
      <c r="AI172" s="446" t="n"/>
      <c r="AJ172" s="446" t="n"/>
      <c r="AK172" s="446" t="n"/>
      <c r="AL172" s="446" t="n"/>
      <c r="AM172" s="446" t="n"/>
      <c r="AN172" s="446" t="n"/>
      <c r="AO172" s="446" t="n"/>
      <c r="AP172" s="445" t="n"/>
      <c r="AQ172" s="445" t="n"/>
      <c r="AR172" s="2520" t="n"/>
      <c r="AS172" s="2519" t="n"/>
      <c r="AT172" s="440" t="n"/>
      <c r="AU172" s="440" t="n"/>
      <c r="BL172" s="2058" t="n"/>
    </row>
    <row r="173" hidden="1" outlineLevel="1" ht="56" customHeight="1" s="2885">
      <c r="A173" s="440" t="n"/>
      <c r="B173" s="1196" t="n"/>
      <c r="C173" s="3919" t="n"/>
      <c r="M173" s="446" t="n"/>
      <c r="N173" s="446" t="n"/>
      <c r="O173" s="446" t="n"/>
      <c r="P173" s="446" t="n"/>
      <c r="Q173" s="446" t="n"/>
      <c r="R173" s="446" t="n"/>
      <c r="S173" s="446" t="n"/>
      <c r="T173" s="446" t="n"/>
      <c r="U173" s="446" t="n"/>
      <c r="V173" s="446" t="n"/>
      <c r="W173" s="446" t="n"/>
      <c r="X173" s="446" t="n"/>
      <c r="Y173" s="446" t="n"/>
      <c r="Z173" s="446" t="n"/>
      <c r="AA173" s="446" t="n"/>
      <c r="AB173" s="446" t="n"/>
      <c r="AC173" s="446" t="n"/>
      <c r="AD173" s="446" t="n"/>
      <c r="AE173" s="446" t="n"/>
      <c r="AF173" s="446" t="n"/>
      <c r="AG173" s="446" t="n"/>
      <c r="AH173" s="446" t="n"/>
      <c r="AI173" s="446" t="n"/>
      <c r="AJ173" s="446" t="n"/>
      <c r="AK173" s="446" t="n"/>
      <c r="AL173" s="446" t="n"/>
      <c r="AM173" s="446" t="n"/>
      <c r="AN173" s="446" t="n"/>
      <c r="AO173" s="446" t="n"/>
      <c r="AP173" s="445" t="n"/>
      <c r="AQ173" s="445" t="n"/>
      <c r="AR173" s="2520" t="n"/>
      <c r="AS173" s="2519" t="n"/>
      <c r="AT173" s="440" t="n"/>
      <c r="AU173" s="440" t="n"/>
      <c r="BL173" s="2058" t="n"/>
    </row>
    <row r="174" hidden="1" outlineLevel="1" ht="15" customHeight="1" s="2885">
      <c r="A174" s="440" t="n"/>
      <c r="B174" s="1196" t="n"/>
      <c r="C174" s="440" t="n"/>
      <c r="D174" s="440" t="n"/>
      <c r="E174" s="2235" t="n"/>
      <c r="F174" s="2060" t="n"/>
      <c r="G174" s="2060" t="n"/>
      <c r="H174" s="2060" t="n"/>
      <c r="I174" s="2060" t="n"/>
      <c r="J174" s="2060" t="n"/>
      <c r="K174" s="2060" t="n"/>
      <c r="L174" s="2060" t="n"/>
      <c r="M174" s="2060" t="n"/>
      <c r="N174" s="2060" t="n"/>
      <c r="O174" s="2060" t="n"/>
      <c r="P174" s="2060" t="n"/>
      <c r="Q174" s="2060" t="n"/>
      <c r="R174" s="2060" t="n"/>
      <c r="S174" s="2060" t="n"/>
      <c r="T174" s="2060" t="n"/>
      <c r="U174" s="2060" t="n"/>
      <c r="V174" s="2060" t="n"/>
      <c r="W174" s="2060" t="n"/>
      <c r="X174" s="2060" t="n"/>
      <c r="Y174" s="2060" t="n"/>
      <c r="Z174" s="2060" t="n"/>
      <c r="AA174" s="2060" t="n"/>
      <c r="AB174" s="2060" t="n"/>
      <c r="AC174" s="2060" t="n"/>
      <c r="AD174" s="2060" t="n"/>
      <c r="AE174" s="2060" t="n"/>
      <c r="AF174" s="2060" t="n"/>
      <c r="AG174" s="2060" t="n"/>
      <c r="AH174" s="2060" t="n"/>
      <c r="AI174" s="2060" t="n"/>
      <c r="AJ174" s="2060" t="n"/>
      <c r="AK174" s="2060" t="n"/>
      <c r="AL174" s="2060" t="n"/>
      <c r="AM174" s="2060" t="n"/>
      <c r="AN174" s="2060" t="n"/>
      <c r="AO174" s="2060" t="n"/>
      <c r="AP174" s="445" t="n"/>
      <c r="AQ174" s="445" t="n"/>
      <c r="AR174" s="2520" t="n"/>
      <c r="AS174" s="2519" t="n"/>
      <c r="AT174" s="440" t="n"/>
      <c r="AU174" s="440" t="n"/>
      <c r="BL174" s="2058" t="n"/>
    </row>
    <row r="175" hidden="1" outlineLevel="1" ht="15" customHeight="1" s="2885">
      <c r="A175" s="440" t="n"/>
      <c r="B175" s="1196" t="n"/>
      <c r="C175" s="440" t="n"/>
      <c r="D175" s="440" t="n"/>
      <c r="E175" s="2624" t="n"/>
      <c r="F175" s="446" t="n"/>
      <c r="G175" s="446" t="n"/>
      <c r="H175" s="446" t="n"/>
      <c r="I175" s="446" t="n"/>
      <c r="J175" s="446" t="n"/>
      <c r="K175" s="446" t="n"/>
      <c r="L175" s="446" t="n"/>
      <c r="M175" s="446" t="n"/>
      <c r="N175" s="446" t="n"/>
      <c r="O175" s="446" t="n"/>
      <c r="P175" s="446" t="n"/>
      <c r="Q175" s="446" t="n"/>
      <c r="R175" s="446" t="n"/>
      <c r="S175" s="446" t="n"/>
      <c r="T175" s="446" t="n"/>
      <c r="U175" s="446" t="n"/>
      <c r="V175" s="446" t="n"/>
      <c r="W175" s="446" t="n"/>
      <c r="X175" s="446" t="n"/>
      <c r="Y175" s="446" t="n"/>
      <c r="Z175" s="446" t="n"/>
      <c r="AA175" s="446" t="n"/>
      <c r="AB175" s="446" t="n"/>
      <c r="AC175" s="446" t="n"/>
      <c r="AD175" s="446" t="n"/>
      <c r="AE175" s="446" t="n"/>
      <c r="AF175" s="446" t="n"/>
      <c r="AG175" s="446" t="n"/>
      <c r="AH175" s="446" t="n"/>
      <c r="AI175" s="446" t="n"/>
      <c r="AJ175" s="446" t="n"/>
      <c r="AK175" s="446" t="n"/>
      <c r="AL175" s="446" t="n"/>
      <c r="AM175" s="446" t="n"/>
      <c r="AN175" s="446" t="n"/>
      <c r="AO175" s="446" t="n"/>
      <c r="AP175" s="445" t="n"/>
      <c r="AQ175" s="445" t="n"/>
      <c r="AR175" s="2520" t="n"/>
      <c r="AS175" s="2519" t="n"/>
      <c r="AT175" s="440" t="n"/>
      <c r="AU175" s="440" t="n"/>
      <c r="BL175" s="2058" t="n"/>
    </row>
    <row r="176" hidden="1" outlineLevel="2" ht="15" customHeight="1" s="2885">
      <c r="A176" s="440" t="n"/>
      <c r="B176" s="1193" t="n"/>
      <c r="C176" s="440" t="n"/>
      <c r="D176" s="440" t="n"/>
      <c r="E176" s="2235" t="n"/>
      <c r="F176" s="446" t="n"/>
      <c r="G176" s="446" t="n"/>
      <c r="H176" s="446" t="n"/>
      <c r="I176" s="446" t="n"/>
      <c r="J176" s="446" t="n"/>
      <c r="K176" s="446" t="n"/>
      <c r="L176" s="446" t="n"/>
      <c r="M176" s="446" t="n"/>
      <c r="N176" s="446" t="n"/>
      <c r="O176" s="446" t="n"/>
      <c r="P176" s="446" t="n"/>
      <c r="Q176" s="446" t="n"/>
      <c r="R176" s="446" t="n"/>
      <c r="S176" s="446" t="n"/>
      <c r="T176" s="446" t="n"/>
      <c r="U176" s="446" t="n"/>
      <c r="V176" s="446" t="n"/>
      <c r="W176" s="446" t="n"/>
      <c r="X176" s="446" t="n"/>
      <c r="Y176" s="446" t="n"/>
      <c r="Z176" s="446" t="n"/>
      <c r="AA176" s="446" t="n"/>
      <c r="AB176" s="446" t="n"/>
      <c r="AC176" s="446" t="n"/>
      <c r="AD176" s="446" t="n"/>
      <c r="AE176" s="446" t="n"/>
      <c r="AF176" s="446" t="n"/>
      <c r="AG176" s="446" t="n"/>
      <c r="AH176" s="446" t="n"/>
      <c r="AI176" s="446" t="n"/>
      <c r="AJ176" s="446" t="n"/>
      <c r="AK176" s="446" t="n"/>
      <c r="AL176" s="446" t="n"/>
      <c r="AM176" s="446" t="n"/>
      <c r="AN176" s="446" t="n"/>
      <c r="AO176" s="446" t="n"/>
      <c r="AP176" s="445" t="n"/>
      <c r="AQ176" s="445" t="n"/>
      <c r="AR176" s="2519" t="n"/>
      <c r="AS176" s="2519" t="n"/>
      <c r="AT176" s="440" t="n"/>
      <c r="AU176" s="440" t="n"/>
    </row>
    <row r="177" hidden="1" outlineLevel="2" ht="15" customHeight="1" s="2885">
      <c r="A177" s="440" t="n"/>
      <c r="B177" s="1196" t="n"/>
      <c r="C177" s="440" t="n"/>
      <c r="D177" s="440" t="n"/>
      <c r="E177" s="2237" t="n"/>
      <c r="F177" s="446" t="n"/>
      <c r="G177" s="446" t="n"/>
      <c r="H177" s="446" t="n"/>
      <c r="I177" s="446" t="n"/>
      <c r="J177" s="446" t="n"/>
      <c r="K177" s="446" t="n"/>
      <c r="L177" s="446" t="n"/>
      <c r="M177" s="446" t="n"/>
      <c r="N177" s="446" t="n"/>
      <c r="O177" s="446" t="n"/>
      <c r="P177" s="446" t="n"/>
      <c r="Q177" s="446" t="n"/>
      <c r="R177" s="446" t="n"/>
      <c r="S177" s="446" t="n"/>
      <c r="T177" s="446" t="n"/>
      <c r="U177" s="446" t="n"/>
      <c r="V177" s="446" t="n"/>
      <c r="W177" s="446" t="n"/>
      <c r="X177" s="446" t="n"/>
      <c r="Y177" s="446" t="n"/>
      <c r="Z177" s="446" t="n"/>
      <c r="AA177" s="446" t="n"/>
      <c r="AB177" s="446" t="n"/>
      <c r="AC177" s="446" t="n"/>
      <c r="AD177" s="446" t="n"/>
      <c r="AE177" s="446" t="n"/>
      <c r="AF177" s="446" t="n"/>
      <c r="AG177" s="446" t="n"/>
      <c r="AH177" s="446" t="n"/>
      <c r="AI177" s="446" t="n"/>
      <c r="AJ177" s="446" t="n"/>
      <c r="AK177" s="446" t="n"/>
      <c r="AL177" s="446" t="n"/>
      <c r="AM177" s="446" t="n"/>
      <c r="AN177" s="446" t="n"/>
      <c r="AO177" s="446" t="n"/>
      <c r="AP177" s="445" t="n"/>
      <c r="AQ177" s="445" t="n"/>
      <c r="AR177" s="2520" t="n"/>
      <c r="AS177" s="2519" t="n"/>
      <c r="AT177" s="440" t="n"/>
      <c r="AU177" s="440" t="n"/>
      <c r="BL177" s="2058" t="n"/>
    </row>
    <row r="178" hidden="1" outlineLevel="2" ht="15" customHeight="1" s="2885">
      <c r="A178" s="440" t="n"/>
      <c r="B178" s="1196" t="n"/>
      <c r="C178" s="440" t="n"/>
      <c r="D178" s="440" t="n"/>
      <c r="E178" s="2237" t="n"/>
      <c r="F178" s="446" t="n"/>
      <c r="G178" s="446" t="n"/>
      <c r="H178" s="446" t="n"/>
      <c r="I178" s="446" t="n"/>
      <c r="J178" s="446" t="n"/>
      <c r="K178" s="446" t="n"/>
      <c r="L178" s="446" t="n"/>
      <c r="M178" s="446" t="n"/>
      <c r="N178" s="446" t="n"/>
      <c r="O178" s="446" t="n"/>
      <c r="P178" s="446" t="n"/>
      <c r="Q178" s="446" t="n"/>
      <c r="R178" s="446" t="n"/>
      <c r="S178" s="446" t="n"/>
      <c r="T178" s="446" t="n"/>
      <c r="U178" s="446" t="n"/>
      <c r="V178" s="446" t="n"/>
      <c r="W178" s="446" t="n"/>
      <c r="X178" s="446" t="n"/>
      <c r="Y178" s="446" t="n"/>
      <c r="Z178" s="446" t="n"/>
      <c r="AA178" s="446" t="n"/>
      <c r="AB178" s="446" t="n"/>
      <c r="AC178" s="446" t="n"/>
      <c r="AD178" s="446" t="n"/>
      <c r="AE178" s="446" t="n"/>
      <c r="AF178" s="446" t="n"/>
      <c r="AG178" s="446" t="n"/>
      <c r="AH178" s="446" t="n"/>
      <c r="AI178" s="446" t="n"/>
      <c r="AJ178" s="446" t="n"/>
      <c r="AK178" s="446" t="n"/>
      <c r="AL178" s="446" t="n"/>
      <c r="AM178" s="446" t="n"/>
      <c r="AN178" s="446" t="n"/>
      <c r="AO178" s="446" t="n"/>
      <c r="AP178" s="445" t="n"/>
      <c r="AQ178" s="445" t="n"/>
      <c r="AR178" s="2520" t="n"/>
      <c r="AS178" s="2519" t="n"/>
      <c r="AT178" s="440" t="n"/>
      <c r="AU178" s="440" t="n"/>
      <c r="BL178" s="2058" t="n"/>
    </row>
    <row r="179" hidden="1" outlineLevel="2" ht="15" customHeight="1" s="2885">
      <c r="A179" s="440" t="n"/>
      <c r="B179" s="1196" t="n"/>
      <c r="C179" s="440" t="n"/>
      <c r="D179" s="440" t="n"/>
      <c r="E179" s="2237" t="n"/>
      <c r="F179" s="446" t="n"/>
      <c r="G179" s="446" t="n"/>
      <c r="H179" s="446" t="n"/>
      <c r="I179" s="446" t="n"/>
      <c r="J179" s="446" t="n"/>
      <c r="K179" s="446" t="n"/>
      <c r="L179" s="446" t="n"/>
      <c r="M179" s="446" t="n"/>
      <c r="N179" s="446" t="n"/>
      <c r="O179" s="446" t="n"/>
      <c r="P179" s="446" t="n"/>
      <c r="Q179" s="446" t="n"/>
      <c r="R179" s="446" t="n"/>
      <c r="S179" s="446" t="n"/>
      <c r="T179" s="446" t="n"/>
      <c r="U179" s="446" t="n"/>
      <c r="V179" s="446" t="n"/>
      <c r="W179" s="446" t="n"/>
      <c r="X179" s="446" t="n"/>
      <c r="Y179" s="446" t="n"/>
      <c r="Z179" s="446" t="n"/>
      <c r="AA179" s="446" t="n"/>
      <c r="AB179" s="446" t="n"/>
      <c r="AC179" s="446" t="n"/>
      <c r="AD179" s="446" t="n"/>
      <c r="AE179" s="446" t="n"/>
      <c r="AF179" s="446" t="n"/>
      <c r="AG179" s="446" t="n"/>
      <c r="AH179" s="446" t="n"/>
      <c r="AI179" s="446" t="n"/>
      <c r="AJ179" s="446" t="n"/>
      <c r="AK179" s="446" t="n"/>
      <c r="AL179" s="446" t="n"/>
      <c r="AM179" s="446" t="n"/>
      <c r="AN179" s="446" t="n"/>
      <c r="AO179" s="446" t="n"/>
      <c r="AP179" s="445" t="n"/>
      <c r="AQ179" s="445" t="n"/>
      <c r="AR179" s="2520" t="n"/>
      <c r="AS179" s="2519" t="n"/>
      <c r="AT179" s="440" t="n"/>
      <c r="AU179" s="440" t="n"/>
      <c r="BL179" s="2058" t="n"/>
    </row>
    <row r="180" hidden="1" outlineLevel="2" ht="15" customHeight="1" s="2885">
      <c r="A180" s="440" t="n"/>
      <c r="B180" s="1196" t="n"/>
      <c r="C180" s="440" t="n"/>
      <c r="D180" s="440" t="n"/>
      <c r="E180" s="2237" t="n"/>
      <c r="F180" s="446" t="n"/>
      <c r="G180" s="446" t="n"/>
      <c r="H180" s="446" t="n"/>
      <c r="I180" s="446" t="n"/>
      <c r="J180" s="446" t="n"/>
      <c r="K180" s="446" t="n"/>
      <c r="L180" s="446" t="n"/>
      <c r="M180" s="446" t="n"/>
      <c r="N180" s="446" t="n"/>
      <c r="O180" s="446" t="n"/>
      <c r="P180" s="446" t="n"/>
      <c r="Q180" s="446" t="n"/>
      <c r="R180" s="446" t="n"/>
      <c r="S180" s="446" t="n"/>
      <c r="T180" s="446" t="n"/>
      <c r="U180" s="446" t="n"/>
      <c r="V180" s="446" t="n"/>
      <c r="W180" s="446" t="n"/>
      <c r="X180" s="446" t="n"/>
      <c r="Y180" s="446" t="n"/>
      <c r="Z180" s="446" t="n"/>
      <c r="AA180" s="446" t="n"/>
      <c r="AB180" s="446" t="n"/>
      <c r="AC180" s="446" t="n"/>
      <c r="AD180" s="446" t="n"/>
      <c r="AE180" s="446" t="n"/>
      <c r="AF180" s="446" t="n"/>
      <c r="AG180" s="446" t="n"/>
      <c r="AH180" s="446" t="n"/>
      <c r="AI180" s="446" t="n"/>
      <c r="AJ180" s="446" t="n"/>
      <c r="AK180" s="446" t="n"/>
      <c r="AL180" s="446" t="n"/>
      <c r="AM180" s="446" t="n"/>
      <c r="AN180" s="446" t="n"/>
      <c r="AO180" s="446" t="n"/>
      <c r="AP180" s="445" t="n"/>
      <c r="AQ180" s="445" t="n"/>
      <c r="AR180" s="2520" t="n"/>
      <c r="AS180" s="2519" t="n"/>
      <c r="AT180" s="440" t="n"/>
      <c r="AU180" s="440" t="n"/>
      <c r="BL180" s="2058" t="n"/>
    </row>
    <row r="181" hidden="1" outlineLevel="2" ht="15" customHeight="1" s="2885">
      <c r="A181" s="440" t="n"/>
      <c r="B181" s="1196" t="n"/>
      <c r="C181" s="440" t="n"/>
      <c r="D181" s="440" t="n"/>
      <c r="E181" s="2237" t="n"/>
      <c r="F181" s="446" t="n"/>
      <c r="G181" s="446" t="n"/>
      <c r="H181" s="446" t="n"/>
      <c r="I181" s="446" t="n"/>
      <c r="J181" s="446" t="n"/>
      <c r="K181" s="446" t="n"/>
      <c r="L181" s="446" t="n"/>
      <c r="M181" s="446" t="n"/>
      <c r="N181" s="446" t="n"/>
      <c r="O181" s="446" t="n"/>
      <c r="P181" s="446" t="n"/>
      <c r="Q181" s="446" t="n"/>
      <c r="R181" s="446" t="n"/>
      <c r="S181" s="446" t="n"/>
      <c r="T181" s="446" t="n"/>
      <c r="U181" s="446" t="n"/>
      <c r="V181" s="446" t="n"/>
      <c r="W181" s="446" t="n"/>
      <c r="X181" s="446" t="n"/>
      <c r="Y181" s="446" t="n"/>
      <c r="Z181" s="446" t="n"/>
      <c r="AA181" s="446" t="n"/>
      <c r="AB181" s="446" t="n"/>
      <c r="AC181" s="446" t="n"/>
      <c r="AD181" s="446" t="n"/>
      <c r="AE181" s="446" t="n"/>
      <c r="AF181" s="446" t="n"/>
      <c r="AG181" s="446" t="n"/>
      <c r="AH181" s="446" t="n"/>
      <c r="AI181" s="446" t="n"/>
      <c r="AJ181" s="446" t="n"/>
      <c r="AK181" s="446" t="n"/>
      <c r="AL181" s="446" t="n"/>
      <c r="AM181" s="446" t="n"/>
      <c r="AN181" s="446" t="n"/>
      <c r="AO181" s="446" t="n"/>
      <c r="AP181" s="445" t="n"/>
      <c r="AQ181" s="445" t="n"/>
      <c r="AR181" s="2520" t="n"/>
      <c r="AS181" s="2519" t="n"/>
      <c r="AT181" s="440" t="n"/>
      <c r="AU181" s="440" t="n"/>
      <c r="BL181" s="2058" t="n"/>
    </row>
    <row r="182" hidden="1" outlineLevel="2" ht="15" customHeight="1" s="2885">
      <c r="A182" s="440" t="n"/>
      <c r="B182" s="1196" t="n"/>
      <c r="C182" s="440" t="n"/>
      <c r="D182" s="440" t="n"/>
      <c r="E182" s="2237" t="n"/>
      <c r="F182" s="446" t="n"/>
      <c r="G182" s="446" t="n"/>
      <c r="H182" s="446" t="n"/>
      <c r="I182" s="446" t="n"/>
      <c r="J182" s="446" t="n"/>
      <c r="K182" s="446" t="n"/>
      <c r="L182" s="446" t="n"/>
      <c r="M182" s="446" t="n"/>
      <c r="N182" s="446" t="n"/>
      <c r="O182" s="446" t="n"/>
      <c r="P182" s="446" t="n"/>
      <c r="Q182" s="446" t="n"/>
      <c r="R182" s="446" t="n"/>
      <c r="S182" s="446" t="n"/>
      <c r="T182" s="446" t="n"/>
      <c r="U182" s="446" t="n"/>
      <c r="V182" s="446" t="n"/>
      <c r="W182" s="446" t="n"/>
      <c r="X182" s="446" t="n"/>
      <c r="Y182" s="446" t="n"/>
      <c r="Z182" s="446" t="n"/>
      <c r="AA182" s="446" t="n"/>
      <c r="AB182" s="446" t="n"/>
      <c r="AC182" s="446" t="n"/>
      <c r="AD182" s="446" t="n"/>
      <c r="AE182" s="446" t="n"/>
      <c r="AF182" s="446" t="n"/>
      <c r="AG182" s="446" t="n"/>
      <c r="AH182" s="446" t="n"/>
      <c r="AI182" s="446" t="n"/>
      <c r="AJ182" s="446" t="n"/>
      <c r="AK182" s="446" t="n"/>
      <c r="AL182" s="446" t="n"/>
      <c r="AM182" s="446" t="n"/>
      <c r="AN182" s="446" t="n"/>
      <c r="AO182" s="446" t="n"/>
      <c r="AP182" s="445" t="n"/>
      <c r="AQ182" s="445" t="n"/>
      <c r="AR182" s="2520" t="n"/>
      <c r="AS182" s="2519" t="n"/>
      <c r="AT182" s="440" t="n"/>
      <c r="AU182" s="440" t="n"/>
      <c r="BL182" s="2058" t="n"/>
    </row>
    <row r="183" hidden="1" outlineLevel="2" ht="15" customHeight="1" s="2885">
      <c r="A183" s="440" t="n"/>
      <c r="B183" s="1196" t="n"/>
      <c r="C183" s="440" t="n"/>
      <c r="D183" s="440" t="n"/>
      <c r="E183" s="2237" t="n"/>
      <c r="F183" s="446" t="n"/>
      <c r="G183" s="446" t="n"/>
      <c r="H183" s="446" t="n"/>
      <c r="I183" s="446" t="n"/>
      <c r="J183" s="446" t="n"/>
      <c r="K183" s="446" t="n"/>
      <c r="L183" s="446" t="n"/>
      <c r="M183" s="446" t="n"/>
      <c r="N183" s="446" t="n"/>
      <c r="O183" s="446" t="n"/>
      <c r="P183" s="446" t="n"/>
      <c r="Q183" s="446" t="n"/>
      <c r="R183" s="446" t="n"/>
      <c r="S183" s="446" t="n"/>
      <c r="T183" s="446" t="n"/>
      <c r="U183" s="446" t="n"/>
      <c r="V183" s="446" t="n"/>
      <c r="W183" s="446" t="n"/>
      <c r="X183" s="446" t="n"/>
      <c r="Y183" s="446" t="n"/>
      <c r="Z183" s="446" t="n"/>
      <c r="AA183" s="446" t="n"/>
      <c r="AB183" s="446" t="n"/>
      <c r="AC183" s="446" t="n"/>
      <c r="AD183" s="446" t="n"/>
      <c r="AE183" s="446" t="n"/>
      <c r="AF183" s="446" t="n"/>
      <c r="AG183" s="446" t="n"/>
      <c r="AH183" s="446" t="n"/>
      <c r="AI183" s="446" t="n"/>
      <c r="AJ183" s="446" t="n"/>
      <c r="AK183" s="446" t="n"/>
      <c r="AL183" s="446" t="n"/>
      <c r="AM183" s="446" t="n"/>
      <c r="AN183" s="446" t="n"/>
      <c r="AO183" s="446" t="n"/>
      <c r="AP183" s="445" t="n"/>
      <c r="AQ183" s="445" t="n"/>
      <c r="AR183" s="2520" t="n"/>
      <c r="AS183" s="2519" t="n"/>
      <c r="AT183" s="440" t="n"/>
      <c r="AU183" s="440" t="n"/>
      <c r="BL183" s="2058" t="n"/>
    </row>
    <row r="184" hidden="1" outlineLevel="2" ht="15" customHeight="1" s="2885">
      <c r="A184" s="440" t="n"/>
      <c r="B184" s="1196" t="n"/>
      <c r="C184" s="440" t="n"/>
      <c r="D184" s="440" t="n"/>
      <c r="E184" s="2237" t="n"/>
      <c r="F184" s="446" t="n"/>
      <c r="G184" s="446" t="n"/>
      <c r="H184" s="446" t="n"/>
      <c r="I184" s="446" t="n"/>
      <c r="J184" s="446" t="n"/>
      <c r="K184" s="446" t="n"/>
      <c r="L184" s="446" t="n"/>
      <c r="M184" s="446" t="n"/>
      <c r="N184" s="446" t="n"/>
      <c r="O184" s="446" t="n"/>
      <c r="P184" s="446" t="n"/>
      <c r="Q184" s="446" t="n"/>
      <c r="R184" s="446" t="n"/>
      <c r="S184" s="446" t="n"/>
      <c r="T184" s="446" t="n"/>
      <c r="U184" s="446" t="n"/>
      <c r="V184" s="446" t="n"/>
      <c r="W184" s="446" t="n"/>
      <c r="X184" s="446" t="n"/>
      <c r="Y184" s="446" t="n"/>
      <c r="Z184" s="446" t="n"/>
      <c r="AA184" s="446" t="n"/>
      <c r="AB184" s="446" t="n"/>
      <c r="AC184" s="446" t="n"/>
      <c r="AD184" s="446" t="n"/>
      <c r="AE184" s="446" t="n"/>
      <c r="AF184" s="446" t="n"/>
      <c r="AG184" s="446" t="n"/>
      <c r="AH184" s="446" t="n"/>
      <c r="AI184" s="446" t="n"/>
      <c r="AJ184" s="446" t="n"/>
      <c r="AK184" s="446" t="n"/>
      <c r="AL184" s="446" t="n"/>
      <c r="AM184" s="446" t="n"/>
      <c r="AN184" s="446" t="n"/>
      <c r="AO184" s="446" t="n"/>
      <c r="AP184" s="445" t="n"/>
      <c r="AQ184" s="445" t="n"/>
      <c r="AR184" s="2520" t="n"/>
      <c r="AS184" s="2519" t="n"/>
      <c r="AT184" s="440" t="n"/>
      <c r="AU184" s="440" t="n"/>
      <c r="BL184" s="2058" t="n"/>
    </row>
    <row r="185" hidden="1" outlineLevel="2" ht="15" customHeight="1" s="2885">
      <c r="A185" s="440" t="n"/>
      <c r="B185" s="1196" t="n"/>
      <c r="C185" s="440" t="n"/>
      <c r="D185" s="440" t="n"/>
      <c r="E185" s="2237" t="n"/>
      <c r="F185" s="446" t="n"/>
      <c r="G185" s="446" t="n"/>
      <c r="H185" s="446" t="n"/>
      <c r="I185" s="446" t="n"/>
      <c r="J185" s="446" t="n"/>
      <c r="K185" s="446" t="n"/>
      <c r="L185" s="446" t="n"/>
      <c r="M185" s="446" t="n"/>
      <c r="N185" s="446" t="n"/>
      <c r="O185" s="446" t="n"/>
      <c r="P185" s="446" t="n"/>
      <c r="Q185" s="446" t="n"/>
      <c r="R185" s="446" t="n"/>
      <c r="S185" s="446" t="n"/>
      <c r="T185" s="446" t="n"/>
      <c r="U185" s="446" t="n"/>
      <c r="V185" s="446" t="n"/>
      <c r="W185" s="446" t="n"/>
      <c r="X185" s="446" t="n"/>
      <c r="Y185" s="446" t="n"/>
      <c r="Z185" s="446" t="n"/>
      <c r="AA185" s="446" t="n"/>
      <c r="AB185" s="446" t="n"/>
      <c r="AC185" s="446" t="n"/>
      <c r="AD185" s="446" t="n"/>
      <c r="AE185" s="446" t="n"/>
      <c r="AF185" s="446" t="n"/>
      <c r="AG185" s="446" t="n"/>
      <c r="AH185" s="446" t="n"/>
      <c r="AI185" s="446" t="n"/>
      <c r="AJ185" s="446" t="n"/>
      <c r="AK185" s="446" t="n"/>
      <c r="AL185" s="446" t="n"/>
      <c r="AM185" s="446" t="n"/>
      <c r="AN185" s="446" t="n"/>
      <c r="AO185" s="446" t="n"/>
      <c r="AP185" s="445" t="n"/>
      <c r="AQ185" s="445" t="n"/>
      <c r="AR185" s="2520" t="n"/>
      <c r="AS185" s="2519" t="n"/>
      <c r="AT185" s="440" t="n"/>
      <c r="AU185" s="440" t="n"/>
      <c r="BL185" s="2058" t="n"/>
    </row>
    <row r="186" hidden="1" outlineLevel="2" ht="15" customHeight="1" s="2885">
      <c r="A186" s="440" t="n"/>
      <c r="B186" s="1196" t="n"/>
      <c r="C186" s="440" t="n"/>
      <c r="D186" s="440" t="n"/>
      <c r="E186" s="2237" t="n"/>
      <c r="F186" s="446" t="n"/>
      <c r="G186" s="446" t="n"/>
      <c r="H186" s="446" t="n"/>
      <c r="I186" s="446" t="n"/>
      <c r="J186" s="446" t="n"/>
      <c r="K186" s="446" t="n"/>
      <c r="L186" s="446" t="n"/>
      <c r="M186" s="446" t="n"/>
      <c r="N186" s="446" t="n"/>
      <c r="O186" s="446" t="n"/>
      <c r="P186" s="446" t="n"/>
      <c r="Q186" s="446" t="n"/>
      <c r="R186" s="446" t="n"/>
      <c r="S186" s="446" t="n"/>
      <c r="T186" s="446" t="n"/>
      <c r="U186" s="446" t="n"/>
      <c r="V186" s="446" t="n"/>
      <c r="W186" s="446" t="n"/>
      <c r="X186" s="446" t="n"/>
      <c r="Y186" s="446" t="n"/>
      <c r="Z186" s="446" t="n"/>
      <c r="AA186" s="446" t="n"/>
      <c r="AB186" s="446" t="n"/>
      <c r="AC186" s="446" t="n"/>
      <c r="AD186" s="446" t="n"/>
      <c r="AE186" s="446" t="n"/>
      <c r="AF186" s="446" t="n"/>
      <c r="AG186" s="446" t="n"/>
      <c r="AH186" s="446" t="n"/>
      <c r="AI186" s="446" t="n"/>
      <c r="AJ186" s="446" t="n"/>
      <c r="AK186" s="446" t="n"/>
      <c r="AL186" s="446" t="n"/>
      <c r="AM186" s="446" t="n"/>
      <c r="AN186" s="446" t="n"/>
      <c r="AO186" s="446" t="n"/>
      <c r="AP186" s="445" t="n"/>
      <c r="AQ186" s="445" t="n"/>
      <c r="AR186" s="2520" t="n"/>
      <c r="AS186" s="2519" t="n"/>
      <c r="AT186" s="440" t="n"/>
      <c r="AU186" s="440" t="n"/>
      <c r="BL186" s="2058" t="n"/>
    </row>
    <row r="187" hidden="1" outlineLevel="2" ht="15" customHeight="1" s="2885">
      <c r="A187" s="440" t="n"/>
      <c r="B187" s="1196" t="n"/>
      <c r="C187" s="440" t="n"/>
      <c r="D187" s="440" t="n"/>
      <c r="E187" s="2237" t="n"/>
      <c r="F187" s="446" t="n"/>
      <c r="G187" s="446" t="n"/>
      <c r="H187" s="446" t="n"/>
      <c r="I187" s="446" t="n"/>
      <c r="J187" s="446" t="n"/>
      <c r="K187" s="446" t="n"/>
      <c r="L187" s="446" t="n"/>
      <c r="M187" s="446" t="n"/>
      <c r="N187" s="446" t="n"/>
      <c r="O187" s="446" t="n"/>
      <c r="P187" s="446" t="n"/>
      <c r="Q187" s="446" t="n"/>
      <c r="R187" s="446" t="n"/>
      <c r="S187" s="446" t="n"/>
      <c r="T187" s="446" t="n"/>
      <c r="U187" s="446" t="n"/>
      <c r="V187" s="446" t="n"/>
      <c r="W187" s="446" t="n"/>
      <c r="X187" s="446" t="n"/>
      <c r="Y187" s="446" t="n"/>
      <c r="Z187" s="446" t="n"/>
      <c r="AA187" s="446" t="n"/>
      <c r="AB187" s="446" t="n"/>
      <c r="AC187" s="446" t="n"/>
      <c r="AD187" s="446" t="n"/>
      <c r="AE187" s="446" t="n"/>
      <c r="AF187" s="446" t="n"/>
      <c r="AG187" s="446" t="n"/>
      <c r="AH187" s="446" t="n"/>
      <c r="AI187" s="446" t="n"/>
      <c r="AJ187" s="446" t="n"/>
      <c r="AK187" s="446" t="n"/>
      <c r="AL187" s="446" t="n"/>
      <c r="AM187" s="446" t="n"/>
      <c r="AN187" s="446" t="n"/>
      <c r="AO187" s="446" t="n"/>
      <c r="AP187" s="445" t="n"/>
      <c r="AQ187" s="445" t="n"/>
      <c r="AR187" s="2520" t="n"/>
      <c r="AS187" s="2519" t="n"/>
      <c r="AT187" s="440" t="n"/>
      <c r="AU187" s="440" t="n"/>
      <c r="BL187" s="2058" t="n"/>
    </row>
    <row r="188" hidden="1" outlineLevel="2" ht="15" customHeight="1" s="2885">
      <c r="A188" s="440" t="n"/>
      <c r="B188" s="1196" t="n"/>
      <c r="C188" s="440" t="n"/>
      <c r="D188" s="440" t="n"/>
      <c r="E188" s="2237" t="n"/>
      <c r="F188" s="446" t="n"/>
      <c r="G188" s="446" t="n"/>
      <c r="H188" s="446" t="n"/>
      <c r="I188" s="446" t="n"/>
      <c r="J188" s="446" t="n"/>
      <c r="K188" s="446" t="n"/>
      <c r="L188" s="446" t="n"/>
      <c r="M188" s="446" t="n"/>
      <c r="N188" s="446" t="n"/>
      <c r="O188" s="446" t="n"/>
      <c r="P188" s="446" t="n"/>
      <c r="Q188" s="446" t="n"/>
      <c r="R188" s="446" t="n"/>
      <c r="S188" s="446" t="n"/>
      <c r="T188" s="446" t="n"/>
      <c r="U188" s="446" t="n"/>
      <c r="V188" s="446" t="n"/>
      <c r="W188" s="446" t="n"/>
      <c r="X188" s="446" t="n"/>
      <c r="Y188" s="446" t="n"/>
      <c r="Z188" s="446" t="n"/>
      <c r="AA188" s="446" t="n"/>
      <c r="AB188" s="446" t="n"/>
      <c r="AC188" s="446" t="n"/>
      <c r="AD188" s="446" t="n"/>
      <c r="AE188" s="446" t="n"/>
      <c r="AF188" s="446" t="n"/>
      <c r="AG188" s="446" t="n"/>
      <c r="AH188" s="446" t="n"/>
      <c r="AI188" s="446" t="n"/>
      <c r="AJ188" s="446" t="n"/>
      <c r="AK188" s="446" t="n"/>
      <c r="AL188" s="446" t="n"/>
      <c r="AM188" s="446" t="n"/>
      <c r="AN188" s="446" t="n"/>
      <c r="AO188" s="446" t="n"/>
      <c r="AP188" s="445" t="n"/>
      <c r="AQ188" s="445" t="n"/>
      <c r="AR188" s="2520" t="n"/>
      <c r="AS188" s="2519" t="n"/>
      <c r="AT188" s="440" t="n"/>
      <c r="AU188" s="440" t="n"/>
      <c r="BL188" s="2058" t="n"/>
    </row>
    <row r="189" hidden="1" outlineLevel="2" ht="15" customHeight="1" s="2885">
      <c r="A189" s="440" t="n"/>
      <c r="B189" s="1196" t="n"/>
      <c r="C189" s="440" t="n"/>
      <c r="D189" s="440" t="n"/>
      <c r="E189" s="2237" t="n"/>
      <c r="F189" s="446" t="n"/>
      <c r="G189" s="446" t="n"/>
      <c r="H189" s="446" t="n"/>
      <c r="I189" s="446" t="n"/>
      <c r="J189" s="446" t="n"/>
      <c r="K189" s="446" t="n"/>
      <c r="L189" s="446" t="n"/>
      <c r="M189" s="446" t="n"/>
      <c r="N189" s="446" t="n"/>
      <c r="O189" s="446" t="n"/>
      <c r="P189" s="446" t="n"/>
      <c r="Q189" s="446" t="n"/>
      <c r="R189" s="446" t="n"/>
      <c r="S189" s="446" t="n"/>
      <c r="T189" s="446" t="n"/>
      <c r="U189" s="446" t="n"/>
      <c r="V189" s="446" t="n"/>
      <c r="W189" s="446" t="n"/>
      <c r="X189" s="446" t="n"/>
      <c r="Y189" s="446" t="n"/>
      <c r="Z189" s="446" t="n"/>
      <c r="AA189" s="446" t="n"/>
      <c r="AB189" s="446" t="n"/>
      <c r="AC189" s="446" t="n"/>
      <c r="AD189" s="446" t="n"/>
      <c r="AE189" s="446" t="n"/>
      <c r="AF189" s="446" t="n"/>
      <c r="AG189" s="446" t="n"/>
      <c r="AH189" s="446" t="n"/>
      <c r="AI189" s="446" t="n"/>
      <c r="AJ189" s="446" t="n"/>
      <c r="AK189" s="446" t="n"/>
      <c r="AL189" s="446" t="n"/>
      <c r="AM189" s="446" t="n"/>
      <c r="AN189" s="446" t="n"/>
      <c r="AO189" s="446" t="n"/>
      <c r="AP189" s="445" t="n"/>
      <c r="AQ189" s="445" t="n"/>
      <c r="AR189" s="2520" t="n"/>
      <c r="AS189" s="2519" t="n"/>
      <c r="AT189" s="440" t="n"/>
      <c r="AU189" s="440" t="n"/>
      <c r="BL189" s="2058" t="n"/>
    </row>
    <row r="190" hidden="1" outlineLevel="2" ht="15" customHeight="1" s="2885">
      <c r="A190" s="440" t="n"/>
      <c r="B190" s="1196" t="n"/>
      <c r="C190" s="440" t="n"/>
      <c r="D190" s="440" t="n"/>
      <c r="E190" s="2237" t="n"/>
      <c r="F190" s="446" t="n"/>
      <c r="G190" s="446" t="n"/>
      <c r="H190" s="446" t="n"/>
      <c r="I190" s="446" t="n"/>
      <c r="J190" s="446" t="n"/>
      <c r="K190" s="446" t="n"/>
      <c r="L190" s="446" t="n"/>
      <c r="M190" s="446" t="n"/>
      <c r="N190" s="446" t="n"/>
      <c r="O190" s="446" t="n"/>
      <c r="P190" s="446" t="n"/>
      <c r="Q190" s="446" t="n"/>
      <c r="R190" s="446" t="n"/>
      <c r="S190" s="446" t="n"/>
      <c r="T190" s="446" t="n"/>
      <c r="U190" s="446" t="n"/>
      <c r="V190" s="446" t="n"/>
      <c r="W190" s="446" t="n"/>
      <c r="X190" s="446" t="n"/>
      <c r="Y190" s="446" t="n"/>
      <c r="Z190" s="446" t="n"/>
      <c r="AA190" s="446" t="n"/>
      <c r="AB190" s="446" t="n"/>
      <c r="AC190" s="446" t="n"/>
      <c r="AD190" s="446" t="n"/>
      <c r="AE190" s="446" t="n"/>
      <c r="AF190" s="446" t="n"/>
      <c r="AG190" s="446" t="n"/>
      <c r="AH190" s="446" t="n"/>
      <c r="AI190" s="446" t="n"/>
      <c r="AJ190" s="446" t="n"/>
      <c r="AK190" s="446" t="n"/>
      <c r="AL190" s="446" t="n"/>
      <c r="AM190" s="446" t="n"/>
      <c r="AN190" s="446" t="n"/>
      <c r="AO190" s="446" t="n"/>
      <c r="AP190" s="445" t="n"/>
      <c r="AQ190" s="445" t="n"/>
      <c r="AR190" s="2520" t="n"/>
      <c r="AS190" s="2519" t="n"/>
      <c r="AT190" s="440" t="n"/>
      <c r="AU190" s="440" t="n"/>
      <c r="BL190" s="2058" t="n"/>
    </row>
    <row r="191" hidden="1" outlineLevel="2" ht="15" customHeight="1" s="2885">
      <c r="A191" s="440" t="n"/>
      <c r="B191" s="1196" t="n"/>
      <c r="C191" s="440" t="n"/>
      <c r="D191" s="440" t="n"/>
      <c r="E191" s="2237" t="n"/>
      <c r="F191" s="446" t="n"/>
      <c r="G191" s="446" t="n"/>
      <c r="H191" s="446" t="n"/>
      <c r="I191" s="446" t="n"/>
      <c r="J191" s="446" t="n"/>
      <c r="K191" s="446" t="n"/>
      <c r="L191" s="446" t="n"/>
      <c r="M191" s="446" t="n"/>
      <c r="N191" s="446" t="n"/>
      <c r="O191" s="446" t="n"/>
      <c r="P191" s="446" t="n"/>
      <c r="Q191" s="446" t="n"/>
      <c r="R191" s="446" t="n"/>
      <c r="S191" s="446" t="n"/>
      <c r="T191" s="446" t="n"/>
      <c r="U191" s="446" t="n"/>
      <c r="V191" s="446" t="n"/>
      <c r="W191" s="446" t="n"/>
      <c r="X191" s="446" t="n"/>
      <c r="Y191" s="446" t="n"/>
      <c r="Z191" s="446" t="n"/>
      <c r="AA191" s="446" t="n"/>
      <c r="AB191" s="446" t="n"/>
      <c r="AC191" s="446" t="n"/>
      <c r="AD191" s="446" t="n"/>
      <c r="AE191" s="446" t="n"/>
      <c r="AF191" s="446" t="n"/>
      <c r="AG191" s="446" t="n"/>
      <c r="AH191" s="446" t="n"/>
      <c r="AI191" s="446" t="n"/>
      <c r="AJ191" s="446" t="n"/>
      <c r="AK191" s="446" t="n"/>
      <c r="AL191" s="446" t="n"/>
      <c r="AM191" s="446" t="n"/>
      <c r="AN191" s="446" t="n"/>
      <c r="AO191" s="446" t="n"/>
      <c r="AP191" s="445" t="n"/>
      <c r="AQ191" s="445" t="n"/>
      <c r="AR191" s="2520" t="n"/>
      <c r="AS191" s="2519" t="n"/>
      <c r="AT191" s="440" t="n"/>
      <c r="AU191" s="440" t="n"/>
      <c r="BL191" s="2058" t="n"/>
    </row>
    <row r="192" hidden="1" outlineLevel="2" ht="15" customHeight="1" s="2885">
      <c r="A192" s="440" t="n"/>
      <c r="B192" s="1196" t="n"/>
      <c r="C192" s="440" t="n"/>
      <c r="D192" s="440" t="n"/>
      <c r="E192" s="2237" t="n"/>
      <c r="F192" s="446" t="n"/>
      <c r="G192" s="446" t="n"/>
      <c r="H192" s="446" t="n"/>
      <c r="I192" s="446" t="n"/>
      <c r="J192" s="446" t="n"/>
      <c r="K192" s="446" t="n"/>
      <c r="L192" s="446" t="n"/>
      <c r="M192" s="446" t="n"/>
      <c r="N192" s="446" t="n"/>
      <c r="O192" s="446" t="n"/>
      <c r="P192" s="446" t="n"/>
      <c r="Q192" s="446" t="n"/>
      <c r="R192" s="446" t="n"/>
      <c r="S192" s="446" t="n"/>
      <c r="T192" s="446" t="n"/>
      <c r="U192" s="446" t="n"/>
      <c r="V192" s="446" t="n"/>
      <c r="W192" s="446" t="n"/>
      <c r="X192" s="446" t="n"/>
      <c r="Y192" s="446" t="n"/>
      <c r="Z192" s="446" t="n"/>
      <c r="AA192" s="446" t="n"/>
      <c r="AB192" s="446" t="n"/>
      <c r="AC192" s="446" t="n"/>
      <c r="AD192" s="446" t="n"/>
      <c r="AE192" s="446" t="n"/>
      <c r="AF192" s="446" t="n"/>
      <c r="AG192" s="446" t="n"/>
      <c r="AH192" s="446" t="n"/>
      <c r="AI192" s="446" t="n"/>
      <c r="AJ192" s="446" t="n"/>
      <c r="AK192" s="446" t="n"/>
      <c r="AL192" s="446" t="n"/>
      <c r="AM192" s="446" t="n"/>
      <c r="AN192" s="446" t="n"/>
      <c r="AO192" s="446" t="n"/>
      <c r="AP192" s="445" t="n"/>
      <c r="AQ192" s="445" t="n"/>
      <c r="AR192" s="2520" t="n"/>
      <c r="AS192" s="2519" t="n"/>
      <c r="AT192" s="440" t="n"/>
      <c r="AU192" s="440" t="n"/>
      <c r="BL192" s="2058" t="n"/>
    </row>
    <row r="193" hidden="1" outlineLevel="2" ht="15" customHeight="1" s="2885">
      <c r="A193" s="440" t="n"/>
      <c r="B193" s="1196" t="n"/>
      <c r="C193" s="440" t="n"/>
      <c r="D193" s="440" t="n"/>
      <c r="E193" s="2237" t="n"/>
      <c r="F193" s="446" t="n"/>
      <c r="G193" s="446" t="n"/>
      <c r="H193" s="446" t="n"/>
      <c r="I193" s="446" t="n"/>
      <c r="J193" s="446" t="n"/>
      <c r="K193" s="446" t="n"/>
      <c r="L193" s="446" t="n"/>
      <c r="M193" s="446" t="n"/>
      <c r="N193" s="446" t="n"/>
      <c r="O193" s="446" t="n"/>
      <c r="P193" s="446" t="n"/>
      <c r="Q193" s="446" t="n"/>
      <c r="R193" s="446" t="n"/>
      <c r="S193" s="446" t="n"/>
      <c r="T193" s="446" t="n"/>
      <c r="U193" s="446" t="n"/>
      <c r="V193" s="446" t="n"/>
      <c r="W193" s="446" t="n"/>
      <c r="X193" s="446" t="n"/>
      <c r="Y193" s="446" t="n"/>
      <c r="Z193" s="446" t="n"/>
      <c r="AA193" s="446" t="n"/>
      <c r="AB193" s="446" t="n"/>
      <c r="AC193" s="446" t="n"/>
      <c r="AD193" s="446" t="n"/>
      <c r="AE193" s="446" t="n"/>
      <c r="AF193" s="446" t="n"/>
      <c r="AG193" s="446" t="n"/>
      <c r="AH193" s="446" t="n"/>
      <c r="AI193" s="446" t="n"/>
      <c r="AJ193" s="446" t="n"/>
      <c r="AK193" s="446" t="n"/>
      <c r="AL193" s="446" t="n"/>
      <c r="AM193" s="446" t="n"/>
      <c r="AN193" s="446" t="n"/>
      <c r="AO193" s="446" t="n"/>
      <c r="AP193" s="445" t="n"/>
      <c r="AQ193" s="445" t="n"/>
      <c r="AR193" s="2520" t="n"/>
      <c r="AS193" s="2519" t="n"/>
      <c r="AT193" s="440" t="n"/>
      <c r="AU193" s="440" t="n"/>
      <c r="BL193" s="2058" t="n"/>
    </row>
    <row r="194" hidden="1" outlineLevel="2" ht="15" customHeight="1" s="2885">
      <c r="A194" s="440" t="n"/>
      <c r="B194" s="1196" t="n"/>
      <c r="C194" s="440" t="n"/>
      <c r="D194" s="440" t="n"/>
      <c r="E194" s="2237" t="n"/>
      <c r="F194" s="446" t="n"/>
      <c r="G194" s="446" t="n"/>
      <c r="H194" s="446" t="n"/>
      <c r="I194" s="446" t="n"/>
      <c r="J194" s="446" t="n"/>
      <c r="K194" s="446" t="n"/>
      <c r="L194" s="446" t="n"/>
      <c r="M194" s="446" t="n"/>
      <c r="N194" s="446" t="n"/>
      <c r="O194" s="446" t="n"/>
      <c r="P194" s="446" t="n"/>
      <c r="Q194" s="446" t="n"/>
      <c r="R194" s="446" t="n"/>
      <c r="S194" s="446" t="n"/>
      <c r="T194" s="446" t="n"/>
      <c r="U194" s="446" t="n"/>
      <c r="V194" s="446" t="n"/>
      <c r="W194" s="446" t="n"/>
      <c r="X194" s="446" t="n"/>
      <c r="Y194" s="446" t="n"/>
      <c r="Z194" s="446" t="n"/>
      <c r="AA194" s="446" t="n"/>
      <c r="AB194" s="446" t="n"/>
      <c r="AC194" s="446" t="n"/>
      <c r="AD194" s="446" t="n"/>
      <c r="AE194" s="446" t="n"/>
      <c r="AF194" s="446" t="n"/>
      <c r="AG194" s="446" t="n"/>
      <c r="AH194" s="446" t="n"/>
      <c r="AI194" s="446" t="n"/>
      <c r="AJ194" s="446" t="n"/>
      <c r="AK194" s="446" t="n"/>
      <c r="AL194" s="446" t="n"/>
      <c r="AM194" s="446" t="n"/>
      <c r="AN194" s="446" t="n"/>
      <c r="AO194" s="446" t="n"/>
      <c r="AP194" s="445" t="n"/>
      <c r="AQ194" s="445" t="n"/>
      <c r="AR194" s="2520" t="n"/>
      <c r="AS194" s="2519" t="n"/>
      <c r="AT194" s="440" t="n"/>
      <c r="AU194" s="440" t="n"/>
      <c r="BL194" s="2058" t="n"/>
    </row>
    <row r="195" hidden="1" outlineLevel="2" ht="15" customHeight="1" s="2885">
      <c r="A195" s="440" t="n"/>
      <c r="B195" s="1196" t="n"/>
      <c r="C195" s="440" t="n"/>
      <c r="D195" s="440" t="n"/>
      <c r="E195" s="2237" t="n"/>
      <c r="F195" s="446" t="n"/>
      <c r="G195" s="446" t="n"/>
      <c r="H195" s="446" t="n"/>
      <c r="I195" s="446" t="n"/>
      <c r="J195" s="446" t="n"/>
      <c r="K195" s="446" t="n"/>
      <c r="L195" s="446" t="n"/>
      <c r="M195" s="446" t="n"/>
      <c r="N195" s="446" t="n"/>
      <c r="O195" s="446" t="n"/>
      <c r="P195" s="446" t="n"/>
      <c r="Q195" s="446" t="n"/>
      <c r="R195" s="446" t="n"/>
      <c r="S195" s="446" t="n"/>
      <c r="T195" s="446" t="n"/>
      <c r="U195" s="446" t="n"/>
      <c r="V195" s="446" t="n"/>
      <c r="W195" s="446" t="n"/>
      <c r="X195" s="446" t="n"/>
      <c r="Y195" s="446" t="n"/>
      <c r="Z195" s="446" t="n"/>
      <c r="AA195" s="446" t="n"/>
      <c r="AB195" s="446" t="n"/>
      <c r="AC195" s="446" t="n"/>
      <c r="AD195" s="446" t="n"/>
      <c r="AE195" s="446" t="n"/>
      <c r="AF195" s="446" t="n"/>
      <c r="AG195" s="446" t="n"/>
      <c r="AH195" s="446" t="n"/>
      <c r="AI195" s="446" t="n"/>
      <c r="AJ195" s="446" t="n"/>
      <c r="AK195" s="446" t="n"/>
      <c r="AL195" s="446" t="n"/>
      <c r="AM195" s="446" t="n"/>
      <c r="AN195" s="446" t="n"/>
      <c r="AO195" s="446" t="n"/>
      <c r="AP195" s="445" t="n"/>
      <c r="AQ195" s="445" t="n"/>
      <c r="AR195" s="2520" t="n"/>
      <c r="AS195" s="2519" t="n"/>
      <c r="AT195" s="440" t="n"/>
      <c r="AU195" s="440" t="n"/>
      <c r="BL195" s="2058" t="n"/>
    </row>
    <row r="196" hidden="1" outlineLevel="2" ht="15" customHeight="1" s="2885">
      <c r="A196" s="440" t="n"/>
      <c r="B196" s="1196" t="n"/>
      <c r="C196" s="440" t="n"/>
      <c r="D196" s="440" t="n"/>
      <c r="E196" s="2237" t="n"/>
      <c r="F196" s="446" t="n"/>
      <c r="G196" s="446" t="n"/>
      <c r="H196" s="446" t="n"/>
      <c r="I196" s="446" t="n"/>
      <c r="J196" s="446" t="n"/>
      <c r="K196" s="446" t="n"/>
      <c r="L196" s="446" t="n"/>
      <c r="M196" s="446" t="n"/>
      <c r="N196" s="446" t="n"/>
      <c r="O196" s="446" t="n"/>
      <c r="P196" s="446" t="n"/>
      <c r="Q196" s="446" t="n"/>
      <c r="R196" s="446" t="n"/>
      <c r="S196" s="446" t="n"/>
      <c r="T196" s="446" t="n"/>
      <c r="U196" s="446" t="n"/>
      <c r="V196" s="446" t="n"/>
      <c r="W196" s="446" t="n"/>
      <c r="X196" s="446" t="n"/>
      <c r="Y196" s="446" t="n"/>
      <c r="Z196" s="446" t="n"/>
      <c r="AA196" s="446" t="n"/>
      <c r="AB196" s="446" t="n"/>
      <c r="AC196" s="446" t="n"/>
      <c r="AD196" s="446" t="n"/>
      <c r="AE196" s="446" t="n"/>
      <c r="AF196" s="446" t="n"/>
      <c r="AG196" s="446" t="n"/>
      <c r="AH196" s="446" t="n"/>
      <c r="AI196" s="446" t="n"/>
      <c r="AJ196" s="446" t="n"/>
      <c r="AK196" s="446" t="n"/>
      <c r="AL196" s="446" t="n"/>
      <c r="AM196" s="446" t="n"/>
      <c r="AN196" s="446" t="n"/>
      <c r="AO196" s="446" t="n"/>
      <c r="AP196" s="445" t="n"/>
      <c r="AQ196" s="445" t="n"/>
      <c r="AR196" s="2520" t="n"/>
      <c r="AS196" s="2519" t="n"/>
      <c r="AT196" s="440" t="n"/>
      <c r="AU196" s="440" t="n"/>
      <c r="BL196" s="2058" t="n"/>
    </row>
    <row r="197" hidden="1" outlineLevel="2" ht="15" customHeight="1" s="2885">
      <c r="A197" s="440" t="n"/>
      <c r="B197" s="1196" t="n"/>
      <c r="C197" s="440" t="n"/>
      <c r="D197" s="440" t="n"/>
      <c r="E197" s="2237" t="n"/>
      <c r="F197" s="446" t="n"/>
      <c r="G197" s="446" t="n"/>
      <c r="H197" s="446" t="n"/>
      <c r="I197" s="446" t="n"/>
      <c r="J197" s="446" t="n"/>
      <c r="K197" s="446" t="n"/>
      <c r="L197" s="446" t="n"/>
      <c r="M197" s="446" t="n"/>
      <c r="N197" s="446" t="n"/>
      <c r="O197" s="446" t="n"/>
      <c r="P197" s="446" t="n"/>
      <c r="Q197" s="446" t="n"/>
      <c r="R197" s="446" t="n"/>
      <c r="S197" s="446" t="n"/>
      <c r="T197" s="446" t="n"/>
      <c r="U197" s="446" t="n"/>
      <c r="V197" s="446" t="n"/>
      <c r="W197" s="446" t="n"/>
      <c r="X197" s="446" t="n"/>
      <c r="Y197" s="446" t="n"/>
      <c r="Z197" s="446" t="n"/>
      <c r="AA197" s="446" t="n"/>
      <c r="AB197" s="446" t="n"/>
      <c r="AC197" s="446" t="n"/>
      <c r="AD197" s="446" t="n"/>
      <c r="AE197" s="446" t="n"/>
      <c r="AF197" s="446" t="n"/>
      <c r="AG197" s="446" t="n"/>
      <c r="AH197" s="446" t="n"/>
      <c r="AI197" s="446" t="n"/>
      <c r="AJ197" s="446" t="n"/>
      <c r="AK197" s="446" t="n"/>
      <c r="AL197" s="446" t="n"/>
      <c r="AM197" s="446" t="n"/>
      <c r="AN197" s="446" t="n"/>
      <c r="AO197" s="446" t="n"/>
      <c r="AP197" s="445" t="n"/>
      <c r="AQ197" s="445" t="n"/>
      <c r="AR197" s="2520" t="n"/>
      <c r="AS197" s="2519" t="n"/>
      <c r="AT197" s="440" t="n"/>
      <c r="AU197" s="440" t="n"/>
      <c r="BL197" s="2058" t="n"/>
    </row>
    <row r="198" hidden="1" outlineLevel="2" ht="15" customHeight="1" s="2885">
      <c r="A198" s="440" t="n"/>
      <c r="B198" s="1196" t="n"/>
      <c r="C198" s="440" t="n"/>
      <c r="D198" s="440" t="n"/>
      <c r="E198" s="2237" t="n"/>
      <c r="F198" s="446" t="n"/>
      <c r="G198" s="446" t="n"/>
      <c r="H198" s="446" t="n"/>
      <c r="I198" s="446" t="n"/>
      <c r="J198" s="446" t="n"/>
      <c r="K198" s="446" t="n"/>
      <c r="L198" s="446" t="n"/>
      <c r="M198" s="446" t="n"/>
      <c r="N198" s="446" t="n"/>
      <c r="O198" s="446" t="n"/>
      <c r="P198" s="446" t="n"/>
      <c r="Q198" s="446" t="n"/>
      <c r="R198" s="446" t="n"/>
      <c r="S198" s="446" t="n"/>
      <c r="T198" s="446" t="n"/>
      <c r="U198" s="446" t="n"/>
      <c r="V198" s="446" t="n"/>
      <c r="W198" s="446" t="n"/>
      <c r="X198" s="446" t="n"/>
      <c r="Y198" s="446" t="n"/>
      <c r="Z198" s="446" t="n"/>
      <c r="AA198" s="446" t="n"/>
      <c r="AB198" s="446" t="n"/>
      <c r="AC198" s="446" t="n"/>
      <c r="AD198" s="446" t="n"/>
      <c r="AE198" s="446" t="n"/>
      <c r="AF198" s="446" t="n"/>
      <c r="AG198" s="446" t="n"/>
      <c r="AH198" s="446" t="n"/>
      <c r="AI198" s="446" t="n"/>
      <c r="AJ198" s="446" t="n"/>
      <c r="AK198" s="446" t="n"/>
      <c r="AL198" s="446" t="n"/>
      <c r="AM198" s="446" t="n"/>
      <c r="AN198" s="446" t="n"/>
      <c r="AO198" s="446" t="n"/>
      <c r="AP198" s="445" t="n"/>
      <c r="AQ198" s="445" t="n"/>
      <c r="AR198" s="2520" t="n"/>
      <c r="AS198" s="2519" t="n"/>
      <c r="AT198" s="440" t="n"/>
      <c r="AU198" s="440" t="n"/>
      <c r="BL198" s="2058" t="n"/>
    </row>
    <row r="199" hidden="1" outlineLevel="2" ht="15" customHeight="1" s="2885">
      <c r="A199" s="440" t="n"/>
      <c r="B199" s="1196" t="n"/>
      <c r="C199" s="440" t="n"/>
      <c r="D199" s="440" t="n"/>
      <c r="E199" s="2237" t="n"/>
      <c r="F199" s="446" t="n"/>
      <c r="G199" s="446" t="n"/>
      <c r="H199" s="446" t="n"/>
      <c r="I199" s="446" t="n"/>
      <c r="J199" s="446" t="n"/>
      <c r="K199" s="446" t="n"/>
      <c r="L199" s="446" t="n"/>
      <c r="M199" s="446" t="n"/>
      <c r="N199" s="446" t="n"/>
      <c r="O199" s="446" t="n"/>
      <c r="P199" s="446" t="n"/>
      <c r="Q199" s="446" t="n"/>
      <c r="R199" s="446" t="n"/>
      <c r="S199" s="446" t="n"/>
      <c r="T199" s="446" t="n"/>
      <c r="U199" s="446" t="n"/>
      <c r="V199" s="446" t="n"/>
      <c r="W199" s="446" t="n"/>
      <c r="X199" s="446" t="n"/>
      <c r="Y199" s="446" t="n"/>
      <c r="Z199" s="446" t="n"/>
      <c r="AA199" s="446" t="n"/>
      <c r="AB199" s="446" t="n"/>
      <c r="AC199" s="446" t="n"/>
      <c r="AD199" s="446" t="n"/>
      <c r="AE199" s="446" t="n"/>
      <c r="AF199" s="446" t="n"/>
      <c r="AG199" s="446" t="n"/>
      <c r="AH199" s="446" t="n"/>
      <c r="AI199" s="446" t="n"/>
      <c r="AJ199" s="446" t="n"/>
      <c r="AK199" s="446" t="n"/>
      <c r="AL199" s="446" t="n"/>
      <c r="AM199" s="446" t="n"/>
      <c r="AN199" s="446" t="n"/>
      <c r="AO199" s="446" t="n"/>
      <c r="AP199" s="445" t="n"/>
      <c r="AQ199" s="445" t="n"/>
      <c r="AR199" s="2520" t="n"/>
      <c r="AS199" s="2519" t="n"/>
      <c r="AT199" s="440" t="n"/>
      <c r="AU199" s="440" t="n"/>
      <c r="BL199" s="2058" t="n"/>
    </row>
    <row r="200" hidden="1" outlineLevel="2" ht="15" customHeight="1" s="2885">
      <c r="A200" s="440" t="n"/>
      <c r="B200" s="1196" t="n"/>
      <c r="C200" s="440" t="n"/>
      <c r="D200" s="440" t="n"/>
      <c r="E200" s="2237" t="n"/>
      <c r="F200" s="446" t="n"/>
      <c r="G200" s="446" t="n"/>
      <c r="H200" s="446" t="n"/>
      <c r="I200" s="446" t="n"/>
      <c r="J200" s="446" t="n"/>
      <c r="K200" s="446" t="n"/>
      <c r="L200" s="446" t="n"/>
      <c r="M200" s="446" t="n"/>
      <c r="N200" s="446" t="n"/>
      <c r="O200" s="446" t="n"/>
      <c r="P200" s="446" t="n"/>
      <c r="Q200" s="446" t="n"/>
      <c r="R200" s="446" t="n"/>
      <c r="S200" s="446" t="n"/>
      <c r="T200" s="446" t="n"/>
      <c r="U200" s="446" t="n"/>
      <c r="V200" s="446" t="n"/>
      <c r="W200" s="446" t="n"/>
      <c r="X200" s="446" t="n"/>
      <c r="Y200" s="446" t="n"/>
      <c r="Z200" s="446" t="n"/>
      <c r="AA200" s="446" t="n"/>
      <c r="AB200" s="446" t="n"/>
      <c r="AC200" s="446" t="n"/>
      <c r="AD200" s="446" t="n"/>
      <c r="AE200" s="446" t="n"/>
      <c r="AF200" s="446" t="n"/>
      <c r="AG200" s="446" t="n"/>
      <c r="AH200" s="446" t="n"/>
      <c r="AI200" s="446" t="n"/>
      <c r="AJ200" s="446" t="n"/>
      <c r="AK200" s="446" t="n"/>
      <c r="AL200" s="446" t="n"/>
      <c r="AM200" s="446" t="n"/>
      <c r="AN200" s="446" t="n"/>
      <c r="AO200" s="446" t="n"/>
      <c r="AP200" s="445" t="n"/>
      <c r="AQ200" s="445" t="n"/>
      <c r="AR200" s="2520" t="n"/>
      <c r="AS200" s="2519" t="n"/>
      <c r="AT200" s="440" t="n"/>
      <c r="AU200" s="440" t="n"/>
      <c r="BL200" s="2058" t="n"/>
    </row>
    <row r="201" hidden="1" outlineLevel="2" ht="15" customHeight="1" s="2885">
      <c r="A201" s="440" t="n"/>
      <c r="B201" s="1196" t="n"/>
      <c r="C201" s="440" t="n"/>
      <c r="D201" s="440" t="n"/>
      <c r="E201" s="2237" t="n"/>
      <c r="F201" s="446" t="n"/>
      <c r="G201" s="446" t="n"/>
      <c r="H201" s="446" t="n"/>
      <c r="I201" s="446" t="n"/>
      <c r="J201" s="446" t="n"/>
      <c r="K201" s="446" t="n"/>
      <c r="L201" s="446" t="n"/>
      <c r="M201" s="446" t="n"/>
      <c r="N201" s="446" t="n"/>
      <c r="O201" s="446" t="n"/>
      <c r="P201" s="446" t="n"/>
      <c r="Q201" s="446" t="n"/>
      <c r="R201" s="446" t="n"/>
      <c r="S201" s="446" t="n"/>
      <c r="T201" s="446" t="n"/>
      <c r="U201" s="446" t="n"/>
      <c r="V201" s="446" t="n"/>
      <c r="W201" s="446" t="n"/>
      <c r="X201" s="446" t="n"/>
      <c r="Y201" s="446" t="n"/>
      <c r="Z201" s="446" t="n"/>
      <c r="AA201" s="446" t="n"/>
      <c r="AB201" s="446" t="n"/>
      <c r="AC201" s="446" t="n"/>
      <c r="AD201" s="446" t="n"/>
      <c r="AE201" s="446" t="n"/>
      <c r="AF201" s="446" t="n"/>
      <c r="AG201" s="446" t="n"/>
      <c r="AH201" s="446" t="n"/>
      <c r="AI201" s="446" t="n"/>
      <c r="AJ201" s="446" t="n"/>
      <c r="AK201" s="446" t="n"/>
      <c r="AL201" s="446" t="n"/>
      <c r="AM201" s="446" t="n"/>
      <c r="AN201" s="446" t="n"/>
      <c r="AO201" s="446" t="n"/>
      <c r="AP201" s="445" t="n"/>
      <c r="AQ201" s="445" t="n"/>
      <c r="AR201" s="2520" t="n"/>
      <c r="AS201" s="2519" t="n"/>
      <c r="AT201" s="440" t="n"/>
      <c r="AU201" s="440" t="n"/>
      <c r="BL201" s="2058" t="n"/>
    </row>
    <row r="202" hidden="1" outlineLevel="2" ht="15" customHeight="1" s="2885">
      <c r="A202" s="440" t="n"/>
      <c r="B202" s="1196" t="n"/>
      <c r="C202" s="440" t="n"/>
      <c r="D202" s="440" t="n"/>
      <c r="E202" s="2237" t="n"/>
      <c r="F202" s="446" t="n"/>
      <c r="G202" s="446" t="n"/>
      <c r="H202" s="446" t="n"/>
      <c r="I202" s="446" t="n"/>
      <c r="J202" s="446" t="n"/>
      <c r="K202" s="446" t="n"/>
      <c r="L202" s="446" t="n"/>
      <c r="M202" s="446" t="n"/>
      <c r="N202" s="446" t="n"/>
      <c r="O202" s="446" t="n"/>
      <c r="P202" s="446" t="n"/>
      <c r="Q202" s="446" t="n"/>
      <c r="R202" s="446" t="n"/>
      <c r="S202" s="446" t="n"/>
      <c r="T202" s="446" t="n"/>
      <c r="U202" s="446" t="n"/>
      <c r="V202" s="446" t="n"/>
      <c r="W202" s="446" t="n"/>
      <c r="X202" s="446" t="n"/>
      <c r="Y202" s="446" t="n"/>
      <c r="Z202" s="446" t="n"/>
      <c r="AA202" s="446" t="n"/>
      <c r="AB202" s="446" t="n"/>
      <c r="AC202" s="446" t="n"/>
      <c r="AD202" s="446" t="n"/>
      <c r="AE202" s="446" t="n"/>
      <c r="AF202" s="446" t="n"/>
      <c r="AG202" s="446" t="n"/>
      <c r="AH202" s="446" t="n"/>
      <c r="AI202" s="446" t="n"/>
      <c r="AJ202" s="446" t="n"/>
      <c r="AK202" s="446" t="n"/>
      <c r="AL202" s="446" t="n"/>
      <c r="AM202" s="446" t="n"/>
      <c r="AN202" s="446" t="n"/>
      <c r="AO202" s="446" t="n"/>
      <c r="AP202" s="445" t="n"/>
      <c r="AQ202" s="445" t="n"/>
      <c r="AR202" s="2520" t="n"/>
      <c r="AS202" s="2519" t="n"/>
      <c r="AT202" s="440" t="n"/>
      <c r="AU202" s="440" t="n"/>
      <c r="BL202" s="2058" t="n"/>
    </row>
    <row r="203" hidden="1" outlineLevel="2" ht="15" customHeight="1" s="2885">
      <c r="A203" s="440" t="n"/>
      <c r="B203" s="1196" t="n"/>
      <c r="C203" s="440" t="n"/>
      <c r="D203" s="440" t="n"/>
      <c r="E203" s="2237" t="n"/>
      <c r="F203" s="446" t="n"/>
      <c r="G203" s="446" t="n"/>
      <c r="H203" s="446" t="n"/>
      <c r="I203" s="446" t="n"/>
      <c r="J203" s="446" t="n"/>
      <c r="K203" s="446" t="n"/>
      <c r="L203" s="446" t="n"/>
      <c r="M203" s="446" t="n"/>
      <c r="N203" s="446" t="n"/>
      <c r="O203" s="446" t="n"/>
      <c r="P203" s="446" t="n"/>
      <c r="Q203" s="446" t="n"/>
      <c r="R203" s="446" t="n"/>
      <c r="S203" s="446" t="n"/>
      <c r="T203" s="446" t="n"/>
      <c r="U203" s="446" t="n"/>
      <c r="V203" s="446" t="n"/>
      <c r="W203" s="446" t="n"/>
      <c r="X203" s="446" t="n"/>
      <c r="Y203" s="446" t="n"/>
      <c r="Z203" s="446" t="n"/>
      <c r="AA203" s="446" t="n"/>
      <c r="AB203" s="446" t="n"/>
      <c r="AC203" s="446" t="n"/>
      <c r="AD203" s="446" t="n"/>
      <c r="AE203" s="446" t="n"/>
      <c r="AF203" s="446" t="n"/>
      <c r="AG203" s="446" t="n"/>
      <c r="AH203" s="446" t="n"/>
      <c r="AI203" s="446" t="n"/>
      <c r="AJ203" s="446" t="n"/>
      <c r="AK203" s="446" t="n"/>
      <c r="AL203" s="446" t="n"/>
      <c r="AM203" s="446" t="n"/>
      <c r="AN203" s="446" t="n"/>
      <c r="AO203" s="446" t="n"/>
      <c r="AP203" s="445" t="n"/>
      <c r="AQ203" s="445" t="n"/>
      <c r="AR203" s="2520" t="n"/>
      <c r="AS203" s="2519" t="n"/>
      <c r="AT203" s="440" t="n"/>
      <c r="AU203" s="440" t="n"/>
      <c r="BL203" s="2058" t="n"/>
    </row>
    <row r="204" hidden="1" outlineLevel="2" ht="15" customHeight="1" s="2885">
      <c r="A204" s="440" t="n"/>
      <c r="B204" s="1196" t="n"/>
      <c r="C204" s="440" t="n"/>
      <c r="D204" s="440" t="n"/>
      <c r="E204" s="2237" t="n"/>
      <c r="F204" s="446" t="n"/>
      <c r="G204" s="446" t="n"/>
      <c r="H204" s="446" t="n"/>
      <c r="I204" s="446" t="n"/>
      <c r="J204" s="446" t="n"/>
      <c r="K204" s="446" t="n"/>
      <c r="L204" s="446" t="n"/>
      <c r="M204" s="446" t="n"/>
      <c r="N204" s="446" t="n"/>
      <c r="O204" s="446" t="n"/>
      <c r="P204" s="446" t="n"/>
      <c r="Q204" s="446" t="n"/>
      <c r="R204" s="446" t="n"/>
      <c r="S204" s="446" t="n"/>
      <c r="T204" s="446" t="n"/>
      <c r="U204" s="446" t="n"/>
      <c r="V204" s="446" t="n"/>
      <c r="W204" s="446" t="n"/>
      <c r="X204" s="446" t="n"/>
      <c r="Y204" s="446" t="n"/>
      <c r="Z204" s="446" t="n"/>
      <c r="AA204" s="446" t="n"/>
      <c r="AB204" s="446" t="n"/>
      <c r="AC204" s="446" t="n"/>
      <c r="AD204" s="446" t="n"/>
      <c r="AE204" s="446" t="n"/>
      <c r="AF204" s="446" t="n"/>
      <c r="AG204" s="446" t="n"/>
      <c r="AH204" s="446" t="n"/>
      <c r="AI204" s="446" t="n"/>
      <c r="AJ204" s="446" t="n"/>
      <c r="AK204" s="446" t="n"/>
      <c r="AL204" s="446" t="n"/>
      <c r="AM204" s="446" t="n"/>
      <c r="AN204" s="446" t="n"/>
      <c r="AO204" s="446" t="n"/>
      <c r="AP204" s="445" t="n"/>
      <c r="AQ204" s="445" t="n"/>
      <c r="AR204" s="2520" t="n"/>
      <c r="AS204" s="2519" t="n"/>
      <c r="AT204" s="440" t="n"/>
      <c r="AU204" s="440" t="n"/>
      <c r="BL204" s="2058" t="n"/>
    </row>
    <row r="205" hidden="1" outlineLevel="2" ht="15" customHeight="1" s="2885">
      <c r="A205" s="440" t="n"/>
      <c r="B205" s="1196" t="n"/>
      <c r="C205" s="440" t="n"/>
      <c r="D205" s="440" t="n"/>
      <c r="E205" s="2237" t="n"/>
      <c r="F205" s="446" t="n"/>
      <c r="G205" s="446" t="n"/>
      <c r="H205" s="446" t="n"/>
      <c r="I205" s="446" t="n"/>
      <c r="J205" s="446" t="n"/>
      <c r="K205" s="446" t="n"/>
      <c r="L205" s="446" t="n"/>
      <c r="M205" s="446" t="n"/>
      <c r="N205" s="446" t="n"/>
      <c r="O205" s="446" t="n"/>
      <c r="P205" s="446" t="n"/>
      <c r="Q205" s="446" t="n"/>
      <c r="R205" s="446" t="n"/>
      <c r="S205" s="446" t="n"/>
      <c r="T205" s="446" t="n"/>
      <c r="U205" s="446" t="n"/>
      <c r="V205" s="446" t="n"/>
      <c r="W205" s="446" t="n"/>
      <c r="X205" s="446" t="n"/>
      <c r="Y205" s="446" t="n"/>
      <c r="Z205" s="446" t="n"/>
      <c r="AA205" s="446" t="n"/>
      <c r="AB205" s="446" t="n"/>
      <c r="AC205" s="446" t="n"/>
      <c r="AD205" s="446" t="n"/>
      <c r="AE205" s="446" t="n"/>
      <c r="AF205" s="446" t="n"/>
      <c r="AG205" s="446" t="n"/>
      <c r="AH205" s="446" t="n"/>
      <c r="AI205" s="446" t="n"/>
      <c r="AJ205" s="446" t="n"/>
      <c r="AK205" s="446" t="n"/>
      <c r="AL205" s="446" t="n"/>
      <c r="AM205" s="446" t="n"/>
      <c r="AN205" s="446" t="n"/>
      <c r="AO205" s="446" t="n"/>
      <c r="AP205" s="445" t="n"/>
      <c r="AQ205" s="445" t="n"/>
      <c r="AR205" s="2520" t="n"/>
      <c r="AS205" s="2519" t="n"/>
      <c r="AT205" s="440" t="n"/>
      <c r="AU205" s="440" t="n"/>
      <c r="BL205" s="2058" t="n"/>
    </row>
    <row r="206" hidden="1" outlineLevel="2" ht="15" customHeight="1" s="2885">
      <c r="A206" s="440" t="n"/>
      <c r="B206" s="1196" t="n"/>
      <c r="C206" s="440" t="n"/>
      <c r="D206" s="440" t="n"/>
      <c r="E206" s="2237" t="n"/>
      <c r="F206" s="446" t="n"/>
      <c r="G206" s="446" t="n"/>
      <c r="H206" s="446" t="n"/>
      <c r="I206" s="446" t="n"/>
      <c r="J206" s="446" t="n"/>
      <c r="K206" s="446" t="n"/>
      <c r="L206" s="446" t="n"/>
      <c r="M206" s="446" t="n"/>
      <c r="N206" s="446" t="n"/>
      <c r="O206" s="446" t="n"/>
      <c r="P206" s="446" t="n"/>
      <c r="Q206" s="446" t="n"/>
      <c r="R206" s="446" t="n"/>
      <c r="S206" s="446" t="n"/>
      <c r="T206" s="446" t="n"/>
      <c r="U206" s="446" t="n"/>
      <c r="V206" s="446" t="n"/>
      <c r="W206" s="446" t="n"/>
      <c r="X206" s="446" t="n"/>
      <c r="Y206" s="446" t="n"/>
      <c r="Z206" s="446" t="n"/>
      <c r="AA206" s="446" t="n"/>
      <c r="AB206" s="446" t="n"/>
      <c r="AC206" s="446" t="n"/>
      <c r="AD206" s="446" t="n"/>
      <c r="AE206" s="446" t="n"/>
      <c r="AF206" s="446" t="n"/>
      <c r="AG206" s="446" t="n"/>
      <c r="AH206" s="446" t="n"/>
      <c r="AI206" s="446" t="n"/>
      <c r="AJ206" s="446" t="n"/>
      <c r="AK206" s="446" t="n"/>
      <c r="AL206" s="446" t="n"/>
      <c r="AM206" s="446" t="n"/>
      <c r="AN206" s="446" t="n"/>
      <c r="AO206" s="446" t="n"/>
      <c r="AP206" s="445" t="n"/>
      <c r="AQ206" s="445" t="n"/>
      <c r="AR206" s="2520" t="n"/>
      <c r="AS206" s="2519" t="n"/>
      <c r="AT206" s="440" t="n"/>
      <c r="AU206" s="440" t="n"/>
      <c r="BL206" s="2058" t="n"/>
    </row>
    <row r="207" hidden="1" outlineLevel="2" ht="15" customHeight="1" s="2885">
      <c r="A207" s="440" t="n"/>
      <c r="B207" s="1196" t="n"/>
      <c r="C207" s="440" t="n"/>
      <c r="D207" s="440" t="n"/>
      <c r="E207" s="2237" t="n"/>
      <c r="F207" s="446" t="n"/>
      <c r="G207" s="446" t="n"/>
      <c r="H207" s="446" t="n"/>
      <c r="I207" s="446" t="n"/>
      <c r="J207" s="446" t="n"/>
      <c r="K207" s="446" t="n"/>
      <c r="L207" s="446" t="n"/>
      <c r="M207" s="446" t="n"/>
      <c r="N207" s="446" t="n"/>
      <c r="O207" s="446" t="n"/>
      <c r="P207" s="446" t="n"/>
      <c r="Q207" s="446" t="n"/>
      <c r="R207" s="446" t="n"/>
      <c r="S207" s="446" t="n"/>
      <c r="T207" s="446" t="n"/>
      <c r="U207" s="446" t="n"/>
      <c r="V207" s="446" t="n"/>
      <c r="W207" s="446" t="n"/>
      <c r="X207" s="446" t="n"/>
      <c r="Y207" s="446" t="n"/>
      <c r="Z207" s="446" t="n"/>
      <c r="AA207" s="446" t="n"/>
      <c r="AB207" s="446" t="n"/>
      <c r="AC207" s="446" t="n"/>
      <c r="AD207" s="446" t="n"/>
      <c r="AE207" s="446" t="n"/>
      <c r="AF207" s="446" t="n"/>
      <c r="AG207" s="446" t="n"/>
      <c r="AH207" s="446" t="n"/>
      <c r="AI207" s="446" t="n"/>
      <c r="AJ207" s="446" t="n"/>
      <c r="AK207" s="446" t="n"/>
      <c r="AL207" s="446" t="n"/>
      <c r="AM207" s="446" t="n"/>
      <c r="AN207" s="446" t="n"/>
      <c r="AO207" s="446" t="n"/>
      <c r="AP207" s="445" t="n"/>
      <c r="AQ207" s="445" t="n"/>
      <c r="AR207" s="2520" t="n"/>
      <c r="AS207" s="2519" t="n"/>
      <c r="AT207" s="440" t="n"/>
      <c r="AU207" s="440" t="n"/>
      <c r="BL207" s="2058" t="n"/>
    </row>
    <row r="208" hidden="1" outlineLevel="2" ht="15" customHeight="1" s="2885">
      <c r="A208" s="440" t="n"/>
      <c r="B208" s="1196" t="n"/>
      <c r="C208" s="440" t="n"/>
      <c r="D208" s="440" t="n"/>
      <c r="E208" s="2237" t="n"/>
      <c r="F208" s="446" t="n"/>
      <c r="G208" s="446" t="n"/>
      <c r="H208" s="446" t="n"/>
      <c r="I208" s="446" t="n"/>
      <c r="J208" s="446" t="n"/>
      <c r="K208" s="446" t="n"/>
      <c r="L208" s="446" t="n"/>
      <c r="M208" s="446" t="n"/>
      <c r="N208" s="446" t="n"/>
      <c r="O208" s="446" t="n"/>
      <c r="P208" s="446" t="n"/>
      <c r="Q208" s="446" t="n"/>
      <c r="R208" s="446" t="n"/>
      <c r="S208" s="446" t="n"/>
      <c r="T208" s="446" t="n"/>
      <c r="U208" s="446" t="n"/>
      <c r="V208" s="446" t="n"/>
      <c r="W208" s="446" t="n"/>
      <c r="X208" s="446" t="n"/>
      <c r="Y208" s="446" t="n"/>
      <c r="Z208" s="446" t="n"/>
      <c r="AA208" s="446" t="n"/>
      <c r="AB208" s="446" t="n"/>
      <c r="AC208" s="446" t="n"/>
      <c r="AD208" s="446" t="n"/>
      <c r="AE208" s="446" t="n"/>
      <c r="AF208" s="446" t="n"/>
      <c r="AG208" s="446" t="n"/>
      <c r="AH208" s="446" t="n"/>
      <c r="AI208" s="446" t="n"/>
      <c r="AJ208" s="446" t="n"/>
      <c r="AK208" s="446" t="n"/>
      <c r="AL208" s="446" t="n"/>
      <c r="AM208" s="446" t="n"/>
      <c r="AN208" s="446" t="n"/>
      <c r="AO208" s="446" t="n"/>
      <c r="AP208" s="445" t="n"/>
      <c r="AQ208" s="445" t="n"/>
      <c r="AR208" s="2520" t="n"/>
      <c r="AS208" s="2519" t="n"/>
      <c r="AT208" s="440" t="n"/>
      <c r="AU208" s="440" t="n"/>
      <c r="BL208" s="2058" t="n"/>
    </row>
    <row r="209" hidden="1" outlineLevel="2" ht="15" customHeight="1" s="2885">
      <c r="A209" s="440" t="n"/>
      <c r="B209" s="1196" t="n"/>
      <c r="C209" s="440" t="n"/>
      <c r="D209" s="440" t="n"/>
      <c r="E209" s="2235" t="n"/>
      <c r="F209" s="2060" t="n"/>
      <c r="G209" s="2060" t="n"/>
      <c r="H209" s="2060" t="n"/>
      <c r="I209" s="2060" t="n"/>
      <c r="J209" s="2060" t="n"/>
      <c r="K209" s="2060" t="n"/>
      <c r="L209" s="2060" t="n"/>
      <c r="M209" s="2060" t="n"/>
      <c r="N209" s="2060" t="n"/>
      <c r="O209" s="2060" t="n"/>
      <c r="P209" s="2060" t="n"/>
      <c r="Q209" s="2060" t="n"/>
      <c r="R209" s="2060" t="n"/>
      <c r="S209" s="2060" t="n"/>
      <c r="T209" s="2060" t="n"/>
      <c r="U209" s="2060" t="n"/>
      <c r="V209" s="2060" t="n"/>
      <c r="W209" s="2060" t="n"/>
      <c r="X209" s="2060" t="n"/>
      <c r="Y209" s="2060" t="n"/>
      <c r="Z209" s="2060" t="n"/>
      <c r="AA209" s="2060" t="n"/>
      <c r="AB209" s="2060" t="n"/>
      <c r="AC209" s="2060" t="n"/>
      <c r="AD209" s="2060" t="n"/>
      <c r="AE209" s="2060" t="n"/>
      <c r="AF209" s="2060" t="n"/>
      <c r="AG209" s="2060" t="n"/>
      <c r="AH209" s="2060" t="n"/>
      <c r="AI209" s="2060" t="n"/>
      <c r="AJ209" s="2060" t="n"/>
      <c r="AK209" s="2060" t="n"/>
      <c r="AL209" s="2060" t="n"/>
      <c r="AM209" s="2060" t="n"/>
      <c r="AN209" s="2060" t="n"/>
      <c r="AO209" s="2060" t="n"/>
      <c r="AP209" s="445" t="n"/>
      <c r="AQ209" s="445" t="n"/>
      <c r="AR209" s="2520" t="n"/>
      <c r="AS209" s="2519" t="n"/>
      <c r="AT209" s="440" t="n"/>
      <c r="AU209" s="440" t="n"/>
      <c r="BL209" s="2058" t="n"/>
    </row>
    <row r="210" hidden="1" outlineLevel="1" collapsed="1" ht="15" customHeight="1" s="2885">
      <c r="A210" s="440" t="n"/>
      <c r="B210" s="1201" t="n"/>
      <c r="C210" s="440" t="n"/>
      <c r="D210" s="440" t="n"/>
      <c r="E210" s="3232" t="n"/>
      <c r="F210" s="2060" t="n"/>
      <c r="G210" s="2060" t="n"/>
      <c r="H210" s="2060" t="n"/>
      <c r="I210" s="2060" t="n"/>
      <c r="J210" s="2060" t="n"/>
      <c r="K210" s="2060" t="n"/>
      <c r="L210" s="2060" t="n"/>
      <c r="M210" s="2060" t="n"/>
      <c r="N210" s="2060" t="n"/>
      <c r="O210" s="2060" t="n"/>
      <c r="P210" s="2060" t="n"/>
      <c r="Q210" s="2060" t="n"/>
      <c r="R210" s="2060" t="n"/>
      <c r="S210" s="2060" t="n"/>
      <c r="T210" s="2060" t="n"/>
      <c r="U210" s="2060" t="n"/>
      <c r="V210" s="2060" t="n"/>
      <c r="W210" s="2060" t="n"/>
      <c r="X210" s="2060" t="n"/>
      <c r="Y210" s="2060" t="n"/>
      <c r="Z210" s="2060" t="n"/>
      <c r="AA210" s="2060" t="n"/>
      <c r="AB210" s="2060" t="n"/>
      <c r="AC210" s="2060" t="n"/>
      <c r="AD210" s="2060" t="n"/>
      <c r="AE210" s="2060" t="n"/>
      <c r="AF210" s="2060" t="n"/>
      <c r="AG210" s="2060" t="n"/>
      <c r="AH210" s="2060" t="n"/>
      <c r="AI210" s="2060" t="n"/>
      <c r="AJ210" s="2060" t="n"/>
      <c r="AK210" s="2060" t="n"/>
      <c r="AL210" s="2060" t="n"/>
      <c r="AM210" s="2060" t="n"/>
      <c r="AN210" s="2060" t="n"/>
      <c r="AO210" s="2060" t="n"/>
      <c r="AP210" s="445" t="n"/>
      <c r="AQ210" s="445" t="n"/>
      <c r="AR210" s="2521" t="n"/>
      <c r="AS210" s="2522" t="n"/>
      <c r="AT210" s="447" t="n"/>
      <c r="AU210" s="447" t="n"/>
      <c r="AV210" s="300" t="n"/>
      <c r="BL210" s="2061" t="n"/>
    </row>
    <row r="211" hidden="1" outlineLevel="1" ht="15" customHeight="1" s="2885">
      <c r="A211" s="440" t="n"/>
      <c r="B211" s="1193" t="n"/>
      <c r="C211" s="440" t="n"/>
      <c r="D211" s="440" t="n"/>
      <c r="E211" s="3233" t="n"/>
      <c r="F211" s="446" t="n"/>
      <c r="G211" s="446" t="n"/>
      <c r="H211" s="446" t="n"/>
      <c r="I211" s="446" t="n"/>
      <c r="J211" s="446" t="n"/>
      <c r="K211" s="446" t="n"/>
      <c r="L211" s="446" t="n"/>
      <c r="M211" s="446" t="n"/>
      <c r="N211" s="446" t="n"/>
      <c r="O211" s="446" t="n"/>
      <c r="P211" s="446" t="n"/>
      <c r="Q211" s="446" t="n"/>
      <c r="R211" s="446" t="n"/>
      <c r="S211" s="446" t="n"/>
      <c r="T211" s="446" t="n"/>
      <c r="U211" s="446" t="n"/>
      <c r="V211" s="446" t="n"/>
      <c r="W211" s="446" t="n"/>
      <c r="X211" s="446" t="n"/>
      <c r="Y211" s="446" t="n"/>
      <c r="Z211" s="446" t="n"/>
      <c r="AA211" s="446" t="n"/>
      <c r="AB211" s="446" t="n"/>
      <c r="AC211" s="446" t="n"/>
      <c r="AD211" s="446" t="n"/>
      <c r="AE211" s="446" t="n"/>
      <c r="AF211" s="446" t="n"/>
      <c r="AG211" s="446" t="n"/>
      <c r="AH211" s="446" t="n"/>
      <c r="AI211" s="446" t="n"/>
      <c r="AJ211" s="446" t="n"/>
      <c r="AK211" s="446" t="n"/>
      <c r="AL211" s="446" t="n"/>
      <c r="AM211" s="446" t="n"/>
      <c r="AN211" s="446" t="n"/>
      <c r="AO211" s="446" t="n"/>
      <c r="AP211" s="445" t="n"/>
      <c r="AQ211" s="445" t="n"/>
      <c r="AR211" s="2523" t="n"/>
      <c r="AS211" s="2522" t="n"/>
      <c r="AT211" s="440" t="n"/>
      <c r="AU211" s="447" t="n"/>
      <c r="AV211" s="300" t="n"/>
      <c r="BL211" s="2061" t="n"/>
    </row>
    <row r="212" collapsed="1" ht="15" customHeight="1" s="2885">
      <c r="A212" s="440" t="n"/>
      <c r="B212" s="1201" t="n"/>
      <c r="C212" s="440" t="n"/>
      <c r="D212" s="440" t="n"/>
      <c r="E212" s="2626" t="n"/>
      <c r="F212" s="446" t="n"/>
      <c r="G212" s="446" t="n"/>
      <c r="H212" s="446" t="n"/>
      <c r="I212" s="446" t="n"/>
      <c r="J212" s="446" t="n"/>
      <c r="K212" s="446" t="n"/>
      <c r="L212" s="446" t="n"/>
      <c r="M212" s="446" t="n"/>
      <c r="N212" s="446" t="n"/>
      <c r="O212" s="446" t="n"/>
      <c r="P212" s="446" t="n"/>
      <c r="Q212" s="446" t="n"/>
      <c r="R212" s="446" t="n"/>
      <c r="S212" s="446" t="n"/>
      <c r="T212" s="446" t="n"/>
      <c r="U212" s="446" t="n"/>
      <c r="V212" s="446" t="n"/>
      <c r="W212" s="446" t="n"/>
      <c r="X212" s="446" t="n"/>
      <c r="Y212" s="446" t="n"/>
      <c r="Z212" s="446" t="n"/>
      <c r="AA212" s="446" t="n"/>
      <c r="AB212" s="446" t="n"/>
      <c r="AC212" s="446" t="n"/>
      <c r="AD212" s="446" t="n"/>
      <c r="AE212" s="446" t="n"/>
      <c r="AF212" s="446" t="n"/>
      <c r="AG212" s="446" t="n"/>
      <c r="AH212" s="446" t="n"/>
      <c r="AI212" s="446" t="n"/>
      <c r="AJ212" s="446" t="n"/>
      <c r="AK212" s="446" t="n"/>
      <c r="AL212" s="446" t="n"/>
      <c r="AM212" s="446" t="n"/>
      <c r="AN212" s="446" t="n"/>
      <c r="AO212" s="446" t="n"/>
      <c r="AP212" s="445" t="n"/>
      <c r="AQ212" s="445" t="n"/>
      <c r="AR212" s="2523" t="n"/>
      <c r="AS212" s="2522" t="n"/>
      <c r="AT212" s="447" t="n"/>
      <c r="AU212" s="447" t="n"/>
      <c r="AV212" s="300" t="n"/>
      <c r="BL212" s="2061" t="n"/>
    </row>
    <row r="213" ht="15" customHeight="1" s="2885">
      <c r="A213" s="440" t="n"/>
      <c r="B213" s="1196" t="n"/>
      <c r="C213" s="440" t="n"/>
      <c r="D213" s="440" t="n"/>
      <c r="E213" s="2235" t="n"/>
      <c r="F213" s="446" t="n"/>
      <c r="G213" s="446" t="n"/>
      <c r="H213" s="446" t="n"/>
      <c r="I213" s="446" t="n"/>
      <c r="J213" s="446" t="n"/>
      <c r="K213" s="446" t="n"/>
      <c r="L213" s="446" t="n"/>
      <c r="M213" s="446" t="n"/>
      <c r="N213" s="446" t="n"/>
      <c r="O213" s="446" t="n"/>
      <c r="P213" s="446" t="n"/>
      <c r="Q213" s="446" t="n"/>
      <c r="R213" s="446" t="n"/>
      <c r="S213" s="446" t="n"/>
      <c r="T213" s="446" t="n"/>
      <c r="U213" s="446" t="n"/>
      <c r="V213" s="446" t="n"/>
      <c r="W213" s="446" t="n"/>
      <c r="X213" s="446" t="n"/>
      <c r="Y213" s="446" t="n"/>
      <c r="Z213" s="446" t="n"/>
      <c r="AA213" s="446" t="n"/>
      <c r="AB213" s="446" t="n"/>
      <c r="AC213" s="446" t="n"/>
      <c r="AD213" s="446" t="n"/>
      <c r="AE213" s="446" t="n"/>
      <c r="AF213" s="446" t="n"/>
      <c r="AG213" s="446" t="n"/>
      <c r="AH213" s="446" t="n"/>
      <c r="AI213" s="446" t="n"/>
      <c r="AJ213" s="446" t="n"/>
      <c r="AK213" s="446" t="n"/>
      <c r="AL213" s="446" t="n"/>
      <c r="AM213" s="446" t="n"/>
      <c r="AN213" s="446" t="n"/>
      <c r="AO213" s="446" t="n"/>
      <c r="AP213" s="445" t="n"/>
      <c r="AQ213" s="445" t="n"/>
      <c r="AR213" s="2523" t="n"/>
      <c r="AS213" s="2519" t="n"/>
      <c r="AT213" s="440" t="n"/>
      <c r="AU213" s="440" t="n"/>
      <c r="BL213" s="2061" t="n"/>
    </row>
    <row r="214" ht="15" customHeight="1" s="2885">
      <c r="A214" s="440" t="n"/>
      <c r="B214" s="1196" t="n"/>
      <c r="C214" s="440" t="n"/>
      <c r="D214" s="440" t="n"/>
      <c r="E214" s="2235" t="n"/>
      <c r="F214" s="446" t="n"/>
      <c r="G214" s="446" t="n"/>
      <c r="H214" s="446" t="n"/>
      <c r="I214" s="446" t="n"/>
      <c r="J214" s="446" t="n"/>
      <c r="K214" s="446" t="n"/>
      <c r="L214" s="446" t="n"/>
      <c r="M214" s="446" t="n"/>
      <c r="N214" s="446" t="n"/>
      <c r="O214" s="446" t="n"/>
      <c r="P214" s="446" t="n"/>
      <c r="Q214" s="446" t="n"/>
      <c r="R214" s="446" t="n"/>
      <c r="S214" s="446" t="n"/>
      <c r="T214" s="446" t="n"/>
      <c r="U214" s="446" t="n"/>
      <c r="V214" s="446" t="n"/>
      <c r="W214" s="446" t="n"/>
      <c r="X214" s="446" t="n"/>
      <c r="Y214" s="446" t="n"/>
      <c r="Z214" s="446" t="n"/>
      <c r="AA214" s="446" t="n"/>
      <c r="AB214" s="446" t="n"/>
      <c r="AC214" s="446" t="n"/>
      <c r="AD214" s="446" t="n"/>
      <c r="AE214" s="446" t="n"/>
      <c r="AF214" s="446" t="n"/>
      <c r="AG214" s="446" t="n"/>
      <c r="AH214" s="446" t="n"/>
      <c r="AI214" s="446" t="n"/>
      <c r="AJ214" s="446" t="n"/>
      <c r="AK214" s="446" t="n"/>
      <c r="AL214" s="446" t="n"/>
      <c r="AM214" s="446" t="n"/>
      <c r="AN214" s="446" t="n"/>
      <c r="AO214" s="446" t="n"/>
      <c r="AP214" s="445" t="n"/>
      <c r="AQ214" s="445" t="n"/>
      <c r="AR214" s="2523" t="n"/>
      <c r="AS214" s="2519" t="n"/>
      <c r="AT214" s="440" t="n"/>
      <c r="AU214" s="440" t="n"/>
      <c r="BL214" s="2061" t="n"/>
    </row>
    <row r="215" ht="15" customHeight="1" s="2885">
      <c r="A215" s="440" t="n"/>
      <c r="B215" s="1196" t="n"/>
      <c r="C215" s="440" t="n"/>
      <c r="D215" s="440" t="n"/>
      <c r="E215" s="2235" t="n"/>
      <c r="F215" s="446" t="n"/>
      <c r="G215" s="446" t="n"/>
      <c r="H215" s="446" t="n"/>
      <c r="I215" s="446" t="n"/>
      <c r="J215" s="446" t="n"/>
      <c r="K215" s="446" t="n"/>
      <c r="L215" s="446" t="n"/>
      <c r="M215" s="446" t="n"/>
      <c r="N215" s="446" t="n"/>
      <c r="O215" s="446" t="n"/>
      <c r="P215" s="446" t="n"/>
      <c r="Q215" s="446" t="n"/>
      <c r="R215" s="446" t="n"/>
      <c r="S215" s="446" t="n"/>
      <c r="T215" s="446" t="n"/>
      <c r="U215" s="446" t="n"/>
      <c r="V215" s="446" t="n"/>
      <c r="W215" s="446" t="n"/>
      <c r="X215" s="446" t="n"/>
      <c r="Y215" s="446" t="n"/>
      <c r="Z215" s="446" t="n"/>
      <c r="AA215" s="446" t="n"/>
      <c r="AB215" s="446" t="n"/>
      <c r="AC215" s="446" t="n"/>
      <c r="AD215" s="446" t="n"/>
      <c r="AE215" s="446" t="n"/>
      <c r="AF215" s="446" t="n"/>
      <c r="AG215" s="446" t="n"/>
      <c r="AH215" s="446" t="n"/>
      <c r="AI215" s="446" t="n"/>
      <c r="AJ215" s="446" t="n"/>
      <c r="AK215" s="446" t="n"/>
      <c r="AL215" s="446" t="n"/>
      <c r="AM215" s="446" t="n"/>
      <c r="AN215" s="446" t="n"/>
      <c r="AO215" s="446" t="n"/>
      <c r="AP215" s="445" t="n"/>
      <c r="AQ215" s="445" t="n"/>
      <c r="AR215" s="2523" t="n"/>
      <c r="AS215" s="2519" t="n"/>
      <c r="AT215" s="440" t="n"/>
      <c r="AU215" s="440" t="n"/>
      <c r="BL215" s="2061" t="n"/>
    </row>
    <row r="216" ht="15" customHeight="1" s="2885">
      <c r="A216" s="440" t="n"/>
      <c r="B216" s="1196" t="n"/>
      <c r="C216" s="440" t="n"/>
      <c r="D216" s="440" t="n"/>
      <c r="E216" s="2237" t="n"/>
      <c r="F216" s="446" t="n"/>
      <c r="G216" s="446" t="n"/>
      <c r="H216" s="446" t="n"/>
      <c r="I216" s="446" t="n"/>
      <c r="J216" s="446" t="n"/>
      <c r="K216" s="446" t="n"/>
      <c r="L216" s="446" t="n"/>
      <c r="M216" s="446" t="n"/>
      <c r="N216" s="446" t="n"/>
      <c r="O216" s="446" t="n"/>
      <c r="P216" s="446" t="n"/>
      <c r="Q216" s="446" t="n"/>
      <c r="R216" s="446" t="n"/>
      <c r="S216" s="446" t="n"/>
      <c r="T216" s="446" t="n"/>
      <c r="U216" s="446" t="n"/>
      <c r="V216" s="446" t="n"/>
      <c r="W216" s="446" t="n"/>
      <c r="X216" s="446" t="n"/>
      <c r="Y216" s="446" t="n"/>
      <c r="Z216" s="446" t="n"/>
      <c r="AA216" s="446" t="n"/>
      <c r="AB216" s="446" t="n"/>
      <c r="AC216" s="446" t="n"/>
      <c r="AD216" s="446" t="n"/>
      <c r="AE216" s="446" t="n"/>
      <c r="AF216" s="446" t="n"/>
      <c r="AG216" s="446" t="n"/>
      <c r="AH216" s="446" t="n"/>
      <c r="AI216" s="446" t="n"/>
      <c r="AJ216" s="446" t="n"/>
      <c r="AK216" s="446" t="n"/>
      <c r="AL216" s="446" t="n"/>
      <c r="AM216" s="446" t="n"/>
      <c r="AN216" s="446" t="n"/>
      <c r="AO216" s="446" t="n"/>
      <c r="AP216" s="445" t="n"/>
      <c r="AQ216" s="445" t="n"/>
      <c r="AR216" s="2523" t="n"/>
      <c r="AS216" s="2519" t="n"/>
      <c r="AT216" s="440" t="n"/>
      <c r="AU216" s="440" t="n"/>
      <c r="BC216" s="3224" t="n"/>
      <c r="BL216" s="2061" t="n"/>
    </row>
    <row r="217" ht="15" customHeight="1" s="2885">
      <c r="A217" s="440" t="n"/>
      <c r="B217" s="1196" t="n"/>
      <c r="C217" s="440" t="n"/>
      <c r="D217" s="440" t="n"/>
      <c r="E217" s="2237" t="n"/>
      <c r="F217" s="446" t="n"/>
      <c r="G217" s="446" t="n"/>
      <c r="H217" s="446" t="n"/>
      <c r="I217" s="446" t="n"/>
      <c r="J217" s="446" t="n"/>
      <c r="K217" s="446" t="n"/>
      <c r="L217" s="446" t="n"/>
      <c r="M217" s="446" t="n"/>
      <c r="N217" s="446" t="n"/>
      <c r="O217" s="446" t="n"/>
      <c r="P217" s="446" t="n"/>
      <c r="Q217" s="446" t="n"/>
      <c r="R217" s="446" t="n"/>
      <c r="S217" s="446" t="n"/>
      <c r="T217" s="446" t="n"/>
      <c r="U217" s="446" t="n"/>
      <c r="V217" s="446" t="n"/>
      <c r="W217" s="446" t="n"/>
      <c r="X217" s="446" t="n"/>
      <c r="Y217" s="446" t="n"/>
      <c r="Z217" s="446" t="n"/>
      <c r="AA217" s="446" t="n"/>
      <c r="AB217" s="446" t="n"/>
      <c r="AC217" s="446" t="n"/>
      <c r="AD217" s="446" t="n"/>
      <c r="AE217" s="446" t="n"/>
      <c r="AF217" s="446" t="n"/>
      <c r="AG217" s="446" t="n"/>
      <c r="AH217" s="446" t="n"/>
      <c r="AI217" s="446" t="n"/>
      <c r="AJ217" s="446" t="n"/>
      <c r="AK217" s="446" t="n"/>
      <c r="AL217" s="446" t="n"/>
      <c r="AM217" s="446" t="n"/>
      <c r="AN217" s="446" t="n"/>
      <c r="AO217" s="446" t="n"/>
      <c r="AP217" s="445" t="n"/>
      <c r="AQ217" s="445" t="n"/>
      <c r="AR217" s="2523" t="n"/>
      <c r="AS217" s="2519" t="n"/>
      <c r="AT217" s="440" t="n"/>
      <c r="AU217" s="440" t="n"/>
      <c r="BC217" s="3224" t="n"/>
      <c r="BL217" s="2061" t="n"/>
    </row>
    <row r="218" ht="15" customHeight="1" s="2885">
      <c r="A218" s="440" t="n"/>
      <c r="B218" s="1196" t="n"/>
      <c r="C218" s="440" t="n"/>
      <c r="D218" s="440" t="n"/>
      <c r="E218" s="2237" t="n"/>
      <c r="F218" s="446" t="n"/>
      <c r="G218" s="446" t="n"/>
      <c r="H218" s="446" t="n"/>
      <c r="I218" s="446" t="n"/>
      <c r="J218" s="446" t="n"/>
      <c r="K218" s="446" t="n"/>
      <c r="L218" s="446" t="n"/>
      <c r="M218" s="446" t="n"/>
      <c r="N218" s="446" t="n"/>
      <c r="O218" s="446" t="n"/>
      <c r="P218" s="446" t="n"/>
      <c r="Q218" s="446" t="n"/>
      <c r="R218" s="446" t="n"/>
      <c r="S218" s="446" t="n"/>
      <c r="T218" s="446" t="n"/>
      <c r="U218" s="446" t="n"/>
      <c r="V218" s="446" t="n"/>
      <c r="W218" s="446" t="n"/>
      <c r="X218" s="446" t="n"/>
      <c r="Y218" s="446" t="n"/>
      <c r="Z218" s="446" t="n"/>
      <c r="AA218" s="446" t="n"/>
      <c r="AB218" s="446" t="n"/>
      <c r="AC218" s="446" t="n"/>
      <c r="AD218" s="446" t="n"/>
      <c r="AE218" s="446" t="n"/>
      <c r="AF218" s="446" t="n"/>
      <c r="AG218" s="446" t="n"/>
      <c r="AH218" s="446" t="n"/>
      <c r="AI218" s="446" t="n"/>
      <c r="AJ218" s="446" t="n"/>
      <c r="AK218" s="446" t="n"/>
      <c r="AL218" s="446" t="n"/>
      <c r="AM218" s="446" t="n"/>
      <c r="AN218" s="446" t="n"/>
      <c r="AO218" s="446" t="n"/>
      <c r="AP218" s="445" t="n"/>
      <c r="AQ218" s="445" t="n"/>
      <c r="AR218" s="2523" t="n"/>
      <c r="AS218" s="2519" t="n"/>
      <c r="AT218" s="440" t="n"/>
      <c r="AU218" s="440" t="n"/>
      <c r="BC218" s="3224" t="n"/>
      <c r="BL218" s="2061" t="n"/>
    </row>
    <row r="219" ht="15" customHeight="1" s="2885">
      <c r="A219" s="440" t="n"/>
      <c r="B219" s="1196" t="n"/>
      <c r="C219" s="440" t="n"/>
      <c r="D219" s="440" t="n"/>
      <c r="E219" s="2237" t="n"/>
      <c r="F219" s="446" t="n"/>
      <c r="G219" s="446" t="n"/>
      <c r="H219" s="446" t="n"/>
      <c r="I219" s="446" t="n"/>
      <c r="J219" s="446" t="n"/>
      <c r="K219" s="446" t="n"/>
      <c r="L219" s="446" t="n"/>
      <c r="M219" s="446" t="n"/>
      <c r="N219" s="446" t="n"/>
      <c r="O219" s="446" t="n"/>
      <c r="P219" s="446" t="n"/>
      <c r="Q219" s="446" t="n"/>
      <c r="R219" s="446" t="n"/>
      <c r="S219" s="446" t="n"/>
      <c r="T219" s="446" t="n"/>
      <c r="U219" s="446" t="n"/>
      <c r="V219" s="446" t="n"/>
      <c r="W219" s="446" t="n"/>
      <c r="X219" s="446" t="n"/>
      <c r="Y219" s="446" t="n"/>
      <c r="Z219" s="446" t="n"/>
      <c r="AA219" s="446" t="n"/>
      <c r="AB219" s="446" t="n"/>
      <c r="AC219" s="446" t="n"/>
      <c r="AD219" s="446" t="n"/>
      <c r="AE219" s="446" t="n"/>
      <c r="AF219" s="446" t="n"/>
      <c r="AG219" s="446" t="n"/>
      <c r="AH219" s="446" t="n"/>
      <c r="AI219" s="446" t="n"/>
      <c r="AJ219" s="446" t="n"/>
      <c r="AK219" s="446" t="n"/>
      <c r="AL219" s="446" t="n"/>
      <c r="AM219" s="446" t="n"/>
      <c r="AN219" s="446" t="n"/>
      <c r="AO219" s="446" t="n"/>
      <c r="AP219" s="445" t="n"/>
      <c r="AQ219" s="445" t="n"/>
      <c r="AR219" s="2523" t="n"/>
      <c r="AS219" s="2519" t="n"/>
      <c r="AT219" s="440" t="n"/>
      <c r="AU219" s="440" t="n"/>
      <c r="BC219" s="3224" t="n"/>
      <c r="BL219" s="2061" t="n"/>
    </row>
    <row r="220" ht="15" customHeight="1" s="2885">
      <c r="A220" s="440" t="n"/>
      <c r="B220" s="1196" t="n"/>
      <c r="C220" s="440" t="n"/>
      <c r="D220" s="440" t="n"/>
      <c r="E220" s="2237" t="n"/>
      <c r="F220" s="446" t="n"/>
      <c r="G220" s="446" t="n"/>
      <c r="H220" s="446" t="n"/>
      <c r="I220" s="446" t="n"/>
      <c r="J220" s="446" t="n"/>
      <c r="K220" s="446" t="n"/>
      <c r="L220" s="446" t="n"/>
      <c r="M220" s="446" t="n"/>
      <c r="N220" s="446" t="n"/>
      <c r="O220" s="446" t="n"/>
      <c r="P220" s="446" t="n"/>
      <c r="Q220" s="446" t="n"/>
      <c r="R220" s="446" t="n"/>
      <c r="S220" s="446" t="n"/>
      <c r="T220" s="446" t="n"/>
      <c r="U220" s="446" t="n"/>
      <c r="V220" s="446" t="n"/>
      <c r="W220" s="446" t="n"/>
      <c r="X220" s="446" t="n"/>
      <c r="Y220" s="446" t="n"/>
      <c r="Z220" s="446" t="n"/>
      <c r="AA220" s="446" t="n"/>
      <c r="AB220" s="446" t="n"/>
      <c r="AC220" s="446" t="n"/>
      <c r="AD220" s="446" t="n"/>
      <c r="AE220" s="446" t="n"/>
      <c r="AF220" s="446" t="n"/>
      <c r="AG220" s="446" t="n"/>
      <c r="AH220" s="446" t="n"/>
      <c r="AI220" s="446" t="n"/>
      <c r="AJ220" s="446" t="n"/>
      <c r="AK220" s="446" t="n"/>
      <c r="AL220" s="446" t="n"/>
      <c r="AM220" s="446" t="n"/>
      <c r="AN220" s="446" t="n"/>
      <c r="AO220" s="446" t="n"/>
      <c r="AP220" s="445" t="n"/>
      <c r="AQ220" s="445" t="n"/>
      <c r="AR220" s="2523" t="n"/>
      <c r="AS220" s="2519" t="n"/>
      <c r="AT220" s="440" t="n"/>
      <c r="AU220" s="440" t="n"/>
      <c r="BC220" s="3224" t="n"/>
      <c r="BL220" s="2061" t="n"/>
    </row>
    <row r="221" ht="15" customFormat="1" customHeight="1" s="300">
      <c r="A221" s="447" t="n"/>
      <c r="B221" s="1193" t="n"/>
      <c r="C221" s="447" t="n"/>
      <c r="D221" s="440" t="n"/>
      <c r="E221" s="2235" t="n"/>
      <c r="F221" s="2060" t="n"/>
      <c r="G221" s="2060" t="n"/>
      <c r="H221" s="2060" t="n"/>
      <c r="I221" s="2060" t="n"/>
      <c r="J221" s="2060" t="n"/>
      <c r="K221" s="2060" t="n"/>
      <c r="L221" s="2060" t="n"/>
      <c r="M221" s="2060" t="n"/>
      <c r="N221" s="2060" t="n"/>
      <c r="O221" s="2060" t="n"/>
      <c r="P221" s="2060" t="n"/>
      <c r="Q221" s="2060" t="n"/>
      <c r="R221" s="2060" t="n"/>
      <c r="S221" s="2060" t="n"/>
      <c r="T221" s="2060" t="n"/>
      <c r="U221" s="2060" t="n"/>
      <c r="V221" s="2060" t="n"/>
      <c r="W221" s="2060" t="n"/>
      <c r="X221" s="2060" t="n"/>
      <c r="Y221" s="2060" t="n"/>
      <c r="Z221" s="2060" t="n"/>
      <c r="AA221" s="2060" t="n"/>
      <c r="AB221" s="2060" t="n"/>
      <c r="AC221" s="2060" t="n"/>
      <c r="AD221" s="2060" t="n"/>
      <c r="AE221" s="2060" t="n"/>
      <c r="AF221" s="2060" t="n"/>
      <c r="AG221" s="2060" t="n"/>
      <c r="AH221" s="2060" t="n"/>
      <c r="AI221" s="2060" t="n"/>
      <c r="AJ221" s="2060" t="n"/>
      <c r="AK221" s="2060" t="n"/>
      <c r="AL221" s="2060" t="n"/>
      <c r="AM221" s="2060" t="n"/>
      <c r="AN221" s="2060" t="n"/>
      <c r="AO221" s="2060" t="n"/>
      <c r="AP221" s="1286" t="n"/>
      <c r="AQ221" s="1286" t="n"/>
      <c r="AR221" s="2524" t="n"/>
      <c r="AS221" s="2522" t="n"/>
      <c r="AT221" s="447" t="n"/>
      <c r="AU221" s="447" t="n"/>
      <c r="BC221" s="3224" t="n"/>
      <c r="BL221" s="2062" t="n"/>
    </row>
    <row r="222" ht="15" customHeight="1" s="2885">
      <c r="A222" s="440" t="n"/>
      <c r="B222" s="1196" t="n"/>
      <c r="C222" s="440" t="n"/>
      <c r="D222" s="440" t="n"/>
      <c r="E222" s="2235" t="n"/>
      <c r="F222" s="446" t="n"/>
      <c r="G222" s="446" t="n"/>
      <c r="H222" s="446" t="n"/>
      <c r="I222" s="446" t="n"/>
      <c r="J222" s="446" t="n"/>
      <c r="K222" s="446" t="n"/>
      <c r="L222" s="446" t="n"/>
      <c r="M222" s="446" t="n"/>
      <c r="N222" s="446" t="n"/>
      <c r="O222" s="446" t="n"/>
      <c r="P222" s="446" t="n"/>
      <c r="Q222" s="446" t="n"/>
      <c r="R222" s="446" t="n"/>
      <c r="S222" s="446" t="n"/>
      <c r="T222" s="446" t="n"/>
      <c r="U222" s="446" t="n"/>
      <c r="V222" s="446" t="n"/>
      <c r="W222" s="446" t="n"/>
      <c r="X222" s="446" t="n"/>
      <c r="Y222" s="446" t="n"/>
      <c r="Z222" s="446" t="n"/>
      <c r="AA222" s="446" t="n"/>
      <c r="AB222" s="446" t="n"/>
      <c r="AC222" s="446" t="n"/>
      <c r="AD222" s="446" t="n"/>
      <c r="AE222" s="446" t="n"/>
      <c r="AF222" s="446" t="n"/>
      <c r="AG222" s="446" t="n"/>
      <c r="AH222" s="446" t="n"/>
      <c r="AI222" s="446" t="n"/>
      <c r="AJ222" s="446" t="n"/>
      <c r="AK222" s="446" t="n"/>
      <c r="AL222" s="446" t="n"/>
      <c r="AM222" s="446" t="n"/>
      <c r="AN222" s="446" t="n"/>
      <c r="AO222" s="446" t="n"/>
      <c r="AP222" s="445" t="n"/>
      <c r="AQ222" s="445" t="n"/>
      <c r="AR222" s="2523" t="n"/>
      <c r="AS222" s="2519" t="n"/>
      <c r="AT222" s="440" t="n"/>
      <c r="AU222" s="440" t="n"/>
      <c r="BC222" s="3224" t="n"/>
      <c r="BL222" s="2061" t="n"/>
    </row>
    <row r="223" ht="15" customHeight="1" s="2885">
      <c r="A223" s="440" t="n"/>
      <c r="B223" s="1196" t="n"/>
      <c r="C223" s="440" t="n"/>
      <c r="D223" s="440" t="n"/>
      <c r="E223" s="2235" t="n"/>
      <c r="F223" s="446" t="n"/>
      <c r="G223" s="446" t="n"/>
      <c r="H223" s="446" t="n"/>
      <c r="I223" s="446" t="n"/>
      <c r="J223" s="446" t="n"/>
      <c r="K223" s="446" t="n"/>
      <c r="L223" s="446" t="n"/>
      <c r="M223" s="446" t="n"/>
      <c r="N223" s="446" t="n"/>
      <c r="O223" s="446" t="n"/>
      <c r="P223" s="446" t="n"/>
      <c r="Q223" s="446" t="n"/>
      <c r="R223" s="446" t="n"/>
      <c r="S223" s="446" t="n"/>
      <c r="T223" s="446" t="n"/>
      <c r="U223" s="446" t="n"/>
      <c r="V223" s="446" t="n"/>
      <c r="W223" s="446" t="n"/>
      <c r="X223" s="446" t="n"/>
      <c r="Y223" s="446" t="n"/>
      <c r="Z223" s="446" t="n"/>
      <c r="AA223" s="446" t="n"/>
      <c r="AB223" s="446" t="n"/>
      <c r="AC223" s="446" t="n"/>
      <c r="AD223" s="446" t="n"/>
      <c r="AE223" s="446" t="n"/>
      <c r="AF223" s="446" t="n"/>
      <c r="AG223" s="446" t="n"/>
      <c r="AH223" s="446" t="n"/>
      <c r="AI223" s="446" t="n"/>
      <c r="AJ223" s="446" t="n"/>
      <c r="AK223" s="446" t="n"/>
      <c r="AL223" s="446" t="n"/>
      <c r="AM223" s="446" t="n"/>
      <c r="AN223" s="446" t="n"/>
      <c r="AO223" s="446" t="n"/>
      <c r="AP223" s="445" t="n"/>
      <c r="AQ223" s="445" t="n"/>
      <c r="AR223" s="2523" t="n"/>
      <c r="AS223" s="2519" t="n"/>
      <c r="AT223" s="440" t="n"/>
      <c r="AU223" s="440" t="n"/>
      <c r="BC223" s="3224" t="n"/>
      <c r="BL223" s="2061" t="n"/>
    </row>
    <row r="224" ht="15" customHeight="1" s="2885">
      <c r="A224" s="440" t="n"/>
      <c r="B224" s="1196" t="n"/>
      <c r="C224" s="440" t="n"/>
      <c r="D224" s="440" t="n"/>
      <c r="E224" s="2237" t="n"/>
      <c r="F224" s="446" t="n"/>
      <c r="G224" s="446" t="n"/>
      <c r="H224" s="446" t="n"/>
      <c r="I224" s="446" t="n"/>
      <c r="J224" s="446" t="n"/>
      <c r="K224" s="446" t="n"/>
      <c r="L224" s="446" t="n"/>
      <c r="M224" s="446" t="n"/>
      <c r="N224" s="446" t="n"/>
      <c r="O224" s="446" t="n"/>
      <c r="P224" s="446" t="n"/>
      <c r="Q224" s="446" t="n"/>
      <c r="R224" s="446" t="n"/>
      <c r="S224" s="446" t="n"/>
      <c r="T224" s="446" t="n"/>
      <c r="U224" s="446" t="n"/>
      <c r="V224" s="446" t="n"/>
      <c r="W224" s="446" t="n"/>
      <c r="X224" s="446" t="n"/>
      <c r="Y224" s="446" t="n"/>
      <c r="Z224" s="446" t="n"/>
      <c r="AA224" s="446" t="n"/>
      <c r="AB224" s="446" t="n"/>
      <c r="AC224" s="446" t="n"/>
      <c r="AD224" s="446" t="n"/>
      <c r="AE224" s="446" t="n"/>
      <c r="AF224" s="446" t="n"/>
      <c r="AG224" s="446" t="n"/>
      <c r="AH224" s="446" t="n"/>
      <c r="AI224" s="446" t="n"/>
      <c r="AJ224" s="446" t="n"/>
      <c r="AK224" s="446" t="n"/>
      <c r="AL224" s="446" t="n"/>
      <c r="AM224" s="446" t="n"/>
      <c r="AN224" s="446" t="n"/>
      <c r="AO224" s="446" t="n"/>
      <c r="AP224" s="445" t="n"/>
      <c r="AQ224" s="445" t="n"/>
      <c r="AR224" s="2523" t="n"/>
      <c r="AS224" s="2519" t="n"/>
      <c r="AT224" s="440" t="n"/>
      <c r="AU224" s="440" t="n"/>
      <c r="BC224" s="3224" t="n"/>
      <c r="BL224" s="2061" t="n"/>
    </row>
    <row r="225" ht="15" customHeight="1" s="2885">
      <c r="A225" s="440" t="n"/>
      <c r="B225" s="1196" t="n"/>
      <c r="C225" s="440" t="n"/>
      <c r="D225" s="440" t="n"/>
      <c r="E225" s="2237" t="n"/>
      <c r="F225" s="446" t="n"/>
      <c r="G225" s="446" t="n"/>
      <c r="H225" s="446" t="n"/>
      <c r="I225" s="446" t="n"/>
      <c r="J225" s="446" t="n"/>
      <c r="K225" s="446" t="n"/>
      <c r="L225" s="446" t="n"/>
      <c r="M225" s="446" t="n"/>
      <c r="N225" s="446" t="n"/>
      <c r="O225" s="446" t="n"/>
      <c r="P225" s="446" t="n"/>
      <c r="Q225" s="446" t="n"/>
      <c r="R225" s="446" t="n"/>
      <c r="S225" s="446" t="n"/>
      <c r="T225" s="446" t="n"/>
      <c r="U225" s="446" t="n"/>
      <c r="V225" s="446" t="n"/>
      <c r="W225" s="446" t="n"/>
      <c r="X225" s="446" t="n"/>
      <c r="Y225" s="446" t="n"/>
      <c r="Z225" s="446" t="n"/>
      <c r="AA225" s="446" t="n"/>
      <c r="AB225" s="446" t="n"/>
      <c r="AC225" s="446" t="n"/>
      <c r="AD225" s="446" t="n"/>
      <c r="AE225" s="446" t="n"/>
      <c r="AF225" s="446" t="n"/>
      <c r="AG225" s="446" t="n"/>
      <c r="AH225" s="446" t="n"/>
      <c r="AI225" s="446" t="n"/>
      <c r="AJ225" s="446" t="n"/>
      <c r="AK225" s="446" t="n"/>
      <c r="AL225" s="446" t="n"/>
      <c r="AM225" s="446" t="n"/>
      <c r="AN225" s="446" t="n"/>
      <c r="AO225" s="446" t="n"/>
      <c r="AP225" s="445" t="n"/>
      <c r="AQ225" s="445" t="n"/>
      <c r="AR225" s="2523" t="n"/>
      <c r="AS225" s="2519" t="n"/>
      <c r="AT225" s="440" t="n"/>
      <c r="AU225" s="440" t="n"/>
      <c r="BC225" s="3224" t="n"/>
      <c r="BL225" s="2061" t="n"/>
    </row>
    <row r="226" ht="15" customHeight="1" s="2885">
      <c r="A226" s="440" t="n"/>
      <c r="B226" s="1196" t="n"/>
      <c r="C226" s="440" t="n"/>
      <c r="D226" s="440" t="n"/>
      <c r="E226" s="2237" t="n"/>
      <c r="F226" s="446" t="n"/>
      <c r="G226" s="446" t="n"/>
      <c r="H226" s="446" t="n"/>
      <c r="I226" s="446" t="n"/>
      <c r="J226" s="446" t="n"/>
      <c r="K226" s="446" t="n"/>
      <c r="L226" s="446" t="n"/>
      <c r="M226" s="446" t="n"/>
      <c r="N226" s="446" t="n"/>
      <c r="O226" s="446" t="n"/>
      <c r="P226" s="446" t="n"/>
      <c r="Q226" s="446" t="n"/>
      <c r="R226" s="446" t="n"/>
      <c r="S226" s="446" t="n"/>
      <c r="T226" s="446" t="n"/>
      <c r="U226" s="446" t="n"/>
      <c r="V226" s="446" t="n"/>
      <c r="W226" s="446" t="n"/>
      <c r="X226" s="446" t="n"/>
      <c r="Y226" s="446" t="n"/>
      <c r="Z226" s="446" t="n"/>
      <c r="AA226" s="446" t="n"/>
      <c r="AB226" s="446" t="n"/>
      <c r="AC226" s="446" t="n"/>
      <c r="AD226" s="446" t="n"/>
      <c r="AE226" s="446" t="n"/>
      <c r="AF226" s="446" t="n"/>
      <c r="AG226" s="446" t="n"/>
      <c r="AH226" s="446" t="n"/>
      <c r="AI226" s="446" t="n"/>
      <c r="AJ226" s="446" t="n"/>
      <c r="AK226" s="446" t="n"/>
      <c r="AL226" s="446" t="n"/>
      <c r="AM226" s="446" t="n"/>
      <c r="AN226" s="446" t="n"/>
      <c r="AO226" s="446" t="n"/>
      <c r="AP226" s="445" t="n"/>
      <c r="AQ226" s="445" t="n"/>
      <c r="AR226" s="2523" t="n"/>
      <c r="AS226" s="2519" t="n"/>
      <c r="AT226" s="440" t="n"/>
      <c r="AU226" s="440" t="n"/>
      <c r="BC226" s="3224" t="n"/>
      <c r="BL226" s="2061" t="n"/>
    </row>
    <row r="227" ht="15" customHeight="1" s="2885">
      <c r="A227" s="440" t="n"/>
      <c r="B227" s="1196" t="n"/>
      <c r="C227" s="440" t="n"/>
      <c r="D227" s="440" t="n"/>
      <c r="E227" s="2237" t="n"/>
      <c r="F227" s="446" t="n"/>
      <c r="G227" s="446" t="n"/>
      <c r="H227" s="446" t="n"/>
      <c r="I227" s="446" t="n"/>
      <c r="J227" s="446" t="n"/>
      <c r="K227" s="446" t="n"/>
      <c r="L227" s="446" t="n"/>
      <c r="M227" s="446" t="n"/>
      <c r="N227" s="446" t="n"/>
      <c r="O227" s="446" t="n"/>
      <c r="P227" s="446" t="n"/>
      <c r="Q227" s="446" t="n"/>
      <c r="R227" s="446" t="n"/>
      <c r="S227" s="446" t="n"/>
      <c r="T227" s="446" t="n"/>
      <c r="U227" s="446" t="n"/>
      <c r="V227" s="446" t="n"/>
      <c r="W227" s="446" t="n"/>
      <c r="X227" s="446" t="n"/>
      <c r="Y227" s="446" t="n"/>
      <c r="Z227" s="446" t="n"/>
      <c r="AA227" s="446" t="n"/>
      <c r="AB227" s="446" t="n"/>
      <c r="AC227" s="446" t="n"/>
      <c r="AD227" s="446" t="n"/>
      <c r="AE227" s="446" t="n"/>
      <c r="AF227" s="446" t="n"/>
      <c r="AG227" s="446" t="n"/>
      <c r="AH227" s="446" t="n"/>
      <c r="AI227" s="446" t="n"/>
      <c r="AJ227" s="446" t="n"/>
      <c r="AK227" s="446" t="n"/>
      <c r="AL227" s="446" t="n"/>
      <c r="AM227" s="446" t="n"/>
      <c r="AN227" s="446" t="n"/>
      <c r="AO227" s="446" t="n"/>
      <c r="AP227" s="445" t="n"/>
      <c r="AQ227" s="445" t="n"/>
      <c r="AR227" s="2523" t="n"/>
      <c r="AS227" s="2519" t="n"/>
      <c r="AT227" s="440" t="n"/>
      <c r="AU227" s="440" t="n"/>
      <c r="BC227" s="3224" t="n"/>
      <c r="BL227" s="2061" t="n"/>
    </row>
    <row r="228" ht="15" customHeight="1" s="2885">
      <c r="A228" s="440" t="n"/>
      <c r="B228" s="1196" t="n"/>
      <c r="C228" s="440" t="n"/>
      <c r="D228" s="440" t="n"/>
      <c r="E228" s="2237" t="n"/>
      <c r="F228" s="446" t="n"/>
      <c r="G228" s="446" t="n"/>
      <c r="H228" s="446" t="n"/>
      <c r="I228" s="446" t="n"/>
      <c r="J228" s="446" t="n"/>
      <c r="K228" s="446" t="n"/>
      <c r="L228" s="446" t="n"/>
      <c r="M228" s="446" t="n"/>
      <c r="N228" s="446" t="n"/>
      <c r="O228" s="446" t="n"/>
      <c r="P228" s="446" t="n"/>
      <c r="Q228" s="446" t="n"/>
      <c r="R228" s="446" t="n"/>
      <c r="S228" s="446" t="n"/>
      <c r="T228" s="446" t="n"/>
      <c r="U228" s="446" t="n"/>
      <c r="V228" s="446" t="n"/>
      <c r="W228" s="446" t="n"/>
      <c r="X228" s="446" t="n"/>
      <c r="Y228" s="446" t="n"/>
      <c r="Z228" s="446" t="n"/>
      <c r="AA228" s="446" t="n"/>
      <c r="AB228" s="446" t="n"/>
      <c r="AC228" s="446" t="n"/>
      <c r="AD228" s="446" t="n"/>
      <c r="AE228" s="446" t="n"/>
      <c r="AF228" s="446" t="n"/>
      <c r="AG228" s="446" t="n"/>
      <c r="AH228" s="446" t="n"/>
      <c r="AI228" s="446" t="n"/>
      <c r="AJ228" s="446" t="n"/>
      <c r="AK228" s="446" t="n"/>
      <c r="AL228" s="446" t="n"/>
      <c r="AM228" s="446" t="n"/>
      <c r="AN228" s="446" t="n"/>
      <c r="AO228" s="446" t="n"/>
      <c r="AP228" s="445" t="n"/>
      <c r="AQ228" s="445" t="n"/>
      <c r="AR228" s="2523" t="n"/>
      <c r="AS228" s="2519" t="n"/>
      <c r="AT228" s="440" t="n"/>
      <c r="AU228" s="440" t="n"/>
      <c r="BC228" s="3224" t="n"/>
      <c r="BL228" s="2061" t="n"/>
    </row>
    <row r="229" ht="15" customHeight="1" s="2885">
      <c r="A229" s="440" t="n"/>
      <c r="B229" s="1196" t="n"/>
      <c r="C229" s="440" t="n"/>
      <c r="D229" s="440" t="n"/>
      <c r="E229" s="2237" t="n"/>
      <c r="F229" s="446" t="n"/>
      <c r="G229" s="446" t="n"/>
      <c r="H229" s="446" t="n"/>
      <c r="I229" s="446" t="n"/>
      <c r="J229" s="446" t="n"/>
      <c r="K229" s="446" t="n"/>
      <c r="L229" s="446" t="n"/>
      <c r="M229" s="446" t="n"/>
      <c r="N229" s="446" t="n"/>
      <c r="O229" s="446" t="n"/>
      <c r="P229" s="446" t="n"/>
      <c r="Q229" s="446" t="n"/>
      <c r="R229" s="446" t="n"/>
      <c r="S229" s="446" t="n"/>
      <c r="T229" s="446" t="n"/>
      <c r="U229" s="446" t="n"/>
      <c r="V229" s="446" t="n"/>
      <c r="W229" s="446" t="n"/>
      <c r="X229" s="446" t="n"/>
      <c r="Y229" s="446" t="n"/>
      <c r="Z229" s="446" t="n"/>
      <c r="AA229" s="446" t="n"/>
      <c r="AB229" s="446" t="n"/>
      <c r="AC229" s="446" t="n"/>
      <c r="AD229" s="446" t="n"/>
      <c r="AE229" s="446" t="n"/>
      <c r="AF229" s="446" t="n"/>
      <c r="AG229" s="446" t="n"/>
      <c r="AH229" s="446" t="n"/>
      <c r="AI229" s="446" t="n"/>
      <c r="AJ229" s="446" t="n"/>
      <c r="AK229" s="446" t="n"/>
      <c r="AL229" s="446" t="n"/>
      <c r="AM229" s="446" t="n"/>
      <c r="AN229" s="446" t="n"/>
      <c r="AO229" s="446" t="n"/>
      <c r="AP229" s="445" t="n"/>
      <c r="AQ229" s="445" t="n"/>
      <c r="AR229" s="2523" t="n"/>
      <c r="AS229" s="2519" t="n"/>
      <c r="AT229" s="440" t="n"/>
      <c r="AU229" s="440" t="n"/>
      <c r="BC229" s="3224" t="n"/>
      <c r="BL229" s="2061" t="n"/>
    </row>
    <row r="230" ht="15" customFormat="1" customHeight="1" s="300">
      <c r="A230" s="447" t="n"/>
      <c r="B230" s="1193" t="n"/>
      <c r="C230" s="447" t="n"/>
      <c r="D230" s="440" t="n"/>
      <c r="E230" s="2235" t="n"/>
      <c r="F230" s="2060" t="n"/>
      <c r="G230" s="2060" t="n"/>
      <c r="H230" s="2060" t="n"/>
      <c r="I230" s="2060" t="n"/>
      <c r="J230" s="2060" t="n"/>
      <c r="K230" s="2060" t="n"/>
      <c r="L230" s="2060" t="n"/>
      <c r="M230" s="2060" t="n"/>
      <c r="N230" s="2060" t="n"/>
      <c r="O230" s="2060" t="n"/>
      <c r="P230" s="2060" t="n"/>
      <c r="Q230" s="2060" t="n"/>
      <c r="R230" s="2060" t="n"/>
      <c r="S230" s="2060" t="n"/>
      <c r="T230" s="2060" t="n"/>
      <c r="U230" s="2060" t="n"/>
      <c r="V230" s="2060" t="n"/>
      <c r="W230" s="2060" t="n"/>
      <c r="X230" s="2060" t="n"/>
      <c r="Y230" s="2060" t="n"/>
      <c r="Z230" s="2060" t="n"/>
      <c r="AA230" s="2060" t="n"/>
      <c r="AB230" s="2060" t="n"/>
      <c r="AC230" s="2060" t="n"/>
      <c r="AD230" s="2060" t="n"/>
      <c r="AE230" s="2060" t="n"/>
      <c r="AF230" s="2060" t="n"/>
      <c r="AG230" s="2060" t="n"/>
      <c r="AH230" s="2060" t="n"/>
      <c r="AI230" s="2060" t="n"/>
      <c r="AJ230" s="2060" t="n"/>
      <c r="AK230" s="2060" t="n"/>
      <c r="AL230" s="2060" t="n"/>
      <c r="AM230" s="2060" t="n"/>
      <c r="AN230" s="2060" t="n"/>
      <c r="AO230" s="2060" t="n"/>
      <c r="AP230" s="1286" t="n"/>
      <c r="AQ230" s="1286" t="n"/>
      <c r="AR230" s="2524" t="n"/>
      <c r="AS230" s="2522" t="n"/>
      <c r="AT230" s="447" t="n"/>
      <c r="AU230" s="447" t="n"/>
      <c r="BC230" s="3224" t="n"/>
      <c r="BL230" s="2062" t="n"/>
    </row>
    <row r="231" ht="14.45" customHeight="1" s="2885">
      <c r="A231" s="440" t="n"/>
      <c r="B231" s="1196" t="n"/>
      <c r="C231" s="440" t="n"/>
      <c r="D231" s="440" t="n"/>
      <c r="E231" s="2235" t="n"/>
      <c r="F231" s="446" t="n"/>
      <c r="G231" s="446" t="n"/>
      <c r="H231" s="446" t="n"/>
      <c r="I231" s="446" t="n"/>
      <c r="J231" s="446" t="n"/>
      <c r="K231" s="446" t="n"/>
      <c r="L231" s="446" t="n"/>
      <c r="M231" s="446" t="n"/>
      <c r="N231" s="446" t="n"/>
      <c r="O231" s="446" t="n"/>
      <c r="P231" s="446" t="n"/>
      <c r="Q231" s="446" t="n"/>
      <c r="R231" s="446" t="n"/>
      <c r="S231" s="446" t="n"/>
      <c r="T231" s="446" t="n"/>
      <c r="U231" s="446" t="n"/>
      <c r="V231" s="446" t="n"/>
      <c r="W231" s="446" t="n"/>
      <c r="X231" s="446" t="n"/>
      <c r="Y231" s="446" t="n"/>
      <c r="Z231" s="446" t="n"/>
      <c r="AA231" s="446" t="n"/>
      <c r="AB231" s="446" t="n"/>
      <c r="AC231" s="446" t="n"/>
      <c r="AD231" s="446" t="n"/>
      <c r="AE231" s="446" t="n"/>
      <c r="AF231" s="446" t="n"/>
      <c r="AG231" s="446" t="n"/>
      <c r="AH231" s="446" t="n"/>
      <c r="AI231" s="446" t="n"/>
      <c r="AJ231" s="446" t="n"/>
      <c r="AK231" s="446" t="n"/>
      <c r="AL231" s="446" t="n"/>
      <c r="AM231" s="446" t="n"/>
      <c r="AN231" s="446" t="n"/>
      <c r="AO231" s="446" t="n"/>
      <c r="AP231" s="445" t="n"/>
      <c r="AQ231" s="445" t="n"/>
      <c r="AR231" s="2523" t="n"/>
      <c r="AS231" s="2519" t="n"/>
      <c r="AT231" s="440" t="n"/>
      <c r="AU231" s="440" t="n"/>
      <c r="BC231" s="3224" t="n"/>
      <c r="BL231" s="2061" t="n"/>
    </row>
    <row r="232" ht="15" customHeight="1" s="2885">
      <c r="A232" s="440" t="n"/>
      <c r="B232" s="1196" t="n"/>
      <c r="C232" s="440" t="n"/>
      <c r="D232" s="440" t="n"/>
      <c r="E232" s="2235" t="n"/>
      <c r="F232" s="446" t="n"/>
      <c r="G232" s="446" t="n"/>
      <c r="H232" s="446" t="n"/>
      <c r="I232" s="446" t="n"/>
      <c r="J232" s="446" t="n"/>
      <c r="K232" s="446" t="n"/>
      <c r="L232" s="446" t="n"/>
      <c r="M232" s="446" t="n"/>
      <c r="N232" s="446" t="n"/>
      <c r="O232" s="446" t="n"/>
      <c r="P232" s="446" t="n"/>
      <c r="Q232" s="446" t="n"/>
      <c r="R232" s="446" t="n"/>
      <c r="S232" s="446" t="n"/>
      <c r="T232" s="446" t="n"/>
      <c r="U232" s="446" t="n"/>
      <c r="V232" s="446" t="n"/>
      <c r="W232" s="446" t="n"/>
      <c r="X232" s="446" t="n"/>
      <c r="Y232" s="446" t="n"/>
      <c r="Z232" s="446" t="n"/>
      <c r="AA232" s="446" t="n"/>
      <c r="AB232" s="446" t="n"/>
      <c r="AC232" s="446" t="n"/>
      <c r="AD232" s="446" t="n"/>
      <c r="AE232" s="446" t="n"/>
      <c r="AF232" s="446" t="n"/>
      <c r="AG232" s="446" t="n"/>
      <c r="AH232" s="446" t="n"/>
      <c r="AI232" s="446" t="n"/>
      <c r="AJ232" s="446" t="n"/>
      <c r="AK232" s="446" t="n"/>
      <c r="AL232" s="446" t="n"/>
      <c r="AM232" s="446" t="n"/>
      <c r="AN232" s="446" t="n"/>
      <c r="AO232" s="446" t="n"/>
      <c r="AP232" s="445" t="n"/>
      <c r="AQ232" s="445" t="n"/>
      <c r="AR232" s="2523" t="n"/>
      <c r="AS232" s="2519" t="n"/>
      <c r="AT232" s="440" t="n"/>
      <c r="AU232" s="440" t="n"/>
      <c r="BC232" s="3224" t="n"/>
      <c r="BL232" s="2061" t="n"/>
    </row>
    <row r="233" ht="15" customHeight="1" s="2885">
      <c r="A233" s="440" t="n"/>
      <c r="B233" s="1196" t="n"/>
      <c r="C233" s="440" t="n"/>
      <c r="D233" s="440" t="n"/>
      <c r="E233" s="2237" t="n"/>
      <c r="F233" s="446" t="n"/>
      <c r="G233" s="446" t="n"/>
      <c r="H233" s="446" t="n"/>
      <c r="I233" s="446" t="n"/>
      <c r="J233" s="446" t="n"/>
      <c r="K233" s="446" t="n"/>
      <c r="L233" s="446" t="n"/>
      <c r="M233" s="446" t="n"/>
      <c r="N233" s="446" t="n"/>
      <c r="O233" s="446" t="n"/>
      <c r="P233" s="446" t="n"/>
      <c r="Q233" s="446" t="n"/>
      <c r="R233" s="446" t="n"/>
      <c r="S233" s="446" t="n"/>
      <c r="T233" s="446" t="n"/>
      <c r="U233" s="446" t="n"/>
      <c r="V233" s="446" t="n"/>
      <c r="W233" s="446" t="n"/>
      <c r="X233" s="446" t="n"/>
      <c r="Y233" s="446" t="n"/>
      <c r="Z233" s="446" t="n"/>
      <c r="AA233" s="446" t="n"/>
      <c r="AB233" s="446" t="n"/>
      <c r="AC233" s="446" t="n"/>
      <c r="AD233" s="446" t="n"/>
      <c r="AE233" s="446" t="n"/>
      <c r="AF233" s="446" t="n"/>
      <c r="AG233" s="446" t="n"/>
      <c r="AH233" s="446" t="n"/>
      <c r="AI233" s="446" t="n"/>
      <c r="AJ233" s="446" t="n"/>
      <c r="AK233" s="446" t="n"/>
      <c r="AL233" s="446" t="n"/>
      <c r="AM233" s="446" t="n"/>
      <c r="AN233" s="446" t="n"/>
      <c r="AO233" s="446" t="n"/>
      <c r="AP233" s="445" t="n"/>
      <c r="AQ233" s="445" t="n"/>
      <c r="AR233" s="2523" t="n"/>
      <c r="AS233" s="2519" t="n"/>
      <c r="AT233" s="440" t="n"/>
      <c r="AU233" s="440" t="n"/>
      <c r="BC233" s="3224" t="n"/>
      <c r="BL233" s="2061" t="n"/>
    </row>
    <row r="234" ht="15" customHeight="1" s="2885">
      <c r="A234" s="440" t="n"/>
      <c r="B234" s="1196" t="n"/>
      <c r="C234" s="440" t="n"/>
      <c r="D234" s="440" t="n"/>
      <c r="E234" s="2237" t="n"/>
      <c r="F234" s="446" t="n"/>
      <c r="G234" s="446" t="n"/>
      <c r="H234" s="446" t="n"/>
      <c r="I234" s="446" t="n"/>
      <c r="J234" s="446" t="n"/>
      <c r="K234" s="446" t="n"/>
      <c r="L234" s="446" t="n"/>
      <c r="M234" s="446" t="n"/>
      <c r="N234" s="446" t="n"/>
      <c r="O234" s="446" t="n"/>
      <c r="P234" s="446" t="n"/>
      <c r="Q234" s="446" t="n"/>
      <c r="R234" s="446" t="n"/>
      <c r="S234" s="446" t="n"/>
      <c r="T234" s="446" t="n"/>
      <c r="U234" s="446" t="n"/>
      <c r="V234" s="446" t="n"/>
      <c r="W234" s="446" t="n"/>
      <c r="X234" s="446" t="n"/>
      <c r="Y234" s="446" t="n"/>
      <c r="Z234" s="446" t="n"/>
      <c r="AA234" s="446" t="n"/>
      <c r="AB234" s="446" t="n"/>
      <c r="AC234" s="446" t="n"/>
      <c r="AD234" s="446" t="n"/>
      <c r="AE234" s="446" t="n"/>
      <c r="AF234" s="446" t="n"/>
      <c r="AG234" s="446" t="n"/>
      <c r="AH234" s="446" t="n"/>
      <c r="AI234" s="446" t="n"/>
      <c r="AJ234" s="446" t="n"/>
      <c r="AK234" s="446" t="n"/>
      <c r="AL234" s="446" t="n"/>
      <c r="AM234" s="446" t="n"/>
      <c r="AN234" s="446" t="n"/>
      <c r="AO234" s="446" t="n"/>
      <c r="AP234" s="445" t="n"/>
      <c r="AQ234" s="445" t="n"/>
      <c r="AR234" s="2523" t="n"/>
      <c r="AS234" s="2519" t="n"/>
      <c r="AT234" s="440" t="n"/>
      <c r="AU234" s="440" t="n"/>
      <c r="BC234" s="3224" t="n"/>
      <c r="BL234" s="2061" t="n"/>
    </row>
    <row r="235" ht="15" customHeight="1" s="2885">
      <c r="A235" s="440" t="n"/>
      <c r="B235" s="1196" t="n"/>
      <c r="C235" s="440" t="n"/>
      <c r="D235" s="440" t="n"/>
      <c r="E235" s="2237" t="n"/>
      <c r="F235" s="446" t="n"/>
      <c r="G235" s="446" t="n"/>
      <c r="H235" s="446" t="n"/>
      <c r="I235" s="446" t="n"/>
      <c r="J235" s="446" t="n"/>
      <c r="K235" s="446" t="n"/>
      <c r="L235" s="446" t="n"/>
      <c r="M235" s="446" t="n"/>
      <c r="N235" s="446" t="n"/>
      <c r="O235" s="446" t="n"/>
      <c r="P235" s="446" t="n"/>
      <c r="Q235" s="446" t="n"/>
      <c r="R235" s="446" t="n"/>
      <c r="S235" s="446" t="n"/>
      <c r="T235" s="446" t="n"/>
      <c r="U235" s="446" t="n"/>
      <c r="V235" s="446" t="n"/>
      <c r="W235" s="446" t="n"/>
      <c r="X235" s="446" t="n"/>
      <c r="Y235" s="446" t="n"/>
      <c r="Z235" s="446" t="n"/>
      <c r="AA235" s="446" t="n"/>
      <c r="AB235" s="446" t="n"/>
      <c r="AC235" s="446" t="n"/>
      <c r="AD235" s="446" t="n"/>
      <c r="AE235" s="446" t="n"/>
      <c r="AF235" s="446" t="n"/>
      <c r="AG235" s="446" t="n"/>
      <c r="AH235" s="446" t="n"/>
      <c r="AI235" s="446" t="n"/>
      <c r="AJ235" s="446" t="n"/>
      <c r="AK235" s="446" t="n"/>
      <c r="AL235" s="446" t="n"/>
      <c r="AM235" s="446" t="n"/>
      <c r="AN235" s="446" t="n"/>
      <c r="AO235" s="446" t="n"/>
      <c r="AP235" s="445" t="n"/>
      <c r="AQ235" s="445" t="n"/>
      <c r="AR235" s="2523" t="n"/>
      <c r="AS235" s="2519" t="n"/>
      <c r="AT235" s="440" t="n"/>
      <c r="AU235" s="440" t="n"/>
      <c r="BC235" s="3224" t="n"/>
      <c r="BL235" s="2061" t="n"/>
    </row>
    <row r="236" ht="15" customHeight="1" s="2885">
      <c r="A236" s="440" t="n"/>
      <c r="B236" s="1196" t="n"/>
      <c r="C236" s="440" t="n"/>
      <c r="D236" s="440" t="n"/>
      <c r="E236" s="2237" t="n"/>
      <c r="F236" s="446" t="n"/>
      <c r="G236" s="446" t="n"/>
      <c r="H236" s="446" t="n"/>
      <c r="I236" s="446" t="n"/>
      <c r="J236" s="446" t="n"/>
      <c r="K236" s="446" t="n"/>
      <c r="L236" s="446" t="n"/>
      <c r="M236" s="446" t="n"/>
      <c r="N236" s="446" t="n"/>
      <c r="O236" s="446" t="n"/>
      <c r="P236" s="446" t="n"/>
      <c r="Q236" s="446" t="n"/>
      <c r="R236" s="446" t="n"/>
      <c r="S236" s="446" t="n"/>
      <c r="T236" s="446" t="n"/>
      <c r="U236" s="446" t="n"/>
      <c r="V236" s="446" t="n"/>
      <c r="W236" s="446" t="n"/>
      <c r="X236" s="446" t="n"/>
      <c r="Y236" s="446" t="n"/>
      <c r="Z236" s="446" t="n"/>
      <c r="AA236" s="446" t="n"/>
      <c r="AB236" s="446" t="n"/>
      <c r="AC236" s="446" t="n"/>
      <c r="AD236" s="446" t="n"/>
      <c r="AE236" s="446" t="n"/>
      <c r="AF236" s="446" t="n"/>
      <c r="AG236" s="446" t="n"/>
      <c r="AH236" s="446" t="n"/>
      <c r="AI236" s="446" t="n"/>
      <c r="AJ236" s="446" t="n"/>
      <c r="AK236" s="446" t="n"/>
      <c r="AL236" s="446" t="n"/>
      <c r="AM236" s="446" t="n"/>
      <c r="AN236" s="446" t="n"/>
      <c r="AO236" s="446" t="n"/>
      <c r="AP236" s="445" t="n"/>
      <c r="AQ236" s="445" t="n"/>
      <c r="AR236" s="2523" t="n"/>
      <c r="AS236" s="2519" t="n"/>
      <c r="AT236" s="440" t="n"/>
      <c r="AU236" s="440" t="n"/>
      <c r="BC236" s="3224" t="n"/>
      <c r="BL236" s="2061" t="n"/>
    </row>
    <row r="237" ht="15" customHeight="1" s="2885">
      <c r="A237" s="440" t="n"/>
      <c r="B237" s="1196" t="n"/>
      <c r="C237" s="440" t="n"/>
      <c r="D237" s="440" t="n"/>
      <c r="E237" s="2237" t="n"/>
      <c r="F237" s="446" t="n"/>
      <c r="G237" s="446" t="n"/>
      <c r="H237" s="446" t="n"/>
      <c r="I237" s="446" t="n"/>
      <c r="J237" s="446" t="n"/>
      <c r="K237" s="446" t="n"/>
      <c r="L237" s="446" t="n"/>
      <c r="M237" s="446" t="n"/>
      <c r="N237" s="446" t="n"/>
      <c r="O237" s="446" t="n"/>
      <c r="P237" s="446" t="n"/>
      <c r="Q237" s="446" t="n"/>
      <c r="R237" s="446" t="n"/>
      <c r="S237" s="446" t="n"/>
      <c r="T237" s="446" t="n"/>
      <c r="U237" s="446" t="n"/>
      <c r="V237" s="446" t="n"/>
      <c r="W237" s="446" t="n"/>
      <c r="X237" s="446" t="n"/>
      <c r="Y237" s="446" t="n"/>
      <c r="Z237" s="446" t="n"/>
      <c r="AA237" s="446" t="n"/>
      <c r="AB237" s="446" t="n"/>
      <c r="AC237" s="446" t="n"/>
      <c r="AD237" s="446" t="n"/>
      <c r="AE237" s="446" t="n"/>
      <c r="AF237" s="446" t="n"/>
      <c r="AG237" s="446" t="n"/>
      <c r="AH237" s="446" t="n"/>
      <c r="AI237" s="446" t="n"/>
      <c r="AJ237" s="446" t="n"/>
      <c r="AK237" s="446" t="n"/>
      <c r="AL237" s="446" t="n"/>
      <c r="AM237" s="446" t="n"/>
      <c r="AN237" s="446" t="n"/>
      <c r="AO237" s="446" t="n"/>
      <c r="AP237" s="445" t="n"/>
      <c r="AQ237" s="445" t="n"/>
      <c r="AR237" s="2523" t="n"/>
      <c r="AS237" s="2519" t="n"/>
      <c r="AT237" s="440" t="n"/>
      <c r="AU237" s="440" t="n"/>
      <c r="BC237" s="3224" t="n"/>
      <c r="BL237" s="2061" t="n"/>
    </row>
    <row r="238" ht="15" customHeight="1" s="2885">
      <c r="A238" s="440" t="n"/>
      <c r="B238" s="1196" t="n"/>
      <c r="C238" s="440" t="n"/>
      <c r="D238" s="440" t="n"/>
      <c r="E238" s="2237" t="n"/>
      <c r="F238" s="446" t="n"/>
      <c r="G238" s="446" t="n"/>
      <c r="H238" s="446" t="n"/>
      <c r="I238" s="446" t="n"/>
      <c r="J238" s="446" t="n"/>
      <c r="K238" s="446" t="n"/>
      <c r="L238" s="446" t="n"/>
      <c r="M238" s="446" t="n"/>
      <c r="N238" s="446" t="n"/>
      <c r="O238" s="446" t="n"/>
      <c r="P238" s="446" t="n"/>
      <c r="Q238" s="446" t="n"/>
      <c r="R238" s="446" t="n"/>
      <c r="S238" s="446" t="n"/>
      <c r="T238" s="446" t="n"/>
      <c r="U238" s="446" t="n"/>
      <c r="V238" s="446" t="n"/>
      <c r="W238" s="446" t="n"/>
      <c r="X238" s="446" t="n"/>
      <c r="Y238" s="446" t="n"/>
      <c r="Z238" s="446" t="n"/>
      <c r="AA238" s="446" t="n"/>
      <c r="AB238" s="446" t="n"/>
      <c r="AC238" s="446" t="n"/>
      <c r="AD238" s="446" t="n"/>
      <c r="AE238" s="446" t="n"/>
      <c r="AF238" s="446" t="n"/>
      <c r="AG238" s="446" t="n"/>
      <c r="AH238" s="446" t="n"/>
      <c r="AI238" s="446" t="n"/>
      <c r="AJ238" s="446" t="n"/>
      <c r="AK238" s="446" t="n"/>
      <c r="AL238" s="446" t="n"/>
      <c r="AM238" s="446" t="n"/>
      <c r="AN238" s="446" t="n"/>
      <c r="AO238" s="446" t="n"/>
      <c r="AP238" s="445" t="n"/>
      <c r="AQ238" s="445" t="n"/>
      <c r="AR238" s="2523" t="n"/>
      <c r="AS238" s="2519" t="n"/>
      <c r="AT238" s="440" t="n"/>
      <c r="AU238" s="440" t="n"/>
      <c r="BC238" s="3224" t="n"/>
      <c r="BL238" s="2061" t="n"/>
    </row>
    <row r="239" ht="15" customHeight="1" s="2885">
      <c r="A239" s="440" t="n"/>
      <c r="B239" s="1196" t="n"/>
      <c r="C239" s="440" t="n"/>
      <c r="D239" s="440" t="n"/>
      <c r="E239" s="2237" t="n"/>
      <c r="F239" s="446" t="n"/>
      <c r="G239" s="446" t="n"/>
      <c r="H239" s="446" t="n"/>
      <c r="I239" s="446" t="n"/>
      <c r="J239" s="446" t="n"/>
      <c r="K239" s="446" t="n"/>
      <c r="L239" s="446" t="n"/>
      <c r="M239" s="446" t="n"/>
      <c r="N239" s="446" t="n"/>
      <c r="O239" s="446" t="n"/>
      <c r="P239" s="446" t="n"/>
      <c r="Q239" s="446" t="n"/>
      <c r="R239" s="446" t="n"/>
      <c r="S239" s="446" t="n"/>
      <c r="T239" s="446" t="n"/>
      <c r="U239" s="446" t="n"/>
      <c r="V239" s="446" t="n"/>
      <c r="W239" s="446" t="n"/>
      <c r="X239" s="446" t="n"/>
      <c r="Y239" s="446" t="n"/>
      <c r="Z239" s="446" t="n"/>
      <c r="AA239" s="446" t="n"/>
      <c r="AB239" s="446" t="n"/>
      <c r="AC239" s="446" t="n"/>
      <c r="AD239" s="446" t="n"/>
      <c r="AE239" s="446" t="n"/>
      <c r="AF239" s="446" t="n"/>
      <c r="AG239" s="446" t="n"/>
      <c r="AH239" s="446" t="n"/>
      <c r="AI239" s="446" t="n"/>
      <c r="AJ239" s="446" t="n"/>
      <c r="AK239" s="446" t="n"/>
      <c r="AL239" s="446" t="n"/>
      <c r="AM239" s="446" t="n"/>
      <c r="AN239" s="446" t="n"/>
      <c r="AO239" s="446" t="n"/>
      <c r="AP239" s="445" t="n"/>
      <c r="AQ239" s="445" t="n"/>
      <c r="AR239" s="2523" t="n"/>
      <c r="AS239" s="2519" t="n"/>
      <c r="AT239" s="440" t="n"/>
      <c r="AU239" s="440" t="n"/>
      <c r="BC239" s="3224" t="n"/>
      <c r="BL239" s="2061" t="n"/>
    </row>
    <row r="240" ht="15" customFormat="1" customHeight="1" s="300">
      <c r="A240" s="447" t="n"/>
      <c r="B240" s="1193" t="n"/>
      <c r="C240" s="447" t="n"/>
      <c r="D240" s="440" t="n"/>
      <c r="E240" s="2235" t="n"/>
      <c r="F240" s="2060" t="n"/>
      <c r="G240" s="2060" t="n"/>
      <c r="H240" s="2060" t="n"/>
      <c r="I240" s="2060" t="n"/>
      <c r="J240" s="2060" t="n"/>
      <c r="K240" s="2060" t="n"/>
      <c r="L240" s="2060" t="n"/>
      <c r="M240" s="2060" t="n"/>
      <c r="N240" s="2060" t="n"/>
      <c r="O240" s="2060" t="n"/>
      <c r="P240" s="2060" t="n"/>
      <c r="Q240" s="2060" t="n"/>
      <c r="R240" s="2060" t="n"/>
      <c r="S240" s="2060" t="n"/>
      <c r="T240" s="2060" t="n"/>
      <c r="U240" s="2060" t="n"/>
      <c r="V240" s="2060" t="n"/>
      <c r="W240" s="2060" t="n"/>
      <c r="X240" s="2060" t="n"/>
      <c r="Y240" s="2060" t="n"/>
      <c r="Z240" s="2060" t="n"/>
      <c r="AA240" s="2060" t="n"/>
      <c r="AB240" s="2060" t="n"/>
      <c r="AC240" s="2060" t="n"/>
      <c r="AD240" s="2060" t="n"/>
      <c r="AE240" s="2060" t="n"/>
      <c r="AF240" s="2060" t="n"/>
      <c r="AG240" s="2060" t="n"/>
      <c r="AH240" s="2060" t="n"/>
      <c r="AI240" s="2060" t="n"/>
      <c r="AJ240" s="2060" t="n"/>
      <c r="AK240" s="2060" t="n"/>
      <c r="AL240" s="2060" t="n"/>
      <c r="AM240" s="2060" t="n"/>
      <c r="AN240" s="2060" t="n"/>
      <c r="AO240" s="2060" t="n"/>
      <c r="AP240" s="1286" t="n"/>
      <c r="AQ240" s="1286" t="n"/>
      <c r="AR240" s="2524" t="n"/>
      <c r="AS240" s="2522" t="n"/>
      <c r="AT240" s="447" t="n"/>
      <c r="AU240" s="447" t="n"/>
      <c r="BC240" s="3224" t="n"/>
      <c r="BL240" s="2062" t="n"/>
    </row>
    <row r="241" ht="15" customFormat="1" customHeight="1" s="300">
      <c r="A241" s="447" t="n"/>
      <c r="B241" s="1193" t="n"/>
      <c r="C241" s="447" t="n"/>
      <c r="D241" s="440" t="n"/>
      <c r="E241" s="2235" t="n"/>
      <c r="F241" s="2060" t="n"/>
      <c r="G241" s="2060" t="n"/>
      <c r="H241" s="2060" t="n"/>
      <c r="I241" s="2060" t="n"/>
      <c r="J241" s="2060" t="n"/>
      <c r="K241" s="2060" t="n"/>
      <c r="L241" s="2060" t="n"/>
      <c r="M241" s="2060" t="n"/>
      <c r="N241" s="2060" t="n"/>
      <c r="O241" s="2060" t="n"/>
      <c r="P241" s="2060" t="n"/>
      <c r="Q241" s="2060" t="n"/>
      <c r="R241" s="2060" t="n"/>
      <c r="S241" s="2060" t="n"/>
      <c r="T241" s="2060" t="n"/>
      <c r="U241" s="2060" t="n"/>
      <c r="V241" s="2060" t="n"/>
      <c r="W241" s="2060" t="n"/>
      <c r="X241" s="2060" t="n"/>
      <c r="Y241" s="2060" t="n"/>
      <c r="Z241" s="2060" t="n"/>
      <c r="AA241" s="2060" t="n"/>
      <c r="AB241" s="2060" t="n"/>
      <c r="AC241" s="2060" t="n"/>
      <c r="AD241" s="2060" t="n"/>
      <c r="AE241" s="2060" t="n"/>
      <c r="AF241" s="2060" t="n"/>
      <c r="AG241" s="2060" t="n"/>
      <c r="AH241" s="2060" t="n"/>
      <c r="AI241" s="2060" t="n"/>
      <c r="AJ241" s="2060" t="n"/>
      <c r="AK241" s="2060" t="n"/>
      <c r="AL241" s="2060" t="n"/>
      <c r="AM241" s="2060" t="n"/>
      <c r="AN241" s="2060" t="n"/>
      <c r="AO241" s="2060" t="n"/>
      <c r="AP241" s="1286" t="n"/>
      <c r="AQ241" s="1286" t="n"/>
      <c r="AR241" s="2524" t="n"/>
      <c r="AS241" s="2522" t="n"/>
      <c r="AT241" s="447" t="n"/>
      <c r="AU241" s="447" t="n"/>
      <c r="BC241" s="3224" t="n"/>
      <c r="BL241" s="2062" t="n"/>
    </row>
    <row r="242" ht="15" customHeight="1" s="2885">
      <c r="A242" s="440" t="n"/>
      <c r="B242" s="1196" t="n"/>
      <c r="C242" s="440" t="n"/>
      <c r="D242" s="440" t="n"/>
      <c r="E242" s="2235" t="n"/>
      <c r="F242" s="446" t="n"/>
      <c r="G242" s="446" t="n"/>
      <c r="H242" s="446" t="n"/>
      <c r="I242" s="446" t="n"/>
      <c r="J242" s="446" t="n"/>
      <c r="K242" s="446" t="n"/>
      <c r="L242" s="446" t="n"/>
      <c r="M242" s="446" t="n"/>
      <c r="N242" s="446" t="n"/>
      <c r="O242" s="446" t="n"/>
      <c r="P242" s="446" t="n"/>
      <c r="Q242" s="446" t="n"/>
      <c r="R242" s="446" t="n"/>
      <c r="S242" s="446" t="n"/>
      <c r="T242" s="446" t="n"/>
      <c r="U242" s="446" t="n"/>
      <c r="V242" s="446" t="n"/>
      <c r="W242" s="446" t="n"/>
      <c r="X242" s="446" t="n"/>
      <c r="Y242" s="446" t="n"/>
      <c r="Z242" s="446" t="n"/>
      <c r="AA242" s="446" t="n"/>
      <c r="AB242" s="446" t="n"/>
      <c r="AC242" s="446" t="n"/>
      <c r="AD242" s="446" t="n"/>
      <c r="AE242" s="446" t="n"/>
      <c r="AF242" s="446" t="n"/>
      <c r="AG242" s="446" t="n"/>
      <c r="AH242" s="446" t="n"/>
      <c r="AI242" s="446" t="n"/>
      <c r="AJ242" s="446" t="n"/>
      <c r="AK242" s="446" t="n"/>
      <c r="AL242" s="446" t="n"/>
      <c r="AM242" s="446" t="n"/>
      <c r="AN242" s="446" t="n"/>
      <c r="AO242" s="446" t="n"/>
      <c r="AP242" s="445" t="n"/>
      <c r="AQ242" s="445" t="n"/>
      <c r="AR242" s="2523" t="n"/>
      <c r="AS242" s="2519" t="n"/>
      <c r="AT242" s="440" t="n"/>
      <c r="AU242" s="440" t="n"/>
      <c r="BC242" s="3224" t="n"/>
      <c r="BL242" s="2061" t="n"/>
    </row>
    <row r="243" ht="15" customHeight="1" s="2885">
      <c r="A243" s="440" t="n"/>
      <c r="B243" s="1196" t="n"/>
      <c r="C243" s="440" t="n"/>
      <c r="D243" s="440" t="n"/>
      <c r="E243" s="2237" t="n"/>
      <c r="F243" s="446" t="n"/>
      <c r="G243" s="446" t="n"/>
      <c r="H243" s="446" t="n"/>
      <c r="I243" s="446" t="n"/>
      <c r="J243" s="446" t="n"/>
      <c r="K243" s="446" t="n"/>
      <c r="L243" s="446" t="n"/>
      <c r="M243" s="446" t="n"/>
      <c r="N243" s="446" t="n"/>
      <c r="O243" s="446" t="n"/>
      <c r="P243" s="446" t="n"/>
      <c r="Q243" s="446" t="n"/>
      <c r="R243" s="446" t="n"/>
      <c r="S243" s="446" t="n"/>
      <c r="T243" s="446" t="n"/>
      <c r="U243" s="446" t="n"/>
      <c r="V243" s="446" t="n"/>
      <c r="W243" s="446" t="n"/>
      <c r="X243" s="446" t="n"/>
      <c r="Y243" s="446" t="n"/>
      <c r="Z243" s="446" t="n"/>
      <c r="AA243" s="446" t="n"/>
      <c r="AB243" s="446" t="n"/>
      <c r="AC243" s="446" t="n"/>
      <c r="AD243" s="446" t="n"/>
      <c r="AE243" s="446" t="n"/>
      <c r="AF243" s="446" t="n"/>
      <c r="AG243" s="446" t="n"/>
      <c r="AH243" s="446" t="n"/>
      <c r="AI243" s="446" t="n"/>
      <c r="AJ243" s="446" t="n"/>
      <c r="AK243" s="446" t="n"/>
      <c r="AL243" s="446" t="n"/>
      <c r="AM243" s="446" t="n"/>
      <c r="AN243" s="446" t="n"/>
      <c r="AO243" s="446" t="n"/>
      <c r="AP243" s="445" t="n"/>
      <c r="AQ243" s="445" t="n"/>
      <c r="AR243" s="2523" t="n"/>
      <c r="AS243" s="2519" t="n"/>
      <c r="AT243" s="440" t="n"/>
      <c r="AU243" s="440" t="n"/>
      <c r="BC243" s="3224" t="n"/>
      <c r="BL243" s="2061" t="n"/>
    </row>
    <row r="244" ht="15" customHeight="1" s="2885">
      <c r="A244" s="440" t="n"/>
      <c r="B244" s="1196" t="n"/>
      <c r="C244" s="440" t="n"/>
      <c r="D244" s="440" t="n"/>
      <c r="E244" s="2237" t="n"/>
      <c r="F244" s="446" t="n"/>
      <c r="G244" s="446" t="n"/>
      <c r="H244" s="446" t="n"/>
      <c r="I244" s="446" t="n"/>
      <c r="J244" s="446" t="n"/>
      <c r="K244" s="446" t="n"/>
      <c r="L244" s="446" t="n"/>
      <c r="M244" s="446" t="n"/>
      <c r="N244" s="446" t="n"/>
      <c r="O244" s="446" t="n"/>
      <c r="P244" s="446" t="n"/>
      <c r="Q244" s="446" t="n"/>
      <c r="R244" s="446" t="n"/>
      <c r="S244" s="446" t="n"/>
      <c r="T244" s="446" t="n"/>
      <c r="U244" s="446" t="n"/>
      <c r="V244" s="446" t="n"/>
      <c r="W244" s="446" t="n"/>
      <c r="X244" s="446" t="n"/>
      <c r="Y244" s="446" t="n"/>
      <c r="Z244" s="446" t="n"/>
      <c r="AA244" s="446" t="n"/>
      <c r="AB244" s="446" t="n"/>
      <c r="AC244" s="446" t="n"/>
      <c r="AD244" s="446" t="n"/>
      <c r="AE244" s="446" t="n"/>
      <c r="AF244" s="446" t="n"/>
      <c r="AG244" s="446" t="n"/>
      <c r="AH244" s="446" t="n"/>
      <c r="AI244" s="446" t="n"/>
      <c r="AJ244" s="446" t="n"/>
      <c r="AK244" s="446" t="n"/>
      <c r="AL244" s="446" t="n"/>
      <c r="AM244" s="446" t="n"/>
      <c r="AN244" s="446" t="n"/>
      <c r="AO244" s="446" t="n"/>
      <c r="AP244" s="445" t="n"/>
      <c r="AQ244" s="445" t="n"/>
      <c r="AR244" s="2523" t="n"/>
      <c r="AS244" s="2519" t="n"/>
      <c r="AT244" s="440" t="n"/>
      <c r="AU244" s="440" t="n"/>
      <c r="BC244" s="3224" t="n"/>
      <c r="BL244" s="2061" t="n"/>
    </row>
    <row r="245" ht="15" customHeight="1" s="2885">
      <c r="A245" s="440" t="n"/>
      <c r="B245" s="1196" t="n"/>
      <c r="C245" s="440" t="n"/>
      <c r="D245" s="440" t="n"/>
      <c r="E245" s="2237" t="n"/>
      <c r="F245" s="446" t="n"/>
      <c r="G245" s="446" t="n"/>
      <c r="H245" s="446" t="n"/>
      <c r="I245" s="446" t="n"/>
      <c r="J245" s="446" t="n"/>
      <c r="K245" s="446" t="n"/>
      <c r="L245" s="446" t="n"/>
      <c r="M245" s="446" t="n"/>
      <c r="N245" s="446" t="n"/>
      <c r="O245" s="446" t="n"/>
      <c r="P245" s="446" t="n"/>
      <c r="Q245" s="446" t="n"/>
      <c r="R245" s="446" t="n"/>
      <c r="S245" s="446" t="n"/>
      <c r="T245" s="446" t="n"/>
      <c r="U245" s="446" t="n"/>
      <c r="V245" s="446" t="n"/>
      <c r="W245" s="446" t="n"/>
      <c r="X245" s="446" t="n"/>
      <c r="Y245" s="446" t="n"/>
      <c r="Z245" s="446" t="n"/>
      <c r="AA245" s="446" t="n"/>
      <c r="AB245" s="446" t="n"/>
      <c r="AC245" s="446" t="n"/>
      <c r="AD245" s="446" t="n"/>
      <c r="AE245" s="446" t="n"/>
      <c r="AF245" s="446" t="n"/>
      <c r="AG245" s="446" t="n"/>
      <c r="AH245" s="446" t="n"/>
      <c r="AI245" s="446" t="n"/>
      <c r="AJ245" s="446" t="n"/>
      <c r="AK245" s="446" t="n"/>
      <c r="AL245" s="446" t="n"/>
      <c r="AM245" s="446" t="n"/>
      <c r="AN245" s="446" t="n"/>
      <c r="AO245" s="446" t="n"/>
      <c r="AP245" s="445" t="n"/>
      <c r="AQ245" s="445" t="n"/>
      <c r="AR245" s="2523" t="n"/>
      <c r="AS245" s="2519" t="n"/>
      <c r="AT245" s="440" t="n"/>
      <c r="AU245" s="440" t="n"/>
      <c r="BC245" s="3224" t="n"/>
      <c r="BL245" s="2061" t="n"/>
    </row>
    <row r="246" ht="15" customHeight="1" s="2885">
      <c r="A246" s="440" t="n"/>
      <c r="B246" s="1196" t="n"/>
      <c r="C246" s="440" t="n"/>
      <c r="D246" s="440" t="n"/>
      <c r="E246" s="2237" t="n"/>
      <c r="F246" s="446" t="n"/>
      <c r="G246" s="446" t="n"/>
      <c r="H246" s="446" t="n"/>
      <c r="I246" s="446" t="n"/>
      <c r="J246" s="446" t="n"/>
      <c r="K246" s="446" t="n"/>
      <c r="L246" s="446" t="n"/>
      <c r="M246" s="446" t="n"/>
      <c r="N246" s="446" t="n"/>
      <c r="O246" s="446" t="n"/>
      <c r="P246" s="446" t="n"/>
      <c r="Q246" s="446" t="n"/>
      <c r="R246" s="446" t="n"/>
      <c r="S246" s="446" t="n"/>
      <c r="T246" s="446" t="n"/>
      <c r="U246" s="446" t="n"/>
      <c r="V246" s="446" t="n"/>
      <c r="W246" s="446" t="n"/>
      <c r="X246" s="446" t="n"/>
      <c r="Y246" s="446" t="n"/>
      <c r="Z246" s="446" t="n"/>
      <c r="AA246" s="446" t="n"/>
      <c r="AB246" s="446" t="n"/>
      <c r="AC246" s="446" t="n"/>
      <c r="AD246" s="446" t="n"/>
      <c r="AE246" s="446" t="n"/>
      <c r="AF246" s="446" t="n"/>
      <c r="AG246" s="446" t="n"/>
      <c r="AH246" s="446" t="n"/>
      <c r="AI246" s="446" t="n"/>
      <c r="AJ246" s="446" t="n"/>
      <c r="AK246" s="446" t="n"/>
      <c r="AL246" s="446" t="n"/>
      <c r="AM246" s="446" t="n"/>
      <c r="AN246" s="446" t="n"/>
      <c r="AO246" s="446" t="n"/>
      <c r="AP246" s="445" t="n"/>
      <c r="AQ246" s="445" t="n"/>
      <c r="AR246" s="2523" t="n"/>
      <c r="AS246" s="2519" t="n"/>
      <c r="AT246" s="440" t="n"/>
      <c r="AU246" s="440" t="n"/>
      <c r="BC246" s="3224" t="n"/>
      <c r="BL246" s="2061" t="n"/>
    </row>
    <row r="247" ht="15" customHeight="1" s="2885">
      <c r="A247" s="440" t="n"/>
      <c r="B247" s="1196" t="n"/>
      <c r="C247" s="440" t="n"/>
      <c r="D247" s="440" t="n"/>
      <c r="E247" s="2237" t="n"/>
      <c r="F247" s="446" t="n"/>
      <c r="G247" s="446" t="n"/>
      <c r="H247" s="446" t="n"/>
      <c r="I247" s="446" t="n"/>
      <c r="J247" s="446" t="n"/>
      <c r="K247" s="446" t="n"/>
      <c r="L247" s="446" t="n"/>
      <c r="M247" s="446" t="n"/>
      <c r="N247" s="446" t="n"/>
      <c r="O247" s="446" t="n"/>
      <c r="P247" s="446" t="n"/>
      <c r="Q247" s="446" t="n"/>
      <c r="R247" s="446" t="n"/>
      <c r="S247" s="446" t="n"/>
      <c r="T247" s="446" t="n"/>
      <c r="U247" s="446" t="n"/>
      <c r="V247" s="446" t="n"/>
      <c r="W247" s="446" t="n"/>
      <c r="X247" s="446" t="n"/>
      <c r="Y247" s="446" t="n"/>
      <c r="Z247" s="446" t="n"/>
      <c r="AA247" s="446" t="n"/>
      <c r="AB247" s="446" t="n"/>
      <c r="AC247" s="446" t="n"/>
      <c r="AD247" s="446" t="n"/>
      <c r="AE247" s="446" t="n"/>
      <c r="AF247" s="446" t="n"/>
      <c r="AG247" s="446" t="n"/>
      <c r="AH247" s="446" t="n"/>
      <c r="AI247" s="446" t="n"/>
      <c r="AJ247" s="446" t="n"/>
      <c r="AK247" s="446" t="n"/>
      <c r="AL247" s="446" t="n"/>
      <c r="AM247" s="446" t="n"/>
      <c r="AN247" s="446" t="n"/>
      <c r="AO247" s="446" t="n"/>
      <c r="AP247" s="445" t="n"/>
      <c r="AQ247" s="445" t="n"/>
      <c r="AR247" s="2523" t="n"/>
      <c r="AS247" s="2519" t="n"/>
      <c r="AT247" s="440" t="n"/>
      <c r="AU247" s="440" t="n"/>
      <c r="BC247" s="3224" t="n"/>
      <c r="BL247" s="2061" t="n"/>
    </row>
    <row r="248" ht="15" customHeight="1" s="2885">
      <c r="A248" s="440" t="n"/>
      <c r="B248" s="1196" t="n"/>
      <c r="C248" s="440" t="n"/>
      <c r="D248" s="440" t="n"/>
      <c r="E248" s="2237" t="n"/>
      <c r="F248" s="446" t="n"/>
      <c r="G248" s="446" t="n"/>
      <c r="H248" s="446" t="n"/>
      <c r="I248" s="446" t="n"/>
      <c r="J248" s="446" t="n"/>
      <c r="K248" s="446" t="n"/>
      <c r="L248" s="446" t="n"/>
      <c r="M248" s="446" t="n"/>
      <c r="N248" s="446" t="n"/>
      <c r="O248" s="446" t="n"/>
      <c r="P248" s="446" t="n"/>
      <c r="Q248" s="446" t="n"/>
      <c r="R248" s="446" t="n"/>
      <c r="S248" s="446" t="n"/>
      <c r="T248" s="446" t="n"/>
      <c r="U248" s="446" t="n"/>
      <c r="V248" s="446" t="n"/>
      <c r="W248" s="446" t="n"/>
      <c r="X248" s="446" t="n"/>
      <c r="Y248" s="446" t="n"/>
      <c r="Z248" s="446" t="n"/>
      <c r="AA248" s="446" t="n"/>
      <c r="AB248" s="446" t="n"/>
      <c r="AC248" s="446" t="n"/>
      <c r="AD248" s="446" t="n"/>
      <c r="AE248" s="446" t="n"/>
      <c r="AF248" s="446" t="n"/>
      <c r="AG248" s="446" t="n"/>
      <c r="AH248" s="446" t="n"/>
      <c r="AI248" s="446" t="n"/>
      <c r="AJ248" s="446" t="n"/>
      <c r="AK248" s="446" t="n"/>
      <c r="AL248" s="446" t="n"/>
      <c r="AM248" s="446" t="n"/>
      <c r="AN248" s="446" t="n"/>
      <c r="AO248" s="446" t="n"/>
      <c r="AP248" s="445" t="n"/>
      <c r="AQ248" s="445" t="n"/>
      <c r="AR248" s="2523" t="n"/>
      <c r="AS248" s="2519" t="n"/>
      <c r="AT248" s="440" t="n"/>
      <c r="AU248" s="440" t="n"/>
      <c r="BC248" s="3224" t="n"/>
      <c r="BL248" s="2061" t="n"/>
    </row>
    <row r="249" ht="15" customHeight="1" s="2885">
      <c r="A249" s="440" t="n"/>
      <c r="B249" s="1196" t="n"/>
      <c r="C249" s="440" t="n"/>
      <c r="D249" s="440" t="n"/>
      <c r="E249" s="2237" t="n"/>
      <c r="F249" s="446" t="n"/>
      <c r="G249" s="446" t="n"/>
      <c r="H249" s="446" t="n"/>
      <c r="I249" s="446" t="n"/>
      <c r="J249" s="446" t="n"/>
      <c r="K249" s="446" t="n"/>
      <c r="L249" s="446" t="n"/>
      <c r="M249" s="446" t="n"/>
      <c r="N249" s="446" t="n"/>
      <c r="O249" s="446" t="n"/>
      <c r="P249" s="446" t="n"/>
      <c r="Q249" s="446" t="n"/>
      <c r="R249" s="446" t="n"/>
      <c r="S249" s="446" t="n"/>
      <c r="T249" s="446" t="n"/>
      <c r="U249" s="446" t="n"/>
      <c r="V249" s="446" t="n"/>
      <c r="W249" s="446" t="n"/>
      <c r="X249" s="446" t="n"/>
      <c r="Y249" s="446" t="n"/>
      <c r="Z249" s="446" t="n"/>
      <c r="AA249" s="446" t="n"/>
      <c r="AB249" s="446" t="n"/>
      <c r="AC249" s="446" t="n"/>
      <c r="AD249" s="446" t="n"/>
      <c r="AE249" s="446" t="n"/>
      <c r="AF249" s="446" t="n"/>
      <c r="AG249" s="446" t="n"/>
      <c r="AH249" s="446" t="n"/>
      <c r="AI249" s="446" t="n"/>
      <c r="AJ249" s="446" t="n"/>
      <c r="AK249" s="446" t="n"/>
      <c r="AL249" s="446" t="n"/>
      <c r="AM249" s="446" t="n"/>
      <c r="AN249" s="446" t="n"/>
      <c r="AO249" s="446" t="n"/>
      <c r="AP249" s="445" t="n"/>
      <c r="AQ249" s="445" t="n"/>
      <c r="AR249" s="2523" t="n"/>
      <c r="AS249" s="2519" t="n"/>
      <c r="AT249" s="440" t="n"/>
      <c r="AU249" s="440" t="n"/>
      <c r="BC249" s="3224" t="n"/>
      <c r="BL249" s="2061" t="n"/>
    </row>
    <row r="250" ht="15" customFormat="1" customHeight="1" s="300">
      <c r="A250" s="447" t="n"/>
      <c r="B250" s="1193" t="n"/>
      <c r="C250" s="447" t="n"/>
      <c r="D250" s="440" t="n"/>
      <c r="E250" s="2235" t="n"/>
      <c r="F250" s="2060" t="n"/>
      <c r="G250" s="2060" t="n"/>
      <c r="H250" s="2060" t="n"/>
      <c r="I250" s="2060" t="n"/>
      <c r="J250" s="2060" t="n"/>
      <c r="K250" s="2060" t="n"/>
      <c r="L250" s="2060" t="n"/>
      <c r="M250" s="2060" t="n"/>
      <c r="N250" s="2060" t="n"/>
      <c r="O250" s="2060" t="n"/>
      <c r="P250" s="2060" t="n"/>
      <c r="Q250" s="2060" t="n"/>
      <c r="R250" s="2060" t="n"/>
      <c r="S250" s="2060" t="n"/>
      <c r="T250" s="2060" t="n"/>
      <c r="U250" s="2060" t="n"/>
      <c r="V250" s="2060" t="n"/>
      <c r="W250" s="2060" t="n"/>
      <c r="X250" s="2060" t="n"/>
      <c r="Y250" s="2060" t="n"/>
      <c r="Z250" s="2060" t="n"/>
      <c r="AA250" s="2060" t="n"/>
      <c r="AB250" s="2060" t="n"/>
      <c r="AC250" s="2060" t="n"/>
      <c r="AD250" s="2060" t="n"/>
      <c r="AE250" s="2060" t="n"/>
      <c r="AF250" s="2060" t="n"/>
      <c r="AG250" s="2060" t="n"/>
      <c r="AH250" s="2060" t="n"/>
      <c r="AI250" s="2060" t="n"/>
      <c r="AJ250" s="2060" t="n"/>
      <c r="AK250" s="2060" t="n"/>
      <c r="AL250" s="2060" t="n"/>
      <c r="AM250" s="2060" t="n"/>
      <c r="AN250" s="2060" t="n"/>
      <c r="AO250" s="2060" t="n"/>
      <c r="AP250" s="1286" t="n"/>
      <c r="AQ250" s="1286" t="n"/>
      <c r="AR250" s="2524" t="n"/>
      <c r="AS250" s="2522" t="n"/>
      <c r="AT250" s="447" t="n"/>
      <c r="AU250" s="447" t="n"/>
      <c r="BC250" s="3224" t="n"/>
      <c r="BL250" s="2062" t="n"/>
    </row>
    <row r="251" ht="15" customHeight="1" s="2885">
      <c r="A251" s="440" t="n"/>
      <c r="B251" s="1196" t="n"/>
      <c r="C251" s="440" t="n"/>
      <c r="D251" s="440" t="n"/>
      <c r="E251" s="2235" t="n"/>
      <c r="F251" s="446" t="n"/>
      <c r="G251" s="446" t="n"/>
      <c r="H251" s="446" t="n"/>
      <c r="I251" s="446" t="n"/>
      <c r="J251" s="446" t="n"/>
      <c r="K251" s="446" t="n"/>
      <c r="L251" s="446" t="n"/>
      <c r="M251" s="446" t="n"/>
      <c r="N251" s="446" t="n"/>
      <c r="O251" s="446" t="n"/>
      <c r="P251" s="446" t="n"/>
      <c r="Q251" s="446" t="n"/>
      <c r="R251" s="446" t="n"/>
      <c r="S251" s="446" t="n"/>
      <c r="T251" s="446" t="n"/>
      <c r="U251" s="446" t="n"/>
      <c r="V251" s="446" t="n"/>
      <c r="W251" s="446" t="n"/>
      <c r="X251" s="446" t="n"/>
      <c r="Y251" s="446" t="n"/>
      <c r="Z251" s="446" t="n"/>
      <c r="AA251" s="446" t="n"/>
      <c r="AB251" s="446" t="n"/>
      <c r="AC251" s="446" t="n"/>
      <c r="AD251" s="446" t="n"/>
      <c r="AE251" s="446" t="n"/>
      <c r="AF251" s="446" t="n"/>
      <c r="AG251" s="446" t="n"/>
      <c r="AH251" s="446" t="n"/>
      <c r="AI251" s="446" t="n"/>
      <c r="AJ251" s="446" t="n"/>
      <c r="AK251" s="446" t="n"/>
      <c r="AL251" s="446" t="n"/>
      <c r="AM251" s="446" t="n"/>
      <c r="AN251" s="446" t="n"/>
      <c r="AO251" s="446" t="n"/>
      <c r="AP251" s="445" t="n"/>
      <c r="AQ251" s="445" t="n"/>
      <c r="AR251" s="2627" t="n"/>
      <c r="AS251" s="2519" t="n"/>
      <c r="AT251" s="440" t="n"/>
      <c r="AU251" s="440" t="n"/>
      <c r="BC251" s="3224" t="n"/>
      <c r="BL251" s="2061" t="n"/>
    </row>
    <row r="252" ht="15" customHeight="1" s="2885">
      <c r="A252" s="440" t="n"/>
      <c r="B252" s="1196" t="n"/>
      <c r="C252" s="440" t="n"/>
      <c r="D252" s="440" t="n"/>
      <c r="E252" s="2237" t="n"/>
      <c r="F252" s="446" t="n"/>
      <c r="G252" s="446" t="n"/>
      <c r="H252" s="446" t="n"/>
      <c r="I252" s="446" t="n"/>
      <c r="J252" s="446" t="n"/>
      <c r="K252" s="446" t="n"/>
      <c r="L252" s="446" t="n"/>
      <c r="M252" s="446" t="n"/>
      <c r="N252" s="446" t="n"/>
      <c r="O252" s="446" t="n"/>
      <c r="P252" s="446" t="n"/>
      <c r="Q252" s="446" t="n"/>
      <c r="R252" s="446" t="n"/>
      <c r="S252" s="446" t="n"/>
      <c r="T252" s="446" t="n"/>
      <c r="U252" s="446" t="n"/>
      <c r="V252" s="446" t="n"/>
      <c r="W252" s="446" t="n"/>
      <c r="X252" s="446" t="n"/>
      <c r="Y252" s="446" t="n"/>
      <c r="Z252" s="446" t="n"/>
      <c r="AA252" s="446" t="n"/>
      <c r="AB252" s="446" t="n"/>
      <c r="AC252" s="446" t="n"/>
      <c r="AD252" s="446" t="n"/>
      <c r="AE252" s="446" t="n"/>
      <c r="AF252" s="446" t="n"/>
      <c r="AG252" s="446" t="n"/>
      <c r="AH252" s="446" t="n"/>
      <c r="AI252" s="446" t="n"/>
      <c r="AJ252" s="446" t="n"/>
      <c r="AK252" s="446" t="n"/>
      <c r="AL252" s="446" t="n"/>
      <c r="AM252" s="446" t="n"/>
      <c r="AN252" s="446" t="n"/>
      <c r="AO252" s="446" t="n"/>
      <c r="AP252" s="445" t="n"/>
      <c r="AQ252" s="445" t="n"/>
      <c r="AR252" s="2523" t="n"/>
      <c r="AS252" s="2628" t="n"/>
      <c r="AT252" s="440" t="n"/>
      <c r="AU252" s="440" t="n"/>
      <c r="BC252" s="3224" t="n"/>
      <c r="BL252" s="2061" t="n"/>
    </row>
    <row r="253" ht="15" customHeight="1" s="2885">
      <c r="A253" s="440" t="n"/>
      <c r="B253" s="1196" t="n"/>
      <c r="C253" s="440" t="n"/>
      <c r="D253" s="440" t="n"/>
      <c r="E253" s="2237" t="n"/>
      <c r="F253" s="446" t="n"/>
      <c r="G253" s="446" t="n"/>
      <c r="H253" s="446" t="n"/>
      <c r="I253" s="446" t="n"/>
      <c r="J253" s="446" t="n"/>
      <c r="K253" s="446" t="n"/>
      <c r="L253" s="446" t="n"/>
      <c r="M253" s="446" t="n"/>
      <c r="N253" s="446" t="n"/>
      <c r="O253" s="446" t="n"/>
      <c r="P253" s="446" t="n"/>
      <c r="Q253" s="446" t="n"/>
      <c r="R253" s="446" t="n"/>
      <c r="S253" s="446" t="n"/>
      <c r="T253" s="446" t="n"/>
      <c r="U253" s="446" t="n"/>
      <c r="V253" s="446" t="n"/>
      <c r="W253" s="446" t="n"/>
      <c r="X253" s="446" t="n"/>
      <c r="Y253" s="446" t="n"/>
      <c r="Z253" s="446" t="n"/>
      <c r="AA253" s="446" t="n"/>
      <c r="AB253" s="446" t="n"/>
      <c r="AC253" s="446" t="n"/>
      <c r="AD253" s="446" t="n"/>
      <c r="AE253" s="446" t="n"/>
      <c r="AF253" s="446" t="n"/>
      <c r="AG253" s="446" t="n"/>
      <c r="AH253" s="446" t="n"/>
      <c r="AI253" s="446" t="n"/>
      <c r="AJ253" s="446" t="n"/>
      <c r="AK253" s="446" t="n"/>
      <c r="AL253" s="446" t="n"/>
      <c r="AM253" s="446" t="n"/>
      <c r="AN253" s="446" t="n"/>
      <c r="AO253" s="446" t="n"/>
      <c r="AP253" s="445" t="n"/>
      <c r="AQ253" s="445" t="n"/>
      <c r="AR253" s="2523" t="n"/>
      <c r="AS253" s="2628" t="n"/>
      <c r="AT253" s="440" t="n"/>
      <c r="AU253" s="440" t="n"/>
      <c r="BC253" s="3224" t="n"/>
      <c r="BL253" s="2061" t="n"/>
    </row>
    <row r="254" ht="15" customHeight="1" s="2885">
      <c r="A254" s="440" t="n"/>
      <c r="B254" s="1196" t="n"/>
      <c r="C254" s="440" t="n"/>
      <c r="D254" s="440" t="n"/>
      <c r="E254" s="2235" t="n"/>
      <c r="F254" s="2060" t="n"/>
      <c r="G254" s="2060" t="n"/>
      <c r="H254" s="2060" t="n"/>
      <c r="I254" s="2060" t="n"/>
      <c r="J254" s="2060" t="n"/>
      <c r="K254" s="2060" t="n"/>
      <c r="L254" s="2060" t="n"/>
      <c r="M254" s="2060" t="n"/>
      <c r="N254" s="2060" t="n"/>
      <c r="O254" s="2060" t="n"/>
      <c r="P254" s="2060" t="n"/>
      <c r="Q254" s="2060" t="n"/>
      <c r="R254" s="2060" t="n"/>
      <c r="S254" s="2060" t="n"/>
      <c r="T254" s="2060" t="n"/>
      <c r="U254" s="2060" t="n"/>
      <c r="V254" s="2060" t="n"/>
      <c r="W254" s="2060" t="n"/>
      <c r="X254" s="2060" t="n"/>
      <c r="Y254" s="2060" t="n"/>
      <c r="Z254" s="2060" t="n"/>
      <c r="AA254" s="2060" t="n"/>
      <c r="AB254" s="2060" t="n"/>
      <c r="AC254" s="2060" t="n"/>
      <c r="AD254" s="2060" t="n"/>
      <c r="AE254" s="2060" t="n"/>
      <c r="AF254" s="2060" t="n"/>
      <c r="AG254" s="2060" t="n"/>
      <c r="AH254" s="2060" t="n"/>
      <c r="AI254" s="2060" t="n"/>
      <c r="AJ254" s="2060" t="n"/>
      <c r="AK254" s="2060" t="n"/>
      <c r="AL254" s="2060" t="n"/>
      <c r="AM254" s="2060" t="n"/>
      <c r="AN254" s="2060" t="n"/>
      <c r="AO254" s="2060" t="n"/>
      <c r="AP254" s="445" t="n"/>
      <c r="AQ254" s="445" t="n"/>
      <c r="AR254" s="2523" t="n"/>
      <c r="AS254" s="2519" t="n"/>
      <c r="AT254" s="440" t="n"/>
      <c r="AU254" s="440" t="n"/>
      <c r="BC254" s="3224" t="n"/>
      <c r="BL254" s="2061" t="n"/>
    </row>
    <row r="255" ht="15" customHeight="1" s="2885">
      <c r="A255" s="440" t="n"/>
      <c r="B255" s="1196" t="n"/>
      <c r="C255" s="440" t="n"/>
      <c r="D255" s="440" t="n"/>
      <c r="E255" s="2235" t="n"/>
      <c r="F255" s="446" t="n"/>
      <c r="G255" s="446" t="n"/>
      <c r="H255" s="446" t="n"/>
      <c r="I255" s="446" t="n"/>
      <c r="J255" s="446" t="n"/>
      <c r="K255" s="446" t="n"/>
      <c r="L255" s="446" t="n"/>
      <c r="M255" s="446" t="n"/>
      <c r="N255" s="446" t="n"/>
      <c r="O255" s="446" t="n"/>
      <c r="P255" s="446" t="n"/>
      <c r="Q255" s="446" t="n"/>
      <c r="R255" s="446" t="n"/>
      <c r="S255" s="446" t="n"/>
      <c r="T255" s="446" t="n"/>
      <c r="U255" s="446" t="n"/>
      <c r="V255" s="446" t="n"/>
      <c r="W255" s="446" t="n"/>
      <c r="X255" s="446" t="n"/>
      <c r="Y255" s="446" t="n"/>
      <c r="Z255" s="446" t="n"/>
      <c r="AA255" s="446" t="n"/>
      <c r="AB255" s="446" t="n"/>
      <c r="AC255" s="446" t="n"/>
      <c r="AD255" s="446" t="n"/>
      <c r="AE255" s="446" t="n"/>
      <c r="AF255" s="446" t="n"/>
      <c r="AG255" s="446" t="n"/>
      <c r="AH255" s="446" t="n"/>
      <c r="AI255" s="446" t="n"/>
      <c r="AJ255" s="446" t="n"/>
      <c r="AK255" s="446" t="n"/>
      <c r="AL255" s="446" t="n"/>
      <c r="AM255" s="446" t="n"/>
      <c r="AN255" s="446" t="n"/>
      <c r="AO255" s="446" t="n"/>
      <c r="AP255" s="445" t="n"/>
      <c r="AQ255" s="445" t="n"/>
      <c r="AR255" s="2523" t="n"/>
      <c r="AS255" s="2519" t="n"/>
      <c r="AT255" s="440" t="n"/>
      <c r="AU255" s="440" t="n"/>
      <c r="BC255" s="3224" t="n"/>
      <c r="BL255" s="2061" t="n"/>
    </row>
    <row r="256" ht="15" customHeight="1" s="2885">
      <c r="A256" s="440" t="n"/>
      <c r="B256" s="1196" t="n"/>
      <c r="C256" s="440" t="n"/>
      <c r="D256" s="440" t="n"/>
      <c r="E256" s="2237" t="n"/>
      <c r="F256" s="446" t="n"/>
      <c r="G256" s="446" t="n"/>
      <c r="H256" s="446" t="n"/>
      <c r="I256" s="446" t="n"/>
      <c r="J256" s="446" t="n"/>
      <c r="K256" s="446" t="n"/>
      <c r="L256" s="446" t="n"/>
      <c r="M256" s="446" t="n"/>
      <c r="N256" s="446" t="n"/>
      <c r="O256" s="446" t="n"/>
      <c r="P256" s="446" t="n"/>
      <c r="Q256" s="446" t="n"/>
      <c r="R256" s="446" t="n"/>
      <c r="S256" s="446" t="n"/>
      <c r="T256" s="446" t="n"/>
      <c r="U256" s="446" t="n"/>
      <c r="V256" s="446" t="n"/>
      <c r="W256" s="446" t="n"/>
      <c r="X256" s="446" t="n"/>
      <c r="Y256" s="446" t="n"/>
      <c r="Z256" s="446" t="n"/>
      <c r="AA256" s="446" t="n"/>
      <c r="AB256" s="446" t="n"/>
      <c r="AC256" s="446" t="n"/>
      <c r="AD256" s="446" t="n"/>
      <c r="AE256" s="446" t="n"/>
      <c r="AF256" s="446" t="n"/>
      <c r="AG256" s="446" t="n"/>
      <c r="AH256" s="446" t="n"/>
      <c r="AI256" s="446" t="n"/>
      <c r="AJ256" s="446" t="n"/>
      <c r="AK256" s="446" t="n"/>
      <c r="AL256" s="446" t="n"/>
      <c r="AM256" s="446" t="n"/>
      <c r="AN256" s="446" t="n"/>
      <c r="AO256" s="446" t="n"/>
      <c r="AP256" s="445" t="n"/>
      <c r="AQ256" s="445" t="n"/>
      <c r="AR256" s="2523" t="n"/>
      <c r="AS256" s="2628" t="n"/>
      <c r="AT256" s="440" t="n"/>
      <c r="AU256" s="440" t="n"/>
      <c r="BC256" s="3224" t="n"/>
      <c r="BL256" s="2061" t="n"/>
    </row>
    <row r="257" ht="15" customHeight="1" s="2885">
      <c r="A257" s="440" t="n"/>
      <c r="B257" s="1196" t="n"/>
      <c r="C257" s="440" t="n"/>
      <c r="D257" s="440" t="n"/>
      <c r="E257" s="2237" t="n"/>
      <c r="F257" s="446" t="n"/>
      <c r="G257" s="446" t="n"/>
      <c r="H257" s="446" t="n"/>
      <c r="I257" s="446" t="n"/>
      <c r="J257" s="446" t="n"/>
      <c r="K257" s="446" t="n"/>
      <c r="L257" s="446" t="n"/>
      <c r="M257" s="446" t="n"/>
      <c r="N257" s="446" t="n"/>
      <c r="O257" s="446" t="n"/>
      <c r="P257" s="446" t="n"/>
      <c r="Q257" s="446" t="n"/>
      <c r="R257" s="446" t="n"/>
      <c r="S257" s="446" t="n"/>
      <c r="T257" s="446" t="n"/>
      <c r="U257" s="446" t="n"/>
      <c r="V257" s="446" t="n"/>
      <c r="W257" s="446" t="n"/>
      <c r="X257" s="446" t="n"/>
      <c r="Y257" s="446" t="n"/>
      <c r="Z257" s="446" t="n"/>
      <c r="AA257" s="446" t="n"/>
      <c r="AB257" s="446" t="n"/>
      <c r="AC257" s="446" t="n"/>
      <c r="AD257" s="446" t="n"/>
      <c r="AE257" s="446" t="n"/>
      <c r="AF257" s="446" t="n"/>
      <c r="AG257" s="446" t="n"/>
      <c r="AH257" s="446" t="n"/>
      <c r="AI257" s="446" t="n"/>
      <c r="AJ257" s="446" t="n"/>
      <c r="AK257" s="446" t="n"/>
      <c r="AL257" s="446" t="n"/>
      <c r="AM257" s="446" t="n"/>
      <c r="AN257" s="446" t="n"/>
      <c r="AO257" s="446" t="n"/>
      <c r="AP257" s="445" t="n"/>
      <c r="AQ257" s="445" t="n"/>
      <c r="AR257" s="2523" t="n"/>
      <c r="AS257" s="2628" t="n"/>
      <c r="AT257" s="440" t="n"/>
      <c r="AU257" s="440" t="n"/>
      <c r="BC257" s="3224" t="n"/>
      <c r="BL257" s="2061" t="n"/>
    </row>
    <row r="258" ht="15" customHeight="1" s="2885">
      <c r="A258" s="440" t="n"/>
      <c r="B258" s="1196" t="n"/>
      <c r="C258" s="440" t="n"/>
      <c r="D258" s="440" t="n"/>
      <c r="E258" s="2237" t="n"/>
      <c r="F258" s="446" t="n"/>
      <c r="G258" s="446" t="n"/>
      <c r="H258" s="446" t="n"/>
      <c r="I258" s="446" t="n"/>
      <c r="J258" s="446" t="n"/>
      <c r="K258" s="446" t="n"/>
      <c r="L258" s="446" t="n"/>
      <c r="M258" s="446" t="n"/>
      <c r="N258" s="446" t="n"/>
      <c r="O258" s="446" t="n"/>
      <c r="P258" s="446" t="n"/>
      <c r="Q258" s="446" t="n"/>
      <c r="R258" s="446" t="n"/>
      <c r="S258" s="446" t="n"/>
      <c r="T258" s="446" t="n"/>
      <c r="U258" s="446" t="n"/>
      <c r="V258" s="446" t="n"/>
      <c r="W258" s="446" t="n"/>
      <c r="X258" s="446" t="n"/>
      <c r="Y258" s="446" t="n"/>
      <c r="Z258" s="446" t="n"/>
      <c r="AA258" s="446" t="n"/>
      <c r="AB258" s="446" t="n"/>
      <c r="AC258" s="446" t="n"/>
      <c r="AD258" s="446" t="n"/>
      <c r="AE258" s="446" t="n"/>
      <c r="AF258" s="446" t="n"/>
      <c r="AG258" s="446" t="n"/>
      <c r="AH258" s="446" t="n"/>
      <c r="AI258" s="446" t="n"/>
      <c r="AJ258" s="446" t="n"/>
      <c r="AK258" s="446" t="n"/>
      <c r="AL258" s="446" t="n"/>
      <c r="AM258" s="446" t="n"/>
      <c r="AN258" s="446" t="n"/>
      <c r="AO258" s="446" t="n"/>
      <c r="AP258" s="445" t="n"/>
      <c r="AQ258" s="445" t="n"/>
      <c r="AR258" s="2523" t="n"/>
      <c r="AS258" s="2628" t="n"/>
      <c r="AT258" s="440" t="n"/>
      <c r="AU258" s="440" t="n"/>
      <c r="BC258" s="3224" t="n"/>
      <c r="BL258" s="2061" t="n"/>
    </row>
    <row r="259" ht="15" customHeight="1" s="2885">
      <c r="A259" s="440" t="n"/>
      <c r="B259" s="1196" t="n"/>
      <c r="C259" s="440" t="n"/>
      <c r="D259" s="440" t="n"/>
      <c r="E259" s="2237" t="n"/>
      <c r="F259" s="446" t="n"/>
      <c r="G259" s="446" t="n"/>
      <c r="H259" s="446" t="n"/>
      <c r="I259" s="446" t="n"/>
      <c r="J259" s="446" t="n"/>
      <c r="K259" s="446" t="n"/>
      <c r="L259" s="446" t="n"/>
      <c r="M259" s="446" t="n"/>
      <c r="N259" s="446" t="n"/>
      <c r="O259" s="446" t="n"/>
      <c r="P259" s="446" t="n"/>
      <c r="Q259" s="446" t="n"/>
      <c r="R259" s="446" t="n"/>
      <c r="S259" s="446" t="n"/>
      <c r="T259" s="446" t="n"/>
      <c r="U259" s="446" t="n"/>
      <c r="V259" s="446" t="n"/>
      <c r="W259" s="446" t="n"/>
      <c r="X259" s="446" t="n"/>
      <c r="Y259" s="446" t="n"/>
      <c r="Z259" s="446" t="n"/>
      <c r="AA259" s="446" t="n"/>
      <c r="AB259" s="446" t="n"/>
      <c r="AC259" s="446" t="n"/>
      <c r="AD259" s="446" t="n"/>
      <c r="AE259" s="446" t="n"/>
      <c r="AF259" s="446" t="n"/>
      <c r="AG259" s="446" t="n"/>
      <c r="AH259" s="446" t="n"/>
      <c r="AI259" s="446" t="n"/>
      <c r="AJ259" s="446" t="n"/>
      <c r="AK259" s="446" t="n"/>
      <c r="AL259" s="446" t="n"/>
      <c r="AM259" s="446" t="n"/>
      <c r="AN259" s="446" t="n"/>
      <c r="AO259" s="446" t="n"/>
      <c r="AP259" s="445" t="n"/>
      <c r="AQ259" s="445" t="n"/>
      <c r="AR259" s="2523" t="n"/>
      <c r="AS259" s="2628" t="n"/>
      <c r="AT259" s="440" t="n"/>
      <c r="AU259" s="440" t="n"/>
      <c r="BC259" s="3224" t="n"/>
      <c r="BL259" s="2061" t="n"/>
    </row>
    <row r="260" ht="15" customHeight="1" s="2885">
      <c r="A260" s="440" t="n"/>
      <c r="B260" s="1196" t="n"/>
      <c r="C260" s="440" t="n"/>
      <c r="D260" s="440" t="n"/>
      <c r="E260" s="2237" t="n"/>
      <c r="F260" s="446" t="n"/>
      <c r="G260" s="446" t="n"/>
      <c r="H260" s="446" t="n"/>
      <c r="I260" s="446" t="n"/>
      <c r="J260" s="446" t="n"/>
      <c r="K260" s="446" t="n"/>
      <c r="L260" s="446" t="n"/>
      <c r="M260" s="446" t="n"/>
      <c r="N260" s="446" t="n"/>
      <c r="O260" s="446" t="n"/>
      <c r="P260" s="446" t="n"/>
      <c r="Q260" s="446" t="n"/>
      <c r="R260" s="446" t="n"/>
      <c r="S260" s="446" t="n"/>
      <c r="T260" s="446" t="n"/>
      <c r="U260" s="446" t="n"/>
      <c r="V260" s="446" t="n"/>
      <c r="W260" s="446" t="n"/>
      <c r="X260" s="446" t="n"/>
      <c r="Y260" s="446" t="n"/>
      <c r="Z260" s="446" t="n"/>
      <c r="AA260" s="446" t="n"/>
      <c r="AB260" s="446" t="n"/>
      <c r="AC260" s="446" t="n"/>
      <c r="AD260" s="446" t="n"/>
      <c r="AE260" s="446" t="n"/>
      <c r="AF260" s="446" t="n"/>
      <c r="AG260" s="446" t="n"/>
      <c r="AH260" s="446" t="n"/>
      <c r="AI260" s="446" t="n"/>
      <c r="AJ260" s="446" t="n"/>
      <c r="AK260" s="446" t="n"/>
      <c r="AL260" s="446" t="n"/>
      <c r="AM260" s="446" t="n"/>
      <c r="AN260" s="446" t="n"/>
      <c r="AO260" s="446" t="n"/>
      <c r="AP260" s="445" t="n"/>
      <c r="AQ260" s="445" t="n"/>
      <c r="AR260" s="2523" t="n"/>
      <c r="AS260" s="2628" t="n"/>
      <c r="AT260" s="440" t="n"/>
      <c r="AU260" s="440" t="n"/>
      <c r="BC260" s="3224" t="n"/>
      <c r="BL260" s="2061" t="n"/>
    </row>
    <row r="261" ht="15" customHeight="1" s="2885">
      <c r="A261" s="440" t="n"/>
      <c r="B261" s="1196" t="n"/>
      <c r="C261" s="440" t="n"/>
      <c r="D261" s="440" t="n"/>
      <c r="E261" s="2237" t="n"/>
      <c r="F261" s="446" t="n"/>
      <c r="G261" s="446" t="n"/>
      <c r="H261" s="446" t="n"/>
      <c r="I261" s="446" t="n"/>
      <c r="J261" s="446" t="n"/>
      <c r="K261" s="446" t="n"/>
      <c r="L261" s="446" t="n"/>
      <c r="M261" s="446" t="n"/>
      <c r="N261" s="446" t="n"/>
      <c r="O261" s="446" t="n"/>
      <c r="P261" s="446" t="n"/>
      <c r="Q261" s="446" t="n"/>
      <c r="R261" s="446" t="n"/>
      <c r="S261" s="446" t="n"/>
      <c r="T261" s="446" t="n"/>
      <c r="U261" s="446" t="n"/>
      <c r="V261" s="446" t="n"/>
      <c r="W261" s="446" t="n"/>
      <c r="X261" s="446" t="n"/>
      <c r="Y261" s="446" t="n"/>
      <c r="Z261" s="446" t="n"/>
      <c r="AA261" s="446" t="n"/>
      <c r="AB261" s="446" t="n"/>
      <c r="AC261" s="446" t="n"/>
      <c r="AD261" s="446" t="n"/>
      <c r="AE261" s="446" t="n"/>
      <c r="AF261" s="446" t="n"/>
      <c r="AG261" s="446" t="n"/>
      <c r="AH261" s="446" t="n"/>
      <c r="AI261" s="446" t="n"/>
      <c r="AJ261" s="446" t="n"/>
      <c r="AK261" s="446" t="n"/>
      <c r="AL261" s="446" t="n"/>
      <c r="AM261" s="446" t="n"/>
      <c r="AN261" s="446" t="n"/>
      <c r="AO261" s="446" t="n"/>
      <c r="AP261" s="445" t="n"/>
      <c r="AQ261" s="445" t="n"/>
      <c r="AR261" s="2523" t="n"/>
      <c r="AS261" s="2628" t="n"/>
      <c r="AT261" s="440" t="n"/>
      <c r="AU261" s="440" t="n"/>
      <c r="BC261" s="3224" t="n"/>
      <c r="BL261" s="2061" t="n"/>
    </row>
    <row r="262" ht="15" customHeight="1" s="2885">
      <c r="A262" s="440" t="n"/>
      <c r="B262" s="1196" t="n"/>
      <c r="C262" s="440" t="n"/>
      <c r="D262" s="440" t="n"/>
      <c r="E262" s="2237" t="n"/>
      <c r="F262" s="446" t="n"/>
      <c r="G262" s="446" t="n"/>
      <c r="H262" s="446" t="n"/>
      <c r="I262" s="446" t="n"/>
      <c r="J262" s="446" t="n"/>
      <c r="K262" s="446" t="n"/>
      <c r="L262" s="446" t="n"/>
      <c r="M262" s="446" t="n"/>
      <c r="N262" s="446" t="n"/>
      <c r="O262" s="446" t="n"/>
      <c r="P262" s="446" t="n"/>
      <c r="Q262" s="446" t="n"/>
      <c r="R262" s="446" t="n"/>
      <c r="S262" s="446" t="n"/>
      <c r="T262" s="446" t="n"/>
      <c r="U262" s="446" t="n"/>
      <c r="V262" s="446" t="n"/>
      <c r="W262" s="446" t="n"/>
      <c r="X262" s="446" t="n"/>
      <c r="Y262" s="446" t="n"/>
      <c r="Z262" s="446" t="n"/>
      <c r="AA262" s="446" t="n"/>
      <c r="AB262" s="446" t="n"/>
      <c r="AC262" s="446" t="n"/>
      <c r="AD262" s="446" t="n"/>
      <c r="AE262" s="446" t="n"/>
      <c r="AF262" s="446" t="n"/>
      <c r="AG262" s="446" t="n"/>
      <c r="AH262" s="446" t="n"/>
      <c r="AI262" s="446" t="n"/>
      <c r="AJ262" s="446" t="n"/>
      <c r="AK262" s="446" t="n"/>
      <c r="AL262" s="446" t="n"/>
      <c r="AM262" s="446" t="n"/>
      <c r="AN262" s="446" t="n"/>
      <c r="AO262" s="446" t="n"/>
      <c r="AP262" s="445" t="n"/>
      <c r="AQ262" s="445" t="n"/>
      <c r="AR262" s="2523" t="n"/>
      <c r="AS262" s="2628" t="n"/>
      <c r="AT262" s="440" t="n"/>
      <c r="AU262" s="440" t="n"/>
      <c r="BC262" s="3224" t="n"/>
      <c r="BL262" s="2061" t="n"/>
    </row>
    <row r="263" ht="15" customHeight="1" s="2885">
      <c r="A263" s="440" t="n"/>
      <c r="B263" s="1196" t="n"/>
      <c r="C263" s="440" t="n"/>
      <c r="D263" s="440" t="n"/>
      <c r="E263" s="2237" t="n"/>
      <c r="F263" s="446" t="n"/>
      <c r="G263" s="446" t="n"/>
      <c r="H263" s="446" t="n"/>
      <c r="I263" s="446" t="n"/>
      <c r="J263" s="446" t="n"/>
      <c r="K263" s="446" t="n"/>
      <c r="L263" s="446" t="n"/>
      <c r="M263" s="446" t="n"/>
      <c r="N263" s="446" t="n"/>
      <c r="O263" s="446" t="n"/>
      <c r="P263" s="446" t="n"/>
      <c r="Q263" s="446" t="n"/>
      <c r="R263" s="446" t="n"/>
      <c r="S263" s="446" t="n"/>
      <c r="T263" s="446" t="n"/>
      <c r="U263" s="446" t="n"/>
      <c r="V263" s="446" t="n"/>
      <c r="W263" s="446" t="n"/>
      <c r="X263" s="446" t="n"/>
      <c r="Y263" s="446" t="n"/>
      <c r="Z263" s="446" t="n"/>
      <c r="AA263" s="446" t="n"/>
      <c r="AB263" s="446" t="n"/>
      <c r="AC263" s="446" t="n"/>
      <c r="AD263" s="446" t="n"/>
      <c r="AE263" s="446" t="n"/>
      <c r="AF263" s="446" t="n"/>
      <c r="AG263" s="446" t="n"/>
      <c r="AH263" s="446" t="n"/>
      <c r="AI263" s="446" t="n"/>
      <c r="AJ263" s="446" t="n"/>
      <c r="AK263" s="446" t="n"/>
      <c r="AL263" s="446" t="n"/>
      <c r="AM263" s="446" t="n"/>
      <c r="AN263" s="446" t="n"/>
      <c r="AO263" s="446" t="n"/>
      <c r="AP263" s="445" t="n"/>
      <c r="AQ263" s="445" t="n"/>
      <c r="AR263" s="2523" t="n"/>
      <c r="AS263" s="2628" t="n"/>
      <c r="AT263" s="440" t="n"/>
      <c r="AU263" s="440" t="n"/>
      <c r="BC263" s="3224" t="n"/>
      <c r="BL263" s="2061" t="n"/>
    </row>
    <row r="264" ht="15" customHeight="1" s="2885">
      <c r="A264" s="440" t="n"/>
      <c r="B264" s="1196" t="n"/>
      <c r="C264" s="440" t="n"/>
      <c r="D264" s="440" t="n"/>
      <c r="E264" s="2237" t="n"/>
      <c r="F264" s="446" t="n"/>
      <c r="G264" s="446" t="n"/>
      <c r="H264" s="446" t="n"/>
      <c r="I264" s="446" t="n"/>
      <c r="J264" s="446" t="n"/>
      <c r="K264" s="446" t="n"/>
      <c r="L264" s="446" t="n"/>
      <c r="M264" s="446" t="n"/>
      <c r="N264" s="446" t="n"/>
      <c r="O264" s="446" t="n"/>
      <c r="P264" s="446" t="n"/>
      <c r="Q264" s="446" t="n"/>
      <c r="R264" s="446" t="n"/>
      <c r="S264" s="446" t="n"/>
      <c r="T264" s="446" t="n"/>
      <c r="U264" s="446" t="n"/>
      <c r="V264" s="446" t="n"/>
      <c r="W264" s="446" t="n"/>
      <c r="X264" s="446" t="n"/>
      <c r="Y264" s="446" t="n"/>
      <c r="Z264" s="446" t="n"/>
      <c r="AA264" s="446" t="n"/>
      <c r="AB264" s="446" t="n"/>
      <c r="AC264" s="446" t="n"/>
      <c r="AD264" s="446" t="n"/>
      <c r="AE264" s="446" t="n"/>
      <c r="AF264" s="446" t="n"/>
      <c r="AG264" s="446" t="n"/>
      <c r="AH264" s="446" t="n"/>
      <c r="AI264" s="446" t="n"/>
      <c r="AJ264" s="446" t="n"/>
      <c r="AK264" s="446" t="n"/>
      <c r="AL264" s="446" t="n"/>
      <c r="AM264" s="446" t="n"/>
      <c r="AN264" s="446" t="n"/>
      <c r="AO264" s="446" t="n"/>
      <c r="AP264" s="445" t="n"/>
      <c r="AQ264" s="445" t="n"/>
      <c r="AR264" s="2523" t="n"/>
      <c r="AS264" s="2628" t="n"/>
      <c r="AT264" s="440" t="n"/>
      <c r="AU264" s="440" t="n"/>
      <c r="BC264" s="3224" t="n"/>
      <c r="BL264" s="2061" t="n"/>
    </row>
    <row r="265" ht="15" customHeight="1" s="2885">
      <c r="A265" s="440" t="n"/>
      <c r="B265" s="1196" t="n"/>
      <c r="C265" s="440" t="n"/>
      <c r="D265" s="440" t="n"/>
      <c r="E265" s="2237" t="n"/>
      <c r="F265" s="446" t="n"/>
      <c r="G265" s="446" t="n"/>
      <c r="H265" s="446" t="n"/>
      <c r="I265" s="446" t="n"/>
      <c r="J265" s="446" t="n"/>
      <c r="K265" s="446" t="n"/>
      <c r="L265" s="446" t="n"/>
      <c r="M265" s="446" t="n"/>
      <c r="N265" s="446" t="n"/>
      <c r="O265" s="446" t="n"/>
      <c r="P265" s="446" t="n"/>
      <c r="Q265" s="446" t="n"/>
      <c r="R265" s="446" t="n"/>
      <c r="S265" s="446" t="n"/>
      <c r="T265" s="446" t="n"/>
      <c r="U265" s="446" t="n"/>
      <c r="V265" s="446" t="n"/>
      <c r="W265" s="446" t="n"/>
      <c r="X265" s="446" t="n"/>
      <c r="Y265" s="446" t="n"/>
      <c r="Z265" s="446" t="n"/>
      <c r="AA265" s="446" t="n"/>
      <c r="AB265" s="446" t="n"/>
      <c r="AC265" s="446" t="n"/>
      <c r="AD265" s="446" t="n"/>
      <c r="AE265" s="446" t="n"/>
      <c r="AF265" s="446" t="n"/>
      <c r="AG265" s="446" t="n"/>
      <c r="AH265" s="446" t="n"/>
      <c r="AI265" s="446" t="n"/>
      <c r="AJ265" s="446" t="n"/>
      <c r="AK265" s="446" t="n"/>
      <c r="AL265" s="446" t="n"/>
      <c r="AM265" s="446" t="n"/>
      <c r="AN265" s="446" t="n"/>
      <c r="AO265" s="446" t="n"/>
      <c r="AP265" s="445" t="n"/>
      <c r="AQ265" s="445" t="n"/>
      <c r="AR265" s="2523" t="n"/>
      <c r="AS265" s="2628" t="n"/>
      <c r="AT265" s="440" t="n"/>
      <c r="AU265" s="440" t="n"/>
      <c r="BC265" s="3224" t="n"/>
      <c r="BL265" s="2061" t="n"/>
    </row>
    <row r="266" ht="15" customHeight="1" s="2885">
      <c r="A266" s="440" t="n"/>
      <c r="B266" s="1196" t="n"/>
      <c r="C266" s="440" t="n"/>
      <c r="D266" s="440" t="n"/>
      <c r="E266" s="2237" t="n"/>
      <c r="F266" s="446" t="n"/>
      <c r="G266" s="446" t="n"/>
      <c r="H266" s="446" t="n"/>
      <c r="I266" s="446" t="n"/>
      <c r="J266" s="446" t="n"/>
      <c r="K266" s="446" t="n"/>
      <c r="L266" s="446" t="n"/>
      <c r="M266" s="446" t="n"/>
      <c r="N266" s="446" t="n"/>
      <c r="O266" s="446" t="n"/>
      <c r="P266" s="446" t="n"/>
      <c r="Q266" s="446" t="n"/>
      <c r="R266" s="446" t="n"/>
      <c r="S266" s="446" t="n"/>
      <c r="T266" s="446" t="n"/>
      <c r="U266" s="446" t="n"/>
      <c r="V266" s="446" t="n"/>
      <c r="W266" s="446" t="n"/>
      <c r="X266" s="446" t="n"/>
      <c r="Y266" s="446" t="n"/>
      <c r="Z266" s="446" t="n"/>
      <c r="AA266" s="446" t="n"/>
      <c r="AB266" s="446" t="n"/>
      <c r="AC266" s="446" t="n"/>
      <c r="AD266" s="446" t="n"/>
      <c r="AE266" s="446" t="n"/>
      <c r="AF266" s="446" t="n"/>
      <c r="AG266" s="446" t="n"/>
      <c r="AH266" s="446" t="n"/>
      <c r="AI266" s="446" t="n"/>
      <c r="AJ266" s="446" t="n"/>
      <c r="AK266" s="446" t="n"/>
      <c r="AL266" s="446" t="n"/>
      <c r="AM266" s="446" t="n"/>
      <c r="AN266" s="446" t="n"/>
      <c r="AO266" s="446" t="n"/>
      <c r="AP266" s="445" t="n"/>
      <c r="AQ266" s="445" t="n"/>
      <c r="AR266" s="2523" t="n"/>
      <c r="AS266" s="2628" t="n"/>
      <c r="AT266" s="440" t="n"/>
      <c r="AU266" s="440" t="n"/>
      <c r="BC266" s="3224" t="n"/>
      <c r="BL266" s="2061" t="n"/>
    </row>
    <row r="267" ht="15" customHeight="1" s="2885">
      <c r="A267" s="440" t="n"/>
      <c r="B267" s="1196" t="n"/>
      <c r="C267" s="440" t="n"/>
      <c r="D267" s="440" t="n"/>
      <c r="E267" s="2237" t="n"/>
      <c r="F267" s="446" t="n"/>
      <c r="G267" s="446" t="n"/>
      <c r="H267" s="446" t="n"/>
      <c r="I267" s="446" t="n"/>
      <c r="J267" s="446" t="n"/>
      <c r="K267" s="446" t="n"/>
      <c r="L267" s="446" t="n"/>
      <c r="M267" s="446" t="n"/>
      <c r="N267" s="446" t="n"/>
      <c r="O267" s="446" t="n"/>
      <c r="P267" s="446" t="n"/>
      <c r="Q267" s="446" t="n"/>
      <c r="R267" s="446" t="n"/>
      <c r="S267" s="446" t="n"/>
      <c r="T267" s="446" t="n"/>
      <c r="U267" s="446" t="n"/>
      <c r="V267" s="446" t="n"/>
      <c r="W267" s="446" t="n"/>
      <c r="X267" s="446" t="n"/>
      <c r="Y267" s="446" t="n"/>
      <c r="Z267" s="446" t="n"/>
      <c r="AA267" s="446" t="n"/>
      <c r="AB267" s="446" t="n"/>
      <c r="AC267" s="446" t="n"/>
      <c r="AD267" s="446" t="n"/>
      <c r="AE267" s="446" t="n"/>
      <c r="AF267" s="446" t="n"/>
      <c r="AG267" s="446" t="n"/>
      <c r="AH267" s="446" t="n"/>
      <c r="AI267" s="446" t="n"/>
      <c r="AJ267" s="446" t="n"/>
      <c r="AK267" s="446" t="n"/>
      <c r="AL267" s="446" t="n"/>
      <c r="AM267" s="446" t="n"/>
      <c r="AN267" s="446" t="n"/>
      <c r="AO267" s="446" t="n"/>
      <c r="AP267" s="445" t="n"/>
      <c r="AQ267" s="445" t="n"/>
      <c r="AR267" s="2523" t="n"/>
      <c r="AS267" s="2628" t="n"/>
      <c r="AT267" s="440" t="n"/>
      <c r="AU267" s="440" t="n"/>
      <c r="BC267" s="3224" t="n"/>
      <c r="BL267" s="2061" t="n"/>
    </row>
    <row r="268" ht="15" customHeight="1" s="2885">
      <c r="A268" s="440" t="n"/>
      <c r="B268" s="1196" t="n"/>
      <c r="C268" s="440" t="n"/>
      <c r="D268" s="440" t="n"/>
      <c r="E268" s="2237" t="n"/>
      <c r="F268" s="446" t="n"/>
      <c r="G268" s="446" t="n"/>
      <c r="H268" s="446" t="n"/>
      <c r="I268" s="446" t="n"/>
      <c r="J268" s="446" t="n"/>
      <c r="K268" s="446" t="n"/>
      <c r="L268" s="446" t="n"/>
      <c r="M268" s="446" t="n"/>
      <c r="N268" s="446" t="n"/>
      <c r="O268" s="446" t="n"/>
      <c r="P268" s="446" t="n"/>
      <c r="Q268" s="446" t="n"/>
      <c r="R268" s="446" t="n"/>
      <c r="S268" s="446" t="n"/>
      <c r="T268" s="446" t="n"/>
      <c r="U268" s="446" t="n"/>
      <c r="V268" s="446" t="n"/>
      <c r="W268" s="446" t="n"/>
      <c r="X268" s="446" t="n"/>
      <c r="Y268" s="446" t="n"/>
      <c r="Z268" s="446" t="n"/>
      <c r="AA268" s="446" t="n"/>
      <c r="AB268" s="446" t="n"/>
      <c r="AC268" s="446" t="n"/>
      <c r="AD268" s="446" t="n"/>
      <c r="AE268" s="446" t="n"/>
      <c r="AF268" s="446" t="n"/>
      <c r="AG268" s="446" t="n"/>
      <c r="AH268" s="446" t="n"/>
      <c r="AI268" s="446" t="n"/>
      <c r="AJ268" s="446" t="n"/>
      <c r="AK268" s="446" t="n"/>
      <c r="AL268" s="446" t="n"/>
      <c r="AM268" s="446" t="n"/>
      <c r="AN268" s="446" t="n"/>
      <c r="AO268" s="446" t="n"/>
      <c r="AP268" s="445" t="n"/>
      <c r="AQ268" s="445" t="n"/>
      <c r="AR268" s="2523" t="n"/>
      <c r="AS268" s="2628" t="n"/>
      <c r="AT268" s="440" t="n"/>
      <c r="AU268" s="440" t="n"/>
      <c r="BC268" s="3224" t="n"/>
      <c r="BL268" s="2061" t="n"/>
    </row>
    <row r="269" ht="15" customHeight="1" s="2885">
      <c r="A269" s="440" t="n"/>
      <c r="B269" s="1196" t="n"/>
      <c r="C269" s="440" t="n"/>
      <c r="D269" s="440" t="n"/>
      <c r="E269" s="2235" t="n"/>
      <c r="F269" s="2060" t="n"/>
      <c r="G269" s="2060" t="n"/>
      <c r="H269" s="2060" t="n"/>
      <c r="I269" s="2060" t="n"/>
      <c r="J269" s="2060" t="n"/>
      <c r="K269" s="2060" t="n"/>
      <c r="L269" s="2060" t="n"/>
      <c r="M269" s="2060" t="n"/>
      <c r="N269" s="2060" t="n"/>
      <c r="O269" s="2060" t="n"/>
      <c r="P269" s="2060" t="n"/>
      <c r="Q269" s="2060" t="n"/>
      <c r="R269" s="2060" t="n"/>
      <c r="S269" s="2060" t="n"/>
      <c r="T269" s="2060" t="n"/>
      <c r="U269" s="2060" t="n"/>
      <c r="V269" s="2060" t="n"/>
      <c r="W269" s="2060" t="n"/>
      <c r="X269" s="2060" t="n"/>
      <c r="Y269" s="2060" t="n"/>
      <c r="Z269" s="2060" t="n"/>
      <c r="AA269" s="2060" t="n"/>
      <c r="AB269" s="2060" t="n"/>
      <c r="AC269" s="2060" t="n"/>
      <c r="AD269" s="2060" t="n"/>
      <c r="AE269" s="2060" t="n"/>
      <c r="AF269" s="2060" t="n"/>
      <c r="AG269" s="2060" t="n"/>
      <c r="AH269" s="2060" t="n"/>
      <c r="AI269" s="2060" t="n"/>
      <c r="AJ269" s="2060" t="n"/>
      <c r="AK269" s="2060" t="n"/>
      <c r="AL269" s="2060" t="n"/>
      <c r="AM269" s="2060" t="n"/>
      <c r="AN269" s="2060" t="n"/>
      <c r="AO269" s="2060" t="n"/>
      <c r="AP269" s="445" t="n"/>
      <c r="AQ269" s="445" t="n"/>
      <c r="AR269" s="2523" t="n"/>
      <c r="AS269" s="2519" t="n"/>
      <c r="AT269" s="440" t="n"/>
      <c r="AU269" s="440" t="n"/>
      <c r="BC269" s="3224" t="n"/>
      <c r="BL269" s="2061" t="n"/>
    </row>
    <row r="270" ht="15" customHeight="1" s="2885">
      <c r="A270" s="440" t="n"/>
      <c r="B270" s="1196" t="n"/>
      <c r="C270" s="440" t="n"/>
      <c r="D270" s="440" t="n"/>
      <c r="E270" s="2235" t="n"/>
      <c r="F270" s="446" t="n"/>
      <c r="G270" s="446" t="n"/>
      <c r="H270" s="446" t="n"/>
      <c r="I270" s="446" t="n"/>
      <c r="J270" s="446" t="n"/>
      <c r="K270" s="446" t="n"/>
      <c r="L270" s="446" t="n"/>
      <c r="M270" s="446" t="n"/>
      <c r="N270" s="446" t="n"/>
      <c r="O270" s="446" t="n"/>
      <c r="P270" s="446" t="n"/>
      <c r="Q270" s="446" t="n"/>
      <c r="R270" s="446" t="n"/>
      <c r="S270" s="446" t="n"/>
      <c r="T270" s="446" t="n"/>
      <c r="U270" s="446" t="n"/>
      <c r="V270" s="446" t="n"/>
      <c r="W270" s="446" t="n"/>
      <c r="X270" s="446" t="n"/>
      <c r="Y270" s="446" t="n"/>
      <c r="Z270" s="446" t="n"/>
      <c r="AA270" s="446" t="n"/>
      <c r="AB270" s="446" t="n"/>
      <c r="AC270" s="446" t="n"/>
      <c r="AD270" s="446" t="n"/>
      <c r="AE270" s="446" t="n"/>
      <c r="AF270" s="446" t="n"/>
      <c r="AG270" s="446" t="n"/>
      <c r="AH270" s="446" t="n"/>
      <c r="AI270" s="446" t="n"/>
      <c r="AJ270" s="446" t="n"/>
      <c r="AK270" s="446" t="n"/>
      <c r="AL270" s="446" t="n"/>
      <c r="AM270" s="446" t="n"/>
      <c r="AN270" s="446" t="n"/>
      <c r="AO270" s="446" t="n"/>
      <c r="AP270" s="445" t="n"/>
      <c r="AQ270" s="445" t="n"/>
      <c r="AR270" s="2523" t="n"/>
      <c r="AS270" s="2519" t="n"/>
      <c r="AT270" s="440" t="n"/>
      <c r="AU270" s="440" t="n"/>
      <c r="BC270" s="3224" t="n"/>
      <c r="BL270" s="2061" t="n"/>
    </row>
    <row r="271" ht="15" customHeight="1" s="2885">
      <c r="A271" s="440" t="n"/>
      <c r="B271" s="1196" t="n"/>
      <c r="C271" s="440" t="n"/>
      <c r="D271" s="440" t="n"/>
      <c r="E271" s="2237" t="n"/>
      <c r="F271" s="446" t="n"/>
      <c r="G271" s="446" t="n"/>
      <c r="H271" s="446" t="n"/>
      <c r="I271" s="446" t="n"/>
      <c r="J271" s="446" t="n"/>
      <c r="K271" s="446" t="n"/>
      <c r="L271" s="446" t="n"/>
      <c r="M271" s="446" t="n"/>
      <c r="N271" s="446" t="n"/>
      <c r="O271" s="446" t="n"/>
      <c r="P271" s="446" t="n"/>
      <c r="Q271" s="446" t="n"/>
      <c r="R271" s="446" t="n"/>
      <c r="S271" s="446" t="n"/>
      <c r="T271" s="446" t="n"/>
      <c r="U271" s="446" t="n"/>
      <c r="V271" s="446" t="n"/>
      <c r="W271" s="446" t="n"/>
      <c r="X271" s="446" t="n"/>
      <c r="Y271" s="446" t="n"/>
      <c r="Z271" s="446" t="n"/>
      <c r="AA271" s="446" t="n"/>
      <c r="AB271" s="446" t="n"/>
      <c r="AC271" s="446" t="n"/>
      <c r="AD271" s="446" t="n"/>
      <c r="AE271" s="446" t="n"/>
      <c r="AF271" s="446" t="n"/>
      <c r="AG271" s="446" t="n"/>
      <c r="AH271" s="446" t="n"/>
      <c r="AI271" s="446" t="n"/>
      <c r="AJ271" s="446" t="n"/>
      <c r="AK271" s="446" t="n"/>
      <c r="AL271" s="446" t="n"/>
      <c r="AM271" s="446" t="n"/>
      <c r="AN271" s="446" t="n"/>
      <c r="AO271" s="446" t="n"/>
      <c r="AP271" s="445" t="n"/>
      <c r="AQ271" s="445" t="n"/>
      <c r="AR271" s="2523" t="n"/>
      <c r="AS271" s="2628" t="n"/>
      <c r="AT271" s="440" t="n"/>
      <c r="AU271" s="440" t="n"/>
      <c r="BC271" s="3224" t="n"/>
      <c r="BL271" s="2061" t="n"/>
    </row>
    <row r="272" ht="15" customHeight="1" s="2885">
      <c r="A272" s="440" t="n"/>
      <c r="B272" s="1196" t="n"/>
      <c r="C272" s="440" t="n"/>
      <c r="D272" s="440" t="n"/>
      <c r="E272" s="2237" t="n"/>
      <c r="F272" s="446" t="n"/>
      <c r="G272" s="446" t="n"/>
      <c r="H272" s="446" t="n"/>
      <c r="I272" s="446" t="n"/>
      <c r="J272" s="446" t="n"/>
      <c r="K272" s="446" t="n"/>
      <c r="L272" s="446" t="n"/>
      <c r="M272" s="446" t="n"/>
      <c r="N272" s="446" t="n"/>
      <c r="O272" s="446" t="n"/>
      <c r="P272" s="446" t="n"/>
      <c r="Q272" s="446" t="n"/>
      <c r="R272" s="446" t="n"/>
      <c r="S272" s="446" t="n"/>
      <c r="T272" s="446" t="n"/>
      <c r="U272" s="446" t="n"/>
      <c r="V272" s="446" t="n"/>
      <c r="W272" s="446" t="n"/>
      <c r="X272" s="446" t="n"/>
      <c r="Y272" s="446" t="n"/>
      <c r="Z272" s="446" t="n"/>
      <c r="AA272" s="446" t="n"/>
      <c r="AB272" s="446" t="n"/>
      <c r="AC272" s="446" t="n"/>
      <c r="AD272" s="446" t="n"/>
      <c r="AE272" s="446" t="n"/>
      <c r="AF272" s="446" t="n"/>
      <c r="AG272" s="446" t="n"/>
      <c r="AH272" s="446" t="n"/>
      <c r="AI272" s="446" t="n"/>
      <c r="AJ272" s="446" t="n"/>
      <c r="AK272" s="446" t="n"/>
      <c r="AL272" s="446" t="n"/>
      <c r="AM272" s="446" t="n"/>
      <c r="AN272" s="446" t="n"/>
      <c r="AO272" s="446" t="n"/>
      <c r="AP272" s="445" t="n"/>
      <c r="AQ272" s="445" t="n"/>
      <c r="AR272" s="2523" t="n"/>
      <c r="AS272" s="2628" t="n"/>
      <c r="AT272" s="440" t="n"/>
      <c r="AU272" s="440" t="n"/>
      <c r="BC272" s="3224" t="n"/>
      <c r="BL272" s="2061" t="n"/>
    </row>
    <row r="273" ht="15" customHeight="1" s="2885">
      <c r="A273" s="440" t="n"/>
      <c r="B273" s="1196" t="n"/>
      <c r="C273" s="440" t="n"/>
      <c r="D273" s="440" t="n"/>
      <c r="E273" s="2237" t="n"/>
      <c r="F273" s="446" t="n"/>
      <c r="G273" s="446" t="n"/>
      <c r="H273" s="446" t="n"/>
      <c r="I273" s="446" t="n"/>
      <c r="J273" s="446" t="n"/>
      <c r="K273" s="446" t="n"/>
      <c r="L273" s="446" t="n"/>
      <c r="M273" s="446" t="n"/>
      <c r="N273" s="446" t="n"/>
      <c r="O273" s="446" t="n"/>
      <c r="P273" s="446" t="n"/>
      <c r="Q273" s="446" t="n"/>
      <c r="R273" s="446" t="n"/>
      <c r="S273" s="446" t="n"/>
      <c r="T273" s="446" t="n"/>
      <c r="U273" s="446" t="n"/>
      <c r="V273" s="446" t="n"/>
      <c r="W273" s="446" t="n"/>
      <c r="X273" s="446" t="n"/>
      <c r="Y273" s="446" t="n"/>
      <c r="Z273" s="446" t="n"/>
      <c r="AA273" s="446" t="n"/>
      <c r="AB273" s="446" t="n"/>
      <c r="AC273" s="446" t="n"/>
      <c r="AD273" s="446" t="n"/>
      <c r="AE273" s="446" t="n"/>
      <c r="AF273" s="446" t="n"/>
      <c r="AG273" s="446" t="n"/>
      <c r="AH273" s="446" t="n"/>
      <c r="AI273" s="446" t="n"/>
      <c r="AJ273" s="446" t="n"/>
      <c r="AK273" s="446" t="n"/>
      <c r="AL273" s="446" t="n"/>
      <c r="AM273" s="446" t="n"/>
      <c r="AN273" s="446" t="n"/>
      <c r="AO273" s="446" t="n"/>
      <c r="AP273" s="445" t="n"/>
      <c r="AQ273" s="445" t="n"/>
      <c r="AR273" s="2523" t="n"/>
      <c r="AS273" s="2628" t="n"/>
      <c r="AT273" s="440" t="n"/>
      <c r="AU273" s="440" t="n"/>
      <c r="BC273" s="3224" t="n"/>
      <c r="BL273" s="2061" t="n"/>
    </row>
    <row r="274" ht="15" customHeight="1" s="2885">
      <c r="A274" s="440" t="n"/>
      <c r="B274" s="1196" t="n"/>
      <c r="C274" s="440" t="n"/>
      <c r="D274" s="440" t="n"/>
      <c r="E274" s="2237" t="n"/>
      <c r="F274" s="446" t="n"/>
      <c r="G274" s="446" t="n"/>
      <c r="H274" s="446" t="n"/>
      <c r="I274" s="446" t="n"/>
      <c r="J274" s="446" t="n"/>
      <c r="K274" s="446" t="n"/>
      <c r="L274" s="446" t="n"/>
      <c r="M274" s="446" t="n"/>
      <c r="N274" s="446" t="n"/>
      <c r="O274" s="446" t="n"/>
      <c r="P274" s="446" t="n"/>
      <c r="Q274" s="446" t="n"/>
      <c r="R274" s="446" t="n"/>
      <c r="S274" s="446" t="n"/>
      <c r="T274" s="446" t="n"/>
      <c r="U274" s="446" t="n"/>
      <c r="V274" s="446" t="n"/>
      <c r="W274" s="446" t="n"/>
      <c r="X274" s="446" t="n"/>
      <c r="Y274" s="446" t="n"/>
      <c r="Z274" s="446" t="n"/>
      <c r="AA274" s="446" t="n"/>
      <c r="AB274" s="446" t="n"/>
      <c r="AC274" s="446" t="n"/>
      <c r="AD274" s="446" t="n"/>
      <c r="AE274" s="446" t="n"/>
      <c r="AF274" s="446" t="n"/>
      <c r="AG274" s="446" t="n"/>
      <c r="AH274" s="446" t="n"/>
      <c r="AI274" s="446" t="n"/>
      <c r="AJ274" s="446" t="n"/>
      <c r="AK274" s="446" t="n"/>
      <c r="AL274" s="446" t="n"/>
      <c r="AM274" s="446" t="n"/>
      <c r="AN274" s="446" t="n"/>
      <c r="AO274" s="446" t="n"/>
      <c r="AP274" s="445" t="n"/>
      <c r="AQ274" s="445" t="n"/>
      <c r="AR274" s="2523" t="n"/>
      <c r="AS274" s="2628" t="n"/>
      <c r="AT274" s="440" t="n"/>
      <c r="AU274" s="440" t="n"/>
      <c r="BC274" s="3224" t="n"/>
      <c r="BL274" s="2061" t="n"/>
    </row>
    <row r="275" ht="15" customHeight="1" s="2885">
      <c r="A275" s="440" t="n"/>
      <c r="B275" s="1196" t="n"/>
      <c r="C275" s="440" t="n"/>
      <c r="D275" s="440" t="n"/>
      <c r="E275" s="2235" t="n"/>
      <c r="F275" s="2060" t="n"/>
      <c r="G275" s="2060" t="n"/>
      <c r="H275" s="2060" t="n"/>
      <c r="I275" s="2060" t="n"/>
      <c r="J275" s="2060" t="n"/>
      <c r="K275" s="2060" t="n"/>
      <c r="L275" s="2060" t="n"/>
      <c r="M275" s="2060" t="n"/>
      <c r="N275" s="2060" t="n"/>
      <c r="O275" s="2060" t="n"/>
      <c r="P275" s="2060" t="n"/>
      <c r="Q275" s="2060" t="n"/>
      <c r="R275" s="2060" t="n"/>
      <c r="S275" s="2060" t="n"/>
      <c r="T275" s="2060" t="n"/>
      <c r="U275" s="2060" t="n"/>
      <c r="V275" s="2060" t="n"/>
      <c r="W275" s="2060" t="n"/>
      <c r="X275" s="2060" t="n"/>
      <c r="Y275" s="2060" t="n"/>
      <c r="Z275" s="2060" t="n"/>
      <c r="AA275" s="2060" t="n"/>
      <c r="AB275" s="2060" t="n"/>
      <c r="AC275" s="2060" t="n"/>
      <c r="AD275" s="2060" t="n"/>
      <c r="AE275" s="2060" t="n"/>
      <c r="AF275" s="2060" t="n"/>
      <c r="AG275" s="2060" t="n"/>
      <c r="AH275" s="2060" t="n"/>
      <c r="AI275" s="2060" t="n"/>
      <c r="AJ275" s="2060" t="n"/>
      <c r="AK275" s="2060" t="n"/>
      <c r="AL275" s="2060" t="n"/>
      <c r="AM275" s="2060" t="n"/>
      <c r="AN275" s="2060" t="n"/>
      <c r="AO275" s="2060" t="n"/>
      <c r="AP275" s="445" t="n"/>
      <c r="AQ275" s="445" t="n"/>
      <c r="AR275" s="2523" t="n"/>
      <c r="AS275" s="2628" t="n"/>
      <c r="AT275" s="440" t="n"/>
      <c r="AU275" s="440" t="n"/>
      <c r="BC275" s="3224" t="n"/>
      <c r="BL275" s="2061" t="n"/>
    </row>
    <row r="276" ht="15" customHeight="1" s="2885">
      <c r="A276" s="440" t="n"/>
      <c r="B276" s="1196" t="n"/>
      <c r="C276" s="440" t="n"/>
      <c r="D276" s="440" t="n"/>
      <c r="E276" s="2235" t="n"/>
      <c r="F276" s="2060" t="n"/>
      <c r="G276" s="2060" t="n"/>
      <c r="H276" s="2060" t="n"/>
      <c r="I276" s="2060" t="n"/>
      <c r="J276" s="2060" t="n"/>
      <c r="K276" s="2060" t="n"/>
      <c r="L276" s="2060" t="n"/>
      <c r="M276" s="2060" t="n"/>
      <c r="N276" s="2060" t="n"/>
      <c r="O276" s="2060" t="n"/>
      <c r="P276" s="2060" t="n"/>
      <c r="Q276" s="2060" t="n"/>
      <c r="R276" s="2060" t="n"/>
      <c r="S276" s="2060" t="n"/>
      <c r="T276" s="2060" t="n"/>
      <c r="U276" s="2060" t="n"/>
      <c r="V276" s="2060" t="n"/>
      <c r="W276" s="2060" t="n"/>
      <c r="X276" s="2060" t="n"/>
      <c r="Y276" s="2060" t="n"/>
      <c r="Z276" s="2060" t="n"/>
      <c r="AA276" s="2060" t="n"/>
      <c r="AB276" s="2060" t="n"/>
      <c r="AC276" s="2060" t="n"/>
      <c r="AD276" s="2060" t="n"/>
      <c r="AE276" s="2060" t="n"/>
      <c r="AF276" s="2060" t="n"/>
      <c r="AG276" s="2060" t="n"/>
      <c r="AH276" s="2060" t="n"/>
      <c r="AI276" s="2060" t="n"/>
      <c r="AJ276" s="2060" t="n"/>
      <c r="AK276" s="2060" t="n"/>
      <c r="AL276" s="2060" t="n"/>
      <c r="AM276" s="2060" t="n"/>
      <c r="AN276" s="2060" t="n"/>
      <c r="AO276" s="2060" t="n"/>
      <c r="AP276" s="445" t="n"/>
      <c r="AQ276" s="445" t="n"/>
      <c r="AR276" s="2523" t="n"/>
      <c r="AS276" s="2519" t="n"/>
      <c r="AT276" s="440" t="n"/>
      <c r="AU276" s="440" t="n"/>
      <c r="BC276" s="3224" t="n"/>
      <c r="BL276" s="2061" t="n"/>
    </row>
    <row r="277" ht="15" customHeight="1" s="2885">
      <c r="A277" s="440" t="n"/>
      <c r="B277" s="1196" t="n"/>
      <c r="C277" s="440" t="n"/>
      <c r="D277" s="440" t="n"/>
      <c r="E277" s="2237" t="n"/>
      <c r="F277" s="446" t="n"/>
      <c r="G277" s="446" t="n"/>
      <c r="H277" s="446" t="n"/>
      <c r="I277" s="446" t="n"/>
      <c r="J277" s="446" t="n"/>
      <c r="K277" s="446" t="n"/>
      <c r="L277" s="446" t="n"/>
      <c r="M277" s="446" t="n"/>
      <c r="N277" s="446" t="n"/>
      <c r="O277" s="446" t="n"/>
      <c r="P277" s="446" t="n"/>
      <c r="Q277" s="446" t="n"/>
      <c r="R277" s="446" t="n"/>
      <c r="S277" s="446" t="n"/>
      <c r="T277" s="446" t="n"/>
      <c r="U277" s="446" t="n"/>
      <c r="V277" s="446" t="n"/>
      <c r="W277" s="446" t="n"/>
      <c r="X277" s="446" t="n"/>
      <c r="Y277" s="446" t="n"/>
      <c r="Z277" s="446" t="n"/>
      <c r="AA277" s="446" t="n"/>
      <c r="AB277" s="446" t="n"/>
      <c r="AC277" s="446" t="n"/>
      <c r="AD277" s="446" t="n"/>
      <c r="AE277" s="446" t="n"/>
      <c r="AF277" s="446" t="n"/>
      <c r="AG277" s="446" t="n"/>
      <c r="AH277" s="446" t="n"/>
      <c r="AI277" s="446" t="n"/>
      <c r="AJ277" s="446" t="n"/>
      <c r="AK277" s="446" t="n"/>
      <c r="AL277" s="446" t="n"/>
      <c r="AM277" s="446" t="n"/>
      <c r="AN277" s="446" t="n"/>
      <c r="AO277" s="446" t="n"/>
      <c r="AP277" s="445" t="n"/>
      <c r="AQ277" s="445" t="n"/>
      <c r="AR277" s="2523" t="n"/>
      <c r="AS277" s="2628" t="n"/>
      <c r="AT277" s="440" t="n"/>
      <c r="AU277" s="440" t="n"/>
      <c r="BC277" s="3224" t="n"/>
      <c r="BL277" s="2061" t="n"/>
    </row>
    <row r="278" ht="15" customHeight="1" s="2885">
      <c r="A278" s="440" t="n"/>
      <c r="B278" s="1196" t="n"/>
      <c r="C278" s="440" t="n"/>
      <c r="D278" s="440" t="n"/>
      <c r="E278" s="2237" t="n"/>
      <c r="F278" s="446" t="n"/>
      <c r="G278" s="446" t="n"/>
      <c r="H278" s="446" t="n"/>
      <c r="I278" s="446" t="n"/>
      <c r="J278" s="446" t="n"/>
      <c r="K278" s="446" t="n"/>
      <c r="L278" s="446" t="n"/>
      <c r="M278" s="446" t="n"/>
      <c r="N278" s="446" t="n"/>
      <c r="O278" s="446" t="n"/>
      <c r="P278" s="446" t="n"/>
      <c r="Q278" s="446" t="n"/>
      <c r="R278" s="446" t="n"/>
      <c r="S278" s="446" t="n"/>
      <c r="T278" s="446" t="n"/>
      <c r="U278" s="446" t="n"/>
      <c r="V278" s="446" t="n"/>
      <c r="W278" s="446" t="n"/>
      <c r="X278" s="446" t="n"/>
      <c r="Y278" s="446" t="n"/>
      <c r="Z278" s="446" t="n"/>
      <c r="AA278" s="446" t="n"/>
      <c r="AB278" s="446" t="n"/>
      <c r="AC278" s="446" t="n"/>
      <c r="AD278" s="446" t="n"/>
      <c r="AE278" s="446" t="n"/>
      <c r="AF278" s="446" t="n"/>
      <c r="AG278" s="446" t="n"/>
      <c r="AH278" s="446" t="n"/>
      <c r="AI278" s="446" t="n"/>
      <c r="AJ278" s="446" t="n"/>
      <c r="AK278" s="446" t="n"/>
      <c r="AL278" s="446" t="n"/>
      <c r="AM278" s="446" t="n"/>
      <c r="AN278" s="446" t="n"/>
      <c r="AO278" s="446" t="n"/>
      <c r="AP278" s="445" t="n"/>
      <c r="AQ278" s="445" t="n"/>
      <c r="AR278" s="2523" t="n"/>
      <c r="AS278" s="2628" t="n"/>
      <c r="AT278" s="440" t="n"/>
      <c r="AU278" s="440" t="n"/>
      <c r="BC278" s="3224" t="n"/>
      <c r="BL278" s="2061" t="n"/>
    </row>
    <row r="279" ht="15" customHeight="1" s="2885">
      <c r="A279" s="440" t="n"/>
      <c r="B279" s="1196" t="n"/>
      <c r="C279" s="440" t="n"/>
      <c r="D279" s="440" t="n"/>
      <c r="E279" s="2237" t="n"/>
      <c r="F279" s="446" t="n"/>
      <c r="G279" s="446" t="n"/>
      <c r="H279" s="446" t="n"/>
      <c r="I279" s="446" t="n"/>
      <c r="J279" s="446" t="n"/>
      <c r="K279" s="446" t="n"/>
      <c r="L279" s="446" t="n"/>
      <c r="M279" s="446" t="n"/>
      <c r="N279" s="446" t="n"/>
      <c r="O279" s="446" t="n"/>
      <c r="P279" s="446" t="n"/>
      <c r="Q279" s="446" t="n"/>
      <c r="R279" s="446" t="n"/>
      <c r="S279" s="446" t="n"/>
      <c r="T279" s="446" t="n"/>
      <c r="U279" s="446" t="n"/>
      <c r="V279" s="446" t="n"/>
      <c r="W279" s="446" t="n"/>
      <c r="X279" s="446" t="n"/>
      <c r="Y279" s="446" t="n"/>
      <c r="Z279" s="446" t="n"/>
      <c r="AA279" s="446" t="n"/>
      <c r="AB279" s="446" t="n"/>
      <c r="AC279" s="446" t="n"/>
      <c r="AD279" s="446" t="n"/>
      <c r="AE279" s="446" t="n"/>
      <c r="AF279" s="446" t="n"/>
      <c r="AG279" s="446" t="n"/>
      <c r="AH279" s="446" t="n"/>
      <c r="AI279" s="446" t="n"/>
      <c r="AJ279" s="446" t="n"/>
      <c r="AK279" s="446" t="n"/>
      <c r="AL279" s="446" t="n"/>
      <c r="AM279" s="446" t="n"/>
      <c r="AN279" s="446" t="n"/>
      <c r="AO279" s="446" t="n"/>
      <c r="AP279" s="445" t="n"/>
      <c r="AQ279" s="445" t="n"/>
      <c r="AR279" s="2523" t="n"/>
      <c r="AS279" s="2628" t="n"/>
      <c r="AT279" s="440" t="n"/>
      <c r="AU279" s="440" t="n"/>
      <c r="BC279" s="3224" t="n"/>
      <c r="BL279" s="2061" t="n"/>
    </row>
    <row r="280" ht="15" customHeight="1" s="2885">
      <c r="A280" s="440" t="n"/>
      <c r="B280" s="1196" t="n"/>
      <c r="C280" s="440" t="n"/>
      <c r="D280" s="440" t="n"/>
      <c r="E280" s="2237" t="n"/>
      <c r="F280" s="446" t="n"/>
      <c r="G280" s="446" t="n"/>
      <c r="H280" s="446" t="n"/>
      <c r="I280" s="446" t="n"/>
      <c r="J280" s="446" t="n"/>
      <c r="K280" s="446" t="n"/>
      <c r="L280" s="446" t="n"/>
      <c r="M280" s="446" t="n"/>
      <c r="N280" s="446" t="n"/>
      <c r="O280" s="446" t="n"/>
      <c r="P280" s="446" t="n"/>
      <c r="Q280" s="446" t="n"/>
      <c r="R280" s="446" t="n"/>
      <c r="S280" s="446" t="n"/>
      <c r="T280" s="446" t="n"/>
      <c r="U280" s="446" t="n"/>
      <c r="V280" s="446" t="n"/>
      <c r="W280" s="446" t="n"/>
      <c r="X280" s="446" t="n"/>
      <c r="Y280" s="446" t="n"/>
      <c r="Z280" s="446" t="n"/>
      <c r="AA280" s="446" t="n"/>
      <c r="AB280" s="446" t="n"/>
      <c r="AC280" s="446" t="n"/>
      <c r="AD280" s="446" t="n"/>
      <c r="AE280" s="446" t="n"/>
      <c r="AF280" s="446" t="n"/>
      <c r="AG280" s="446" t="n"/>
      <c r="AH280" s="446" t="n"/>
      <c r="AI280" s="446" t="n"/>
      <c r="AJ280" s="446" t="n"/>
      <c r="AK280" s="446" t="n"/>
      <c r="AL280" s="446" t="n"/>
      <c r="AM280" s="446" t="n"/>
      <c r="AN280" s="446" t="n"/>
      <c r="AO280" s="446" t="n"/>
      <c r="AP280" s="445" t="n"/>
      <c r="AQ280" s="445" t="n"/>
      <c r="AR280" s="2523" t="n"/>
      <c r="AS280" s="2628" t="n"/>
      <c r="AT280" s="440" t="n"/>
      <c r="AU280" s="440" t="n"/>
      <c r="BC280" s="3224" t="n"/>
      <c r="BL280" s="2061" t="n"/>
    </row>
    <row r="281" ht="15" customHeight="1" s="2885">
      <c r="A281" s="440" t="n"/>
      <c r="B281" s="1196" t="n"/>
      <c r="C281" s="440" t="n"/>
      <c r="D281" s="440" t="n"/>
      <c r="E281" s="2237" t="n"/>
      <c r="F281" s="446" t="n"/>
      <c r="G281" s="446" t="n"/>
      <c r="H281" s="446" t="n"/>
      <c r="I281" s="446" t="n"/>
      <c r="J281" s="446" t="n"/>
      <c r="K281" s="446" t="n"/>
      <c r="L281" s="446" t="n"/>
      <c r="M281" s="446" t="n"/>
      <c r="N281" s="446" t="n"/>
      <c r="O281" s="446" t="n"/>
      <c r="P281" s="446" t="n"/>
      <c r="Q281" s="446" t="n"/>
      <c r="R281" s="446" t="n"/>
      <c r="S281" s="446" t="n"/>
      <c r="T281" s="446" t="n"/>
      <c r="U281" s="446" t="n"/>
      <c r="V281" s="446" t="n"/>
      <c r="W281" s="446" t="n"/>
      <c r="X281" s="446" t="n"/>
      <c r="Y281" s="446" t="n"/>
      <c r="Z281" s="446" t="n"/>
      <c r="AA281" s="446" t="n"/>
      <c r="AB281" s="446" t="n"/>
      <c r="AC281" s="446" t="n"/>
      <c r="AD281" s="446" t="n"/>
      <c r="AE281" s="446" t="n"/>
      <c r="AF281" s="446" t="n"/>
      <c r="AG281" s="446" t="n"/>
      <c r="AH281" s="446" t="n"/>
      <c r="AI281" s="446" t="n"/>
      <c r="AJ281" s="446" t="n"/>
      <c r="AK281" s="446" t="n"/>
      <c r="AL281" s="446" t="n"/>
      <c r="AM281" s="446" t="n"/>
      <c r="AN281" s="446" t="n"/>
      <c r="AO281" s="446" t="n"/>
      <c r="AP281" s="445" t="n"/>
      <c r="AQ281" s="445" t="n"/>
      <c r="AR281" s="2523" t="n"/>
      <c r="AS281" s="2628" t="n"/>
      <c r="AT281" s="440" t="n"/>
      <c r="AU281" s="440" t="n"/>
      <c r="BC281" s="3224" t="n"/>
      <c r="BL281" s="2061" t="n"/>
    </row>
    <row r="282" ht="15" customHeight="1" s="2885">
      <c r="A282" s="440" t="n"/>
      <c r="B282" s="1196" t="n"/>
      <c r="C282" s="440" t="n"/>
      <c r="D282" s="440" t="n"/>
      <c r="E282" s="2237" t="n"/>
      <c r="F282" s="446" t="n"/>
      <c r="G282" s="446" t="n"/>
      <c r="H282" s="446" t="n"/>
      <c r="I282" s="446" t="n"/>
      <c r="J282" s="446" t="n"/>
      <c r="K282" s="446" t="n"/>
      <c r="L282" s="446" t="n"/>
      <c r="M282" s="446" t="n"/>
      <c r="N282" s="446" t="n"/>
      <c r="O282" s="446" t="n"/>
      <c r="P282" s="446" t="n"/>
      <c r="Q282" s="446" t="n"/>
      <c r="R282" s="446" t="n"/>
      <c r="S282" s="446" t="n"/>
      <c r="T282" s="446" t="n"/>
      <c r="U282" s="446" t="n"/>
      <c r="V282" s="446" t="n"/>
      <c r="W282" s="446" t="n"/>
      <c r="X282" s="446" t="n"/>
      <c r="Y282" s="446" t="n"/>
      <c r="Z282" s="446" t="n"/>
      <c r="AA282" s="446" t="n"/>
      <c r="AB282" s="446" t="n"/>
      <c r="AC282" s="446" t="n"/>
      <c r="AD282" s="446" t="n"/>
      <c r="AE282" s="446" t="n"/>
      <c r="AF282" s="446" t="n"/>
      <c r="AG282" s="446" t="n"/>
      <c r="AH282" s="446" t="n"/>
      <c r="AI282" s="446" t="n"/>
      <c r="AJ282" s="446" t="n"/>
      <c r="AK282" s="446" t="n"/>
      <c r="AL282" s="446" t="n"/>
      <c r="AM282" s="446" t="n"/>
      <c r="AN282" s="446" t="n"/>
      <c r="AO282" s="446" t="n"/>
      <c r="AP282" s="445" t="n"/>
      <c r="AQ282" s="445" t="n"/>
      <c r="AR282" s="2523" t="n"/>
      <c r="AS282" s="2628" t="n"/>
      <c r="AT282" s="440" t="n"/>
      <c r="AU282" s="440" t="n"/>
      <c r="BC282" s="3224" t="n"/>
      <c r="BL282" s="2061" t="n"/>
    </row>
    <row r="283" ht="15" customHeight="1" s="2885">
      <c r="A283" s="440" t="n"/>
      <c r="B283" s="1196" t="n"/>
      <c r="C283" s="440" t="n"/>
      <c r="D283" s="440" t="n"/>
      <c r="E283" s="2237" t="n"/>
      <c r="F283" s="446" t="n"/>
      <c r="G283" s="446" t="n"/>
      <c r="H283" s="446" t="n"/>
      <c r="I283" s="446" t="n"/>
      <c r="J283" s="446" t="n"/>
      <c r="K283" s="446" t="n"/>
      <c r="L283" s="446" t="n"/>
      <c r="M283" s="446" t="n"/>
      <c r="N283" s="446" t="n"/>
      <c r="O283" s="446" t="n"/>
      <c r="P283" s="446" t="n"/>
      <c r="Q283" s="446" t="n"/>
      <c r="R283" s="446" t="n"/>
      <c r="S283" s="446" t="n"/>
      <c r="T283" s="446" t="n"/>
      <c r="U283" s="446" t="n"/>
      <c r="V283" s="446" t="n"/>
      <c r="W283" s="446" t="n"/>
      <c r="X283" s="446" t="n"/>
      <c r="Y283" s="446" t="n"/>
      <c r="Z283" s="446" t="n"/>
      <c r="AA283" s="446" t="n"/>
      <c r="AB283" s="446" t="n"/>
      <c r="AC283" s="446" t="n"/>
      <c r="AD283" s="446" t="n"/>
      <c r="AE283" s="446" t="n"/>
      <c r="AF283" s="446" t="n"/>
      <c r="AG283" s="446" t="n"/>
      <c r="AH283" s="446" t="n"/>
      <c r="AI283" s="446" t="n"/>
      <c r="AJ283" s="446" t="n"/>
      <c r="AK283" s="446" t="n"/>
      <c r="AL283" s="446" t="n"/>
      <c r="AM283" s="446" t="n"/>
      <c r="AN283" s="446" t="n"/>
      <c r="AO283" s="446" t="n"/>
      <c r="AP283" s="445" t="n"/>
      <c r="AQ283" s="445" t="n"/>
      <c r="AR283" s="2523" t="n"/>
      <c r="AS283" s="2628" t="n"/>
      <c r="AT283" s="445" t="n"/>
      <c r="AU283" s="440" t="n"/>
      <c r="BC283" s="3224" t="n"/>
      <c r="BL283" s="2061" t="n"/>
    </row>
    <row r="284" ht="15" customHeight="1" s="2885">
      <c r="A284" s="440" t="n"/>
      <c r="B284" s="1196" t="n"/>
      <c r="C284" s="440" t="n"/>
      <c r="D284" s="440" t="n"/>
      <c r="E284" s="2235" t="n"/>
      <c r="F284" s="2060" t="n"/>
      <c r="G284" s="2060" t="n"/>
      <c r="H284" s="2060" t="n"/>
      <c r="I284" s="2060" t="n"/>
      <c r="J284" s="2060" t="n"/>
      <c r="K284" s="2060" t="n"/>
      <c r="L284" s="2060" t="n"/>
      <c r="M284" s="2060" t="n"/>
      <c r="N284" s="2060" t="n"/>
      <c r="O284" s="2060" t="n"/>
      <c r="P284" s="2060" t="n"/>
      <c r="Q284" s="2060" t="n"/>
      <c r="R284" s="2060" t="n"/>
      <c r="S284" s="2060" t="n"/>
      <c r="T284" s="2060" t="n"/>
      <c r="U284" s="2060" t="n"/>
      <c r="V284" s="2060" t="n"/>
      <c r="W284" s="2060" t="n"/>
      <c r="X284" s="2060" t="n"/>
      <c r="Y284" s="2060" t="n"/>
      <c r="Z284" s="2060" t="n"/>
      <c r="AA284" s="2060" t="n"/>
      <c r="AB284" s="2060" t="n"/>
      <c r="AC284" s="2060" t="n"/>
      <c r="AD284" s="2060" t="n"/>
      <c r="AE284" s="2060" t="n"/>
      <c r="AF284" s="2060" t="n"/>
      <c r="AG284" s="2060" t="n"/>
      <c r="AH284" s="2060" t="n"/>
      <c r="AI284" s="2060" t="n"/>
      <c r="AJ284" s="2060" t="n"/>
      <c r="AK284" s="2060" t="n"/>
      <c r="AL284" s="2060" t="n"/>
      <c r="AM284" s="2060" t="n"/>
      <c r="AN284" s="2060" t="n"/>
      <c r="AO284" s="2060" t="n"/>
      <c r="AP284" s="445" t="n"/>
      <c r="AQ284" s="445" t="n"/>
      <c r="AR284" s="2523" t="n"/>
      <c r="AS284" s="2519" t="n"/>
      <c r="AT284" s="440" t="n"/>
      <c r="AU284" s="440" t="n"/>
      <c r="BC284" s="3224" t="n"/>
      <c r="BL284" s="2061" t="n"/>
    </row>
    <row r="285" ht="15" customHeight="1" s="2885">
      <c r="A285" s="440" t="n"/>
      <c r="B285" s="1196" t="n"/>
      <c r="C285" s="440" t="n"/>
      <c r="D285" s="440" t="n"/>
      <c r="E285" s="2235" t="n"/>
      <c r="F285" s="446" t="n"/>
      <c r="G285" s="446" t="n"/>
      <c r="H285" s="446" t="n"/>
      <c r="I285" s="446" t="n"/>
      <c r="J285" s="446" t="n"/>
      <c r="K285" s="446" t="n"/>
      <c r="L285" s="446" t="n"/>
      <c r="M285" s="446" t="n"/>
      <c r="N285" s="446" t="n"/>
      <c r="O285" s="446" t="n"/>
      <c r="P285" s="446" t="n"/>
      <c r="Q285" s="446" t="n"/>
      <c r="R285" s="446" t="n"/>
      <c r="S285" s="446" t="n"/>
      <c r="T285" s="446" t="n"/>
      <c r="U285" s="446" t="n"/>
      <c r="V285" s="446" t="n"/>
      <c r="W285" s="446" t="n"/>
      <c r="X285" s="446" t="n"/>
      <c r="Y285" s="446" t="n"/>
      <c r="Z285" s="446" t="n"/>
      <c r="AA285" s="446" t="n"/>
      <c r="AB285" s="446" t="n"/>
      <c r="AC285" s="446" t="n"/>
      <c r="AD285" s="446" t="n"/>
      <c r="AE285" s="446" t="n"/>
      <c r="AF285" s="446" t="n"/>
      <c r="AG285" s="446" t="n"/>
      <c r="AH285" s="446" t="n"/>
      <c r="AI285" s="446" t="n"/>
      <c r="AJ285" s="446" t="n"/>
      <c r="AK285" s="446" t="n"/>
      <c r="AL285" s="446" t="n"/>
      <c r="AM285" s="446" t="n"/>
      <c r="AN285" s="446" t="n"/>
      <c r="AO285" s="446" t="n"/>
      <c r="AP285" s="445" t="n"/>
      <c r="AQ285" s="445" t="n"/>
      <c r="AR285" s="2523" t="n"/>
      <c r="AS285" s="2519" t="n"/>
      <c r="AT285" s="440" t="n"/>
      <c r="AU285" s="440" t="n"/>
      <c r="BC285" s="3224" t="n"/>
      <c r="BL285" s="2061" t="n"/>
    </row>
    <row r="286" ht="15" customHeight="1" s="2885">
      <c r="A286" s="440" t="n"/>
      <c r="B286" s="1196" t="n"/>
      <c r="C286" s="440" t="n"/>
      <c r="D286" s="440" t="n"/>
      <c r="E286" s="2235" t="n"/>
      <c r="F286" s="446" t="n"/>
      <c r="G286" s="446" t="n"/>
      <c r="H286" s="446" t="n"/>
      <c r="I286" s="446" t="n"/>
      <c r="J286" s="446" t="n"/>
      <c r="K286" s="446" t="n"/>
      <c r="L286" s="446" t="n"/>
      <c r="M286" s="446" t="n"/>
      <c r="N286" s="446" t="n"/>
      <c r="O286" s="446" t="n"/>
      <c r="P286" s="446" t="n"/>
      <c r="Q286" s="446" t="n"/>
      <c r="R286" s="446" t="n"/>
      <c r="S286" s="446" t="n"/>
      <c r="T286" s="446" t="n"/>
      <c r="U286" s="446" t="n"/>
      <c r="V286" s="446" t="n"/>
      <c r="W286" s="446" t="n"/>
      <c r="X286" s="446" t="n"/>
      <c r="Y286" s="446" t="n"/>
      <c r="Z286" s="446" t="n"/>
      <c r="AA286" s="446" t="n"/>
      <c r="AB286" s="446" t="n"/>
      <c r="AC286" s="446" t="n"/>
      <c r="AD286" s="446" t="n"/>
      <c r="AE286" s="446" t="n"/>
      <c r="AF286" s="446" t="n"/>
      <c r="AG286" s="446" t="n"/>
      <c r="AH286" s="446" t="n"/>
      <c r="AI286" s="446" t="n"/>
      <c r="AJ286" s="446" t="n"/>
      <c r="AK286" s="446" t="n"/>
      <c r="AL286" s="446" t="n"/>
      <c r="AM286" s="446" t="n"/>
      <c r="AN286" s="446" t="n"/>
      <c r="AO286" s="446" t="n"/>
      <c r="AP286" s="445" t="n"/>
      <c r="AQ286" s="445" t="n"/>
      <c r="AR286" s="2523" t="n"/>
      <c r="AS286" s="2519" t="n"/>
      <c r="AT286" s="440" t="n"/>
      <c r="AU286" s="440" t="n"/>
      <c r="BC286" s="3224" t="n"/>
      <c r="BL286" s="2061" t="n"/>
    </row>
    <row r="287" ht="15" customHeight="1" s="2885">
      <c r="A287" s="440" t="n"/>
      <c r="B287" s="1196" t="n"/>
      <c r="C287" s="440" t="n"/>
      <c r="D287" s="440" t="n"/>
      <c r="E287" s="2237" t="n"/>
      <c r="F287" s="446" t="n"/>
      <c r="G287" s="446" t="n"/>
      <c r="H287" s="446" t="n"/>
      <c r="I287" s="446" t="n"/>
      <c r="J287" s="446" t="n"/>
      <c r="K287" s="446" t="n"/>
      <c r="L287" s="446" t="n"/>
      <c r="M287" s="446" t="n"/>
      <c r="N287" s="446" t="n"/>
      <c r="O287" s="446" t="n"/>
      <c r="P287" s="446" t="n"/>
      <c r="Q287" s="446" t="n"/>
      <c r="R287" s="446" t="n"/>
      <c r="S287" s="446" t="n"/>
      <c r="T287" s="446" t="n"/>
      <c r="U287" s="446" t="n"/>
      <c r="V287" s="446" t="n"/>
      <c r="W287" s="446" t="n"/>
      <c r="X287" s="446" t="n"/>
      <c r="Y287" s="446" t="n"/>
      <c r="Z287" s="446" t="n"/>
      <c r="AA287" s="446" t="n"/>
      <c r="AB287" s="446" t="n"/>
      <c r="AC287" s="446" t="n"/>
      <c r="AD287" s="446" t="n"/>
      <c r="AE287" s="446" t="n"/>
      <c r="AF287" s="446" t="n"/>
      <c r="AG287" s="446" t="n"/>
      <c r="AH287" s="446" t="n"/>
      <c r="AI287" s="446" t="n"/>
      <c r="AJ287" s="446" t="n"/>
      <c r="AK287" s="446" t="n"/>
      <c r="AL287" s="446" t="n"/>
      <c r="AM287" s="446" t="n"/>
      <c r="AN287" s="446" t="n"/>
      <c r="AO287" s="446" t="n"/>
      <c r="AP287" s="445" t="n"/>
      <c r="AQ287" s="445" t="n"/>
      <c r="AR287" s="2523" t="n"/>
      <c r="AS287" s="2628" t="n"/>
      <c r="AT287" s="440" t="n"/>
      <c r="AU287" s="440" t="n"/>
      <c r="BC287" s="3224" t="n"/>
      <c r="BL287" s="2061" t="n"/>
    </row>
    <row r="288" ht="15" customHeight="1" s="2885">
      <c r="A288" s="440" t="n"/>
      <c r="B288" s="1196" t="n"/>
      <c r="C288" s="440" t="n"/>
      <c r="D288" s="440" t="n"/>
      <c r="E288" s="2237" t="n"/>
      <c r="F288" s="446" t="n"/>
      <c r="G288" s="446" t="n"/>
      <c r="H288" s="446" t="n"/>
      <c r="I288" s="446" t="n"/>
      <c r="J288" s="446" t="n"/>
      <c r="K288" s="446" t="n"/>
      <c r="L288" s="446" t="n"/>
      <c r="M288" s="446" t="n"/>
      <c r="N288" s="446" t="n"/>
      <c r="O288" s="446" t="n"/>
      <c r="P288" s="446" t="n"/>
      <c r="Q288" s="446" t="n"/>
      <c r="R288" s="446" t="n"/>
      <c r="S288" s="446" t="n"/>
      <c r="T288" s="446" t="n"/>
      <c r="U288" s="446" t="n"/>
      <c r="V288" s="446" t="n"/>
      <c r="W288" s="446" t="n"/>
      <c r="X288" s="446" t="n"/>
      <c r="Y288" s="446" t="n"/>
      <c r="Z288" s="446" t="n"/>
      <c r="AA288" s="446" t="n"/>
      <c r="AB288" s="446" t="n"/>
      <c r="AC288" s="446" t="n"/>
      <c r="AD288" s="446" t="n"/>
      <c r="AE288" s="446" t="n"/>
      <c r="AF288" s="446" t="n"/>
      <c r="AG288" s="446" t="n"/>
      <c r="AH288" s="446" t="n"/>
      <c r="AI288" s="446" t="n"/>
      <c r="AJ288" s="446" t="n"/>
      <c r="AK288" s="446" t="n"/>
      <c r="AL288" s="446" t="n"/>
      <c r="AM288" s="446" t="n"/>
      <c r="AN288" s="446" t="n"/>
      <c r="AO288" s="446" t="n"/>
      <c r="AP288" s="445" t="n"/>
      <c r="AQ288" s="445" t="n"/>
      <c r="AR288" s="2523" t="n"/>
      <c r="AS288" s="2628" t="n"/>
      <c r="AT288" s="440" t="n"/>
      <c r="AU288" s="440" t="n"/>
      <c r="BC288" s="3224" t="n"/>
      <c r="BL288" s="2061" t="n"/>
    </row>
    <row r="289" ht="15" customHeight="1" s="2885">
      <c r="A289" s="440" t="n"/>
      <c r="B289" s="1196" t="n"/>
      <c r="C289" s="440" t="n"/>
      <c r="D289" s="440" t="n"/>
      <c r="E289" s="2237" t="n"/>
      <c r="F289" s="446" t="n"/>
      <c r="G289" s="446" t="n"/>
      <c r="H289" s="446" t="n"/>
      <c r="I289" s="446" t="n"/>
      <c r="J289" s="446" t="n"/>
      <c r="K289" s="446" t="n"/>
      <c r="L289" s="446" t="n"/>
      <c r="M289" s="446" t="n"/>
      <c r="N289" s="446" t="n"/>
      <c r="O289" s="446" t="n"/>
      <c r="P289" s="446" t="n"/>
      <c r="Q289" s="446" t="n"/>
      <c r="R289" s="446" t="n"/>
      <c r="S289" s="446" t="n"/>
      <c r="T289" s="446" t="n"/>
      <c r="U289" s="446" t="n"/>
      <c r="V289" s="446" t="n"/>
      <c r="W289" s="446" t="n"/>
      <c r="X289" s="446" t="n"/>
      <c r="Y289" s="446" t="n"/>
      <c r="Z289" s="446" t="n"/>
      <c r="AA289" s="446" t="n"/>
      <c r="AB289" s="446" t="n"/>
      <c r="AC289" s="446" t="n"/>
      <c r="AD289" s="446" t="n"/>
      <c r="AE289" s="446" t="n"/>
      <c r="AF289" s="446" t="n"/>
      <c r="AG289" s="446" t="n"/>
      <c r="AH289" s="446" t="n"/>
      <c r="AI289" s="446" t="n"/>
      <c r="AJ289" s="446" t="n"/>
      <c r="AK289" s="446" t="n"/>
      <c r="AL289" s="446" t="n"/>
      <c r="AM289" s="446" t="n"/>
      <c r="AN289" s="446" t="n"/>
      <c r="AO289" s="446" t="n"/>
      <c r="AP289" s="445" t="n"/>
      <c r="AQ289" s="445" t="n"/>
      <c r="AR289" s="2523" t="n"/>
      <c r="AS289" s="2628" t="n"/>
      <c r="AT289" s="440" t="n"/>
      <c r="AU289" s="440" t="n"/>
      <c r="BC289" s="3224" t="n"/>
      <c r="BL289" s="2061" t="n"/>
    </row>
    <row r="290" ht="15" customHeight="1" s="2885">
      <c r="A290" s="440" t="n"/>
      <c r="B290" s="1196" t="n"/>
      <c r="C290" s="440" t="n"/>
      <c r="D290" s="440" t="n"/>
      <c r="E290" s="2235" t="n"/>
      <c r="F290" s="2060" t="n"/>
      <c r="G290" s="2060" t="n"/>
      <c r="H290" s="2060" t="n"/>
      <c r="I290" s="2060" t="n"/>
      <c r="J290" s="2060" t="n"/>
      <c r="K290" s="2060" t="n"/>
      <c r="L290" s="2060" t="n"/>
      <c r="M290" s="2060" t="n"/>
      <c r="N290" s="2060" t="n"/>
      <c r="O290" s="2060" t="n"/>
      <c r="P290" s="2060" t="n"/>
      <c r="Q290" s="2060" t="n"/>
      <c r="R290" s="2060" t="n"/>
      <c r="S290" s="2060" t="n"/>
      <c r="T290" s="2060" t="n"/>
      <c r="U290" s="2060" t="n"/>
      <c r="V290" s="2060" t="n"/>
      <c r="W290" s="2060" t="n"/>
      <c r="X290" s="2060" t="n"/>
      <c r="Y290" s="2060" t="n"/>
      <c r="Z290" s="2060" t="n"/>
      <c r="AA290" s="2060" t="n"/>
      <c r="AB290" s="2060" t="n"/>
      <c r="AC290" s="2060" t="n"/>
      <c r="AD290" s="2060" t="n"/>
      <c r="AE290" s="2060" t="n"/>
      <c r="AF290" s="2060" t="n"/>
      <c r="AG290" s="2060" t="n"/>
      <c r="AH290" s="2060" t="n"/>
      <c r="AI290" s="2060" t="n"/>
      <c r="AJ290" s="2060" t="n"/>
      <c r="AK290" s="2060" t="n"/>
      <c r="AL290" s="2060" t="n"/>
      <c r="AM290" s="2060" t="n"/>
      <c r="AN290" s="2060" t="n"/>
      <c r="AO290" s="2060" t="n"/>
      <c r="AP290" s="445" t="n"/>
      <c r="AQ290" s="445" t="n"/>
      <c r="AR290" s="2523" t="n"/>
      <c r="AS290" s="2519" t="n"/>
      <c r="AT290" s="440" t="n"/>
      <c r="AU290" s="440" t="n"/>
      <c r="BC290" s="3224" t="n"/>
      <c r="BL290" s="2061" t="n"/>
    </row>
    <row r="291" ht="15" customHeight="1" s="2885">
      <c r="A291" s="440" t="n"/>
      <c r="B291" s="1196" t="n"/>
      <c r="C291" s="440" t="n"/>
      <c r="D291" s="440" t="n"/>
      <c r="E291" s="2235" t="n"/>
      <c r="F291" s="446" t="n"/>
      <c r="G291" s="446" t="n"/>
      <c r="H291" s="446" t="n"/>
      <c r="I291" s="446" t="n"/>
      <c r="J291" s="446" t="n"/>
      <c r="K291" s="446" t="n"/>
      <c r="L291" s="446" t="n"/>
      <c r="M291" s="446" t="n"/>
      <c r="N291" s="446" t="n"/>
      <c r="O291" s="446" t="n"/>
      <c r="P291" s="446" t="n"/>
      <c r="Q291" s="446" t="n"/>
      <c r="R291" s="446" t="n"/>
      <c r="S291" s="446" t="n"/>
      <c r="T291" s="446" t="n"/>
      <c r="U291" s="446" t="n"/>
      <c r="V291" s="446" t="n"/>
      <c r="W291" s="446" t="n"/>
      <c r="X291" s="446" t="n"/>
      <c r="Y291" s="446" t="n"/>
      <c r="Z291" s="446" t="n"/>
      <c r="AA291" s="446" t="n"/>
      <c r="AB291" s="446" t="n"/>
      <c r="AC291" s="446" t="n"/>
      <c r="AD291" s="446" t="n"/>
      <c r="AE291" s="446" t="n"/>
      <c r="AF291" s="446" t="n"/>
      <c r="AG291" s="446" t="n"/>
      <c r="AH291" s="446" t="n"/>
      <c r="AI291" s="446" t="n"/>
      <c r="AJ291" s="446" t="n"/>
      <c r="AK291" s="446" t="n"/>
      <c r="AL291" s="446" t="n"/>
      <c r="AM291" s="446" t="n"/>
      <c r="AN291" s="446" t="n"/>
      <c r="AO291" s="446" t="n"/>
      <c r="AP291" s="445" t="n"/>
      <c r="AQ291" s="445" t="n"/>
      <c r="AR291" s="2523" t="n"/>
      <c r="AS291" s="2519" t="n"/>
      <c r="AT291" s="440" t="n"/>
      <c r="AU291" s="440" t="n"/>
      <c r="BC291" s="3224" t="n"/>
      <c r="BL291" s="2061" t="n"/>
    </row>
    <row r="292" ht="15" customHeight="1" s="2885">
      <c r="A292" s="440" t="n"/>
      <c r="B292" s="1196" t="n"/>
      <c r="C292" s="440" t="n"/>
      <c r="D292" s="440" t="n"/>
      <c r="E292" s="2237" t="n"/>
      <c r="F292" s="446" t="n"/>
      <c r="G292" s="446" t="n"/>
      <c r="H292" s="446" t="n"/>
      <c r="I292" s="446" t="n"/>
      <c r="J292" s="446" t="n"/>
      <c r="K292" s="446" t="n"/>
      <c r="L292" s="446" t="n"/>
      <c r="M292" s="446" t="n"/>
      <c r="N292" s="446" t="n"/>
      <c r="O292" s="446" t="n"/>
      <c r="P292" s="446" t="n"/>
      <c r="Q292" s="446" t="n"/>
      <c r="R292" s="446" t="n"/>
      <c r="S292" s="446" t="n"/>
      <c r="T292" s="446" t="n"/>
      <c r="U292" s="446" t="n"/>
      <c r="V292" s="446" t="n"/>
      <c r="W292" s="446" t="n"/>
      <c r="X292" s="446" t="n"/>
      <c r="Y292" s="446" t="n"/>
      <c r="Z292" s="446" t="n"/>
      <c r="AA292" s="446" t="n"/>
      <c r="AB292" s="446" t="n"/>
      <c r="AC292" s="446" t="n"/>
      <c r="AD292" s="446" t="n"/>
      <c r="AE292" s="446" t="n"/>
      <c r="AF292" s="446" t="n"/>
      <c r="AG292" s="446" t="n"/>
      <c r="AH292" s="446" t="n"/>
      <c r="AI292" s="446" t="n"/>
      <c r="AJ292" s="446" t="n"/>
      <c r="AK292" s="446" t="n"/>
      <c r="AL292" s="446" t="n"/>
      <c r="AM292" s="446" t="n"/>
      <c r="AN292" s="446" t="n"/>
      <c r="AO292" s="446" t="n"/>
      <c r="AP292" s="445" t="n"/>
      <c r="AQ292" s="445" t="n"/>
      <c r="AR292" s="2523" t="n"/>
      <c r="AS292" s="2628" t="n"/>
      <c r="AT292" s="440" t="n"/>
      <c r="AU292" s="440" t="n"/>
      <c r="BC292" s="3224" t="n"/>
      <c r="BL292" s="2061" t="n"/>
    </row>
    <row r="293" ht="15" customHeight="1" s="2885">
      <c r="A293" s="440" t="n"/>
      <c r="B293" s="1196" t="n"/>
      <c r="C293" s="440" t="n"/>
      <c r="D293" s="440" t="n"/>
      <c r="E293" s="2237" t="n"/>
      <c r="F293" s="446" t="n"/>
      <c r="G293" s="446" t="n"/>
      <c r="H293" s="446" t="n"/>
      <c r="I293" s="446" t="n"/>
      <c r="J293" s="446" t="n"/>
      <c r="K293" s="446" t="n"/>
      <c r="L293" s="446" t="n"/>
      <c r="M293" s="446" t="n"/>
      <c r="N293" s="446" t="n"/>
      <c r="O293" s="446" t="n"/>
      <c r="P293" s="446" t="n"/>
      <c r="Q293" s="446" t="n"/>
      <c r="R293" s="446" t="n"/>
      <c r="S293" s="446" t="n"/>
      <c r="T293" s="446" t="n"/>
      <c r="U293" s="446" t="n"/>
      <c r="V293" s="446" t="n"/>
      <c r="W293" s="446" t="n"/>
      <c r="X293" s="446" t="n"/>
      <c r="Y293" s="446" t="n"/>
      <c r="Z293" s="446" t="n"/>
      <c r="AA293" s="446" t="n"/>
      <c r="AB293" s="446" t="n"/>
      <c r="AC293" s="446" t="n"/>
      <c r="AD293" s="446" t="n"/>
      <c r="AE293" s="446" t="n"/>
      <c r="AF293" s="446" t="n"/>
      <c r="AG293" s="446" t="n"/>
      <c r="AH293" s="446" t="n"/>
      <c r="AI293" s="446" t="n"/>
      <c r="AJ293" s="446" t="n"/>
      <c r="AK293" s="446" t="n"/>
      <c r="AL293" s="446" t="n"/>
      <c r="AM293" s="446" t="n"/>
      <c r="AN293" s="446" t="n"/>
      <c r="AO293" s="446" t="n"/>
      <c r="AP293" s="445" t="n"/>
      <c r="AQ293" s="445" t="n"/>
      <c r="AR293" s="2523" t="n"/>
      <c r="AS293" s="2628" t="n"/>
      <c r="AT293" s="440" t="n"/>
      <c r="AU293" s="440" t="n"/>
      <c r="BC293" s="3224" t="n"/>
      <c r="BL293" s="2061" t="n"/>
    </row>
    <row r="294" ht="15" customHeight="1" s="2885">
      <c r="A294" s="440" t="n"/>
      <c r="B294" s="1196" t="n"/>
      <c r="C294" s="440" t="n"/>
      <c r="D294" s="440" t="n"/>
      <c r="E294" s="2235" t="n"/>
      <c r="F294" s="2060" t="n"/>
      <c r="G294" s="2060" t="n"/>
      <c r="H294" s="2060" t="n"/>
      <c r="I294" s="2060" t="n"/>
      <c r="J294" s="2060" t="n"/>
      <c r="K294" s="2060" t="n"/>
      <c r="L294" s="2060" t="n"/>
      <c r="M294" s="2060" t="n"/>
      <c r="N294" s="2060" t="n"/>
      <c r="O294" s="2060" t="n"/>
      <c r="P294" s="2060" t="n"/>
      <c r="Q294" s="2060" t="n"/>
      <c r="R294" s="2060" t="n"/>
      <c r="S294" s="2060" t="n"/>
      <c r="T294" s="2060" t="n"/>
      <c r="U294" s="2060" t="n"/>
      <c r="V294" s="2060" t="n"/>
      <c r="W294" s="2060" t="n"/>
      <c r="X294" s="2060" t="n"/>
      <c r="Y294" s="2060" t="n"/>
      <c r="Z294" s="2060" t="n"/>
      <c r="AA294" s="2060" t="n"/>
      <c r="AB294" s="2060" t="n"/>
      <c r="AC294" s="2060" t="n"/>
      <c r="AD294" s="2060" t="n"/>
      <c r="AE294" s="2060" t="n"/>
      <c r="AF294" s="2060" t="n"/>
      <c r="AG294" s="2060" t="n"/>
      <c r="AH294" s="2060" t="n"/>
      <c r="AI294" s="2060" t="n"/>
      <c r="AJ294" s="2060" t="n"/>
      <c r="AK294" s="2060" t="n"/>
      <c r="AL294" s="2060" t="n"/>
      <c r="AM294" s="2060" t="n"/>
      <c r="AN294" s="2060" t="n"/>
      <c r="AO294" s="2060" t="n"/>
      <c r="AP294" s="445" t="n"/>
      <c r="AQ294" s="445" t="n"/>
      <c r="AR294" s="2523" t="n"/>
      <c r="AS294" s="2628" t="n"/>
      <c r="AT294" s="440" t="n"/>
      <c r="AU294" s="440" t="n"/>
      <c r="BC294" s="3224" t="n"/>
      <c r="BL294" s="2061" t="n"/>
    </row>
    <row r="295" ht="15" customHeight="1" s="2885">
      <c r="A295" s="440" t="n"/>
      <c r="B295" s="1196" t="n"/>
      <c r="C295" s="440" t="n"/>
      <c r="D295" s="440" t="n"/>
      <c r="E295" s="2235" t="n"/>
      <c r="F295" s="446" t="n"/>
      <c r="G295" s="446" t="n"/>
      <c r="H295" s="446" t="n"/>
      <c r="I295" s="446" t="n"/>
      <c r="J295" s="446" t="n"/>
      <c r="K295" s="446" t="n"/>
      <c r="L295" s="446" t="n"/>
      <c r="M295" s="446" t="n"/>
      <c r="N295" s="446" t="n"/>
      <c r="O295" s="446" t="n"/>
      <c r="P295" s="446" t="n"/>
      <c r="Q295" s="446" t="n"/>
      <c r="R295" s="446" t="n"/>
      <c r="S295" s="446" t="n"/>
      <c r="T295" s="446" t="n"/>
      <c r="U295" s="446" t="n"/>
      <c r="V295" s="446" t="n"/>
      <c r="W295" s="446" t="n"/>
      <c r="X295" s="446" t="n"/>
      <c r="Y295" s="446" t="n"/>
      <c r="Z295" s="446" t="n"/>
      <c r="AA295" s="446" t="n"/>
      <c r="AB295" s="446" t="n"/>
      <c r="AC295" s="446" t="n"/>
      <c r="AD295" s="446" t="n"/>
      <c r="AE295" s="446" t="n"/>
      <c r="AF295" s="446" t="n"/>
      <c r="AG295" s="446" t="n"/>
      <c r="AH295" s="446" t="n"/>
      <c r="AI295" s="446" t="n"/>
      <c r="AJ295" s="446" t="n"/>
      <c r="AK295" s="446" t="n"/>
      <c r="AL295" s="446" t="n"/>
      <c r="AM295" s="446" t="n"/>
      <c r="AN295" s="446" t="n"/>
      <c r="AO295" s="446" t="n"/>
      <c r="AP295" s="445" t="n"/>
      <c r="AQ295" s="445" t="n"/>
      <c r="AR295" s="2523" t="n"/>
      <c r="AS295" s="2519" t="n"/>
      <c r="AT295" s="440" t="n"/>
      <c r="AU295" s="440" t="n"/>
      <c r="BC295" s="3224" t="n"/>
      <c r="BL295" s="2061" t="n"/>
    </row>
    <row r="296" ht="15" customHeight="1" s="2885">
      <c r="A296" s="440" t="n"/>
      <c r="B296" s="1196" t="n"/>
      <c r="C296" s="440" t="n"/>
      <c r="D296" s="440" t="n"/>
      <c r="E296" s="2237" t="n"/>
      <c r="F296" s="446" t="n"/>
      <c r="G296" s="446" t="n"/>
      <c r="H296" s="446" t="n"/>
      <c r="I296" s="446" t="n"/>
      <c r="J296" s="446" t="n"/>
      <c r="K296" s="446" t="n"/>
      <c r="L296" s="446" t="n"/>
      <c r="M296" s="446" t="n"/>
      <c r="N296" s="446" t="n"/>
      <c r="O296" s="446" t="n"/>
      <c r="P296" s="446" t="n"/>
      <c r="Q296" s="446" t="n"/>
      <c r="R296" s="446" t="n"/>
      <c r="S296" s="446" t="n"/>
      <c r="T296" s="446" t="n"/>
      <c r="U296" s="446" t="n"/>
      <c r="V296" s="446" t="n"/>
      <c r="W296" s="446" t="n"/>
      <c r="X296" s="446" t="n"/>
      <c r="Y296" s="446" t="n"/>
      <c r="Z296" s="446" t="n"/>
      <c r="AA296" s="446" t="n"/>
      <c r="AB296" s="446" t="n"/>
      <c r="AC296" s="446" t="n"/>
      <c r="AD296" s="446" t="n"/>
      <c r="AE296" s="446" t="n"/>
      <c r="AF296" s="446" t="n"/>
      <c r="AG296" s="446" t="n"/>
      <c r="AH296" s="446" t="n"/>
      <c r="AI296" s="446" t="n"/>
      <c r="AJ296" s="446" t="n"/>
      <c r="AK296" s="446" t="n"/>
      <c r="AL296" s="446" t="n"/>
      <c r="AM296" s="446" t="n"/>
      <c r="AN296" s="446" t="n"/>
      <c r="AO296" s="446" t="n"/>
      <c r="AP296" s="445" t="n"/>
      <c r="AQ296" s="445" t="n"/>
      <c r="AR296" s="2523" t="n"/>
      <c r="AS296" s="2628" t="n"/>
      <c r="AT296" s="440" t="n"/>
      <c r="AU296" s="440" t="n"/>
      <c r="BC296" s="3224" t="n"/>
      <c r="BL296" s="2061" t="n"/>
    </row>
    <row r="297" ht="15" customHeight="1" s="2885">
      <c r="A297" s="440" t="n"/>
      <c r="B297" s="1196" t="n"/>
      <c r="C297" s="440" t="n"/>
      <c r="D297" s="440" t="n"/>
      <c r="E297" s="2237" t="n"/>
      <c r="F297" s="446" t="n"/>
      <c r="G297" s="446" t="n"/>
      <c r="H297" s="446" t="n"/>
      <c r="I297" s="446" t="n"/>
      <c r="J297" s="446" t="n"/>
      <c r="K297" s="446" t="n"/>
      <c r="L297" s="446" t="n"/>
      <c r="M297" s="446" t="n"/>
      <c r="N297" s="446" t="n"/>
      <c r="O297" s="446" t="n"/>
      <c r="P297" s="446" t="n"/>
      <c r="Q297" s="446" t="n"/>
      <c r="R297" s="446" t="n"/>
      <c r="S297" s="446" t="n"/>
      <c r="T297" s="446" t="n"/>
      <c r="U297" s="446" t="n"/>
      <c r="V297" s="446" t="n"/>
      <c r="W297" s="446" t="n"/>
      <c r="X297" s="446" t="n"/>
      <c r="Y297" s="446" t="n"/>
      <c r="Z297" s="446" t="n"/>
      <c r="AA297" s="446" t="n"/>
      <c r="AB297" s="446" t="n"/>
      <c r="AC297" s="446" t="n"/>
      <c r="AD297" s="446" t="n"/>
      <c r="AE297" s="446" t="n"/>
      <c r="AF297" s="446" t="n"/>
      <c r="AG297" s="446" t="n"/>
      <c r="AH297" s="446" t="n"/>
      <c r="AI297" s="446" t="n"/>
      <c r="AJ297" s="446" t="n"/>
      <c r="AK297" s="446" t="n"/>
      <c r="AL297" s="446" t="n"/>
      <c r="AM297" s="446" t="n"/>
      <c r="AN297" s="446" t="n"/>
      <c r="AO297" s="446" t="n"/>
      <c r="AP297" s="445" t="n"/>
      <c r="AQ297" s="445" t="n"/>
      <c r="AR297" s="2523" t="n"/>
      <c r="AS297" s="2628" t="n"/>
      <c r="AT297" s="440" t="n"/>
      <c r="AU297" s="440" t="n"/>
      <c r="BC297" s="3224" t="n"/>
      <c r="BL297" s="2061" t="n"/>
    </row>
    <row r="298" ht="15" customHeight="1" s="2885">
      <c r="A298" s="440" t="n"/>
      <c r="B298" s="1196" t="n"/>
      <c r="C298" s="440" t="n"/>
      <c r="D298" s="440" t="n"/>
      <c r="E298" s="2235" t="n"/>
      <c r="F298" s="2060" t="n"/>
      <c r="G298" s="2060" t="n"/>
      <c r="H298" s="2060" t="n"/>
      <c r="I298" s="2060" t="n"/>
      <c r="J298" s="2060" t="n"/>
      <c r="K298" s="2060" t="n"/>
      <c r="L298" s="2060" t="n"/>
      <c r="M298" s="2060" t="n"/>
      <c r="N298" s="2060" t="n"/>
      <c r="O298" s="2060" t="n"/>
      <c r="P298" s="2060" t="n"/>
      <c r="Q298" s="2060" t="n"/>
      <c r="R298" s="2060" t="n"/>
      <c r="S298" s="2060" t="n"/>
      <c r="T298" s="2060" t="n"/>
      <c r="U298" s="2060" t="n"/>
      <c r="V298" s="2060" t="n"/>
      <c r="W298" s="2060" t="n"/>
      <c r="X298" s="2060" t="n"/>
      <c r="Y298" s="2060" t="n"/>
      <c r="Z298" s="2060" t="n"/>
      <c r="AA298" s="2060" t="n"/>
      <c r="AB298" s="2060" t="n"/>
      <c r="AC298" s="2060" t="n"/>
      <c r="AD298" s="2060" t="n"/>
      <c r="AE298" s="2060" t="n"/>
      <c r="AF298" s="2060" t="n"/>
      <c r="AG298" s="2060" t="n"/>
      <c r="AH298" s="2060" t="n"/>
      <c r="AI298" s="2060" t="n"/>
      <c r="AJ298" s="2060" t="n"/>
      <c r="AK298" s="2060" t="n"/>
      <c r="AL298" s="2060" t="n"/>
      <c r="AM298" s="2060" t="n"/>
      <c r="AN298" s="2060" t="n"/>
      <c r="AO298" s="2060" t="n"/>
      <c r="AP298" s="445" t="n"/>
      <c r="AQ298" s="445" t="n"/>
      <c r="AR298" s="2523" t="n"/>
      <c r="AS298" s="2519" t="n"/>
      <c r="AT298" s="440" t="n"/>
      <c r="AU298" s="440" t="n"/>
      <c r="BC298" s="3224" t="n"/>
      <c r="BL298" s="2061" t="n"/>
    </row>
    <row r="299" ht="15" customHeight="1" s="2885">
      <c r="A299" s="440" t="n"/>
      <c r="B299" s="1196" t="n"/>
      <c r="C299" s="440" t="n"/>
      <c r="D299" s="440" t="n"/>
      <c r="E299" s="2235" t="n"/>
      <c r="F299" s="446" t="n"/>
      <c r="G299" s="446" t="n"/>
      <c r="H299" s="446" t="n"/>
      <c r="I299" s="446" t="n"/>
      <c r="J299" s="446" t="n"/>
      <c r="K299" s="446" t="n"/>
      <c r="L299" s="446" t="n"/>
      <c r="M299" s="446" t="n"/>
      <c r="N299" s="446" t="n"/>
      <c r="O299" s="446" t="n"/>
      <c r="P299" s="446" t="n"/>
      <c r="Q299" s="446" t="n"/>
      <c r="R299" s="446" t="n"/>
      <c r="S299" s="446" t="n"/>
      <c r="T299" s="446" t="n"/>
      <c r="U299" s="446" t="n"/>
      <c r="V299" s="446" t="n"/>
      <c r="W299" s="446" t="n"/>
      <c r="X299" s="446" t="n"/>
      <c r="Y299" s="446" t="n"/>
      <c r="Z299" s="446" t="n"/>
      <c r="AA299" s="446" t="n"/>
      <c r="AB299" s="446" t="n"/>
      <c r="AC299" s="446" t="n"/>
      <c r="AD299" s="446" t="n"/>
      <c r="AE299" s="446" t="n"/>
      <c r="AF299" s="446" t="n"/>
      <c r="AG299" s="446" t="n"/>
      <c r="AH299" s="446" t="n"/>
      <c r="AI299" s="446" t="n"/>
      <c r="AJ299" s="446" t="n"/>
      <c r="AK299" s="446" t="n"/>
      <c r="AL299" s="446" t="n"/>
      <c r="AM299" s="446" t="n"/>
      <c r="AN299" s="446" t="n"/>
      <c r="AO299" s="446" t="n"/>
      <c r="AP299" s="445" t="n"/>
      <c r="AQ299" s="445" t="n"/>
      <c r="AR299" s="2523" t="n"/>
      <c r="AS299" s="2519" t="n"/>
      <c r="AT299" s="440" t="n"/>
      <c r="AU299" s="440" t="n"/>
      <c r="BC299" s="3224" t="n"/>
      <c r="BL299" s="2061" t="n"/>
    </row>
    <row r="300" ht="15" customHeight="1" s="2885">
      <c r="A300" s="440" t="n"/>
      <c r="B300" s="1196" t="n"/>
      <c r="C300" s="440" t="n"/>
      <c r="D300" s="440" t="n"/>
      <c r="E300" s="2235" t="n"/>
      <c r="F300" s="446" t="n"/>
      <c r="G300" s="446" t="n"/>
      <c r="H300" s="446" t="n"/>
      <c r="I300" s="446" t="n"/>
      <c r="J300" s="446" t="n"/>
      <c r="K300" s="446" t="n"/>
      <c r="L300" s="446" t="n"/>
      <c r="M300" s="446" t="n"/>
      <c r="N300" s="446" t="n"/>
      <c r="O300" s="446" t="n"/>
      <c r="P300" s="446" t="n"/>
      <c r="Q300" s="446" t="n"/>
      <c r="R300" s="446" t="n"/>
      <c r="S300" s="446" t="n"/>
      <c r="T300" s="446" t="n"/>
      <c r="U300" s="446" t="n"/>
      <c r="V300" s="446" t="n"/>
      <c r="W300" s="446" t="n"/>
      <c r="X300" s="446" t="n"/>
      <c r="Y300" s="446" t="n"/>
      <c r="Z300" s="446" t="n"/>
      <c r="AA300" s="446" t="n"/>
      <c r="AB300" s="446" t="n"/>
      <c r="AC300" s="446" t="n"/>
      <c r="AD300" s="446" t="n"/>
      <c r="AE300" s="446" t="n"/>
      <c r="AF300" s="446" t="n"/>
      <c r="AG300" s="446" t="n"/>
      <c r="AH300" s="446" t="n"/>
      <c r="AI300" s="446" t="n"/>
      <c r="AJ300" s="446" t="n"/>
      <c r="AK300" s="446" t="n"/>
      <c r="AL300" s="446" t="n"/>
      <c r="AM300" s="446" t="n"/>
      <c r="AN300" s="446" t="n"/>
      <c r="AO300" s="446" t="n"/>
      <c r="AP300" s="445" t="n"/>
      <c r="AQ300" s="445" t="n"/>
      <c r="AR300" s="2523" t="n"/>
      <c r="AS300" s="2519" t="n"/>
      <c r="AT300" s="440" t="n"/>
      <c r="AU300" s="440" t="n"/>
      <c r="BC300" s="3224" t="n"/>
      <c r="BL300" s="2061" t="n"/>
    </row>
    <row r="301" ht="15" customHeight="1" s="2885">
      <c r="A301" s="440" t="n"/>
      <c r="B301" s="1196" t="n"/>
      <c r="C301" s="440" t="n"/>
      <c r="D301" s="440" t="n"/>
      <c r="E301" s="2237" t="n"/>
      <c r="F301" s="446" t="n"/>
      <c r="G301" s="446" t="n"/>
      <c r="H301" s="446" t="n"/>
      <c r="I301" s="446" t="n"/>
      <c r="J301" s="446" t="n"/>
      <c r="K301" s="446" t="n"/>
      <c r="L301" s="446" t="n"/>
      <c r="M301" s="446" t="n"/>
      <c r="N301" s="446" t="n"/>
      <c r="O301" s="446" t="n"/>
      <c r="P301" s="446" t="n"/>
      <c r="Q301" s="446" t="n"/>
      <c r="R301" s="446" t="n"/>
      <c r="S301" s="446" t="n"/>
      <c r="T301" s="446" t="n"/>
      <c r="U301" s="446" t="n"/>
      <c r="V301" s="446" t="n"/>
      <c r="W301" s="446" t="n"/>
      <c r="X301" s="446" t="n"/>
      <c r="Y301" s="446" t="n"/>
      <c r="Z301" s="446" t="n"/>
      <c r="AA301" s="446" t="n"/>
      <c r="AB301" s="446" t="n"/>
      <c r="AC301" s="446" t="n"/>
      <c r="AD301" s="446" t="n"/>
      <c r="AE301" s="446" t="n"/>
      <c r="AF301" s="446" t="n"/>
      <c r="AG301" s="446" t="n"/>
      <c r="AH301" s="446" t="n"/>
      <c r="AI301" s="446" t="n"/>
      <c r="AJ301" s="446" t="n"/>
      <c r="AK301" s="446" t="n"/>
      <c r="AL301" s="446" t="n"/>
      <c r="AM301" s="446" t="n"/>
      <c r="AN301" s="446" t="n"/>
      <c r="AO301" s="446" t="n"/>
      <c r="AP301" s="445" t="n"/>
      <c r="AQ301" s="445" t="n"/>
      <c r="AR301" s="2523" t="n"/>
      <c r="AS301" s="2628" t="n"/>
      <c r="AT301" s="440" t="n"/>
      <c r="AU301" s="440" t="n"/>
      <c r="BC301" s="3224" t="n"/>
      <c r="BL301" s="2061" t="n"/>
    </row>
    <row r="302" ht="15" customHeight="1" s="2885">
      <c r="A302" s="440" t="n"/>
      <c r="B302" s="1196" t="n"/>
      <c r="C302" s="440" t="n"/>
      <c r="D302" s="440" t="n"/>
      <c r="E302" s="2237" t="n"/>
      <c r="F302" s="446" t="n"/>
      <c r="G302" s="446" t="n"/>
      <c r="H302" s="446" t="n"/>
      <c r="I302" s="446" t="n"/>
      <c r="J302" s="446" t="n"/>
      <c r="K302" s="446" t="n"/>
      <c r="L302" s="446" t="n"/>
      <c r="M302" s="446" t="n"/>
      <c r="N302" s="446" t="n"/>
      <c r="O302" s="446" t="n"/>
      <c r="P302" s="446" t="n"/>
      <c r="Q302" s="446" t="n"/>
      <c r="R302" s="446" t="n"/>
      <c r="S302" s="446" t="n"/>
      <c r="T302" s="446" t="n"/>
      <c r="U302" s="446" t="n"/>
      <c r="V302" s="446" t="n"/>
      <c r="W302" s="446" t="n"/>
      <c r="X302" s="446" t="n"/>
      <c r="Y302" s="446" t="n"/>
      <c r="Z302" s="446" t="n"/>
      <c r="AA302" s="446" t="n"/>
      <c r="AB302" s="446" t="n"/>
      <c r="AC302" s="446" t="n"/>
      <c r="AD302" s="446" t="n"/>
      <c r="AE302" s="446" t="n"/>
      <c r="AF302" s="446" t="n"/>
      <c r="AG302" s="446" t="n"/>
      <c r="AH302" s="446" t="n"/>
      <c r="AI302" s="446" t="n"/>
      <c r="AJ302" s="446" t="n"/>
      <c r="AK302" s="446" t="n"/>
      <c r="AL302" s="446" t="n"/>
      <c r="AM302" s="446" t="n"/>
      <c r="AN302" s="446" t="n"/>
      <c r="AO302" s="446" t="n"/>
      <c r="AP302" s="445" t="n"/>
      <c r="AQ302" s="445" t="n"/>
      <c r="AR302" s="2523" t="n"/>
      <c r="AS302" s="2628" t="n"/>
      <c r="AT302" s="440" t="n"/>
      <c r="AU302" s="440" t="n"/>
      <c r="BC302" s="3224" t="n"/>
      <c r="BL302" s="2061" t="n"/>
    </row>
    <row r="303" ht="15" customHeight="1" s="2885">
      <c r="A303" s="440" t="n"/>
      <c r="B303" s="1196" t="n"/>
      <c r="C303" s="440" t="n"/>
      <c r="D303" s="440" t="n"/>
      <c r="E303" s="2237" t="n"/>
      <c r="F303" s="446" t="n"/>
      <c r="G303" s="446" t="n"/>
      <c r="H303" s="446" t="n"/>
      <c r="I303" s="446" t="n"/>
      <c r="J303" s="446" t="n"/>
      <c r="K303" s="446" t="n"/>
      <c r="L303" s="446" t="n"/>
      <c r="M303" s="446" t="n"/>
      <c r="N303" s="446" t="n"/>
      <c r="O303" s="446" t="n"/>
      <c r="P303" s="446" t="n"/>
      <c r="Q303" s="446" t="n"/>
      <c r="R303" s="446" t="n"/>
      <c r="S303" s="446" t="n"/>
      <c r="T303" s="446" t="n"/>
      <c r="U303" s="446" t="n"/>
      <c r="V303" s="446" t="n"/>
      <c r="W303" s="446" t="n"/>
      <c r="X303" s="446" t="n"/>
      <c r="Y303" s="446" t="n"/>
      <c r="Z303" s="446" t="n"/>
      <c r="AA303" s="446" t="n"/>
      <c r="AB303" s="446" t="n"/>
      <c r="AC303" s="446" t="n"/>
      <c r="AD303" s="446" t="n"/>
      <c r="AE303" s="446" t="n"/>
      <c r="AF303" s="446" t="n"/>
      <c r="AG303" s="446" t="n"/>
      <c r="AH303" s="446" t="n"/>
      <c r="AI303" s="446" t="n"/>
      <c r="AJ303" s="446" t="n"/>
      <c r="AK303" s="446" t="n"/>
      <c r="AL303" s="446" t="n"/>
      <c r="AM303" s="446" t="n"/>
      <c r="AN303" s="446" t="n"/>
      <c r="AO303" s="446" t="n"/>
      <c r="AP303" s="445" t="n"/>
      <c r="AQ303" s="445" t="n"/>
      <c r="AR303" s="2523" t="n"/>
      <c r="AS303" s="2628" t="n"/>
      <c r="AT303" s="440" t="n"/>
      <c r="AU303" s="440" t="n"/>
      <c r="BC303" s="3224" t="n"/>
      <c r="BL303" s="2061" t="n"/>
    </row>
    <row r="304" ht="15" customHeight="1" s="2885">
      <c r="A304" s="440" t="n"/>
      <c r="B304" s="1196" t="n"/>
      <c r="C304" s="440" t="n"/>
      <c r="D304" s="440" t="n"/>
      <c r="E304" s="2237" t="n"/>
      <c r="F304" s="446" t="n"/>
      <c r="G304" s="446" t="n"/>
      <c r="H304" s="446" t="n"/>
      <c r="I304" s="446" t="n"/>
      <c r="J304" s="446" t="n"/>
      <c r="K304" s="446" t="n"/>
      <c r="L304" s="446" t="n"/>
      <c r="M304" s="446" t="n"/>
      <c r="N304" s="446" t="n"/>
      <c r="O304" s="446" t="n"/>
      <c r="P304" s="446" t="n"/>
      <c r="Q304" s="446" t="n"/>
      <c r="R304" s="446" t="n"/>
      <c r="S304" s="446" t="n"/>
      <c r="T304" s="446" t="n"/>
      <c r="U304" s="446" t="n"/>
      <c r="V304" s="446" t="n"/>
      <c r="W304" s="446" t="n"/>
      <c r="X304" s="446" t="n"/>
      <c r="Y304" s="446" t="n"/>
      <c r="Z304" s="446" t="n"/>
      <c r="AA304" s="446" t="n"/>
      <c r="AB304" s="446" t="n"/>
      <c r="AC304" s="446" t="n"/>
      <c r="AD304" s="446" t="n"/>
      <c r="AE304" s="446" t="n"/>
      <c r="AF304" s="446" t="n"/>
      <c r="AG304" s="446" t="n"/>
      <c r="AH304" s="446" t="n"/>
      <c r="AI304" s="446" t="n"/>
      <c r="AJ304" s="446" t="n"/>
      <c r="AK304" s="446" t="n"/>
      <c r="AL304" s="446" t="n"/>
      <c r="AM304" s="446" t="n"/>
      <c r="AN304" s="446" t="n"/>
      <c r="AO304" s="446" t="n"/>
      <c r="AP304" s="445" t="n"/>
      <c r="AQ304" s="445" t="n"/>
      <c r="AR304" s="2523" t="n"/>
      <c r="AS304" s="2628" t="n"/>
      <c r="AT304" s="440" t="n"/>
      <c r="AU304" s="440" t="n"/>
      <c r="BC304" s="3224" t="n"/>
      <c r="BL304" s="2061" t="n"/>
    </row>
    <row r="305" ht="15" customHeight="1" s="2885">
      <c r="A305" s="440" t="n"/>
      <c r="B305" s="1196" t="n"/>
      <c r="C305" s="440" t="n"/>
      <c r="D305" s="440" t="n"/>
      <c r="E305" s="2237" t="n"/>
      <c r="F305" s="446" t="n"/>
      <c r="G305" s="446" t="n"/>
      <c r="H305" s="446" t="n"/>
      <c r="I305" s="446" t="n"/>
      <c r="J305" s="446" t="n"/>
      <c r="K305" s="446" t="n"/>
      <c r="L305" s="446" t="n"/>
      <c r="M305" s="446" t="n"/>
      <c r="N305" s="446" t="n"/>
      <c r="O305" s="446" t="n"/>
      <c r="P305" s="446" t="n"/>
      <c r="Q305" s="446" t="n"/>
      <c r="R305" s="446" t="n"/>
      <c r="S305" s="446" t="n"/>
      <c r="T305" s="446" t="n"/>
      <c r="U305" s="446" t="n"/>
      <c r="V305" s="446" t="n"/>
      <c r="W305" s="446" t="n"/>
      <c r="X305" s="446" t="n"/>
      <c r="Y305" s="446" t="n"/>
      <c r="Z305" s="446" t="n"/>
      <c r="AA305" s="446" t="n"/>
      <c r="AB305" s="446" t="n"/>
      <c r="AC305" s="446" t="n"/>
      <c r="AD305" s="446" t="n"/>
      <c r="AE305" s="446" t="n"/>
      <c r="AF305" s="446" t="n"/>
      <c r="AG305" s="446" t="n"/>
      <c r="AH305" s="446" t="n"/>
      <c r="AI305" s="446" t="n"/>
      <c r="AJ305" s="446" t="n"/>
      <c r="AK305" s="446" t="n"/>
      <c r="AL305" s="446" t="n"/>
      <c r="AM305" s="446" t="n"/>
      <c r="AN305" s="446" t="n"/>
      <c r="AO305" s="446" t="n"/>
      <c r="AP305" s="445" t="n"/>
      <c r="AQ305" s="445" t="n"/>
      <c r="AR305" s="2523" t="n"/>
      <c r="AS305" s="2628" t="n"/>
      <c r="AT305" s="440" t="n"/>
      <c r="AU305" s="440" t="n"/>
      <c r="BC305" s="3224" t="n"/>
      <c r="BL305" s="2061" t="n"/>
    </row>
    <row r="306" ht="15" customHeight="1" s="2885">
      <c r="A306" s="440" t="n"/>
      <c r="B306" s="1196" t="n"/>
      <c r="C306" s="440" t="n"/>
      <c r="D306" s="440" t="n"/>
      <c r="E306" s="2237" t="n"/>
      <c r="F306" s="446" t="n"/>
      <c r="G306" s="446" t="n"/>
      <c r="H306" s="446" t="n"/>
      <c r="I306" s="446" t="n"/>
      <c r="J306" s="446" t="n"/>
      <c r="K306" s="446" t="n"/>
      <c r="L306" s="446" t="n"/>
      <c r="M306" s="446" t="n"/>
      <c r="N306" s="446" t="n"/>
      <c r="O306" s="446" t="n"/>
      <c r="P306" s="446" t="n"/>
      <c r="Q306" s="446" t="n"/>
      <c r="R306" s="446" t="n"/>
      <c r="S306" s="446" t="n"/>
      <c r="T306" s="446" t="n"/>
      <c r="U306" s="446" t="n"/>
      <c r="V306" s="446" t="n"/>
      <c r="W306" s="446" t="n"/>
      <c r="X306" s="446" t="n"/>
      <c r="Y306" s="446" t="n"/>
      <c r="Z306" s="446" t="n"/>
      <c r="AA306" s="446" t="n"/>
      <c r="AB306" s="446" t="n"/>
      <c r="AC306" s="446" t="n"/>
      <c r="AD306" s="446" t="n"/>
      <c r="AE306" s="446" t="n"/>
      <c r="AF306" s="446" t="n"/>
      <c r="AG306" s="446" t="n"/>
      <c r="AH306" s="446" t="n"/>
      <c r="AI306" s="446" t="n"/>
      <c r="AJ306" s="446" t="n"/>
      <c r="AK306" s="446" t="n"/>
      <c r="AL306" s="446" t="n"/>
      <c r="AM306" s="446" t="n"/>
      <c r="AN306" s="446" t="n"/>
      <c r="AO306" s="446" t="n"/>
      <c r="AP306" s="445" t="n"/>
      <c r="AQ306" s="445" t="n"/>
      <c r="AR306" s="2523" t="n"/>
      <c r="AS306" s="2628" t="n"/>
      <c r="AT306" s="440" t="n"/>
      <c r="AU306" s="440" t="n"/>
      <c r="BC306" s="3224" t="n"/>
      <c r="BL306" s="2061" t="n"/>
    </row>
    <row r="307" ht="15" customHeight="1" s="2885">
      <c r="A307" s="440" t="n"/>
      <c r="B307" s="1196" t="n"/>
      <c r="C307" s="440" t="n"/>
      <c r="D307" s="440" t="n"/>
      <c r="E307" s="2235" t="n"/>
      <c r="F307" s="2060" t="n"/>
      <c r="G307" s="2060" t="n"/>
      <c r="H307" s="2060" t="n"/>
      <c r="I307" s="2060" t="n"/>
      <c r="J307" s="2060" t="n"/>
      <c r="K307" s="2060" t="n"/>
      <c r="L307" s="2060" t="n"/>
      <c r="M307" s="2060" t="n"/>
      <c r="N307" s="2060" t="n"/>
      <c r="O307" s="2060" t="n"/>
      <c r="P307" s="2060" t="n"/>
      <c r="Q307" s="2060" t="n"/>
      <c r="R307" s="2060" t="n"/>
      <c r="S307" s="2060" t="n"/>
      <c r="T307" s="2060" t="n"/>
      <c r="U307" s="2060" t="n"/>
      <c r="V307" s="2060" t="n"/>
      <c r="W307" s="2060" t="n"/>
      <c r="X307" s="2060" t="n"/>
      <c r="Y307" s="446" t="n"/>
      <c r="Z307" s="446" t="n"/>
      <c r="AA307" s="446" t="n"/>
      <c r="AB307" s="446" t="n"/>
      <c r="AC307" s="2060" t="n"/>
      <c r="AD307" s="2060" t="n"/>
      <c r="AE307" s="2060" t="n"/>
      <c r="AF307" s="2060" t="n"/>
      <c r="AG307" s="2060" t="n"/>
      <c r="AH307" s="2060" t="n"/>
      <c r="AI307" s="2060" t="n"/>
      <c r="AJ307" s="2060" t="n"/>
      <c r="AK307" s="2060" t="n"/>
      <c r="AL307" s="2060" t="n"/>
      <c r="AM307" s="2060" t="n"/>
      <c r="AN307" s="2060" t="n"/>
      <c r="AO307" s="2060" t="n"/>
      <c r="AP307" s="445" t="n"/>
      <c r="AQ307" s="445" t="n"/>
      <c r="AR307" s="2523" t="n"/>
      <c r="AS307" s="2519" t="n"/>
      <c r="AT307" s="440" t="n"/>
      <c r="AU307" s="440" t="n"/>
      <c r="BC307" s="3224" t="n"/>
      <c r="BL307" s="2061" t="n"/>
    </row>
    <row r="308" ht="15" customHeight="1" s="2885">
      <c r="A308" s="440" t="n"/>
      <c r="B308" s="1196" t="n"/>
      <c r="C308" s="440" t="n"/>
      <c r="D308" s="440" t="n"/>
      <c r="E308" s="2235" t="n"/>
      <c r="F308" s="446" t="n"/>
      <c r="G308" s="446" t="n"/>
      <c r="H308" s="446" t="n"/>
      <c r="I308" s="446" t="n"/>
      <c r="J308" s="446" t="n"/>
      <c r="K308" s="446" t="n"/>
      <c r="L308" s="446" t="n"/>
      <c r="M308" s="446" t="n"/>
      <c r="N308" s="446" t="n"/>
      <c r="O308" s="446" t="n"/>
      <c r="P308" s="446" t="n"/>
      <c r="Q308" s="446" t="n"/>
      <c r="R308" s="446" t="n"/>
      <c r="S308" s="446" t="n"/>
      <c r="T308" s="446" t="n"/>
      <c r="U308" s="446" t="n"/>
      <c r="V308" s="446" t="n"/>
      <c r="W308" s="446" t="n"/>
      <c r="X308" s="446" t="n"/>
      <c r="Y308" s="446" t="n"/>
      <c r="Z308" s="446" t="n"/>
      <c r="AA308" s="446" t="n"/>
      <c r="AB308" s="446" t="n"/>
      <c r="AC308" s="446" t="n"/>
      <c r="AD308" s="446" t="n"/>
      <c r="AE308" s="446" t="n"/>
      <c r="AF308" s="446" t="n"/>
      <c r="AG308" s="446" t="n"/>
      <c r="AH308" s="446" t="n"/>
      <c r="AI308" s="446" t="n"/>
      <c r="AJ308" s="446" t="n"/>
      <c r="AK308" s="446" t="n"/>
      <c r="AL308" s="446" t="n"/>
      <c r="AM308" s="446" t="n"/>
      <c r="AN308" s="446" t="n"/>
      <c r="AO308" s="446" t="n"/>
      <c r="AP308" s="445" t="n"/>
      <c r="AQ308" s="445" t="n"/>
      <c r="AR308" s="2523" t="n"/>
      <c r="AS308" s="2519" t="n"/>
      <c r="AT308" s="440" t="n"/>
      <c r="AU308" s="440" t="n"/>
      <c r="BC308" s="3224" t="n"/>
      <c r="BL308" s="2061" t="n"/>
    </row>
    <row r="309" ht="15" customHeight="1" s="2885">
      <c r="A309" s="440" t="n"/>
      <c r="B309" s="1196" t="n"/>
      <c r="C309" s="440" t="n"/>
      <c r="D309" s="440" t="n"/>
      <c r="E309" s="2237" t="n"/>
      <c r="F309" s="446" t="n"/>
      <c r="G309" s="446" t="n"/>
      <c r="H309" s="446" t="n"/>
      <c r="I309" s="446" t="n"/>
      <c r="J309" s="446" t="n"/>
      <c r="K309" s="446" t="n"/>
      <c r="L309" s="446" t="n"/>
      <c r="M309" s="446" t="n"/>
      <c r="N309" s="446" t="n"/>
      <c r="O309" s="446" t="n"/>
      <c r="P309" s="446" t="n"/>
      <c r="Q309" s="446" t="n"/>
      <c r="R309" s="446" t="n"/>
      <c r="S309" s="446" t="n"/>
      <c r="T309" s="446" t="n"/>
      <c r="U309" s="446" t="n"/>
      <c r="V309" s="446" t="n"/>
      <c r="W309" s="446" t="n"/>
      <c r="X309" s="446" t="n"/>
      <c r="Y309" s="446" t="n"/>
      <c r="Z309" s="446" t="n"/>
      <c r="AA309" s="446" t="n"/>
      <c r="AB309" s="446" t="n"/>
      <c r="AC309" s="446" t="n"/>
      <c r="AD309" s="446" t="n"/>
      <c r="AE309" s="446" t="n"/>
      <c r="AF309" s="446" t="n"/>
      <c r="AG309" s="446" t="n"/>
      <c r="AH309" s="446" t="n"/>
      <c r="AI309" s="446" t="n"/>
      <c r="AJ309" s="446" t="n"/>
      <c r="AK309" s="446" t="n"/>
      <c r="AL309" s="446" t="n"/>
      <c r="AM309" s="446" t="n"/>
      <c r="AN309" s="446" t="n"/>
      <c r="AO309" s="446" t="n"/>
      <c r="AP309" s="445" t="n"/>
      <c r="AQ309" s="445" t="n"/>
      <c r="AR309" s="2523" t="n"/>
      <c r="AS309" s="2628" t="n"/>
      <c r="AT309" s="440" t="n"/>
      <c r="AU309" s="440" t="n"/>
      <c r="BC309" s="3224" t="n"/>
      <c r="BL309" s="2061" t="n"/>
    </row>
    <row r="310" ht="15" customHeight="1" s="2885">
      <c r="A310" s="440" t="n"/>
      <c r="B310" s="1196" t="n"/>
      <c r="C310" s="440" t="n"/>
      <c r="D310" s="440" t="n"/>
      <c r="E310" s="2237" t="n"/>
      <c r="F310" s="446" t="n"/>
      <c r="G310" s="446" t="n"/>
      <c r="H310" s="446" t="n"/>
      <c r="I310" s="446" t="n"/>
      <c r="J310" s="446" t="n"/>
      <c r="K310" s="446" t="n"/>
      <c r="L310" s="446" t="n"/>
      <c r="M310" s="446" t="n"/>
      <c r="N310" s="446" t="n"/>
      <c r="O310" s="446" t="n"/>
      <c r="P310" s="446" t="n"/>
      <c r="Q310" s="446" t="n"/>
      <c r="R310" s="446" t="n"/>
      <c r="S310" s="446" t="n"/>
      <c r="T310" s="446" t="n"/>
      <c r="U310" s="446" t="n"/>
      <c r="V310" s="446" t="n"/>
      <c r="W310" s="446" t="n"/>
      <c r="X310" s="446" t="n"/>
      <c r="Y310" s="446" t="n"/>
      <c r="Z310" s="446" t="n"/>
      <c r="AA310" s="446" t="n"/>
      <c r="AB310" s="446" t="n"/>
      <c r="AC310" s="446" t="n"/>
      <c r="AD310" s="446" t="n"/>
      <c r="AE310" s="446" t="n"/>
      <c r="AF310" s="446" t="n"/>
      <c r="AG310" s="446" t="n"/>
      <c r="AH310" s="446" t="n"/>
      <c r="AI310" s="446" t="n"/>
      <c r="AJ310" s="446" t="n"/>
      <c r="AK310" s="446" t="n"/>
      <c r="AL310" s="446" t="n"/>
      <c r="AM310" s="446" t="n"/>
      <c r="AN310" s="446" t="n"/>
      <c r="AO310" s="446" t="n"/>
      <c r="AP310" s="445" t="n"/>
      <c r="AQ310" s="445" t="n"/>
      <c r="AR310" s="2523" t="n"/>
      <c r="AS310" s="2628" t="n"/>
      <c r="AT310" s="440" t="n"/>
      <c r="AU310" s="440" t="n"/>
      <c r="BC310" s="3224" t="n"/>
      <c r="BL310" s="2061" t="n"/>
    </row>
    <row r="311" ht="15" customHeight="1" s="2885">
      <c r="A311" s="440" t="n"/>
      <c r="B311" s="1196" t="n"/>
      <c r="C311" s="440" t="n"/>
      <c r="D311" s="440" t="n"/>
      <c r="E311" s="2237" t="n"/>
      <c r="F311" s="446" t="n"/>
      <c r="G311" s="446" t="n"/>
      <c r="H311" s="446" t="n"/>
      <c r="I311" s="446" t="n"/>
      <c r="J311" s="446" t="n"/>
      <c r="K311" s="446" t="n"/>
      <c r="L311" s="446" t="n"/>
      <c r="M311" s="446" t="n"/>
      <c r="N311" s="446" t="n"/>
      <c r="O311" s="446" t="n"/>
      <c r="P311" s="446" t="n"/>
      <c r="Q311" s="446" t="n"/>
      <c r="R311" s="446" t="n"/>
      <c r="S311" s="446" t="n"/>
      <c r="T311" s="446" t="n"/>
      <c r="U311" s="446" t="n"/>
      <c r="V311" s="446" t="n"/>
      <c r="W311" s="446" t="n"/>
      <c r="X311" s="446" t="n"/>
      <c r="Y311" s="446" t="n"/>
      <c r="Z311" s="446" t="n"/>
      <c r="AA311" s="446" t="n"/>
      <c r="AB311" s="446" t="n"/>
      <c r="AC311" s="446" t="n"/>
      <c r="AD311" s="446" t="n"/>
      <c r="AE311" s="446" t="n"/>
      <c r="AF311" s="446" t="n"/>
      <c r="AG311" s="446" t="n"/>
      <c r="AH311" s="446" t="n"/>
      <c r="AI311" s="446" t="n"/>
      <c r="AJ311" s="446" t="n"/>
      <c r="AK311" s="446" t="n"/>
      <c r="AL311" s="446" t="n"/>
      <c r="AM311" s="446" t="n"/>
      <c r="AN311" s="446" t="n"/>
      <c r="AO311" s="446" t="n"/>
      <c r="AP311" s="445" t="n"/>
      <c r="AQ311" s="445" t="n"/>
      <c r="AR311" s="2523" t="n"/>
      <c r="AS311" s="2628" t="n"/>
      <c r="AT311" s="440" t="n"/>
      <c r="AU311" s="440" t="n"/>
      <c r="BC311" s="3224" t="n"/>
      <c r="BL311" s="2061" t="n"/>
    </row>
    <row r="312" ht="15" customHeight="1" s="2885">
      <c r="A312" s="440" t="n"/>
      <c r="B312" s="1196" t="n"/>
      <c r="C312" s="440" t="n"/>
      <c r="D312" s="440" t="n"/>
      <c r="E312" s="2237" t="n"/>
      <c r="F312" s="446" t="n"/>
      <c r="G312" s="446" t="n"/>
      <c r="H312" s="446" t="n"/>
      <c r="I312" s="446" t="n"/>
      <c r="J312" s="446" t="n"/>
      <c r="K312" s="446" t="n"/>
      <c r="L312" s="446" t="n"/>
      <c r="M312" s="446" t="n"/>
      <c r="N312" s="446" t="n"/>
      <c r="O312" s="446" t="n"/>
      <c r="P312" s="446" t="n"/>
      <c r="Q312" s="446" t="n"/>
      <c r="R312" s="446" t="n"/>
      <c r="S312" s="446" t="n"/>
      <c r="T312" s="446" t="n"/>
      <c r="U312" s="446" t="n"/>
      <c r="V312" s="446" t="n"/>
      <c r="W312" s="446" t="n"/>
      <c r="X312" s="446" t="n"/>
      <c r="Y312" s="446" t="n"/>
      <c r="Z312" s="446" t="n"/>
      <c r="AA312" s="446" t="n"/>
      <c r="AB312" s="446" t="n"/>
      <c r="AC312" s="446" t="n"/>
      <c r="AD312" s="446" t="n"/>
      <c r="AE312" s="446" t="n"/>
      <c r="AF312" s="446" t="n"/>
      <c r="AG312" s="446" t="n"/>
      <c r="AH312" s="446" t="n"/>
      <c r="AI312" s="446" t="n"/>
      <c r="AJ312" s="446" t="n"/>
      <c r="AK312" s="446" t="n"/>
      <c r="AL312" s="446" t="n"/>
      <c r="AM312" s="446" t="n"/>
      <c r="AN312" s="446" t="n"/>
      <c r="AO312" s="446" t="n"/>
      <c r="AP312" s="445" t="n"/>
      <c r="AQ312" s="445" t="n"/>
      <c r="AR312" s="2523" t="n"/>
      <c r="AS312" s="2628" t="n"/>
      <c r="AT312" s="440" t="n"/>
      <c r="AU312" s="440" t="n"/>
      <c r="BC312" s="3224" t="n"/>
      <c r="BL312" s="2061" t="n"/>
    </row>
    <row r="313" ht="15" customHeight="1" s="2885">
      <c r="A313" s="440" t="n"/>
      <c r="B313" s="1196" t="n"/>
      <c r="C313" s="440" t="n"/>
      <c r="D313" s="440" t="n"/>
      <c r="E313" s="2237" t="n"/>
      <c r="F313" s="446" t="n"/>
      <c r="G313" s="446" t="n"/>
      <c r="H313" s="446" t="n"/>
      <c r="I313" s="446" t="n"/>
      <c r="J313" s="446" t="n"/>
      <c r="K313" s="446" t="n"/>
      <c r="L313" s="446" t="n"/>
      <c r="M313" s="446" t="n"/>
      <c r="N313" s="446" t="n"/>
      <c r="O313" s="446" t="n"/>
      <c r="P313" s="446" t="n"/>
      <c r="Q313" s="446" t="n"/>
      <c r="R313" s="446" t="n"/>
      <c r="S313" s="446" t="n"/>
      <c r="T313" s="446" t="n"/>
      <c r="U313" s="446" t="n"/>
      <c r="V313" s="446" t="n"/>
      <c r="W313" s="446" t="n"/>
      <c r="X313" s="446" t="n"/>
      <c r="Y313" s="446" t="n"/>
      <c r="Z313" s="446" t="n"/>
      <c r="AA313" s="446" t="n"/>
      <c r="AB313" s="446" t="n"/>
      <c r="AC313" s="446" t="n"/>
      <c r="AD313" s="446" t="n"/>
      <c r="AE313" s="446" t="n"/>
      <c r="AF313" s="446" t="n"/>
      <c r="AG313" s="446" t="n"/>
      <c r="AH313" s="446" t="n"/>
      <c r="AI313" s="446" t="n"/>
      <c r="AJ313" s="446" t="n"/>
      <c r="AK313" s="446" t="n"/>
      <c r="AL313" s="446" t="n"/>
      <c r="AM313" s="446" t="n"/>
      <c r="AN313" s="446" t="n"/>
      <c r="AO313" s="446" t="n"/>
      <c r="AP313" s="445" t="n"/>
      <c r="AQ313" s="445" t="n"/>
      <c r="AR313" s="2523" t="n"/>
      <c r="AS313" s="2628" t="n"/>
      <c r="AT313" s="440" t="n"/>
      <c r="AU313" s="440" t="n"/>
      <c r="BC313" s="3224" t="n"/>
      <c r="BL313" s="2061" t="n"/>
    </row>
    <row r="314" ht="15" customHeight="1" s="2885">
      <c r="A314" s="440" t="n"/>
      <c r="B314" s="1196" t="n"/>
      <c r="C314" s="440" t="n"/>
      <c r="D314" s="440" t="n"/>
      <c r="E314" s="2237" t="n"/>
      <c r="F314" s="446" t="n"/>
      <c r="G314" s="446" t="n"/>
      <c r="H314" s="446" t="n"/>
      <c r="I314" s="446" t="n"/>
      <c r="J314" s="446" t="n"/>
      <c r="K314" s="446" t="n"/>
      <c r="L314" s="446" t="n"/>
      <c r="M314" s="446" t="n"/>
      <c r="N314" s="446" t="n"/>
      <c r="O314" s="446" t="n"/>
      <c r="P314" s="446" t="n"/>
      <c r="Q314" s="446" t="n"/>
      <c r="R314" s="446" t="n"/>
      <c r="S314" s="446" t="n"/>
      <c r="T314" s="446" t="n"/>
      <c r="U314" s="446" t="n"/>
      <c r="V314" s="446" t="n"/>
      <c r="W314" s="446" t="n"/>
      <c r="X314" s="446" t="n"/>
      <c r="Y314" s="446" t="n"/>
      <c r="Z314" s="446" t="n"/>
      <c r="AA314" s="446" t="n"/>
      <c r="AB314" s="446" t="n"/>
      <c r="AC314" s="446" t="n"/>
      <c r="AD314" s="446" t="n"/>
      <c r="AE314" s="446" t="n"/>
      <c r="AF314" s="446" t="n"/>
      <c r="AG314" s="446" t="n"/>
      <c r="AH314" s="446" t="n"/>
      <c r="AI314" s="446" t="n"/>
      <c r="AJ314" s="446" t="n"/>
      <c r="AK314" s="446" t="n"/>
      <c r="AL314" s="446" t="n"/>
      <c r="AM314" s="446" t="n"/>
      <c r="AN314" s="446" t="n"/>
      <c r="AO314" s="446" t="n"/>
      <c r="AP314" s="445" t="n"/>
      <c r="AQ314" s="445" t="n"/>
      <c r="AR314" s="2523" t="n"/>
      <c r="AS314" s="2628" t="n"/>
      <c r="AT314" s="440" t="n"/>
      <c r="AU314" s="440" t="n"/>
      <c r="BC314" s="3224" t="n"/>
      <c r="BL314" s="2061" t="n"/>
    </row>
    <row r="315" ht="15" customHeight="1" s="2885">
      <c r="A315" s="440" t="n"/>
      <c r="B315" s="1196" t="n"/>
      <c r="C315" s="440" t="n"/>
      <c r="D315" s="440" t="n"/>
      <c r="E315" s="2237" t="n"/>
      <c r="F315" s="446" t="n"/>
      <c r="G315" s="446" t="n"/>
      <c r="H315" s="446" t="n"/>
      <c r="I315" s="446" t="n"/>
      <c r="J315" s="446" t="n"/>
      <c r="K315" s="446" t="n"/>
      <c r="L315" s="446" t="n"/>
      <c r="M315" s="446" t="n"/>
      <c r="N315" s="446" t="n"/>
      <c r="O315" s="446" t="n"/>
      <c r="P315" s="446" t="n"/>
      <c r="Q315" s="446" t="n"/>
      <c r="R315" s="446" t="n"/>
      <c r="S315" s="446" t="n"/>
      <c r="T315" s="446" t="n"/>
      <c r="U315" s="446" t="n"/>
      <c r="V315" s="446" t="n"/>
      <c r="W315" s="446" t="n"/>
      <c r="X315" s="446" t="n"/>
      <c r="Y315" s="446" t="n"/>
      <c r="Z315" s="446" t="n"/>
      <c r="AA315" s="446" t="n"/>
      <c r="AB315" s="446" t="n"/>
      <c r="AC315" s="446" t="n"/>
      <c r="AD315" s="446" t="n"/>
      <c r="AE315" s="446" t="n"/>
      <c r="AF315" s="446" t="n"/>
      <c r="AG315" s="446" t="n"/>
      <c r="AH315" s="446" t="n"/>
      <c r="AI315" s="446" t="n"/>
      <c r="AJ315" s="446" t="n"/>
      <c r="AK315" s="446" t="n"/>
      <c r="AL315" s="446" t="n"/>
      <c r="AM315" s="446" t="n"/>
      <c r="AN315" s="446" t="n"/>
      <c r="AO315" s="446" t="n"/>
      <c r="AP315" s="445" t="n"/>
      <c r="AQ315" s="445" t="n"/>
      <c r="AR315" s="2523" t="n"/>
      <c r="AS315" s="2628" t="n"/>
      <c r="AT315" s="440" t="n"/>
      <c r="AU315" s="440" t="n"/>
      <c r="BC315" s="3224" t="n"/>
      <c r="BL315" s="2061" t="n"/>
    </row>
    <row r="316" ht="15" customHeight="1" s="2885">
      <c r="A316" s="440" t="n"/>
      <c r="B316" s="1196" t="n"/>
      <c r="C316" s="440" t="n"/>
      <c r="D316" s="440" t="n"/>
      <c r="E316" s="2237" t="n"/>
      <c r="F316" s="446" t="n"/>
      <c r="G316" s="446" t="n"/>
      <c r="H316" s="446" t="n"/>
      <c r="I316" s="446" t="n"/>
      <c r="J316" s="446" t="n"/>
      <c r="K316" s="446" t="n"/>
      <c r="L316" s="446" t="n"/>
      <c r="M316" s="446" t="n"/>
      <c r="N316" s="446" t="n"/>
      <c r="O316" s="446" t="n"/>
      <c r="P316" s="446" t="n"/>
      <c r="Q316" s="446" t="n"/>
      <c r="R316" s="446" t="n"/>
      <c r="S316" s="446" t="n"/>
      <c r="T316" s="446" t="n"/>
      <c r="U316" s="446" t="n"/>
      <c r="V316" s="446" t="n"/>
      <c r="W316" s="446" t="n"/>
      <c r="X316" s="446" t="n"/>
      <c r="Y316" s="446" t="n"/>
      <c r="Z316" s="446" t="n"/>
      <c r="AA316" s="446" t="n"/>
      <c r="AB316" s="446" t="n"/>
      <c r="AC316" s="446" t="n"/>
      <c r="AD316" s="446" t="n"/>
      <c r="AE316" s="446" t="n"/>
      <c r="AF316" s="446" t="n"/>
      <c r="AG316" s="446" t="n"/>
      <c r="AH316" s="446" t="n"/>
      <c r="AI316" s="446" t="n"/>
      <c r="AJ316" s="446" t="n"/>
      <c r="AK316" s="446" t="n"/>
      <c r="AL316" s="446" t="n"/>
      <c r="AM316" s="446" t="n"/>
      <c r="AN316" s="446" t="n"/>
      <c r="AO316" s="446" t="n"/>
      <c r="AP316" s="445" t="n"/>
      <c r="AQ316" s="445" t="n"/>
      <c r="AR316" s="2523" t="n"/>
      <c r="AS316" s="2628" t="n"/>
      <c r="AT316" s="440" t="n"/>
      <c r="AU316" s="440" t="n"/>
      <c r="BC316" s="3224" t="n"/>
      <c r="BL316" s="2061" t="n"/>
    </row>
    <row r="317" ht="15" customHeight="1" s="2885">
      <c r="A317" s="440" t="n"/>
      <c r="B317" s="1196" t="n"/>
      <c r="C317" s="440" t="n"/>
      <c r="D317" s="440" t="n"/>
      <c r="E317" s="2237" t="n"/>
      <c r="F317" s="446" t="n"/>
      <c r="G317" s="446" t="n"/>
      <c r="H317" s="446" t="n"/>
      <c r="I317" s="446" t="n"/>
      <c r="J317" s="446" t="n"/>
      <c r="K317" s="446" t="n"/>
      <c r="L317" s="446" t="n"/>
      <c r="M317" s="446" t="n"/>
      <c r="N317" s="446" t="n"/>
      <c r="O317" s="446" t="n"/>
      <c r="P317" s="446" t="n"/>
      <c r="Q317" s="446" t="n"/>
      <c r="R317" s="446" t="n"/>
      <c r="S317" s="446" t="n"/>
      <c r="T317" s="446" t="n"/>
      <c r="U317" s="446" t="n"/>
      <c r="V317" s="446" t="n"/>
      <c r="W317" s="446" t="n"/>
      <c r="X317" s="446" t="n"/>
      <c r="Y317" s="446" t="n"/>
      <c r="Z317" s="446" t="n"/>
      <c r="AA317" s="446" t="n"/>
      <c r="AB317" s="446" t="n"/>
      <c r="AC317" s="446" t="n"/>
      <c r="AD317" s="446" t="n"/>
      <c r="AE317" s="446" t="n"/>
      <c r="AF317" s="446" t="n"/>
      <c r="AG317" s="446" t="n"/>
      <c r="AH317" s="446" t="n"/>
      <c r="AI317" s="446" t="n"/>
      <c r="AJ317" s="446" t="n"/>
      <c r="AK317" s="446" t="n"/>
      <c r="AL317" s="446" t="n"/>
      <c r="AM317" s="446" t="n"/>
      <c r="AN317" s="446" t="n"/>
      <c r="AO317" s="446" t="n"/>
      <c r="AP317" s="445" t="n"/>
      <c r="AQ317" s="445" t="n"/>
      <c r="AR317" s="2523" t="n"/>
      <c r="AS317" s="2628" t="n"/>
      <c r="AT317" s="440" t="n"/>
      <c r="AU317" s="440" t="n"/>
      <c r="BC317" s="3224" t="n"/>
      <c r="BL317" s="2061" t="n"/>
    </row>
    <row r="318" ht="15" customHeight="1" s="2885">
      <c r="A318" s="440" t="n"/>
      <c r="B318" s="1196" t="n"/>
      <c r="C318" s="440" t="n"/>
      <c r="D318" s="440" t="n"/>
      <c r="E318" s="2237" t="n"/>
      <c r="F318" s="446" t="n"/>
      <c r="G318" s="446" t="n"/>
      <c r="H318" s="446" t="n"/>
      <c r="I318" s="446" t="n"/>
      <c r="J318" s="446" t="n"/>
      <c r="K318" s="446" t="n"/>
      <c r="L318" s="446" t="n"/>
      <c r="M318" s="446" t="n"/>
      <c r="N318" s="446" t="n"/>
      <c r="O318" s="446" t="n"/>
      <c r="P318" s="446" t="n"/>
      <c r="Q318" s="446" t="n"/>
      <c r="R318" s="446" t="n"/>
      <c r="S318" s="446" t="n"/>
      <c r="T318" s="446" t="n"/>
      <c r="U318" s="446" t="n"/>
      <c r="V318" s="446" t="n"/>
      <c r="W318" s="446" t="n"/>
      <c r="X318" s="446" t="n"/>
      <c r="Y318" s="446" t="n"/>
      <c r="Z318" s="446" t="n"/>
      <c r="AA318" s="446" t="n"/>
      <c r="AB318" s="446" t="n"/>
      <c r="AC318" s="446" t="n"/>
      <c r="AD318" s="446" t="n"/>
      <c r="AE318" s="446" t="n"/>
      <c r="AF318" s="446" t="n"/>
      <c r="AG318" s="446" t="n"/>
      <c r="AH318" s="446" t="n"/>
      <c r="AI318" s="446" t="n"/>
      <c r="AJ318" s="446" t="n"/>
      <c r="AK318" s="446" t="n"/>
      <c r="AL318" s="446" t="n"/>
      <c r="AM318" s="446" t="n"/>
      <c r="AN318" s="446" t="n"/>
      <c r="AO318" s="446" t="n"/>
      <c r="AP318" s="445" t="n"/>
      <c r="AQ318" s="445" t="n"/>
      <c r="AR318" s="2523" t="n"/>
      <c r="AS318" s="2628" t="n"/>
      <c r="AT318" s="440" t="n"/>
      <c r="AU318" s="440" t="n"/>
      <c r="BC318" s="3224" t="n"/>
      <c r="BL318" s="2061" t="n"/>
    </row>
    <row r="319" ht="15" customHeight="1" s="2885">
      <c r="A319" s="440" t="n"/>
      <c r="B319" s="1196" t="n"/>
      <c r="C319" s="440" t="n"/>
      <c r="D319" s="440" t="n"/>
      <c r="E319" s="2237" t="n"/>
      <c r="F319" s="446" t="n"/>
      <c r="G319" s="446" t="n"/>
      <c r="H319" s="446" t="n"/>
      <c r="I319" s="446" t="n"/>
      <c r="J319" s="446" t="n"/>
      <c r="K319" s="446" t="n"/>
      <c r="L319" s="446" t="n"/>
      <c r="M319" s="446" t="n"/>
      <c r="N319" s="446" t="n"/>
      <c r="O319" s="446" t="n"/>
      <c r="P319" s="446" t="n"/>
      <c r="Q319" s="446" t="n"/>
      <c r="R319" s="446" t="n"/>
      <c r="S319" s="446" t="n"/>
      <c r="T319" s="446" t="n"/>
      <c r="U319" s="446" t="n"/>
      <c r="V319" s="446" t="n"/>
      <c r="W319" s="446" t="n"/>
      <c r="X319" s="446" t="n"/>
      <c r="Y319" s="446" t="n"/>
      <c r="Z319" s="446" t="n"/>
      <c r="AA319" s="446" t="n"/>
      <c r="AB319" s="446" t="n"/>
      <c r="AC319" s="446" t="n"/>
      <c r="AD319" s="446" t="n"/>
      <c r="AE319" s="446" t="n"/>
      <c r="AF319" s="446" t="n"/>
      <c r="AG319" s="446" t="n"/>
      <c r="AH319" s="446" t="n"/>
      <c r="AI319" s="446" t="n"/>
      <c r="AJ319" s="446" t="n"/>
      <c r="AK319" s="446" t="n"/>
      <c r="AL319" s="446" t="n"/>
      <c r="AM319" s="446" t="n"/>
      <c r="AN319" s="446" t="n"/>
      <c r="AO319" s="446" t="n"/>
      <c r="AP319" s="445" t="n"/>
      <c r="AQ319" s="445" t="n"/>
      <c r="AR319" s="2523" t="n"/>
      <c r="AS319" s="2628" t="n"/>
      <c r="AT319" s="440" t="n"/>
      <c r="AU319" s="440" t="n"/>
      <c r="BC319" s="3224" t="n"/>
      <c r="BL319" s="2061" t="n"/>
    </row>
    <row r="320" ht="15" customHeight="1" s="2885">
      <c r="A320" s="440" t="n"/>
      <c r="B320" s="1196" t="n"/>
      <c r="C320" s="440" t="n"/>
      <c r="D320" s="440" t="n"/>
      <c r="E320" s="2237" t="n"/>
      <c r="F320" s="446" t="n"/>
      <c r="G320" s="446" t="n"/>
      <c r="H320" s="446" t="n"/>
      <c r="I320" s="446" t="n"/>
      <c r="J320" s="446" t="n"/>
      <c r="K320" s="446" t="n"/>
      <c r="L320" s="446" t="n"/>
      <c r="M320" s="446" t="n"/>
      <c r="N320" s="446" t="n"/>
      <c r="O320" s="446" t="n"/>
      <c r="P320" s="446" t="n"/>
      <c r="Q320" s="446" t="n"/>
      <c r="R320" s="446" t="n"/>
      <c r="S320" s="446" t="n"/>
      <c r="T320" s="446" t="n"/>
      <c r="U320" s="446" t="n"/>
      <c r="V320" s="446" t="n"/>
      <c r="W320" s="446" t="n"/>
      <c r="X320" s="446" t="n"/>
      <c r="Y320" s="446" t="n"/>
      <c r="Z320" s="446" t="n"/>
      <c r="AA320" s="446" t="n"/>
      <c r="AB320" s="446" t="n"/>
      <c r="AC320" s="446" t="n"/>
      <c r="AD320" s="446" t="n"/>
      <c r="AE320" s="446" t="n"/>
      <c r="AF320" s="446" t="n"/>
      <c r="AG320" s="446" t="n"/>
      <c r="AH320" s="446" t="n"/>
      <c r="AI320" s="446" t="n"/>
      <c r="AJ320" s="446" t="n"/>
      <c r="AK320" s="446" t="n"/>
      <c r="AL320" s="446" t="n"/>
      <c r="AM320" s="446" t="n"/>
      <c r="AN320" s="446" t="n"/>
      <c r="AO320" s="446" t="n"/>
      <c r="AP320" s="445" t="n"/>
      <c r="AQ320" s="445" t="n"/>
      <c r="AR320" s="2523" t="n"/>
      <c r="AS320" s="2628" t="n"/>
      <c r="AT320" s="440" t="n"/>
      <c r="AU320" s="440" t="n"/>
      <c r="BC320" s="3224" t="n"/>
      <c r="BL320" s="2061" t="n"/>
    </row>
    <row r="321" ht="15" customHeight="1" s="2885">
      <c r="A321" s="440" t="n"/>
      <c r="B321" s="1196" t="n"/>
      <c r="C321" s="440" t="n"/>
      <c r="D321" s="440" t="n"/>
      <c r="E321" s="2237" t="n"/>
      <c r="F321" s="446" t="n"/>
      <c r="G321" s="446" t="n"/>
      <c r="H321" s="446" t="n"/>
      <c r="I321" s="446" t="n"/>
      <c r="J321" s="446" t="n"/>
      <c r="K321" s="446" t="n"/>
      <c r="L321" s="446" t="n"/>
      <c r="M321" s="446" t="n"/>
      <c r="N321" s="446" t="n"/>
      <c r="O321" s="446" t="n"/>
      <c r="P321" s="446" t="n"/>
      <c r="Q321" s="446" t="n"/>
      <c r="R321" s="446" t="n"/>
      <c r="S321" s="446" t="n"/>
      <c r="T321" s="446" t="n"/>
      <c r="U321" s="446" t="n"/>
      <c r="V321" s="446" t="n"/>
      <c r="W321" s="446" t="n"/>
      <c r="X321" s="446" t="n"/>
      <c r="Y321" s="446" t="n"/>
      <c r="Z321" s="446" t="n"/>
      <c r="AA321" s="446" t="n"/>
      <c r="AB321" s="446" t="n"/>
      <c r="AC321" s="446" t="n"/>
      <c r="AD321" s="446" t="n"/>
      <c r="AE321" s="446" t="n"/>
      <c r="AF321" s="446" t="n"/>
      <c r="AG321" s="446" t="n"/>
      <c r="AH321" s="446" t="n"/>
      <c r="AI321" s="446" t="n"/>
      <c r="AJ321" s="446" t="n"/>
      <c r="AK321" s="446" t="n"/>
      <c r="AL321" s="446" t="n"/>
      <c r="AM321" s="446" t="n"/>
      <c r="AN321" s="446" t="n"/>
      <c r="AO321" s="446" t="n"/>
      <c r="AP321" s="445" t="n"/>
      <c r="AQ321" s="445" t="n"/>
      <c r="AR321" s="2523" t="n"/>
      <c r="AS321" s="2628" t="n"/>
      <c r="AT321" s="440" t="n"/>
      <c r="AU321" s="440" t="n"/>
      <c r="BC321" s="3224" t="n"/>
      <c r="BL321" s="2061" t="n"/>
    </row>
    <row r="322" ht="15" customHeight="1" s="2885">
      <c r="A322" s="440" t="n"/>
      <c r="B322" s="1196" t="n"/>
      <c r="C322" s="440" t="n"/>
      <c r="D322" s="440" t="n"/>
      <c r="E322" s="2237" t="n"/>
      <c r="F322" s="446" t="n"/>
      <c r="G322" s="446" t="n"/>
      <c r="H322" s="446" t="n"/>
      <c r="I322" s="446" t="n"/>
      <c r="J322" s="446" t="n"/>
      <c r="K322" s="446" t="n"/>
      <c r="L322" s="446" t="n"/>
      <c r="M322" s="446" t="n"/>
      <c r="N322" s="446" t="n"/>
      <c r="O322" s="446" t="n"/>
      <c r="P322" s="446" t="n"/>
      <c r="Q322" s="446" t="n"/>
      <c r="R322" s="446" t="n"/>
      <c r="S322" s="446" t="n"/>
      <c r="T322" s="446" t="n"/>
      <c r="U322" s="446" t="n"/>
      <c r="V322" s="446" t="n"/>
      <c r="W322" s="446" t="n"/>
      <c r="X322" s="446" t="n"/>
      <c r="Y322" s="446" t="n"/>
      <c r="Z322" s="446" t="n"/>
      <c r="AA322" s="446" t="n"/>
      <c r="AB322" s="446" t="n"/>
      <c r="AC322" s="446" t="n"/>
      <c r="AD322" s="446" t="n"/>
      <c r="AE322" s="446" t="n"/>
      <c r="AF322" s="446" t="n"/>
      <c r="AG322" s="446" t="n"/>
      <c r="AH322" s="446" t="n"/>
      <c r="AI322" s="446" t="n"/>
      <c r="AJ322" s="446" t="n"/>
      <c r="AK322" s="446" t="n"/>
      <c r="AL322" s="446" t="n"/>
      <c r="AM322" s="446" t="n"/>
      <c r="AN322" s="446" t="n"/>
      <c r="AO322" s="446" t="n"/>
      <c r="AP322" s="445" t="n"/>
      <c r="AQ322" s="445" t="n"/>
      <c r="AR322" s="2523" t="n"/>
      <c r="AS322" s="2628" t="n"/>
      <c r="AT322" s="440" t="n"/>
      <c r="AU322" s="440" t="n"/>
      <c r="BC322" s="3224" t="n"/>
      <c r="BL322" s="2061" t="n"/>
    </row>
    <row r="323" ht="15" customHeight="1" s="2885">
      <c r="A323" s="440" t="n"/>
      <c r="B323" s="1196" t="n"/>
      <c r="C323" s="440" t="n"/>
      <c r="D323" s="440" t="n"/>
      <c r="E323" s="2237" t="n"/>
      <c r="F323" s="446" t="n"/>
      <c r="G323" s="446" t="n"/>
      <c r="H323" s="446" t="n"/>
      <c r="I323" s="446" t="n"/>
      <c r="J323" s="446" t="n"/>
      <c r="K323" s="446" t="n"/>
      <c r="L323" s="446" t="n"/>
      <c r="M323" s="446" t="n"/>
      <c r="N323" s="446" t="n"/>
      <c r="O323" s="446" t="n"/>
      <c r="P323" s="446" t="n"/>
      <c r="Q323" s="446" t="n"/>
      <c r="R323" s="446" t="n"/>
      <c r="S323" s="446" t="n"/>
      <c r="T323" s="446" t="n"/>
      <c r="U323" s="446" t="n"/>
      <c r="V323" s="446" t="n"/>
      <c r="W323" s="446" t="n"/>
      <c r="X323" s="446" t="n"/>
      <c r="Y323" s="446" t="n"/>
      <c r="Z323" s="446" t="n"/>
      <c r="AA323" s="446" t="n"/>
      <c r="AB323" s="446" t="n"/>
      <c r="AC323" s="446" t="n"/>
      <c r="AD323" s="446" t="n"/>
      <c r="AE323" s="446" t="n"/>
      <c r="AF323" s="446" t="n"/>
      <c r="AG323" s="446" t="n"/>
      <c r="AH323" s="446" t="n"/>
      <c r="AI323" s="446" t="n"/>
      <c r="AJ323" s="446" t="n"/>
      <c r="AK323" s="446" t="n"/>
      <c r="AL323" s="446" t="n"/>
      <c r="AM323" s="446" t="n"/>
      <c r="AN323" s="446" t="n"/>
      <c r="AO323" s="446" t="n"/>
      <c r="AP323" s="445" t="n"/>
      <c r="AQ323" s="445" t="n"/>
      <c r="AR323" s="2523" t="n"/>
      <c r="AS323" s="2628" t="n"/>
      <c r="AT323" s="440" t="n"/>
      <c r="AU323" s="440" t="n"/>
      <c r="BC323" s="3224" t="n"/>
      <c r="BL323" s="2061" t="n"/>
    </row>
    <row r="324" ht="15" customHeight="1" s="2885">
      <c r="A324" s="440" t="n"/>
      <c r="B324" s="1196" t="n"/>
      <c r="C324" s="440" t="n"/>
      <c r="D324" s="440" t="n"/>
      <c r="E324" s="2237" t="n"/>
      <c r="F324" s="446" t="n"/>
      <c r="G324" s="446" t="n"/>
      <c r="H324" s="446" t="n"/>
      <c r="I324" s="446" t="n"/>
      <c r="J324" s="446" t="n"/>
      <c r="K324" s="446" t="n"/>
      <c r="L324" s="446" t="n"/>
      <c r="M324" s="446" t="n"/>
      <c r="N324" s="446" t="n"/>
      <c r="O324" s="446" t="n"/>
      <c r="P324" s="446" t="n"/>
      <c r="Q324" s="446" t="n"/>
      <c r="R324" s="446" t="n"/>
      <c r="S324" s="446" t="n"/>
      <c r="T324" s="446" t="n"/>
      <c r="U324" s="446" t="n"/>
      <c r="V324" s="446" t="n"/>
      <c r="W324" s="446" t="n"/>
      <c r="X324" s="446" t="n"/>
      <c r="Y324" s="446" t="n"/>
      <c r="Z324" s="446" t="n"/>
      <c r="AA324" s="446" t="n"/>
      <c r="AB324" s="446" t="n"/>
      <c r="AC324" s="446" t="n"/>
      <c r="AD324" s="446" t="n"/>
      <c r="AE324" s="446" t="n"/>
      <c r="AF324" s="446" t="n"/>
      <c r="AG324" s="446" t="n"/>
      <c r="AH324" s="446" t="n"/>
      <c r="AI324" s="446" t="n"/>
      <c r="AJ324" s="446" t="n"/>
      <c r="AK324" s="446" t="n"/>
      <c r="AL324" s="446" t="n"/>
      <c r="AM324" s="446" t="n"/>
      <c r="AN324" s="446" t="n"/>
      <c r="AO324" s="446" t="n"/>
      <c r="AP324" s="445" t="n"/>
      <c r="AQ324" s="445" t="n"/>
      <c r="AR324" s="2523" t="n"/>
      <c r="AS324" s="2628" t="n"/>
      <c r="AT324" s="440" t="n"/>
      <c r="AU324" s="440" t="n"/>
      <c r="BC324" s="3224" t="n"/>
      <c r="BL324" s="2061" t="n"/>
    </row>
    <row r="325" ht="15" customHeight="1" s="2885">
      <c r="A325" s="440" t="n"/>
      <c r="B325" s="1196" t="n"/>
      <c r="C325" s="440" t="n"/>
      <c r="D325" s="440" t="n"/>
      <c r="E325" s="2237" t="n"/>
      <c r="F325" s="446" t="n"/>
      <c r="G325" s="446" t="n"/>
      <c r="H325" s="446" t="n"/>
      <c r="I325" s="446" t="n"/>
      <c r="J325" s="446" t="n"/>
      <c r="K325" s="446" t="n"/>
      <c r="L325" s="446" t="n"/>
      <c r="M325" s="446" t="n"/>
      <c r="N325" s="446" t="n"/>
      <c r="O325" s="446" t="n"/>
      <c r="P325" s="446" t="n"/>
      <c r="Q325" s="446" t="n"/>
      <c r="R325" s="446" t="n"/>
      <c r="S325" s="446" t="n"/>
      <c r="T325" s="446" t="n"/>
      <c r="U325" s="446" t="n"/>
      <c r="V325" s="446" t="n"/>
      <c r="W325" s="446" t="n"/>
      <c r="X325" s="446" t="n"/>
      <c r="Y325" s="446" t="n"/>
      <c r="Z325" s="446" t="n"/>
      <c r="AA325" s="446" t="n"/>
      <c r="AB325" s="446" t="n"/>
      <c r="AC325" s="446" t="n"/>
      <c r="AD325" s="446" t="n"/>
      <c r="AE325" s="446" t="n"/>
      <c r="AF325" s="446" t="n"/>
      <c r="AG325" s="446" t="n"/>
      <c r="AH325" s="446" t="n"/>
      <c r="AI325" s="446" t="n"/>
      <c r="AJ325" s="446" t="n"/>
      <c r="AK325" s="446" t="n"/>
      <c r="AL325" s="446" t="n"/>
      <c r="AM325" s="446" t="n"/>
      <c r="AN325" s="446" t="n"/>
      <c r="AO325" s="446" t="n"/>
      <c r="AP325" s="445" t="n"/>
      <c r="AQ325" s="445" t="n"/>
      <c r="AR325" s="2523" t="n"/>
      <c r="AS325" s="2628" t="n"/>
      <c r="AT325" s="440" t="n"/>
      <c r="AU325" s="440" t="n"/>
      <c r="BC325" s="3224" t="n"/>
      <c r="BL325" s="2061" t="n"/>
    </row>
    <row r="326" ht="15" customHeight="1" s="2885">
      <c r="A326" s="440" t="n"/>
      <c r="B326" s="1196" t="n"/>
      <c r="C326" s="440" t="n"/>
      <c r="D326" s="440" t="n"/>
      <c r="E326" s="2237" t="n"/>
      <c r="F326" s="446" t="n"/>
      <c r="G326" s="446" t="n"/>
      <c r="H326" s="446" t="n"/>
      <c r="I326" s="446" t="n"/>
      <c r="J326" s="446" t="n"/>
      <c r="K326" s="446" t="n"/>
      <c r="L326" s="446" t="n"/>
      <c r="M326" s="446" t="n"/>
      <c r="N326" s="446" t="n"/>
      <c r="O326" s="446" t="n"/>
      <c r="P326" s="446" t="n"/>
      <c r="Q326" s="446" t="n"/>
      <c r="R326" s="446" t="n"/>
      <c r="S326" s="446" t="n"/>
      <c r="T326" s="446" t="n"/>
      <c r="U326" s="446" t="n"/>
      <c r="V326" s="446" t="n"/>
      <c r="W326" s="446" t="n"/>
      <c r="X326" s="446" t="n"/>
      <c r="Y326" s="446" t="n"/>
      <c r="Z326" s="446" t="n"/>
      <c r="AA326" s="446" t="n"/>
      <c r="AB326" s="446" t="n"/>
      <c r="AC326" s="446" t="n"/>
      <c r="AD326" s="446" t="n"/>
      <c r="AE326" s="446" t="n"/>
      <c r="AF326" s="446" t="n"/>
      <c r="AG326" s="446" t="n"/>
      <c r="AH326" s="446" t="n"/>
      <c r="AI326" s="446" t="n"/>
      <c r="AJ326" s="446" t="n"/>
      <c r="AK326" s="446" t="n"/>
      <c r="AL326" s="446" t="n"/>
      <c r="AM326" s="446" t="n"/>
      <c r="AN326" s="446" t="n"/>
      <c r="AO326" s="446" t="n"/>
      <c r="AP326" s="445" t="n"/>
      <c r="AQ326" s="445" t="n"/>
      <c r="AR326" s="2523" t="n"/>
      <c r="AS326" s="2628" t="n"/>
      <c r="AT326" s="440" t="n"/>
      <c r="AU326" s="440" t="n"/>
      <c r="BC326" s="3224" t="n"/>
      <c r="BL326" s="2061" t="n"/>
    </row>
    <row r="327" ht="15" customHeight="1" s="2885">
      <c r="A327" s="440" t="n"/>
      <c r="B327" s="1196" t="n"/>
      <c r="C327" s="440" t="n"/>
      <c r="D327" s="440" t="n"/>
      <c r="E327" s="2237" t="n"/>
      <c r="F327" s="446" t="n"/>
      <c r="G327" s="446" t="n"/>
      <c r="H327" s="446" t="n"/>
      <c r="I327" s="446" t="n"/>
      <c r="J327" s="446" t="n"/>
      <c r="K327" s="446" t="n"/>
      <c r="L327" s="446" t="n"/>
      <c r="M327" s="446" t="n"/>
      <c r="N327" s="446" t="n"/>
      <c r="O327" s="446" t="n"/>
      <c r="P327" s="446" t="n"/>
      <c r="Q327" s="446" t="n"/>
      <c r="R327" s="446" t="n"/>
      <c r="S327" s="446" t="n"/>
      <c r="T327" s="446" t="n"/>
      <c r="U327" s="446" t="n"/>
      <c r="V327" s="446" t="n"/>
      <c r="W327" s="446" t="n"/>
      <c r="X327" s="446" t="n"/>
      <c r="Y327" s="446" t="n"/>
      <c r="Z327" s="446" t="n"/>
      <c r="AA327" s="446" t="n"/>
      <c r="AB327" s="446" t="n"/>
      <c r="AC327" s="446" t="n"/>
      <c r="AD327" s="446" t="n"/>
      <c r="AE327" s="446" t="n"/>
      <c r="AF327" s="446" t="n"/>
      <c r="AG327" s="446" t="n"/>
      <c r="AH327" s="446" t="n"/>
      <c r="AI327" s="446" t="n"/>
      <c r="AJ327" s="446" t="n"/>
      <c r="AK327" s="446" t="n"/>
      <c r="AL327" s="446" t="n"/>
      <c r="AM327" s="446" t="n"/>
      <c r="AN327" s="446" t="n"/>
      <c r="AO327" s="446" t="n"/>
      <c r="AP327" s="445" t="n"/>
      <c r="AQ327" s="445" t="n"/>
      <c r="AR327" s="2523" t="n"/>
      <c r="AS327" s="2628" t="n"/>
      <c r="AT327" s="440" t="n"/>
      <c r="AU327" s="440" t="n"/>
      <c r="BC327" s="3224" t="n"/>
      <c r="BL327" s="2061" t="n"/>
    </row>
    <row r="328" ht="15" customHeight="1" s="2885">
      <c r="A328" s="440" t="n"/>
      <c r="B328" s="1196" t="n"/>
      <c r="C328" s="440" t="n"/>
      <c r="D328" s="440" t="n"/>
      <c r="E328" s="2237" t="n"/>
      <c r="F328" s="446" t="n"/>
      <c r="G328" s="446" t="n"/>
      <c r="H328" s="446" t="n"/>
      <c r="I328" s="446" t="n"/>
      <c r="J328" s="446" t="n"/>
      <c r="K328" s="446" t="n"/>
      <c r="L328" s="446" t="n"/>
      <c r="M328" s="446" t="n"/>
      <c r="N328" s="446" t="n"/>
      <c r="O328" s="446" t="n"/>
      <c r="P328" s="446" t="n"/>
      <c r="Q328" s="446" t="n"/>
      <c r="R328" s="446" t="n"/>
      <c r="S328" s="446" t="n"/>
      <c r="T328" s="446" t="n"/>
      <c r="U328" s="446" t="n"/>
      <c r="V328" s="446" t="n"/>
      <c r="W328" s="446" t="n"/>
      <c r="X328" s="446" t="n"/>
      <c r="Y328" s="446" t="n"/>
      <c r="Z328" s="446" t="n"/>
      <c r="AA328" s="446" t="n"/>
      <c r="AB328" s="446" t="n"/>
      <c r="AC328" s="446" t="n"/>
      <c r="AD328" s="446" t="n"/>
      <c r="AE328" s="446" t="n"/>
      <c r="AF328" s="446" t="n"/>
      <c r="AG328" s="446" t="n"/>
      <c r="AH328" s="446" t="n"/>
      <c r="AI328" s="446" t="n"/>
      <c r="AJ328" s="446" t="n"/>
      <c r="AK328" s="446" t="n"/>
      <c r="AL328" s="446" t="n"/>
      <c r="AM328" s="446" t="n"/>
      <c r="AN328" s="446" t="n"/>
      <c r="AO328" s="446" t="n"/>
      <c r="AP328" s="445" t="n"/>
      <c r="AQ328" s="445" t="n"/>
      <c r="AR328" s="2523" t="n"/>
      <c r="AS328" s="2628" t="n"/>
      <c r="AT328" s="440" t="n"/>
      <c r="AU328" s="440" t="n"/>
      <c r="BC328" s="3224" t="n"/>
      <c r="BL328" s="2061" t="n"/>
    </row>
    <row r="329" ht="15" customHeight="1" s="2885">
      <c r="A329" s="440" t="n"/>
      <c r="B329" s="1196" t="n"/>
      <c r="C329" s="440" t="n"/>
      <c r="D329" s="440" t="n"/>
      <c r="E329" s="2237" t="n"/>
      <c r="F329" s="446" t="n"/>
      <c r="G329" s="446" t="n"/>
      <c r="H329" s="446" t="n"/>
      <c r="I329" s="446" t="n"/>
      <c r="J329" s="446" t="n"/>
      <c r="K329" s="446" t="n"/>
      <c r="L329" s="446" t="n"/>
      <c r="M329" s="446" t="n"/>
      <c r="N329" s="446" t="n"/>
      <c r="O329" s="446" t="n"/>
      <c r="P329" s="446" t="n"/>
      <c r="Q329" s="446" t="n"/>
      <c r="R329" s="446" t="n"/>
      <c r="S329" s="446" t="n"/>
      <c r="T329" s="446" t="n"/>
      <c r="U329" s="446" t="n"/>
      <c r="V329" s="446" t="n"/>
      <c r="W329" s="446" t="n"/>
      <c r="X329" s="446" t="n"/>
      <c r="Y329" s="446" t="n"/>
      <c r="Z329" s="446" t="n"/>
      <c r="AA329" s="446" t="n"/>
      <c r="AB329" s="446" t="n"/>
      <c r="AC329" s="446" t="n"/>
      <c r="AD329" s="446" t="n"/>
      <c r="AE329" s="446" t="n"/>
      <c r="AF329" s="446" t="n"/>
      <c r="AG329" s="446" t="n"/>
      <c r="AH329" s="446" t="n"/>
      <c r="AI329" s="446" t="n"/>
      <c r="AJ329" s="446" t="n"/>
      <c r="AK329" s="446" t="n"/>
      <c r="AL329" s="446" t="n"/>
      <c r="AM329" s="446" t="n"/>
      <c r="AN329" s="446" t="n"/>
      <c r="AO329" s="446" t="n"/>
      <c r="AP329" s="445" t="n"/>
      <c r="AQ329" s="445" t="n"/>
      <c r="AR329" s="2523" t="n"/>
      <c r="AS329" s="2628" t="n"/>
      <c r="AT329" s="440" t="n"/>
      <c r="AU329" s="440" t="n"/>
      <c r="BC329" s="3224" t="n"/>
      <c r="BL329" s="2061" t="n"/>
    </row>
    <row r="330" ht="15" customHeight="1" s="2885">
      <c r="A330" s="440" t="n"/>
      <c r="B330" s="1196" t="n"/>
      <c r="C330" s="440" t="n"/>
      <c r="D330" s="440" t="n"/>
      <c r="E330" s="2237" t="n"/>
      <c r="F330" s="446" t="n"/>
      <c r="G330" s="446" t="n"/>
      <c r="H330" s="446" t="n"/>
      <c r="I330" s="446" t="n"/>
      <c r="J330" s="446" t="n"/>
      <c r="K330" s="446" t="n"/>
      <c r="L330" s="446" t="n"/>
      <c r="M330" s="446" t="n"/>
      <c r="N330" s="446" t="n"/>
      <c r="O330" s="446" t="n"/>
      <c r="P330" s="446" t="n"/>
      <c r="Q330" s="446" t="n"/>
      <c r="R330" s="446" t="n"/>
      <c r="S330" s="446" t="n"/>
      <c r="T330" s="446" t="n"/>
      <c r="U330" s="446" t="n"/>
      <c r="V330" s="446" t="n"/>
      <c r="W330" s="446" t="n"/>
      <c r="X330" s="446" t="n"/>
      <c r="Y330" s="446" t="n"/>
      <c r="Z330" s="446" t="n"/>
      <c r="AA330" s="446" t="n"/>
      <c r="AB330" s="446" t="n"/>
      <c r="AC330" s="446" t="n"/>
      <c r="AD330" s="446" t="n"/>
      <c r="AE330" s="446" t="n"/>
      <c r="AF330" s="446" t="n"/>
      <c r="AG330" s="446" t="n"/>
      <c r="AH330" s="446" t="n"/>
      <c r="AI330" s="446" t="n"/>
      <c r="AJ330" s="446" t="n"/>
      <c r="AK330" s="446" t="n"/>
      <c r="AL330" s="446" t="n"/>
      <c r="AM330" s="446" t="n"/>
      <c r="AN330" s="446" t="n"/>
      <c r="AO330" s="446" t="n"/>
      <c r="AP330" s="445" t="n"/>
      <c r="AQ330" s="445" t="n"/>
      <c r="AR330" s="2523" t="n"/>
      <c r="AS330" s="2628" t="n"/>
      <c r="AT330" s="440" t="n"/>
      <c r="AU330" s="440" t="n"/>
      <c r="BC330" s="3224" t="n"/>
      <c r="BL330" s="2061" t="n"/>
    </row>
    <row r="331" ht="15" customHeight="1" s="2885">
      <c r="A331" s="440" t="n"/>
      <c r="B331" s="1196" t="n"/>
      <c r="C331" s="440" t="n"/>
      <c r="D331" s="440" t="n"/>
      <c r="E331" s="2237" t="n"/>
      <c r="F331" s="446" t="n"/>
      <c r="G331" s="446" t="n"/>
      <c r="H331" s="446" t="n"/>
      <c r="I331" s="446" t="n"/>
      <c r="J331" s="446" t="n"/>
      <c r="K331" s="446" t="n"/>
      <c r="L331" s="446" t="n"/>
      <c r="M331" s="446" t="n"/>
      <c r="N331" s="446" t="n"/>
      <c r="O331" s="446" t="n"/>
      <c r="P331" s="446" t="n"/>
      <c r="Q331" s="446" t="n"/>
      <c r="R331" s="446" t="n"/>
      <c r="S331" s="446" t="n"/>
      <c r="T331" s="446" t="n"/>
      <c r="U331" s="446" t="n"/>
      <c r="V331" s="446" t="n"/>
      <c r="W331" s="446" t="n"/>
      <c r="X331" s="446" t="n"/>
      <c r="Y331" s="446" t="n"/>
      <c r="Z331" s="446" t="n"/>
      <c r="AA331" s="446" t="n"/>
      <c r="AB331" s="446" t="n"/>
      <c r="AC331" s="446" t="n"/>
      <c r="AD331" s="446" t="n"/>
      <c r="AE331" s="446" t="n"/>
      <c r="AF331" s="446" t="n"/>
      <c r="AG331" s="446" t="n"/>
      <c r="AH331" s="446" t="n"/>
      <c r="AI331" s="446" t="n"/>
      <c r="AJ331" s="446" t="n"/>
      <c r="AK331" s="446" t="n"/>
      <c r="AL331" s="446" t="n"/>
      <c r="AM331" s="446" t="n"/>
      <c r="AN331" s="446" t="n"/>
      <c r="AO331" s="446" t="n"/>
      <c r="AP331" s="445" t="n"/>
      <c r="AQ331" s="445" t="n"/>
      <c r="AR331" s="2523" t="n"/>
      <c r="AS331" s="2628" t="n"/>
      <c r="AT331" s="440" t="n"/>
      <c r="AU331" s="440" t="n"/>
      <c r="BC331" s="3224" t="n"/>
      <c r="BL331" s="2061" t="n"/>
    </row>
    <row r="332" ht="15" customHeight="1" s="2885">
      <c r="A332" s="440" t="n"/>
      <c r="B332" s="1196" t="n"/>
      <c r="C332" s="440" t="n"/>
      <c r="D332" s="440" t="n"/>
      <c r="E332" s="2235" t="n"/>
      <c r="F332" s="2060" t="n"/>
      <c r="G332" s="2060" t="n"/>
      <c r="H332" s="2060" t="n"/>
      <c r="I332" s="2060" t="n"/>
      <c r="J332" s="2060" t="n"/>
      <c r="K332" s="2060" t="n"/>
      <c r="L332" s="2060" t="n"/>
      <c r="M332" s="2060" t="n"/>
      <c r="N332" s="2060" t="n"/>
      <c r="O332" s="2060" t="n"/>
      <c r="P332" s="2060" t="n"/>
      <c r="Q332" s="2060" t="n"/>
      <c r="R332" s="2060" t="n"/>
      <c r="S332" s="2060" t="n"/>
      <c r="T332" s="2060" t="n"/>
      <c r="U332" s="2060" t="n"/>
      <c r="V332" s="2060" t="n"/>
      <c r="W332" s="2060" t="n"/>
      <c r="X332" s="2060" t="n"/>
      <c r="Y332" s="446" t="n"/>
      <c r="Z332" s="446" t="n"/>
      <c r="AA332" s="446" t="n"/>
      <c r="AB332" s="446" t="n"/>
      <c r="AC332" s="2060" t="n"/>
      <c r="AD332" s="2060" t="n"/>
      <c r="AE332" s="2060" t="n"/>
      <c r="AF332" s="2060" t="n"/>
      <c r="AG332" s="2060" t="n"/>
      <c r="AH332" s="2060" t="n"/>
      <c r="AI332" s="2060" t="n"/>
      <c r="AJ332" s="2060" t="n"/>
      <c r="AK332" s="2060" t="n"/>
      <c r="AL332" s="2060" t="n"/>
      <c r="AM332" s="2060" t="n"/>
      <c r="AN332" s="2060" t="n"/>
      <c r="AO332" s="2060" t="n"/>
      <c r="AP332" s="445" t="n"/>
      <c r="AQ332" s="445" t="n"/>
      <c r="AR332" s="2523" t="n"/>
      <c r="AS332" s="2519" t="n"/>
      <c r="AT332" s="440" t="n"/>
      <c r="AU332" s="440" t="n"/>
      <c r="BC332" s="3224" t="n"/>
      <c r="BL332" s="2061" t="n"/>
    </row>
    <row r="333" ht="15" customHeight="1" s="2885">
      <c r="A333" s="440" t="n"/>
      <c r="B333" s="1196" t="n"/>
      <c r="C333" s="440" t="n"/>
      <c r="D333" s="440" t="n"/>
      <c r="E333" s="2235" t="n"/>
      <c r="F333" s="446" t="n"/>
      <c r="G333" s="446" t="n"/>
      <c r="H333" s="446" t="n"/>
      <c r="I333" s="446" t="n"/>
      <c r="J333" s="446" t="n"/>
      <c r="K333" s="446" t="n"/>
      <c r="L333" s="446" t="n"/>
      <c r="M333" s="446" t="n"/>
      <c r="N333" s="446" t="n"/>
      <c r="O333" s="446" t="n"/>
      <c r="P333" s="446" t="n"/>
      <c r="Q333" s="446" t="n"/>
      <c r="R333" s="446" t="n"/>
      <c r="S333" s="446" t="n"/>
      <c r="T333" s="446" t="n"/>
      <c r="U333" s="446" t="n"/>
      <c r="V333" s="446" t="n"/>
      <c r="W333" s="446" t="n"/>
      <c r="X333" s="446" t="n"/>
      <c r="Y333" s="446" t="n"/>
      <c r="Z333" s="446" t="n"/>
      <c r="AA333" s="446" t="n"/>
      <c r="AB333" s="446" t="n"/>
      <c r="AC333" s="446" t="n"/>
      <c r="AD333" s="446" t="n"/>
      <c r="AE333" s="446" t="n"/>
      <c r="AF333" s="446" t="n"/>
      <c r="AG333" s="446" t="n"/>
      <c r="AH333" s="446" t="n"/>
      <c r="AI333" s="446" t="n"/>
      <c r="AJ333" s="446" t="n"/>
      <c r="AK333" s="446" t="n"/>
      <c r="AL333" s="446" t="n"/>
      <c r="AM333" s="446" t="n"/>
      <c r="AN333" s="446" t="n"/>
      <c r="AO333" s="446" t="n"/>
      <c r="AP333" s="445" t="n"/>
      <c r="AQ333" s="445" t="n"/>
      <c r="AR333" s="2523" t="n"/>
      <c r="AS333" s="2519" t="n"/>
      <c r="AT333" s="440" t="n"/>
      <c r="AU333" s="440" t="n"/>
      <c r="BC333" s="3224" t="n"/>
      <c r="BL333" s="2061" t="n"/>
    </row>
    <row r="334" ht="15" customHeight="1" s="2885">
      <c r="A334" s="440" t="n"/>
      <c r="B334" s="1196" t="n"/>
      <c r="C334" s="440" t="n"/>
      <c r="D334" s="440" t="n"/>
      <c r="E334" s="2235" t="n"/>
      <c r="F334" s="2060" t="n"/>
      <c r="G334" s="2060" t="n"/>
      <c r="H334" s="2060" t="n"/>
      <c r="I334" s="2060" t="n"/>
      <c r="J334" s="2060" t="n"/>
      <c r="K334" s="2060" t="n"/>
      <c r="L334" s="2060" t="n"/>
      <c r="M334" s="2060" t="n"/>
      <c r="N334" s="2060" t="n"/>
      <c r="O334" s="2060" t="n"/>
      <c r="P334" s="2060" t="n"/>
      <c r="Q334" s="2060" t="n"/>
      <c r="R334" s="2060" t="n"/>
      <c r="S334" s="2060" t="n"/>
      <c r="T334" s="2060" t="n"/>
      <c r="U334" s="2060" t="n"/>
      <c r="V334" s="2060" t="n"/>
      <c r="W334" s="2060" t="n"/>
      <c r="X334" s="2060" t="n"/>
      <c r="Y334" s="2060" t="n"/>
      <c r="Z334" s="2060" t="n"/>
      <c r="AA334" s="2060" t="n"/>
      <c r="AB334" s="2060" t="n"/>
      <c r="AC334" s="2060" t="n"/>
      <c r="AD334" s="2060" t="n"/>
      <c r="AE334" s="2060" t="n"/>
      <c r="AF334" s="2060" t="n"/>
      <c r="AG334" s="2060" t="n"/>
      <c r="AH334" s="2060" t="n"/>
      <c r="AI334" s="2060" t="n"/>
      <c r="AJ334" s="2060" t="n"/>
      <c r="AK334" s="2060" t="n"/>
      <c r="AL334" s="2060" t="n"/>
      <c r="AM334" s="2060" t="n"/>
      <c r="AN334" s="2060" t="n"/>
      <c r="AO334" s="2060" t="n"/>
      <c r="AP334" s="445" t="n"/>
      <c r="AQ334" s="445" t="n"/>
      <c r="AR334" s="2523" t="n"/>
      <c r="AS334" s="2519" t="n"/>
      <c r="AT334" s="440" t="n"/>
      <c r="AU334" s="440" t="n"/>
      <c r="BC334" s="3224" t="n"/>
      <c r="BL334" s="2061" t="n"/>
    </row>
    <row r="335" ht="15" customHeight="1" s="2885">
      <c r="A335" s="440" t="n"/>
      <c r="B335" s="1196" t="n"/>
      <c r="C335" s="440" t="n"/>
      <c r="D335" s="440" t="n"/>
      <c r="E335" s="2235" t="n"/>
      <c r="F335" s="2060" t="n"/>
      <c r="G335" s="2060" t="n"/>
      <c r="H335" s="2060" t="n"/>
      <c r="I335" s="2060" t="n"/>
      <c r="J335" s="2060" t="n"/>
      <c r="K335" s="2060" t="n"/>
      <c r="L335" s="2060" t="n"/>
      <c r="M335" s="2060" t="n"/>
      <c r="N335" s="2060" t="n"/>
      <c r="O335" s="2060" t="n"/>
      <c r="P335" s="2060" t="n"/>
      <c r="Q335" s="2060" t="n"/>
      <c r="R335" s="2060" t="n"/>
      <c r="S335" s="2060" t="n"/>
      <c r="T335" s="2060" t="n"/>
      <c r="U335" s="2060" t="n"/>
      <c r="V335" s="2060" t="n"/>
      <c r="W335" s="2060" t="n"/>
      <c r="X335" s="2060" t="n"/>
      <c r="Y335" s="2060" t="n"/>
      <c r="Z335" s="2060" t="n"/>
      <c r="AA335" s="2060" t="n"/>
      <c r="AB335" s="2060" t="n"/>
      <c r="AC335" s="2060" t="n"/>
      <c r="AD335" s="2060" t="n"/>
      <c r="AE335" s="2060" t="n"/>
      <c r="AF335" s="2060" t="n"/>
      <c r="AG335" s="2060" t="n"/>
      <c r="AH335" s="2060" t="n"/>
      <c r="AI335" s="2060" t="n"/>
      <c r="AJ335" s="2060" t="n"/>
      <c r="AK335" s="2060" t="n"/>
      <c r="AL335" s="2060" t="n"/>
      <c r="AM335" s="2060" t="n"/>
      <c r="AN335" s="2060" t="n"/>
      <c r="AO335" s="2060" t="n"/>
      <c r="AP335" s="445" t="n"/>
      <c r="AQ335" s="445" t="n"/>
      <c r="AR335" s="2523" t="n"/>
      <c r="AS335" s="2519" t="n"/>
      <c r="AT335" s="440" t="n"/>
      <c r="AU335" s="440" t="n"/>
      <c r="BC335" s="3224" t="n"/>
      <c r="BL335" s="2061" t="n"/>
    </row>
    <row r="336" ht="15" customHeight="1" s="2885">
      <c r="A336" s="440" t="n"/>
      <c r="B336" s="1196" t="n"/>
      <c r="C336" s="440" t="n"/>
      <c r="D336" s="440" t="n"/>
      <c r="E336" s="2235" t="n"/>
      <c r="F336" s="446" t="n"/>
      <c r="G336" s="446" t="n"/>
      <c r="H336" s="446" t="n"/>
      <c r="I336" s="446" t="n"/>
      <c r="J336" s="446" t="n"/>
      <c r="K336" s="446" t="n"/>
      <c r="L336" s="446" t="n"/>
      <c r="M336" s="446" t="n"/>
      <c r="N336" s="446" t="n"/>
      <c r="O336" s="446" t="n"/>
      <c r="P336" s="446" t="n"/>
      <c r="Q336" s="446" t="n"/>
      <c r="R336" s="446" t="n"/>
      <c r="S336" s="446" t="n"/>
      <c r="T336" s="446" t="n"/>
      <c r="U336" s="446" t="n"/>
      <c r="V336" s="446" t="n"/>
      <c r="W336" s="446" t="n"/>
      <c r="X336" s="446" t="n"/>
      <c r="Y336" s="446" t="n"/>
      <c r="Z336" s="446" t="n"/>
      <c r="AA336" s="446" t="n"/>
      <c r="AB336" s="446" t="n"/>
      <c r="AC336" s="446" t="n"/>
      <c r="AD336" s="446" t="n"/>
      <c r="AE336" s="446" t="n"/>
      <c r="AF336" s="446" t="n"/>
      <c r="AG336" s="446" t="n"/>
      <c r="AH336" s="446" t="n"/>
      <c r="AI336" s="446" t="n"/>
      <c r="AJ336" s="446" t="n"/>
      <c r="AK336" s="446" t="n"/>
      <c r="AL336" s="446" t="n"/>
      <c r="AM336" s="446" t="n"/>
      <c r="AN336" s="446" t="n"/>
      <c r="AO336" s="446" t="n"/>
      <c r="AP336" s="445" t="n"/>
      <c r="AQ336" s="445" t="n"/>
      <c r="AR336" s="2523" t="n"/>
      <c r="AS336" s="2519" t="n"/>
      <c r="AT336" s="440" t="n"/>
      <c r="AU336" s="440" t="n"/>
      <c r="BC336" s="3224" t="n"/>
      <c r="BL336" s="2061" t="n"/>
    </row>
    <row r="337" ht="6.6" customHeight="1" s="2885">
      <c r="B337" s="1196" t="n"/>
      <c r="AR337" s="2525" t="n"/>
      <c r="AS337" s="2525" t="n"/>
    </row>
    <row r="338">
      <c r="B338" s="1196" t="n"/>
      <c r="AR338" s="2525" t="n"/>
      <c r="AS338" s="2525" t="n"/>
    </row>
    <row r="339" outlineLevel="1" s="2885">
      <c r="B339" s="1196" t="n"/>
      <c r="E339" s="1267" t="n"/>
      <c r="F339" s="2047" t="n"/>
      <c r="G339" s="2047" t="n"/>
      <c r="H339" s="2047" t="n"/>
      <c r="I339" s="2047" t="n"/>
      <c r="J339" s="2047" t="n"/>
      <c r="K339" s="2047" t="n"/>
      <c r="L339" s="2047" t="n"/>
      <c r="M339" s="2047" t="n"/>
      <c r="N339" s="2047" t="n"/>
      <c r="O339" s="2047" t="n"/>
      <c r="P339" s="2047" t="n"/>
      <c r="Q339" s="2047" t="n"/>
      <c r="R339" s="2047" t="n"/>
      <c r="S339" s="2047" t="n"/>
      <c r="T339" s="2047" t="n"/>
      <c r="U339" s="2047" t="n"/>
      <c r="V339" s="2047" t="n"/>
      <c r="W339" s="2047" t="n"/>
      <c r="X339" s="2047" t="n"/>
      <c r="Y339" s="1267" t="n"/>
      <c r="Z339" s="1267" t="n"/>
      <c r="AA339" s="1267" t="n"/>
      <c r="AB339" s="1267" t="n"/>
      <c r="AC339" s="2047" t="n"/>
      <c r="AD339" s="2047" t="n"/>
      <c r="AE339" s="2047" t="n"/>
      <c r="AF339" s="2047" t="n"/>
      <c r="AG339" s="2047" t="n"/>
      <c r="AH339" s="2047" t="n"/>
      <c r="AI339" s="2047" t="n"/>
      <c r="AJ339" s="2047" t="n"/>
      <c r="AK339" s="2047" t="n"/>
      <c r="AL339" s="2047" t="n"/>
      <c r="AM339" s="2047" t="n"/>
      <c r="AN339" s="2047" t="n"/>
      <c r="AO339" s="2047" t="n"/>
      <c r="AR339" s="2525" t="n"/>
      <c r="AS339" s="2525" t="n"/>
    </row>
    <row r="340" outlineLevel="1" s="2885">
      <c r="B340" s="1196" t="n"/>
      <c r="E340" s="1267" t="n"/>
      <c r="F340" s="2047" t="n"/>
      <c r="G340" s="2047" t="n"/>
      <c r="H340" s="2047" t="n"/>
      <c r="I340" s="2047" t="n"/>
      <c r="J340" s="2047" t="n"/>
      <c r="K340" s="2047" t="n"/>
      <c r="L340" s="2047" t="n"/>
      <c r="M340" s="2047" t="n"/>
      <c r="N340" s="2047" t="n"/>
      <c r="O340" s="2047" t="n"/>
      <c r="P340" s="2047" t="n"/>
      <c r="Q340" s="2047" t="n"/>
      <c r="R340" s="2047" t="n"/>
      <c r="S340" s="2047" t="n"/>
      <c r="T340" s="2047" t="n"/>
      <c r="U340" s="2047" t="n"/>
      <c r="V340" s="2047" t="n"/>
      <c r="W340" s="2047" t="n"/>
      <c r="X340" s="2047" t="n"/>
      <c r="Y340" s="1267" t="n"/>
      <c r="Z340" s="1267" t="n"/>
      <c r="AA340" s="1267" t="n"/>
      <c r="AB340" s="1267" t="n"/>
      <c r="AC340" s="2047" t="n"/>
      <c r="AD340" s="2047" t="n"/>
      <c r="AE340" s="2047" t="n"/>
      <c r="AF340" s="2047" t="n"/>
      <c r="AG340" s="2047" t="n"/>
      <c r="AH340" s="2047" t="n"/>
      <c r="AI340" s="2047" t="n"/>
      <c r="AJ340" s="2047" t="n"/>
      <c r="AK340" s="2047" t="n"/>
      <c r="AL340" s="2047" t="n"/>
      <c r="AM340" s="2047" t="n"/>
      <c r="AN340" s="2047" t="n"/>
      <c r="AO340" s="2047" t="n"/>
      <c r="AR340" s="2526" t="n"/>
      <c r="AS340" s="2525" t="n"/>
    </row>
    <row r="341" outlineLevel="1" ht="13.9" customHeight="1" s="2885">
      <c r="B341" s="1193" t="n"/>
      <c r="E341" s="1267" t="n"/>
      <c r="F341" s="2047" t="n"/>
      <c r="G341" s="2047" t="n"/>
      <c r="H341" s="2047" t="n"/>
      <c r="I341" s="2047" t="n"/>
      <c r="J341" s="2047" t="n"/>
      <c r="K341" s="2047" t="n"/>
      <c r="L341" s="2047" t="n"/>
      <c r="M341" s="2047" t="n"/>
      <c r="N341" s="2047" t="n"/>
      <c r="O341" s="2047" t="n"/>
      <c r="P341" s="2047" t="n"/>
      <c r="Q341" s="2047" t="n"/>
      <c r="R341" s="2047" t="n"/>
      <c r="S341" s="2047" t="n"/>
      <c r="T341" s="2047" t="n"/>
      <c r="U341" s="2047" t="n"/>
      <c r="V341" s="2047" t="n"/>
      <c r="W341" s="2047" t="n"/>
      <c r="X341" s="2047" t="n"/>
      <c r="Y341" s="1267" t="n"/>
      <c r="Z341" s="1267" t="n"/>
      <c r="AA341" s="1267" t="n"/>
      <c r="AB341" s="1267" t="n"/>
      <c r="AC341" s="2047" t="n"/>
      <c r="AD341" s="2047" t="n"/>
      <c r="AE341" s="2047" t="n"/>
      <c r="AF341" s="2047" t="n"/>
      <c r="AG341" s="2047" t="n"/>
      <c r="AH341" s="2047" t="n"/>
      <c r="AI341" s="2047" t="n"/>
      <c r="AJ341" s="2047" t="n"/>
      <c r="AK341" s="2047" t="n"/>
      <c r="AL341" s="2047" t="n"/>
      <c r="AM341" s="2047" t="n"/>
      <c r="AN341" s="2047" t="n"/>
      <c r="AO341" s="2047" t="n"/>
      <c r="AR341" s="2527" t="n"/>
      <c r="AS341" s="2525" t="n"/>
    </row>
    <row r="342" outlineLevel="1" ht="13.9" customHeight="1" s="2885">
      <c r="B342" s="1193" t="n"/>
      <c r="E342" s="1267" t="n"/>
      <c r="F342" s="2047" t="n"/>
      <c r="G342" s="2047" t="n"/>
      <c r="H342" s="2047" t="n"/>
      <c r="I342" s="2047" t="n"/>
      <c r="J342" s="2047" t="n"/>
      <c r="K342" s="2047" t="n"/>
      <c r="L342" s="2047" t="n"/>
      <c r="M342" s="2047" t="n"/>
      <c r="N342" s="2047" t="n"/>
      <c r="O342" s="2047" t="n"/>
      <c r="P342" s="2047" t="n"/>
      <c r="Q342" s="2047" t="n"/>
      <c r="R342" s="2047" t="n"/>
      <c r="S342" s="2047" t="n"/>
      <c r="T342" s="2047" t="n"/>
      <c r="U342" s="2047" t="n"/>
      <c r="V342" s="2047" t="n"/>
      <c r="W342" s="2047" t="n"/>
      <c r="X342" s="2047" t="n"/>
      <c r="Y342" s="1267" t="n"/>
      <c r="Z342" s="1267" t="n"/>
      <c r="AA342" s="1267" t="n"/>
      <c r="AB342" s="1267" t="n"/>
      <c r="AC342" s="2047" t="n"/>
      <c r="AD342" s="2047" t="n"/>
      <c r="AE342" s="2047" t="n"/>
      <c r="AF342" s="2047" t="n"/>
      <c r="AG342" s="2047" t="n"/>
      <c r="AH342" s="2047" t="n"/>
      <c r="AI342" s="2047" t="n"/>
      <c r="AJ342" s="2047" t="n"/>
      <c r="AK342" s="2047" t="n"/>
      <c r="AL342" s="2047" t="n"/>
      <c r="AM342" s="2047" t="n"/>
      <c r="AN342" s="2047" t="n"/>
      <c r="AO342" s="2047" t="n"/>
      <c r="AR342" s="2527" t="n"/>
      <c r="AS342" s="2525" t="n"/>
    </row>
    <row r="343" outlineLevel="1" ht="6" customHeight="1" s="2885">
      <c r="B343" s="1193" t="n"/>
      <c r="E343" s="1267" t="n"/>
      <c r="F343" s="2047" t="n"/>
      <c r="G343" s="2047" t="n"/>
      <c r="H343" s="2047" t="n"/>
      <c r="I343" s="2047" t="n"/>
      <c r="J343" s="2047" t="n"/>
      <c r="K343" s="2047" t="n"/>
      <c r="L343" s="2047" t="n"/>
      <c r="M343" s="2047" t="n"/>
      <c r="N343" s="2047" t="n"/>
      <c r="O343" s="2047" t="n"/>
      <c r="P343" s="2047" t="n"/>
      <c r="Q343" s="2047" t="n"/>
      <c r="R343" s="2047" t="n"/>
      <c r="S343" s="2047" t="n"/>
      <c r="T343" s="2047" t="n"/>
      <c r="U343" s="2047" t="n"/>
      <c r="V343" s="2047" t="n"/>
      <c r="W343" s="2047" t="n"/>
      <c r="X343" s="2047" t="n"/>
      <c r="Y343" s="888" t="n"/>
      <c r="Z343" s="888" t="n"/>
      <c r="AA343" s="888" t="n"/>
      <c r="AB343" s="888" t="n"/>
      <c r="AC343" s="2047" t="n"/>
      <c r="AD343" s="2047" t="n"/>
      <c r="AE343" s="2047" t="n"/>
      <c r="AF343" s="2047" t="n"/>
      <c r="AG343" s="2047" t="n"/>
      <c r="AH343" s="2047" t="n"/>
      <c r="AI343" s="2047" t="n"/>
      <c r="AJ343" s="2047" t="n"/>
      <c r="AK343" s="2047" t="n"/>
      <c r="AL343" s="2047" t="n"/>
      <c r="AM343" s="2047" t="n"/>
      <c r="AN343" s="2047" t="n"/>
      <c r="AO343" s="2047" t="n"/>
      <c r="AR343" s="2527" t="n"/>
      <c r="AS343" s="2525" t="n"/>
    </row>
    <row r="344" outlineLevel="1" ht="13.9" customHeight="1" s="2885">
      <c r="B344" s="1193" t="n"/>
      <c r="E344" s="1267" t="n"/>
      <c r="F344" s="2047" t="n"/>
      <c r="G344" s="2047" t="n"/>
      <c r="H344" s="2047" t="n"/>
      <c r="I344" s="2047" t="n"/>
      <c r="J344" s="2047" t="n"/>
      <c r="K344" s="2047" t="n"/>
      <c r="L344" s="2047" t="n"/>
      <c r="M344" s="2047" t="n"/>
      <c r="N344" s="2047" t="n"/>
      <c r="O344" s="2047" t="n"/>
      <c r="P344" s="2047" t="n"/>
      <c r="Q344" s="2047" t="n"/>
      <c r="R344" s="2047" t="n"/>
      <c r="S344" s="2047" t="n"/>
      <c r="T344" s="2047" t="n"/>
      <c r="U344" s="2047" t="n"/>
      <c r="V344" s="2047" t="n"/>
      <c r="W344" s="2047" t="n"/>
      <c r="X344" s="2047" t="n"/>
      <c r="Y344" s="888" t="n"/>
      <c r="Z344" s="888" t="n"/>
      <c r="AA344" s="888" t="n"/>
      <c r="AB344" s="888" t="n"/>
      <c r="AC344" s="2047" t="n"/>
      <c r="AD344" s="2047" t="n"/>
      <c r="AE344" s="2047" t="n"/>
      <c r="AF344" s="2047" t="n"/>
      <c r="AG344" s="2047" t="n"/>
      <c r="AH344" s="2047" t="n"/>
      <c r="AI344" s="2047" t="n"/>
      <c r="AJ344" s="2047" t="n"/>
      <c r="AK344" s="2047" t="n"/>
      <c r="AL344" s="2047" t="n"/>
      <c r="AM344" s="2047" t="n"/>
      <c r="AN344" s="2047" t="n"/>
      <c r="AO344" s="2047" t="n"/>
      <c r="AR344" s="2527" t="n"/>
      <c r="AS344" s="2525" t="n"/>
    </row>
    <row r="345" outlineLevel="1" ht="13.9" customHeight="1" s="2885">
      <c r="B345" s="1193" t="n"/>
      <c r="E345" s="1267" t="n"/>
      <c r="F345" s="2047" t="n"/>
      <c r="G345" s="2047" t="n"/>
      <c r="H345" s="2047" t="n"/>
      <c r="I345" s="2047" t="n"/>
      <c r="J345" s="2047" t="n"/>
      <c r="K345" s="2047" t="n"/>
      <c r="L345" s="2047" t="n"/>
      <c r="M345" s="2047" t="n"/>
      <c r="N345" s="2047" t="n"/>
      <c r="O345" s="2047" t="n"/>
      <c r="P345" s="2047" t="n"/>
      <c r="Q345" s="2047" t="n"/>
      <c r="R345" s="2047" t="n"/>
      <c r="S345" s="2047" t="n"/>
      <c r="T345" s="2047" t="n"/>
      <c r="U345" s="2047" t="n"/>
      <c r="V345" s="2047" t="n"/>
      <c r="W345" s="2047" t="n"/>
      <c r="X345" s="2047" t="n"/>
      <c r="Y345" s="888" t="n"/>
      <c r="Z345" s="888" t="n"/>
      <c r="AA345" s="888" t="n"/>
      <c r="AB345" s="888" t="n"/>
      <c r="AC345" s="2047" t="n"/>
      <c r="AD345" s="2047" t="n"/>
      <c r="AE345" s="2047" t="n"/>
      <c r="AF345" s="2047" t="n"/>
      <c r="AG345" s="2047" t="n"/>
      <c r="AH345" s="2047" t="n"/>
      <c r="AI345" s="2047" t="n"/>
      <c r="AJ345" s="2047" t="n"/>
      <c r="AK345" s="2047" t="n"/>
      <c r="AL345" s="2047" t="n"/>
      <c r="AM345" s="2047" t="n"/>
      <c r="AN345" s="2047" t="n"/>
      <c r="AO345" s="2047" t="n"/>
      <c r="AR345" s="2527" t="n"/>
      <c r="AS345" s="2525" t="n"/>
    </row>
    <row r="346" outlineLevel="1" ht="13.9" customHeight="1" s="2885">
      <c r="B346" s="1193" t="n"/>
      <c r="E346" s="1267" t="n"/>
      <c r="F346" s="2047" t="n"/>
      <c r="G346" s="2047" t="n"/>
      <c r="H346" s="2047" t="n"/>
      <c r="I346" s="2047" t="n"/>
      <c r="J346" s="2047" t="n"/>
      <c r="K346" s="2047" t="n"/>
      <c r="L346" s="2047" t="n"/>
      <c r="M346" s="2047" t="n"/>
      <c r="N346" s="2047" t="n"/>
      <c r="O346" s="2047" t="n"/>
      <c r="P346" s="2047" t="n"/>
      <c r="Q346" s="2047" t="n"/>
      <c r="R346" s="2047" t="n"/>
      <c r="S346" s="2047" t="n"/>
      <c r="T346" s="2047" t="n"/>
      <c r="U346" s="2047" t="n"/>
      <c r="V346" s="2047" t="n"/>
      <c r="W346" s="2047" t="n"/>
      <c r="X346" s="2047" t="n"/>
      <c r="Y346" s="888" t="n"/>
      <c r="Z346" s="888" t="n"/>
      <c r="AA346" s="888" t="n"/>
      <c r="AB346" s="888" t="n"/>
      <c r="AC346" s="2047" t="n"/>
      <c r="AD346" s="2047" t="n"/>
      <c r="AE346" s="2047" t="n"/>
      <c r="AF346" s="2047" t="n"/>
      <c r="AG346" s="2047" t="n"/>
      <c r="AH346" s="2047" t="n"/>
      <c r="AI346" s="2047" t="n"/>
      <c r="AJ346" s="2047" t="n"/>
      <c r="AK346" s="2047" t="n"/>
      <c r="AL346" s="2047" t="n"/>
      <c r="AM346" s="2047" t="n"/>
      <c r="AN346" s="2047" t="n"/>
      <c r="AO346" s="2047" t="n"/>
      <c r="AR346" s="2527" t="n"/>
      <c r="AS346" s="2525" t="n"/>
    </row>
    <row r="347" ht="13.9" customHeight="1" s="2885">
      <c r="B347" s="1193" t="n"/>
      <c r="E347" s="1267" t="n"/>
      <c r="F347" s="1267" t="n"/>
      <c r="G347" s="1267" t="n"/>
      <c r="H347" s="1267" t="n"/>
      <c r="I347" s="1267" t="n"/>
      <c r="J347" s="1267" t="n"/>
      <c r="K347" s="1267" t="n"/>
      <c r="L347" s="1267" t="n"/>
      <c r="M347" s="1267" t="n"/>
      <c r="N347" s="1267" t="n"/>
      <c r="O347" s="1267" t="n"/>
      <c r="P347" s="1267" t="n"/>
      <c r="Q347" s="1267" t="n"/>
      <c r="R347" s="1267" t="n"/>
      <c r="S347" s="1267" t="n"/>
      <c r="T347" s="1267" t="n"/>
      <c r="U347" s="1267" t="n"/>
      <c r="V347" s="1267" t="n"/>
      <c r="W347" s="1267" t="n"/>
      <c r="X347" s="1267" t="n"/>
      <c r="AC347" s="1267" t="n"/>
      <c r="AD347" s="1267" t="n"/>
      <c r="AE347" s="1267" t="n"/>
      <c r="AF347" s="1267" t="n"/>
      <c r="AG347" s="1267" t="n"/>
      <c r="AH347" s="1267" t="n"/>
      <c r="AI347" s="1267" t="n"/>
      <c r="AJ347" s="1267" t="n"/>
      <c r="AK347" s="1267" t="n"/>
      <c r="AL347" s="1267" t="n"/>
      <c r="AM347" s="1267" t="n"/>
      <c r="AN347" s="1267" t="n"/>
      <c r="AO347" s="1267" t="n"/>
      <c r="AR347" s="2527" t="n"/>
      <c r="AS347" s="2525" t="n"/>
    </row>
    <row r="348" ht="22.35" customHeight="1" s="2885">
      <c r="C348" s="2616" t="n"/>
      <c r="D348" s="2568" t="n"/>
      <c r="E348" s="2568" t="n"/>
      <c r="F348" s="2568" t="n"/>
      <c r="G348" s="2568" t="n"/>
      <c r="H348" s="2568" t="n"/>
      <c r="I348" s="2568" t="n"/>
      <c r="J348" s="2568" t="n"/>
      <c r="K348" s="2568" t="n"/>
      <c r="L348" s="2568" t="n"/>
      <c r="M348" s="2568" t="n"/>
      <c r="N348" s="2568" t="n"/>
      <c r="O348" s="2568" t="n"/>
      <c r="P348" s="2568" t="n"/>
      <c r="Q348" s="2568" t="n"/>
      <c r="R348" s="2568" t="n"/>
      <c r="S348" s="2568" t="n"/>
      <c r="T348" s="2568" t="n"/>
      <c r="U348" s="2568" t="n"/>
      <c r="V348" s="2568" t="n"/>
      <c r="W348" s="2568" t="n"/>
      <c r="X348" s="2568" t="n"/>
      <c r="Y348" s="2568" t="n"/>
      <c r="Z348" s="2568" t="n"/>
      <c r="AA348" s="2568" t="n"/>
      <c r="AB348" s="2568" t="n"/>
      <c r="AC348" s="2568" t="n"/>
      <c r="AD348" s="2568" t="n"/>
      <c r="AE348" s="2568" t="n"/>
      <c r="AF348" s="2568" t="n"/>
      <c r="AG348" s="2568" t="n"/>
      <c r="AH348" s="2568" t="n"/>
      <c r="AI348" s="2568" t="n"/>
      <c r="AJ348" s="2568" t="n"/>
      <c r="AK348" s="2568" t="n"/>
      <c r="AL348" s="2568" t="n"/>
      <c r="AM348" s="2568" t="n"/>
      <c r="AN348" s="2568" t="n"/>
      <c r="AO348" s="2568" t="n"/>
      <c r="AP348" s="2948" t="n"/>
      <c r="AQ348" s="253" t="n"/>
      <c r="AR348" s="3227" t="n"/>
      <c r="AS348" s="2525" t="n"/>
      <c r="AT348" s="300" t="n"/>
      <c r="AU348" s="300" t="n"/>
      <c r="AV348" s="300" t="n"/>
    </row>
    <row r="349" ht="20.1" customHeight="1" s="2885">
      <c r="A349" s="440" t="n"/>
      <c r="B349" s="440" t="n"/>
      <c r="C349" s="440" t="n"/>
      <c r="D349" s="440" t="n"/>
      <c r="E349" s="440" t="n"/>
      <c r="F349" s="440" t="n"/>
      <c r="G349" s="440" t="n"/>
      <c r="H349" s="440" t="n"/>
      <c r="I349" s="440" t="n"/>
      <c r="J349" s="440" t="n"/>
      <c r="K349" s="440" t="n"/>
      <c r="L349" s="440" t="n"/>
      <c r="M349" s="440" t="n"/>
      <c r="N349" s="440" t="n"/>
      <c r="O349" s="440" t="n"/>
      <c r="P349" s="440" t="n"/>
      <c r="Q349" s="440" t="n"/>
      <c r="R349" s="440" t="n"/>
      <c r="S349" s="440" t="n"/>
      <c r="T349" s="440" t="n"/>
      <c r="U349" s="440" t="n"/>
      <c r="V349" s="440" t="n"/>
      <c r="W349" s="440" t="n"/>
      <c r="X349" s="440" t="n"/>
      <c r="Y349" s="440" t="n"/>
      <c r="Z349" s="440" t="n"/>
      <c r="AA349" s="440" t="n"/>
      <c r="AB349" s="440" t="n"/>
      <c r="AC349" s="440" t="n"/>
      <c r="AD349" s="440" t="n"/>
      <c r="AE349" s="440" t="n"/>
      <c r="AF349" s="440" t="n"/>
      <c r="AG349" s="440" t="n"/>
      <c r="AH349" s="440" t="n"/>
      <c r="AI349" s="440" t="n"/>
      <c r="AJ349" s="440" t="n"/>
      <c r="AK349" s="440" t="n"/>
      <c r="AL349" s="440" t="n"/>
      <c r="AM349" s="440" t="n"/>
      <c r="AN349" s="440" t="n"/>
      <c r="AO349" s="440" t="n"/>
      <c r="AQ349" s="440" t="n"/>
      <c r="AR349" s="2519" t="n"/>
      <c r="AS349" s="2519" t="n"/>
      <c r="AT349" s="440" t="n"/>
      <c r="AU349" s="440" t="n"/>
    </row>
    <row r="350" ht="55.35" customHeight="1" s="2885">
      <c r="A350" s="440" t="n"/>
      <c r="B350" s="440" t="n"/>
      <c r="C350" s="2618" t="n"/>
      <c r="D350" s="3228" t="n"/>
      <c r="E350" s="3228" t="n"/>
      <c r="F350" s="3229" t="n"/>
      <c r="G350" s="3229" t="n"/>
      <c r="H350" s="3229" t="n"/>
      <c r="I350" s="3229" t="n"/>
      <c r="J350" s="3229" t="n"/>
      <c r="K350" s="3229" t="n"/>
      <c r="L350" s="3229" t="n"/>
      <c r="M350" s="3229" t="n"/>
      <c r="N350" s="3229" t="n"/>
      <c r="O350" s="3229" t="n"/>
      <c r="P350" s="3229" t="n"/>
      <c r="Q350" s="3229" t="n"/>
      <c r="R350" s="3229" t="n"/>
      <c r="S350" s="3229" t="n"/>
      <c r="T350" s="3229" t="n"/>
      <c r="U350" s="3229" t="n"/>
      <c r="V350" s="3229" t="n"/>
      <c r="W350" s="2621" t="n"/>
      <c r="X350" s="2621" t="n"/>
      <c r="Y350" s="3230" t="n"/>
      <c r="Z350" s="3230" t="n"/>
      <c r="AA350" s="3230" t="n"/>
      <c r="AB350" s="3230" t="n"/>
      <c r="AC350" s="3229" t="n"/>
      <c r="AD350" s="3229" t="n"/>
      <c r="AE350" s="3229" t="n"/>
      <c r="AF350" s="3229" t="n"/>
      <c r="AG350" s="3229" t="n"/>
      <c r="AH350" s="3229" t="n"/>
      <c r="AI350" s="3229" t="n"/>
      <c r="AJ350" s="3229" t="n"/>
      <c r="AK350" s="3229" t="n"/>
      <c r="AL350" s="3229" t="n"/>
      <c r="AM350" s="3229" t="n"/>
      <c r="AN350" s="3229" t="n"/>
      <c r="AO350" s="2621" t="n"/>
      <c r="AP350" s="440" t="n"/>
      <c r="AQ350" s="440" t="n"/>
      <c r="AR350" s="2519" t="n"/>
      <c r="AS350" s="2519" t="n"/>
      <c r="AT350" s="440" t="n"/>
      <c r="AU350" s="440" t="n"/>
    </row>
    <row r="351" ht="15" customHeight="1" s="2885">
      <c r="A351" s="440" t="n"/>
      <c r="B351" s="440" t="n"/>
      <c r="C351" s="440" t="n"/>
      <c r="D351" s="3231" t="n"/>
      <c r="E351" s="2623" t="n"/>
      <c r="F351" s="3221" t="n"/>
      <c r="G351" s="3221" t="n"/>
      <c r="H351" s="3221" t="n"/>
      <c r="I351" s="3221" t="n"/>
      <c r="J351" s="3221" t="n"/>
      <c r="K351" s="3221" t="n"/>
      <c r="L351" s="3221" t="n"/>
      <c r="M351" s="3221" t="n"/>
      <c r="N351" s="3221" t="n"/>
      <c r="O351" s="3221" t="n"/>
      <c r="P351" s="3221" t="n"/>
      <c r="Q351" s="3221" t="n"/>
      <c r="R351" s="3221" t="n"/>
      <c r="S351" s="3221" t="n"/>
      <c r="T351" s="3221" t="n"/>
      <c r="U351" s="3221" t="n"/>
      <c r="V351" s="3221" t="n"/>
      <c r="W351" s="3221" t="n"/>
      <c r="X351" s="3221" t="n"/>
      <c r="Y351" s="3221" t="n"/>
      <c r="Z351" s="3221" t="n"/>
      <c r="AA351" s="3221" t="n"/>
      <c r="AB351" s="3221" t="n"/>
      <c r="AC351" s="3221" t="n"/>
      <c r="AD351" s="3221" t="n"/>
      <c r="AE351" s="3221" t="n"/>
      <c r="AF351" s="3221" t="n"/>
      <c r="AG351" s="3221" t="n"/>
      <c r="AH351" s="3221" t="n"/>
      <c r="AI351" s="3221" t="n"/>
      <c r="AJ351" s="3221" t="n"/>
      <c r="AK351" s="3221" t="n"/>
      <c r="AL351" s="3221" t="n"/>
      <c r="AM351" s="3221" t="n"/>
      <c r="AN351" s="3221" t="n"/>
      <c r="AO351" s="3221" t="n"/>
      <c r="AP351" s="440" t="n"/>
      <c r="AQ351" s="440" t="n"/>
      <c r="AR351" s="2519" t="n"/>
      <c r="AS351" s="2519" t="n"/>
      <c r="AT351" s="440" t="n"/>
      <c r="AU351" s="440" t="n"/>
    </row>
    <row r="352" hidden="1" outlineLevel="1" ht="15" customHeight="1" s="2885">
      <c r="A352" s="440" t="n"/>
      <c r="B352" s="1193" t="n"/>
      <c r="C352" s="440" t="n"/>
      <c r="D352" s="440" t="n"/>
      <c r="E352" s="2235" t="n"/>
      <c r="F352" s="446" t="n"/>
      <c r="G352" s="446" t="n"/>
      <c r="H352" s="446" t="n"/>
      <c r="I352" s="446" t="n"/>
      <c r="J352" s="446" t="n"/>
      <c r="K352" s="446" t="n"/>
      <c r="L352" s="446" t="n"/>
      <c r="M352" s="446" t="n"/>
      <c r="N352" s="446" t="n"/>
      <c r="O352" s="446" t="n"/>
      <c r="P352" s="446" t="n"/>
      <c r="Q352" s="446" t="n"/>
      <c r="R352" s="446" t="n"/>
      <c r="S352" s="446" t="n"/>
      <c r="T352" s="446" t="n"/>
      <c r="U352" s="446" t="n"/>
      <c r="V352" s="446" t="n"/>
      <c r="W352" s="446" t="n"/>
      <c r="X352" s="446" t="n"/>
      <c r="Y352" s="446" t="n"/>
      <c r="Z352" s="446" t="n"/>
      <c r="AA352" s="446" t="n"/>
      <c r="AB352" s="446" t="n"/>
      <c r="AC352" s="446" t="n"/>
      <c r="AD352" s="446" t="n"/>
      <c r="AE352" s="446" t="n"/>
      <c r="AF352" s="446" t="n"/>
      <c r="AG352" s="446" t="n"/>
      <c r="AH352" s="446" t="n"/>
      <c r="AI352" s="446" t="n"/>
      <c r="AJ352" s="446" t="n"/>
      <c r="AK352" s="446" t="n"/>
      <c r="AL352" s="446" t="n"/>
      <c r="AM352" s="446" t="n"/>
      <c r="AN352" s="446" t="n"/>
      <c r="AO352" s="446" t="n"/>
      <c r="AP352" s="445" t="n"/>
      <c r="AQ352" s="445" t="n"/>
      <c r="AR352" s="2519" t="n"/>
      <c r="AS352" s="2519" t="n"/>
      <c r="AT352" s="440" t="n"/>
      <c r="AU352" s="440" t="n"/>
    </row>
    <row r="353" hidden="1" outlineLevel="1" ht="15" customHeight="1" s="2885">
      <c r="A353" s="440" t="n"/>
      <c r="B353" s="1196" t="n"/>
      <c r="C353" s="440" t="n"/>
      <c r="D353" s="440" t="n"/>
      <c r="E353" s="2237" t="n"/>
      <c r="F353" s="446" t="n"/>
      <c r="G353" s="446" t="n"/>
      <c r="H353" s="446" t="n"/>
      <c r="I353" s="446" t="n"/>
      <c r="J353" s="446" t="n"/>
      <c r="K353" s="446" t="n"/>
      <c r="L353" s="446" t="n"/>
      <c r="M353" s="446" t="n"/>
      <c r="N353" s="446" t="n"/>
      <c r="O353" s="446" t="n"/>
      <c r="P353" s="446" t="n"/>
      <c r="Q353" s="446" t="n"/>
      <c r="R353" s="446" t="n"/>
      <c r="S353" s="446" t="n"/>
      <c r="T353" s="446" t="n"/>
      <c r="U353" s="446" t="n"/>
      <c r="V353" s="446" t="n"/>
      <c r="W353" s="446" t="n"/>
      <c r="X353" s="446" t="n"/>
      <c r="Y353" s="446" t="n"/>
      <c r="Z353" s="446" t="n"/>
      <c r="AA353" s="446" t="n"/>
      <c r="AB353" s="446" t="n"/>
      <c r="AC353" s="446" t="n"/>
      <c r="AD353" s="446" t="n"/>
      <c r="AE353" s="446" t="n"/>
      <c r="AF353" s="446" t="n"/>
      <c r="AG353" s="446" t="n"/>
      <c r="AH353" s="446" t="n"/>
      <c r="AI353" s="446" t="n"/>
      <c r="AJ353" s="446" t="n"/>
      <c r="AK353" s="446" t="n"/>
      <c r="AL353" s="446" t="n"/>
      <c r="AM353" s="446" t="n"/>
      <c r="AN353" s="446" t="n"/>
      <c r="AO353" s="446" t="n"/>
      <c r="AP353" s="445" t="n"/>
      <c r="AQ353" s="445" t="n"/>
      <c r="AR353" s="2520" t="n"/>
      <c r="AS353" s="2519" t="n"/>
      <c r="AT353" s="440" t="n"/>
      <c r="AU353" s="440" t="n"/>
      <c r="BL353" s="2058" t="n"/>
    </row>
    <row r="354" hidden="1" outlineLevel="1" ht="15" customHeight="1" s="2885">
      <c r="A354" s="440" t="n"/>
      <c r="B354" s="1196" t="n"/>
      <c r="C354" s="440" t="n"/>
      <c r="D354" s="440" t="n"/>
      <c r="E354" s="2237" t="n"/>
      <c r="F354" s="446" t="n"/>
      <c r="G354" s="446" t="n"/>
      <c r="H354" s="446" t="n"/>
      <c r="I354" s="446" t="n"/>
      <c r="J354" s="446" t="n"/>
      <c r="K354" s="446" t="n"/>
      <c r="L354" s="446" t="n"/>
      <c r="M354" s="446" t="n"/>
      <c r="N354" s="446" t="n"/>
      <c r="O354" s="446" t="n"/>
      <c r="P354" s="446" t="n"/>
      <c r="Q354" s="446" t="n"/>
      <c r="R354" s="446" t="n"/>
      <c r="S354" s="446" t="n"/>
      <c r="T354" s="446" t="n"/>
      <c r="U354" s="446" t="n"/>
      <c r="V354" s="446" t="n"/>
      <c r="W354" s="446" t="n"/>
      <c r="X354" s="446" t="n"/>
      <c r="Y354" s="446" t="n"/>
      <c r="Z354" s="446" t="n"/>
      <c r="AA354" s="446" t="n"/>
      <c r="AB354" s="446" t="n"/>
      <c r="AC354" s="446" t="n"/>
      <c r="AD354" s="446" t="n"/>
      <c r="AE354" s="446" t="n"/>
      <c r="AF354" s="446" t="n"/>
      <c r="AG354" s="446" t="n"/>
      <c r="AH354" s="446" t="n"/>
      <c r="AI354" s="446" t="n"/>
      <c r="AJ354" s="446" t="n"/>
      <c r="AK354" s="446" t="n"/>
      <c r="AL354" s="446" t="n"/>
      <c r="AM354" s="446" t="n"/>
      <c r="AN354" s="446" t="n"/>
      <c r="AO354" s="446" t="n"/>
      <c r="AP354" s="445" t="n"/>
      <c r="AQ354" s="445" t="n"/>
      <c r="AR354" s="2520" t="n"/>
      <c r="AS354" s="2519" t="n"/>
      <c r="AT354" s="440" t="n"/>
      <c r="AU354" s="440" t="n"/>
      <c r="BL354" s="2058" t="n"/>
    </row>
    <row r="355" hidden="1" outlineLevel="1" ht="15" customHeight="1" s="2885">
      <c r="A355" s="440" t="n"/>
      <c r="B355" s="1196" t="n"/>
      <c r="C355" s="440" t="n"/>
      <c r="D355" s="440" t="n"/>
      <c r="E355" s="2237" t="n"/>
      <c r="F355" s="446" t="n"/>
      <c r="G355" s="446" t="n"/>
      <c r="H355" s="446" t="n"/>
      <c r="I355" s="446" t="n"/>
      <c r="J355" s="446" t="n"/>
      <c r="K355" s="446" t="n"/>
      <c r="L355" s="446" t="n"/>
      <c r="M355" s="446" t="n"/>
      <c r="N355" s="446" t="n"/>
      <c r="O355" s="446" t="n"/>
      <c r="P355" s="446" t="n"/>
      <c r="Q355" s="446" t="n"/>
      <c r="R355" s="446" t="n"/>
      <c r="S355" s="446" t="n"/>
      <c r="T355" s="446" t="n"/>
      <c r="U355" s="446" t="n"/>
      <c r="V355" s="446" t="n"/>
      <c r="W355" s="446" t="n"/>
      <c r="X355" s="446" t="n"/>
      <c r="Y355" s="446" t="n"/>
      <c r="Z355" s="446" t="n"/>
      <c r="AA355" s="446" t="n"/>
      <c r="AB355" s="446" t="n"/>
      <c r="AC355" s="446" t="n"/>
      <c r="AD355" s="446" t="n"/>
      <c r="AE355" s="446" t="n"/>
      <c r="AF355" s="446" t="n"/>
      <c r="AG355" s="446" t="n"/>
      <c r="AH355" s="446" t="n"/>
      <c r="AI355" s="446" t="n"/>
      <c r="AJ355" s="446" t="n"/>
      <c r="AK355" s="446" t="n"/>
      <c r="AL355" s="446" t="n"/>
      <c r="AM355" s="446" t="n"/>
      <c r="AN355" s="446" t="n"/>
      <c r="AO355" s="446" t="n"/>
      <c r="AP355" s="445" t="n"/>
      <c r="AQ355" s="445" t="n"/>
      <c r="AR355" s="2520" t="n"/>
      <c r="AS355" s="2519" t="n"/>
      <c r="AT355" s="440" t="n"/>
      <c r="AU355" s="440" t="n"/>
      <c r="BL355" s="2058" t="n"/>
    </row>
    <row r="356" hidden="1" outlineLevel="1" ht="15" customHeight="1" s="2885">
      <c r="A356" s="440" t="n"/>
      <c r="B356" s="1196" t="n"/>
      <c r="C356" s="440" t="n"/>
      <c r="D356" s="440" t="n"/>
      <c r="E356" s="2237" t="n"/>
      <c r="F356" s="446" t="n"/>
      <c r="G356" s="446" t="n"/>
      <c r="H356" s="446" t="n"/>
      <c r="I356" s="446" t="n"/>
      <c r="J356" s="446" t="n"/>
      <c r="K356" s="446" t="n"/>
      <c r="L356" s="446" t="n"/>
      <c r="M356" s="446" t="n"/>
      <c r="N356" s="446" t="n"/>
      <c r="O356" s="446" t="n"/>
      <c r="P356" s="446" t="n"/>
      <c r="Q356" s="446" t="n"/>
      <c r="R356" s="446" t="n"/>
      <c r="S356" s="446" t="n"/>
      <c r="T356" s="446" t="n"/>
      <c r="U356" s="446" t="n"/>
      <c r="V356" s="446" t="n"/>
      <c r="W356" s="446" t="n"/>
      <c r="X356" s="446" t="n"/>
      <c r="Y356" s="446" t="n"/>
      <c r="Z356" s="446" t="n"/>
      <c r="AA356" s="446" t="n"/>
      <c r="AB356" s="446" t="n"/>
      <c r="AC356" s="446" t="n"/>
      <c r="AD356" s="446" t="n"/>
      <c r="AE356" s="446" t="n"/>
      <c r="AF356" s="446" t="n"/>
      <c r="AG356" s="446" t="n"/>
      <c r="AH356" s="446" t="n"/>
      <c r="AI356" s="446" t="n"/>
      <c r="AJ356" s="446" t="n"/>
      <c r="AK356" s="446" t="n"/>
      <c r="AL356" s="446" t="n"/>
      <c r="AM356" s="446" t="n"/>
      <c r="AN356" s="446" t="n"/>
      <c r="AO356" s="446" t="n"/>
      <c r="AP356" s="445" t="n"/>
      <c r="AQ356" s="445" t="n"/>
      <c r="AR356" s="2520" t="n"/>
      <c r="AS356" s="2519" t="n"/>
      <c r="AT356" s="440" t="n"/>
      <c r="AU356" s="440" t="n"/>
      <c r="BL356" s="2058" t="n"/>
    </row>
    <row r="357" hidden="1" outlineLevel="1" ht="15" customHeight="1" s="2885">
      <c r="A357" s="440" t="n"/>
      <c r="B357" s="1196" t="n"/>
      <c r="C357" s="440" t="n"/>
      <c r="D357" s="440" t="n"/>
      <c r="E357" s="2237" t="n"/>
      <c r="F357" s="446" t="n"/>
      <c r="G357" s="446" t="n"/>
      <c r="H357" s="446" t="n"/>
      <c r="I357" s="446" t="n"/>
      <c r="J357" s="446" t="n"/>
      <c r="K357" s="446" t="n"/>
      <c r="L357" s="446" t="n"/>
      <c r="M357" s="446" t="n"/>
      <c r="N357" s="446" t="n"/>
      <c r="O357" s="446" t="n"/>
      <c r="P357" s="446" t="n"/>
      <c r="Q357" s="446" t="n"/>
      <c r="R357" s="446" t="n"/>
      <c r="S357" s="446" t="n"/>
      <c r="T357" s="446" t="n"/>
      <c r="U357" s="446" t="n"/>
      <c r="V357" s="446" t="n"/>
      <c r="W357" s="446" t="n"/>
      <c r="X357" s="446" t="n"/>
      <c r="Y357" s="446" t="n"/>
      <c r="Z357" s="446" t="n"/>
      <c r="AA357" s="446" t="n"/>
      <c r="AB357" s="446" t="n"/>
      <c r="AC357" s="446" t="n"/>
      <c r="AD357" s="446" t="n"/>
      <c r="AE357" s="446" t="n"/>
      <c r="AF357" s="446" t="n"/>
      <c r="AG357" s="446" t="n"/>
      <c r="AH357" s="446" t="n"/>
      <c r="AI357" s="446" t="n"/>
      <c r="AJ357" s="446" t="n"/>
      <c r="AK357" s="446" t="n"/>
      <c r="AL357" s="446" t="n"/>
      <c r="AM357" s="446" t="n"/>
      <c r="AN357" s="446" t="n"/>
      <c r="AO357" s="446" t="n"/>
      <c r="AP357" s="445" t="n"/>
      <c r="AQ357" s="445" t="n"/>
      <c r="AR357" s="2520" t="n"/>
      <c r="AS357" s="2519" t="n"/>
      <c r="AT357" s="440" t="n"/>
      <c r="AU357" s="440" t="n"/>
      <c r="BL357" s="2058" t="n"/>
    </row>
    <row r="358" hidden="1" outlineLevel="1" ht="15" customHeight="1" s="2885">
      <c r="A358" s="440" t="n"/>
      <c r="B358" s="1196" t="n"/>
      <c r="C358" s="440" t="n"/>
      <c r="D358" s="440" t="n"/>
      <c r="E358" s="2237" t="n"/>
      <c r="F358" s="446" t="n"/>
      <c r="G358" s="446" t="n"/>
      <c r="H358" s="446" t="n"/>
      <c r="I358" s="446" t="n"/>
      <c r="J358" s="446" t="n"/>
      <c r="K358" s="446" t="n"/>
      <c r="L358" s="446" t="n"/>
      <c r="M358" s="446" t="n"/>
      <c r="N358" s="446" t="n"/>
      <c r="O358" s="446" t="n"/>
      <c r="P358" s="446" t="n"/>
      <c r="Q358" s="446" t="n"/>
      <c r="R358" s="446" t="n"/>
      <c r="S358" s="446" t="n"/>
      <c r="T358" s="446" t="n"/>
      <c r="U358" s="446" t="n"/>
      <c r="V358" s="446" t="n"/>
      <c r="W358" s="446" t="n"/>
      <c r="X358" s="446" t="n"/>
      <c r="Y358" s="446" t="n"/>
      <c r="Z358" s="446" t="n"/>
      <c r="AA358" s="446" t="n"/>
      <c r="AB358" s="446" t="n"/>
      <c r="AC358" s="446" t="n"/>
      <c r="AD358" s="446" t="n"/>
      <c r="AE358" s="446" t="n"/>
      <c r="AF358" s="446" t="n"/>
      <c r="AG358" s="446" t="n"/>
      <c r="AH358" s="446" t="n"/>
      <c r="AI358" s="446" t="n"/>
      <c r="AJ358" s="446" t="n"/>
      <c r="AK358" s="446" t="n"/>
      <c r="AL358" s="446" t="n"/>
      <c r="AM358" s="446" t="n"/>
      <c r="AN358" s="446" t="n"/>
      <c r="AO358" s="446" t="n"/>
      <c r="AP358" s="445" t="n"/>
      <c r="AQ358" s="445" t="n"/>
      <c r="AR358" s="2520" t="n"/>
      <c r="AS358" s="2519" t="n"/>
      <c r="AT358" s="440" t="n"/>
      <c r="AU358" s="440" t="n"/>
      <c r="BL358" s="2058" t="n"/>
    </row>
    <row r="359" hidden="1" outlineLevel="1" ht="15" customHeight="1" s="2885">
      <c r="A359" s="440" t="n"/>
      <c r="B359" s="1196" t="n"/>
      <c r="C359" s="440" t="n"/>
      <c r="D359" s="440" t="n"/>
      <c r="E359" s="2237" t="n"/>
      <c r="F359" s="446" t="n"/>
      <c r="G359" s="446" t="n"/>
      <c r="H359" s="446" t="n"/>
      <c r="I359" s="446" t="n"/>
      <c r="J359" s="446" t="n"/>
      <c r="K359" s="446" t="n"/>
      <c r="L359" s="446" t="n"/>
      <c r="M359" s="446" t="n"/>
      <c r="N359" s="446" t="n"/>
      <c r="O359" s="446" t="n"/>
      <c r="P359" s="446" t="n"/>
      <c r="Q359" s="446" t="n"/>
      <c r="R359" s="446" t="n"/>
      <c r="S359" s="446" t="n"/>
      <c r="T359" s="446" t="n"/>
      <c r="U359" s="446" t="n"/>
      <c r="V359" s="446" t="n"/>
      <c r="W359" s="446" t="n"/>
      <c r="X359" s="446" t="n"/>
      <c r="Y359" s="446" t="n"/>
      <c r="Z359" s="446" t="n"/>
      <c r="AA359" s="446" t="n"/>
      <c r="AB359" s="446" t="n"/>
      <c r="AC359" s="446" t="n"/>
      <c r="AD359" s="446" t="n"/>
      <c r="AE359" s="446" t="n"/>
      <c r="AF359" s="446" t="n"/>
      <c r="AG359" s="446" t="n"/>
      <c r="AH359" s="446" t="n"/>
      <c r="AI359" s="446" t="n"/>
      <c r="AJ359" s="446" t="n"/>
      <c r="AK359" s="446" t="n"/>
      <c r="AL359" s="446" t="n"/>
      <c r="AM359" s="446" t="n"/>
      <c r="AN359" s="446" t="n"/>
      <c r="AO359" s="446" t="n"/>
      <c r="AP359" s="445" t="n"/>
      <c r="AQ359" s="445" t="n"/>
      <c r="AR359" s="2520" t="n"/>
      <c r="AS359" s="2519" t="n"/>
      <c r="AT359" s="440" t="n"/>
      <c r="AU359" s="440" t="n"/>
      <c r="BL359" s="2058" t="n"/>
    </row>
    <row r="360" hidden="1" outlineLevel="1" ht="15" customHeight="1" s="2885">
      <c r="A360" s="440" t="n"/>
      <c r="B360" s="1196" t="n"/>
      <c r="C360" s="440" t="n"/>
      <c r="D360" s="440" t="n"/>
      <c r="E360" s="2237" t="n"/>
      <c r="F360" s="446" t="n"/>
      <c r="G360" s="446" t="n"/>
      <c r="H360" s="446" t="n"/>
      <c r="I360" s="446" t="n"/>
      <c r="J360" s="446" t="n"/>
      <c r="K360" s="446" t="n"/>
      <c r="L360" s="446" t="n"/>
      <c r="M360" s="446" t="n"/>
      <c r="N360" s="446" t="n"/>
      <c r="O360" s="446" t="n"/>
      <c r="P360" s="446" t="n"/>
      <c r="Q360" s="446" t="n"/>
      <c r="R360" s="446" t="n"/>
      <c r="S360" s="446" t="n"/>
      <c r="T360" s="446" t="n"/>
      <c r="U360" s="446" t="n"/>
      <c r="V360" s="446" t="n"/>
      <c r="W360" s="446" t="n"/>
      <c r="X360" s="446" t="n"/>
      <c r="Y360" s="446" t="n"/>
      <c r="Z360" s="446" t="n"/>
      <c r="AA360" s="446" t="n"/>
      <c r="AB360" s="446" t="n"/>
      <c r="AC360" s="446" t="n"/>
      <c r="AD360" s="446" t="n"/>
      <c r="AE360" s="446" t="n"/>
      <c r="AF360" s="446" t="n"/>
      <c r="AG360" s="446" t="n"/>
      <c r="AH360" s="446" t="n"/>
      <c r="AI360" s="446" t="n"/>
      <c r="AJ360" s="446" t="n"/>
      <c r="AK360" s="446" t="n"/>
      <c r="AL360" s="446" t="n"/>
      <c r="AM360" s="446" t="n"/>
      <c r="AN360" s="446" t="n"/>
      <c r="AO360" s="446" t="n"/>
      <c r="AP360" s="445" t="n"/>
      <c r="AQ360" s="445" t="n"/>
      <c r="AR360" s="2520" t="n"/>
      <c r="AS360" s="2519" t="n"/>
      <c r="AT360" s="440" t="n"/>
      <c r="AU360" s="440" t="n"/>
      <c r="BL360" s="2058" t="n"/>
    </row>
    <row r="361" hidden="1" outlineLevel="1" ht="15" customHeight="1" s="2885">
      <c r="A361" s="440" t="n"/>
      <c r="B361" s="1196" t="n"/>
      <c r="C361" s="440" t="n"/>
      <c r="D361" s="440" t="n"/>
      <c r="E361" s="2237" t="n"/>
      <c r="F361" s="446" t="n"/>
      <c r="G361" s="446" t="n"/>
      <c r="H361" s="446" t="n"/>
      <c r="I361" s="446" t="n"/>
      <c r="J361" s="446" t="n"/>
      <c r="K361" s="446" t="n"/>
      <c r="L361" s="446" t="n"/>
      <c r="M361" s="446" t="n"/>
      <c r="N361" s="446" t="n"/>
      <c r="O361" s="446" t="n"/>
      <c r="P361" s="446" t="n"/>
      <c r="Q361" s="446" t="n"/>
      <c r="R361" s="446" t="n"/>
      <c r="S361" s="446" t="n"/>
      <c r="T361" s="446" t="n"/>
      <c r="U361" s="446" t="n"/>
      <c r="V361" s="446" t="n"/>
      <c r="W361" s="446" t="n"/>
      <c r="X361" s="446" t="n"/>
      <c r="Y361" s="446" t="n"/>
      <c r="Z361" s="446" t="n"/>
      <c r="AA361" s="446" t="n"/>
      <c r="AB361" s="446" t="n"/>
      <c r="AC361" s="446" t="n"/>
      <c r="AD361" s="446" t="n"/>
      <c r="AE361" s="446" t="n"/>
      <c r="AF361" s="446" t="n"/>
      <c r="AG361" s="446" t="n"/>
      <c r="AH361" s="446" t="n"/>
      <c r="AI361" s="446" t="n"/>
      <c r="AJ361" s="446" t="n"/>
      <c r="AK361" s="446" t="n"/>
      <c r="AL361" s="446" t="n"/>
      <c r="AM361" s="446" t="n"/>
      <c r="AN361" s="446" t="n"/>
      <c r="AO361" s="446" t="n"/>
      <c r="AP361" s="445" t="n"/>
      <c r="AQ361" s="445" t="n"/>
      <c r="AR361" s="2520" t="n"/>
      <c r="AS361" s="2519" t="n"/>
      <c r="AT361" s="440" t="n"/>
      <c r="AU361" s="440" t="n"/>
      <c r="BL361" s="2058" t="n"/>
    </row>
    <row r="362" hidden="1" outlineLevel="1" ht="15" customHeight="1" s="2885">
      <c r="A362" s="440" t="n"/>
      <c r="B362" s="1196" t="n"/>
      <c r="C362" s="440" t="n"/>
      <c r="D362" s="440" t="n"/>
      <c r="E362" s="2237" t="n"/>
      <c r="F362" s="446" t="n"/>
      <c r="G362" s="446" t="n"/>
      <c r="H362" s="446" t="n"/>
      <c r="I362" s="446" t="n"/>
      <c r="J362" s="446" t="n"/>
      <c r="K362" s="446" t="n"/>
      <c r="L362" s="446" t="n"/>
      <c r="M362" s="446" t="n"/>
      <c r="N362" s="446" t="n"/>
      <c r="O362" s="446" t="n"/>
      <c r="P362" s="446" t="n"/>
      <c r="Q362" s="446" t="n"/>
      <c r="R362" s="446" t="n"/>
      <c r="S362" s="446" t="n"/>
      <c r="T362" s="446" t="n"/>
      <c r="U362" s="446" t="n"/>
      <c r="V362" s="446" t="n"/>
      <c r="W362" s="446" t="n"/>
      <c r="X362" s="446" t="n"/>
      <c r="Y362" s="446" t="n"/>
      <c r="Z362" s="446" t="n"/>
      <c r="AA362" s="446" t="n"/>
      <c r="AB362" s="446" t="n"/>
      <c r="AC362" s="446" t="n"/>
      <c r="AD362" s="446" t="n"/>
      <c r="AE362" s="446" t="n"/>
      <c r="AF362" s="446" t="n"/>
      <c r="AG362" s="446" t="n"/>
      <c r="AH362" s="446" t="n"/>
      <c r="AI362" s="446" t="n"/>
      <c r="AJ362" s="446" t="n"/>
      <c r="AK362" s="446" t="n"/>
      <c r="AL362" s="446" t="n"/>
      <c r="AM362" s="446" t="n"/>
      <c r="AN362" s="446" t="n"/>
      <c r="AO362" s="446" t="n"/>
      <c r="AP362" s="445" t="n"/>
      <c r="AQ362" s="445" t="n"/>
      <c r="AR362" s="2520" t="n"/>
      <c r="AS362" s="2519" t="n"/>
      <c r="AT362" s="440" t="n"/>
      <c r="AU362" s="440" t="n"/>
      <c r="BL362" s="2058" t="n"/>
    </row>
    <row r="363" hidden="1" outlineLevel="1" ht="15" customHeight="1" s="2885">
      <c r="A363" s="440" t="n"/>
      <c r="B363" s="1196" t="n"/>
      <c r="C363" s="440" t="n"/>
      <c r="D363" s="440" t="n"/>
      <c r="E363" s="2237" t="n"/>
      <c r="F363" s="446" t="n"/>
      <c r="G363" s="446" t="n"/>
      <c r="H363" s="446" t="n"/>
      <c r="I363" s="446" t="n"/>
      <c r="J363" s="446" t="n"/>
      <c r="K363" s="446" t="n"/>
      <c r="L363" s="446" t="n"/>
      <c r="M363" s="446" t="n"/>
      <c r="N363" s="446" t="n"/>
      <c r="O363" s="446" t="n"/>
      <c r="P363" s="446" t="n"/>
      <c r="Q363" s="446" t="n"/>
      <c r="R363" s="446" t="n"/>
      <c r="S363" s="446" t="n"/>
      <c r="T363" s="446" t="n"/>
      <c r="U363" s="446" t="n"/>
      <c r="V363" s="446" t="n"/>
      <c r="W363" s="446" t="n"/>
      <c r="X363" s="446" t="n"/>
      <c r="Y363" s="446" t="n"/>
      <c r="Z363" s="446" t="n"/>
      <c r="AA363" s="446" t="n"/>
      <c r="AB363" s="446" t="n"/>
      <c r="AC363" s="446" t="n"/>
      <c r="AD363" s="446" t="n"/>
      <c r="AE363" s="446" t="n"/>
      <c r="AF363" s="446" t="n"/>
      <c r="AG363" s="446" t="n"/>
      <c r="AH363" s="446" t="n"/>
      <c r="AI363" s="446" t="n"/>
      <c r="AJ363" s="446" t="n"/>
      <c r="AK363" s="446" t="n"/>
      <c r="AL363" s="446" t="n"/>
      <c r="AM363" s="446" t="n"/>
      <c r="AN363" s="446" t="n"/>
      <c r="AO363" s="446" t="n"/>
      <c r="AP363" s="445" t="n"/>
      <c r="AQ363" s="445" t="n"/>
      <c r="AR363" s="2520" t="n"/>
      <c r="AS363" s="2519" t="n"/>
      <c r="AT363" s="440" t="n"/>
      <c r="AU363" s="440" t="n"/>
      <c r="BL363" s="2058" t="n"/>
    </row>
    <row r="364" hidden="1" outlineLevel="1" ht="15" customHeight="1" s="2885">
      <c r="A364" s="440" t="n"/>
      <c r="B364" s="1196" t="n"/>
      <c r="C364" s="440" t="n"/>
      <c r="D364" s="440" t="n"/>
      <c r="E364" s="2237" t="n"/>
      <c r="F364" s="446" t="n"/>
      <c r="G364" s="446" t="n"/>
      <c r="H364" s="446" t="n"/>
      <c r="I364" s="446" t="n"/>
      <c r="J364" s="446" t="n"/>
      <c r="K364" s="446" t="n"/>
      <c r="L364" s="446" t="n"/>
      <c r="M364" s="446" t="n"/>
      <c r="N364" s="446" t="n"/>
      <c r="O364" s="446" t="n"/>
      <c r="P364" s="446" t="n"/>
      <c r="Q364" s="446" t="n"/>
      <c r="R364" s="446" t="n"/>
      <c r="S364" s="446" t="n"/>
      <c r="T364" s="446" t="n"/>
      <c r="U364" s="446" t="n"/>
      <c r="V364" s="446" t="n"/>
      <c r="W364" s="446" t="n"/>
      <c r="X364" s="446" t="n"/>
      <c r="Y364" s="446" t="n"/>
      <c r="Z364" s="446" t="n"/>
      <c r="AA364" s="446" t="n"/>
      <c r="AB364" s="446" t="n"/>
      <c r="AC364" s="446" t="n"/>
      <c r="AD364" s="446" t="n"/>
      <c r="AE364" s="446" t="n"/>
      <c r="AF364" s="446" t="n"/>
      <c r="AG364" s="446" t="n"/>
      <c r="AH364" s="446" t="n"/>
      <c r="AI364" s="446" t="n"/>
      <c r="AJ364" s="446" t="n"/>
      <c r="AK364" s="446" t="n"/>
      <c r="AL364" s="446" t="n"/>
      <c r="AM364" s="446" t="n"/>
      <c r="AN364" s="446" t="n"/>
      <c r="AO364" s="446" t="n"/>
      <c r="AP364" s="445" t="n"/>
      <c r="AQ364" s="445" t="n"/>
      <c r="AR364" s="2520" t="n"/>
      <c r="AS364" s="2519" t="n"/>
      <c r="AT364" s="440" t="n"/>
      <c r="AU364" s="440" t="n"/>
      <c r="BL364" s="2058" t="n"/>
    </row>
    <row r="365" hidden="1" outlineLevel="1" ht="15" customHeight="1" s="2885">
      <c r="A365" s="440" t="n"/>
      <c r="B365" s="1196" t="n"/>
      <c r="C365" s="440" t="n"/>
      <c r="D365" s="440" t="n"/>
      <c r="E365" s="2237" t="n"/>
      <c r="F365" s="446" t="n"/>
      <c r="G365" s="446" t="n"/>
      <c r="H365" s="446" t="n"/>
      <c r="I365" s="446" t="n"/>
      <c r="J365" s="446" t="n"/>
      <c r="K365" s="446" t="n"/>
      <c r="L365" s="446" t="n"/>
      <c r="M365" s="446" t="n"/>
      <c r="N365" s="446" t="n"/>
      <c r="O365" s="446" t="n"/>
      <c r="P365" s="446" t="n"/>
      <c r="Q365" s="446" t="n"/>
      <c r="R365" s="446" t="n"/>
      <c r="S365" s="446" t="n"/>
      <c r="T365" s="446" t="n"/>
      <c r="U365" s="446" t="n"/>
      <c r="V365" s="446" t="n"/>
      <c r="W365" s="446" t="n"/>
      <c r="X365" s="446" t="n"/>
      <c r="Y365" s="446" t="n"/>
      <c r="Z365" s="446" t="n"/>
      <c r="AA365" s="446" t="n"/>
      <c r="AB365" s="446" t="n"/>
      <c r="AC365" s="446" t="n"/>
      <c r="AD365" s="446" t="n"/>
      <c r="AE365" s="446" t="n"/>
      <c r="AF365" s="446" t="n"/>
      <c r="AG365" s="446" t="n"/>
      <c r="AH365" s="446" t="n"/>
      <c r="AI365" s="446" t="n"/>
      <c r="AJ365" s="446" t="n"/>
      <c r="AK365" s="446" t="n"/>
      <c r="AL365" s="446" t="n"/>
      <c r="AM365" s="446" t="n"/>
      <c r="AN365" s="446" t="n"/>
      <c r="AO365" s="446" t="n"/>
      <c r="AP365" s="445" t="n"/>
      <c r="AQ365" s="445" t="n"/>
      <c r="AR365" s="2520" t="n"/>
      <c r="AS365" s="2519" t="n"/>
      <c r="AT365" s="440" t="n"/>
      <c r="AU365" s="440" t="n"/>
      <c r="BL365" s="2058" t="n"/>
    </row>
    <row r="366" hidden="1" outlineLevel="1" ht="15" customHeight="1" s="2885">
      <c r="A366" s="440" t="n"/>
      <c r="B366" s="1196" t="n"/>
      <c r="C366" s="440" t="n"/>
      <c r="D366" s="440" t="n"/>
      <c r="E366" s="2237" t="n"/>
      <c r="F366" s="446" t="n"/>
      <c r="G366" s="446" t="n"/>
      <c r="H366" s="446" t="n"/>
      <c r="I366" s="446" t="n"/>
      <c r="J366" s="446" t="n"/>
      <c r="K366" s="446" t="n"/>
      <c r="L366" s="446" t="n"/>
      <c r="M366" s="446" t="n"/>
      <c r="N366" s="446" t="n"/>
      <c r="O366" s="446" t="n"/>
      <c r="P366" s="446" t="n"/>
      <c r="Q366" s="446" t="n"/>
      <c r="R366" s="446" t="n"/>
      <c r="S366" s="446" t="n"/>
      <c r="T366" s="446" t="n"/>
      <c r="U366" s="446" t="n"/>
      <c r="V366" s="446" t="n"/>
      <c r="W366" s="446" t="n"/>
      <c r="X366" s="446" t="n"/>
      <c r="Y366" s="446" t="n"/>
      <c r="Z366" s="446" t="n"/>
      <c r="AA366" s="446" t="n"/>
      <c r="AB366" s="446" t="n"/>
      <c r="AC366" s="446" t="n"/>
      <c r="AD366" s="446" t="n"/>
      <c r="AE366" s="446" t="n"/>
      <c r="AF366" s="446" t="n"/>
      <c r="AG366" s="446" t="n"/>
      <c r="AH366" s="446" t="n"/>
      <c r="AI366" s="446" t="n"/>
      <c r="AJ366" s="446" t="n"/>
      <c r="AK366" s="446" t="n"/>
      <c r="AL366" s="446" t="n"/>
      <c r="AM366" s="446" t="n"/>
      <c r="AN366" s="446" t="n"/>
      <c r="AO366" s="446" t="n"/>
      <c r="AP366" s="445" t="n"/>
      <c r="AQ366" s="445" t="n"/>
      <c r="AR366" s="2520" t="n"/>
      <c r="AS366" s="2519" t="n"/>
      <c r="AT366" s="440" t="n"/>
      <c r="AU366" s="440" t="n"/>
      <c r="BL366" s="2058" t="n"/>
    </row>
    <row r="367" hidden="1" outlineLevel="1" ht="15" customHeight="1" s="2885">
      <c r="A367" s="440" t="n"/>
      <c r="B367" s="1196" t="n"/>
      <c r="C367" s="440" t="n"/>
      <c r="D367" s="440" t="n"/>
      <c r="E367" s="2237" t="n"/>
      <c r="F367" s="446" t="n"/>
      <c r="G367" s="446" t="n"/>
      <c r="H367" s="446" t="n"/>
      <c r="I367" s="446" t="n"/>
      <c r="J367" s="446" t="n"/>
      <c r="K367" s="446" t="n"/>
      <c r="L367" s="446" t="n"/>
      <c r="M367" s="446" t="n"/>
      <c r="N367" s="446" t="n"/>
      <c r="O367" s="446" t="n"/>
      <c r="P367" s="446" t="n"/>
      <c r="Q367" s="446" t="n"/>
      <c r="R367" s="446" t="n"/>
      <c r="S367" s="446" t="n"/>
      <c r="T367" s="446" t="n"/>
      <c r="U367" s="446" t="n"/>
      <c r="V367" s="446" t="n"/>
      <c r="W367" s="446" t="n"/>
      <c r="X367" s="446" t="n"/>
      <c r="Y367" s="446" t="n"/>
      <c r="Z367" s="446" t="n"/>
      <c r="AA367" s="446" t="n"/>
      <c r="AB367" s="446" t="n"/>
      <c r="AC367" s="446" t="n"/>
      <c r="AD367" s="446" t="n"/>
      <c r="AE367" s="446" t="n"/>
      <c r="AF367" s="446" t="n"/>
      <c r="AG367" s="446" t="n"/>
      <c r="AH367" s="446" t="n"/>
      <c r="AI367" s="446" t="n"/>
      <c r="AJ367" s="446" t="n"/>
      <c r="AK367" s="446" t="n"/>
      <c r="AL367" s="446" t="n"/>
      <c r="AM367" s="446" t="n"/>
      <c r="AN367" s="446" t="n"/>
      <c r="AO367" s="446" t="n"/>
      <c r="AP367" s="445" t="n"/>
      <c r="AQ367" s="445" t="n"/>
      <c r="AR367" s="2520" t="n"/>
      <c r="AS367" s="2519" t="n"/>
      <c r="AT367" s="440" t="n"/>
      <c r="AU367" s="440" t="n"/>
      <c r="BL367" s="2058" t="n"/>
    </row>
    <row r="368" hidden="1" outlineLevel="1" ht="15" customHeight="1" s="2885">
      <c r="A368" s="440" t="n"/>
      <c r="B368" s="1196" t="n"/>
      <c r="C368" s="440" t="n"/>
      <c r="D368" s="440" t="n"/>
      <c r="E368" s="2237" t="n"/>
      <c r="F368" s="446" t="n"/>
      <c r="G368" s="446" t="n"/>
      <c r="H368" s="446" t="n"/>
      <c r="I368" s="446" t="n"/>
      <c r="J368" s="446" t="n"/>
      <c r="K368" s="446" t="n"/>
      <c r="L368" s="446" t="n"/>
      <c r="M368" s="446" t="n"/>
      <c r="N368" s="446" t="n"/>
      <c r="O368" s="446" t="n"/>
      <c r="P368" s="446" t="n"/>
      <c r="Q368" s="446" t="n"/>
      <c r="R368" s="446" t="n"/>
      <c r="S368" s="446" t="n"/>
      <c r="T368" s="446" t="n"/>
      <c r="U368" s="446" t="n"/>
      <c r="V368" s="446" t="n"/>
      <c r="W368" s="446" t="n"/>
      <c r="X368" s="446" t="n"/>
      <c r="Y368" s="446" t="n"/>
      <c r="Z368" s="446" t="n"/>
      <c r="AA368" s="446" t="n"/>
      <c r="AB368" s="446" t="n"/>
      <c r="AC368" s="446" t="n"/>
      <c r="AD368" s="446" t="n"/>
      <c r="AE368" s="446" t="n"/>
      <c r="AF368" s="446" t="n"/>
      <c r="AG368" s="446" t="n"/>
      <c r="AH368" s="446" t="n"/>
      <c r="AI368" s="446" t="n"/>
      <c r="AJ368" s="446" t="n"/>
      <c r="AK368" s="446" t="n"/>
      <c r="AL368" s="446" t="n"/>
      <c r="AM368" s="446" t="n"/>
      <c r="AN368" s="446" t="n"/>
      <c r="AO368" s="446" t="n"/>
      <c r="AP368" s="445" t="n"/>
      <c r="AQ368" s="445" t="n"/>
      <c r="AR368" s="2520" t="n"/>
      <c r="AS368" s="2519" t="n"/>
      <c r="AT368" s="440" t="n"/>
      <c r="AU368" s="440" t="n"/>
      <c r="BL368" s="2058" t="n"/>
    </row>
    <row r="369" hidden="1" outlineLevel="1" ht="15" customHeight="1" s="2885">
      <c r="A369" s="440" t="n"/>
      <c r="B369" s="1196" t="n"/>
      <c r="C369" s="440" t="n"/>
      <c r="D369" s="440" t="n"/>
      <c r="E369" s="2237" t="n"/>
      <c r="F369" s="446" t="n"/>
      <c r="G369" s="446" t="n"/>
      <c r="H369" s="446" t="n"/>
      <c r="I369" s="446" t="n"/>
      <c r="J369" s="446" t="n"/>
      <c r="K369" s="446" t="n"/>
      <c r="L369" s="446" t="n"/>
      <c r="M369" s="446" t="n"/>
      <c r="N369" s="446" t="n"/>
      <c r="O369" s="446" t="n"/>
      <c r="P369" s="446" t="n"/>
      <c r="Q369" s="446" t="n"/>
      <c r="R369" s="446" t="n"/>
      <c r="S369" s="446" t="n"/>
      <c r="T369" s="446" t="n"/>
      <c r="U369" s="446" t="n"/>
      <c r="V369" s="446" t="n"/>
      <c r="W369" s="446" t="n"/>
      <c r="X369" s="446" t="n"/>
      <c r="Y369" s="446" t="n"/>
      <c r="Z369" s="446" t="n"/>
      <c r="AA369" s="446" t="n"/>
      <c r="AB369" s="446" t="n"/>
      <c r="AC369" s="446" t="n"/>
      <c r="AD369" s="446" t="n"/>
      <c r="AE369" s="446" t="n"/>
      <c r="AF369" s="446" t="n"/>
      <c r="AG369" s="446" t="n"/>
      <c r="AH369" s="446" t="n"/>
      <c r="AI369" s="446" t="n"/>
      <c r="AJ369" s="446" t="n"/>
      <c r="AK369" s="446" t="n"/>
      <c r="AL369" s="446" t="n"/>
      <c r="AM369" s="446" t="n"/>
      <c r="AN369" s="446" t="n"/>
      <c r="AO369" s="446" t="n"/>
      <c r="AP369" s="445" t="n"/>
      <c r="AQ369" s="445" t="n"/>
      <c r="AR369" s="2520" t="n"/>
      <c r="AS369" s="2519" t="n"/>
      <c r="AT369" s="440" t="n"/>
      <c r="AU369" s="440" t="n"/>
      <c r="BL369" s="2058" t="n"/>
    </row>
    <row r="370" hidden="1" outlineLevel="1" ht="15" customHeight="1" s="2885">
      <c r="A370" s="440" t="n"/>
      <c r="B370" s="1196" t="n"/>
      <c r="C370" s="440" t="n"/>
      <c r="D370" s="440" t="n"/>
      <c r="E370" s="2237" t="n"/>
      <c r="F370" s="446" t="n"/>
      <c r="G370" s="446" t="n"/>
      <c r="H370" s="446" t="n"/>
      <c r="I370" s="446" t="n"/>
      <c r="J370" s="446" t="n"/>
      <c r="K370" s="446" t="n"/>
      <c r="L370" s="446" t="n"/>
      <c r="M370" s="446" t="n"/>
      <c r="N370" s="446" t="n"/>
      <c r="O370" s="446" t="n"/>
      <c r="P370" s="446" t="n"/>
      <c r="Q370" s="446" t="n"/>
      <c r="R370" s="446" t="n"/>
      <c r="S370" s="446" t="n"/>
      <c r="T370" s="446" t="n"/>
      <c r="U370" s="446" t="n"/>
      <c r="V370" s="446" t="n"/>
      <c r="W370" s="446" t="n"/>
      <c r="X370" s="446" t="n"/>
      <c r="Y370" s="446" t="n"/>
      <c r="Z370" s="446" t="n"/>
      <c r="AA370" s="446" t="n"/>
      <c r="AB370" s="446" t="n"/>
      <c r="AC370" s="446" t="n"/>
      <c r="AD370" s="446" t="n"/>
      <c r="AE370" s="446" t="n"/>
      <c r="AF370" s="446" t="n"/>
      <c r="AG370" s="446" t="n"/>
      <c r="AH370" s="446" t="n"/>
      <c r="AI370" s="446" t="n"/>
      <c r="AJ370" s="446" t="n"/>
      <c r="AK370" s="446" t="n"/>
      <c r="AL370" s="446" t="n"/>
      <c r="AM370" s="446" t="n"/>
      <c r="AN370" s="446" t="n"/>
      <c r="AO370" s="446" t="n"/>
      <c r="AP370" s="445" t="n"/>
      <c r="AQ370" s="445" t="n"/>
      <c r="AR370" s="2520" t="n"/>
      <c r="AS370" s="2519" t="n"/>
      <c r="AT370" s="440" t="n"/>
      <c r="AU370" s="440" t="n"/>
      <c r="BL370" s="2058" t="n"/>
    </row>
    <row r="371" hidden="1" outlineLevel="1" ht="15" customHeight="1" s="2885">
      <c r="A371" s="440" t="n"/>
      <c r="B371" s="1196" t="n"/>
      <c r="C371" s="440" t="n"/>
      <c r="D371" s="440" t="n"/>
      <c r="E371" s="2237" t="n"/>
      <c r="F371" s="446" t="n"/>
      <c r="G371" s="446" t="n"/>
      <c r="H371" s="446" t="n"/>
      <c r="I371" s="446" t="n"/>
      <c r="J371" s="446" t="n"/>
      <c r="K371" s="446" t="n"/>
      <c r="L371" s="446" t="n"/>
      <c r="M371" s="446" t="n"/>
      <c r="N371" s="446" t="n"/>
      <c r="O371" s="446" t="n"/>
      <c r="P371" s="446" t="n"/>
      <c r="Q371" s="446" t="n"/>
      <c r="R371" s="446" t="n"/>
      <c r="S371" s="446" t="n"/>
      <c r="T371" s="446" t="n"/>
      <c r="U371" s="446" t="n"/>
      <c r="V371" s="446" t="n"/>
      <c r="W371" s="446" t="n"/>
      <c r="X371" s="446" t="n"/>
      <c r="Y371" s="446" t="n"/>
      <c r="Z371" s="446" t="n"/>
      <c r="AA371" s="446" t="n"/>
      <c r="AB371" s="446" t="n"/>
      <c r="AC371" s="446" t="n"/>
      <c r="AD371" s="446" t="n"/>
      <c r="AE371" s="446" t="n"/>
      <c r="AF371" s="446" t="n"/>
      <c r="AG371" s="446" t="n"/>
      <c r="AH371" s="446" t="n"/>
      <c r="AI371" s="446" t="n"/>
      <c r="AJ371" s="446" t="n"/>
      <c r="AK371" s="446" t="n"/>
      <c r="AL371" s="446" t="n"/>
      <c r="AM371" s="446" t="n"/>
      <c r="AN371" s="446" t="n"/>
      <c r="AO371" s="446" t="n"/>
      <c r="AP371" s="445" t="n"/>
      <c r="AQ371" s="445" t="n"/>
      <c r="AR371" s="2520" t="n"/>
      <c r="AS371" s="2519" t="n"/>
      <c r="AT371" s="440" t="n"/>
      <c r="AU371" s="440" t="n"/>
      <c r="BL371" s="2058" t="n"/>
    </row>
    <row r="372" hidden="1" outlineLevel="1" ht="15" customHeight="1" s="2885">
      <c r="A372" s="440" t="n"/>
      <c r="B372" s="1196" t="n"/>
      <c r="C372" s="440" t="n"/>
      <c r="D372" s="440" t="n"/>
      <c r="E372" s="2237" t="n"/>
      <c r="F372" s="446" t="n"/>
      <c r="G372" s="446" t="n"/>
      <c r="H372" s="446" t="n"/>
      <c r="I372" s="446" t="n"/>
      <c r="J372" s="446" t="n"/>
      <c r="K372" s="446" t="n"/>
      <c r="L372" s="446" t="n"/>
      <c r="M372" s="446" t="n"/>
      <c r="N372" s="446" t="n"/>
      <c r="O372" s="446" t="n"/>
      <c r="P372" s="446" t="n"/>
      <c r="Q372" s="446" t="n"/>
      <c r="R372" s="446" t="n"/>
      <c r="S372" s="446" t="n"/>
      <c r="T372" s="446" t="n"/>
      <c r="U372" s="446" t="n"/>
      <c r="V372" s="446" t="n"/>
      <c r="W372" s="446" t="n"/>
      <c r="X372" s="446" t="n"/>
      <c r="Y372" s="446" t="n"/>
      <c r="Z372" s="446" t="n"/>
      <c r="AA372" s="446" t="n"/>
      <c r="AB372" s="446" t="n"/>
      <c r="AC372" s="446" t="n"/>
      <c r="AD372" s="446" t="n"/>
      <c r="AE372" s="446" t="n"/>
      <c r="AF372" s="446" t="n"/>
      <c r="AG372" s="446" t="n"/>
      <c r="AH372" s="446" t="n"/>
      <c r="AI372" s="446" t="n"/>
      <c r="AJ372" s="446" t="n"/>
      <c r="AK372" s="446" t="n"/>
      <c r="AL372" s="446" t="n"/>
      <c r="AM372" s="446" t="n"/>
      <c r="AN372" s="446" t="n"/>
      <c r="AO372" s="446" t="n"/>
      <c r="AP372" s="445" t="n"/>
      <c r="AQ372" s="445" t="n"/>
      <c r="AR372" s="2520" t="n"/>
      <c r="AS372" s="2519" t="n"/>
      <c r="AT372" s="440" t="n"/>
      <c r="AU372" s="440" t="n"/>
      <c r="BL372" s="2058" t="n"/>
    </row>
    <row r="373" hidden="1" outlineLevel="1" ht="15" customHeight="1" s="2885">
      <c r="A373" s="440" t="n"/>
      <c r="B373" s="1196" t="n"/>
      <c r="C373" s="440" t="n"/>
      <c r="D373" s="440" t="n"/>
      <c r="E373" s="2237" t="n"/>
      <c r="F373" s="446" t="n"/>
      <c r="G373" s="446" t="n"/>
      <c r="H373" s="446" t="n"/>
      <c r="I373" s="446" t="n"/>
      <c r="J373" s="446" t="n"/>
      <c r="K373" s="446" t="n"/>
      <c r="L373" s="446" t="n"/>
      <c r="M373" s="446" t="n"/>
      <c r="N373" s="446" t="n"/>
      <c r="O373" s="446" t="n"/>
      <c r="P373" s="446" t="n"/>
      <c r="Q373" s="446" t="n"/>
      <c r="R373" s="446" t="n"/>
      <c r="S373" s="446" t="n"/>
      <c r="T373" s="446" t="n"/>
      <c r="U373" s="446" t="n"/>
      <c r="V373" s="446" t="n"/>
      <c r="W373" s="446" t="n"/>
      <c r="X373" s="446" t="n"/>
      <c r="Y373" s="446" t="n"/>
      <c r="Z373" s="446" t="n"/>
      <c r="AA373" s="446" t="n"/>
      <c r="AB373" s="446" t="n"/>
      <c r="AC373" s="446" t="n"/>
      <c r="AD373" s="446" t="n"/>
      <c r="AE373" s="446" t="n"/>
      <c r="AF373" s="446" t="n"/>
      <c r="AG373" s="446" t="n"/>
      <c r="AH373" s="446" t="n"/>
      <c r="AI373" s="446" t="n"/>
      <c r="AJ373" s="446" t="n"/>
      <c r="AK373" s="446" t="n"/>
      <c r="AL373" s="446" t="n"/>
      <c r="AM373" s="446" t="n"/>
      <c r="AN373" s="446" t="n"/>
      <c r="AO373" s="446" t="n"/>
      <c r="AP373" s="445" t="n"/>
      <c r="AQ373" s="445" t="n"/>
      <c r="AR373" s="2520" t="n"/>
      <c r="AS373" s="2519" t="n"/>
      <c r="AT373" s="440" t="n"/>
      <c r="AU373" s="440" t="n"/>
      <c r="BL373" s="2058" t="n"/>
    </row>
    <row r="374" hidden="1" outlineLevel="1" ht="15" customHeight="1" s="2885">
      <c r="A374" s="440" t="n"/>
      <c r="B374" s="1196" t="n"/>
      <c r="C374" s="440" t="n"/>
      <c r="D374" s="440" t="n"/>
      <c r="E374" s="2237" t="n"/>
      <c r="F374" s="446" t="n"/>
      <c r="G374" s="446" t="n"/>
      <c r="H374" s="446" t="n"/>
      <c r="I374" s="446" t="n"/>
      <c r="J374" s="446" t="n"/>
      <c r="K374" s="446" t="n"/>
      <c r="L374" s="446" t="n"/>
      <c r="M374" s="446" t="n"/>
      <c r="N374" s="446" t="n"/>
      <c r="O374" s="446" t="n"/>
      <c r="P374" s="446" t="n"/>
      <c r="Q374" s="446" t="n"/>
      <c r="R374" s="446" t="n"/>
      <c r="S374" s="446" t="n"/>
      <c r="T374" s="446" t="n"/>
      <c r="U374" s="446" t="n"/>
      <c r="V374" s="446" t="n"/>
      <c r="W374" s="446" t="n"/>
      <c r="X374" s="446" t="n"/>
      <c r="Y374" s="446" t="n"/>
      <c r="Z374" s="446" t="n"/>
      <c r="AA374" s="446" t="n"/>
      <c r="AB374" s="446" t="n"/>
      <c r="AC374" s="446" t="n"/>
      <c r="AD374" s="446" t="n"/>
      <c r="AE374" s="446" t="n"/>
      <c r="AF374" s="446" t="n"/>
      <c r="AG374" s="446" t="n"/>
      <c r="AH374" s="446" t="n"/>
      <c r="AI374" s="446" t="n"/>
      <c r="AJ374" s="446" t="n"/>
      <c r="AK374" s="446" t="n"/>
      <c r="AL374" s="446" t="n"/>
      <c r="AM374" s="446" t="n"/>
      <c r="AN374" s="446" t="n"/>
      <c r="AO374" s="446" t="n"/>
      <c r="AP374" s="445" t="n"/>
      <c r="AQ374" s="445" t="n"/>
      <c r="AR374" s="2520" t="n"/>
      <c r="AS374" s="2519" t="n"/>
      <c r="AT374" s="440" t="n"/>
      <c r="AU374" s="440" t="n"/>
      <c r="BL374" s="2058" t="n"/>
    </row>
    <row r="375" hidden="1" outlineLevel="1" ht="15" customHeight="1" s="2885">
      <c r="A375" s="440" t="n"/>
      <c r="B375" s="1196" t="n"/>
      <c r="C375" s="440" t="n"/>
      <c r="D375" s="440" t="n"/>
      <c r="E375" s="2237" t="n"/>
      <c r="F375" s="446" t="n"/>
      <c r="G375" s="446" t="n"/>
      <c r="H375" s="446" t="n"/>
      <c r="I375" s="446" t="n"/>
      <c r="J375" s="446" t="n"/>
      <c r="K375" s="446" t="n"/>
      <c r="L375" s="446" t="n"/>
      <c r="M375" s="446" t="n"/>
      <c r="N375" s="446" t="n"/>
      <c r="O375" s="446" t="n"/>
      <c r="P375" s="446" t="n"/>
      <c r="Q375" s="446" t="n"/>
      <c r="R375" s="446" t="n"/>
      <c r="S375" s="446" t="n"/>
      <c r="T375" s="446" t="n"/>
      <c r="U375" s="446" t="n"/>
      <c r="V375" s="446" t="n"/>
      <c r="W375" s="446" t="n"/>
      <c r="X375" s="446" t="n"/>
      <c r="Y375" s="446" t="n"/>
      <c r="Z375" s="446" t="n"/>
      <c r="AA375" s="446" t="n"/>
      <c r="AB375" s="446" t="n"/>
      <c r="AC375" s="446" t="n"/>
      <c r="AD375" s="446" t="n"/>
      <c r="AE375" s="446" t="n"/>
      <c r="AF375" s="446" t="n"/>
      <c r="AG375" s="446" t="n"/>
      <c r="AH375" s="446" t="n"/>
      <c r="AI375" s="446" t="n"/>
      <c r="AJ375" s="446" t="n"/>
      <c r="AK375" s="446" t="n"/>
      <c r="AL375" s="446" t="n"/>
      <c r="AM375" s="446" t="n"/>
      <c r="AN375" s="446" t="n"/>
      <c r="AO375" s="446" t="n"/>
      <c r="AP375" s="445" t="n"/>
      <c r="AQ375" s="445" t="n"/>
      <c r="AR375" s="2520" t="n"/>
      <c r="AS375" s="2519" t="n"/>
      <c r="AT375" s="440" t="n"/>
      <c r="AU375" s="440" t="n"/>
      <c r="BL375" s="2058" t="n"/>
    </row>
    <row r="376" hidden="1" outlineLevel="1" ht="15" customHeight="1" s="2885">
      <c r="A376" s="440" t="n"/>
      <c r="B376" s="1196" t="n"/>
      <c r="C376" s="440" t="n"/>
      <c r="D376" s="440" t="n"/>
      <c r="E376" s="2237" t="n"/>
      <c r="F376" s="446" t="n"/>
      <c r="G376" s="446" t="n"/>
      <c r="H376" s="446" t="n"/>
      <c r="I376" s="446" t="n"/>
      <c r="J376" s="446" t="n"/>
      <c r="K376" s="446" t="n"/>
      <c r="L376" s="446" t="n"/>
      <c r="M376" s="446" t="n"/>
      <c r="N376" s="446" t="n"/>
      <c r="O376" s="446" t="n"/>
      <c r="P376" s="446" t="n"/>
      <c r="Q376" s="446" t="n"/>
      <c r="R376" s="446" t="n"/>
      <c r="S376" s="446" t="n"/>
      <c r="T376" s="446" t="n"/>
      <c r="U376" s="446" t="n"/>
      <c r="V376" s="446" t="n"/>
      <c r="W376" s="446" t="n"/>
      <c r="X376" s="446" t="n"/>
      <c r="Y376" s="446" t="n"/>
      <c r="Z376" s="446" t="n"/>
      <c r="AA376" s="446" t="n"/>
      <c r="AB376" s="446" t="n"/>
      <c r="AC376" s="446" t="n"/>
      <c r="AD376" s="446" t="n"/>
      <c r="AE376" s="446" t="n"/>
      <c r="AF376" s="446" t="n"/>
      <c r="AG376" s="446" t="n"/>
      <c r="AH376" s="446" t="n"/>
      <c r="AI376" s="446" t="n"/>
      <c r="AJ376" s="446" t="n"/>
      <c r="AK376" s="446" t="n"/>
      <c r="AL376" s="446" t="n"/>
      <c r="AM376" s="446" t="n"/>
      <c r="AN376" s="446" t="n"/>
      <c r="AO376" s="446" t="n"/>
      <c r="AP376" s="445" t="n"/>
      <c r="AQ376" s="445" t="n"/>
      <c r="AR376" s="2520" t="n"/>
      <c r="AS376" s="2519" t="n"/>
      <c r="AT376" s="440" t="n"/>
      <c r="AU376" s="440" t="n"/>
      <c r="BL376" s="2058" t="n"/>
    </row>
    <row r="377" hidden="1" outlineLevel="1" ht="15" customHeight="1" s="2885">
      <c r="A377" s="440" t="n"/>
      <c r="B377" s="1196" t="n"/>
      <c r="C377" s="440" t="n"/>
      <c r="D377" s="440" t="n"/>
      <c r="E377" s="2237" t="n"/>
      <c r="F377" s="446" t="n"/>
      <c r="G377" s="446" t="n"/>
      <c r="H377" s="446" t="n"/>
      <c r="I377" s="446" t="n"/>
      <c r="J377" s="446" t="n"/>
      <c r="K377" s="446" t="n"/>
      <c r="L377" s="446" t="n"/>
      <c r="M377" s="446" t="n"/>
      <c r="N377" s="446" t="n"/>
      <c r="O377" s="446" t="n"/>
      <c r="P377" s="446" t="n"/>
      <c r="Q377" s="446" t="n"/>
      <c r="R377" s="446" t="n"/>
      <c r="S377" s="446" t="n"/>
      <c r="T377" s="446" t="n"/>
      <c r="U377" s="446" t="n"/>
      <c r="V377" s="446" t="n"/>
      <c r="W377" s="446" t="n"/>
      <c r="X377" s="446" t="n"/>
      <c r="Y377" s="446" t="n"/>
      <c r="Z377" s="446" t="n"/>
      <c r="AA377" s="446" t="n"/>
      <c r="AB377" s="446" t="n"/>
      <c r="AC377" s="446" t="n"/>
      <c r="AD377" s="446" t="n"/>
      <c r="AE377" s="446" t="n"/>
      <c r="AF377" s="446" t="n"/>
      <c r="AG377" s="446" t="n"/>
      <c r="AH377" s="446" t="n"/>
      <c r="AI377" s="446" t="n"/>
      <c r="AJ377" s="446" t="n"/>
      <c r="AK377" s="446" t="n"/>
      <c r="AL377" s="446" t="n"/>
      <c r="AM377" s="446" t="n"/>
      <c r="AN377" s="446" t="n"/>
      <c r="AO377" s="446" t="n"/>
      <c r="AP377" s="445" t="n"/>
      <c r="AQ377" s="445" t="n"/>
      <c r="AR377" s="2520" t="n"/>
      <c r="AS377" s="2519" t="n"/>
      <c r="AT377" s="440" t="n"/>
      <c r="AU377" s="440" t="n"/>
      <c r="BL377" s="2058" t="n"/>
    </row>
    <row r="378" hidden="1" outlineLevel="1" ht="15" customHeight="1" s="2885">
      <c r="A378" s="440" t="n"/>
      <c r="B378" s="1196" t="n"/>
      <c r="C378" s="440" t="n"/>
      <c r="D378" s="440" t="n"/>
      <c r="E378" s="2237" t="n"/>
      <c r="F378" s="446" t="n"/>
      <c r="G378" s="446" t="n"/>
      <c r="H378" s="446" t="n"/>
      <c r="I378" s="446" t="n"/>
      <c r="J378" s="446" t="n"/>
      <c r="K378" s="446" t="n"/>
      <c r="L378" s="446" t="n"/>
      <c r="M378" s="446" t="n"/>
      <c r="N378" s="446" t="n"/>
      <c r="O378" s="446" t="n"/>
      <c r="P378" s="446" t="n"/>
      <c r="Q378" s="446" t="n"/>
      <c r="R378" s="446" t="n"/>
      <c r="S378" s="446" t="n"/>
      <c r="T378" s="446" t="n"/>
      <c r="U378" s="446" t="n"/>
      <c r="V378" s="446" t="n"/>
      <c r="W378" s="446" t="n"/>
      <c r="X378" s="446" t="n"/>
      <c r="Y378" s="446" t="n"/>
      <c r="Z378" s="446" t="n"/>
      <c r="AA378" s="446" t="n"/>
      <c r="AB378" s="446" t="n"/>
      <c r="AC378" s="446" t="n"/>
      <c r="AD378" s="446" t="n"/>
      <c r="AE378" s="446" t="n"/>
      <c r="AF378" s="446" t="n"/>
      <c r="AG378" s="446" t="n"/>
      <c r="AH378" s="446" t="n"/>
      <c r="AI378" s="446" t="n"/>
      <c r="AJ378" s="446" t="n"/>
      <c r="AK378" s="446" t="n"/>
      <c r="AL378" s="446" t="n"/>
      <c r="AM378" s="446" t="n"/>
      <c r="AN378" s="446" t="n"/>
      <c r="AO378" s="446" t="n"/>
      <c r="AP378" s="445" t="n"/>
      <c r="AQ378" s="445" t="n"/>
      <c r="AR378" s="2520" t="n"/>
      <c r="AS378" s="2519" t="n"/>
      <c r="AT378" s="440" t="n"/>
      <c r="AU378" s="440" t="n"/>
      <c r="BL378" s="2058" t="n"/>
    </row>
    <row r="379" hidden="1" outlineLevel="1" ht="15" customHeight="1" s="2885">
      <c r="A379" s="440" t="n"/>
      <c r="B379" s="1196" t="n"/>
      <c r="C379" s="440" t="n"/>
      <c r="D379" s="440" t="n"/>
      <c r="E379" s="2237" t="n"/>
      <c r="F379" s="446" t="n"/>
      <c r="G379" s="446" t="n"/>
      <c r="H379" s="446" t="n"/>
      <c r="I379" s="446" t="n"/>
      <c r="J379" s="446" t="n"/>
      <c r="K379" s="446" t="n"/>
      <c r="L379" s="446" t="n"/>
      <c r="M379" s="446" t="n"/>
      <c r="N379" s="446" t="n"/>
      <c r="O379" s="446" t="n"/>
      <c r="P379" s="446" t="n"/>
      <c r="Q379" s="446" t="n"/>
      <c r="R379" s="446" t="n"/>
      <c r="S379" s="446" t="n"/>
      <c r="T379" s="446" t="n"/>
      <c r="U379" s="446" t="n"/>
      <c r="V379" s="446" t="n"/>
      <c r="W379" s="446" t="n"/>
      <c r="X379" s="446" t="n"/>
      <c r="Y379" s="446" t="n"/>
      <c r="Z379" s="446" t="n"/>
      <c r="AA379" s="446" t="n"/>
      <c r="AB379" s="446" t="n"/>
      <c r="AC379" s="446" t="n"/>
      <c r="AD379" s="446" t="n"/>
      <c r="AE379" s="446" t="n"/>
      <c r="AF379" s="446" t="n"/>
      <c r="AG379" s="446" t="n"/>
      <c r="AH379" s="446" t="n"/>
      <c r="AI379" s="446" t="n"/>
      <c r="AJ379" s="446" t="n"/>
      <c r="AK379" s="446" t="n"/>
      <c r="AL379" s="446" t="n"/>
      <c r="AM379" s="446" t="n"/>
      <c r="AN379" s="446" t="n"/>
      <c r="AO379" s="446" t="n"/>
      <c r="AP379" s="445" t="n"/>
      <c r="AQ379" s="445" t="n"/>
      <c r="AR379" s="2520" t="n"/>
      <c r="AS379" s="2519" t="n"/>
      <c r="AT379" s="440" t="n"/>
      <c r="AU379" s="440" t="n"/>
      <c r="BL379" s="2058" t="n"/>
    </row>
    <row r="380" hidden="1" outlineLevel="1" ht="15" customHeight="1" s="2885">
      <c r="A380" s="440" t="n"/>
      <c r="B380" s="1196" t="n"/>
      <c r="C380" s="440" t="n"/>
      <c r="D380" s="440" t="n"/>
      <c r="E380" s="2237" t="n"/>
      <c r="F380" s="446" t="n"/>
      <c r="G380" s="446" t="n"/>
      <c r="H380" s="446" t="n"/>
      <c r="I380" s="446" t="n"/>
      <c r="J380" s="446" t="n"/>
      <c r="K380" s="446" t="n"/>
      <c r="L380" s="446" t="n"/>
      <c r="M380" s="446" t="n"/>
      <c r="N380" s="446" t="n"/>
      <c r="O380" s="446" t="n"/>
      <c r="P380" s="446" t="n"/>
      <c r="Q380" s="446" t="n"/>
      <c r="R380" s="446" t="n"/>
      <c r="S380" s="446" t="n"/>
      <c r="T380" s="446" t="n"/>
      <c r="U380" s="446" t="n"/>
      <c r="V380" s="446" t="n"/>
      <c r="W380" s="446" t="n"/>
      <c r="X380" s="446" t="n"/>
      <c r="Y380" s="446" t="n"/>
      <c r="Z380" s="446" t="n"/>
      <c r="AA380" s="446" t="n"/>
      <c r="AB380" s="446" t="n"/>
      <c r="AC380" s="446" t="n"/>
      <c r="AD380" s="446" t="n"/>
      <c r="AE380" s="446" t="n"/>
      <c r="AF380" s="446" t="n"/>
      <c r="AG380" s="446" t="n"/>
      <c r="AH380" s="446" t="n"/>
      <c r="AI380" s="446" t="n"/>
      <c r="AJ380" s="446" t="n"/>
      <c r="AK380" s="446" t="n"/>
      <c r="AL380" s="446" t="n"/>
      <c r="AM380" s="446" t="n"/>
      <c r="AN380" s="446" t="n"/>
      <c r="AO380" s="446" t="n"/>
      <c r="AP380" s="445" t="n"/>
      <c r="AQ380" s="445" t="n"/>
      <c r="AR380" s="2520" t="n"/>
      <c r="AS380" s="2519" t="n"/>
      <c r="AT380" s="440" t="n"/>
      <c r="AU380" s="440" t="n"/>
      <c r="BL380" s="2058" t="n"/>
    </row>
    <row r="381" hidden="1" outlineLevel="1" ht="15" customHeight="1" s="2885">
      <c r="A381" s="440" t="n"/>
      <c r="B381" s="1196" t="n"/>
      <c r="C381" s="440" t="n"/>
      <c r="D381" s="440" t="n"/>
      <c r="E381" s="2235" t="n"/>
      <c r="F381" s="2060" t="n"/>
      <c r="G381" s="2060" t="n"/>
      <c r="H381" s="2060" t="n"/>
      <c r="I381" s="2060" t="n"/>
      <c r="J381" s="2060" t="n"/>
      <c r="K381" s="2060" t="n"/>
      <c r="L381" s="2060" t="n"/>
      <c r="M381" s="2060" t="n"/>
      <c r="N381" s="2060" t="n"/>
      <c r="O381" s="2060" t="n"/>
      <c r="P381" s="2060" t="n"/>
      <c r="Q381" s="2060" t="n"/>
      <c r="R381" s="2060" t="n"/>
      <c r="S381" s="2060" t="n"/>
      <c r="T381" s="2060" t="n"/>
      <c r="U381" s="2060" t="n"/>
      <c r="V381" s="2060" t="n"/>
      <c r="W381" s="2060" t="n"/>
      <c r="X381" s="2060" t="n"/>
      <c r="Y381" s="2060" t="n"/>
      <c r="Z381" s="2060" t="n"/>
      <c r="AA381" s="2060" t="n"/>
      <c r="AB381" s="2060" t="n"/>
      <c r="AC381" s="2060" t="n"/>
      <c r="AD381" s="2060" t="n"/>
      <c r="AE381" s="2060" t="n"/>
      <c r="AF381" s="2060" t="n"/>
      <c r="AG381" s="2060" t="n"/>
      <c r="AH381" s="2060" t="n"/>
      <c r="AI381" s="2060" t="n"/>
      <c r="AJ381" s="2060" t="n"/>
      <c r="AK381" s="2060" t="n"/>
      <c r="AL381" s="2060" t="n"/>
      <c r="AM381" s="2060" t="n"/>
      <c r="AN381" s="2060" t="n"/>
      <c r="AO381" s="2060" t="n"/>
      <c r="AP381" s="445" t="n"/>
      <c r="AQ381" s="445" t="n"/>
      <c r="AR381" s="2520" t="n"/>
      <c r="AS381" s="2519" t="n"/>
      <c r="AT381" s="440" t="n"/>
      <c r="AU381" s="440" t="n"/>
      <c r="BL381" s="2058" t="n"/>
    </row>
    <row r="382" hidden="1" outlineLevel="1" ht="15" customHeight="1" s="2885">
      <c r="A382" s="440" t="n"/>
      <c r="B382" s="1196" t="n"/>
      <c r="C382" s="440" t="n"/>
      <c r="D382" s="440" t="n"/>
      <c r="E382" s="2624" t="n"/>
      <c r="F382" s="446" t="n"/>
      <c r="G382" s="446" t="n"/>
      <c r="H382" s="446" t="n"/>
      <c r="I382" s="446" t="n"/>
      <c r="J382" s="446" t="n"/>
      <c r="K382" s="446" t="n"/>
      <c r="L382" s="446" t="n"/>
      <c r="M382" s="446" t="n"/>
      <c r="N382" s="446" t="n"/>
      <c r="O382" s="446" t="n"/>
      <c r="P382" s="446" t="n"/>
      <c r="Q382" s="446" t="n"/>
      <c r="R382" s="446" t="n"/>
      <c r="S382" s="446" t="n"/>
      <c r="T382" s="446" t="n"/>
      <c r="U382" s="446" t="n"/>
      <c r="V382" s="446" t="n"/>
      <c r="W382" s="446" t="n"/>
      <c r="X382" s="446" t="n"/>
      <c r="Y382" s="446" t="n"/>
      <c r="Z382" s="446" t="n"/>
      <c r="AA382" s="446" t="n"/>
      <c r="AB382" s="446" t="n"/>
      <c r="AC382" s="446" t="n"/>
      <c r="AD382" s="446" t="n"/>
      <c r="AE382" s="446" t="n"/>
      <c r="AF382" s="446" t="n"/>
      <c r="AG382" s="446" t="n"/>
      <c r="AH382" s="446" t="n"/>
      <c r="AI382" s="446" t="n"/>
      <c r="AJ382" s="446" t="n"/>
      <c r="AK382" s="446" t="n"/>
      <c r="AL382" s="446" t="n"/>
      <c r="AM382" s="446" t="n"/>
      <c r="AN382" s="446" t="n"/>
      <c r="AO382" s="446" t="n"/>
      <c r="AP382" s="445" t="n"/>
      <c r="AQ382" s="445" t="n"/>
      <c r="AR382" s="2520" t="n"/>
      <c r="AS382" s="2519" t="n"/>
      <c r="AT382" s="440" t="n"/>
      <c r="AU382" s="440" t="n"/>
      <c r="BL382" s="2058" t="n"/>
    </row>
    <row r="383" hidden="1" outlineLevel="2" ht="15" customHeight="1" s="2885">
      <c r="A383" s="440" t="n"/>
      <c r="B383" s="1193" t="n"/>
      <c r="C383" s="440" t="n"/>
      <c r="D383" s="440" t="n"/>
      <c r="E383" s="2235" t="n"/>
      <c r="F383" s="446" t="n"/>
      <c r="G383" s="446" t="n"/>
      <c r="H383" s="446" t="n"/>
      <c r="I383" s="446" t="n"/>
      <c r="J383" s="446" t="n"/>
      <c r="K383" s="446" t="n"/>
      <c r="L383" s="446" t="n"/>
      <c r="M383" s="446" t="n"/>
      <c r="N383" s="446" t="n"/>
      <c r="O383" s="446" t="n"/>
      <c r="P383" s="446" t="n"/>
      <c r="Q383" s="446" t="n"/>
      <c r="R383" s="446" t="n"/>
      <c r="S383" s="446" t="n"/>
      <c r="T383" s="446" t="n"/>
      <c r="U383" s="446" t="n"/>
      <c r="V383" s="446" t="n"/>
      <c r="W383" s="446" t="n"/>
      <c r="X383" s="446" t="n"/>
      <c r="Y383" s="446" t="n"/>
      <c r="Z383" s="446" t="n"/>
      <c r="AA383" s="446" t="n"/>
      <c r="AB383" s="446" t="n"/>
      <c r="AC383" s="446" t="n"/>
      <c r="AD383" s="446" t="n"/>
      <c r="AE383" s="446" t="n"/>
      <c r="AF383" s="446" t="n"/>
      <c r="AG383" s="446" t="n"/>
      <c r="AH383" s="446" t="n"/>
      <c r="AI383" s="446" t="n"/>
      <c r="AJ383" s="446" t="n"/>
      <c r="AK383" s="446" t="n"/>
      <c r="AL383" s="446" t="n"/>
      <c r="AM383" s="446" t="n"/>
      <c r="AN383" s="446" t="n"/>
      <c r="AO383" s="446" t="n"/>
      <c r="AP383" s="445" t="n"/>
      <c r="AQ383" s="445" t="n"/>
      <c r="AR383" s="2519" t="n"/>
      <c r="AS383" s="2519" t="n"/>
      <c r="AT383" s="440" t="n"/>
      <c r="AU383" s="440" t="n"/>
    </row>
    <row r="384" hidden="1" outlineLevel="2" ht="15" customHeight="1" s="2885">
      <c r="A384" s="440" t="n"/>
      <c r="B384" s="1196" t="n"/>
      <c r="C384" s="440" t="n"/>
      <c r="D384" s="440" t="n"/>
      <c r="E384" s="2237" t="n"/>
      <c r="F384" s="446" t="n"/>
      <c r="G384" s="446" t="n"/>
      <c r="H384" s="446" t="n"/>
      <c r="I384" s="446" t="n"/>
      <c r="J384" s="446" t="n"/>
      <c r="K384" s="446" t="n"/>
      <c r="L384" s="446" t="n"/>
      <c r="M384" s="446" t="n"/>
      <c r="N384" s="446" t="n"/>
      <c r="O384" s="446" t="n"/>
      <c r="P384" s="446" t="n"/>
      <c r="Q384" s="446" t="n"/>
      <c r="R384" s="446" t="n"/>
      <c r="S384" s="446" t="n"/>
      <c r="T384" s="446" t="n"/>
      <c r="U384" s="446" t="n"/>
      <c r="V384" s="446" t="n"/>
      <c r="W384" s="446" t="n"/>
      <c r="X384" s="446" t="n"/>
      <c r="Y384" s="446" t="n"/>
      <c r="Z384" s="446" t="n"/>
      <c r="AA384" s="446" t="n"/>
      <c r="AB384" s="446" t="n"/>
      <c r="AC384" s="446" t="n"/>
      <c r="AD384" s="446" t="n"/>
      <c r="AE384" s="446" t="n"/>
      <c r="AF384" s="446" t="n"/>
      <c r="AG384" s="446" t="n"/>
      <c r="AH384" s="446" t="n"/>
      <c r="AI384" s="446" t="n"/>
      <c r="AJ384" s="446" t="n"/>
      <c r="AK384" s="446" t="n"/>
      <c r="AL384" s="446" t="n"/>
      <c r="AM384" s="446" t="n"/>
      <c r="AN384" s="446" t="n"/>
      <c r="AO384" s="446" t="n"/>
      <c r="AP384" s="445" t="n"/>
      <c r="AQ384" s="445" t="n"/>
      <c r="AR384" s="2520" t="n"/>
      <c r="AS384" s="2519" t="n"/>
      <c r="AT384" s="440" t="n"/>
      <c r="AU384" s="440" t="n"/>
      <c r="BL384" s="2058" t="n"/>
    </row>
    <row r="385" hidden="1" outlineLevel="2" ht="15" customHeight="1" s="2885">
      <c r="A385" s="440" t="n"/>
      <c r="B385" s="1196" t="n"/>
      <c r="C385" s="440" t="n"/>
      <c r="D385" s="440" t="n"/>
      <c r="E385" s="2237" t="n"/>
      <c r="F385" s="446" t="n"/>
      <c r="G385" s="446" t="n"/>
      <c r="H385" s="446" t="n"/>
      <c r="I385" s="446" t="n"/>
      <c r="J385" s="446" t="n"/>
      <c r="K385" s="446" t="n"/>
      <c r="L385" s="446" t="n"/>
      <c r="M385" s="446" t="n"/>
      <c r="N385" s="446" t="n"/>
      <c r="O385" s="446" t="n"/>
      <c r="P385" s="446" t="n"/>
      <c r="Q385" s="446" t="n"/>
      <c r="R385" s="446" t="n"/>
      <c r="S385" s="446" t="n"/>
      <c r="T385" s="446" t="n"/>
      <c r="U385" s="446" t="n"/>
      <c r="V385" s="446" t="n"/>
      <c r="W385" s="446" t="n"/>
      <c r="X385" s="446" t="n"/>
      <c r="Y385" s="446" t="n"/>
      <c r="Z385" s="446" t="n"/>
      <c r="AA385" s="446" t="n"/>
      <c r="AB385" s="446" t="n"/>
      <c r="AC385" s="446" t="n"/>
      <c r="AD385" s="446" t="n"/>
      <c r="AE385" s="446" t="n"/>
      <c r="AF385" s="446" t="n"/>
      <c r="AG385" s="446" t="n"/>
      <c r="AH385" s="446" t="n"/>
      <c r="AI385" s="446" t="n"/>
      <c r="AJ385" s="446" t="n"/>
      <c r="AK385" s="446" t="n"/>
      <c r="AL385" s="446" t="n"/>
      <c r="AM385" s="446" t="n"/>
      <c r="AN385" s="446" t="n"/>
      <c r="AO385" s="446" t="n"/>
      <c r="AP385" s="445" t="n"/>
      <c r="AQ385" s="445" t="n"/>
      <c r="AR385" s="2520" t="n"/>
      <c r="AS385" s="2519" t="n"/>
      <c r="AT385" s="440" t="n"/>
      <c r="AU385" s="440" t="n"/>
      <c r="BL385" s="2058" t="n"/>
    </row>
    <row r="386" hidden="1" outlineLevel="2" ht="15" customHeight="1" s="2885">
      <c r="A386" s="440" t="n"/>
      <c r="B386" s="1196" t="n"/>
      <c r="C386" s="440" t="n"/>
      <c r="D386" s="440" t="n"/>
      <c r="E386" s="2237" t="n"/>
      <c r="F386" s="446" t="n"/>
      <c r="G386" s="446" t="n"/>
      <c r="H386" s="446" t="n"/>
      <c r="I386" s="446" t="n"/>
      <c r="J386" s="446" t="n"/>
      <c r="K386" s="446" t="n"/>
      <c r="L386" s="446" t="n"/>
      <c r="M386" s="446" t="n"/>
      <c r="N386" s="446" t="n"/>
      <c r="O386" s="446" t="n"/>
      <c r="P386" s="446" t="n"/>
      <c r="Q386" s="446" t="n"/>
      <c r="R386" s="446" t="n"/>
      <c r="S386" s="446" t="n"/>
      <c r="T386" s="446" t="n"/>
      <c r="U386" s="446" t="n"/>
      <c r="V386" s="446" t="n"/>
      <c r="W386" s="446" t="n"/>
      <c r="X386" s="446" t="n"/>
      <c r="Y386" s="446" t="n"/>
      <c r="Z386" s="446" t="n"/>
      <c r="AA386" s="446" t="n"/>
      <c r="AB386" s="446" t="n"/>
      <c r="AC386" s="446" t="n"/>
      <c r="AD386" s="446" t="n"/>
      <c r="AE386" s="446" t="n"/>
      <c r="AF386" s="446" t="n"/>
      <c r="AG386" s="446" t="n"/>
      <c r="AH386" s="446" t="n"/>
      <c r="AI386" s="446" t="n"/>
      <c r="AJ386" s="446" t="n"/>
      <c r="AK386" s="446" t="n"/>
      <c r="AL386" s="446" t="n"/>
      <c r="AM386" s="446" t="n"/>
      <c r="AN386" s="446" t="n"/>
      <c r="AO386" s="446" t="n"/>
      <c r="AP386" s="445" t="n"/>
      <c r="AQ386" s="445" t="n"/>
      <c r="AR386" s="2520" t="n"/>
      <c r="AS386" s="2519" t="n"/>
      <c r="AT386" s="440" t="n"/>
      <c r="AU386" s="440" t="n"/>
      <c r="BL386" s="2058" t="n"/>
    </row>
    <row r="387" hidden="1" outlineLevel="2" ht="15" customHeight="1" s="2885">
      <c r="A387" s="440" t="n"/>
      <c r="B387" s="1196" t="n"/>
      <c r="C387" s="440" t="n"/>
      <c r="D387" s="440" t="n"/>
      <c r="E387" s="2237" t="n"/>
      <c r="F387" s="446" t="n"/>
      <c r="G387" s="446" t="n"/>
      <c r="H387" s="446" t="n"/>
      <c r="I387" s="446" t="n"/>
      <c r="J387" s="446" t="n"/>
      <c r="K387" s="446" t="n"/>
      <c r="L387" s="446" t="n"/>
      <c r="M387" s="446" t="n"/>
      <c r="N387" s="446" t="n"/>
      <c r="O387" s="446" t="n"/>
      <c r="P387" s="446" t="n"/>
      <c r="Q387" s="446" t="n"/>
      <c r="R387" s="446" t="n"/>
      <c r="S387" s="446" t="n"/>
      <c r="T387" s="446" t="n"/>
      <c r="U387" s="446" t="n"/>
      <c r="V387" s="446" t="n"/>
      <c r="W387" s="446" t="n"/>
      <c r="X387" s="446" t="n"/>
      <c r="Y387" s="446" t="n"/>
      <c r="Z387" s="446" t="n"/>
      <c r="AA387" s="446" t="n"/>
      <c r="AB387" s="446" t="n"/>
      <c r="AC387" s="446" t="n"/>
      <c r="AD387" s="446" t="n"/>
      <c r="AE387" s="446" t="n"/>
      <c r="AF387" s="446" t="n"/>
      <c r="AG387" s="446" t="n"/>
      <c r="AH387" s="446" t="n"/>
      <c r="AI387" s="446" t="n"/>
      <c r="AJ387" s="446" t="n"/>
      <c r="AK387" s="446" t="n"/>
      <c r="AL387" s="446" t="n"/>
      <c r="AM387" s="446" t="n"/>
      <c r="AN387" s="446" t="n"/>
      <c r="AO387" s="446" t="n"/>
      <c r="AP387" s="445" t="n"/>
      <c r="AQ387" s="445" t="n"/>
      <c r="AR387" s="2520" t="n"/>
      <c r="AS387" s="2519" t="n"/>
      <c r="AT387" s="440" t="n"/>
      <c r="AU387" s="440" t="n"/>
      <c r="BL387" s="2058" t="n"/>
    </row>
    <row r="388" hidden="1" outlineLevel="2" ht="15" customHeight="1" s="2885">
      <c r="A388" s="440" t="n"/>
      <c r="B388" s="1196" t="n"/>
      <c r="C388" s="440" t="n"/>
      <c r="D388" s="440" t="n"/>
      <c r="E388" s="2237" t="n"/>
      <c r="F388" s="446" t="n"/>
      <c r="G388" s="446" t="n"/>
      <c r="H388" s="446" t="n"/>
      <c r="I388" s="446" t="n"/>
      <c r="J388" s="446" t="n"/>
      <c r="K388" s="446" t="n"/>
      <c r="L388" s="446" t="n"/>
      <c r="M388" s="446" t="n"/>
      <c r="N388" s="446" t="n"/>
      <c r="O388" s="446" t="n"/>
      <c r="P388" s="446" t="n"/>
      <c r="Q388" s="446" t="n"/>
      <c r="R388" s="446" t="n"/>
      <c r="S388" s="446" t="n"/>
      <c r="T388" s="446" t="n"/>
      <c r="U388" s="446" t="n"/>
      <c r="V388" s="446" t="n"/>
      <c r="W388" s="446" t="n"/>
      <c r="X388" s="446" t="n"/>
      <c r="Y388" s="446" t="n"/>
      <c r="Z388" s="446" t="n"/>
      <c r="AA388" s="446" t="n"/>
      <c r="AB388" s="446" t="n"/>
      <c r="AC388" s="446" t="n"/>
      <c r="AD388" s="446" t="n"/>
      <c r="AE388" s="446" t="n"/>
      <c r="AF388" s="446" t="n"/>
      <c r="AG388" s="446" t="n"/>
      <c r="AH388" s="446" t="n"/>
      <c r="AI388" s="446" t="n"/>
      <c r="AJ388" s="446" t="n"/>
      <c r="AK388" s="446" t="n"/>
      <c r="AL388" s="446" t="n"/>
      <c r="AM388" s="446" t="n"/>
      <c r="AN388" s="446" t="n"/>
      <c r="AO388" s="446" t="n"/>
      <c r="AP388" s="445" t="n"/>
      <c r="AQ388" s="445" t="n"/>
      <c r="AR388" s="2520" t="n"/>
      <c r="AS388" s="2519" t="n"/>
      <c r="AT388" s="440" t="n"/>
      <c r="AU388" s="440" t="n"/>
      <c r="BL388" s="2058" t="n"/>
    </row>
    <row r="389" hidden="1" outlineLevel="2" ht="15" customHeight="1" s="2885">
      <c r="A389" s="440" t="n"/>
      <c r="B389" s="1196" t="n"/>
      <c r="C389" s="440" t="n"/>
      <c r="D389" s="440" t="n"/>
      <c r="E389" s="2237" t="n"/>
      <c r="F389" s="446" t="n"/>
      <c r="G389" s="446" t="n"/>
      <c r="H389" s="446" t="n"/>
      <c r="I389" s="446" t="n"/>
      <c r="J389" s="446" t="n"/>
      <c r="K389" s="446" t="n"/>
      <c r="L389" s="446" t="n"/>
      <c r="M389" s="446" t="n"/>
      <c r="N389" s="446" t="n"/>
      <c r="O389" s="446" t="n"/>
      <c r="P389" s="446" t="n"/>
      <c r="Q389" s="446" t="n"/>
      <c r="R389" s="446" t="n"/>
      <c r="S389" s="446" t="n"/>
      <c r="T389" s="446" t="n"/>
      <c r="U389" s="446" t="n"/>
      <c r="V389" s="446" t="n"/>
      <c r="W389" s="446" t="n"/>
      <c r="X389" s="446" t="n"/>
      <c r="Y389" s="446" t="n"/>
      <c r="Z389" s="446" t="n"/>
      <c r="AA389" s="446" t="n"/>
      <c r="AB389" s="446" t="n"/>
      <c r="AC389" s="446" t="n"/>
      <c r="AD389" s="446" t="n"/>
      <c r="AE389" s="446" t="n"/>
      <c r="AF389" s="446" t="n"/>
      <c r="AG389" s="446" t="n"/>
      <c r="AH389" s="446" t="n"/>
      <c r="AI389" s="446" t="n"/>
      <c r="AJ389" s="446" t="n"/>
      <c r="AK389" s="446" t="n"/>
      <c r="AL389" s="446" t="n"/>
      <c r="AM389" s="446" t="n"/>
      <c r="AN389" s="446" t="n"/>
      <c r="AO389" s="446" t="n"/>
      <c r="AP389" s="445" t="n"/>
      <c r="AQ389" s="445" t="n"/>
      <c r="AR389" s="2520" t="n"/>
      <c r="AS389" s="2519" t="n"/>
      <c r="AT389" s="440" t="n"/>
      <c r="AU389" s="440" t="n"/>
      <c r="BL389" s="2058" t="n"/>
    </row>
    <row r="390" hidden="1" outlineLevel="2" ht="15" customHeight="1" s="2885">
      <c r="A390" s="440" t="n"/>
      <c r="B390" s="1196" t="n"/>
      <c r="C390" s="440" t="n"/>
      <c r="D390" s="440" t="n"/>
      <c r="E390" s="2237" t="n"/>
      <c r="F390" s="446" t="n"/>
      <c r="G390" s="446" t="n"/>
      <c r="H390" s="446" t="n"/>
      <c r="I390" s="446" t="n"/>
      <c r="J390" s="446" t="n"/>
      <c r="K390" s="446" t="n"/>
      <c r="L390" s="446" t="n"/>
      <c r="M390" s="446" t="n"/>
      <c r="N390" s="446" t="n"/>
      <c r="O390" s="446" t="n"/>
      <c r="P390" s="446" t="n"/>
      <c r="Q390" s="446" t="n"/>
      <c r="R390" s="446" t="n"/>
      <c r="S390" s="446" t="n"/>
      <c r="T390" s="446" t="n"/>
      <c r="U390" s="446" t="n"/>
      <c r="V390" s="446" t="n"/>
      <c r="W390" s="446" t="n"/>
      <c r="X390" s="446" t="n"/>
      <c r="Y390" s="446" t="n"/>
      <c r="Z390" s="446" t="n"/>
      <c r="AA390" s="446" t="n"/>
      <c r="AB390" s="446" t="n"/>
      <c r="AC390" s="446" t="n"/>
      <c r="AD390" s="446" t="n"/>
      <c r="AE390" s="446" t="n"/>
      <c r="AF390" s="446" t="n"/>
      <c r="AG390" s="446" t="n"/>
      <c r="AH390" s="446" t="n"/>
      <c r="AI390" s="446" t="n"/>
      <c r="AJ390" s="446" t="n"/>
      <c r="AK390" s="446" t="n"/>
      <c r="AL390" s="446" t="n"/>
      <c r="AM390" s="446" t="n"/>
      <c r="AN390" s="446" t="n"/>
      <c r="AO390" s="446" t="n"/>
      <c r="AP390" s="445" t="n"/>
      <c r="AQ390" s="445" t="n"/>
      <c r="AR390" s="2520" t="n"/>
      <c r="AS390" s="2519" t="n"/>
      <c r="AT390" s="440" t="n"/>
      <c r="AU390" s="440" t="n"/>
      <c r="BL390" s="2058" t="n"/>
    </row>
    <row r="391" hidden="1" outlineLevel="2" ht="15" customHeight="1" s="2885">
      <c r="A391" s="440" t="n"/>
      <c r="B391" s="1196" t="n"/>
      <c r="C391" s="440" t="n"/>
      <c r="D391" s="440" t="n"/>
      <c r="E391" s="2237" t="n"/>
      <c r="F391" s="446" t="n"/>
      <c r="G391" s="446" t="n"/>
      <c r="H391" s="446" t="n"/>
      <c r="I391" s="446" t="n"/>
      <c r="J391" s="446" t="n"/>
      <c r="K391" s="446" t="n"/>
      <c r="L391" s="446" t="n"/>
      <c r="M391" s="446" t="n"/>
      <c r="N391" s="446" t="n"/>
      <c r="O391" s="446" t="n"/>
      <c r="P391" s="446" t="n"/>
      <c r="Q391" s="446" t="n"/>
      <c r="R391" s="446" t="n"/>
      <c r="S391" s="446" t="n"/>
      <c r="T391" s="446" t="n"/>
      <c r="U391" s="446" t="n"/>
      <c r="V391" s="446" t="n"/>
      <c r="W391" s="446" t="n"/>
      <c r="X391" s="446" t="n"/>
      <c r="Y391" s="446" t="n"/>
      <c r="Z391" s="446" t="n"/>
      <c r="AA391" s="446" t="n"/>
      <c r="AB391" s="446" t="n"/>
      <c r="AC391" s="446" t="n"/>
      <c r="AD391" s="446" t="n"/>
      <c r="AE391" s="446" t="n"/>
      <c r="AF391" s="446" t="n"/>
      <c r="AG391" s="446" t="n"/>
      <c r="AH391" s="446" t="n"/>
      <c r="AI391" s="446" t="n"/>
      <c r="AJ391" s="446" t="n"/>
      <c r="AK391" s="446" t="n"/>
      <c r="AL391" s="446" t="n"/>
      <c r="AM391" s="446" t="n"/>
      <c r="AN391" s="446" t="n"/>
      <c r="AO391" s="446" t="n"/>
      <c r="AP391" s="445" t="n"/>
      <c r="AQ391" s="445" t="n"/>
      <c r="AR391" s="2520" t="n"/>
      <c r="AS391" s="2519" t="n"/>
      <c r="AT391" s="440" t="n"/>
      <c r="AU391" s="440" t="n"/>
      <c r="BL391" s="2058" t="n"/>
    </row>
    <row r="392" hidden="1" outlineLevel="2" ht="15" customHeight="1" s="2885">
      <c r="A392" s="440" t="n"/>
      <c r="B392" s="1196" t="n"/>
      <c r="C392" s="440" t="n"/>
      <c r="D392" s="440" t="n"/>
      <c r="E392" s="2237" t="n"/>
      <c r="F392" s="446" t="n"/>
      <c r="G392" s="446" t="n"/>
      <c r="H392" s="446" t="n"/>
      <c r="I392" s="446" t="n"/>
      <c r="J392" s="446" t="n"/>
      <c r="K392" s="446" t="n"/>
      <c r="L392" s="446" t="n"/>
      <c r="M392" s="446" t="n"/>
      <c r="N392" s="446" t="n"/>
      <c r="O392" s="446" t="n"/>
      <c r="P392" s="446" t="n"/>
      <c r="Q392" s="446" t="n"/>
      <c r="R392" s="446" t="n"/>
      <c r="S392" s="446" t="n"/>
      <c r="T392" s="446" t="n"/>
      <c r="U392" s="446" t="n"/>
      <c r="V392" s="446" t="n"/>
      <c r="W392" s="446" t="n"/>
      <c r="X392" s="446" t="n"/>
      <c r="Y392" s="446" t="n"/>
      <c r="Z392" s="446" t="n"/>
      <c r="AA392" s="446" t="n"/>
      <c r="AB392" s="446" t="n"/>
      <c r="AC392" s="446" t="n"/>
      <c r="AD392" s="446" t="n"/>
      <c r="AE392" s="446" t="n"/>
      <c r="AF392" s="446" t="n"/>
      <c r="AG392" s="446" t="n"/>
      <c r="AH392" s="446" t="n"/>
      <c r="AI392" s="446" t="n"/>
      <c r="AJ392" s="446" t="n"/>
      <c r="AK392" s="446" t="n"/>
      <c r="AL392" s="446" t="n"/>
      <c r="AM392" s="446" t="n"/>
      <c r="AN392" s="446" t="n"/>
      <c r="AO392" s="446" t="n"/>
      <c r="AP392" s="445" t="n"/>
      <c r="AQ392" s="445" t="n"/>
      <c r="AR392" s="2520" t="n"/>
      <c r="AS392" s="2519" t="n"/>
      <c r="AT392" s="440" t="n"/>
      <c r="AU392" s="440" t="n"/>
      <c r="BL392" s="2058" t="n"/>
    </row>
    <row r="393" hidden="1" outlineLevel="2" ht="15" customHeight="1" s="2885">
      <c r="A393" s="440" t="n"/>
      <c r="B393" s="1196" t="n"/>
      <c r="C393" s="440" t="n"/>
      <c r="D393" s="440" t="n"/>
      <c r="E393" s="2237" t="n"/>
      <c r="F393" s="446" t="n"/>
      <c r="G393" s="446" t="n"/>
      <c r="H393" s="446" t="n"/>
      <c r="I393" s="446" t="n"/>
      <c r="J393" s="446" t="n"/>
      <c r="K393" s="446" t="n"/>
      <c r="L393" s="446" t="n"/>
      <c r="M393" s="446" t="n"/>
      <c r="N393" s="446" t="n"/>
      <c r="O393" s="446" t="n"/>
      <c r="P393" s="446" t="n"/>
      <c r="Q393" s="446" t="n"/>
      <c r="R393" s="446" t="n"/>
      <c r="S393" s="446" t="n"/>
      <c r="T393" s="446" t="n"/>
      <c r="U393" s="446" t="n"/>
      <c r="V393" s="446" t="n"/>
      <c r="W393" s="446" t="n"/>
      <c r="X393" s="446" t="n"/>
      <c r="Y393" s="446" t="n"/>
      <c r="Z393" s="446" t="n"/>
      <c r="AA393" s="446" t="n"/>
      <c r="AB393" s="446" t="n"/>
      <c r="AC393" s="446" t="n"/>
      <c r="AD393" s="446" t="n"/>
      <c r="AE393" s="446" t="n"/>
      <c r="AF393" s="446" t="n"/>
      <c r="AG393" s="446" t="n"/>
      <c r="AH393" s="446" t="n"/>
      <c r="AI393" s="446" t="n"/>
      <c r="AJ393" s="446" t="n"/>
      <c r="AK393" s="446" t="n"/>
      <c r="AL393" s="446" t="n"/>
      <c r="AM393" s="446" t="n"/>
      <c r="AN393" s="446" t="n"/>
      <c r="AO393" s="446" t="n"/>
      <c r="AP393" s="445" t="n"/>
      <c r="AQ393" s="445" t="n"/>
      <c r="AR393" s="2520" t="n"/>
      <c r="AS393" s="2519" t="n"/>
      <c r="AT393" s="440" t="n"/>
      <c r="AU393" s="440" t="n"/>
      <c r="BL393" s="2058" t="n"/>
    </row>
    <row r="394" hidden="1" outlineLevel="2" ht="15" customHeight="1" s="2885">
      <c r="A394" s="440" t="n"/>
      <c r="B394" s="1196" t="n"/>
      <c r="C394" s="440" t="n"/>
      <c r="D394" s="440" t="n"/>
      <c r="E394" s="2237" t="n"/>
      <c r="F394" s="446" t="n"/>
      <c r="G394" s="446" t="n"/>
      <c r="H394" s="446" t="n"/>
      <c r="I394" s="446" t="n"/>
      <c r="J394" s="446" t="n"/>
      <c r="K394" s="446" t="n"/>
      <c r="L394" s="446" t="n"/>
      <c r="M394" s="446" t="n"/>
      <c r="N394" s="446" t="n"/>
      <c r="O394" s="446" t="n"/>
      <c r="P394" s="446" t="n"/>
      <c r="Q394" s="446" t="n"/>
      <c r="R394" s="446" t="n"/>
      <c r="S394" s="446" t="n"/>
      <c r="T394" s="446" t="n"/>
      <c r="U394" s="446" t="n"/>
      <c r="V394" s="446" t="n"/>
      <c r="W394" s="446" t="n"/>
      <c r="X394" s="446" t="n"/>
      <c r="Y394" s="446" t="n"/>
      <c r="Z394" s="446" t="n"/>
      <c r="AA394" s="446" t="n"/>
      <c r="AB394" s="446" t="n"/>
      <c r="AC394" s="446" t="n"/>
      <c r="AD394" s="446" t="n"/>
      <c r="AE394" s="446" t="n"/>
      <c r="AF394" s="446" t="n"/>
      <c r="AG394" s="446" t="n"/>
      <c r="AH394" s="446" t="n"/>
      <c r="AI394" s="446" t="n"/>
      <c r="AJ394" s="446" t="n"/>
      <c r="AK394" s="446" t="n"/>
      <c r="AL394" s="446" t="n"/>
      <c r="AM394" s="446" t="n"/>
      <c r="AN394" s="446" t="n"/>
      <c r="AO394" s="446" t="n"/>
      <c r="AP394" s="445" t="n"/>
      <c r="AQ394" s="445" t="n"/>
      <c r="AR394" s="2520" t="n"/>
      <c r="AS394" s="2519" t="n"/>
      <c r="AT394" s="440" t="n"/>
      <c r="AU394" s="440" t="n"/>
      <c r="BL394" s="2058" t="n"/>
    </row>
    <row r="395" hidden="1" outlineLevel="2" ht="15" customHeight="1" s="2885">
      <c r="A395" s="440" t="n"/>
      <c r="B395" s="1196" t="n"/>
      <c r="C395" s="440" t="n"/>
      <c r="D395" s="440" t="n"/>
      <c r="E395" s="2237" t="n"/>
      <c r="F395" s="446" t="n"/>
      <c r="G395" s="446" t="n"/>
      <c r="H395" s="446" t="n"/>
      <c r="I395" s="446" t="n"/>
      <c r="J395" s="446" t="n"/>
      <c r="K395" s="446" t="n"/>
      <c r="L395" s="446" t="n"/>
      <c r="M395" s="446" t="n"/>
      <c r="N395" s="446" t="n"/>
      <c r="O395" s="446" t="n"/>
      <c r="P395" s="446" t="n"/>
      <c r="Q395" s="446" t="n"/>
      <c r="R395" s="446" t="n"/>
      <c r="S395" s="446" t="n"/>
      <c r="T395" s="446" t="n"/>
      <c r="U395" s="446" t="n"/>
      <c r="V395" s="446" t="n"/>
      <c r="W395" s="446" t="n"/>
      <c r="X395" s="446" t="n"/>
      <c r="Y395" s="446" t="n"/>
      <c r="Z395" s="446" t="n"/>
      <c r="AA395" s="446" t="n"/>
      <c r="AB395" s="446" t="n"/>
      <c r="AC395" s="446" t="n"/>
      <c r="AD395" s="446" t="n"/>
      <c r="AE395" s="446" t="n"/>
      <c r="AF395" s="446" t="n"/>
      <c r="AG395" s="446" t="n"/>
      <c r="AH395" s="446" t="n"/>
      <c r="AI395" s="446" t="n"/>
      <c r="AJ395" s="446" t="n"/>
      <c r="AK395" s="446" t="n"/>
      <c r="AL395" s="446" t="n"/>
      <c r="AM395" s="446" t="n"/>
      <c r="AN395" s="446" t="n"/>
      <c r="AO395" s="446" t="n"/>
      <c r="AP395" s="445" t="n"/>
      <c r="AQ395" s="445" t="n"/>
      <c r="AR395" s="2520" t="n"/>
      <c r="AS395" s="2519" t="n"/>
      <c r="AT395" s="440" t="n"/>
      <c r="AU395" s="440" t="n"/>
      <c r="BL395" s="2058" t="n"/>
    </row>
    <row r="396" hidden="1" outlineLevel="2" ht="15" customHeight="1" s="2885">
      <c r="A396" s="440" t="n"/>
      <c r="B396" s="1196" t="n"/>
      <c r="C396" s="440" t="n"/>
      <c r="D396" s="440" t="n"/>
      <c r="E396" s="2237" t="n"/>
      <c r="F396" s="446" t="n"/>
      <c r="G396" s="446" t="n"/>
      <c r="H396" s="446" t="n"/>
      <c r="I396" s="446" t="n"/>
      <c r="J396" s="446" t="n"/>
      <c r="K396" s="446" t="n"/>
      <c r="L396" s="446" t="n"/>
      <c r="M396" s="446" t="n"/>
      <c r="N396" s="446" t="n"/>
      <c r="O396" s="446" t="n"/>
      <c r="P396" s="446" t="n"/>
      <c r="Q396" s="446" t="n"/>
      <c r="R396" s="446" t="n"/>
      <c r="S396" s="446" t="n"/>
      <c r="T396" s="446" t="n"/>
      <c r="U396" s="446" t="n"/>
      <c r="V396" s="446" t="n"/>
      <c r="W396" s="446" t="n"/>
      <c r="X396" s="446" t="n"/>
      <c r="Y396" s="446" t="n"/>
      <c r="Z396" s="446" t="n"/>
      <c r="AA396" s="446" t="n"/>
      <c r="AB396" s="446" t="n"/>
      <c r="AC396" s="446" t="n"/>
      <c r="AD396" s="446" t="n"/>
      <c r="AE396" s="446" t="n"/>
      <c r="AF396" s="446" t="n"/>
      <c r="AG396" s="446" t="n"/>
      <c r="AH396" s="446" t="n"/>
      <c r="AI396" s="446" t="n"/>
      <c r="AJ396" s="446" t="n"/>
      <c r="AK396" s="446" t="n"/>
      <c r="AL396" s="446" t="n"/>
      <c r="AM396" s="446" t="n"/>
      <c r="AN396" s="446" t="n"/>
      <c r="AO396" s="446" t="n"/>
      <c r="AP396" s="445" t="n"/>
      <c r="AQ396" s="445" t="n"/>
      <c r="AR396" s="2520" t="n"/>
      <c r="AS396" s="2519" t="n"/>
      <c r="AT396" s="440" t="n"/>
      <c r="AU396" s="440" t="n"/>
      <c r="BL396" s="2058" t="n"/>
    </row>
    <row r="397" hidden="1" outlineLevel="2" ht="15" customHeight="1" s="2885">
      <c r="A397" s="440" t="n"/>
      <c r="B397" s="1196" t="n"/>
      <c r="C397" s="440" t="n"/>
      <c r="D397" s="440" t="n"/>
      <c r="E397" s="2237" t="n"/>
      <c r="F397" s="446" t="n"/>
      <c r="G397" s="446" t="n"/>
      <c r="H397" s="446" t="n"/>
      <c r="I397" s="446" t="n"/>
      <c r="J397" s="446" t="n"/>
      <c r="K397" s="446" t="n"/>
      <c r="L397" s="446" t="n"/>
      <c r="M397" s="446" t="n"/>
      <c r="N397" s="446" t="n"/>
      <c r="O397" s="446" t="n"/>
      <c r="P397" s="446" t="n"/>
      <c r="Q397" s="446" t="n"/>
      <c r="R397" s="446" t="n"/>
      <c r="S397" s="446" t="n"/>
      <c r="T397" s="446" t="n"/>
      <c r="U397" s="446" t="n"/>
      <c r="V397" s="446" t="n"/>
      <c r="W397" s="446" t="n"/>
      <c r="X397" s="446" t="n"/>
      <c r="Y397" s="446" t="n"/>
      <c r="Z397" s="446" t="n"/>
      <c r="AA397" s="446" t="n"/>
      <c r="AB397" s="446" t="n"/>
      <c r="AC397" s="446" t="n"/>
      <c r="AD397" s="446" t="n"/>
      <c r="AE397" s="446" t="n"/>
      <c r="AF397" s="446" t="n"/>
      <c r="AG397" s="446" t="n"/>
      <c r="AH397" s="446" t="n"/>
      <c r="AI397" s="446" t="n"/>
      <c r="AJ397" s="446" t="n"/>
      <c r="AK397" s="446" t="n"/>
      <c r="AL397" s="446" t="n"/>
      <c r="AM397" s="446" t="n"/>
      <c r="AN397" s="446" t="n"/>
      <c r="AO397" s="446" t="n"/>
      <c r="AP397" s="445" t="n"/>
      <c r="AQ397" s="445" t="n"/>
      <c r="AR397" s="2520" t="n"/>
      <c r="AS397" s="2519" t="n"/>
      <c r="AT397" s="440" t="n"/>
      <c r="AU397" s="440" t="n"/>
      <c r="BL397" s="2058" t="n"/>
    </row>
    <row r="398" hidden="1" outlineLevel="2" ht="15" customHeight="1" s="2885">
      <c r="A398" s="440" t="n"/>
      <c r="B398" s="1196" t="n"/>
      <c r="C398" s="440" t="n"/>
      <c r="D398" s="440" t="n"/>
      <c r="E398" s="2237" t="n"/>
      <c r="F398" s="446" t="n"/>
      <c r="G398" s="446" t="n"/>
      <c r="H398" s="446" t="n"/>
      <c r="I398" s="446" t="n"/>
      <c r="J398" s="446" t="n"/>
      <c r="K398" s="446" t="n"/>
      <c r="L398" s="446" t="n"/>
      <c r="M398" s="446" t="n"/>
      <c r="N398" s="446" t="n"/>
      <c r="O398" s="446" t="n"/>
      <c r="P398" s="446" t="n"/>
      <c r="Q398" s="446" t="n"/>
      <c r="R398" s="446" t="n"/>
      <c r="S398" s="446" t="n"/>
      <c r="T398" s="446" t="n"/>
      <c r="U398" s="446" t="n"/>
      <c r="V398" s="446" t="n"/>
      <c r="W398" s="446" t="n"/>
      <c r="X398" s="446" t="n"/>
      <c r="Y398" s="446" t="n"/>
      <c r="Z398" s="446" t="n"/>
      <c r="AA398" s="446" t="n"/>
      <c r="AB398" s="446" t="n"/>
      <c r="AC398" s="446" t="n"/>
      <c r="AD398" s="446" t="n"/>
      <c r="AE398" s="446" t="n"/>
      <c r="AF398" s="446" t="n"/>
      <c r="AG398" s="446" t="n"/>
      <c r="AH398" s="446" t="n"/>
      <c r="AI398" s="446" t="n"/>
      <c r="AJ398" s="446" t="n"/>
      <c r="AK398" s="446" t="n"/>
      <c r="AL398" s="446" t="n"/>
      <c r="AM398" s="446" t="n"/>
      <c r="AN398" s="446" t="n"/>
      <c r="AO398" s="446" t="n"/>
      <c r="AP398" s="445" t="n"/>
      <c r="AQ398" s="445" t="n"/>
      <c r="AR398" s="2520" t="n"/>
      <c r="AS398" s="2519" t="n"/>
      <c r="AT398" s="440" t="n"/>
      <c r="AU398" s="440" t="n"/>
      <c r="BL398" s="2058" t="n"/>
    </row>
    <row r="399" hidden="1" outlineLevel="2" ht="15" customHeight="1" s="2885">
      <c r="A399" s="440" t="n"/>
      <c r="B399" s="1196" t="n"/>
      <c r="C399" s="440" t="n"/>
      <c r="D399" s="440" t="n"/>
      <c r="E399" s="2237" t="n"/>
      <c r="F399" s="446" t="n"/>
      <c r="G399" s="446" t="n"/>
      <c r="H399" s="446" t="n"/>
      <c r="I399" s="446" t="n"/>
      <c r="J399" s="446" t="n"/>
      <c r="K399" s="446" t="n"/>
      <c r="L399" s="446" t="n"/>
      <c r="M399" s="446" t="n"/>
      <c r="N399" s="446" t="n"/>
      <c r="O399" s="446" t="n"/>
      <c r="P399" s="446" t="n"/>
      <c r="Q399" s="446" t="n"/>
      <c r="R399" s="446" t="n"/>
      <c r="S399" s="446" t="n"/>
      <c r="T399" s="446" t="n"/>
      <c r="U399" s="446" t="n"/>
      <c r="V399" s="446" t="n"/>
      <c r="W399" s="446" t="n"/>
      <c r="X399" s="446" t="n"/>
      <c r="Y399" s="446" t="n"/>
      <c r="Z399" s="446" t="n"/>
      <c r="AA399" s="446" t="n"/>
      <c r="AB399" s="446" t="n"/>
      <c r="AC399" s="446" t="n"/>
      <c r="AD399" s="446" t="n"/>
      <c r="AE399" s="446" t="n"/>
      <c r="AF399" s="446" t="n"/>
      <c r="AG399" s="446" t="n"/>
      <c r="AH399" s="446" t="n"/>
      <c r="AI399" s="446" t="n"/>
      <c r="AJ399" s="446" t="n"/>
      <c r="AK399" s="446" t="n"/>
      <c r="AL399" s="446" t="n"/>
      <c r="AM399" s="446" t="n"/>
      <c r="AN399" s="446" t="n"/>
      <c r="AO399" s="446" t="n"/>
      <c r="AP399" s="445" t="n"/>
      <c r="AQ399" s="445" t="n"/>
      <c r="AR399" s="2520" t="n"/>
      <c r="AS399" s="2519" t="n"/>
      <c r="AT399" s="440" t="n"/>
      <c r="AU399" s="440" t="n"/>
      <c r="BL399" s="2058" t="n"/>
    </row>
    <row r="400" hidden="1" outlineLevel="2" ht="15" customHeight="1" s="2885">
      <c r="A400" s="440" t="n"/>
      <c r="B400" s="1196" t="n"/>
      <c r="C400" s="440" t="n"/>
      <c r="D400" s="440" t="n"/>
      <c r="E400" s="2237" t="n"/>
      <c r="F400" s="446" t="n"/>
      <c r="G400" s="446" t="n"/>
      <c r="H400" s="446" t="n"/>
      <c r="I400" s="446" t="n"/>
      <c r="J400" s="446" t="n"/>
      <c r="K400" s="446" t="n"/>
      <c r="L400" s="446" t="n"/>
      <c r="M400" s="446" t="n"/>
      <c r="N400" s="446" t="n"/>
      <c r="O400" s="446" t="n"/>
      <c r="P400" s="446" t="n"/>
      <c r="Q400" s="446" t="n"/>
      <c r="R400" s="446" t="n"/>
      <c r="S400" s="446" t="n"/>
      <c r="T400" s="446" t="n"/>
      <c r="U400" s="446" t="n"/>
      <c r="V400" s="446" t="n"/>
      <c r="W400" s="446" t="n"/>
      <c r="X400" s="446" t="n"/>
      <c r="Y400" s="446" t="n"/>
      <c r="Z400" s="446" t="n"/>
      <c r="AA400" s="446" t="n"/>
      <c r="AB400" s="446" t="n"/>
      <c r="AC400" s="446" t="n"/>
      <c r="AD400" s="446" t="n"/>
      <c r="AE400" s="446" t="n"/>
      <c r="AF400" s="446" t="n"/>
      <c r="AG400" s="446" t="n"/>
      <c r="AH400" s="446" t="n"/>
      <c r="AI400" s="446" t="n"/>
      <c r="AJ400" s="446" t="n"/>
      <c r="AK400" s="446" t="n"/>
      <c r="AL400" s="446" t="n"/>
      <c r="AM400" s="446" t="n"/>
      <c r="AN400" s="446" t="n"/>
      <c r="AO400" s="446" t="n"/>
      <c r="AP400" s="445" t="n"/>
      <c r="AQ400" s="445" t="n"/>
      <c r="AR400" s="2520" t="n"/>
      <c r="AS400" s="2519" t="n"/>
      <c r="AT400" s="440" t="n"/>
      <c r="AU400" s="440" t="n"/>
      <c r="BL400" s="2058" t="n"/>
    </row>
    <row r="401" hidden="1" outlineLevel="2" ht="15" customHeight="1" s="2885">
      <c r="A401" s="440" t="n"/>
      <c r="B401" s="1196" t="n"/>
      <c r="C401" s="440" t="n"/>
      <c r="D401" s="440" t="n"/>
      <c r="E401" s="2237" t="n"/>
      <c r="F401" s="446" t="n"/>
      <c r="G401" s="446" t="n"/>
      <c r="H401" s="446" t="n"/>
      <c r="I401" s="446" t="n"/>
      <c r="J401" s="446" t="n"/>
      <c r="K401" s="446" t="n"/>
      <c r="L401" s="446" t="n"/>
      <c r="M401" s="446" t="n"/>
      <c r="N401" s="446" t="n"/>
      <c r="O401" s="446" t="n"/>
      <c r="P401" s="446" t="n"/>
      <c r="Q401" s="446" t="n"/>
      <c r="R401" s="446" t="n"/>
      <c r="S401" s="446" t="n"/>
      <c r="T401" s="446" t="n"/>
      <c r="U401" s="446" t="n"/>
      <c r="V401" s="446" t="n"/>
      <c r="W401" s="446" t="n"/>
      <c r="X401" s="446" t="n"/>
      <c r="Y401" s="446" t="n"/>
      <c r="Z401" s="446" t="n"/>
      <c r="AA401" s="446" t="n"/>
      <c r="AB401" s="446" t="n"/>
      <c r="AC401" s="446" t="n"/>
      <c r="AD401" s="446" t="n"/>
      <c r="AE401" s="446" t="n"/>
      <c r="AF401" s="446" t="n"/>
      <c r="AG401" s="446" t="n"/>
      <c r="AH401" s="446" t="n"/>
      <c r="AI401" s="446" t="n"/>
      <c r="AJ401" s="446" t="n"/>
      <c r="AK401" s="446" t="n"/>
      <c r="AL401" s="446" t="n"/>
      <c r="AM401" s="446" t="n"/>
      <c r="AN401" s="446" t="n"/>
      <c r="AO401" s="446" t="n"/>
      <c r="AP401" s="445" t="n"/>
      <c r="AQ401" s="445" t="n"/>
      <c r="AR401" s="2520" t="n"/>
      <c r="AS401" s="2519" t="n"/>
      <c r="AT401" s="440" t="n"/>
      <c r="AU401" s="440" t="n"/>
      <c r="BL401" s="2058" t="n"/>
    </row>
    <row r="402" hidden="1" outlineLevel="2" ht="15" customHeight="1" s="2885">
      <c r="A402" s="440" t="n"/>
      <c r="B402" s="1196" t="n"/>
      <c r="C402" s="440" t="n"/>
      <c r="D402" s="440" t="n"/>
      <c r="E402" s="2237" t="n"/>
      <c r="F402" s="446" t="n"/>
      <c r="G402" s="446" t="n"/>
      <c r="H402" s="446" t="n"/>
      <c r="I402" s="446" t="n"/>
      <c r="J402" s="446" t="n"/>
      <c r="K402" s="446" t="n"/>
      <c r="L402" s="446" t="n"/>
      <c r="M402" s="446" t="n"/>
      <c r="N402" s="446" t="n"/>
      <c r="O402" s="446" t="n"/>
      <c r="P402" s="446" t="n"/>
      <c r="Q402" s="446" t="n"/>
      <c r="R402" s="446" t="n"/>
      <c r="S402" s="446" t="n"/>
      <c r="T402" s="446" t="n"/>
      <c r="U402" s="446" t="n"/>
      <c r="V402" s="446" t="n"/>
      <c r="W402" s="446" t="n"/>
      <c r="X402" s="446" t="n"/>
      <c r="Y402" s="446" t="n"/>
      <c r="Z402" s="446" t="n"/>
      <c r="AA402" s="446" t="n"/>
      <c r="AB402" s="446" t="n"/>
      <c r="AC402" s="446" t="n"/>
      <c r="AD402" s="446" t="n"/>
      <c r="AE402" s="446" t="n"/>
      <c r="AF402" s="446" t="n"/>
      <c r="AG402" s="446" t="n"/>
      <c r="AH402" s="446" t="n"/>
      <c r="AI402" s="446" t="n"/>
      <c r="AJ402" s="446" t="n"/>
      <c r="AK402" s="446" t="n"/>
      <c r="AL402" s="446" t="n"/>
      <c r="AM402" s="446" t="n"/>
      <c r="AN402" s="446" t="n"/>
      <c r="AO402" s="446" t="n"/>
      <c r="AP402" s="445" t="n"/>
      <c r="AQ402" s="445" t="n"/>
      <c r="AR402" s="2520" t="n"/>
      <c r="AS402" s="2519" t="n"/>
      <c r="AT402" s="440" t="n"/>
      <c r="AU402" s="440" t="n"/>
      <c r="BL402" s="2058" t="n"/>
    </row>
    <row r="403" hidden="1" outlineLevel="2" ht="15" customHeight="1" s="2885">
      <c r="A403" s="440" t="n"/>
      <c r="B403" s="1196" t="n"/>
      <c r="C403" s="440" t="n"/>
      <c r="D403" s="440" t="n"/>
      <c r="E403" s="2237" t="n"/>
      <c r="F403" s="446" t="n"/>
      <c r="G403" s="446" t="n"/>
      <c r="H403" s="446" t="n"/>
      <c r="I403" s="446" t="n"/>
      <c r="J403" s="446" t="n"/>
      <c r="K403" s="446" t="n"/>
      <c r="L403" s="446" t="n"/>
      <c r="M403" s="446" t="n"/>
      <c r="N403" s="446" t="n"/>
      <c r="O403" s="446" t="n"/>
      <c r="P403" s="446" t="n"/>
      <c r="Q403" s="446" t="n"/>
      <c r="R403" s="446" t="n"/>
      <c r="S403" s="446" t="n"/>
      <c r="T403" s="446" t="n"/>
      <c r="U403" s="446" t="n"/>
      <c r="V403" s="446" t="n"/>
      <c r="W403" s="446" t="n"/>
      <c r="X403" s="446" t="n"/>
      <c r="Y403" s="446" t="n"/>
      <c r="Z403" s="446" t="n"/>
      <c r="AA403" s="446" t="n"/>
      <c r="AB403" s="446" t="n"/>
      <c r="AC403" s="446" t="n"/>
      <c r="AD403" s="446" t="n"/>
      <c r="AE403" s="446" t="n"/>
      <c r="AF403" s="446" t="n"/>
      <c r="AG403" s="446" t="n"/>
      <c r="AH403" s="446" t="n"/>
      <c r="AI403" s="446" t="n"/>
      <c r="AJ403" s="446" t="n"/>
      <c r="AK403" s="446" t="n"/>
      <c r="AL403" s="446" t="n"/>
      <c r="AM403" s="446" t="n"/>
      <c r="AN403" s="446" t="n"/>
      <c r="AO403" s="446" t="n"/>
      <c r="AP403" s="445" t="n"/>
      <c r="AQ403" s="445" t="n"/>
      <c r="AR403" s="2520" t="n"/>
      <c r="AS403" s="2519" t="n"/>
      <c r="AT403" s="440" t="n"/>
      <c r="AU403" s="440" t="n"/>
      <c r="BL403" s="2058" t="n"/>
    </row>
    <row r="404" hidden="1" outlineLevel="2" ht="15" customHeight="1" s="2885">
      <c r="A404" s="440" t="n"/>
      <c r="B404" s="1196" t="n"/>
      <c r="C404" s="440" t="n"/>
      <c r="D404" s="440" t="n"/>
      <c r="E404" s="2237" t="n"/>
      <c r="F404" s="446" t="n"/>
      <c r="G404" s="446" t="n"/>
      <c r="H404" s="446" t="n"/>
      <c r="I404" s="446" t="n"/>
      <c r="J404" s="446" t="n"/>
      <c r="K404" s="446" t="n"/>
      <c r="L404" s="446" t="n"/>
      <c r="M404" s="446" t="n"/>
      <c r="N404" s="446" t="n"/>
      <c r="O404" s="446" t="n"/>
      <c r="P404" s="446" t="n"/>
      <c r="Q404" s="446" t="n"/>
      <c r="R404" s="446" t="n"/>
      <c r="S404" s="446" t="n"/>
      <c r="T404" s="446" t="n"/>
      <c r="U404" s="446" t="n"/>
      <c r="V404" s="446" t="n"/>
      <c r="W404" s="446" t="n"/>
      <c r="X404" s="446" t="n"/>
      <c r="Y404" s="446" t="n"/>
      <c r="Z404" s="446" t="n"/>
      <c r="AA404" s="446" t="n"/>
      <c r="AB404" s="446" t="n"/>
      <c r="AC404" s="446" t="n"/>
      <c r="AD404" s="446" t="n"/>
      <c r="AE404" s="446" t="n"/>
      <c r="AF404" s="446" t="n"/>
      <c r="AG404" s="446" t="n"/>
      <c r="AH404" s="446" t="n"/>
      <c r="AI404" s="446" t="n"/>
      <c r="AJ404" s="446" t="n"/>
      <c r="AK404" s="446" t="n"/>
      <c r="AL404" s="446" t="n"/>
      <c r="AM404" s="446" t="n"/>
      <c r="AN404" s="446" t="n"/>
      <c r="AO404" s="446" t="n"/>
      <c r="AP404" s="445" t="n"/>
      <c r="AQ404" s="445" t="n"/>
      <c r="AR404" s="2520" t="n"/>
      <c r="AS404" s="2519" t="n"/>
      <c r="AT404" s="440" t="n"/>
      <c r="AU404" s="440" t="n"/>
      <c r="BL404" s="2058" t="n"/>
    </row>
    <row r="405" hidden="1" outlineLevel="2" ht="15" customHeight="1" s="2885">
      <c r="A405" s="440" t="n"/>
      <c r="B405" s="1196" t="n"/>
      <c r="C405" s="440" t="n"/>
      <c r="D405" s="440" t="n"/>
      <c r="E405" s="2237" t="n"/>
      <c r="F405" s="446" t="n"/>
      <c r="G405" s="446" t="n"/>
      <c r="H405" s="446" t="n"/>
      <c r="I405" s="446" t="n"/>
      <c r="J405" s="446" t="n"/>
      <c r="K405" s="446" t="n"/>
      <c r="L405" s="446" t="n"/>
      <c r="M405" s="446" t="n"/>
      <c r="N405" s="446" t="n"/>
      <c r="O405" s="446" t="n"/>
      <c r="P405" s="446" t="n"/>
      <c r="Q405" s="446" t="n"/>
      <c r="R405" s="446" t="n"/>
      <c r="S405" s="446" t="n"/>
      <c r="T405" s="446" t="n"/>
      <c r="U405" s="446" t="n"/>
      <c r="V405" s="446" t="n"/>
      <c r="W405" s="446" t="n"/>
      <c r="X405" s="446" t="n"/>
      <c r="Y405" s="446" t="n"/>
      <c r="Z405" s="446" t="n"/>
      <c r="AA405" s="446" t="n"/>
      <c r="AB405" s="446" t="n"/>
      <c r="AC405" s="446" t="n"/>
      <c r="AD405" s="446" t="n"/>
      <c r="AE405" s="446" t="n"/>
      <c r="AF405" s="446" t="n"/>
      <c r="AG405" s="446" t="n"/>
      <c r="AH405" s="446" t="n"/>
      <c r="AI405" s="446" t="n"/>
      <c r="AJ405" s="446" t="n"/>
      <c r="AK405" s="446" t="n"/>
      <c r="AL405" s="446" t="n"/>
      <c r="AM405" s="446" t="n"/>
      <c r="AN405" s="446" t="n"/>
      <c r="AO405" s="446" t="n"/>
      <c r="AP405" s="445" t="n"/>
      <c r="AQ405" s="445" t="n"/>
      <c r="AR405" s="2520" t="n"/>
      <c r="AS405" s="2519" t="n"/>
      <c r="AT405" s="440" t="n"/>
      <c r="AU405" s="440" t="n"/>
      <c r="BL405" s="2058" t="n"/>
    </row>
    <row r="406" hidden="1" outlineLevel="2" ht="15" customHeight="1" s="2885">
      <c r="A406" s="440" t="n"/>
      <c r="B406" s="1196" t="n"/>
      <c r="C406" s="440" t="n"/>
      <c r="D406" s="440" t="n"/>
      <c r="E406" s="2237" t="n"/>
      <c r="F406" s="446" t="n"/>
      <c r="G406" s="446" t="n"/>
      <c r="H406" s="446" t="n"/>
      <c r="I406" s="446" t="n"/>
      <c r="J406" s="446" t="n"/>
      <c r="K406" s="446" t="n"/>
      <c r="L406" s="446" t="n"/>
      <c r="M406" s="446" t="n"/>
      <c r="N406" s="446" t="n"/>
      <c r="O406" s="446" t="n"/>
      <c r="P406" s="446" t="n"/>
      <c r="Q406" s="446" t="n"/>
      <c r="R406" s="446" t="n"/>
      <c r="S406" s="446" t="n"/>
      <c r="T406" s="446" t="n"/>
      <c r="U406" s="446" t="n"/>
      <c r="V406" s="446" t="n"/>
      <c r="W406" s="446" t="n"/>
      <c r="X406" s="446" t="n"/>
      <c r="Y406" s="446" t="n"/>
      <c r="Z406" s="446" t="n"/>
      <c r="AA406" s="446" t="n"/>
      <c r="AB406" s="446" t="n"/>
      <c r="AC406" s="446" t="n"/>
      <c r="AD406" s="446" t="n"/>
      <c r="AE406" s="446" t="n"/>
      <c r="AF406" s="446" t="n"/>
      <c r="AG406" s="446" t="n"/>
      <c r="AH406" s="446" t="n"/>
      <c r="AI406" s="446" t="n"/>
      <c r="AJ406" s="446" t="n"/>
      <c r="AK406" s="446" t="n"/>
      <c r="AL406" s="446" t="n"/>
      <c r="AM406" s="446" t="n"/>
      <c r="AN406" s="446" t="n"/>
      <c r="AO406" s="446" t="n"/>
      <c r="AP406" s="445" t="n"/>
      <c r="AQ406" s="445" t="n"/>
      <c r="AR406" s="2520" t="n"/>
      <c r="AS406" s="2519" t="n"/>
      <c r="AT406" s="440" t="n"/>
      <c r="AU406" s="440" t="n"/>
      <c r="BL406" s="2058" t="n"/>
    </row>
    <row r="407" hidden="1" outlineLevel="2" ht="15" customHeight="1" s="2885">
      <c r="A407" s="440" t="n"/>
      <c r="B407" s="1196" t="n"/>
      <c r="C407" s="440" t="n"/>
      <c r="D407" s="440" t="n"/>
      <c r="E407" s="2237" t="n"/>
      <c r="F407" s="446" t="n"/>
      <c r="G407" s="446" t="n"/>
      <c r="H407" s="446" t="n"/>
      <c r="I407" s="446" t="n"/>
      <c r="J407" s="446" t="n"/>
      <c r="K407" s="446" t="n"/>
      <c r="L407" s="446" t="n"/>
      <c r="M407" s="446" t="n"/>
      <c r="N407" s="446" t="n"/>
      <c r="O407" s="446" t="n"/>
      <c r="P407" s="446" t="n"/>
      <c r="Q407" s="446" t="n"/>
      <c r="R407" s="446" t="n"/>
      <c r="S407" s="446" t="n"/>
      <c r="T407" s="446" t="n"/>
      <c r="U407" s="446" t="n"/>
      <c r="V407" s="446" t="n"/>
      <c r="W407" s="446" t="n"/>
      <c r="X407" s="446" t="n"/>
      <c r="Y407" s="446" t="n"/>
      <c r="Z407" s="446" t="n"/>
      <c r="AA407" s="446" t="n"/>
      <c r="AB407" s="446" t="n"/>
      <c r="AC407" s="446" t="n"/>
      <c r="AD407" s="446" t="n"/>
      <c r="AE407" s="446" t="n"/>
      <c r="AF407" s="446" t="n"/>
      <c r="AG407" s="446" t="n"/>
      <c r="AH407" s="446" t="n"/>
      <c r="AI407" s="446" t="n"/>
      <c r="AJ407" s="446" t="n"/>
      <c r="AK407" s="446" t="n"/>
      <c r="AL407" s="446" t="n"/>
      <c r="AM407" s="446" t="n"/>
      <c r="AN407" s="446" t="n"/>
      <c r="AO407" s="446" t="n"/>
      <c r="AP407" s="445" t="n"/>
      <c r="AQ407" s="445" t="n"/>
      <c r="AR407" s="2520" t="n"/>
      <c r="AS407" s="2519" t="n"/>
      <c r="AT407" s="440" t="n"/>
      <c r="AU407" s="440" t="n"/>
      <c r="BL407" s="2058" t="n"/>
    </row>
    <row r="408" hidden="1" outlineLevel="2" ht="15" customHeight="1" s="2885">
      <c r="A408" s="440" t="n"/>
      <c r="B408" s="1196" t="n"/>
      <c r="C408" s="440" t="n"/>
      <c r="D408" s="440" t="n"/>
      <c r="E408" s="2237" t="n"/>
      <c r="F408" s="446" t="n"/>
      <c r="G408" s="446" t="n"/>
      <c r="H408" s="446" t="n"/>
      <c r="I408" s="446" t="n"/>
      <c r="J408" s="446" t="n"/>
      <c r="K408" s="446" t="n"/>
      <c r="L408" s="446" t="n"/>
      <c r="M408" s="446" t="n"/>
      <c r="N408" s="446" t="n"/>
      <c r="O408" s="446" t="n"/>
      <c r="P408" s="446" t="n"/>
      <c r="Q408" s="446" t="n"/>
      <c r="R408" s="446" t="n"/>
      <c r="S408" s="446" t="n"/>
      <c r="T408" s="446" t="n"/>
      <c r="U408" s="446" t="n"/>
      <c r="V408" s="446" t="n"/>
      <c r="W408" s="446" t="n"/>
      <c r="X408" s="446" t="n"/>
      <c r="Y408" s="446" t="n"/>
      <c r="Z408" s="446" t="n"/>
      <c r="AA408" s="446" t="n"/>
      <c r="AB408" s="446" t="n"/>
      <c r="AC408" s="446" t="n"/>
      <c r="AD408" s="446" t="n"/>
      <c r="AE408" s="446" t="n"/>
      <c r="AF408" s="446" t="n"/>
      <c r="AG408" s="446" t="n"/>
      <c r="AH408" s="446" t="n"/>
      <c r="AI408" s="446" t="n"/>
      <c r="AJ408" s="446" t="n"/>
      <c r="AK408" s="446" t="n"/>
      <c r="AL408" s="446" t="n"/>
      <c r="AM408" s="446" t="n"/>
      <c r="AN408" s="446" t="n"/>
      <c r="AO408" s="446" t="n"/>
      <c r="AP408" s="445" t="n"/>
      <c r="AQ408" s="445" t="n"/>
      <c r="AR408" s="2520" t="n"/>
      <c r="AS408" s="2519" t="n"/>
      <c r="AT408" s="440" t="n"/>
      <c r="AU408" s="440" t="n"/>
      <c r="BL408" s="2058" t="n"/>
    </row>
    <row r="409" hidden="1" outlineLevel="2" ht="15" customHeight="1" s="2885">
      <c r="A409" s="440" t="n"/>
      <c r="B409" s="1196" t="n"/>
      <c r="C409" s="440" t="n"/>
      <c r="D409" s="440" t="n"/>
      <c r="E409" s="2237" t="n"/>
      <c r="F409" s="446" t="n"/>
      <c r="G409" s="446" t="n"/>
      <c r="H409" s="446" t="n"/>
      <c r="I409" s="446" t="n"/>
      <c r="J409" s="446" t="n"/>
      <c r="K409" s="446" t="n"/>
      <c r="L409" s="446" t="n"/>
      <c r="M409" s="446" t="n"/>
      <c r="N409" s="446" t="n"/>
      <c r="O409" s="446" t="n"/>
      <c r="P409" s="446" t="n"/>
      <c r="Q409" s="446" t="n"/>
      <c r="R409" s="446" t="n"/>
      <c r="S409" s="446" t="n"/>
      <c r="T409" s="446" t="n"/>
      <c r="U409" s="446" t="n"/>
      <c r="V409" s="446" t="n"/>
      <c r="W409" s="446" t="n"/>
      <c r="X409" s="446" t="n"/>
      <c r="Y409" s="446" t="n"/>
      <c r="Z409" s="446" t="n"/>
      <c r="AA409" s="446" t="n"/>
      <c r="AB409" s="446" t="n"/>
      <c r="AC409" s="446" t="n"/>
      <c r="AD409" s="446" t="n"/>
      <c r="AE409" s="446" t="n"/>
      <c r="AF409" s="446" t="n"/>
      <c r="AG409" s="446" t="n"/>
      <c r="AH409" s="446" t="n"/>
      <c r="AI409" s="446" t="n"/>
      <c r="AJ409" s="446" t="n"/>
      <c r="AK409" s="446" t="n"/>
      <c r="AL409" s="446" t="n"/>
      <c r="AM409" s="446" t="n"/>
      <c r="AN409" s="446" t="n"/>
      <c r="AO409" s="446" t="n"/>
      <c r="AP409" s="445" t="n"/>
      <c r="AQ409" s="445" t="n"/>
      <c r="AR409" s="2520" t="n"/>
      <c r="AS409" s="2519" t="n"/>
      <c r="AT409" s="440" t="n"/>
      <c r="AU409" s="440" t="n"/>
      <c r="BL409" s="2058" t="n"/>
    </row>
    <row r="410" hidden="1" outlineLevel="2" ht="15" customHeight="1" s="2885">
      <c r="A410" s="440" t="n"/>
      <c r="B410" s="1196" t="n"/>
      <c r="C410" s="440" t="n"/>
      <c r="D410" s="440" t="n"/>
      <c r="E410" s="2237" t="n"/>
      <c r="F410" s="446" t="n"/>
      <c r="G410" s="446" t="n"/>
      <c r="H410" s="446" t="n"/>
      <c r="I410" s="446" t="n"/>
      <c r="J410" s="446" t="n"/>
      <c r="K410" s="446" t="n"/>
      <c r="L410" s="446" t="n"/>
      <c r="M410" s="446" t="n"/>
      <c r="N410" s="446" t="n"/>
      <c r="O410" s="446" t="n"/>
      <c r="P410" s="446" t="n"/>
      <c r="Q410" s="446" t="n"/>
      <c r="R410" s="446" t="n"/>
      <c r="S410" s="446" t="n"/>
      <c r="T410" s="446" t="n"/>
      <c r="U410" s="446" t="n"/>
      <c r="V410" s="446" t="n"/>
      <c r="W410" s="446" t="n"/>
      <c r="X410" s="446" t="n"/>
      <c r="Y410" s="446" t="n"/>
      <c r="Z410" s="446" t="n"/>
      <c r="AA410" s="446" t="n"/>
      <c r="AB410" s="446" t="n"/>
      <c r="AC410" s="446" t="n"/>
      <c r="AD410" s="446" t="n"/>
      <c r="AE410" s="446" t="n"/>
      <c r="AF410" s="446" t="n"/>
      <c r="AG410" s="446" t="n"/>
      <c r="AH410" s="446" t="n"/>
      <c r="AI410" s="446" t="n"/>
      <c r="AJ410" s="446" t="n"/>
      <c r="AK410" s="446" t="n"/>
      <c r="AL410" s="446" t="n"/>
      <c r="AM410" s="446" t="n"/>
      <c r="AN410" s="446" t="n"/>
      <c r="AO410" s="446" t="n"/>
      <c r="AP410" s="445" t="n"/>
      <c r="AQ410" s="445" t="n"/>
      <c r="AR410" s="2520" t="n"/>
      <c r="AS410" s="2519" t="n"/>
      <c r="AT410" s="440" t="n"/>
      <c r="AU410" s="440" t="n"/>
      <c r="BL410" s="2058" t="n"/>
    </row>
    <row r="411" hidden="1" outlineLevel="2" ht="15" customHeight="1" s="2885">
      <c r="A411" s="440" t="n"/>
      <c r="B411" s="1196" t="n"/>
      <c r="C411" s="440" t="n"/>
      <c r="D411" s="440" t="n"/>
      <c r="E411" s="2237" t="n"/>
      <c r="F411" s="446" t="n"/>
      <c r="G411" s="446" t="n"/>
      <c r="H411" s="446" t="n"/>
      <c r="I411" s="446" t="n"/>
      <c r="J411" s="446" t="n"/>
      <c r="K411" s="446" t="n"/>
      <c r="L411" s="446" t="n"/>
      <c r="M411" s="446" t="n"/>
      <c r="N411" s="446" t="n"/>
      <c r="O411" s="446" t="n"/>
      <c r="P411" s="446" t="n"/>
      <c r="Q411" s="446" t="n"/>
      <c r="R411" s="446" t="n"/>
      <c r="S411" s="446" t="n"/>
      <c r="T411" s="446" t="n"/>
      <c r="U411" s="446" t="n"/>
      <c r="V411" s="446" t="n"/>
      <c r="W411" s="446" t="n"/>
      <c r="X411" s="446" t="n"/>
      <c r="Y411" s="446" t="n"/>
      <c r="Z411" s="446" t="n"/>
      <c r="AA411" s="446" t="n"/>
      <c r="AB411" s="446" t="n"/>
      <c r="AC411" s="446" t="n"/>
      <c r="AD411" s="446" t="n"/>
      <c r="AE411" s="446" t="n"/>
      <c r="AF411" s="446" t="n"/>
      <c r="AG411" s="446" t="n"/>
      <c r="AH411" s="446" t="n"/>
      <c r="AI411" s="446" t="n"/>
      <c r="AJ411" s="446" t="n"/>
      <c r="AK411" s="446" t="n"/>
      <c r="AL411" s="446" t="n"/>
      <c r="AM411" s="446" t="n"/>
      <c r="AN411" s="446" t="n"/>
      <c r="AO411" s="446" t="n"/>
      <c r="AP411" s="445" t="n"/>
      <c r="AQ411" s="445" t="n"/>
      <c r="AR411" s="2520" t="n"/>
      <c r="AS411" s="2519" t="n"/>
      <c r="AT411" s="440" t="n"/>
      <c r="AU411" s="440" t="n"/>
      <c r="BL411" s="2058" t="n"/>
    </row>
    <row r="412" hidden="1" outlineLevel="2" ht="15" customHeight="1" s="2885">
      <c r="A412" s="440" t="n"/>
      <c r="B412" s="1196" t="n"/>
      <c r="C412" s="440" t="n"/>
      <c r="D412" s="440" t="n"/>
      <c r="E412" s="2237" t="n"/>
      <c r="F412" s="446" t="n"/>
      <c r="G412" s="446" t="n"/>
      <c r="H412" s="446" t="n"/>
      <c r="I412" s="446" t="n"/>
      <c r="J412" s="446" t="n"/>
      <c r="K412" s="446" t="n"/>
      <c r="L412" s="446" t="n"/>
      <c r="M412" s="446" t="n"/>
      <c r="N412" s="446" t="n"/>
      <c r="O412" s="446" t="n"/>
      <c r="P412" s="446" t="n"/>
      <c r="Q412" s="446" t="n"/>
      <c r="R412" s="446" t="n"/>
      <c r="S412" s="446" t="n"/>
      <c r="T412" s="446" t="n"/>
      <c r="U412" s="446" t="n"/>
      <c r="V412" s="446" t="n"/>
      <c r="W412" s="446" t="n"/>
      <c r="X412" s="446" t="n"/>
      <c r="Y412" s="446" t="n"/>
      <c r="Z412" s="446" t="n"/>
      <c r="AA412" s="446" t="n"/>
      <c r="AB412" s="446" t="n"/>
      <c r="AC412" s="446" t="n"/>
      <c r="AD412" s="446" t="n"/>
      <c r="AE412" s="446" t="n"/>
      <c r="AF412" s="446" t="n"/>
      <c r="AG412" s="446" t="n"/>
      <c r="AH412" s="446" t="n"/>
      <c r="AI412" s="446" t="n"/>
      <c r="AJ412" s="446" t="n"/>
      <c r="AK412" s="446" t="n"/>
      <c r="AL412" s="446" t="n"/>
      <c r="AM412" s="446" t="n"/>
      <c r="AN412" s="446" t="n"/>
      <c r="AO412" s="446" t="n"/>
      <c r="AP412" s="445" t="n"/>
      <c r="AQ412" s="445" t="n"/>
      <c r="AR412" s="2520" t="n"/>
      <c r="AS412" s="2519" t="n"/>
      <c r="AT412" s="440" t="n"/>
      <c r="AU412" s="440" t="n"/>
      <c r="BL412" s="2058" t="n"/>
    </row>
    <row r="413" hidden="1" outlineLevel="2" ht="15" customHeight="1" s="2885">
      <c r="A413" s="440" t="n"/>
      <c r="B413" s="1196" t="n"/>
      <c r="C413" s="440" t="n"/>
      <c r="D413" s="440" t="n"/>
      <c r="E413" s="2237" t="n"/>
      <c r="F413" s="446" t="n"/>
      <c r="G413" s="446" t="n"/>
      <c r="H413" s="446" t="n"/>
      <c r="I413" s="446" t="n"/>
      <c r="J413" s="446" t="n"/>
      <c r="K413" s="446" t="n"/>
      <c r="L413" s="446" t="n"/>
      <c r="M413" s="446" t="n"/>
      <c r="N413" s="446" t="n"/>
      <c r="O413" s="446" t="n"/>
      <c r="P413" s="446" t="n"/>
      <c r="Q413" s="446" t="n"/>
      <c r="R413" s="446" t="n"/>
      <c r="S413" s="446" t="n"/>
      <c r="T413" s="446" t="n"/>
      <c r="U413" s="446" t="n"/>
      <c r="V413" s="446" t="n"/>
      <c r="W413" s="446" t="n"/>
      <c r="X413" s="446" t="n"/>
      <c r="Y413" s="446" t="n"/>
      <c r="Z413" s="446" t="n"/>
      <c r="AA413" s="446" t="n"/>
      <c r="AB413" s="446" t="n"/>
      <c r="AC413" s="446" t="n"/>
      <c r="AD413" s="446" t="n"/>
      <c r="AE413" s="446" t="n"/>
      <c r="AF413" s="446" t="n"/>
      <c r="AG413" s="446" t="n"/>
      <c r="AH413" s="446" t="n"/>
      <c r="AI413" s="446" t="n"/>
      <c r="AJ413" s="446" t="n"/>
      <c r="AK413" s="446" t="n"/>
      <c r="AL413" s="446" t="n"/>
      <c r="AM413" s="446" t="n"/>
      <c r="AN413" s="446" t="n"/>
      <c r="AO413" s="446" t="n"/>
      <c r="AP413" s="445" t="n"/>
      <c r="AQ413" s="445" t="n"/>
      <c r="AR413" s="2520" t="n"/>
      <c r="AS413" s="2519" t="n"/>
      <c r="AT413" s="440" t="n"/>
      <c r="AU413" s="440" t="n"/>
      <c r="BL413" s="2058" t="n"/>
    </row>
    <row r="414" hidden="1" outlineLevel="2" ht="15" customHeight="1" s="2885">
      <c r="A414" s="440" t="n"/>
      <c r="B414" s="1196" t="n"/>
      <c r="C414" s="440" t="n"/>
      <c r="D414" s="440" t="n"/>
      <c r="E414" s="2237" t="n"/>
      <c r="F414" s="446" t="n"/>
      <c r="G414" s="446" t="n"/>
      <c r="H414" s="446" t="n"/>
      <c r="I414" s="446" t="n"/>
      <c r="J414" s="446" t="n"/>
      <c r="K414" s="446" t="n"/>
      <c r="L414" s="446" t="n"/>
      <c r="M414" s="446" t="n"/>
      <c r="N414" s="446" t="n"/>
      <c r="O414" s="446" t="n"/>
      <c r="P414" s="446" t="n"/>
      <c r="Q414" s="446" t="n"/>
      <c r="R414" s="446" t="n"/>
      <c r="S414" s="446" t="n"/>
      <c r="T414" s="446" t="n"/>
      <c r="U414" s="446" t="n"/>
      <c r="V414" s="446" t="n"/>
      <c r="W414" s="446" t="n"/>
      <c r="X414" s="446" t="n"/>
      <c r="Y414" s="446" t="n"/>
      <c r="Z414" s="446" t="n"/>
      <c r="AA414" s="446" t="n"/>
      <c r="AB414" s="446" t="n"/>
      <c r="AC414" s="446" t="n"/>
      <c r="AD414" s="446" t="n"/>
      <c r="AE414" s="446" t="n"/>
      <c r="AF414" s="446" t="n"/>
      <c r="AG414" s="446" t="n"/>
      <c r="AH414" s="446" t="n"/>
      <c r="AI414" s="446" t="n"/>
      <c r="AJ414" s="446" t="n"/>
      <c r="AK414" s="446" t="n"/>
      <c r="AL414" s="446" t="n"/>
      <c r="AM414" s="446" t="n"/>
      <c r="AN414" s="446" t="n"/>
      <c r="AO414" s="446" t="n"/>
      <c r="AP414" s="445" t="n"/>
      <c r="AQ414" s="445" t="n"/>
      <c r="AR414" s="2520" t="n"/>
      <c r="AS414" s="2519" t="n"/>
      <c r="AT414" s="440" t="n"/>
      <c r="AU414" s="440" t="n"/>
      <c r="BL414" s="2058" t="n"/>
    </row>
    <row r="415" hidden="1" outlineLevel="2" ht="15" customHeight="1" s="2885">
      <c r="A415" s="440" t="n"/>
      <c r="B415" s="1196" t="n"/>
      <c r="C415" s="440" t="n"/>
      <c r="D415" s="440" t="n"/>
      <c r="E415" s="2237" t="n"/>
      <c r="F415" s="446" t="n"/>
      <c r="G415" s="446" t="n"/>
      <c r="H415" s="446" t="n"/>
      <c r="I415" s="446" t="n"/>
      <c r="J415" s="446" t="n"/>
      <c r="K415" s="446" t="n"/>
      <c r="L415" s="446" t="n"/>
      <c r="M415" s="446" t="n"/>
      <c r="N415" s="446" t="n"/>
      <c r="O415" s="446" t="n"/>
      <c r="P415" s="446" t="n"/>
      <c r="Q415" s="446" t="n"/>
      <c r="R415" s="446" t="n"/>
      <c r="S415" s="446" t="n"/>
      <c r="T415" s="446" t="n"/>
      <c r="U415" s="446" t="n"/>
      <c r="V415" s="446" t="n"/>
      <c r="W415" s="446" t="n"/>
      <c r="X415" s="446" t="n"/>
      <c r="Y415" s="446" t="n"/>
      <c r="Z415" s="446" t="n"/>
      <c r="AA415" s="446" t="n"/>
      <c r="AB415" s="446" t="n"/>
      <c r="AC415" s="446" t="n"/>
      <c r="AD415" s="446" t="n"/>
      <c r="AE415" s="446" t="n"/>
      <c r="AF415" s="446" t="n"/>
      <c r="AG415" s="446" t="n"/>
      <c r="AH415" s="446" t="n"/>
      <c r="AI415" s="446" t="n"/>
      <c r="AJ415" s="446" t="n"/>
      <c r="AK415" s="446" t="n"/>
      <c r="AL415" s="446" t="n"/>
      <c r="AM415" s="446" t="n"/>
      <c r="AN415" s="446" t="n"/>
      <c r="AO415" s="446" t="n"/>
      <c r="AP415" s="445" t="n"/>
      <c r="AQ415" s="445" t="n"/>
      <c r="AR415" s="2520" t="n"/>
      <c r="AS415" s="2519" t="n"/>
      <c r="AT415" s="440" t="n"/>
      <c r="AU415" s="440" t="n"/>
      <c r="BL415" s="2058" t="n"/>
    </row>
    <row r="416" hidden="1" outlineLevel="2" ht="15" customHeight="1" s="2885">
      <c r="A416" s="440" t="n"/>
      <c r="B416" s="1196" t="n"/>
      <c r="C416" s="440" t="n"/>
      <c r="D416" s="440" t="n"/>
      <c r="E416" s="2235" t="n"/>
      <c r="F416" s="2060" t="n"/>
      <c r="G416" s="2060" t="n"/>
      <c r="H416" s="2060" t="n"/>
      <c r="I416" s="2060" t="n"/>
      <c r="J416" s="2060" t="n"/>
      <c r="K416" s="2060" t="n"/>
      <c r="L416" s="2060" t="n"/>
      <c r="M416" s="2060" t="n"/>
      <c r="N416" s="2060" t="n"/>
      <c r="O416" s="2060" t="n"/>
      <c r="P416" s="2060" t="n"/>
      <c r="Q416" s="2060" t="n"/>
      <c r="R416" s="2060" t="n"/>
      <c r="S416" s="2060" t="n"/>
      <c r="T416" s="2060" t="n"/>
      <c r="U416" s="2060" t="n"/>
      <c r="V416" s="2060" t="n"/>
      <c r="W416" s="2060" t="n"/>
      <c r="X416" s="2060" t="n"/>
      <c r="Y416" s="2060" t="n"/>
      <c r="Z416" s="2060" t="n"/>
      <c r="AA416" s="2060" t="n"/>
      <c r="AB416" s="2060" t="n"/>
      <c r="AC416" s="2060" t="n"/>
      <c r="AD416" s="2060" t="n"/>
      <c r="AE416" s="2060" t="n"/>
      <c r="AF416" s="2060" t="n"/>
      <c r="AG416" s="2060" t="n"/>
      <c r="AH416" s="2060" t="n"/>
      <c r="AI416" s="2060" t="n"/>
      <c r="AJ416" s="2060" t="n"/>
      <c r="AK416" s="2060" t="n"/>
      <c r="AL416" s="2060" t="n"/>
      <c r="AM416" s="2060" t="n"/>
      <c r="AN416" s="2060" t="n"/>
      <c r="AO416" s="2060" t="n"/>
      <c r="AP416" s="445" t="n"/>
      <c r="AQ416" s="445" t="n"/>
      <c r="AR416" s="2520" t="n"/>
      <c r="AS416" s="2519" t="n"/>
      <c r="AT416" s="440" t="n"/>
      <c r="AU416" s="440" t="n"/>
      <c r="BL416" s="2058" t="n"/>
    </row>
    <row r="417" hidden="1" outlineLevel="1" collapsed="1" ht="15" customHeight="1" s="2885">
      <c r="A417" s="440" t="n"/>
      <c r="B417" s="1201" t="n"/>
      <c r="C417" s="440" t="n"/>
      <c r="D417" s="440" t="n"/>
      <c r="E417" s="3232" t="n"/>
      <c r="F417" s="2060" t="n"/>
      <c r="G417" s="2060" t="n"/>
      <c r="H417" s="2060" t="n"/>
      <c r="I417" s="2060" t="n"/>
      <c r="J417" s="2060" t="n"/>
      <c r="K417" s="2060" t="n"/>
      <c r="L417" s="2060" t="n"/>
      <c r="M417" s="2060" t="n"/>
      <c r="N417" s="2060" t="n"/>
      <c r="O417" s="2060" t="n"/>
      <c r="P417" s="2060" t="n"/>
      <c r="Q417" s="2060" t="n"/>
      <c r="R417" s="2060" t="n"/>
      <c r="S417" s="2060" t="n"/>
      <c r="T417" s="2060" t="n"/>
      <c r="U417" s="2060" t="n"/>
      <c r="V417" s="2060" t="n"/>
      <c r="W417" s="2060" t="n"/>
      <c r="X417" s="2060" t="n"/>
      <c r="Y417" s="2060" t="n"/>
      <c r="Z417" s="2060" t="n"/>
      <c r="AA417" s="2060" t="n"/>
      <c r="AB417" s="2060" t="n"/>
      <c r="AC417" s="2060" t="n"/>
      <c r="AD417" s="2060" t="n"/>
      <c r="AE417" s="2060" t="n"/>
      <c r="AF417" s="2060" t="n"/>
      <c r="AG417" s="2060" t="n"/>
      <c r="AH417" s="2060" t="n"/>
      <c r="AI417" s="2060" t="n"/>
      <c r="AJ417" s="2060" t="n"/>
      <c r="AK417" s="2060" t="n"/>
      <c r="AL417" s="2060" t="n"/>
      <c r="AM417" s="2060" t="n"/>
      <c r="AN417" s="2060" t="n"/>
      <c r="AO417" s="2060" t="n"/>
      <c r="AP417" s="445" t="n"/>
      <c r="AQ417" s="445" t="n"/>
      <c r="AR417" s="2521" t="n"/>
      <c r="AS417" s="2522" t="n"/>
      <c r="AT417" s="447" t="n"/>
      <c r="AU417" s="447" t="n"/>
      <c r="AV417" s="300" t="n"/>
      <c r="BL417" s="2061" t="n"/>
    </row>
    <row r="418" hidden="1" outlineLevel="1" ht="15" customHeight="1" s="2885">
      <c r="A418" s="440" t="n"/>
      <c r="B418" s="1193" t="n"/>
      <c r="C418" s="440" t="n"/>
      <c r="D418" s="440" t="n"/>
      <c r="E418" s="3233" t="n"/>
      <c r="F418" s="446" t="n"/>
      <c r="G418" s="446" t="n"/>
      <c r="H418" s="446" t="n"/>
      <c r="I418" s="446" t="n"/>
      <c r="J418" s="446" t="n"/>
      <c r="K418" s="446" t="n"/>
      <c r="L418" s="446" t="n"/>
      <c r="M418" s="446" t="n"/>
      <c r="N418" s="446" t="n"/>
      <c r="O418" s="446" t="n"/>
      <c r="P418" s="446" t="n"/>
      <c r="Q418" s="446" t="n"/>
      <c r="R418" s="446" t="n"/>
      <c r="S418" s="446" t="n"/>
      <c r="T418" s="446" t="n"/>
      <c r="U418" s="446" t="n"/>
      <c r="V418" s="446" t="n"/>
      <c r="W418" s="446" t="n"/>
      <c r="X418" s="446" t="n"/>
      <c r="Y418" s="446" t="n"/>
      <c r="Z418" s="446" t="n"/>
      <c r="AA418" s="446" t="n"/>
      <c r="AB418" s="446" t="n"/>
      <c r="AC418" s="446" t="n"/>
      <c r="AD418" s="446" t="n"/>
      <c r="AE418" s="446" t="n"/>
      <c r="AF418" s="446" t="n"/>
      <c r="AG418" s="446" t="n"/>
      <c r="AH418" s="446" t="n"/>
      <c r="AI418" s="446" t="n"/>
      <c r="AJ418" s="446" t="n"/>
      <c r="AK418" s="446" t="n"/>
      <c r="AL418" s="446" t="n"/>
      <c r="AM418" s="446" t="n"/>
      <c r="AN418" s="446" t="n"/>
      <c r="AO418" s="446" t="n"/>
      <c r="AP418" s="445" t="n"/>
      <c r="AQ418" s="445" t="n"/>
      <c r="AR418" s="2523" t="n"/>
      <c r="AS418" s="2522" t="n"/>
      <c r="AT418" s="440" t="n"/>
      <c r="AU418" s="447" t="n"/>
      <c r="AV418" s="300" t="n"/>
      <c r="BL418" s="2061" t="n"/>
    </row>
    <row r="419" collapsed="1" ht="15" customHeight="1" s="2885">
      <c r="A419" s="440" t="n"/>
      <c r="B419" s="1201" t="n"/>
      <c r="C419" s="440" t="n"/>
      <c r="D419" s="440" t="n"/>
      <c r="E419" s="2626" t="n"/>
      <c r="F419" s="446" t="n"/>
      <c r="G419" s="446" t="n"/>
      <c r="H419" s="446" t="n"/>
      <c r="I419" s="446" t="n"/>
      <c r="J419" s="446" t="n"/>
      <c r="K419" s="446" t="n"/>
      <c r="L419" s="446" t="n"/>
      <c r="M419" s="446" t="n"/>
      <c r="N419" s="446" t="n"/>
      <c r="O419" s="446" t="n"/>
      <c r="P419" s="446" t="n"/>
      <c r="Q419" s="446" t="n"/>
      <c r="R419" s="446" t="n"/>
      <c r="S419" s="446" t="n"/>
      <c r="T419" s="446" t="n"/>
      <c r="U419" s="446" t="n"/>
      <c r="V419" s="446" t="n"/>
      <c r="W419" s="446" t="n"/>
      <c r="X419" s="446" t="n"/>
      <c r="Y419" s="446" t="n"/>
      <c r="Z419" s="446" t="n"/>
      <c r="AA419" s="446" t="n"/>
      <c r="AB419" s="446" t="n"/>
      <c r="AC419" s="446" t="n"/>
      <c r="AD419" s="446" t="n"/>
      <c r="AE419" s="446" t="n"/>
      <c r="AF419" s="446" t="n"/>
      <c r="AG419" s="446" t="n"/>
      <c r="AH419" s="446" t="n"/>
      <c r="AI419" s="446" t="n"/>
      <c r="AJ419" s="446" t="n"/>
      <c r="AK419" s="446" t="n"/>
      <c r="AL419" s="446" t="n"/>
      <c r="AM419" s="446" t="n"/>
      <c r="AN419" s="446" t="n"/>
      <c r="AO419" s="446" t="n"/>
      <c r="AP419" s="445" t="n"/>
      <c r="AQ419" s="445" t="n"/>
      <c r="AR419" s="2523" t="n"/>
      <c r="AS419" s="2522" t="n"/>
      <c r="AT419" s="447" t="n"/>
      <c r="AU419" s="447" t="n"/>
      <c r="AV419" s="300" t="n"/>
      <c r="BL419" s="2061" t="n"/>
    </row>
    <row r="420" ht="15" customHeight="1" s="2885">
      <c r="A420" s="440" t="n"/>
      <c r="B420" s="1196" t="n"/>
      <c r="C420" s="440" t="n"/>
      <c r="D420" s="440" t="n"/>
      <c r="E420" s="2235" t="n"/>
      <c r="F420" s="446" t="n"/>
      <c r="G420" s="446" t="n"/>
      <c r="H420" s="446" t="n"/>
      <c r="I420" s="446" t="n"/>
      <c r="J420" s="446" t="n"/>
      <c r="K420" s="446" t="n"/>
      <c r="L420" s="446" t="n"/>
      <c r="M420" s="446" t="n"/>
      <c r="N420" s="446" t="n"/>
      <c r="O420" s="446" t="n"/>
      <c r="P420" s="446" t="n"/>
      <c r="Q420" s="446" t="n"/>
      <c r="R420" s="446" t="n"/>
      <c r="S420" s="446" t="n"/>
      <c r="T420" s="446" t="n"/>
      <c r="U420" s="446" t="n"/>
      <c r="V420" s="446" t="n"/>
      <c r="W420" s="446" t="n"/>
      <c r="X420" s="446" t="n"/>
      <c r="Y420" s="446" t="n"/>
      <c r="Z420" s="446" t="n"/>
      <c r="AA420" s="446" t="n"/>
      <c r="AB420" s="446" t="n"/>
      <c r="AC420" s="446" t="n"/>
      <c r="AD420" s="446" t="n"/>
      <c r="AE420" s="446" t="n"/>
      <c r="AF420" s="446" t="n"/>
      <c r="AG420" s="446" t="n"/>
      <c r="AH420" s="446" t="n"/>
      <c r="AI420" s="446" t="n"/>
      <c r="AJ420" s="446" t="n"/>
      <c r="AK420" s="446" t="n"/>
      <c r="AL420" s="446" t="n"/>
      <c r="AM420" s="446" t="n"/>
      <c r="AN420" s="446" t="n"/>
      <c r="AO420" s="446" t="n"/>
      <c r="AP420" s="445" t="n"/>
      <c r="AQ420" s="445" t="n"/>
      <c r="AR420" s="2523" t="n"/>
      <c r="AS420" s="2519" t="n"/>
      <c r="AT420" s="440" t="n"/>
      <c r="AU420" s="440" t="n"/>
      <c r="BL420" s="2061" t="n"/>
    </row>
    <row r="421" ht="15" customHeight="1" s="2885">
      <c r="A421" s="440" t="n"/>
      <c r="B421" s="1196" t="n"/>
      <c r="C421" s="440" t="n"/>
      <c r="D421" s="440" t="n"/>
      <c r="E421" s="2235" t="n"/>
      <c r="F421" s="446" t="n"/>
      <c r="G421" s="446" t="n"/>
      <c r="H421" s="446" t="n"/>
      <c r="I421" s="446" t="n"/>
      <c r="J421" s="446" t="n"/>
      <c r="K421" s="446" t="n"/>
      <c r="L421" s="446" t="n"/>
      <c r="M421" s="446" t="n"/>
      <c r="N421" s="446" t="n"/>
      <c r="O421" s="446" t="n"/>
      <c r="P421" s="446" t="n"/>
      <c r="Q421" s="446" t="n"/>
      <c r="R421" s="446" t="n"/>
      <c r="S421" s="446" t="n"/>
      <c r="T421" s="446" t="n"/>
      <c r="U421" s="446" t="n"/>
      <c r="V421" s="446" t="n"/>
      <c r="W421" s="446" t="n"/>
      <c r="X421" s="446" t="n"/>
      <c r="Y421" s="446" t="n"/>
      <c r="Z421" s="446" t="n"/>
      <c r="AA421" s="446" t="n"/>
      <c r="AB421" s="446" t="n"/>
      <c r="AC421" s="446" t="n"/>
      <c r="AD421" s="446" t="n"/>
      <c r="AE421" s="446" t="n"/>
      <c r="AF421" s="446" t="n"/>
      <c r="AG421" s="446" t="n"/>
      <c r="AH421" s="446" t="n"/>
      <c r="AI421" s="446" t="n"/>
      <c r="AJ421" s="446" t="n"/>
      <c r="AK421" s="446" t="n"/>
      <c r="AL421" s="446" t="n"/>
      <c r="AM421" s="446" t="n"/>
      <c r="AN421" s="446" t="n"/>
      <c r="AO421" s="446" t="n"/>
      <c r="AP421" s="445" t="n"/>
      <c r="AQ421" s="445" t="n"/>
      <c r="AR421" s="2523" t="n"/>
      <c r="AS421" s="2519" t="n"/>
      <c r="AT421" s="440" t="n"/>
      <c r="AU421" s="440" t="n"/>
      <c r="BL421" s="2061" t="n"/>
    </row>
    <row r="422" ht="15" customHeight="1" s="2885">
      <c r="A422" s="440" t="n"/>
      <c r="B422" s="1196" t="n"/>
      <c r="C422" s="440" t="n"/>
      <c r="D422" s="440" t="n"/>
      <c r="E422" s="2235" t="n"/>
      <c r="F422" s="446" t="n"/>
      <c r="G422" s="446" t="n"/>
      <c r="H422" s="446" t="n"/>
      <c r="I422" s="446" t="n"/>
      <c r="J422" s="446" t="n"/>
      <c r="K422" s="446" t="n"/>
      <c r="L422" s="446" t="n"/>
      <c r="M422" s="446" t="n"/>
      <c r="N422" s="446" t="n"/>
      <c r="O422" s="446" t="n"/>
      <c r="P422" s="446" t="n"/>
      <c r="Q422" s="446" t="n"/>
      <c r="R422" s="446" t="n"/>
      <c r="S422" s="446" t="n"/>
      <c r="T422" s="446" t="n"/>
      <c r="U422" s="446" t="n"/>
      <c r="V422" s="446" t="n"/>
      <c r="W422" s="446" t="n"/>
      <c r="X422" s="446" t="n"/>
      <c r="Y422" s="446" t="n"/>
      <c r="Z422" s="446" t="n"/>
      <c r="AA422" s="446" t="n"/>
      <c r="AB422" s="446" t="n"/>
      <c r="AC422" s="446" t="n"/>
      <c r="AD422" s="446" t="n"/>
      <c r="AE422" s="446" t="n"/>
      <c r="AF422" s="446" t="n"/>
      <c r="AG422" s="446" t="n"/>
      <c r="AH422" s="446" t="n"/>
      <c r="AI422" s="446" t="n"/>
      <c r="AJ422" s="446" t="n"/>
      <c r="AK422" s="446" t="n"/>
      <c r="AL422" s="446" t="n"/>
      <c r="AM422" s="446" t="n"/>
      <c r="AN422" s="446" t="n"/>
      <c r="AO422" s="446" t="n"/>
      <c r="AP422" s="445" t="n"/>
      <c r="AQ422" s="445" t="n"/>
      <c r="AR422" s="2523" t="n"/>
      <c r="AS422" s="2519" t="n"/>
      <c r="AT422" s="440" t="n"/>
      <c r="AU422" s="440" t="n"/>
      <c r="BL422" s="2061" t="n"/>
    </row>
    <row r="423" ht="15" customHeight="1" s="2885">
      <c r="A423" s="440" t="n"/>
      <c r="B423" s="1196" t="n"/>
      <c r="C423" s="440" t="n"/>
      <c r="D423" s="440" t="n"/>
      <c r="E423" s="2237" t="n"/>
      <c r="F423" s="446" t="n"/>
      <c r="G423" s="446" t="n"/>
      <c r="H423" s="446" t="n"/>
      <c r="I423" s="446" t="n"/>
      <c r="J423" s="446" t="n"/>
      <c r="K423" s="446" t="n"/>
      <c r="L423" s="446" t="n"/>
      <c r="M423" s="446" t="n"/>
      <c r="N423" s="446" t="n"/>
      <c r="O423" s="446" t="n"/>
      <c r="P423" s="446" t="n"/>
      <c r="Q423" s="446" t="n"/>
      <c r="R423" s="446" t="n"/>
      <c r="S423" s="446" t="n"/>
      <c r="T423" s="446" t="n"/>
      <c r="U423" s="446" t="n"/>
      <c r="V423" s="446" t="n"/>
      <c r="W423" s="446" t="n"/>
      <c r="X423" s="446" t="n"/>
      <c r="Y423" s="446" t="n"/>
      <c r="Z423" s="446" t="n"/>
      <c r="AA423" s="446" t="n"/>
      <c r="AB423" s="446" t="n"/>
      <c r="AC423" s="446" t="n"/>
      <c r="AD423" s="446" t="n"/>
      <c r="AE423" s="446" t="n"/>
      <c r="AF423" s="446" t="n"/>
      <c r="AG423" s="446" t="n"/>
      <c r="AH423" s="446" t="n"/>
      <c r="AI423" s="446" t="n"/>
      <c r="AJ423" s="446" t="n"/>
      <c r="AK423" s="446" t="n"/>
      <c r="AL423" s="446" t="n"/>
      <c r="AM423" s="446" t="n"/>
      <c r="AN423" s="446" t="n"/>
      <c r="AO423" s="446" t="n"/>
      <c r="AP423" s="445" t="n"/>
      <c r="AQ423" s="445" t="n"/>
      <c r="AR423" s="2523" t="n"/>
      <c r="AS423" s="2519" t="n"/>
      <c r="AT423" s="440" t="n"/>
      <c r="AU423" s="440" t="n"/>
      <c r="BC423" s="3224" t="n"/>
      <c r="BL423" s="2061" t="n"/>
    </row>
    <row r="424" ht="15" customHeight="1" s="2885">
      <c r="A424" s="440" t="n"/>
      <c r="B424" s="1196" t="n"/>
      <c r="C424" s="440" t="n"/>
      <c r="D424" s="440" t="n"/>
      <c r="E424" s="2237" t="n"/>
      <c r="F424" s="446" t="n"/>
      <c r="G424" s="446" t="n"/>
      <c r="H424" s="446" t="n"/>
      <c r="I424" s="446" t="n"/>
      <c r="J424" s="446" t="n"/>
      <c r="K424" s="446" t="n"/>
      <c r="L424" s="446" t="n"/>
      <c r="M424" s="446" t="n"/>
      <c r="N424" s="446" t="n"/>
      <c r="O424" s="446" t="n"/>
      <c r="P424" s="446" t="n"/>
      <c r="Q424" s="446" t="n"/>
      <c r="R424" s="446" t="n"/>
      <c r="S424" s="446" t="n"/>
      <c r="T424" s="446" t="n"/>
      <c r="U424" s="446" t="n"/>
      <c r="V424" s="446" t="n"/>
      <c r="W424" s="446" t="n"/>
      <c r="X424" s="446" t="n"/>
      <c r="Y424" s="446" t="n"/>
      <c r="Z424" s="446" t="n"/>
      <c r="AA424" s="446" t="n"/>
      <c r="AB424" s="446" t="n"/>
      <c r="AC424" s="446" t="n"/>
      <c r="AD424" s="446" t="n"/>
      <c r="AE424" s="446" t="n"/>
      <c r="AF424" s="446" t="n"/>
      <c r="AG424" s="446" t="n"/>
      <c r="AH424" s="446" t="n"/>
      <c r="AI424" s="446" t="n"/>
      <c r="AJ424" s="446" t="n"/>
      <c r="AK424" s="446" t="n"/>
      <c r="AL424" s="446" t="n"/>
      <c r="AM424" s="446" t="n"/>
      <c r="AN424" s="446" t="n"/>
      <c r="AO424" s="446" t="n"/>
      <c r="AP424" s="445" t="n"/>
      <c r="AQ424" s="445" t="n"/>
      <c r="AR424" s="2523" t="n"/>
      <c r="AS424" s="2519" t="n"/>
      <c r="AT424" s="440" t="n"/>
      <c r="AU424" s="440" t="n"/>
      <c r="BC424" s="3224" t="n"/>
      <c r="BL424" s="2061" t="n"/>
    </row>
    <row r="425" ht="15" customHeight="1" s="2885">
      <c r="A425" s="440" t="n"/>
      <c r="B425" s="1196" t="n"/>
      <c r="C425" s="440" t="n"/>
      <c r="D425" s="440" t="n"/>
      <c r="E425" s="2237" t="n"/>
      <c r="F425" s="446" t="n"/>
      <c r="G425" s="446" t="n"/>
      <c r="H425" s="446" t="n"/>
      <c r="I425" s="446" t="n"/>
      <c r="J425" s="446" t="n"/>
      <c r="K425" s="446" t="n"/>
      <c r="L425" s="446" t="n"/>
      <c r="M425" s="446" t="n"/>
      <c r="N425" s="446" t="n"/>
      <c r="O425" s="446" t="n"/>
      <c r="P425" s="446" t="n"/>
      <c r="Q425" s="446" t="n"/>
      <c r="R425" s="446" t="n"/>
      <c r="S425" s="446" t="n"/>
      <c r="T425" s="446" t="n"/>
      <c r="U425" s="446" t="n"/>
      <c r="V425" s="446" t="n"/>
      <c r="W425" s="446" t="n"/>
      <c r="X425" s="446" t="n"/>
      <c r="Y425" s="446" t="n"/>
      <c r="Z425" s="446" t="n"/>
      <c r="AA425" s="446" t="n"/>
      <c r="AB425" s="446" t="n"/>
      <c r="AC425" s="446" t="n"/>
      <c r="AD425" s="446" t="n"/>
      <c r="AE425" s="446" t="n"/>
      <c r="AF425" s="446" t="n"/>
      <c r="AG425" s="446" t="n"/>
      <c r="AH425" s="446" t="n"/>
      <c r="AI425" s="446" t="n"/>
      <c r="AJ425" s="446" t="n"/>
      <c r="AK425" s="446" t="n"/>
      <c r="AL425" s="446" t="n"/>
      <c r="AM425" s="446" t="n"/>
      <c r="AN425" s="446" t="n"/>
      <c r="AO425" s="446" t="n"/>
      <c r="AP425" s="445" t="n"/>
      <c r="AQ425" s="445" t="n"/>
      <c r="AR425" s="2523" t="n"/>
      <c r="AS425" s="2519" t="n"/>
      <c r="AT425" s="440" t="n"/>
      <c r="AU425" s="440" t="n"/>
      <c r="BC425" s="3224" t="n"/>
      <c r="BL425" s="2061" t="n"/>
    </row>
    <row r="426" ht="15" customHeight="1" s="2885">
      <c r="A426" s="440" t="n"/>
      <c r="B426" s="1196" t="n"/>
      <c r="C426" s="440" t="n"/>
      <c r="D426" s="440" t="n"/>
      <c r="E426" s="2237" t="n"/>
      <c r="F426" s="446" t="n"/>
      <c r="G426" s="446" t="n"/>
      <c r="H426" s="446" t="n"/>
      <c r="I426" s="446" t="n"/>
      <c r="J426" s="446" t="n"/>
      <c r="K426" s="446" t="n"/>
      <c r="L426" s="446" t="n"/>
      <c r="M426" s="446" t="n"/>
      <c r="N426" s="446" t="n"/>
      <c r="O426" s="446" t="n"/>
      <c r="P426" s="446" t="n"/>
      <c r="Q426" s="446" t="n"/>
      <c r="R426" s="446" t="n"/>
      <c r="S426" s="446" t="n"/>
      <c r="T426" s="446" t="n"/>
      <c r="U426" s="446" t="n"/>
      <c r="V426" s="446" t="n"/>
      <c r="W426" s="446" t="n"/>
      <c r="X426" s="446" t="n"/>
      <c r="Y426" s="446" t="n"/>
      <c r="Z426" s="446" t="n"/>
      <c r="AA426" s="446" t="n"/>
      <c r="AB426" s="446" t="n"/>
      <c r="AC426" s="446" t="n"/>
      <c r="AD426" s="446" t="n"/>
      <c r="AE426" s="446" t="n"/>
      <c r="AF426" s="446" t="n"/>
      <c r="AG426" s="446" t="n"/>
      <c r="AH426" s="446" t="n"/>
      <c r="AI426" s="446" t="n"/>
      <c r="AJ426" s="446" t="n"/>
      <c r="AK426" s="446" t="n"/>
      <c r="AL426" s="446" t="n"/>
      <c r="AM426" s="446" t="n"/>
      <c r="AN426" s="446" t="n"/>
      <c r="AO426" s="446" t="n"/>
      <c r="AP426" s="445" t="n"/>
      <c r="AQ426" s="445" t="n"/>
      <c r="AR426" s="2523" t="n"/>
      <c r="AS426" s="2519" t="n"/>
      <c r="AT426" s="440" t="n"/>
      <c r="AU426" s="440" t="n"/>
      <c r="BC426" s="3224" t="n"/>
      <c r="BL426" s="2061" t="n"/>
    </row>
    <row r="427" ht="15" customHeight="1" s="2885">
      <c r="A427" s="440" t="n"/>
      <c r="B427" s="1196" t="n"/>
      <c r="C427" s="440" t="n"/>
      <c r="D427" s="440" t="n"/>
      <c r="E427" s="2237" t="n"/>
      <c r="F427" s="446" t="n"/>
      <c r="G427" s="446" t="n"/>
      <c r="H427" s="446" t="n"/>
      <c r="I427" s="446" t="n"/>
      <c r="J427" s="446" t="n"/>
      <c r="K427" s="446" t="n"/>
      <c r="L427" s="446" t="n"/>
      <c r="M427" s="446" t="n"/>
      <c r="N427" s="446" t="n"/>
      <c r="O427" s="446" t="n"/>
      <c r="P427" s="446" t="n"/>
      <c r="Q427" s="446" t="n"/>
      <c r="R427" s="446" t="n"/>
      <c r="S427" s="446" t="n"/>
      <c r="T427" s="446" t="n"/>
      <c r="U427" s="446" t="n"/>
      <c r="V427" s="446" t="n"/>
      <c r="W427" s="446" t="n"/>
      <c r="X427" s="446" t="n"/>
      <c r="Y427" s="446" t="n"/>
      <c r="Z427" s="446" t="n"/>
      <c r="AA427" s="446" t="n"/>
      <c r="AB427" s="446" t="n"/>
      <c r="AC427" s="446" t="n"/>
      <c r="AD427" s="446" t="n"/>
      <c r="AE427" s="446" t="n"/>
      <c r="AF427" s="446" t="n"/>
      <c r="AG427" s="446" t="n"/>
      <c r="AH427" s="446" t="n"/>
      <c r="AI427" s="446" t="n"/>
      <c r="AJ427" s="446" t="n"/>
      <c r="AK427" s="446" t="n"/>
      <c r="AL427" s="446" t="n"/>
      <c r="AM427" s="446" t="n"/>
      <c r="AN427" s="446" t="n"/>
      <c r="AO427" s="446" t="n"/>
      <c r="AP427" s="445" t="n"/>
      <c r="AQ427" s="445" t="n"/>
      <c r="AR427" s="2523" t="n"/>
      <c r="AS427" s="2519" t="n"/>
      <c r="AT427" s="440" t="n"/>
      <c r="AU427" s="440" t="n"/>
      <c r="BC427" s="3224" t="n"/>
      <c r="BL427" s="2061" t="n"/>
    </row>
    <row r="428" ht="15" customFormat="1" customHeight="1" s="300">
      <c r="A428" s="447" t="n"/>
      <c r="B428" s="1193" t="n"/>
      <c r="C428" s="447" t="n"/>
      <c r="D428" s="440" t="n"/>
      <c r="E428" s="2235" t="n"/>
      <c r="F428" s="2060" t="n"/>
      <c r="G428" s="2060" t="n"/>
      <c r="H428" s="2060" t="n"/>
      <c r="I428" s="2060" t="n"/>
      <c r="J428" s="2060" t="n"/>
      <c r="K428" s="2060" t="n"/>
      <c r="L428" s="2060" t="n"/>
      <c r="M428" s="2060" t="n"/>
      <c r="N428" s="2060" t="n"/>
      <c r="O428" s="2060" t="n"/>
      <c r="P428" s="2060" t="n"/>
      <c r="Q428" s="2060" t="n"/>
      <c r="R428" s="2060" t="n"/>
      <c r="S428" s="2060" t="n"/>
      <c r="T428" s="2060" t="n"/>
      <c r="U428" s="2060" t="n"/>
      <c r="V428" s="2060" t="n"/>
      <c r="W428" s="2060" t="n"/>
      <c r="X428" s="2060" t="n"/>
      <c r="Y428" s="2060" t="n"/>
      <c r="Z428" s="2060" t="n"/>
      <c r="AA428" s="2060" t="n"/>
      <c r="AB428" s="2060" t="n"/>
      <c r="AC428" s="2060" t="n"/>
      <c r="AD428" s="2060" t="n"/>
      <c r="AE428" s="2060" t="n"/>
      <c r="AF428" s="2060" t="n"/>
      <c r="AG428" s="2060" t="n"/>
      <c r="AH428" s="2060" t="n"/>
      <c r="AI428" s="2060" t="n"/>
      <c r="AJ428" s="2060" t="n"/>
      <c r="AK428" s="2060" t="n"/>
      <c r="AL428" s="2060" t="n"/>
      <c r="AM428" s="2060" t="n"/>
      <c r="AN428" s="2060" t="n"/>
      <c r="AO428" s="2060" t="n"/>
      <c r="AP428" s="1286" t="n"/>
      <c r="AQ428" s="1286" t="n"/>
      <c r="AR428" s="2524" t="n"/>
      <c r="AS428" s="2522" t="n"/>
      <c r="AT428" s="447" t="n"/>
      <c r="AU428" s="447" t="n"/>
      <c r="BC428" s="3224" t="n"/>
      <c r="BL428" s="2062" t="n"/>
    </row>
    <row r="429" ht="15" customHeight="1" s="2885">
      <c r="A429" s="440" t="n"/>
      <c r="B429" s="1196" t="n"/>
      <c r="C429" s="440" t="n"/>
      <c r="D429" s="440" t="n"/>
      <c r="E429" s="2235" t="n"/>
      <c r="F429" s="446" t="n"/>
      <c r="G429" s="446" t="n"/>
      <c r="H429" s="446" t="n"/>
      <c r="I429" s="446" t="n"/>
      <c r="J429" s="446" t="n"/>
      <c r="K429" s="446" t="n"/>
      <c r="L429" s="446" t="n"/>
      <c r="M429" s="446" t="n"/>
      <c r="N429" s="446" t="n"/>
      <c r="O429" s="446" t="n"/>
      <c r="P429" s="446" t="n"/>
      <c r="Q429" s="446" t="n"/>
      <c r="R429" s="446" t="n"/>
      <c r="S429" s="446" t="n"/>
      <c r="T429" s="446" t="n"/>
      <c r="U429" s="446" t="n"/>
      <c r="V429" s="446" t="n"/>
      <c r="W429" s="446" t="n"/>
      <c r="X429" s="446" t="n"/>
      <c r="Y429" s="446" t="n"/>
      <c r="Z429" s="446" t="n"/>
      <c r="AA429" s="446" t="n"/>
      <c r="AB429" s="446" t="n"/>
      <c r="AC429" s="446" t="n"/>
      <c r="AD429" s="446" t="n"/>
      <c r="AE429" s="446" t="n"/>
      <c r="AF429" s="446" t="n"/>
      <c r="AG429" s="446" t="n"/>
      <c r="AH429" s="446" t="n"/>
      <c r="AI429" s="446" t="n"/>
      <c r="AJ429" s="446" t="n"/>
      <c r="AK429" s="446" t="n"/>
      <c r="AL429" s="446" t="n"/>
      <c r="AM429" s="446" t="n"/>
      <c r="AN429" s="446" t="n"/>
      <c r="AO429" s="446" t="n"/>
      <c r="AP429" s="445" t="n"/>
      <c r="AQ429" s="445" t="n"/>
      <c r="AR429" s="2523" t="n"/>
      <c r="AS429" s="2519" t="n"/>
      <c r="AT429" s="440" t="n"/>
      <c r="AU429" s="440" t="n"/>
      <c r="BC429" s="3224" t="n"/>
      <c r="BL429" s="2061" t="n"/>
    </row>
    <row r="430" ht="15" customHeight="1" s="2885">
      <c r="A430" s="440" t="n"/>
      <c r="B430" s="1196" t="n"/>
      <c r="C430" s="440" t="n"/>
      <c r="D430" s="440" t="n"/>
      <c r="E430" s="2235" t="n"/>
      <c r="F430" s="446" t="n"/>
      <c r="G430" s="446" t="n"/>
      <c r="H430" s="446" t="n"/>
      <c r="I430" s="446" t="n"/>
      <c r="J430" s="446" t="n"/>
      <c r="K430" s="446" t="n"/>
      <c r="L430" s="446" t="n"/>
      <c r="M430" s="446" t="n"/>
      <c r="N430" s="446" t="n"/>
      <c r="O430" s="446" t="n"/>
      <c r="P430" s="446" t="n"/>
      <c r="Q430" s="446" t="n"/>
      <c r="R430" s="446" t="n"/>
      <c r="S430" s="446" t="n"/>
      <c r="T430" s="446" t="n"/>
      <c r="U430" s="446" t="n"/>
      <c r="V430" s="446" t="n"/>
      <c r="W430" s="446" t="n"/>
      <c r="X430" s="446" t="n"/>
      <c r="Y430" s="446" t="n"/>
      <c r="Z430" s="446" t="n"/>
      <c r="AA430" s="446" t="n"/>
      <c r="AB430" s="446" t="n"/>
      <c r="AC430" s="446" t="n"/>
      <c r="AD430" s="446" t="n"/>
      <c r="AE430" s="446" t="n"/>
      <c r="AF430" s="446" t="n"/>
      <c r="AG430" s="446" t="n"/>
      <c r="AH430" s="446" t="n"/>
      <c r="AI430" s="446" t="n"/>
      <c r="AJ430" s="446" t="n"/>
      <c r="AK430" s="446" t="n"/>
      <c r="AL430" s="446" t="n"/>
      <c r="AM430" s="446" t="n"/>
      <c r="AN430" s="446" t="n"/>
      <c r="AO430" s="446" t="n"/>
      <c r="AP430" s="445" t="n"/>
      <c r="AQ430" s="445" t="n"/>
      <c r="AR430" s="2523" t="n"/>
      <c r="AS430" s="2519" t="n"/>
      <c r="AT430" s="440" t="n"/>
      <c r="AU430" s="440" t="n"/>
      <c r="BC430" s="3224" t="n"/>
      <c r="BL430" s="2061" t="n"/>
    </row>
    <row r="431" ht="15" customHeight="1" s="2885">
      <c r="A431" s="440" t="n"/>
      <c r="B431" s="1196" t="n"/>
      <c r="C431" s="440" t="n"/>
      <c r="D431" s="440" t="n"/>
      <c r="E431" s="2237" t="n"/>
      <c r="F431" s="446" t="n"/>
      <c r="G431" s="446" t="n"/>
      <c r="H431" s="446" t="n"/>
      <c r="I431" s="446" t="n"/>
      <c r="J431" s="446" t="n"/>
      <c r="K431" s="446" t="n"/>
      <c r="L431" s="446" t="n"/>
      <c r="M431" s="446" t="n"/>
      <c r="N431" s="446" t="n"/>
      <c r="O431" s="446" t="n"/>
      <c r="P431" s="446" t="n"/>
      <c r="Q431" s="446" t="n"/>
      <c r="R431" s="446" t="n"/>
      <c r="S431" s="446" t="n"/>
      <c r="T431" s="446" t="n"/>
      <c r="U431" s="446" t="n"/>
      <c r="V431" s="446" t="n"/>
      <c r="W431" s="446" t="n"/>
      <c r="X431" s="446" t="n"/>
      <c r="Y431" s="446" t="n"/>
      <c r="Z431" s="446" t="n"/>
      <c r="AA431" s="446" t="n"/>
      <c r="AB431" s="446" t="n"/>
      <c r="AC431" s="446" t="n"/>
      <c r="AD431" s="446" t="n"/>
      <c r="AE431" s="446" t="n"/>
      <c r="AF431" s="446" t="n"/>
      <c r="AG431" s="446" t="n"/>
      <c r="AH431" s="446" t="n"/>
      <c r="AI431" s="446" t="n"/>
      <c r="AJ431" s="446" t="n"/>
      <c r="AK431" s="446" t="n"/>
      <c r="AL431" s="446" t="n"/>
      <c r="AM431" s="446" t="n"/>
      <c r="AN431" s="446" t="n"/>
      <c r="AO431" s="446" t="n"/>
      <c r="AP431" s="445" t="n"/>
      <c r="AQ431" s="445" t="n"/>
      <c r="AR431" s="2523" t="n"/>
      <c r="AS431" s="2519" t="n"/>
      <c r="AT431" s="440" t="n"/>
      <c r="AU431" s="440" t="n"/>
      <c r="BC431" s="3224" t="n"/>
      <c r="BL431" s="2061" t="n"/>
    </row>
    <row r="432" ht="15" customHeight="1" s="2885">
      <c r="A432" s="440" t="n"/>
      <c r="B432" s="1196" t="n"/>
      <c r="C432" s="440" t="n"/>
      <c r="D432" s="440" t="n"/>
      <c r="E432" s="2237" t="n"/>
      <c r="F432" s="446" t="n"/>
      <c r="G432" s="446" t="n"/>
      <c r="H432" s="446" t="n"/>
      <c r="I432" s="446" t="n"/>
      <c r="J432" s="446" t="n"/>
      <c r="K432" s="446" t="n"/>
      <c r="L432" s="446" t="n"/>
      <c r="M432" s="446" t="n"/>
      <c r="N432" s="446" t="n"/>
      <c r="O432" s="446" t="n"/>
      <c r="P432" s="446" t="n"/>
      <c r="Q432" s="446" t="n"/>
      <c r="R432" s="446" t="n"/>
      <c r="S432" s="446" t="n"/>
      <c r="T432" s="446" t="n"/>
      <c r="U432" s="446" t="n"/>
      <c r="V432" s="446" t="n"/>
      <c r="W432" s="446" t="n"/>
      <c r="X432" s="446" t="n"/>
      <c r="Y432" s="446" t="n"/>
      <c r="Z432" s="446" t="n"/>
      <c r="AA432" s="446" t="n"/>
      <c r="AB432" s="446" t="n"/>
      <c r="AC432" s="446" t="n"/>
      <c r="AD432" s="446" t="n"/>
      <c r="AE432" s="446" t="n"/>
      <c r="AF432" s="446" t="n"/>
      <c r="AG432" s="446" t="n"/>
      <c r="AH432" s="446" t="n"/>
      <c r="AI432" s="446" t="n"/>
      <c r="AJ432" s="446" t="n"/>
      <c r="AK432" s="446" t="n"/>
      <c r="AL432" s="446" t="n"/>
      <c r="AM432" s="446" t="n"/>
      <c r="AN432" s="446" t="n"/>
      <c r="AO432" s="446" t="n"/>
      <c r="AP432" s="445" t="n"/>
      <c r="AQ432" s="445" t="n"/>
      <c r="AR432" s="2523" t="n"/>
      <c r="AS432" s="2519" t="n"/>
      <c r="AT432" s="440" t="n"/>
      <c r="AU432" s="440" t="n"/>
      <c r="BC432" s="3224" t="n"/>
      <c r="BL432" s="2061" t="n"/>
    </row>
    <row r="433" ht="15" customHeight="1" s="2885">
      <c r="A433" s="440" t="n"/>
      <c r="B433" s="1196" t="n"/>
      <c r="C433" s="440" t="n"/>
      <c r="D433" s="440" t="n"/>
      <c r="E433" s="2237" t="n"/>
      <c r="F433" s="446" t="n"/>
      <c r="G433" s="446" t="n"/>
      <c r="H433" s="446" t="n"/>
      <c r="I433" s="446" t="n"/>
      <c r="J433" s="446" t="n"/>
      <c r="K433" s="446" t="n"/>
      <c r="L433" s="446" t="n"/>
      <c r="M433" s="446" t="n"/>
      <c r="N433" s="446" t="n"/>
      <c r="O433" s="446" t="n"/>
      <c r="P433" s="446" t="n"/>
      <c r="Q433" s="446" t="n"/>
      <c r="R433" s="446" t="n"/>
      <c r="S433" s="446" t="n"/>
      <c r="T433" s="446" t="n"/>
      <c r="U433" s="446" t="n"/>
      <c r="V433" s="446" t="n"/>
      <c r="W433" s="446" t="n"/>
      <c r="X433" s="446" t="n"/>
      <c r="Y433" s="446" t="n"/>
      <c r="Z433" s="446" t="n"/>
      <c r="AA433" s="446" t="n"/>
      <c r="AB433" s="446" t="n"/>
      <c r="AC433" s="446" t="n"/>
      <c r="AD433" s="446" t="n"/>
      <c r="AE433" s="446" t="n"/>
      <c r="AF433" s="446" t="n"/>
      <c r="AG433" s="446" t="n"/>
      <c r="AH433" s="446" t="n"/>
      <c r="AI433" s="446" t="n"/>
      <c r="AJ433" s="446" t="n"/>
      <c r="AK433" s="446" t="n"/>
      <c r="AL433" s="446" t="n"/>
      <c r="AM433" s="446" t="n"/>
      <c r="AN433" s="446" t="n"/>
      <c r="AO433" s="446" t="n"/>
      <c r="AP433" s="445" t="n"/>
      <c r="AQ433" s="445" t="n"/>
      <c r="AR433" s="2523" t="n"/>
      <c r="AS433" s="2519" t="n"/>
      <c r="AT433" s="440" t="n"/>
      <c r="AU433" s="440" t="n"/>
      <c r="BC433" s="3224" t="n"/>
      <c r="BL433" s="2061" t="n"/>
    </row>
    <row r="434" ht="15" customHeight="1" s="2885">
      <c r="A434" s="440" t="n"/>
      <c r="B434" s="1196" t="n"/>
      <c r="C434" s="440" t="n"/>
      <c r="D434" s="440" t="n"/>
      <c r="E434" s="2237" t="n"/>
      <c r="F434" s="446" t="n"/>
      <c r="G434" s="446" t="n"/>
      <c r="H434" s="446" t="n"/>
      <c r="I434" s="446" t="n"/>
      <c r="J434" s="446" t="n"/>
      <c r="K434" s="446" t="n"/>
      <c r="L434" s="446" t="n"/>
      <c r="M434" s="446" t="n"/>
      <c r="N434" s="446" t="n"/>
      <c r="O434" s="446" t="n"/>
      <c r="P434" s="446" t="n"/>
      <c r="Q434" s="446" t="n"/>
      <c r="R434" s="446" t="n"/>
      <c r="S434" s="446" t="n"/>
      <c r="T434" s="446" t="n"/>
      <c r="U434" s="446" t="n"/>
      <c r="V434" s="446" t="n"/>
      <c r="W434" s="446" t="n"/>
      <c r="X434" s="446" t="n"/>
      <c r="Y434" s="446" t="n"/>
      <c r="Z434" s="446" t="n"/>
      <c r="AA434" s="446" t="n"/>
      <c r="AB434" s="446" t="n"/>
      <c r="AC434" s="446" t="n"/>
      <c r="AD434" s="446" t="n"/>
      <c r="AE434" s="446" t="n"/>
      <c r="AF434" s="446" t="n"/>
      <c r="AG434" s="446" t="n"/>
      <c r="AH434" s="446" t="n"/>
      <c r="AI434" s="446" t="n"/>
      <c r="AJ434" s="446" t="n"/>
      <c r="AK434" s="446" t="n"/>
      <c r="AL434" s="446" t="n"/>
      <c r="AM434" s="446" t="n"/>
      <c r="AN434" s="446" t="n"/>
      <c r="AO434" s="446" t="n"/>
      <c r="AP434" s="445" t="n"/>
      <c r="AQ434" s="445" t="n"/>
      <c r="AR434" s="2523" t="n"/>
      <c r="AS434" s="2519" t="n"/>
      <c r="AT434" s="440" t="n"/>
      <c r="AU434" s="440" t="n"/>
      <c r="BC434" s="3224" t="n"/>
      <c r="BL434" s="2061" t="n"/>
    </row>
    <row r="435" ht="15" customHeight="1" s="2885">
      <c r="A435" s="440" t="n"/>
      <c r="B435" s="1196" t="n"/>
      <c r="C435" s="440" t="n"/>
      <c r="D435" s="440" t="n"/>
      <c r="E435" s="2237" t="n"/>
      <c r="F435" s="446" t="n"/>
      <c r="G435" s="446" t="n"/>
      <c r="H435" s="446" t="n"/>
      <c r="I435" s="446" t="n"/>
      <c r="J435" s="446" t="n"/>
      <c r="K435" s="446" t="n"/>
      <c r="L435" s="446" t="n"/>
      <c r="M435" s="446" t="n"/>
      <c r="N435" s="446" t="n"/>
      <c r="O435" s="446" t="n"/>
      <c r="P435" s="446" t="n"/>
      <c r="Q435" s="446" t="n"/>
      <c r="R435" s="446" t="n"/>
      <c r="S435" s="446" t="n"/>
      <c r="T435" s="446" t="n"/>
      <c r="U435" s="446" t="n"/>
      <c r="V435" s="446" t="n"/>
      <c r="W435" s="446" t="n"/>
      <c r="X435" s="446" t="n"/>
      <c r="Y435" s="446" t="n"/>
      <c r="Z435" s="446" t="n"/>
      <c r="AA435" s="446" t="n"/>
      <c r="AB435" s="446" t="n"/>
      <c r="AC435" s="446" t="n"/>
      <c r="AD435" s="446" t="n"/>
      <c r="AE435" s="446" t="n"/>
      <c r="AF435" s="446" t="n"/>
      <c r="AG435" s="446" t="n"/>
      <c r="AH435" s="446" t="n"/>
      <c r="AI435" s="446" t="n"/>
      <c r="AJ435" s="446" t="n"/>
      <c r="AK435" s="446" t="n"/>
      <c r="AL435" s="446" t="n"/>
      <c r="AM435" s="446" t="n"/>
      <c r="AN435" s="446" t="n"/>
      <c r="AO435" s="446" t="n"/>
      <c r="AP435" s="445" t="n"/>
      <c r="AQ435" s="445" t="n"/>
      <c r="AR435" s="2523" t="n"/>
      <c r="AS435" s="2519" t="n"/>
      <c r="AT435" s="440" t="n"/>
      <c r="AU435" s="440" t="n"/>
      <c r="BC435" s="3224" t="n"/>
      <c r="BL435" s="2061" t="n"/>
    </row>
    <row r="436" ht="15" customHeight="1" s="2885">
      <c r="A436" s="440" t="n"/>
      <c r="B436" s="1196" t="n"/>
      <c r="C436" s="440" t="n"/>
      <c r="D436" s="440" t="n"/>
      <c r="E436" s="2237" t="n"/>
      <c r="F436" s="446" t="n"/>
      <c r="G436" s="446" t="n"/>
      <c r="H436" s="446" t="n"/>
      <c r="I436" s="446" t="n"/>
      <c r="J436" s="446" t="n"/>
      <c r="K436" s="446" t="n"/>
      <c r="L436" s="446" t="n"/>
      <c r="M436" s="446" t="n"/>
      <c r="N436" s="446" t="n"/>
      <c r="O436" s="446" t="n"/>
      <c r="P436" s="446" t="n"/>
      <c r="Q436" s="446" t="n"/>
      <c r="R436" s="446" t="n"/>
      <c r="S436" s="446" t="n"/>
      <c r="T436" s="446" t="n"/>
      <c r="U436" s="446" t="n"/>
      <c r="V436" s="446" t="n"/>
      <c r="W436" s="446" t="n"/>
      <c r="X436" s="446" t="n"/>
      <c r="Y436" s="446" t="n"/>
      <c r="Z436" s="446" t="n"/>
      <c r="AA436" s="446" t="n"/>
      <c r="AB436" s="446" t="n"/>
      <c r="AC436" s="446" t="n"/>
      <c r="AD436" s="446" t="n"/>
      <c r="AE436" s="446" t="n"/>
      <c r="AF436" s="446" t="n"/>
      <c r="AG436" s="446" t="n"/>
      <c r="AH436" s="446" t="n"/>
      <c r="AI436" s="446" t="n"/>
      <c r="AJ436" s="446" t="n"/>
      <c r="AK436" s="446" t="n"/>
      <c r="AL436" s="446" t="n"/>
      <c r="AM436" s="446" t="n"/>
      <c r="AN436" s="446" t="n"/>
      <c r="AO436" s="446" t="n"/>
      <c r="AP436" s="445" t="n"/>
      <c r="AQ436" s="445" t="n"/>
      <c r="AR436" s="2523" t="n"/>
      <c r="AS436" s="2519" t="n"/>
      <c r="AT436" s="440" t="n"/>
      <c r="AU436" s="440" t="n"/>
      <c r="BC436" s="3224" t="n"/>
      <c r="BL436" s="2061" t="n"/>
    </row>
    <row r="437" ht="15" customFormat="1" customHeight="1" s="300">
      <c r="A437" s="447" t="n"/>
      <c r="B437" s="1193" t="n"/>
      <c r="C437" s="447" t="n"/>
      <c r="D437" s="440" t="n"/>
      <c r="E437" s="2235" t="n"/>
      <c r="F437" s="2060" t="n"/>
      <c r="G437" s="2060" t="n"/>
      <c r="H437" s="2060" t="n"/>
      <c r="I437" s="2060" t="n"/>
      <c r="J437" s="2060" t="n"/>
      <c r="K437" s="2060" t="n"/>
      <c r="L437" s="2060" t="n"/>
      <c r="M437" s="2060" t="n"/>
      <c r="N437" s="2060" t="n"/>
      <c r="O437" s="2060" t="n"/>
      <c r="P437" s="2060" t="n"/>
      <c r="Q437" s="2060" t="n"/>
      <c r="R437" s="2060" t="n"/>
      <c r="S437" s="2060" t="n"/>
      <c r="T437" s="2060" t="n"/>
      <c r="U437" s="2060" t="n"/>
      <c r="V437" s="2060" t="n"/>
      <c r="W437" s="2060" t="n"/>
      <c r="X437" s="2060" t="n"/>
      <c r="Y437" s="2060" t="n"/>
      <c r="Z437" s="2060" t="n"/>
      <c r="AA437" s="2060" t="n"/>
      <c r="AB437" s="2060" t="n"/>
      <c r="AC437" s="2060" t="n"/>
      <c r="AD437" s="2060" t="n"/>
      <c r="AE437" s="2060" t="n"/>
      <c r="AF437" s="2060" t="n"/>
      <c r="AG437" s="2060" t="n"/>
      <c r="AH437" s="2060" t="n"/>
      <c r="AI437" s="2060" t="n"/>
      <c r="AJ437" s="2060" t="n"/>
      <c r="AK437" s="2060" t="n"/>
      <c r="AL437" s="2060" t="n"/>
      <c r="AM437" s="2060" t="n"/>
      <c r="AN437" s="2060" t="n"/>
      <c r="AO437" s="2060" t="n"/>
      <c r="AP437" s="1286" t="n"/>
      <c r="AQ437" s="1286" t="n"/>
      <c r="AR437" s="2524" t="n"/>
      <c r="AS437" s="2522" t="n"/>
      <c r="AT437" s="447" t="n"/>
      <c r="AU437" s="447" t="n"/>
      <c r="BC437" s="3224" t="n"/>
      <c r="BL437" s="2062" t="n"/>
    </row>
    <row r="438" ht="14.45" customHeight="1" s="2885">
      <c r="A438" s="440" t="n"/>
      <c r="B438" s="1196" t="n"/>
      <c r="C438" s="440" t="n"/>
      <c r="D438" s="440" t="n"/>
      <c r="E438" s="2235" t="n"/>
      <c r="F438" s="446" t="n"/>
      <c r="G438" s="446" t="n"/>
      <c r="H438" s="446" t="n"/>
      <c r="I438" s="446" t="n"/>
      <c r="J438" s="446" t="n"/>
      <c r="K438" s="446" t="n"/>
      <c r="L438" s="446" t="n"/>
      <c r="M438" s="446" t="n"/>
      <c r="N438" s="446" t="n"/>
      <c r="O438" s="446" t="n"/>
      <c r="P438" s="446" t="n"/>
      <c r="Q438" s="446" t="n"/>
      <c r="R438" s="446" t="n"/>
      <c r="S438" s="446" t="n"/>
      <c r="T438" s="446" t="n"/>
      <c r="U438" s="446" t="n"/>
      <c r="V438" s="446" t="n"/>
      <c r="W438" s="446" t="n"/>
      <c r="X438" s="446" t="n"/>
      <c r="Y438" s="446" t="n"/>
      <c r="Z438" s="446" t="n"/>
      <c r="AA438" s="446" t="n"/>
      <c r="AB438" s="446" t="n"/>
      <c r="AC438" s="446" t="n"/>
      <c r="AD438" s="446" t="n"/>
      <c r="AE438" s="446" t="n"/>
      <c r="AF438" s="446" t="n"/>
      <c r="AG438" s="446" t="n"/>
      <c r="AH438" s="446" t="n"/>
      <c r="AI438" s="446" t="n"/>
      <c r="AJ438" s="446" t="n"/>
      <c r="AK438" s="446" t="n"/>
      <c r="AL438" s="446" t="n"/>
      <c r="AM438" s="446" t="n"/>
      <c r="AN438" s="446" t="n"/>
      <c r="AO438" s="446" t="n"/>
      <c r="AP438" s="445" t="n"/>
      <c r="AQ438" s="445" t="n"/>
      <c r="AR438" s="2523" t="n"/>
      <c r="AS438" s="2519" t="n"/>
      <c r="AT438" s="440" t="n"/>
      <c r="AU438" s="440" t="n"/>
      <c r="BC438" s="3224" t="n"/>
      <c r="BL438" s="2061" t="n"/>
    </row>
    <row r="439" ht="15" customHeight="1" s="2885">
      <c r="A439" s="440" t="n"/>
      <c r="B439" s="1196" t="n"/>
      <c r="C439" s="440" t="n"/>
      <c r="D439" s="440" t="n"/>
      <c r="E439" s="2235" t="n"/>
      <c r="F439" s="446" t="n"/>
      <c r="G439" s="446" t="n"/>
      <c r="H439" s="446" t="n"/>
      <c r="I439" s="446" t="n"/>
      <c r="J439" s="446" t="n"/>
      <c r="K439" s="446" t="n"/>
      <c r="L439" s="446" t="n"/>
      <c r="M439" s="446" t="n"/>
      <c r="N439" s="446" t="n"/>
      <c r="O439" s="446" t="n"/>
      <c r="P439" s="446" t="n"/>
      <c r="Q439" s="446" t="n"/>
      <c r="R439" s="446" t="n"/>
      <c r="S439" s="446" t="n"/>
      <c r="T439" s="446" t="n"/>
      <c r="U439" s="446" t="n"/>
      <c r="V439" s="446" t="n"/>
      <c r="W439" s="446" t="n"/>
      <c r="X439" s="446" t="n"/>
      <c r="Y439" s="446" t="n"/>
      <c r="Z439" s="446" t="n"/>
      <c r="AA439" s="446" t="n"/>
      <c r="AB439" s="446" t="n"/>
      <c r="AC439" s="446" t="n"/>
      <c r="AD439" s="446" t="n"/>
      <c r="AE439" s="446" t="n"/>
      <c r="AF439" s="446" t="n"/>
      <c r="AG439" s="446" t="n"/>
      <c r="AH439" s="446" t="n"/>
      <c r="AI439" s="446" t="n"/>
      <c r="AJ439" s="446" t="n"/>
      <c r="AK439" s="446" t="n"/>
      <c r="AL439" s="446" t="n"/>
      <c r="AM439" s="446" t="n"/>
      <c r="AN439" s="446" t="n"/>
      <c r="AO439" s="446" t="n"/>
      <c r="AP439" s="445" t="n"/>
      <c r="AQ439" s="445" t="n"/>
      <c r="AR439" s="2523" t="n"/>
      <c r="AS439" s="2519" t="n"/>
      <c r="AT439" s="440" t="n"/>
      <c r="AU439" s="440" t="n"/>
      <c r="BC439" s="3224" t="n"/>
      <c r="BL439" s="2061" t="n"/>
    </row>
    <row r="440" ht="15" customHeight="1" s="2885">
      <c r="A440" s="440" t="n"/>
      <c r="B440" s="1196" t="n"/>
      <c r="C440" s="440" t="n"/>
      <c r="D440" s="440" t="n"/>
      <c r="E440" s="2237" t="n"/>
      <c r="F440" s="446" t="n"/>
      <c r="G440" s="446" t="n"/>
      <c r="H440" s="446" t="n"/>
      <c r="I440" s="446" t="n"/>
      <c r="J440" s="446" t="n"/>
      <c r="K440" s="446" t="n"/>
      <c r="L440" s="446" t="n"/>
      <c r="M440" s="446" t="n"/>
      <c r="N440" s="446" t="n"/>
      <c r="O440" s="446" t="n"/>
      <c r="P440" s="446" t="n"/>
      <c r="Q440" s="446" t="n"/>
      <c r="R440" s="446" t="n"/>
      <c r="S440" s="446" t="n"/>
      <c r="T440" s="446" t="n"/>
      <c r="U440" s="446" t="n"/>
      <c r="V440" s="446" t="n"/>
      <c r="W440" s="446" t="n"/>
      <c r="X440" s="446" t="n"/>
      <c r="Y440" s="446" t="n"/>
      <c r="Z440" s="446" t="n"/>
      <c r="AA440" s="446" t="n"/>
      <c r="AB440" s="446" t="n"/>
      <c r="AC440" s="446" t="n"/>
      <c r="AD440" s="446" t="n"/>
      <c r="AE440" s="446" t="n"/>
      <c r="AF440" s="446" t="n"/>
      <c r="AG440" s="446" t="n"/>
      <c r="AH440" s="446" t="n"/>
      <c r="AI440" s="446" t="n"/>
      <c r="AJ440" s="446" t="n"/>
      <c r="AK440" s="446" t="n"/>
      <c r="AL440" s="446" t="n"/>
      <c r="AM440" s="446" t="n"/>
      <c r="AN440" s="446" t="n"/>
      <c r="AO440" s="446" t="n"/>
      <c r="AP440" s="445" t="n"/>
      <c r="AQ440" s="445" t="n"/>
      <c r="AR440" s="2523" t="n"/>
      <c r="AS440" s="2519" t="n"/>
      <c r="AT440" s="440" t="n"/>
      <c r="AU440" s="440" t="n"/>
      <c r="BC440" s="3224" t="n"/>
      <c r="BL440" s="2061" t="n"/>
    </row>
    <row r="441" ht="15" customHeight="1" s="2885">
      <c r="A441" s="440" t="n"/>
      <c r="B441" s="1196" t="n"/>
      <c r="C441" s="440" t="n"/>
      <c r="D441" s="440" t="n"/>
      <c r="E441" s="2237" t="n"/>
      <c r="F441" s="446" t="n"/>
      <c r="G441" s="446" t="n"/>
      <c r="H441" s="446" t="n"/>
      <c r="I441" s="446" t="n"/>
      <c r="J441" s="446" t="n"/>
      <c r="K441" s="446" t="n"/>
      <c r="L441" s="446" t="n"/>
      <c r="M441" s="446" t="n"/>
      <c r="N441" s="446" t="n"/>
      <c r="O441" s="446" t="n"/>
      <c r="P441" s="446" t="n"/>
      <c r="Q441" s="446" t="n"/>
      <c r="R441" s="446" t="n"/>
      <c r="S441" s="446" t="n"/>
      <c r="T441" s="446" t="n"/>
      <c r="U441" s="446" t="n"/>
      <c r="V441" s="446" t="n"/>
      <c r="W441" s="446" t="n"/>
      <c r="X441" s="446" t="n"/>
      <c r="Y441" s="446" t="n"/>
      <c r="Z441" s="446" t="n"/>
      <c r="AA441" s="446" t="n"/>
      <c r="AB441" s="446" t="n"/>
      <c r="AC441" s="446" t="n"/>
      <c r="AD441" s="446" t="n"/>
      <c r="AE441" s="446" t="n"/>
      <c r="AF441" s="446" t="n"/>
      <c r="AG441" s="446" t="n"/>
      <c r="AH441" s="446" t="n"/>
      <c r="AI441" s="446" t="n"/>
      <c r="AJ441" s="446" t="n"/>
      <c r="AK441" s="446" t="n"/>
      <c r="AL441" s="446" t="n"/>
      <c r="AM441" s="446" t="n"/>
      <c r="AN441" s="446" t="n"/>
      <c r="AO441" s="446" t="n"/>
      <c r="AP441" s="445" t="n"/>
      <c r="AQ441" s="445" t="n"/>
      <c r="AR441" s="2523" t="n"/>
      <c r="AS441" s="2519" t="n"/>
      <c r="AT441" s="440" t="n"/>
      <c r="AU441" s="440" t="n"/>
      <c r="BC441" s="3224" t="n"/>
      <c r="BL441" s="2061" t="n"/>
    </row>
    <row r="442" ht="15" customHeight="1" s="2885">
      <c r="A442" s="440" t="n"/>
      <c r="B442" s="1196" t="n"/>
      <c r="C442" s="440" t="n"/>
      <c r="D442" s="440" t="n"/>
      <c r="E442" s="2237" t="n"/>
      <c r="F442" s="446" t="n"/>
      <c r="G442" s="446" t="n"/>
      <c r="H442" s="446" t="n"/>
      <c r="I442" s="446" t="n"/>
      <c r="J442" s="446" t="n"/>
      <c r="K442" s="446" t="n"/>
      <c r="L442" s="446" t="n"/>
      <c r="M442" s="446" t="n"/>
      <c r="N442" s="446" t="n"/>
      <c r="O442" s="446" t="n"/>
      <c r="P442" s="446" t="n"/>
      <c r="Q442" s="446" t="n"/>
      <c r="R442" s="446" t="n"/>
      <c r="S442" s="446" t="n"/>
      <c r="T442" s="446" t="n"/>
      <c r="U442" s="446" t="n"/>
      <c r="V442" s="446" t="n"/>
      <c r="W442" s="446" t="n"/>
      <c r="X442" s="446" t="n"/>
      <c r="Y442" s="446" t="n"/>
      <c r="Z442" s="446" t="n"/>
      <c r="AA442" s="446" t="n"/>
      <c r="AB442" s="446" t="n"/>
      <c r="AC442" s="446" t="n"/>
      <c r="AD442" s="446" t="n"/>
      <c r="AE442" s="446" t="n"/>
      <c r="AF442" s="446" t="n"/>
      <c r="AG442" s="446" t="n"/>
      <c r="AH442" s="446" t="n"/>
      <c r="AI442" s="446" t="n"/>
      <c r="AJ442" s="446" t="n"/>
      <c r="AK442" s="446" t="n"/>
      <c r="AL442" s="446" t="n"/>
      <c r="AM442" s="446" t="n"/>
      <c r="AN442" s="446" t="n"/>
      <c r="AO442" s="446" t="n"/>
      <c r="AP442" s="445" t="n"/>
      <c r="AQ442" s="445" t="n"/>
      <c r="AR442" s="2523" t="n"/>
      <c r="AS442" s="2519" t="n"/>
      <c r="AT442" s="440" t="n"/>
      <c r="AU442" s="440" t="n"/>
      <c r="BC442" s="3224" t="n"/>
      <c r="BL442" s="2061" t="n"/>
    </row>
    <row r="443" ht="15" customHeight="1" s="2885">
      <c r="A443" s="440" t="n"/>
      <c r="B443" s="1196" t="n"/>
      <c r="C443" s="440" t="n"/>
      <c r="D443" s="440" t="n"/>
      <c r="E443" s="2237" t="n"/>
      <c r="F443" s="446" t="n"/>
      <c r="G443" s="446" t="n"/>
      <c r="H443" s="446" t="n"/>
      <c r="I443" s="446" t="n"/>
      <c r="J443" s="446" t="n"/>
      <c r="K443" s="446" t="n"/>
      <c r="L443" s="446" t="n"/>
      <c r="M443" s="446" t="n"/>
      <c r="N443" s="446" t="n"/>
      <c r="O443" s="446" t="n"/>
      <c r="P443" s="446" t="n"/>
      <c r="Q443" s="446" t="n"/>
      <c r="R443" s="446" t="n"/>
      <c r="S443" s="446" t="n"/>
      <c r="T443" s="446" t="n"/>
      <c r="U443" s="446" t="n"/>
      <c r="V443" s="446" t="n"/>
      <c r="W443" s="446" t="n"/>
      <c r="X443" s="446" t="n"/>
      <c r="Y443" s="446" t="n"/>
      <c r="Z443" s="446" t="n"/>
      <c r="AA443" s="446" t="n"/>
      <c r="AB443" s="446" t="n"/>
      <c r="AC443" s="446" t="n"/>
      <c r="AD443" s="446" t="n"/>
      <c r="AE443" s="446" t="n"/>
      <c r="AF443" s="446" t="n"/>
      <c r="AG443" s="446" t="n"/>
      <c r="AH443" s="446" t="n"/>
      <c r="AI443" s="446" t="n"/>
      <c r="AJ443" s="446" t="n"/>
      <c r="AK443" s="446" t="n"/>
      <c r="AL443" s="446" t="n"/>
      <c r="AM443" s="446" t="n"/>
      <c r="AN443" s="446" t="n"/>
      <c r="AO443" s="446" t="n"/>
      <c r="AP443" s="445" t="n"/>
      <c r="AQ443" s="445" t="n"/>
      <c r="AR443" s="2523" t="n"/>
      <c r="AS443" s="2519" t="n"/>
      <c r="AT443" s="440" t="n"/>
      <c r="AU443" s="440" t="n"/>
      <c r="BC443" s="3224" t="n"/>
      <c r="BL443" s="2061" t="n"/>
    </row>
    <row r="444" ht="15" customHeight="1" s="2885">
      <c r="A444" s="440" t="n"/>
      <c r="B444" s="1196" t="n"/>
      <c r="C444" s="440" t="n"/>
      <c r="D444" s="440" t="n"/>
      <c r="E444" s="2237" t="n"/>
      <c r="F444" s="446" t="n"/>
      <c r="G444" s="446" t="n"/>
      <c r="H444" s="446" t="n"/>
      <c r="I444" s="446" t="n"/>
      <c r="J444" s="446" t="n"/>
      <c r="K444" s="446" t="n"/>
      <c r="L444" s="446" t="n"/>
      <c r="M444" s="446" t="n"/>
      <c r="N444" s="446" t="n"/>
      <c r="O444" s="446" t="n"/>
      <c r="P444" s="446" t="n"/>
      <c r="Q444" s="446" t="n"/>
      <c r="R444" s="446" t="n"/>
      <c r="S444" s="446" t="n"/>
      <c r="T444" s="446" t="n"/>
      <c r="U444" s="446" t="n"/>
      <c r="V444" s="446" t="n"/>
      <c r="W444" s="446" t="n"/>
      <c r="X444" s="446" t="n"/>
      <c r="Y444" s="446" t="n"/>
      <c r="Z444" s="446" t="n"/>
      <c r="AA444" s="446" t="n"/>
      <c r="AB444" s="446" t="n"/>
      <c r="AC444" s="446" t="n"/>
      <c r="AD444" s="446" t="n"/>
      <c r="AE444" s="446" t="n"/>
      <c r="AF444" s="446" t="n"/>
      <c r="AG444" s="446" t="n"/>
      <c r="AH444" s="446" t="n"/>
      <c r="AI444" s="446" t="n"/>
      <c r="AJ444" s="446" t="n"/>
      <c r="AK444" s="446" t="n"/>
      <c r="AL444" s="446" t="n"/>
      <c r="AM444" s="446" t="n"/>
      <c r="AN444" s="446" t="n"/>
      <c r="AO444" s="446" t="n"/>
      <c r="AP444" s="445" t="n"/>
      <c r="AQ444" s="445" t="n"/>
      <c r="AR444" s="2523" t="n"/>
      <c r="AS444" s="2519" t="n"/>
      <c r="AT444" s="440" t="n"/>
      <c r="AU444" s="440" t="n"/>
      <c r="BC444" s="3224" t="n"/>
      <c r="BL444" s="2061" t="n"/>
    </row>
    <row r="445" ht="15" customHeight="1" s="2885">
      <c r="A445" s="440" t="n"/>
      <c r="B445" s="1196" t="n"/>
      <c r="C445" s="440" t="n"/>
      <c r="D445" s="440" t="n"/>
      <c r="E445" s="2237" t="n"/>
      <c r="F445" s="446" t="n"/>
      <c r="G445" s="446" t="n"/>
      <c r="H445" s="446" t="n"/>
      <c r="I445" s="446" t="n"/>
      <c r="J445" s="446" t="n"/>
      <c r="K445" s="446" t="n"/>
      <c r="L445" s="446" t="n"/>
      <c r="M445" s="446" t="n"/>
      <c r="N445" s="446" t="n"/>
      <c r="O445" s="446" t="n"/>
      <c r="P445" s="446" t="n"/>
      <c r="Q445" s="446" t="n"/>
      <c r="R445" s="446" t="n"/>
      <c r="S445" s="446" t="n"/>
      <c r="T445" s="446" t="n"/>
      <c r="U445" s="446" t="n"/>
      <c r="V445" s="446" t="n"/>
      <c r="W445" s="446" t="n"/>
      <c r="X445" s="446" t="n"/>
      <c r="Y445" s="446" t="n"/>
      <c r="Z445" s="446" t="n"/>
      <c r="AA445" s="446" t="n"/>
      <c r="AB445" s="446" t="n"/>
      <c r="AC445" s="446" t="n"/>
      <c r="AD445" s="446" t="n"/>
      <c r="AE445" s="446" t="n"/>
      <c r="AF445" s="446" t="n"/>
      <c r="AG445" s="446" t="n"/>
      <c r="AH445" s="446" t="n"/>
      <c r="AI445" s="446" t="n"/>
      <c r="AJ445" s="446" t="n"/>
      <c r="AK445" s="446" t="n"/>
      <c r="AL445" s="446" t="n"/>
      <c r="AM445" s="446" t="n"/>
      <c r="AN445" s="446" t="n"/>
      <c r="AO445" s="446" t="n"/>
      <c r="AP445" s="445" t="n"/>
      <c r="AQ445" s="445" t="n"/>
      <c r="AR445" s="2523" t="n"/>
      <c r="AS445" s="2519" t="n"/>
      <c r="AT445" s="440" t="n"/>
      <c r="AU445" s="440" t="n"/>
      <c r="BC445" s="3224" t="n"/>
      <c r="BL445" s="2061" t="n"/>
    </row>
    <row r="446" ht="15" customHeight="1" s="2885">
      <c r="A446" s="440" t="n"/>
      <c r="B446" s="1196" t="n"/>
      <c r="C446" s="440" t="n"/>
      <c r="D446" s="440" t="n"/>
      <c r="E446" s="2237" t="n"/>
      <c r="F446" s="446" t="n"/>
      <c r="G446" s="446" t="n"/>
      <c r="H446" s="446" t="n"/>
      <c r="I446" s="446" t="n"/>
      <c r="J446" s="446" t="n"/>
      <c r="K446" s="446" t="n"/>
      <c r="L446" s="446" t="n"/>
      <c r="M446" s="446" t="n"/>
      <c r="N446" s="446" t="n"/>
      <c r="O446" s="446" t="n"/>
      <c r="P446" s="446" t="n"/>
      <c r="Q446" s="446" t="n"/>
      <c r="R446" s="446" t="n"/>
      <c r="S446" s="446" t="n"/>
      <c r="T446" s="446" t="n"/>
      <c r="U446" s="446" t="n"/>
      <c r="V446" s="446" t="n"/>
      <c r="W446" s="446" t="n"/>
      <c r="X446" s="446" t="n"/>
      <c r="Y446" s="446" t="n"/>
      <c r="Z446" s="446" t="n"/>
      <c r="AA446" s="446" t="n"/>
      <c r="AB446" s="446" t="n"/>
      <c r="AC446" s="446" t="n"/>
      <c r="AD446" s="446" t="n"/>
      <c r="AE446" s="446" t="n"/>
      <c r="AF446" s="446" t="n"/>
      <c r="AG446" s="446" t="n"/>
      <c r="AH446" s="446" t="n"/>
      <c r="AI446" s="446" t="n"/>
      <c r="AJ446" s="446" t="n"/>
      <c r="AK446" s="446" t="n"/>
      <c r="AL446" s="446" t="n"/>
      <c r="AM446" s="446" t="n"/>
      <c r="AN446" s="446" t="n"/>
      <c r="AO446" s="446" t="n"/>
      <c r="AP446" s="445" t="n"/>
      <c r="AQ446" s="445" t="n"/>
      <c r="AR446" s="2523" t="n"/>
      <c r="AS446" s="2519" t="n"/>
      <c r="AT446" s="440" t="n"/>
      <c r="AU446" s="440" t="n"/>
      <c r="BC446" s="3224" t="n"/>
      <c r="BL446" s="2061" t="n"/>
    </row>
    <row r="447" ht="15" customFormat="1" customHeight="1" s="300">
      <c r="A447" s="447" t="n"/>
      <c r="B447" s="1193" t="n"/>
      <c r="C447" s="447" t="n"/>
      <c r="D447" s="440" t="n"/>
      <c r="E447" s="2235" t="n"/>
      <c r="F447" s="2060" t="n"/>
      <c r="G447" s="2060" t="n"/>
      <c r="H447" s="2060" t="n"/>
      <c r="I447" s="2060" t="n"/>
      <c r="J447" s="2060" t="n"/>
      <c r="K447" s="2060" t="n"/>
      <c r="L447" s="2060" t="n"/>
      <c r="M447" s="2060" t="n"/>
      <c r="N447" s="2060" t="n"/>
      <c r="O447" s="2060" t="n"/>
      <c r="P447" s="2060" t="n"/>
      <c r="Q447" s="2060" t="n"/>
      <c r="R447" s="2060" t="n"/>
      <c r="S447" s="2060" t="n"/>
      <c r="T447" s="2060" t="n"/>
      <c r="U447" s="2060" t="n"/>
      <c r="V447" s="2060" t="n"/>
      <c r="W447" s="2060" t="n"/>
      <c r="X447" s="2060" t="n"/>
      <c r="Y447" s="2060" t="n"/>
      <c r="Z447" s="2060" t="n"/>
      <c r="AA447" s="2060" t="n"/>
      <c r="AB447" s="2060" t="n"/>
      <c r="AC447" s="2060" t="n"/>
      <c r="AD447" s="2060" t="n"/>
      <c r="AE447" s="2060" t="n"/>
      <c r="AF447" s="2060" t="n"/>
      <c r="AG447" s="2060" t="n"/>
      <c r="AH447" s="2060" t="n"/>
      <c r="AI447" s="2060" t="n"/>
      <c r="AJ447" s="2060" t="n"/>
      <c r="AK447" s="2060" t="n"/>
      <c r="AL447" s="2060" t="n"/>
      <c r="AM447" s="2060" t="n"/>
      <c r="AN447" s="2060" t="n"/>
      <c r="AO447" s="2060" t="n"/>
      <c r="AP447" s="1286" t="n"/>
      <c r="AQ447" s="1286" t="n"/>
      <c r="AR447" s="2524" t="n"/>
      <c r="AS447" s="2522" t="n"/>
      <c r="AT447" s="447" t="n"/>
      <c r="AU447" s="447" t="n"/>
      <c r="BC447" s="3224" t="n"/>
      <c r="BL447" s="2062" t="n"/>
    </row>
    <row r="448" ht="15" customFormat="1" customHeight="1" s="300">
      <c r="A448" s="447" t="n"/>
      <c r="B448" s="1193" t="n"/>
      <c r="C448" s="447" t="n"/>
      <c r="D448" s="440" t="n"/>
      <c r="E448" s="2235" t="n"/>
      <c r="F448" s="2060" t="n"/>
      <c r="G448" s="2060" t="n"/>
      <c r="H448" s="2060" t="n"/>
      <c r="I448" s="2060" t="n"/>
      <c r="J448" s="2060" t="n"/>
      <c r="K448" s="2060" t="n"/>
      <c r="L448" s="2060" t="n"/>
      <c r="M448" s="2060" t="n"/>
      <c r="N448" s="2060" t="n"/>
      <c r="O448" s="2060" t="n"/>
      <c r="P448" s="2060" t="n"/>
      <c r="Q448" s="2060" t="n"/>
      <c r="R448" s="2060" t="n"/>
      <c r="S448" s="2060" t="n"/>
      <c r="T448" s="2060" t="n"/>
      <c r="U448" s="2060" t="n"/>
      <c r="V448" s="2060" t="n"/>
      <c r="W448" s="2060" t="n"/>
      <c r="X448" s="2060" t="n"/>
      <c r="Y448" s="2060" t="n"/>
      <c r="Z448" s="2060" t="n"/>
      <c r="AA448" s="2060" t="n"/>
      <c r="AB448" s="2060" t="n"/>
      <c r="AC448" s="2060" t="n"/>
      <c r="AD448" s="2060" t="n"/>
      <c r="AE448" s="2060" t="n"/>
      <c r="AF448" s="2060" t="n"/>
      <c r="AG448" s="2060" t="n"/>
      <c r="AH448" s="2060" t="n"/>
      <c r="AI448" s="2060" t="n"/>
      <c r="AJ448" s="2060" t="n"/>
      <c r="AK448" s="2060" t="n"/>
      <c r="AL448" s="2060" t="n"/>
      <c r="AM448" s="2060" t="n"/>
      <c r="AN448" s="2060" t="n"/>
      <c r="AO448" s="2060" t="n"/>
      <c r="AP448" s="1286" t="n"/>
      <c r="AQ448" s="1286" t="n"/>
      <c r="AR448" s="2524" t="n"/>
      <c r="AS448" s="2522" t="n"/>
      <c r="AT448" s="447" t="n"/>
      <c r="AU448" s="447" t="n"/>
      <c r="BC448" s="3224" t="n"/>
      <c r="BL448" s="2062" t="n"/>
    </row>
    <row r="449" ht="15" customHeight="1" s="2885">
      <c r="A449" s="440" t="n"/>
      <c r="B449" s="1196" t="n"/>
      <c r="C449" s="440" t="n"/>
      <c r="D449" s="440" t="n"/>
      <c r="E449" s="2235" t="n"/>
      <c r="F449" s="446" t="n"/>
      <c r="G449" s="446" t="n"/>
      <c r="H449" s="446" t="n"/>
      <c r="I449" s="446" t="n"/>
      <c r="J449" s="446" t="n"/>
      <c r="K449" s="446" t="n"/>
      <c r="L449" s="446" t="n"/>
      <c r="M449" s="446" t="n"/>
      <c r="N449" s="446" t="n"/>
      <c r="O449" s="446" t="n"/>
      <c r="P449" s="446" t="n"/>
      <c r="Q449" s="446" t="n"/>
      <c r="R449" s="446" t="n"/>
      <c r="S449" s="446" t="n"/>
      <c r="T449" s="446" t="n"/>
      <c r="U449" s="446" t="n"/>
      <c r="V449" s="446" t="n"/>
      <c r="W449" s="446" t="n"/>
      <c r="X449" s="446" t="n"/>
      <c r="Y449" s="446" t="n"/>
      <c r="Z449" s="446" t="n"/>
      <c r="AA449" s="446" t="n"/>
      <c r="AB449" s="446" t="n"/>
      <c r="AC449" s="446" t="n"/>
      <c r="AD449" s="446" t="n"/>
      <c r="AE449" s="446" t="n"/>
      <c r="AF449" s="446" t="n"/>
      <c r="AG449" s="446" t="n"/>
      <c r="AH449" s="446" t="n"/>
      <c r="AI449" s="446" t="n"/>
      <c r="AJ449" s="446" t="n"/>
      <c r="AK449" s="446" t="n"/>
      <c r="AL449" s="446" t="n"/>
      <c r="AM449" s="446" t="n"/>
      <c r="AN449" s="446" t="n"/>
      <c r="AO449" s="446" t="n"/>
      <c r="AP449" s="445" t="n"/>
      <c r="AQ449" s="445" t="n"/>
      <c r="AR449" s="2523" t="n"/>
      <c r="AS449" s="2519" t="n"/>
      <c r="AT449" s="440" t="n"/>
      <c r="AU449" s="440" t="n"/>
      <c r="BC449" s="3224" t="n"/>
      <c r="BL449" s="2061" t="n"/>
    </row>
    <row r="450" ht="15" customHeight="1" s="2885">
      <c r="A450" s="440" t="n"/>
      <c r="B450" s="1196" t="n"/>
      <c r="C450" s="440" t="n"/>
      <c r="D450" s="440" t="n"/>
      <c r="E450" s="2237" t="n"/>
      <c r="F450" s="446" t="n"/>
      <c r="G450" s="446" t="n"/>
      <c r="H450" s="446" t="n"/>
      <c r="I450" s="446" t="n"/>
      <c r="J450" s="446" t="n"/>
      <c r="K450" s="446" t="n"/>
      <c r="L450" s="446" t="n"/>
      <c r="M450" s="446" t="n"/>
      <c r="N450" s="446" t="n"/>
      <c r="O450" s="446" t="n"/>
      <c r="P450" s="446" t="n"/>
      <c r="Q450" s="446" t="n"/>
      <c r="R450" s="446" t="n"/>
      <c r="S450" s="446" t="n"/>
      <c r="T450" s="446" t="n"/>
      <c r="U450" s="446" t="n"/>
      <c r="V450" s="446" t="n"/>
      <c r="W450" s="446" t="n"/>
      <c r="X450" s="446" t="n"/>
      <c r="Y450" s="446" t="n"/>
      <c r="Z450" s="446" t="n"/>
      <c r="AA450" s="446" t="n"/>
      <c r="AB450" s="446" t="n"/>
      <c r="AC450" s="446" t="n"/>
      <c r="AD450" s="446" t="n"/>
      <c r="AE450" s="446" t="n"/>
      <c r="AF450" s="446" t="n"/>
      <c r="AG450" s="446" t="n"/>
      <c r="AH450" s="446" t="n"/>
      <c r="AI450" s="446" t="n"/>
      <c r="AJ450" s="446" t="n"/>
      <c r="AK450" s="446" t="n"/>
      <c r="AL450" s="446" t="n"/>
      <c r="AM450" s="446" t="n"/>
      <c r="AN450" s="446" t="n"/>
      <c r="AO450" s="446" t="n"/>
      <c r="AP450" s="445" t="n"/>
      <c r="AQ450" s="445" t="n"/>
      <c r="AR450" s="2523" t="n"/>
      <c r="AS450" s="2519" t="n"/>
      <c r="AT450" s="440" t="n"/>
      <c r="AU450" s="440" t="n"/>
      <c r="BC450" s="3224" t="n"/>
      <c r="BL450" s="2061" t="n"/>
    </row>
    <row r="451" ht="15" customHeight="1" s="2885">
      <c r="A451" s="440" t="n"/>
      <c r="B451" s="1196" t="n"/>
      <c r="C451" s="440" t="n"/>
      <c r="D451" s="440" t="n"/>
      <c r="E451" s="2237" t="n"/>
      <c r="F451" s="446" t="n"/>
      <c r="G451" s="446" t="n"/>
      <c r="H451" s="446" t="n"/>
      <c r="I451" s="446" t="n"/>
      <c r="J451" s="446" t="n"/>
      <c r="K451" s="446" t="n"/>
      <c r="L451" s="446" t="n"/>
      <c r="M451" s="446" t="n"/>
      <c r="N451" s="446" t="n"/>
      <c r="O451" s="446" t="n"/>
      <c r="P451" s="446" t="n"/>
      <c r="Q451" s="446" t="n"/>
      <c r="R451" s="446" t="n"/>
      <c r="S451" s="446" t="n"/>
      <c r="T451" s="446" t="n"/>
      <c r="U451" s="446" t="n"/>
      <c r="V451" s="446" t="n"/>
      <c r="W451" s="446" t="n"/>
      <c r="X451" s="446" t="n"/>
      <c r="Y451" s="446" t="n"/>
      <c r="Z451" s="446" t="n"/>
      <c r="AA451" s="446" t="n"/>
      <c r="AB451" s="446" t="n"/>
      <c r="AC451" s="446" t="n"/>
      <c r="AD451" s="446" t="n"/>
      <c r="AE451" s="446" t="n"/>
      <c r="AF451" s="446" t="n"/>
      <c r="AG451" s="446" t="n"/>
      <c r="AH451" s="446" t="n"/>
      <c r="AI451" s="446" t="n"/>
      <c r="AJ451" s="446" t="n"/>
      <c r="AK451" s="446" t="n"/>
      <c r="AL451" s="446" t="n"/>
      <c r="AM451" s="446" t="n"/>
      <c r="AN451" s="446" t="n"/>
      <c r="AO451" s="446" t="n"/>
      <c r="AP451" s="445" t="n"/>
      <c r="AQ451" s="445" t="n"/>
      <c r="AR451" s="2523" t="n"/>
      <c r="AS451" s="2519" t="n"/>
      <c r="AT451" s="440" t="n"/>
      <c r="AU451" s="440" t="n"/>
      <c r="BC451" s="3224" t="n"/>
      <c r="BL451" s="2061" t="n"/>
    </row>
    <row r="452" ht="15" customHeight="1" s="2885">
      <c r="A452" s="440" t="n"/>
      <c r="B452" s="1196" t="n"/>
      <c r="C452" s="440" t="n"/>
      <c r="D452" s="440" t="n"/>
      <c r="E452" s="2237" t="n"/>
      <c r="F452" s="446" t="n"/>
      <c r="G452" s="446" t="n"/>
      <c r="H452" s="446" t="n"/>
      <c r="I452" s="446" t="n"/>
      <c r="J452" s="446" t="n"/>
      <c r="K452" s="446" t="n"/>
      <c r="L452" s="446" t="n"/>
      <c r="M452" s="446" t="n"/>
      <c r="N452" s="446" t="n"/>
      <c r="O452" s="446" t="n"/>
      <c r="P452" s="446" t="n"/>
      <c r="Q452" s="446" t="n"/>
      <c r="R452" s="446" t="n"/>
      <c r="S452" s="446" t="n"/>
      <c r="T452" s="446" t="n"/>
      <c r="U452" s="446" t="n"/>
      <c r="V452" s="446" t="n"/>
      <c r="W452" s="446" t="n"/>
      <c r="X452" s="446" t="n"/>
      <c r="Y452" s="446" t="n"/>
      <c r="Z452" s="446" t="n"/>
      <c r="AA452" s="446" t="n"/>
      <c r="AB452" s="446" t="n"/>
      <c r="AC452" s="446" t="n"/>
      <c r="AD452" s="446" t="n"/>
      <c r="AE452" s="446" t="n"/>
      <c r="AF452" s="446" t="n"/>
      <c r="AG452" s="446" t="n"/>
      <c r="AH452" s="446" t="n"/>
      <c r="AI452" s="446" t="n"/>
      <c r="AJ452" s="446" t="n"/>
      <c r="AK452" s="446" t="n"/>
      <c r="AL452" s="446" t="n"/>
      <c r="AM452" s="446" t="n"/>
      <c r="AN452" s="446" t="n"/>
      <c r="AO452" s="446" t="n"/>
      <c r="AP452" s="445" t="n"/>
      <c r="AQ452" s="445" t="n"/>
      <c r="AR452" s="2523" t="n"/>
      <c r="AS452" s="2519" t="n"/>
      <c r="AT452" s="440" t="n"/>
      <c r="AU452" s="440" t="n"/>
      <c r="BC452" s="3224" t="n"/>
      <c r="BL452" s="2061" t="n"/>
    </row>
    <row r="453" ht="15" customHeight="1" s="2885">
      <c r="A453" s="440" t="n"/>
      <c r="B453" s="1196" t="n"/>
      <c r="C453" s="440" t="n"/>
      <c r="D453" s="440" t="n"/>
      <c r="E453" s="2237" t="n"/>
      <c r="F453" s="446" t="n"/>
      <c r="G453" s="446" t="n"/>
      <c r="H453" s="446" t="n"/>
      <c r="I453" s="446" t="n"/>
      <c r="J453" s="446" t="n"/>
      <c r="K453" s="446" t="n"/>
      <c r="L453" s="446" t="n"/>
      <c r="M453" s="446" t="n"/>
      <c r="N453" s="446" t="n"/>
      <c r="O453" s="446" t="n"/>
      <c r="P453" s="446" t="n"/>
      <c r="Q453" s="446" t="n"/>
      <c r="R453" s="446" t="n"/>
      <c r="S453" s="446" t="n"/>
      <c r="T453" s="446" t="n"/>
      <c r="U453" s="446" t="n"/>
      <c r="V453" s="446" t="n"/>
      <c r="W453" s="446" t="n"/>
      <c r="X453" s="446" t="n"/>
      <c r="Y453" s="446" t="n"/>
      <c r="Z453" s="446" t="n"/>
      <c r="AA453" s="446" t="n"/>
      <c r="AB453" s="446" t="n"/>
      <c r="AC453" s="446" t="n"/>
      <c r="AD453" s="446" t="n"/>
      <c r="AE453" s="446" t="n"/>
      <c r="AF453" s="446" t="n"/>
      <c r="AG453" s="446" t="n"/>
      <c r="AH453" s="446" t="n"/>
      <c r="AI453" s="446" t="n"/>
      <c r="AJ453" s="446" t="n"/>
      <c r="AK453" s="446" t="n"/>
      <c r="AL453" s="446" t="n"/>
      <c r="AM453" s="446" t="n"/>
      <c r="AN453" s="446" t="n"/>
      <c r="AO453" s="446" t="n"/>
      <c r="AP453" s="445" t="n"/>
      <c r="AQ453" s="445" t="n"/>
      <c r="AR453" s="2523" t="n"/>
      <c r="AS453" s="2519" t="n"/>
      <c r="AT453" s="440" t="n"/>
      <c r="AU453" s="440" t="n"/>
      <c r="BC453" s="3224" t="n"/>
      <c r="BL453" s="2061" t="n"/>
    </row>
    <row r="454" ht="15" customHeight="1" s="2885">
      <c r="A454" s="440" t="n"/>
      <c r="B454" s="1196" t="n"/>
      <c r="C454" s="440" t="n"/>
      <c r="D454" s="440" t="n"/>
      <c r="E454" s="2237" t="n"/>
      <c r="F454" s="446" t="n"/>
      <c r="G454" s="446" t="n"/>
      <c r="H454" s="446" t="n"/>
      <c r="I454" s="446" t="n"/>
      <c r="J454" s="446" t="n"/>
      <c r="K454" s="446" t="n"/>
      <c r="L454" s="446" t="n"/>
      <c r="M454" s="446" t="n"/>
      <c r="N454" s="446" t="n"/>
      <c r="O454" s="446" t="n"/>
      <c r="P454" s="446" t="n"/>
      <c r="Q454" s="446" t="n"/>
      <c r="R454" s="446" t="n"/>
      <c r="S454" s="446" t="n"/>
      <c r="T454" s="446" t="n"/>
      <c r="U454" s="446" t="n"/>
      <c r="V454" s="446" t="n"/>
      <c r="W454" s="446" t="n"/>
      <c r="X454" s="446" t="n"/>
      <c r="Y454" s="446" t="n"/>
      <c r="Z454" s="446" t="n"/>
      <c r="AA454" s="446" t="n"/>
      <c r="AB454" s="446" t="n"/>
      <c r="AC454" s="446" t="n"/>
      <c r="AD454" s="446" t="n"/>
      <c r="AE454" s="446" t="n"/>
      <c r="AF454" s="446" t="n"/>
      <c r="AG454" s="446" t="n"/>
      <c r="AH454" s="446" t="n"/>
      <c r="AI454" s="446" t="n"/>
      <c r="AJ454" s="446" t="n"/>
      <c r="AK454" s="446" t="n"/>
      <c r="AL454" s="446" t="n"/>
      <c r="AM454" s="446" t="n"/>
      <c r="AN454" s="446" t="n"/>
      <c r="AO454" s="446" t="n"/>
      <c r="AP454" s="445" t="n"/>
      <c r="AQ454" s="445" t="n"/>
      <c r="AR454" s="2523" t="n"/>
      <c r="AS454" s="2519" t="n"/>
      <c r="AT454" s="440" t="n"/>
      <c r="AU454" s="440" t="n"/>
      <c r="BC454" s="3224" t="n"/>
      <c r="BL454" s="2061" t="n"/>
    </row>
    <row r="455" ht="15" customHeight="1" s="2885">
      <c r="A455" s="440" t="n"/>
      <c r="B455" s="1196" t="n"/>
      <c r="C455" s="440" t="n"/>
      <c r="D455" s="440" t="n"/>
      <c r="E455" s="2237" t="n"/>
      <c r="F455" s="446" t="n"/>
      <c r="G455" s="446" t="n"/>
      <c r="H455" s="446" t="n"/>
      <c r="I455" s="446" t="n"/>
      <c r="J455" s="446" t="n"/>
      <c r="K455" s="446" t="n"/>
      <c r="L455" s="446" t="n"/>
      <c r="M455" s="446" t="n"/>
      <c r="N455" s="446" t="n"/>
      <c r="O455" s="446" t="n"/>
      <c r="P455" s="446" t="n"/>
      <c r="Q455" s="446" t="n"/>
      <c r="R455" s="446" t="n"/>
      <c r="S455" s="446" t="n"/>
      <c r="T455" s="446" t="n"/>
      <c r="U455" s="446" t="n"/>
      <c r="V455" s="446" t="n"/>
      <c r="W455" s="446" t="n"/>
      <c r="X455" s="446" t="n"/>
      <c r="Y455" s="446" t="n"/>
      <c r="Z455" s="446" t="n"/>
      <c r="AA455" s="446" t="n"/>
      <c r="AB455" s="446" t="n"/>
      <c r="AC455" s="446" t="n"/>
      <c r="AD455" s="446" t="n"/>
      <c r="AE455" s="446" t="n"/>
      <c r="AF455" s="446" t="n"/>
      <c r="AG455" s="446" t="n"/>
      <c r="AH455" s="446" t="n"/>
      <c r="AI455" s="446" t="n"/>
      <c r="AJ455" s="446" t="n"/>
      <c r="AK455" s="446" t="n"/>
      <c r="AL455" s="446" t="n"/>
      <c r="AM455" s="446" t="n"/>
      <c r="AN455" s="446" t="n"/>
      <c r="AO455" s="446" t="n"/>
      <c r="AP455" s="445" t="n"/>
      <c r="AQ455" s="445" t="n"/>
      <c r="AR455" s="2523" t="n"/>
      <c r="AS455" s="2519" t="n"/>
      <c r="AT455" s="440" t="n"/>
      <c r="AU455" s="440" t="n"/>
      <c r="BC455" s="3224" t="n"/>
      <c r="BL455" s="2061" t="n"/>
    </row>
    <row r="456" ht="15" customHeight="1" s="2885">
      <c r="A456" s="440" t="n"/>
      <c r="B456" s="1196" t="n"/>
      <c r="C456" s="440" t="n"/>
      <c r="D456" s="440" t="n"/>
      <c r="E456" s="2237" t="n"/>
      <c r="F456" s="446" t="n"/>
      <c r="G456" s="446" t="n"/>
      <c r="H456" s="446" t="n"/>
      <c r="I456" s="446" t="n"/>
      <c r="J456" s="446" t="n"/>
      <c r="K456" s="446" t="n"/>
      <c r="L456" s="446" t="n"/>
      <c r="M456" s="446" t="n"/>
      <c r="N456" s="446" t="n"/>
      <c r="O456" s="446" t="n"/>
      <c r="P456" s="446" t="n"/>
      <c r="Q456" s="446" t="n"/>
      <c r="R456" s="446" t="n"/>
      <c r="S456" s="446" t="n"/>
      <c r="T456" s="446" t="n"/>
      <c r="U456" s="446" t="n"/>
      <c r="V456" s="446" t="n"/>
      <c r="W456" s="446" t="n"/>
      <c r="X456" s="446" t="n"/>
      <c r="Y456" s="446" t="n"/>
      <c r="Z456" s="446" t="n"/>
      <c r="AA456" s="446" t="n"/>
      <c r="AB456" s="446" t="n"/>
      <c r="AC456" s="446" t="n"/>
      <c r="AD456" s="446" t="n"/>
      <c r="AE456" s="446" t="n"/>
      <c r="AF456" s="446" t="n"/>
      <c r="AG456" s="446" t="n"/>
      <c r="AH456" s="446" t="n"/>
      <c r="AI456" s="446" t="n"/>
      <c r="AJ456" s="446" t="n"/>
      <c r="AK456" s="446" t="n"/>
      <c r="AL456" s="446" t="n"/>
      <c r="AM456" s="446" t="n"/>
      <c r="AN456" s="446" t="n"/>
      <c r="AO456" s="446" t="n"/>
      <c r="AP456" s="445" t="n"/>
      <c r="AQ456" s="445" t="n"/>
      <c r="AR456" s="2523" t="n"/>
      <c r="AS456" s="2519" t="n"/>
      <c r="AT456" s="440" t="n"/>
      <c r="AU456" s="440" t="n"/>
      <c r="BC456" s="3224" t="n"/>
      <c r="BL456" s="2061" t="n"/>
    </row>
    <row r="457" ht="15" customFormat="1" customHeight="1" s="300">
      <c r="A457" s="447" t="n"/>
      <c r="B457" s="1193" t="n"/>
      <c r="C457" s="447" t="n"/>
      <c r="D457" s="440" t="n"/>
      <c r="E457" s="2235" t="n"/>
      <c r="F457" s="2060" t="n"/>
      <c r="G457" s="2060" t="n"/>
      <c r="H457" s="2060" t="n"/>
      <c r="I457" s="2060" t="n"/>
      <c r="J457" s="2060" t="n"/>
      <c r="K457" s="2060" t="n"/>
      <c r="L457" s="2060" t="n"/>
      <c r="M457" s="2060" t="n"/>
      <c r="N457" s="2060" t="n"/>
      <c r="O457" s="2060" t="n"/>
      <c r="P457" s="2060" t="n"/>
      <c r="Q457" s="2060" t="n"/>
      <c r="R457" s="2060" t="n"/>
      <c r="S457" s="2060" t="n"/>
      <c r="T457" s="2060" t="n"/>
      <c r="U457" s="2060" t="n"/>
      <c r="V457" s="2060" t="n"/>
      <c r="W457" s="2060" t="n"/>
      <c r="X457" s="2060" t="n"/>
      <c r="Y457" s="2060" t="n"/>
      <c r="Z457" s="2060" t="n"/>
      <c r="AA457" s="2060" t="n"/>
      <c r="AB457" s="2060" t="n"/>
      <c r="AC457" s="2060" t="n"/>
      <c r="AD457" s="2060" t="n"/>
      <c r="AE457" s="2060" t="n"/>
      <c r="AF457" s="2060" t="n"/>
      <c r="AG457" s="2060" t="n"/>
      <c r="AH457" s="2060" t="n"/>
      <c r="AI457" s="2060" t="n"/>
      <c r="AJ457" s="2060" t="n"/>
      <c r="AK457" s="2060" t="n"/>
      <c r="AL457" s="2060" t="n"/>
      <c r="AM457" s="2060" t="n"/>
      <c r="AN457" s="2060" t="n"/>
      <c r="AO457" s="2060" t="n"/>
      <c r="AP457" s="1286" t="n"/>
      <c r="AQ457" s="1286" t="n"/>
      <c r="AR457" s="2524" t="n"/>
      <c r="AS457" s="2522" t="n"/>
      <c r="AT457" s="447" t="n"/>
      <c r="AU457" s="447" t="n"/>
      <c r="BC457" s="3224" t="n"/>
      <c r="BL457" s="2062" t="n"/>
    </row>
    <row r="458" ht="15" customHeight="1" s="2885">
      <c r="A458" s="440" t="n"/>
      <c r="B458" s="1196" t="n"/>
      <c r="C458" s="440" t="n"/>
      <c r="D458" s="440" t="n"/>
      <c r="E458" s="2235" t="n"/>
      <c r="F458" s="446" t="n"/>
      <c r="G458" s="446" t="n"/>
      <c r="H458" s="446" t="n"/>
      <c r="I458" s="446" t="n"/>
      <c r="J458" s="446" t="n"/>
      <c r="K458" s="446" t="n"/>
      <c r="L458" s="446" t="n"/>
      <c r="M458" s="446" t="n"/>
      <c r="N458" s="446" t="n"/>
      <c r="O458" s="446" t="n"/>
      <c r="P458" s="446" t="n"/>
      <c r="Q458" s="446" t="n"/>
      <c r="R458" s="446" t="n"/>
      <c r="S458" s="446" t="n"/>
      <c r="T458" s="446" t="n"/>
      <c r="U458" s="446" t="n"/>
      <c r="V458" s="446" t="n"/>
      <c r="W458" s="446" t="n"/>
      <c r="X458" s="446" t="n"/>
      <c r="Y458" s="446" t="n"/>
      <c r="Z458" s="446" t="n"/>
      <c r="AA458" s="446" t="n"/>
      <c r="AB458" s="446" t="n"/>
      <c r="AC458" s="446" t="n"/>
      <c r="AD458" s="446" t="n"/>
      <c r="AE458" s="446" t="n"/>
      <c r="AF458" s="446" t="n"/>
      <c r="AG458" s="446" t="n"/>
      <c r="AH458" s="446" t="n"/>
      <c r="AI458" s="446" t="n"/>
      <c r="AJ458" s="446" t="n"/>
      <c r="AK458" s="446" t="n"/>
      <c r="AL458" s="446" t="n"/>
      <c r="AM458" s="446" t="n"/>
      <c r="AN458" s="446" t="n"/>
      <c r="AO458" s="446" t="n"/>
      <c r="AP458" s="445" t="n"/>
      <c r="AQ458" s="445" t="n"/>
      <c r="AR458" s="2627" t="n"/>
      <c r="AS458" s="2519" t="n"/>
      <c r="AT458" s="440" t="n"/>
      <c r="AU458" s="440" t="n"/>
      <c r="BC458" s="3224" t="n"/>
      <c r="BL458" s="2061" t="n"/>
    </row>
    <row r="459" ht="15" customHeight="1" s="2885">
      <c r="A459" s="440" t="n"/>
      <c r="B459" s="1196" t="n"/>
      <c r="C459" s="440" t="n"/>
      <c r="D459" s="440" t="n"/>
      <c r="E459" s="2237" t="n"/>
      <c r="F459" s="446" t="n"/>
      <c r="G459" s="446" t="n"/>
      <c r="H459" s="446" t="n"/>
      <c r="I459" s="446" t="n"/>
      <c r="J459" s="446" t="n"/>
      <c r="K459" s="446" t="n"/>
      <c r="L459" s="446" t="n"/>
      <c r="M459" s="446" t="n"/>
      <c r="N459" s="446" t="n"/>
      <c r="O459" s="446" t="n"/>
      <c r="P459" s="446" t="n"/>
      <c r="Q459" s="446" t="n"/>
      <c r="R459" s="446" t="n"/>
      <c r="S459" s="446" t="n"/>
      <c r="T459" s="446" t="n"/>
      <c r="U459" s="446" t="n"/>
      <c r="V459" s="446" t="n"/>
      <c r="W459" s="446" t="n"/>
      <c r="X459" s="446" t="n"/>
      <c r="Y459" s="446" t="n"/>
      <c r="Z459" s="446" t="n"/>
      <c r="AA459" s="446" t="n"/>
      <c r="AB459" s="446" t="n"/>
      <c r="AC459" s="446" t="n"/>
      <c r="AD459" s="446" t="n"/>
      <c r="AE459" s="446" t="n"/>
      <c r="AF459" s="446" t="n"/>
      <c r="AG459" s="446" t="n"/>
      <c r="AH459" s="446" t="n"/>
      <c r="AI459" s="446" t="n"/>
      <c r="AJ459" s="446" t="n"/>
      <c r="AK459" s="446" t="n"/>
      <c r="AL459" s="446" t="n"/>
      <c r="AM459" s="446" t="n"/>
      <c r="AN459" s="446" t="n"/>
      <c r="AO459" s="446" t="n"/>
      <c r="AP459" s="445" t="n"/>
      <c r="AQ459" s="445" t="n"/>
      <c r="AR459" s="2523" t="n"/>
      <c r="AS459" s="2628" t="n"/>
      <c r="AT459" s="440" t="n"/>
      <c r="AU459" s="440" t="n"/>
      <c r="BC459" s="3224" t="n"/>
      <c r="BL459" s="2061" t="n"/>
    </row>
    <row r="460" ht="15" customHeight="1" s="2885">
      <c r="A460" s="440" t="n"/>
      <c r="B460" s="1196" t="n"/>
      <c r="C460" s="440" t="n"/>
      <c r="D460" s="440" t="n"/>
      <c r="E460" s="2237" t="n"/>
      <c r="F460" s="446" t="n"/>
      <c r="G460" s="446" t="n"/>
      <c r="H460" s="446" t="n"/>
      <c r="I460" s="446" t="n"/>
      <c r="J460" s="446" t="n"/>
      <c r="K460" s="446" t="n"/>
      <c r="L460" s="446" t="n"/>
      <c r="M460" s="446" t="n"/>
      <c r="N460" s="446" t="n"/>
      <c r="O460" s="446" t="n"/>
      <c r="P460" s="446" t="n"/>
      <c r="Q460" s="446" t="n"/>
      <c r="R460" s="446" t="n"/>
      <c r="S460" s="446" t="n"/>
      <c r="T460" s="446" t="n"/>
      <c r="U460" s="446" t="n"/>
      <c r="V460" s="446" t="n"/>
      <c r="W460" s="446" t="n"/>
      <c r="X460" s="446" t="n"/>
      <c r="Y460" s="446" t="n"/>
      <c r="Z460" s="446" t="n"/>
      <c r="AA460" s="446" t="n"/>
      <c r="AB460" s="446" t="n"/>
      <c r="AC460" s="446" t="n"/>
      <c r="AD460" s="446" t="n"/>
      <c r="AE460" s="446" t="n"/>
      <c r="AF460" s="446" t="n"/>
      <c r="AG460" s="446" t="n"/>
      <c r="AH460" s="446" t="n"/>
      <c r="AI460" s="446" t="n"/>
      <c r="AJ460" s="446" t="n"/>
      <c r="AK460" s="446" t="n"/>
      <c r="AL460" s="446" t="n"/>
      <c r="AM460" s="446" t="n"/>
      <c r="AN460" s="446" t="n"/>
      <c r="AO460" s="446" t="n"/>
      <c r="AP460" s="445" t="n"/>
      <c r="AQ460" s="445" t="n"/>
      <c r="AR460" s="2523" t="n"/>
      <c r="AS460" s="2628" t="n"/>
      <c r="AT460" s="440" t="n"/>
      <c r="AU460" s="440" t="n"/>
      <c r="BC460" s="3224" t="n"/>
      <c r="BL460" s="2061" t="n"/>
    </row>
    <row r="461" ht="15" customHeight="1" s="2885">
      <c r="A461" s="440" t="n"/>
      <c r="B461" s="1196" t="n"/>
      <c r="C461" s="440" t="n"/>
      <c r="D461" s="440" t="n"/>
      <c r="E461" s="2235" t="n"/>
      <c r="F461" s="2060" t="n"/>
      <c r="G461" s="2060" t="n"/>
      <c r="H461" s="2060" t="n"/>
      <c r="I461" s="2060" t="n"/>
      <c r="J461" s="2060" t="n"/>
      <c r="K461" s="2060" t="n"/>
      <c r="L461" s="2060" t="n"/>
      <c r="M461" s="2060" t="n"/>
      <c r="N461" s="2060" t="n"/>
      <c r="O461" s="2060" t="n"/>
      <c r="P461" s="2060" t="n"/>
      <c r="Q461" s="2060" t="n"/>
      <c r="R461" s="2060" t="n"/>
      <c r="S461" s="2060" t="n"/>
      <c r="T461" s="2060" t="n"/>
      <c r="U461" s="2060" t="n"/>
      <c r="V461" s="2060" t="n"/>
      <c r="W461" s="2060" t="n"/>
      <c r="X461" s="2060" t="n"/>
      <c r="Y461" s="2060" t="n"/>
      <c r="Z461" s="2060" t="n"/>
      <c r="AA461" s="2060" t="n"/>
      <c r="AB461" s="2060" t="n"/>
      <c r="AC461" s="2060" t="n"/>
      <c r="AD461" s="2060" t="n"/>
      <c r="AE461" s="2060" t="n"/>
      <c r="AF461" s="2060" t="n"/>
      <c r="AG461" s="2060" t="n"/>
      <c r="AH461" s="2060" t="n"/>
      <c r="AI461" s="2060" t="n"/>
      <c r="AJ461" s="2060" t="n"/>
      <c r="AK461" s="2060" t="n"/>
      <c r="AL461" s="2060" t="n"/>
      <c r="AM461" s="2060" t="n"/>
      <c r="AN461" s="2060" t="n"/>
      <c r="AO461" s="2060" t="n"/>
      <c r="AP461" s="445" t="n"/>
      <c r="AQ461" s="445" t="n"/>
      <c r="AR461" s="2523" t="n"/>
      <c r="AS461" s="2519" t="n"/>
      <c r="AT461" s="440" t="n"/>
      <c r="AU461" s="440" t="n"/>
      <c r="BC461" s="3224" t="n"/>
      <c r="BL461" s="2061" t="n"/>
    </row>
    <row r="462" ht="15" customHeight="1" s="2885">
      <c r="A462" s="440" t="n"/>
      <c r="B462" s="1196" t="n"/>
      <c r="C462" s="440" t="n"/>
      <c r="D462" s="440" t="n"/>
      <c r="E462" s="2235" t="n"/>
      <c r="F462" s="446" t="n"/>
      <c r="G462" s="446" t="n"/>
      <c r="H462" s="446" t="n"/>
      <c r="I462" s="446" t="n"/>
      <c r="J462" s="446" t="n"/>
      <c r="K462" s="446" t="n"/>
      <c r="L462" s="446" t="n"/>
      <c r="M462" s="446" t="n"/>
      <c r="N462" s="446" t="n"/>
      <c r="O462" s="446" t="n"/>
      <c r="P462" s="446" t="n"/>
      <c r="Q462" s="446" t="n"/>
      <c r="R462" s="446" t="n"/>
      <c r="S462" s="446" t="n"/>
      <c r="T462" s="446" t="n"/>
      <c r="U462" s="446" t="n"/>
      <c r="V462" s="446" t="n"/>
      <c r="W462" s="446" t="n"/>
      <c r="X462" s="446" t="n"/>
      <c r="Y462" s="446" t="n"/>
      <c r="Z462" s="446" t="n"/>
      <c r="AA462" s="446" t="n"/>
      <c r="AB462" s="446" t="n"/>
      <c r="AC462" s="446" t="n"/>
      <c r="AD462" s="446" t="n"/>
      <c r="AE462" s="446" t="n"/>
      <c r="AF462" s="446" t="n"/>
      <c r="AG462" s="446" t="n"/>
      <c r="AH462" s="446" t="n"/>
      <c r="AI462" s="446" t="n"/>
      <c r="AJ462" s="446" t="n"/>
      <c r="AK462" s="446" t="n"/>
      <c r="AL462" s="446" t="n"/>
      <c r="AM462" s="446" t="n"/>
      <c r="AN462" s="446" t="n"/>
      <c r="AO462" s="446" t="n"/>
      <c r="AP462" s="445" t="n"/>
      <c r="AQ462" s="445" t="n"/>
      <c r="AR462" s="2523" t="n"/>
      <c r="AS462" s="2519" t="n"/>
      <c r="AT462" s="440" t="n"/>
      <c r="AU462" s="440" t="n"/>
      <c r="BC462" s="3224" t="n"/>
      <c r="BL462" s="2061" t="n"/>
    </row>
    <row r="463" ht="15" customHeight="1" s="2885">
      <c r="A463" s="440" t="n"/>
      <c r="B463" s="1196" t="n"/>
      <c r="C463" s="440" t="n"/>
      <c r="D463" s="440" t="n"/>
      <c r="E463" s="2237" t="n"/>
      <c r="F463" s="446" t="n"/>
      <c r="G463" s="446" t="n"/>
      <c r="H463" s="446" t="n"/>
      <c r="I463" s="446" t="n"/>
      <c r="J463" s="446" t="n"/>
      <c r="K463" s="446" t="n"/>
      <c r="L463" s="446" t="n"/>
      <c r="M463" s="446" t="n"/>
      <c r="N463" s="446" t="n"/>
      <c r="O463" s="446" t="n"/>
      <c r="P463" s="446" t="n"/>
      <c r="Q463" s="446" t="n"/>
      <c r="R463" s="446" t="n"/>
      <c r="S463" s="446" t="n"/>
      <c r="T463" s="446" t="n"/>
      <c r="U463" s="446" t="n"/>
      <c r="V463" s="446" t="n"/>
      <c r="W463" s="446" t="n"/>
      <c r="X463" s="446" t="n"/>
      <c r="Y463" s="446" t="n"/>
      <c r="Z463" s="446" t="n"/>
      <c r="AA463" s="446" t="n"/>
      <c r="AB463" s="446" t="n"/>
      <c r="AC463" s="446" t="n"/>
      <c r="AD463" s="446" t="n"/>
      <c r="AE463" s="446" t="n"/>
      <c r="AF463" s="446" t="n"/>
      <c r="AG463" s="446" t="n"/>
      <c r="AH463" s="446" t="n"/>
      <c r="AI463" s="446" t="n"/>
      <c r="AJ463" s="446" t="n"/>
      <c r="AK463" s="446" t="n"/>
      <c r="AL463" s="446" t="n"/>
      <c r="AM463" s="446" t="n"/>
      <c r="AN463" s="446" t="n"/>
      <c r="AO463" s="446" t="n"/>
      <c r="AP463" s="445" t="n"/>
      <c r="AQ463" s="445" t="n"/>
      <c r="AR463" s="2523" t="n"/>
      <c r="AS463" s="2628" t="n"/>
      <c r="AT463" s="440" t="n"/>
      <c r="AU463" s="440" t="n"/>
      <c r="BC463" s="3224" t="n"/>
      <c r="BL463" s="2061" t="n"/>
    </row>
    <row r="464" ht="15" customHeight="1" s="2885">
      <c r="A464" s="440" t="n"/>
      <c r="B464" s="1196" t="n"/>
      <c r="C464" s="440" t="n"/>
      <c r="D464" s="440" t="n"/>
      <c r="E464" s="2237" t="n"/>
      <c r="F464" s="446" t="n"/>
      <c r="G464" s="446" t="n"/>
      <c r="H464" s="446" t="n"/>
      <c r="I464" s="446" t="n"/>
      <c r="J464" s="446" t="n"/>
      <c r="K464" s="446" t="n"/>
      <c r="L464" s="446" t="n"/>
      <c r="M464" s="446" t="n"/>
      <c r="N464" s="446" t="n"/>
      <c r="O464" s="446" t="n"/>
      <c r="P464" s="446" t="n"/>
      <c r="Q464" s="446" t="n"/>
      <c r="R464" s="446" t="n"/>
      <c r="S464" s="446" t="n"/>
      <c r="T464" s="446" t="n"/>
      <c r="U464" s="446" t="n"/>
      <c r="V464" s="446" t="n"/>
      <c r="W464" s="446" t="n"/>
      <c r="X464" s="446" t="n"/>
      <c r="Y464" s="446" t="n"/>
      <c r="Z464" s="446" t="n"/>
      <c r="AA464" s="446" t="n"/>
      <c r="AB464" s="446" t="n"/>
      <c r="AC464" s="446" t="n"/>
      <c r="AD464" s="446" t="n"/>
      <c r="AE464" s="446" t="n"/>
      <c r="AF464" s="446" t="n"/>
      <c r="AG464" s="446" t="n"/>
      <c r="AH464" s="446" t="n"/>
      <c r="AI464" s="446" t="n"/>
      <c r="AJ464" s="446" t="n"/>
      <c r="AK464" s="446" t="n"/>
      <c r="AL464" s="446" t="n"/>
      <c r="AM464" s="446" t="n"/>
      <c r="AN464" s="446" t="n"/>
      <c r="AO464" s="446" t="n"/>
      <c r="AP464" s="445" t="n"/>
      <c r="AQ464" s="445" t="n"/>
      <c r="AR464" s="2523" t="n"/>
      <c r="AS464" s="2628" t="n"/>
      <c r="AT464" s="440" t="n"/>
      <c r="AU464" s="440" t="n"/>
      <c r="BC464" s="3224" t="n"/>
      <c r="BL464" s="2061" t="n"/>
    </row>
    <row r="465" ht="15" customHeight="1" s="2885">
      <c r="A465" s="440" t="n"/>
      <c r="B465" s="1196" t="n"/>
      <c r="C465" s="440" t="n"/>
      <c r="D465" s="440" t="n"/>
      <c r="E465" s="2237" t="n"/>
      <c r="F465" s="446" t="n"/>
      <c r="G465" s="446" t="n"/>
      <c r="H465" s="446" t="n"/>
      <c r="I465" s="446" t="n"/>
      <c r="J465" s="446" t="n"/>
      <c r="K465" s="446" t="n"/>
      <c r="L465" s="446" t="n"/>
      <c r="M465" s="446" t="n"/>
      <c r="N465" s="446" t="n"/>
      <c r="O465" s="446" t="n"/>
      <c r="P465" s="446" t="n"/>
      <c r="Q465" s="446" t="n"/>
      <c r="R465" s="446" t="n"/>
      <c r="S465" s="446" t="n"/>
      <c r="T465" s="446" t="n"/>
      <c r="U465" s="446" t="n"/>
      <c r="V465" s="446" t="n"/>
      <c r="W465" s="446" t="n"/>
      <c r="X465" s="446" t="n"/>
      <c r="Y465" s="446" t="n"/>
      <c r="Z465" s="446" t="n"/>
      <c r="AA465" s="446" t="n"/>
      <c r="AB465" s="446" t="n"/>
      <c r="AC465" s="446" t="n"/>
      <c r="AD465" s="446" t="n"/>
      <c r="AE465" s="446" t="n"/>
      <c r="AF465" s="446" t="n"/>
      <c r="AG465" s="446" t="n"/>
      <c r="AH465" s="446" t="n"/>
      <c r="AI465" s="446" t="n"/>
      <c r="AJ465" s="446" t="n"/>
      <c r="AK465" s="446" t="n"/>
      <c r="AL465" s="446" t="n"/>
      <c r="AM465" s="446" t="n"/>
      <c r="AN465" s="446" t="n"/>
      <c r="AO465" s="446" t="n"/>
      <c r="AP465" s="445" t="n"/>
      <c r="AQ465" s="445" t="n"/>
      <c r="AR465" s="2523" t="n"/>
      <c r="AS465" s="2628" t="n"/>
      <c r="AT465" s="440" t="n"/>
      <c r="AU465" s="440" t="n"/>
      <c r="BC465" s="3224" t="n"/>
      <c r="BL465" s="2061" t="n"/>
    </row>
    <row r="466" ht="15" customHeight="1" s="2885">
      <c r="A466" s="440" t="n"/>
      <c r="B466" s="1196" t="n"/>
      <c r="C466" s="440" t="n"/>
      <c r="D466" s="440" t="n"/>
      <c r="E466" s="2237" t="n"/>
      <c r="F466" s="446" t="n"/>
      <c r="G466" s="446" t="n"/>
      <c r="H466" s="446" t="n"/>
      <c r="I466" s="446" t="n"/>
      <c r="J466" s="446" t="n"/>
      <c r="K466" s="446" t="n"/>
      <c r="L466" s="446" t="n"/>
      <c r="M466" s="446" t="n"/>
      <c r="N466" s="446" t="n"/>
      <c r="O466" s="446" t="n"/>
      <c r="P466" s="446" t="n"/>
      <c r="Q466" s="446" t="n"/>
      <c r="R466" s="446" t="n"/>
      <c r="S466" s="446" t="n"/>
      <c r="T466" s="446" t="n"/>
      <c r="U466" s="446" t="n"/>
      <c r="V466" s="446" t="n"/>
      <c r="W466" s="446" t="n"/>
      <c r="X466" s="446" t="n"/>
      <c r="Y466" s="446" t="n"/>
      <c r="Z466" s="446" t="n"/>
      <c r="AA466" s="446" t="n"/>
      <c r="AB466" s="446" t="n"/>
      <c r="AC466" s="446" t="n"/>
      <c r="AD466" s="446" t="n"/>
      <c r="AE466" s="446" t="n"/>
      <c r="AF466" s="446" t="n"/>
      <c r="AG466" s="446" t="n"/>
      <c r="AH466" s="446" t="n"/>
      <c r="AI466" s="446" t="n"/>
      <c r="AJ466" s="446" t="n"/>
      <c r="AK466" s="446" t="n"/>
      <c r="AL466" s="446" t="n"/>
      <c r="AM466" s="446" t="n"/>
      <c r="AN466" s="446" t="n"/>
      <c r="AO466" s="446" t="n"/>
      <c r="AP466" s="445" t="n"/>
      <c r="AQ466" s="445" t="n"/>
      <c r="AR466" s="2523" t="n"/>
      <c r="AS466" s="2628" t="n"/>
      <c r="AT466" s="440" t="n"/>
      <c r="AU466" s="440" t="n"/>
      <c r="BC466" s="3224" t="n"/>
      <c r="BL466" s="2061" t="n"/>
    </row>
    <row r="467" ht="15" customHeight="1" s="2885">
      <c r="A467" s="440" t="n"/>
      <c r="B467" s="1196" t="n"/>
      <c r="C467" s="440" t="n"/>
      <c r="D467" s="440" t="n"/>
      <c r="E467" s="2237" t="n"/>
      <c r="F467" s="446" t="n"/>
      <c r="G467" s="446" t="n"/>
      <c r="H467" s="446" t="n"/>
      <c r="I467" s="446" t="n"/>
      <c r="J467" s="446" t="n"/>
      <c r="K467" s="446" t="n"/>
      <c r="L467" s="446" t="n"/>
      <c r="M467" s="446" t="n"/>
      <c r="N467" s="446" t="n"/>
      <c r="O467" s="446" t="n"/>
      <c r="P467" s="446" t="n"/>
      <c r="Q467" s="446" t="n"/>
      <c r="R467" s="446" t="n"/>
      <c r="S467" s="446" t="n"/>
      <c r="T467" s="446" t="n"/>
      <c r="U467" s="446" t="n"/>
      <c r="V467" s="446" t="n"/>
      <c r="W467" s="446" t="n"/>
      <c r="X467" s="446" t="n"/>
      <c r="Y467" s="446" t="n"/>
      <c r="Z467" s="446" t="n"/>
      <c r="AA467" s="446" t="n"/>
      <c r="AB467" s="446" t="n"/>
      <c r="AC467" s="446" t="n"/>
      <c r="AD467" s="446" t="n"/>
      <c r="AE467" s="446" t="n"/>
      <c r="AF467" s="446" t="n"/>
      <c r="AG467" s="446" t="n"/>
      <c r="AH467" s="446" t="n"/>
      <c r="AI467" s="446" t="n"/>
      <c r="AJ467" s="446" t="n"/>
      <c r="AK467" s="446" t="n"/>
      <c r="AL467" s="446" t="n"/>
      <c r="AM467" s="446" t="n"/>
      <c r="AN467" s="446" t="n"/>
      <c r="AO467" s="446" t="n"/>
      <c r="AP467" s="445" t="n"/>
      <c r="AQ467" s="445" t="n"/>
      <c r="AR467" s="2523" t="n"/>
      <c r="AS467" s="2628" t="n"/>
      <c r="AT467" s="440" t="n"/>
      <c r="AU467" s="440" t="n"/>
      <c r="BC467" s="3224" t="n"/>
      <c r="BL467" s="2061" t="n"/>
    </row>
    <row r="468" ht="15" customHeight="1" s="2885">
      <c r="A468" s="440" t="n"/>
      <c r="B468" s="1196" t="n"/>
      <c r="C468" s="440" t="n"/>
      <c r="D468" s="440" t="n"/>
      <c r="E468" s="2237" t="n"/>
      <c r="F468" s="446" t="n"/>
      <c r="G468" s="446" t="n"/>
      <c r="H468" s="446" t="n"/>
      <c r="I468" s="446" t="n"/>
      <c r="J468" s="446" t="n"/>
      <c r="K468" s="446" t="n"/>
      <c r="L468" s="446" t="n"/>
      <c r="M468" s="446" t="n"/>
      <c r="N468" s="446" t="n"/>
      <c r="O468" s="446" t="n"/>
      <c r="P468" s="446" t="n"/>
      <c r="Q468" s="446" t="n"/>
      <c r="R468" s="446" t="n"/>
      <c r="S468" s="446" t="n"/>
      <c r="T468" s="446" t="n"/>
      <c r="U468" s="446" t="n"/>
      <c r="V468" s="446" t="n"/>
      <c r="W468" s="446" t="n"/>
      <c r="X468" s="446" t="n"/>
      <c r="Y468" s="446" t="n"/>
      <c r="Z468" s="446" t="n"/>
      <c r="AA468" s="446" t="n"/>
      <c r="AB468" s="446" t="n"/>
      <c r="AC468" s="446" t="n"/>
      <c r="AD468" s="446" t="n"/>
      <c r="AE468" s="446" t="n"/>
      <c r="AF468" s="446" t="n"/>
      <c r="AG468" s="446" t="n"/>
      <c r="AH468" s="446" t="n"/>
      <c r="AI468" s="446" t="n"/>
      <c r="AJ468" s="446" t="n"/>
      <c r="AK468" s="446" t="n"/>
      <c r="AL468" s="446" t="n"/>
      <c r="AM468" s="446" t="n"/>
      <c r="AN468" s="446" t="n"/>
      <c r="AO468" s="446" t="n"/>
      <c r="AP468" s="445" t="n"/>
      <c r="AQ468" s="445" t="n"/>
      <c r="AR468" s="2523" t="n"/>
      <c r="AS468" s="2628" t="n"/>
      <c r="AT468" s="440" t="n"/>
      <c r="AU468" s="440" t="n"/>
      <c r="BC468" s="3224" t="n"/>
      <c r="BL468" s="2061" t="n"/>
    </row>
    <row r="469" ht="15" customHeight="1" s="2885">
      <c r="A469" s="440" t="n"/>
      <c r="B469" s="1196" t="n"/>
      <c r="C469" s="440" t="n"/>
      <c r="D469" s="440" t="n"/>
      <c r="E469" s="2237" t="n"/>
      <c r="F469" s="446" t="n"/>
      <c r="G469" s="446" t="n"/>
      <c r="H469" s="446" t="n"/>
      <c r="I469" s="446" t="n"/>
      <c r="J469" s="446" t="n"/>
      <c r="K469" s="446" t="n"/>
      <c r="L469" s="446" t="n"/>
      <c r="M469" s="446" t="n"/>
      <c r="N469" s="446" t="n"/>
      <c r="O469" s="446" t="n"/>
      <c r="P469" s="446" t="n"/>
      <c r="Q469" s="446" t="n"/>
      <c r="R469" s="446" t="n"/>
      <c r="S469" s="446" t="n"/>
      <c r="T469" s="446" t="n"/>
      <c r="U469" s="446" t="n"/>
      <c r="V469" s="446" t="n"/>
      <c r="W469" s="446" t="n"/>
      <c r="X469" s="446" t="n"/>
      <c r="Y469" s="446" t="n"/>
      <c r="Z469" s="446" t="n"/>
      <c r="AA469" s="446" t="n"/>
      <c r="AB469" s="446" t="n"/>
      <c r="AC469" s="446" t="n"/>
      <c r="AD469" s="446" t="n"/>
      <c r="AE469" s="446" t="n"/>
      <c r="AF469" s="446" t="n"/>
      <c r="AG469" s="446" t="n"/>
      <c r="AH469" s="446" t="n"/>
      <c r="AI469" s="446" t="n"/>
      <c r="AJ469" s="446" t="n"/>
      <c r="AK469" s="446" t="n"/>
      <c r="AL469" s="446" t="n"/>
      <c r="AM469" s="446" t="n"/>
      <c r="AN469" s="446" t="n"/>
      <c r="AO469" s="446" t="n"/>
      <c r="AP469" s="445" t="n"/>
      <c r="AQ469" s="445" t="n"/>
      <c r="AR469" s="2523" t="n"/>
      <c r="AS469" s="2628" t="n"/>
      <c r="AT469" s="440" t="n"/>
      <c r="AU469" s="440" t="n"/>
      <c r="BC469" s="3224" t="n"/>
      <c r="BL469" s="2061" t="n"/>
    </row>
    <row r="470" ht="15" customHeight="1" s="2885">
      <c r="A470" s="440" t="n"/>
      <c r="B470" s="1196" t="n"/>
      <c r="C470" s="440" t="n"/>
      <c r="D470" s="440" t="n"/>
      <c r="E470" s="2237" t="n"/>
      <c r="F470" s="446" t="n"/>
      <c r="G470" s="446" t="n"/>
      <c r="H470" s="446" t="n"/>
      <c r="I470" s="446" t="n"/>
      <c r="J470" s="446" t="n"/>
      <c r="K470" s="446" t="n"/>
      <c r="L470" s="446" t="n"/>
      <c r="M470" s="446" t="n"/>
      <c r="N470" s="446" t="n"/>
      <c r="O470" s="446" t="n"/>
      <c r="P470" s="446" t="n"/>
      <c r="Q470" s="446" t="n"/>
      <c r="R470" s="446" t="n"/>
      <c r="S470" s="446" t="n"/>
      <c r="T470" s="446" t="n"/>
      <c r="U470" s="446" t="n"/>
      <c r="V470" s="446" t="n"/>
      <c r="W470" s="446" t="n"/>
      <c r="X470" s="446" t="n"/>
      <c r="Y470" s="446" t="n"/>
      <c r="Z470" s="446" t="n"/>
      <c r="AA470" s="446" t="n"/>
      <c r="AB470" s="446" t="n"/>
      <c r="AC470" s="446" t="n"/>
      <c r="AD470" s="446" t="n"/>
      <c r="AE470" s="446" t="n"/>
      <c r="AF470" s="446" t="n"/>
      <c r="AG470" s="446" t="n"/>
      <c r="AH470" s="446" t="n"/>
      <c r="AI470" s="446" t="n"/>
      <c r="AJ470" s="446" t="n"/>
      <c r="AK470" s="446" t="n"/>
      <c r="AL470" s="446" t="n"/>
      <c r="AM470" s="446" t="n"/>
      <c r="AN470" s="446" t="n"/>
      <c r="AO470" s="446" t="n"/>
      <c r="AP470" s="445" t="n"/>
      <c r="AQ470" s="445" t="n"/>
      <c r="AR470" s="2523" t="n"/>
      <c r="AS470" s="2628" t="n"/>
      <c r="AT470" s="440" t="n"/>
      <c r="AU470" s="440" t="n"/>
      <c r="BC470" s="3224" t="n"/>
      <c r="BL470" s="2061" t="n"/>
    </row>
    <row r="471" ht="15" customHeight="1" s="2885">
      <c r="A471" s="440" t="n"/>
      <c r="B471" s="1196" t="n"/>
      <c r="C471" s="440" t="n"/>
      <c r="D471" s="440" t="n"/>
      <c r="E471" s="2237" t="n"/>
      <c r="F471" s="446" t="n"/>
      <c r="G471" s="446" t="n"/>
      <c r="H471" s="446" t="n"/>
      <c r="I471" s="446" t="n"/>
      <c r="J471" s="446" t="n"/>
      <c r="K471" s="446" t="n"/>
      <c r="L471" s="446" t="n"/>
      <c r="M471" s="446" t="n"/>
      <c r="N471" s="446" t="n"/>
      <c r="O471" s="446" t="n"/>
      <c r="P471" s="446" t="n"/>
      <c r="Q471" s="446" t="n"/>
      <c r="R471" s="446" t="n"/>
      <c r="S471" s="446" t="n"/>
      <c r="T471" s="446" t="n"/>
      <c r="U471" s="446" t="n"/>
      <c r="V471" s="446" t="n"/>
      <c r="W471" s="446" t="n"/>
      <c r="X471" s="446" t="n"/>
      <c r="Y471" s="446" t="n"/>
      <c r="Z471" s="446" t="n"/>
      <c r="AA471" s="446" t="n"/>
      <c r="AB471" s="446" t="n"/>
      <c r="AC471" s="446" t="n"/>
      <c r="AD471" s="446" t="n"/>
      <c r="AE471" s="446" t="n"/>
      <c r="AF471" s="446" t="n"/>
      <c r="AG471" s="446" t="n"/>
      <c r="AH471" s="446" t="n"/>
      <c r="AI471" s="446" t="n"/>
      <c r="AJ471" s="446" t="n"/>
      <c r="AK471" s="446" t="n"/>
      <c r="AL471" s="446" t="n"/>
      <c r="AM471" s="446" t="n"/>
      <c r="AN471" s="446" t="n"/>
      <c r="AO471" s="446" t="n"/>
      <c r="AP471" s="445" t="n"/>
      <c r="AQ471" s="445" t="n"/>
      <c r="AR471" s="2523" t="n"/>
      <c r="AS471" s="2628" t="n"/>
      <c r="AT471" s="440" t="n"/>
      <c r="AU471" s="440" t="n"/>
      <c r="BC471" s="3224" t="n"/>
      <c r="BL471" s="2061" t="n"/>
    </row>
    <row r="472" ht="15" customHeight="1" s="2885">
      <c r="A472" s="440" t="n"/>
      <c r="B472" s="1196" t="n"/>
      <c r="C472" s="440" t="n"/>
      <c r="D472" s="440" t="n"/>
      <c r="E472" s="2237" t="n"/>
      <c r="F472" s="446" t="n"/>
      <c r="G472" s="446" t="n"/>
      <c r="H472" s="446" t="n"/>
      <c r="I472" s="446" t="n"/>
      <c r="J472" s="446" t="n"/>
      <c r="K472" s="446" t="n"/>
      <c r="L472" s="446" t="n"/>
      <c r="M472" s="446" t="n"/>
      <c r="N472" s="446" t="n"/>
      <c r="O472" s="446" t="n"/>
      <c r="P472" s="446" t="n"/>
      <c r="Q472" s="446" t="n"/>
      <c r="R472" s="446" t="n"/>
      <c r="S472" s="446" t="n"/>
      <c r="T472" s="446" t="n"/>
      <c r="U472" s="446" t="n"/>
      <c r="V472" s="446" t="n"/>
      <c r="W472" s="446" t="n"/>
      <c r="X472" s="446" t="n"/>
      <c r="Y472" s="446" t="n"/>
      <c r="Z472" s="446" t="n"/>
      <c r="AA472" s="446" t="n"/>
      <c r="AB472" s="446" t="n"/>
      <c r="AC472" s="446" t="n"/>
      <c r="AD472" s="446" t="n"/>
      <c r="AE472" s="446" t="n"/>
      <c r="AF472" s="446" t="n"/>
      <c r="AG472" s="446" t="n"/>
      <c r="AH472" s="446" t="n"/>
      <c r="AI472" s="446" t="n"/>
      <c r="AJ472" s="446" t="n"/>
      <c r="AK472" s="446" t="n"/>
      <c r="AL472" s="446" t="n"/>
      <c r="AM472" s="446" t="n"/>
      <c r="AN472" s="446" t="n"/>
      <c r="AO472" s="446" t="n"/>
      <c r="AP472" s="445" t="n"/>
      <c r="AQ472" s="445" t="n"/>
      <c r="AR472" s="2523" t="n"/>
      <c r="AS472" s="2628" t="n"/>
      <c r="AT472" s="440" t="n"/>
      <c r="AU472" s="440" t="n"/>
      <c r="BC472" s="3224" t="n"/>
      <c r="BL472" s="2061" t="n"/>
    </row>
    <row r="473" ht="15" customHeight="1" s="2885">
      <c r="A473" s="440" t="n"/>
      <c r="B473" s="1196" t="n"/>
      <c r="C473" s="440" t="n"/>
      <c r="D473" s="440" t="n"/>
      <c r="E473" s="2237" t="n"/>
      <c r="F473" s="446" t="n"/>
      <c r="G473" s="446" t="n"/>
      <c r="H473" s="446" t="n"/>
      <c r="I473" s="446" t="n"/>
      <c r="J473" s="446" t="n"/>
      <c r="K473" s="446" t="n"/>
      <c r="L473" s="446" t="n"/>
      <c r="M473" s="446" t="n"/>
      <c r="N473" s="446" t="n"/>
      <c r="O473" s="446" t="n"/>
      <c r="P473" s="446" t="n"/>
      <c r="Q473" s="446" t="n"/>
      <c r="R473" s="446" t="n"/>
      <c r="S473" s="446" t="n"/>
      <c r="T473" s="446" t="n"/>
      <c r="U473" s="446" t="n"/>
      <c r="V473" s="446" t="n"/>
      <c r="W473" s="446" t="n"/>
      <c r="X473" s="446" t="n"/>
      <c r="Y473" s="446" t="n"/>
      <c r="Z473" s="446" t="n"/>
      <c r="AA473" s="446" t="n"/>
      <c r="AB473" s="446" t="n"/>
      <c r="AC473" s="446" t="n"/>
      <c r="AD473" s="446" t="n"/>
      <c r="AE473" s="446" t="n"/>
      <c r="AF473" s="446" t="n"/>
      <c r="AG473" s="446" t="n"/>
      <c r="AH473" s="446" t="n"/>
      <c r="AI473" s="446" t="n"/>
      <c r="AJ473" s="446" t="n"/>
      <c r="AK473" s="446" t="n"/>
      <c r="AL473" s="446" t="n"/>
      <c r="AM473" s="446" t="n"/>
      <c r="AN473" s="446" t="n"/>
      <c r="AO473" s="446" t="n"/>
      <c r="AP473" s="445" t="n"/>
      <c r="AQ473" s="445" t="n"/>
      <c r="AR473" s="2523" t="n"/>
      <c r="AS473" s="2628" t="n"/>
      <c r="AT473" s="440" t="n"/>
      <c r="AU473" s="440" t="n"/>
      <c r="BC473" s="3224" t="n"/>
      <c r="BL473" s="2061" t="n"/>
    </row>
    <row r="474" ht="15" customHeight="1" s="2885">
      <c r="A474" s="440" t="n"/>
      <c r="B474" s="1196" t="n"/>
      <c r="C474" s="440" t="n"/>
      <c r="D474" s="440" t="n"/>
      <c r="E474" s="2237" t="n"/>
      <c r="F474" s="446" t="n"/>
      <c r="G474" s="446" t="n"/>
      <c r="H474" s="446" t="n"/>
      <c r="I474" s="446" t="n"/>
      <c r="J474" s="446" t="n"/>
      <c r="K474" s="446" t="n"/>
      <c r="L474" s="446" t="n"/>
      <c r="M474" s="446" t="n"/>
      <c r="N474" s="446" t="n"/>
      <c r="O474" s="446" t="n"/>
      <c r="P474" s="446" t="n"/>
      <c r="Q474" s="446" t="n"/>
      <c r="R474" s="446" t="n"/>
      <c r="S474" s="446" t="n"/>
      <c r="T474" s="446" t="n"/>
      <c r="U474" s="446" t="n"/>
      <c r="V474" s="446" t="n"/>
      <c r="W474" s="446" t="n"/>
      <c r="X474" s="446" t="n"/>
      <c r="Y474" s="446" t="n"/>
      <c r="Z474" s="446" t="n"/>
      <c r="AA474" s="446" t="n"/>
      <c r="AB474" s="446" t="n"/>
      <c r="AC474" s="446" t="n"/>
      <c r="AD474" s="446" t="n"/>
      <c r="AE474" s="446" t="n"/>
      <c r="AF474" s="446" t="n"/>
      <c r="AG474" s="446" t="n"/>
      <c r="AH474" s="446" t="n"/>
      <c r="AI474" s="446" t="n"/>
      <c r="AJ474" s="446" t="n"/>
      <c r="AK474" s="446" t="n"/>
      <c r="AL474" s="446" t="n"/>
      <c r="AM474" s="446" t="n"/>
      <c r="AN474" s="446" t="n"/>
      <c r="AO474" s="446" t="n"/>
      <c r="AP474" s="445" t="n"/>
      <c r="AQ474" s="445" t="n"/>
      <c r="AR474" s="2523" t="n"/>
      <c r="AS474" s="2628" t="n"/>
      <c r="AT474" s="440" t="n"/>
      <c r="AU474" s="440" t="n"/>
      <c r="BC474" s="3224" t="n"/>
      <c r="BL474" s="2061" t="n"/>
    </row>
    <row r="475" ht="15" customHeight="1" s="2885">
      <c r="A475" s="440" t="n"/>
      <c r="B475" s="1196" t="n"/>
      <c r="C475" s="440" t="n"/>
      <c r="D475" s="440" t="n"/>
      <c r="E475" s="2237" t="n"/>
      <c r="F475" s="446" t="n"/>
      <c r="G475" s="446" t="n"/>
      <c r="H475" s="446" t="n"/>
      <c r="I475" s="446" t="n"/>
      <c r="J475" s="446" t="n"/>
      <c r="K475" s="446" t="n"/>
      <c r="L475" s="446" t="n"/>
      <c r="M475" s="446" t="n"/>
      <c r="N475" s="446" t="n"/>
      <c r="O475" s="446" t="n"/>
      <c r="P475" s="446" t="n"/>
      <c r="Q475" s="446" t="n"/>
      <c r="R475" s="446" t="n"/>
      <c r="S475" s="446" t="n"/>
      <c r="T475" s="446" t="n"/>
      <c r="U475" s="446" t="n"/>
      <c r="V475" s="446" t="n"/>
      <c r="W475" s="446" t="n"/>
      <c r="X475" s="446" t="n"/>
      <c r="Y475" s="446" t="n"/>
      <c r="Z475" s="446" t="n"/>
      <c r="AA475" s="446" t="n"/>
      <c r="AB475" s="446" t="n"/>
      <c r="AC475" s="446" t="n"/>
      <c r="AD475" s="446" t="n"/>
      <c r="AE475" s="446" t="n"/>
      <c r="AF475" s="446" t="n"/>
      <c r="AG475" s="446" t="n"/>
      <c r="AH475" s="446" t="n"/>
      <c r="AI475" s="446" t="n"/>
      <c r="AJ475" s="446" t="n"/>
      <c r="AK475" s="446" t="n"/>
      <c r="AL475" s="446" t="n"/>
      <c r="AM475" s="446" t="n"/>
      <c r="AN475" s="446" t="n"/>
      <c r="AO475" s="446" t="n"/>
      <c r="AP475" s="445" t="n"/>
      <c r="AQ475" s="445" t="n"/>
      <c r="AR475" s="2523" t="n"/>
      <c r="AS475" s="2628" t="n"/>
      <c r="AT475" s="440" t="n"/>
      <c r="AU475" s="440" t="n"/>
      <c r="BC475" s="3224" t="n"/>
      <c r="BL475" s="2061" t="n"/>
    </row>
    <row r="476" ht="15" customHeight="1" s="2885">
      <c r="A476" s="440" t="n"/>
      <c r="B476" s="1196" t="n"/>
      <c r="C476" s="440" t="n"/>
      <c r="D476" s="440" t="n"/>
      <c r="E476" s="2235" t="n"/>
      <c r="F476" s="2060" t="n"/>
      <c r="G476" s="2060" t="n"/>
      <c r="H476" s="2060" t="n"/>
      <c r="I476" s="2060" t="n"/>
      <c r="J476" s="2060" t="n"/>
      <c r="K476" s="2060" t="n"/>
      <c r="L476" s="2060" t="n"/>
      <c r="M476" s="2060" t="n"/>
      <c r="N476" s="2060" t="n"/>
      <c r="O476" s="2060" t="n"/>
      <c r="P476" s="2060" t="n"/>
      <c r="Q476" s="2060" t="n"/>
      <c r="R476" s="2060" t="n"/>
      <c r="S476" s="2060" t="n"/>
      <c r="T476" s="2060" t="n"/>
      <c r="U476" s="2060" t="n"/>
      <c r="V476" s="2060" t="n"/>
      <c r="W476" s="2060" t="n"/>
      <c r="X476" s="2060" t="n"/>
      <c r="Y476" s="2060" t="n"/>
      <c r="Z476" s="2060" t="n"/>
      <c r="AA476" s="2060" t="n"/>
      <c r="AB476" s="2060" t="n"/>
      <c r="AC476" s="2060" t="n"/>
      <c r="AD476" s="2060" t="n"/>
      <c r="AE476" s="2060" t="n"/>
      <c r="AF476" s="2060" t="n"/>
      <c r="AG476" s="2060" t="n"/>
      <c r="AH476" s="2060" t="n"/>
      <c r="AI476" s="2060" t="n"/>
      <c r="AJ476" s="2060" t="n"/>
      <c r="AK476" s="2060" t="n"/>
      <c r="AL476" s="2060" t="n"/>
      <c r="AM476" s="2060" t="n"/>
      <c r="AN476" s="2060" t="n"/>
      <c r="AO476" s="2060" t="n"/>
      <c r="AP476" s="445" t="n"/>
      <c r="AQ476" s="445" t="n"/>
      <c r="AR476" s="2523" t="n"/>
      <c r="AS476" s="2519" t="n"/>
      <c r="AT476" s="440" t="n"/>
      <c r="AU476" s="440" t="n"/>
      <c r="BC476" s="3224" t="n"/>
      <c r="BL476" s="2061" t="n"/>
    </row>
    <row r="477" ht="15" customHeight="1" s="2885">
      <c r="A477" s="440" t="n"/>
      <c r="B477" s="1196" t="n"/>
      <c r="C477" s="440" t="n"/>
      <c r="D477" s="440" t="n"/>
      <c r="E477" s="2235" t="n"/>
      <c r="F477" s="446" t="n"/>
      <c r="G477" s="446" t="n"/>
      <c r="H477" s="446" t="n"/>
      <c r="I477" s="446" t="n"/>
      <c r="J477" s="446" t="n"/>
      <c r="K477" s="446" t="n"/>
      <c r="L477" s="446" t="n"/>
      <c r="M477" s="446" t="n"/>
      <c r="N477" s="446" t="n"/>
      <c r="O477" s="446" t="n"/>
      <c r="P477" s="446" t="n"/>
      <c r="Q477" s="446" t="n"/>
      <c r="R477" s="446" t="n"/>
      <c r="S477" s="446" t="n"/>
      <c r="T477" s="446" t="n"/>
      <c r="U477" s="446" t="n"/>
      <c r="V477" s="446" t="n"/>
      <c r="W477" s="446" t="n"/>
      <c r="X477" s="446" t="n"/>
      <c r="Y477" s="446" t="n"/>
      <c r="Z477" s="446" t="n"/>
      <c r="AA477" s="446" t="n"/>
      <c r="AB477" s="446" t="n"/>
      <c r="AC477" s="446" t="n"/>
      <c r="AD477" s="446" t="n"/>
      <c r="AE477" s="446" t="n"/>
      <c r="AF477" s="446" t="n"/>
      <c r="AG477" s="446" t="n"/>
      <c r="AH477" s="446" t="n"/>
      <c r="AI477" s="446" t="n"/>
      <c r="AJ477" s="446" t="n"/>
      <c r="AK477" s="446" t="n"/>
      <c r="AL477" s="446" t="n"/>
      <c r="AM477" s="446" t="n"/>
      <c r="AN477" s="446" t="n"/>
      <c r="AO477" s="446" t="n"/>
      <c r="AP477" s="445" t="n"/>
      <c r="AQ477" s="445" t="n"/>
      <c r="AR477" s="2523" t="n"/>
      <c r="AS477" s="2519" t="n"/>
      <c r="AT477" s="440" t="n"/>
      <c r="AU477" s="440" t="n"/>
      <c r="BC477" s="3224" t="n"/>
      <c r="BL477" s="2061" t="n"/>
    </row>
    <row r="478" ht="15" customHeight="1" s="2885">
      <c r="A478" s="440" t="n"/>
      <c r="B478" s="1196" t="n"/>
      <c r="C478" s="440" t="n"/>
      <c r="D478" s="440" t="n"/>
      <c r="E478" s="2237" t="n"/>
      <c r="F478" s="446" t="n"/>
      <c r="G478" s="446" t="n"/>
      <c r="H478" s="446" t="n"/>
      <c r="I478" s="446" t="n"/>
      <c r="J478" s="446" t="n"/>
      <c r="K478" s="446" t="n"/>
      <c r="L478" s="446" t="n"/>
      <c r="M478" s="446" t="n"/>
      <c r="N478" s="446" t="n"/>
      <c r="O478" s="446" t="n"/>
      <c r="P478" s="446" t="n"/>
      <c r="Q478" s="446" t="n"/>
      <c r="R478" s="446" t="n"/>
      <c r="S478" s="446" t="n"/>
      <c r="T478" s="446" t="n"/>
      <c r="U478" s="446" t="n"/>
      <c r="V478" s="446" t="n"/>
      <c r="W478" s="446" t="n"/>
      <c r="X478" s="446" t="n"/>
      <c r="Y478" s="446" t="n"/>
      <c r="Z478" s="446" t="n"/>
      <c r="AA478" s="446" t="n"/>
      <c r="AB478" s="446" t="n"/>
      <c r="AC478" s="446" t="n"/>
      <c r="AD478" s="446" t="n"/>
      <c r="AE478" s="446" t="n"/>
      <c r="AF478" s="446" t="n"/>
      <c r="AG478" s="446" t="n"/>
      <c r="AH478" s="446" t="n"/>
      <c r="AI478" s="446" t="n"/>
      <c r="AJ478" s="446" t="n"/>
      <c r="AK478" s="446" t="n"/>
      <c r="AL478" s="446" t="n"/>
      <c r="AM478" s="446" t="n"/>
      <c r="AN478" s="446" t="n"/>
      <c r="AO478" s="446" t="n"/>
      <c r="AP478" s="445" t="n"/>
      <c r="AQ478" s="445" t="n"/>
      <c r="AR478" s="2523" t="n"/>
      <c r="AS478" s="2628" t="n"/>
      <c r="AT478" s="440" t="n"/>
      <c r="AU478" s="440" t="n"/>
      <c r="BC478" s="3224" t="n"/>
      <c r="BL478" s="2061" t="n"/>
    </row>
    <row r="479" ht="15" customHeight="1" s="2885">
      <c r="A479" s="440" t="n"/>
      <c r="B479" s="1196" t="n"/>
      <c r="C479" s="440" t="n"/>
      <c r="D479" s="440" t="n"/>
      <c r="E479" s="2237" t="n"/>
      <c r="F479" s="446" t="n"/>
      <c r="G479" s="446" t="n"/>
      <c r="H479" s="446" t="n"/>
      <c r="I479" s="446" t="n"/>
      <c r="J479" s="446" t="n"/>
      <c r="K479" s="446" t="n"/>
      <c r="L479" s="446" t="n"/>
      <c r="M479" s="446" t="n"/>
      <c r="N479" s="446" t="n"/>
      <c r="O479" s="446" t="n"/>
      <c r="P479" s="446" t="n"/>
      <c r="Q479" s="446" t="n"/>
      <c r="R479" s="446" t="n"/>
      <c r="S479" s="446" t="n"/>
      <c r="T479" s="446" t="n"/>
      <c r="U479" s="446" t="n"/>
      <c r="V479" s="446" t="n"/>
      <c r="W479" s="446" t="n"/>
      <c r="X479" s="446" t="n"/>
      <c r="Y479" s="446" t="n"/>
      <c r="Z479" s="446" t="n"/>
      <c r="AA479" s="446" t="n"/>
      <c r="AB479" s="446" t="n"/>
      <c r="AC479" s="446" t="n"/>
      <c r="AD479" s="446" t="n"/>
      <c r="AE479" s="446" t="n"/>
      <c r="AF479" s="446" t="n"/>
      <c r="AG479" s="446" t="n"/>
      <c r="AH479" s="446" t="n"/>
      <c r="AI479" s="446" t="n"/>
      <c r="AJ479" s="446" t="n"/>
      <c r="AK479" s="446" t="n"/>
      <c r="AL479" s="446" t="n"/>
      <c r="AM479" s="446" t="n"/>
      <c r="AN479" s="446" t="n"/>
      <c r="AO479" s="446" t="n"/>
      <c r="AP479" s="445" t="n"/>
      <c r="AQ479" s="445" t="n"/>
      <c r="AR479" s="2523" t="n"/>
      <c r="AS479" s="2628" t="n"/>
      <c r="AT479" s="440" t="n"/>
      <c r="AU479" s="440" t="n"/>
      <c r="BC479" s="3224" t="n"/>
      <c r="BL479" s="2061" t="n"/>
    </row>
    <row r="480" ht="15" customHeight="1" s="2885">
      <c r="A480" s="440" t="n"/>
      <c r="B480" s="1196" t="n"/>
      <c r="C480" s="440" t="n"/>
      <c r="D480" s="440" t="n"/>
      <c r="E480" s="2237" t="n"/>
      <c r="F480" s="446" t="n"/>
      <c r="G480" s="446" t="n"/>
      <c r="H480" s="446" t="n"/>
      <c r="I480" s="446" t="n"/>
      <c r="J480" s="446" t="n"/>
      <c r="K480" s="446" t="n"/>
      <c r="L480" s="446" t="n"/>
      <c r="M480" s="446" t="n"/>
      <c r="N480" s="446" t="n"/>
      <c r="O480" s="446" t="n"/>
      <c r="P480" s="446" t="n"/>
      <c r="Q480" s="446" t="n"/>
      <c r="R480" s="446" t="n"/>
      <c r="S480" s="446" t="n"/>
      <c r="T480" s="446" t="n"/>
      <c r="U480" s="446" t="n"/>
      <c r="V480" s="446" t="n"/>
      <c r="W480" s="446" t="n"/>
      <c r="X480" s="446" t="n"/>
      <c r="Y480" s="446" t="n"/>
      <c r="Z480" s="446" t="n"/>
      <c r="AA480" s="446" t="n"/>
      <c r="AB480" s="446" t="n"/>
      <c r="AC480" s="446" t="n"/>
      <c r="AD480" s="446" t="n"/>
      <c r="AE480" s="446" t="n"/>
      <c r="AF480" s="446" t="n"/>
      <c r="AG480" s="446" t="n"/>
      <c r="AH480" s="446" t="n"/>
      <c r="AI480" s="446" t="n"/>
      <c r="AJ480" s="446" t="n"/>
      <c r="AK480" s="446" t="n"/>
      <c r="AL480" s="446" t="n"/>
      <c r="AM480" s="446" t="n"/>
      <c r="AN480" s="446" t="n"/>
      <c r="AO480" s="446" t="n"/>
      <c r="AP480" s="445" t="n"/>
      <c r="AQ480" s="445" t="n"/>
      <c r="AR480" s="2523" t="n"/>
      <c r="AS480" s="2628" t="n"/>
      <c r="AT480" s="440" t="n"/>
      <c r="AU480" s="440" t="n"/>
      <c r="BC480" s="3224" t="n"/>
      <c r="BL480" s="2061" t="n"/>
    </row>
    <row r="481" ht="15" customHeight="1" s="2885">
      <c r="A481" s="440" t="n"/>
      <c r="B481" s="1196" t="n"/>
      <c r="C481" s="440" t="n"/>
      <c r="D481" s="440" t="n"/>
      <c r="E481" s="2237" t="n"/>
      <c r="F481" s="446" t="n"/>
      <c r="G481" s="446" t="n"/>
      <c r="H481" s="446" t="n"/>
      <c r="I481" s="446" t="n"/>
      <c r="J481" s="446" t="n"/>
      <c r="K481" s="446" t="n"/>
      <c r="L481" s="446" t="n"/>
      <c r="M481" s="446" t="n"/>
      <c r="N481" s="446" t="n"/>
      <c r="O481" s="446" t="n"/>
      <c r="P481" s="446" t="n"/>
      <c r="Q481" s="446" t="n"/>
      <c r="R481" s="446" t="n"/>
      <c r="S481" s="446" t="n"/>
      <c r="T481" s="446" t="n"/>
      <c r="U481" s="446" t="n"/>
      <c r="V481" s="446" t="n"/>
      <c r="W481" s="446" t="n"/>
      <c r="X481" s="446" t="n"/>
      <c r="Y481" s="446" t="n"/>
      <c r="Z481" s="446" t="n"/>
      <c r="AA481" s="446" t="n"/>
      <c r="AB481" s="446" t="n"/>
      <c r="AC481" s="446" t="n"/>
      <c r="AD481" s="446" t="n"/>
      <c r="AE481" s="446" t="n"/>
      <c r="AF481" s="446" t="n"/>
      <c r="AG481" s="446" t="n"/>
      <c r="AH481" s="446" t="n"/>
      <c r="AI481" s="446" t="n"/>
      <c r="AJ481" s="446" t="n"/>
      <c r="AK481" s="446" t="n"/>
      <c r="AL481" s="446" t="n"/>
      <c r="AM481" s="446" t="n"/>
      <c r="AN481" s="446" t="n"/>
      <c r="AO481" s="446" t="n"/>
      <c r="AP481" s="445" t="n"/>
      <c r="AQ481" s="445" t="n"/>
      <c r="AR481" s="2523" t="n"/>
      <c r="AS481" s="2628" t="n"/>
      <c r="AT481" s="440" t="n"/>
      <c r="AU481" s="440" t="n"/>
      <c r="BC481" s="3224" t="n"/>
      <c r="BL481" s="2061" t="n"/>
    </row>
    <row r="482" ht="15" customHeight="1" s="2885">
      <c r="A482" s="440" t="n"/>
      <c r="B482" s="1196" t="n"/>
      <c r="C482" s="440" t="n"/>
      <c r="D482" s="440" t="n"/>
      <c r="E482" s="2235" t="n"/>
      <c r="F482" s="2060" t="n"/>
      <c r="G482" s="2060" t="n"/>
      <c r="H482" s="2060" t="n"/>
      <c r="I482" s="2060" t="n"/>
      <c r="J482" s="2060" t="n"/>
      <c r="K482" s="2060" t="n"/>
      <c r="L482" s="2060" t="n"/>
      <c r="M482" s="2060" t="n"/>
      <c r="N482" s="2060" t="n"/>
      <c r="O482" s="2060" t="n"/>
      <c r="P482" s="2060" t="n"/>
      <c r="Q482" s="2060" t="n"/>
      <c r="R482" s="2060" t="n"/>
      <c r="S482" s="2060" t="n"/>
      <c r="T482" s="2060" t="n"/>
      <c r="U482" s="2060" t="n"/>
      <c r="V482" s="2060" t="n"/>
      <c r="W482" s="2060" t="n"/>
      <c r="X482" s="2060" t="n"/>
      <c r="Y482" s="2060" t="n"/>
      <c r="Z482" s="2060" t="n"/>
      <c r="AA482" s="2060" t="n"/>
      <c r="AB482" s="2060" t="n"/>
      <c r="AC482" s="2060" t="n"/>
      <c r="AD482" s="2060" t="n"/>
      <c r="AE482" s="2060" t="n"/>
      <c r="AF482" s="2060" t="n"/>
      <c r="AG482" s="2060" t="n"/>
      <c r="AH482" s="2060" t="n"/>
      <c r="AI482" s="2060" t="n"/>
      <c r="AJ482" s="2060" t="n"/>
      <c r="AK482" s="2060" t="n"/>
      <c r="AL482" s="2060" t="n"/>
      <c r="AM482" s="2060" t="n"/>
      <c r="AN482" s="2060" t="n"/>
      <c r="AO482" s="2060" t="n"/>
      <c r="AP482" s="445" t="n"/>
      <c r="AQ482" s="445" t="n"/>
      <c r="AR482" s="2523" t="n"/>
      <c r="AS482" s="2519" t="n"/>
      <c r="AT482" s="440" t="n"/>
      <c r="AU482" s="440" t="n"/>
      <c r="BC482" s="3224" t="n"/>
      <c r="BL482" s="2061" t="n"/>
    </row>
    <row r="483" ht="15" customHeight="1" s="2885">
      <c r="A483" s="440" t="n"/>
      <c r="B483" s="1196" t="n"/>
      <c r="C483" s="440" t="n"/>
      <c r="D483" s="440" t="n"/>
      <c r="E483" s="2235" t="n"/>
      <c r="F483" s="2060" t="n"/>
      <c r="G483" s="2060" t="n"/>
      <c r="H483" s="2060" t="n"/>
      <c r="I483" s="2060" t="n"/>
      <c r="J483" s="2060" t="n"/>
      <c r="K483" s="2060" t="n"/>
      <c r="L483" s="2060" t="n"/>
      <c r="M483" s="2060" t="n"/>
      <c r="N483" s="2060" t="n"/>
      <c r="O483" s="2060" t="n"/>
      <c r="P483" s="2060" t="n"/>
      <c r="Q483" s="2060" t="n"/>
      <c r="R483" s="2060" t="n"/>
      <c r="S483" s="2060" t="n"/>
      <c r="T483" s="2060" t="n"/>
      <c r="U483" s="2060" t="n"/>
      <c r="V483" s="2060" t="n"/>
      <c r="W483" s="2060" t="n"/>
      <c r="X483" s="2060" t="n"/>
      <c r="Y483" s="2060" t="n"/>
      <c r="Z483" s="2060" t="n"/>
      <c r="AA483" s="2060" t="n"/>
      <c r="AB483" s="2060" t="n"/>
      <c r="AC483" s="2060" t="n"/>
      <c r="AD483" s="2060" t="n"/>
      <c r="AE483" s="2060" t="n"/>
      <c r="AF483" s="2060" t="n"/>
      <c r="AG483" s="2060" t="n"/>
      <c r="AH483" s="2060" t="n"/>
      <c r="AI483" s="2060" t="n"/>
      <c r="AJ483" s="2060" t="n"/>
      <c r="AK483" s="2060" t="n"/>
      <c r="AL483" s="2060" t="n"/>
      <c r="AM483" s="2060" t="n"/>
      <c r="AN483" s="2060" t="n"/>
      <c r="AO483" s="2060" t="n"/>
      <c r="AP483" s="445" t="n"/>
      <c r="AQ483" s="445" t="n"/>
      <c r="AR483" s="2523" t="n"/>
      <c r="AS483" s="2519" t="n"/>
      <c r="AT483" s="440" t="n"/>
      <c r="AU483" s="440" t="n"/>
      <c r="BC483" s="3224" t="n"/>
      <c r="BL483" s="2061" t="n"/>
    </row>
    <row r="484" ht="15" customHeight="1" s="2885">
      <c r="A484" s="440" t="n"/>
      <c r="B484" s="1196" t="n"/>
      <c r="C484" s="440" t="n"/>
      <c r="D484" s="440" t="n"/>
      <c r="E484" s="2237" t="n"/>
      <c r="F484" s="446" t="n"/>
      <c r="G484" s="446" t="n"/>
      <c r="H484" s="446" t="n"/>
      <c r="I484" s="446" t="n"/>
      <c r="J484" s="446" t="n"/>
      <c r="K484" s="446" t="n"/>
      <c r="L484" s="446" t="n"/>
      <c r="M484" s="446" t="n"/>
      <c r="N484" s="446" t="n"/>
      <c r="O484" s="446" t="n"/>
      <c r="P484" s="446" t="n"/>
      <c r="Q484" s="446" t="n"/>
      <c r="R484" s="446" t="n"/>
      <c r="S484" s="446" t="n"/>
      <c r="T484" s="446" t="n"/>
      <c r="U484" s="446" t="n"/>
      <c r="V484" s="446" t="n"/>
      <c r="W484" s="446" t="n"/>
      <c r="X484" s="446" t="n"/>
      <c r="Y484" s="446" t="n"/>
      <c r="Z484" s="446" t="n"/>
      <c r="AA484" s="446" t="n"/>
      <c r="AB484" s="446" t="n"/>
      <c r="AC484" s="446" t="n"/>
      <c r="AD484" s="446" t="n"/>
      <c r="AE484" s="446" t="n"/>
      <c r="AF484" s="446" t="n"/>
      <c r="AG484" s="446" t="n"/>
      <c r="AH484" s="446" t="n"/>
      <c r="AI484" s="446" t="n"/>
      <c r="AJ484" s="446" t="n"/>
      <c r="AK484" s="446" t="n"/>
      <c r="AL484" s="446" t="n"/>
      <c r="AM484" s="446" t="n"/>
      <c r="AN484" s="446" t="n"/>
      <c r="AO484" s="446" t="n"/>
      <c r="AP484" s="445" t="n"/>
      <c r="AQ484" s="445" t="n"/>
      <c r="AR484" s="2523" t="n"/>
      <c r="AS484" s="2628" t="n"/>
      <c r="AT484" s="440" t="n"/>
      <c r="AU484" s="440" t="n"/>
      <c r="BC484" s="3224" t="n"/>
      <c r="BL484" s="2061" t="n"/>
    </row>
    <row r="485" ht="15" customHeight="1" s="2885">
      <c r="A485" s="440" t="n"/>
      <c r="B485" s="1196" t="n"/>
      <c r="C485" s="440" t="n"/>
      <c r="D485" s="440" t="n"/>
      <c r="E485" s="2237" t="n"/>
      <c r="F485" s="446" t="n"/>
      <c r="G485" s="446" t="n"/>
      <c r="H485" s="446" t="n"/>
      <c r="I485" s="446" t="n"/>
      <c r="J485" s="446" t="n"/>
      <c r="K485" s="446" t="n"/>
      <c r="L485" s="446" t="n"/>
      <c r="M485" s="446" t="n"/>
      <c r="N485" s="446" t="n"/>
      <c r="O485" s="446" t="n"/>
      <c r="P485" s="446" t="n"/>
      <c r="Q485" s="446" t="n"/>
      <c r="R485" s="446" t="n"/>
      <c r="S485" s="446" t="n"/>
      <c r="T485" s="446" t="n"/>
      <c r="U485" s="446" t="n"/>
      <c r="V485" s="446" t="n"/>
      <c r="W485" s="446" t="n"/>
      <c r="X485" s="446" t="n"/>
      <c r="Y485" s="446" t="n"/>
      <c r="Z485" s="446" t="n"/>
      <c r="AA485" s="446" t="n"/>
      <c r="AB485" s="446" t="n"/>
      <c r="AC485" s="446" t="n"/>
      <c r="AD485" s="446" t="n"/>
      <c r="AE485" s="446" t="n"/>
      <c r="AF485" s="446" t="n"/>
      <c r="AG485" s="446" t="n"/>
      <c r="AH485" s="446" t="n"/>
      <c r="AI485" s="446" t="n"/>
      <c r="AJ485" s="446" t="n"/>
      <c r="AK485" s="446" t="n"/>
      <c r="AL485" s="446" t="n"/>
      <c r="AM485" s="446" t="n"/>
      <c r="AN485" s="446" t="n"/>
      <c r="AO485" s="446" t="n"/>
      <c r="AP485" s="445" t="n"/>
      <c r="AQ485" s="445" t="n"/>
      <c r="AR485" s="2523" t="n"/>
      <c r="AS485" s="2628" t="n"/>
      <c r="AT485" s="440" t="n"/>
      <c r="AU485" s="440" t="n"/>
      <c r="BC485" s="3224" t="n"/>
      <c r="BL485" s="2061" t="n"/>
    </row>
    <row r="486" ht="15" customHeight="1" s="2885">
      <c r="A486" s="440" t="n"/>
      <c r="B486" s="1196" t="n"/>
      <c r="C486" s="440" t="n"/>
      <c r="D486" s="440" t="n"/>
      <c r="E486" s="2237" t="n"/>
      <c r="F486" s="446" t="n"/>
      <c r="G486" s="446" t="n"/>
      <c r="H486" s="446" t="n"/>
      <c r="I486" s="446" t="n"/>
      <c r="J486" s="446" t="n"/>
      <c r="K486" s="446" t="n"/>
      <c r="L486" s="446" t="n"/>
      <c r="M486" s="446" t="n"/>
      <c r="N486" s="446" t="n"/>
      <c r="O486" s="446" t="n"/>
      <c r="P486" s="446" t="n"/>
      <c r="Q486" s="446" t="n"/>
      <c r="R486" s="446" t="n"/>
      <c r="S486" s="446" t="n"/>
      <c r="T486" s="446" t="n"/>
      <c r="U486" s="446" t="n"/>
      <c r="V486" s="446" t="n"/>
      <c r="W486" s="446" t="n"/>
      <c r="X486" s="446" t="n"/>
      <c r="Y486" s="446" t="n"/>
      <c r="Z486" s="446" t="n"/>
      <c r="AA486" s="446" t="n"/>
      <c r="AB486" s="446" t="n"/>
      <c r="AC486" s="446" t="n"/>
      <c r="AD486" s="446" t="n"/>
      <c r="AE486" s="446" t="n"/>
      <c r="AF486" s="446" t="n"/>
      <c r="AG486" s="446" t="n"/>
      <c r="AH486" s="446" t="n"/>
      <c r="AI486" s="446" t="n"/>
      <c r="AJ486" s="446" t="n"/>
      <c r="AK486" s="446" t="n"/>
      <c r="AL486" s="446" t="n"/>
      <c r="AM486" s="446" t="n"/>
      <c r="AN486" s="446" t="n"/>
      <c r="AO486" s="446" t="n"/>
      <c r="AP486" s="445" t="n"/>
      <c r="AQ486" s="445" t="n"/>
      <c r="AR486" s="2523" t="n"/>
      <c r="AS486" s="2628" t="n"/>
      <c r="AT486" s="440" t="n"/>
      <c r="AU486" s="440" t="n"/>
      <c r="BC486" s="3224" t="n"/>
      <c r="BL486" s="2061" t="n"/>
    </row>
    <row r="487" ht="15" customHeight="1" s="2885">
      <c r="A487" s="440" t="n"/>
      <c r="B487" s="1196" t="n"/>
      <c r="C487" s="440" t="n"/>
      <c r="D487" s="440" t="n"/>
      <c r="E487" s="2237" t="n"/>
      <c r="F487" s="446" t="n"/>
      <c r="G487" s="446" t="n"/>
      <c r="H487" s="446" t="n"/>
      <c r="I487" s="446" t="n"/>
      <c r="J487" s="446" t="n"/>
      <c r="K487" s="446" t="n"/>
      <c r="L487" s="446" t="n"/>
      <c r="M487" s="446" t="n"/>
      <c r="N487" s="446" t="n"/>
      <c r="O487" s="446" t="n"/>
      <c r="P487" s="446" t="n"/>
      <c r="Q487" s="446" t="n"/>
      <c r="R487" s="446" t="n"/>
      <c r="S487" s="446" t="n"/>
      <c r="T487" s="446" t="n"/>
      <c r="U487" s="446" t="n"/>
      <c r="V487" s="446" t="n"/>
      <c r="W487" s="446" t="n"/>
      <c r="X487" s="446" t="n"/>
      <c r="Y487" s="446" t="n"/>
      <c r="Z487" s="446" t="n"/>
      <c r="AA487" s="446" t="n"/>
      <c r="AB487" s="446" t="n"/>
      <c r="AC487" s="446" t="n"/>
      <c r="AD487" s="446" t="n"/>
      <c r="AE487" s="446" t="n"/>
      <c r="AF487" s="446" t="n"/>
      <c r="AG487" s="446" t="n"/>
      <c r="AH487" s="446" t="n"/>
      <c r="AI487" s="446" t="n"/>
      <c r="AJ487" s="446" t="n"/>
      <c r="AK487" s="446" t="n"/>
      <c r="AL487" s="446" t="n"/>
      <c r="AM487" s="446" t="n"/>
      <c r="AN487" s="446" t="n"/>
      <c r="AO487" s="446" t="n"/>
      <c r="AP487" s="445" t="n"/>
      <c r="AQ487" s="445" t="n"/>
      <c r="AR487" s="2523" t="n"/>
      <c r="AS487" s="2628" t="n"/>
      <c r="AT487" s="440" t="n"/>
      <c r="AU487" s="440" t="n"/>
      <c r="BC487" s="3224" t="n"/>
      <c r="BL487" s="2061" t="n"/>
    </row>
    <row r="488" ht="15" customHeight="1" s="2885">
      <c r="A488" s="440" t="n"/>
      <c r="B488" s="1196" t="n"/>
      <c r="C488" s="440" t="n"/>
      <c r="D488" s="440" t="n"/>
      <c r="E488" s="2237" t="n"/>
      <c r="F488" s="446" t="n"/>
      <c r="G488" s="446" t="n"/>
      <c r="H488" s="446" t="n"/>
      <c r="I488" s="446" t="n"/>
      <c r="J488" s="446" t="n"/>
      <c r="K488" s="446" t="n"/>
      <c r="L488" s="446" t="n"/>
      <c r="M488" s="446" t="n"/>
      <c r="N488" s="446" t="n"/>
      <c r="O488" s="446" t="n"/>
      <c r="P488" s="446" t="n"/>
      <c r="Q488" s="446" t="n"/>
      <c r="R488" s="446" t="n"/>
      <c r="S488" s="446" t="n"/>
      <c r="T488" s="446" t="n"/>
      <c r="U488" s="446" t="n"/>
      <c r="V488" s="446" t="n"/>
      <c r="W488" s="446" t="n"/>
      <c r="X488" s="446" t="n"/>
      <c r="Y488" s="446" t="n"/>
      <c r="Z488" s="446" t="n"/>
      <c r="AA488" s="446" t="n"/>
      <c r="AB488" s="446" t="n"/>
      <c r="AC488" s="446" t="n"/>
      <c r="AD488" s="446" t="n"/>
      <c r="AE488" s="446" t="n"/>
      <c r="AF488" s="446" t="n"/>
      <c r="AG488" s="446" t="n"/>
      <c r="AH488" s="446" t="n"/>
      <c r="AI488" s="446" t="n"/>
      <c r="AJ488" s="446" t="n"/>
      <c r="AK488" s="446" t="n"/>
      <c r="AL488" s="446" t="n"/>
      <c r="AM488" s="446" t="n"/>
      <c r="AN488" s="446" t="n"/>
      <c r="AO488" s="446" t="n"/>
      <c r="AP488" s="445" t="n"/>
      <c r="AQ488" s="445" t="n"/>
      <c r="AR488" s="2523" t="n"/>
      <c r="AS488" s="2628" t="n"/>
      <c r="AT488" s="440" t="n"/>
      <c r="AU488" s="440" t="n"/>
      <c r="BC488" s="3224" t="n"/>
      <c r="BL488" s="2061" t="n"/>
    </row>
    <row r="489" ht="15" customHeight="1" s="2885">
      <c r="A489" s="440" t="n"/>
      <c r="B489" s="1196" t="n"/>
      <c r="C489" s="440" t="n"/>
      <c r="D489" s="440" t="n"/>
      <c r="E489" s="2237" t="n"/>
      <c r="F489" s="446" t="n"/>
      <c r="G489" s="446" t="n"/>
      <c r="H489" s="446" t="n"/>
      <c r="I489" s="446" t="n"/>
      <c r="J489" s="446" t="n"/>
      <c r="K489" s="446" t="n"/>
      <c r="L489" s="446" t="n"/>
      <c r="M489" s="446" t="n"/>
      <c r="N489" s="446" t="n"/>
      <c r="O489" s="446" t="n"/>
      <c r="P489" s="446" t="n"/>
      <c r="Q489" s="446" t="n"/>
      <c r="R489" s="446" t="n"/>
      <c r="S489" s="446" t="n"/>
      <c r="T489" s="446" t="n"/>
      <c r="U489" s="446" t="n"/>
      <c r="V489" s="446" t="n"/>
      <c r="W489" s="446" t="n"/>
      <c r="X489" s="446" t="n"/>
      <c r="Y489" s="446" t="n"/>
      <c r="Z489" s="446" t="n"/>
      <c r="AA489" s="446" t="n"/>
      <c r="AB489" s="446" t="n"/>
      <c r="AC489" s="446" t="n"/>
      <c r="AD489" s="446" t="n"/>
      <c r="AE489" s="446" t="n"/>
      <c r="AF489" s="446" t="n"/>
      <c r="AG489" s="446" t="n"/>
      <c r="AH489" s="446" t="n"/>
      <c r="AI489" s="446" t="n"/>
      <c r="AJ489" s="446" t="n"/>
      <c r="AK489" s="446" t="n"/>
      <c r="AL489" s="446" t="n"/>
      <c r="AM489" s="446" t="n"/>
      <c r="AN489" s="446" t="n"/>
      <c r="AO489" s="446" t="n"/>
      <c r="AP489" s="445" t="n"/>
      <c r="AQ489" s="445" t="n"/>
      <c r="AR489" s="2523" t="n"/>
      <c r="AS489" s="2628" t="n"/>
      <c r="AT489" s="440" t="n"/>
      <c r="AU489" s="440" t="n"/>
      <c r="BC489" s="3224" t="n"/>
      <c r="BL489" s="2061" t="n"/>
    </row>
    <row r="490" ht="15" customHeight="1" s="2885">
      <c r="A490" s="440" t="n"/>
      <c r="B490" s="1196" t="n"/>
      <c r="C490" s="440" t="n"/>
      <c r="D490" s="440" t="n"/>
      <c r="E490" s="2237" t="n"/>
      <c r="F490" s="446" t="n"/>
      <c r="G490" s="446" t="n"/>
      <c r="H490" s="446" t="n"/>
      <c r="I490" s="446" t="n"/>
      <c r="J490" s="446" t="n"/>
      <c r="K490" s="446" t="n"/>
      <c r="L490" s="446" t="n"/>
      <c r="M490" s="446" t="n"/>
      <c r="N490" s="446" t="n"/>
      <c r="O490" s="446" t="n"/>
      <c r="P490" s="446" t="n"/>
      <c r="Q490" s="446" t="n"/>
      <c r="R490" s="446" t="n"/>
      <c r="S490" s="446" t="n"/>
      <c r="T490" s="446" t="n"/>
      <c r="U490" s="446" t="n"/>
      <c r="V490" s="446" t="n"/>
      <c r="W490" s="446" t="n"/>
      <c r="X490" s="446" t="n"/>
      <c r="Y490" s="446" t="n"/>
      <c r="Z490" s="446" t="n"/>
      <c r="AA490" s="446" t="n"/>
      <c r="AB490" s="446" t="n"/>
      <c r="AC490" s="446" t="n"/>
      <c r="AD490" s="446" t="n"/>
      <c r="AE490" s="446" t="n"/>
      <c r="AF490" s="446" t="n"/>
      <c r="AG490" s="446" t="n"/>
      <c r="AH490" s="446" t="n"/>
      <c r="AI490" s="446" t="n"/>
      <c r="AJ490" s="446" t="n"/>
      <c r="AK490" s="446" t="n"/>
      <c r="AL490" s="446" t="n"/>
      <c r="AM490" s="446" t="n"/>
      <c r="AN490" s="446" t="n"/>
      <c r="AO490" s="446" t="n"/>
      <c r="AP490" s="445" t="n"/>
      <c r="AQ490" s="445" t="n"/>
      <c r="AR490" s="2523" t="n"/>
      <c r="AS490" s="2628" t="n"/>
      <c r="AT490" s="445" t="n"/>
      <c r="AU490" s="440" t="n"/>
      <c r="BC490" s="3224" t="n"/>
      <c r="BL490" s="2061" t="n"/>
    </row>
    <row r="491" ht="15" customHeight="1" s="2885">
      <c r="A491" s="440" t="n"/>
      <c r="B491" s="1196" t="n"/>
      <c r="C491" s="440" t="n"/>
      <c r="D491" s="440" t="n"/>
      <c r="E491" s="2235" t="n"/>
      <c r="F491" s="2060" t="n"/>
      <c r="G491" s="2060" t="n"/>
      <c r="H491" s="2060" t="n"/>
      <c r="I491" s="2060" t="n"/>
      <c r="J491" s="2060" t="n"/>
      <c r="K491" s="2060" t="n"/>
      <c r="L491" s="2060" t="n"/>
      <c r="M491" s="2060" t="n"/>
      <c r="N491" s="2060" t="n"/>
      <c r="O491" s="2060" t="n"/>
      <c r="P491" s="2060" t="n"/>
      <c r="Q491" s="2060" t="n"/>
      <c r="R491" s="2060" t="n"/>
      <c r="S491" s="2060" t="n"/>
      <c r="T491" s="2060" t="n"/>
      <c r="U491" s="2060" t="n"/>
      <c r="V491" s="2060" t="n"/>
      <c r="W491" s="2060" t="n"/>
      <c r="X491" s="2060" t="n"/>
      <c r="Y491" s="2060" t="n"/>
      <c r="Z491" s="2060" t="n"/>
      <c r="AA491" s="2060" t="n"/>
      <c r="AB491" s="2060" t="n"/>
      <c r="AC491" s="2060" t="n"/>
      <c r="AD491" s="2060" t="n"/>
      <c r="AE491" s="2060" t="n"/>
      <c r="AF491" s="2060" t="n"/>
      <c r="AG491" s="2060" t="n"/>
      <c r="AH491" s="2060" t="n"/>
      <c r="AI491" s="2060" t="n"/>
      <c r="AJ491" s="2060" t="n"/>
      <c r="AK491" s="2060" t="n"/>
      <c r="AL491" s="2060" t="n"/>
      <c r="AM491" s="2060" t="n"/>
      <c r="AN491" s="2060" t="n"/>
      <c r="AO491" s="2060" t="n"/>
      <c r="AP491" s="445" t="n"/>
      <c r="AQ491" s="445" t="n"/>
      <c r="AR491" s="2523" t="n"/>
      <c r="AS491" s="2519" t="n"/>
      <c r="AT491" s="440" t="n"/>
      <c r="AU491" s="440" t="n"/>
      <c r="BC491" s="3224" t="n"/>
      <c r="BL491" s="2061" t="n"/>
    </row>
    <row r="492" ht="15" customHeight="1" s="2885">
      <c r="A492" s="440" t="n"/>
      <c r="B492" s="1196" t="n"/>
      <c r="C492" s="440" t="n"/>
      <c r="D492" s="440" t="n"/>
      <c r="E492" s="2235" t="n"/>
      <c r="F492" s="446" t="n"/>
      <c r="G492" s="446" t="n"/>
      <c r="H492" s="446" t="n"/>
      <c r="I492" s="446" t="n"/>
      <c r="J492" s="446" t="n"/>
      <c r="K492" s="446" t="n"/>
      <c r="L492" s="446" t="n"/>
      <c r="M492" s="446" t="n"/>
      <c r="N492" s="446" t="n"/>
      <c r="O492" s="446" t="n"/>
      <c r="P492" s="446" t="n"/>
      <c r="Q492" s="446" t="n"/>
      <c r="R492" s="446" t="n"/>
      <c r="S492" s="446" t="n"/>
      <c r="T492" s="446" t="n"/>
      <c r="U492" s="446" t="n"/>
      <c r="V492" s="446" t="n"/>
      <c r="W492" s="446" t="n"/>
      <c r="X492" s="446" t="n"/>
      <c r="Y492" s="446" t="n"/>
      <c r="Z492" s="446" t="n"/>
      <c r="AA492" s="446" t="n"/>
      <c r="AB492" s="446" t="n"/>
      <c r="AC492" s="446" t="n"/>
      <c r="AD492" s="446" t="n"/>
      <c r="AE492" s="446" t="n"/>
      <c r="AF492" s="446" t="n"/>
      <c r="AG492" s="446" t="n"/>
      <c r="AH492" s="446" t="n"/>
      <c r="AI492" s="446" t="n"/>
      <c r="AJ492" s="446" t="n"/>
      <c r="AK492" s="446" t="n"/>
      <c r="AL492" s="446" t="n"/>
      <c r="AM492" s="446" t="n"/>
      <c r="AN492" s="446" t="n"/>
      <c r="AO492" s="446" t="n"/>
      <c r="AP492" s="445" t="n"/>
      <c r="AQ492" s="445" t="n"/>
      <c r="AR492" s="2523" t="n"/>
      <c r="AS492" s="2519" t="n"/>
      <c r="AT492" s="440" t="n"/>
      <c r="AU492" s="440" t="n"/>
      <c r="BC492" s="3224" t="n"/>
      <c r="BL492" s="2061" t="n"/>
    </row>
    <row r="493" ht="15" customHeight="1" s="2885">
      <c r="A493" s="440" t="n"/>
      <c r="B493" s="1196" t="n"/>
      <c r="C493" s="440" t="n"/>
      <c r="D493" s="440" t="n"/>
      <c r="E493" s="2235" t="n"/>
      <c r="F493" s="446" t="n"/>
      <c r="G493" s="446" t="n"/>
      <c r="H493" s="446" t="n"/>
      <c r="I493" s="446" t="n"/>
      <c r="J493" s="446" t="n"/>
      <c r="K493" s="446" t="n"/>
      <c r="L493" s="446" t="n"/>
      <c r="M493" s="446" t="n"/>
      <c r="N493" s="446" t="n"/>
      <c r="O493" s="446" t="n"/>
      <c r="P493" s="446" t="n"/>
      <c r="Q493" s="446" t="n"/>
      <c r="R493" s="446" t="n"/>
      <c r="S493" s="446" t="n"/>
      <c r="T493" s="446" t="n"/>
      <c r="U493" s="446" t="n"/>
      <c r="V493" s="446" t="n"/>
      <c r="W493" s="446" t="n"/>
      <c r="X493" s="446" t="n"/>
      <c r="Y493" s="446" t="n"/>
      <c r="Z493" s="446" t="n"/>
      <c r="AA493" s="446" t="n"/>
      <c r="AB493" s="446" t="n"/>
      <c r="AC493" s="446" t="n"/>
      <c r="AD493" s="446" t="n"/>
      <c r="AE493" s="446" t="n"/>
      <c r="AF493" s="446" t="n"/>
      <c r="AG493" s="446" t="n"/>
      <c r="AH493" s="446" t="n"/>
      <c r="AI493" s="446" t="n"/>
      <c r="AJ493" s="446" t="n"/>
      <c r="AK493" s="446" t="n"/>
      <c r="AL493" s="446" t="n"/>
      <c r="AM493" s="446" t="n"/>
      <c r="AN493" s="446" t="n"/>
      <c r="AO493" s="446" t="n"/>
      <c r="AP493" s="445" t="n"/>
      <c r="AQ493" s="445" t="n"/>
      <c r="AR493" s="2523" t="n"/>
      <c r="AS493" s="2519" t="n"/>
      <c r="AT493" s="440" t="n"/>
      <c r="AU493" s="440" t="n"/>
      <c r="BC493" s="3224" t="n"/>
      <c r="BL493" s="2061" t="n"/>
    </row>
    <row r="494" ht="15" customHeight="1" s="2885">
      <c r="A494" s="440" t="n"/>
      <c r="B494" s="1196" t="n"/>
      <c r="C494" s="440" t="n"/>
      <c r="D494" s="440" t="n"/>
      <c r="E494" s="2237" t="n"/>
      <c r="F494" s="446" t="n"/>
      <c r="G494" s="446" t="n"/>
      <c r="H494" s="446" t="n"/>
      <c r="I494" s="446" t="n"/>
      <c r="J494" s="446" t="n"/>
      <c r="K494" s="446" t="n"/>
      <c r="L494" s="446" t="n"/>
      <c r="M494" s="446" t="n"/>
      <c r="N494" s="446" t="n"/>
      <c r="O494" s="446" t="n"/>
      <c r="P494" s="446" t="n"/>
      <c r="Q494" s="446" t="n"/>
      <c r="R494" s="446" t="n"/>
      <c r="S494" s="446" t="n"/>
      <c r="T494" s="446" t="n"/>
      <c r="U494" s="446" t="n"/>
      <c r="V494" s="446" t="n"/>
      <c r="W494" s="446" t="n"/>
      <c r="X494" s="446" t="n"/>
      <c r="Y494" s="446" t="n"/>
      <c r="Z494" s="446" t="n"/>
      <c r="AA494" s="446" t="n"/>
      <c r="AB494" s="446" t="n"/>
      <c r="AC494" s="446" t="n"/>
      <c r="AD494" s="446" t="n"/>
      <c r="AE494" s="446" t="n"/>
      <c r="AF494" s="446" t="n"/>
      <c r="AG494" s="446" t="n"/>
      <c r="AH494" s="446" t="n"/>
      <c r="AI494" s="446" t="n"/>
      <c r="AJ494" s="446" t="n"/>
      <c r="AK494" s="446" t="n"/>
      <c r="AL494" s="446" t="n"/>
      <c r="AM494" s="446" t="n"/>
      <c r="AN494" s="446" t="n"/>
      <c r="AO494" s="446" t="n"/>
      <c r="AP494" s="445" t="n"/>
      <c r="AQ494" s="445" t="n"/>
      <c r="AR494" s="2523" t="n"/>
      <c r="AS494" s="2628" t="n"/>
      <c r="AT494" s="440" t="n"/>
      <c r="AU494" s="440" t="n"/>
      <c r="BC494" s="3224" t="n"/>
      <c r="BL494" s="2061" t="n"/>
    </row>
    <row r="495" ht="15" customHeight="1" s="2885">
      <c r="A495" s="440" t="n"/>
      <c r="B495" s="1196" t="n"/>
      <c r="C495" s="440" t="n"/>
      <c r="D495" s="440" t="n"/>
      <c r="E495" s="2237" t="n"/>
      <c r="F495" s="446" t="n"/>
      <c r="G495" s="446" t="n"/>
      <c r="H495" s="446" t="n"/>
      <c r="I495" s="446" t="n"/>
      <c r="J495" s="446" t="n"/>
      <c r="K495" s="446" t="n"/>
      <c r="L495" s="446" t="n"/>
      <c r="M495" s="446" t="n"/>
      <c r="N495" s="446" t="n"/>
      <c r="O495" s="446" t="n"/>
      <c r="P495" s="446" t="n"/>
      <c r="Q495" s="446" t="n"/>
      <c r="R495" s="446" t="n"/>
      <c r="S495" s="446" t="n"/>
      <c r="T495" s="446" t="n"/>
      <c r="U495" s="446" t="n"/>
      <c r="V495" s="446" t="n"/>
      <c r="W495" s="446" t="n"/>
      <c r="X495" s="446" t="n"/>
      <c r="Y495" s="446" t="n"/>
      <c r="Z495" s="446" t="n"/>
      <c r="AA495" s="446" t="n"/>
      <c r="AB495" s="446" t="n"/>
      <c r="AC495" s="446" t="n"/>
      <c r="AD495" s="446" t="n"/>
      <c r="AE495" s="446" t="n"/>
      <c r="AF495" s="446" t="n"/>
      <c r="AG495" s="446" t="n"/>
      <c r="AH495" s="446" t="n"/>
      <c r="AI495" s="446" t="n"/>
      <c r="AJ495" s="446" t="n"/>
      <c r="AK495" s="446" t="n"/>
      <c r="AL495" s="446" t="n"/>
      <c r="AM495" s="446" t="n"/>
      <c r="AN495" s="446" t="n"/>
      <c r="AO495" s="446" t="n"/>
      <c r="AP495" s="445" t="n"/>
      <c r="AQ495" s="445" t="n"/>
      <c r="AR495" s="2523" t="n"/>
      <c r="AS495" s="2628" t="n"/>
      <c r="AT495" s="440" t="n"/>
      <c r="AU495" s="440" t="n"/>
      <c r="BC495" s="3224" t="n"/>
      <c r="BL495" s="2061" t="n"/>
    </row>
    <row r="496" ht="15" customHeight="1" s="2885">
      <c r="A496" s="440" t="n"/>
      <c r="B496" s="1196" t="n"/>
      <c r="C496" s="440" t="n"/>
      <c r="D496" s="440" t="n"/>
      <c r="E496" s="2237" t="n"/>
      <c r="F496" s="446" t="n"/>
      <c r="G496" s="446" t="n"/>
      <c r="H496" s="446" t="n"/>
      <c r="I496" s="446" t="n"/>
      <c r="J496" s="446" t="n"/>
      <c r="K496" s="446" t="n"/>
      <c r="L496" s="446" t="n"/>
      <c r="M496" s="446" t="n"/>
      <c r="N496" s="446" t="n"/>
      <c r="O496" s="446" t="n"/>
      <c r="P496" s="446" t="n"/>
      <c r="Q496" s="446" t="n"/>
      <c r="R496" s="446" t="n"/>
      <c r="S496" s="446" t="n"/>
      <c r="T496" s="446" t="n"/>
      <c r="U496" s="446" t="n"/>
      <c r="V496" s="446" t="n"/>
      <c r="W496" s="446" t="n"/>
      <c r="X496" s="446" t="n"/>
      <c r="Y496" s="446" t="n"/>
      <c r="Z496" s="446" t="n"/>
      <c r="AA496" s="446" t="n"/>
      <c r="AB496" s="446" t="n"/>
      <c r="AC496" s="446" t="n"/>
      <c r="AD496" s="446" t="n"/>
      <c r="AE496" s="446" t="n"/>
      <c r="AF496" s="446" t="n"/>
      <c r="AG496" s="446" t="n"/>
      <c r="AH496" s="446" t="n"/>
      <c r="AI496" s="446" t="n"/>
      <c r="AJ496" s="446" t="n"/>
      <c r="AK496" s="446" t="n"/>
      <c r="AL496" s="446" t="n"/>
      <c r="AM496" s="446" t="n"/>
      <c r="AN496" s="446" t="n"/>
      <c r="AO496" s="446" t="n"/>
      <c r="AP496" s="445" t="n"/>
      <c r="AQ496" s="445" t="n"/>
      <c r="AR496" s="2523" t="n"/>
      <c r="AS496" s="2628" t="n"/>
      <c r="AT496" s="440" t="n"/>
      <c r="AU496" s="440" t="n"/>
      <c r="BC496" s="3224" t="n"/>
      <c r="BL496" s="2061" t="n"/>
    </row>
    <row r="497" ht="15" customHeight="1" s="2885">
      <c r="A497" s="440" t="n"/>
      <c r="B497" s="1196" t="n"/>
      <c r="C497" s="440" t="n"/>
      <c r="D497" s="440" t="n"/>
      <c r="E497" s="2235" t="n"/>
      <c r="F497" s="2060" t="n"/>
      <c r="G497" s="2060" t="n"/>
      <c r="H497" s="2060" t="n"/>
      <c r="I497" s="2060" t="n"/>
      <c r="J497" s="2060" t="n"/>
      <c r="K497" s="2060" t="n"/>
      <c r="L497" s="2060" t="n"/>
      <c r="M497" s="2060" t="n"/>
      <c r="N497" s="2060" t="n"/>
      <c r="O497" s="2060" t="n"/>
      <c r="P497" s="2060" t="n"/>
      <c r="Q497" s="2060" t="n"/>
      <c r="R497" s="2060" t="n"/>
      <c r="S497" s="2060" t="n"/>
      <c r="T497" s="2060" t="n"/>
      <c r="U497" s="2060" t="n"/>
      <c r="V497" s="2060" t="n"/>
      <c r="W497" s="2060" t="n"/>
      <c r="X497" s="2060" t="n"/>
      <c r="Y497" s="2060" t="n"/>
      <c r="Z497" s="2060" t="n"/>
      <c r="AA497" s="2060" t="n"/>
      <c r="AB497" s="2060" t="n"/>
      <c r="AC497" s="2060" t="n"/>
      <c r="AD497" s="2060" t="n"/>
      <c r="AE497" s="2060" t="n"/>
      <c r="AF497" s="2060" t="n"/>
      <c r="AG497" s="2060" t="n"/>
      <c r="AH497" s="2060" t="n"/>
      <c r="AI497" s="2060" t="n"/>
      <c r="AJ497" s="2060" t="n"/>
      <c r="AK497" s="2060" t="n"/>
      <c r="AL497" s="2060" t="n"/>
      <c r="AM497" s="2060" t="n"/>
      <c r="AN497" s="2060" t="n"/>
      <c r="AO497" s="2060" t="n"/>
      <c r="AP497" s="445" t="n"/>
      <c r="AQ497" s="445" t="n"/>
      <c r="AR497" s="2523" t="n"/>
      <c r="AS497" s="2519" t="n"/>
      <c r="AT497" s="440" t="n"/>
      <c r="AU497" s="440" t="n"/>
      <c r="BC497" s="3224" t="n"/>
      <c r="BL497" s="2061" t="n"/>
    </row>
    <row r="498" ht="15" customHeight="1" s="2885">
      <c r="A498" s="440" t="n"/>
      <c r="B498" s="1196" t="n"/>
      <c r="C498" s="440" t="n"/>
      <c r="D498" s="440" t="n"/>
      <c r="E498" s="2235" t="n"/>
      <c r="F498" s="446" t="n"/>
      <c r="G498" s="446" t="n"/>
      <c r="H498" s="446" t="n"/>
      <c r="I498" s="446" t="n"/>
      <c r="J498" s="446" t="n"/>
      <c r="K498" s="446" t="n"/>
      <c r="L498" s="446" t="n"/>
      <c r="M498" s="446" t="n"/>
      <c r="N498" s="446" t="n"/>
      <c r="O498" s="446" t="n"/>
      <c r="P498" s="446" t="n"/>
      <c r="Q498" s="446" t="n"/>
      <c r="R498" s="446" t="n"/>
      <c r="S498" s="446" t="n"/>
      <c r="T498" s="446" t="n"/>
      <c r="U498" s="446" t="n"/>
      <c r="V498" s="446" t="n"/>
      <c r="W498" s="446" t="n"/>
      <c r="X498" s="446" t="n"/>
      <c r="Y498" s="446" t="n"/>
      <c r="Z498" s="446" t="n"/>
      <c r="AA498" s="446" t="n"/>
      <c r="AB498" s="446" t="n"/>
      <c r="AC498" s="446" t="n"/>
      <c r="AD498" s="446" t="n"/>
      <c r="AE498" s="446" t="n"/>
      <c r="AF498" s="446" t="n"/>
      <c r="AG498" s="446" t="n"/>
      <c r="AH498" s="446" t="n"/>
      <c r="AI498" s="446" t="n"/>
      <c r="AJ498" s="446" t="n"/>
      <c r="AK498" s="446" t="n"/>
      <c r="AL498" s="446" t="n"/>
      <c r="AM498" s="446" t="n"/>
      <c r="AN498" s="446" t="n"/>
      <c r="AO498" s="446" t="n"/>
      <c r="AP498" s="445" t="n"/>
      <c r="AQ498" s="445" t="n"/>
      <c r="AR498" s="2523" t="n"/>
      <c r="AS498" s="2519" t="n"/>
      <c r="AT498" s="440" t="n"/>
      <c r="AU498" s="440" t="n"/>
      <c r="BC498" s="3224" t="n"/>
      <c r="BL498" s="2061" t="n"/>
    </row>
    <row r="499" ht="15" customHeight="1" s="2885">
      <c r="A499" s="440" t="n"/>
      <c r="B499" s="1196" t="n"/>
      <c r="C499" s="440" t="n"/>
      <c r="D499" s="440" t="n"/>
      <c r="E499" s="2237" t="n"/>
      <c r="F499" s="446" t="n"/>
      <c r="G499" s="446" t="n"/>
      <c r="H499" s="446" t="n"/>
      <c r="I499" s="446" t="n"/>
      <c r="J499" s="446" t="n"/>
      <c r="K499" s="446" t="n"/>
      <c r="L499" s="446" t="n"/>
      <c r="M499" s="446" t="n"/>
      <c r="N499" s="446" t="n"/>
      <c r="O499" s="446" t="n"/>
      <c r="P499" s="446" t="n"/>
      <c r="Q499" s="446" t="n"/>
      <c r="R499" s="446" t="n"/>
      <c r="S499" s="446" t="n"/>
      <c r="T499" s="446" t="n"/>
      <c r="U499" s="446" t="n"/>
      <c r="V499" s="446" t="n"/>
      <c r="W499" s="446" t="n"/>
      <c r="X499" s="446" t="n"/>
      <c r="Y499" s="446" t="n"/>
      <c r="Z499" s="446" t="n"/>
      <c r="AA499" s="446" t="n"/>
      <c r="AB499" s="446" t="n"/>
      <c r="AC499" s="446" t="n"/>
      <c r="AD499" s="446" t="n"/>
      <c r="AE499" s="446" t="n"/>
      <c r="AF499" s="446" t="n"/>
      <c r="AG499" s="446" t="n"/>
      <c r="AH499" s="446" t="n"/>
      <c r="AI499" s="446" t="n"/>
      <c r="AJ499" s="446" t="n"/>
      <c r="AK499" s="446" t="n"/>
      <c r="AL499" s="446" t="n"/>
      <c r="AM499" s="446" t="n"/>
      <c r="AN499" s="446" t="n"/>
      <c r="AO499" s="446" t="n"/>
      <c r="AP499" s="445" t="n"/>
      <c r="AQ499" s="445" t="n"/>
      <c r="AR499" s="2523" t="n"/>
      <c r="AS499" s="2628" t="n"/>
      <c r="AT499" s="440" t="n"/>
      <c r="AU499" s="440" t="n"/>
      <c r="BC499" s="3224" t="n"/>
      <c r="BL499" s="2061" t="n"/>
    </row>
    <row r="500" ht="15" customHeight="1" s="2885">
      <c r="A500" s="440" t="n"/>
      <c r="B500" s="1196" t="n"/>
      <c r="C500" s="440" t="n"/>
      <c r="D500" s="440" t="n"/>
      <c r="E500" s="2237" t="n"/>
      <c r="F500" s="446" t="n"/>
      <c r="G500" s="446" t="n"/>
      <c r="H500" s="446" t="n"/>
      <c r="I500" s="446" t="n"/>
      <c r="J500" s="446" t="n"/>
      <c r="K500" s="446" t="n"/>
      <c r="L500" s="446" t="n"/>
      <c r="M500" s="446" t="n"/>
      <c r="N500" s="446" t="n"/>
      <c r="O500" s="446" t="n"/>
      <c r="P500" s="446" t="n"/>
      <c r="Q500" s="446" t="n"/>
      <c r="R500" s="446" t="n"/>
      <c r="S500" s="446" t="n"/>
      <c r="T500" s="446" t="n"/>
      <c r="U500" s="446" t="n"/>
      <c r="V500" s="446" t="n"/>
      <c r="W500" s="446" t="n"/>
      <c r="X500" s="446" t="n"/>
      <c r="Y500" s="446" t="n"/>
      <c r="Z500" s="446" t="n"/>
      <c r="AA500" s="446" t="n"/>
      <c r="AB500" s="446" t="n"/>
      <c r="AC500" s="446" t="n"/>
      <c r="AD500" s="446" t="n"/>
      <c r="AE500" s="446" t="n"/>
      <c r="AF500" s="446" t="n"/>
      <c r="AG500" s="446" t="n"/>
      <c r="AH500" s="446" t="n"/>
      <c r="AI500" s="446" t="n"/>
      <c r="AJ500" s="446" t="n"/>
      <c r="AK500" s="446" t="n"/>
      <c r="AL500" s="446" t="n"/>
      <c r="AM500" s="446" t="n"/>
      <c r="AN500" s="446" t="n"/>
      <c r="AO500" s="446" t="n"/>
      <c r="AP500" s="445" t="n"/>
      <c r="AQ500" s="445" t="n"/>
      <c r="AR500" s="2523" t="n"/>
      <c r="AS500" s="2628" t="n"/>
      <c r="AT500" s="440" t="n"/>
      <c r="AU500" s="440" t="n"/>
      <c r="BC500" s="3224" t="n"/>
      <c r="BL500" s="2061" t="n"/>
    </row>
    <row r="501" ht="15" customHeight="1" s="2885">
      <c r="A501" s="440" t="n"/>
      <c r="B501" s="1196" t="n"/>
      <c r="C501" s="440" t="n"/>
      <c r="D501" s="440" t="n"/>
      <c r="E501" s="2235" t="n"/>
      <c r="F501" s="2060" t="n"/>
      <c r="G501" s="2060" t="n"/>
      <c r="H501" s="2060" t="n"/>
      <c r="I501" s="2060" t="n"/>
      <c r="J501" s="2060" t="n"/>
      <c r="K501" s="2060" t="n"/>
      <c r="L501" s="2060" t="n"/>
      <c r="M501" s="2060" t="n"/>
      <c r="N501" s="2060" t="n"/>
      <c r="O501" s="2060" t="n"/>
      <c r="P501" s="2060" t="n"/>
      <c r="Q501" s="2060" t="n"/>
      <c r="R501" s="2060" t="n"/>
      <c r="S501" s="2060" t="n"/>
      <c r="T501" s="2060" t="n"/>
      <c r="U501" s="2060" t="n"/>
      <c r="V501" s="2060" t="n"/>
      <c r="W501" s="2060" t="n"/>
      <c r="X501" s="2060" t="n"/>
      <c r="Y501" s="2060" t="n"/>
      <c r="Z501" s="2060" t="n"/>
      <c r="AA501" s="2060" t="n"/>
      <c r="AB501" s="2060" t="n"/>
      <c r="AC501" s="2060" t="n"/>
      <c r="AD501" s="2060" t="n"/>
      <c r="AE501" s="2060" t="n"/>
      <c r="AF501" s="2060" t="n"/>
      <c r="AG501" s="2060" t="n"/>
      <c r="AH501" s="2060" t="n"/>
      <c r="AI501" s="2060" t="n"/>
      <c r="AJ501" s="2060" t="n"/>
      <c r="AK501" s="2060" t="n"/>
      <c r="AL501" s="2060" t="n"/>
      <c r="AM501" s="2060" t="n"/>
      <c r="AN501" s="2060" t="n"/>
      <c r="AO501" s="2060" t="n"/>
      <c r="AP501" s="445" t="n"/>
      <c r="AQ501" s="445" t="n"/>
      <c r="AR501" s="2523" t="n"/>
      <c r="AS501" s="2519" t="n"/>
      <c r="AT501" s="440" t="n"/>
      <c r="AU501" s="440" t="n"/>
      <c r="BC501" s="3224" t="n"/>
      <c r="BL501" s="2061" t="n"/>
    </row>
    <row r="502" ht="15" customHeight="1" s="2885">
      <c r="A502" s="440" t="n"/>
      <c r="B502" s="1196" t="n"/>
      <c r="C502" s="440" t="n"/>
      <c r="D502" s="440" t="n"/>
      <c r="E502" s="2235" t="n"/>
      <c r="F502" s="446" t="n"/>
      <c r="G502" s="446" t="n"/>
      <c r="H502" s="446" t="n"/>
      <c r="I502" s="446" t="n"/>
      <c r="J502" s="446" t="n"/>
      <c r="K502" s="446" t="n"/>
      <c r="L502" s="446" t="n"/>
      <c r="M502" s="446" t="n"/>
      <c r="N502" s="446" t="n"/>
      <c r="O502" s="446" t="n"/>
      <c r="P502" s="446" t="n"/>
      <c r="Q502" s="446" t="n"/>
      <c r="R502" s="446" t="n"/>
      <c r="S502" s="446" t="n"/>
      <c r="T502" s="446" t="n"/>
      <c r="U502" s="446" t="n"/>
      <c r="V502" s="446" t="n"/>
      <c r="W502" s="446" t="n"/>
      <c r="X502" s="446" t="n"/>
      <c r="Y502" s="446" t="n"/>
      <c r="Z502" s="446" t="n"/>
      <c r="AA502" s="446" t="n"/>
      <c r="AB502" s="446" t="n"/>
      <c r="AC502" s="446" t="n"/>
      <c r="AD502" s="446" t="n"/>
      <c r="AE502" s="446" t="n"/>
      <c r="AF502" s="446" t="n"/>
      <c r="AG502" s="446" t="n"/>
      <c r="AH502" s="446" t="n"/>
      <c r="AI502" s="446" t="n"/>
      <c r="AJ502" s="446" t="n"/>
      <c r="AK502" s="446" t="n"/>
      <c r="AL502" s="446" t="n"/>
      <c r="AM502" s="446" t="n"/>
      <c r="AN502" s="446" t="n"/>
      <c r="AO502" s="446" t="n"/>
      <c r="AP502" s="445" t="n"/>
      <c r="AQ502" s="445" t="n"/>
      <c r="AR502" s="2523" t="n"/>
      <c r="AS502" s="2519" t="n"/>
      <c r="AT502" s="440" t="n"/>
      <c r="AU502" s="440" t="n"/>
      <c r="BC502" s="3224" t="n"/>
      <c r="BL502" s="2061" t="n"/>
    </row>
    <row r="503" ht="15" customHeight="1" s="2885">
      <c r="A503" s="440" t="n"/>
      <c r="B503" s="1196" t="n"/>
      <c r="C503" s="440" t="n"/>
      <c r="D503" s="440" t="n"/>
      <c r="E503" s="2237" t="n"/>
      <c r="F503" s="446" t="n"/>
      <c r="G503" s="446" t="n"/>
      <c r="H503" s="446" t="n"/>
      <c r="I503" s="446" t="n"/>
      <c r="J503" s="446" t="n"/>
      <c r="K503" s="446" t="n"/>
      <c r="L503" s="446" t="n"/>
      <c r="M503" s="446" t="n"/>
      <c r="N503" s="446" t="n"/>
      <c r="O503" s="446" t="n"/>
      <c r="P503" s="446" t="n"/>
      <c r="Q503" s="446" t="n"/>
      <c r="R503" s="446" t="n"/>
      <c r="S503" s="446" t="n"/>
      <c r="T503" s="446" t="n"/>
      <c r="U503" s="446" t="n"/>
      <c r="V503" s="446" t="n"/>
      <c r="W503" s="446" t="n"/>
      <c r="X503" s="446" t="n"/>
      <c r="Y503" s="446" t="n"/>
      <c r="Z503" s="446" t="n"/>
      <c r="AA503" s="446" t="n"/>
      <c r="AB503" s="446" t="n"/>
      <c r="AC503" s="446" t="n"/>
      <c r="AD503" s="446" t="n"/>
      <c r="AE503" s="446" t="n"/>
      <c r="AF503" s="446" t="n"/>
      <c r="AG503" s="446" t="n"/>
      <c r="AH503" s="446" t="n"/>
      <c r="AI503" s="446" t="n"/>
      <c r="AJ503" s="446" t="n"/>
      <c r="AK503" s="446" t="n"/>
      <c r="AL503" s="446" t="n"/>
      <c r="AM503" s="446" t="n"/>
      <c r="AN503" s="446" t="n"/>
      <c r="AO503" s="446" t="n"/>
      <c r="AP503" s="445" t="n"/>
      <c r="AQ503" s="445" t="n"/>
      <c r="AR503" s="2523" t="n"/>
      <c r="AS503" s="2628" t="n"/>
      <c r="AT503" s="440" t="n"/>
      <c r="AU503" s="440" t="n"/>
      <c r="BC503" s="3224" t="n"/>
      <c r="BL503" s="2061" t="n"/>
    </row>
    <row r="504" ht="15" customHeight="1" s="2885">
      <c r="A504" s="440" t="n"/>
      <c r="B504" s="1196" t="n"/>
      <c r="C504" s="440" t="n"/>
      <c r="D504" s="440" t="n"/>
      <c r="E504" s="2237" t="n"/>
      <c r="F504" s="446" t="n"/>
      <c r="G504" s="446" t="n"/>
      <c r="H504" s="446" t="n"/>
      <c r="I504" s="446" t="n"/>
      <c r="J504" s="446" t="n"/>
      <c r="K504" s="446" t="n"/>
      <c r="L504" s="446" t="n"/>
      <c r="M504" s="446" t="n"/>
      <c r="N504" s="446" t="n"/>
      <c r="O504" s="446" t="n"/>
      <c r="P504" s="446" t="n"/>
      <c r="Q504" s="446" t="n"/>
      <c r="R504" s="446" t="n"/>
      <c r="S504" s="446" t="n"/>
      <c r="T504" s="446" t="n"/>
      <c r="U504" s="446" t="n"/>
      <c r="V504" s="446" t="n"/>
      <c r="W504" s="446" t="n"/>
      <c r="X504" s="446" t="n"/>
      <c r="Y504" s="446" t="n"/>
      <c r="Z504" s="446" t="n"/>
      <c r="AA504" s="446" t="n"/>
      <c r="AB504" s="446" t="n"/>
      <c r="AC504" s="446" t="n"/>
      <c r="AD504" s="446" t="n"/>
      <c r="AE504" s="446" t="n"/>
      <c r="AF504" s="446" t="n"/>
      <c r="AG504" s="446" t="n"/>
      <c r="AH504" s="446" t="n"/>
      <c r="AI504" s="446" t="n"/>
      <c r="AJ504" s="446" t="n"/>
      <c r="AK504" s="446" t="n"/>
      <c r="AL504" s="446" t="n"/>
      <c r="AM504" s="446" t="n"/>
      <c r="AN504" s="446" t="n"/>
      <c r="AO504" s="446" t="n"/>
      <c r="AP504" s="445" t="n"/>
      <c r="AQ504" s="445" t="n"/>
      <c r="AR504" s="2523" t="n"/>
      <c r="AS504" s="2628" t="n"/>
      <c r="AT504" s="440" t="n"/>
      <c r="AU504" s="440" t="n"/>
      <c r="BC504" s="3224" t="n"/>
      <c r="BL504" s="2061" t="n"/>
    </row>
    <row r="505" ht="15" customHeight="1" s="2885">
      <c r="A505" s="440" t="n"/>
      <c r="B505" s="1196" t="n"/>
      <c r="C505" s="440" t="n"/>
      <c r="D505" s="440" t="n"/>
      <c r="E505" s="2235" t="n"/>
      <c r="F505" s="2060" t="n"/>
      <c r="G505" s="2060" t="n"/>
      <c r="H505" s="2060" t="n"/>
      <c r="I505" s="2060" t="n"/>
      <c r="J505" s="2060" t="n"/>
      <c r="K505" s="2060" t="n"/>
      <c r="L505" s="2060" t="n"/>
      <c r="M505" s="2060" t="n"/>
      <c r="N505" s="2060" t="n"/>
      <c r="O505" s="2060" t="n"/>
      <c r="P505" s="2060" t="n"/>
      <c r="Q505" s="2060" t="n"/>
      <c r="R505" s="2060" t="n"/>
      <c r="S505" s="2060" t="n"/>
      <c r="T505" s="2060" t="n"/>
      <c r="U505" s="2060" t="n"/>
      <c r="V505" s="2060" t="n"/>
      <c r="W505" s="2060" t="n"/>
      <c r="X505" s="2060" t="n"/>
      <c r="Y505" s="2060" t="n"/>
      <c r="Z505" s="2060" t="n"/>
      <c r="AA505" s="2060" t="n"/>
      <c r="AB505" s="2060" t="n"/>
      <c r="AC505" s="2060" t="n"/>
      <c r="AD505" s="2060" t="n"/>
      <c r="AE505" s="2060" t="n"/>
      <c r="AF505" s="2060" t="n"/>
      <c r="AG505" s="2060" t="n"/>
      <c r="AH505" s="2060" t="n"/>
      <c r="AI505" s="2060" t="n"/>
      <c r="AJ505" s="2060" t="n"/>
      <c r="AK505" s="2060" t="n"/>
      <c r="AL505" s="2060" t="n"/>
      <c r="AM505" s="2060" t="n"/>
      <c r="AN505" s="2060" t="n"/>
      <c r="AO505" s="2060" t="n"/>
      <c r="AP505" s="445" t="n"/>
      <c r="AQ505" s="445" t="n"/>
      <c r="AR505" s="2523" t="n"/>
      <c r="AS505" s="2519" t="n"/>
      <c r="AT505" s="440" t="n"/>
      <c r="AU505" s="440" t="n"/>
      <c r="BC505" s="3224" t="n"/>
      <c r="BL505" s="2061" t="n"/>
    </row>
    <row r="506" ht="15" customHeight="1" s="2885">
      <c r="A506" s="440" t="n"/>
      <c r="B506" s="1196" t="n"/>
      <c r="C506" s="440" t="n"/>
      <c r="D506" s="440" t="n"/>
      <c r="E506" s="2235" t="n"/>
      <c r="F506" s="446" t="n"/>
      <c r="G506" s="446" t="n"/>
      <c r="H506" s="446" t="n"/>
      <c r="I506" s="446" t="n"/>
      <c r="J506" s="446" t="n"/>
      <c r="K506" s="446" t="n"/>
      <c r="L506" s="446" t="n"/>
      <c r="M506" s="446" t="n"/>
      <c r="N506" s="446" t="n"/>
      <c r="O506" s="446" t="n"/>
      <c r="P506" s="446" t="n"/>
      <c r="Q506" s="446" t="n"/>
      <c r="R506" s="446" t="n"/>
      <c r="S506" s="446" t="n"/>
      <c r="T506" s="446" t="n"/>
      <c r="U506" s="446" t="n"/>
      <c r="V506" s="446" t="n"/>
      <c r="W506" s="446" t="n"/>
      <c r="X506" s="446" t="n"/>
      <c r="Y506" s="446" t="n"/>
      <c r="Z506" s="446" t="n"/>
      <c r="AA506" s="446" t="n"/>
      <c r="AB506" s="446" t="n"/>
      <c r="AC506" s="446" t="n"/>
      <c r="AD506" s="446" t="n"/>
      <c r="AE506" s="446" t="n"/>
      <c r="AF506" s="446" t="n"/>
      <c r="AG506" s="446" t="n"/>
      <c r="AH506" s="446" t="n"/>
      <c r="AI506" s="446" t="n"/>
      <c r="AJ506" s="446" t="n"/>
      <c r="AK506" s="446" t="n"/>
      <c r="AL506" s="446" t="n"/>
      <c r="AM506" s="446" t="n"/>
      <c r="AN506" s="446" t="n"/>
      <c r="AO506" s="446" t="n"/>
      <c r="AP506" s="445" t="n"/>
      <c r="AQ506" s="445" t="n"/>
      <c r="AR506" s="2523" t="n"/>
      <c r="AS506" s="2519" t="n"/>
      <c r="AT506" s="440" t="n"/>
      <c r="AU506" s="440" t="n"/>
      <c r="BC506" s="3224" t="n"/>
      <c r="BL506" s="2061" t="n"/>
    </row>
    <row r="507" ht="15" customHeight="1" s="2885">
      <c r="A507" s="440" t="n"/>
      <c r="B507" s="1196" t="n"/>
      <c r="C507" s="440" t="n"/>
      <c r="D507" s="440" t="n"/>
      <c r="E507" s="2235" t="n"/>
      <c r="F507" s="446" t="n"/>
      <c r="G507" s="446" t="n"/>
      <c r="H507" s="446" t="n"/>
      <c r="I507" s="446" t="n"/>
      <c r="J507" s="446" t="n"/>
      <c r="K507" s="446" t="n"/>
      <c r="L507" s="446" t="n"/>
      <c r="M507" s="446" t="n"/>
      <c r="N507" s="446" t="n"/>
      <c r="O507" s="446" t="n"/>
      <c r="P507" s="446" t="n"/>
      <c r="Q507" s="446" t="n"/>
      <c r="R507" s="446" t="n"/>
      <c r="S507" s="446" t="n"/>
      <c r="T507" s="446" t="n"/>
      <c r="U507" s="446" t="n"/>
      <c r="V507" s="446" t="n"/>
      <c r="W507" s="446" t="n"/>
      <c r="X507" s="446" t="n"/>
      <c r="Y507" s="446" t="n"/>
      <c r="Z507" s="446" t="n"/>
      <c r="AA507" s="446" t="n"/>
      <c r="AB507" s="446" t="n"/>
      <c r="AC507" s="446" t="n"/>
      <c r="AD507" s="446" t="n"/>
      <c r="AE507" s="446" t="n"/>
      <c r="AF507" s="446" t="n"/>
      <c r="AG507" s="446" t="n"/>
      <c r="AH507" s="446" t="n"/>
      <c r="AI507" s="446" t="n"/>
      <c r="AJ507" s="446" t="n"/>
      <c r="AK507" s="446" t="n"/>
      <c r="AL507" s="446" t="n"/>
      <c r="AM507" s="446" t="n"/>
      <c r="AN507" s="446" t="n"/>
      <c r="AO507" s="446" t="n"/>
      <c r="AP507" s="445" t="n"/>
      <c r="AQ507" s="445" t="n"/>
      <c r="AR507" s="2523" t="n"/>
      <c r="AS507" s="2519" t="n"/>
      <c r="AT507" s="440" t="n"/>
      <c r="AU507" s="440" t="n"/>
      <c r="BC507" s="3224" t="n"/>
      <c r="BL507" s="2061" t="n"/>
    </row>
    <row r="508" ht="15" customHeight="1" s="2885">
      <c r="A508" s="440" t="n"/>
      <c r="B508" s="1196" t="n"/>
      <c r="C508" s="440" t="n"/>
      <c r="D508" s="440" t="n"/>
      <c r="E508" s="2237" t="n"/>
      <c r="F508" s="446" t="n"/>
      <c r="G508" s="446" t="n"/>
      <c r="H508" s="446" t="n"/>
      <c r="I508" s="446" t="n"/>
      <c r="J508" s="446" t="n"/>
      <c r="K508" s="446" t="n"/>
      <c r="L508" s="446" t="n"/>
      <c r="M508" s="446" t="n"/>
      <c r="N508" s="446" t="n"/>
      <c r="O508" s="446" t="n"/>
      <c r="P508" s="446" t="n"/>
      <c r="Q508" s="446" t="n"/>
      <c r="R508" s="446" t="n"/>
      <c r="S508" s="446" t="n"/>
      <c r="T508" s="446" t="n"/>
      <c r="U508" s="446" t="n"/>
      <c r="V508" s="446" t="n"/>
      <c r="W508" s="446" t="n"/>
      <c r="X508" s="446" t="n"/>
      <c r="Y508" s="446" t="n"/>
      <c r="Z508" s="446" t="n"/>
      <c r="AA508" s="446" t="n"/>
      <c r="AB508" s="446" t="n"/>
      <c r="AC508" s="446" t="n"/>
      <c r="AD508" s="446" t="n"/>
      <c r="AE508" s="446" t="n"/>
      <c r="AF508" s="446" t="n"/>
      <c r="AG508" s="446" t="n"/>
      <c r="AH508" s="446" t="n"/>
      <c r="AI508" s="446" t="n"/>
      <c r="AJ508" s="446" t="n"/>
      <c r="AK508" s="446" t="n"/>
      <c r="AL508" s="446" t="n"/>
      <c r="AM508" s="446" t="n"/>
      <c r="AN508" s="446" t="n"/>
      <c r="AO508" s="446" t="n"/>
      <c r="AP508" s="445" t="n"/>
      <c r="AQ508" s="445" t="n"/>
      <c r="AR508" s="2523" t="n"/>
      <c r="AS508" s="2628" t="n"/>
      <c r="AT508" s="440" t="n"/>
      <c r="AU508" s="440" t="n"/>
      <c r="BC508" s="3224" t="n"/>
      <c r="BL508" s="2061" t="n"/>
    </row>
    <row r="509" ht="15" customHeight="1" s="2885">
      <c r="A509" s="440" t="n"/>
      <c r="B509" s="1196" t="n"/>
      <c r="C509" s="440" t="n"/>
      <c r="D509" s="440" t="n"/>
      <c r="E509" s="2237" t="n"/>
      <c r="F509" s="446" t="n"/>
      <c r="G509" s="446" t="n"/>
      <c r="H509" s="446" t="n"/>
      <c r="I509" s="446" t="n"/>
      <c r="J509" s="446" t="n"/>
      <c r="K509" s="446" t="n"/>
      <c r="L509" s="446" t="n"/>
      <c r="M509" s="446" t="n"/>
      <c r="N509" s="446" t="n"/>
      <c r="O509" s="446" t="n"/>
      <c r="P509" s="446" t="n"/>
      <c r="Q509" s="446" t="n"/>
      <c r="R509" s="446" t="n"/>
      <c r="S509" s="446" t="n"/>
      <c r="T509" s="446" t="n"/>
      <c r="U509" s="446" t="n"/>
      <c r="V509" s="446" t="n"/>
      <c r="W509" s="446" t="n"/>
      <c r="X509" s="446" t="n"/>
      <c r="Y509" s="446" t="n"/>
      <c r="Z509" s="446" t="n"/>
      <c r="AA509" s="446" t="n"/>
      <c r="AB509" s="446" t="n"/>
      <c r="AC509" s="446" t="n"/>
      <c r="AD509" s="446" t="n"/>
      <c r="AE509" s="446" t="n"/>
      <c r="AF509" s="446" t="n"/>
      <c r="AG509" s="446" t="n"/>
      <c r="AH509" s="446" t="n"/>
      <c r="AI509" s="446" t="n"/>
      <c r="AJ509" s="446" t="n"/>
      <c r="AK509" s="446" t="n"/>
      <c r="AL509" s="446" t="n"/>
      <c r="AM509" s="446" t="n"/>
      <c r="AN509" s="446" t="n"/>
      <c r="AO509" s="446" t="n"/>
      <c r="AP509" s="445" t="n"/>
      <c r="AQ509" s="445" t="n"/>
      <c r="AR509" s="2523" t="n"/>
      <c r="AS509" s="2628" t="n"/>
      <c r="AT509" s="440" t="n"/>
      <c r="AU509" s="440" t="n"/>
      <c r="BC509" s="3224" t="n"/>
      <c r="BL509" s="2061" t="n"/>
    </row>
    <row r="510" ht="15" customHeight="1" s="2885">
      <c r="A510" s="440" t="n"/>
      <c r="B510" s="1196" t="n"/>
      <c r="C510" s="440" t="n"/>
      <c r="D510" s="440" t="n"/>
      <c r="E510" s="2237" t="n"/>
      <c r="F510" s="446" t="n"/>
      <c r="G510" s="446" t="n"/>
      <c r="H510" s="446" t="n"/>
      <c r="I510" s="446" t="n"/>
      <c r="J510" s="446" t="n"/>
      <c r="K510" s="446" t="n"/>
      <c r="L510" s="446" t="n"/>
      <c r="M510" s="446" t="n"/>
      <c r="N510" s="446" t="n"/>
      <c r="O510" s="446" t="n"/>
      <c r="P510" s="446" t="n"/>
      <c r="Q510" s="446" t="n"/>
      <c r="R510" s="446" t="n"/>
      <c r="S510" s="446" t="n"/>
      <c r="T510" s="446" t="n"/>
      <c r="U510" s="446" t="n"/>
      <c r="V510" s="446" t="n"/>
      <c r="W510" s="446" t="n"/>
      <c r="X510" s="446" t="n"/>
      <c r="Y510" s="446" t="n"/>
      <c r="Z510" s="446" t="n"/>
      <c r="AA510" s="446" t="n"/>
      <c r="AB510" s="446" t="n"/>
      <c r="AC510" s="446" t="n"/>
      <c r="AD510" s="446" t="n"/>
      <c r="AE510" s="446" t="n"/>
      <c r="AF510" s="446" t="n"/>
      <c r="AG510" s="446" t="n"/>
      <c r="AH510" s="446" t="n"/>
      <c r="AI510" s="446" t="n"/>
      <c r="AJ510" s="446" t="n"/>
      <c r="AK510" s="446" t="n"/>
      <c r="AL510" s="446" t="n"/>
      <c r="AM510" s="446" t="n"/>
      <c r="AN510" s="446" t="n"/>
      <c r="AO510" s="446" t="n"/>
      <c r="AP510" s="445" t="n"/>
      <c r="AQ510" s="445" t="n"/>
      <c r="AR510" s="2523" t="n"/>
      <c r="AS510" s="2628" t="n"/>
      <c r="AT510" s="440" t="n"/>
      <c r="AU510" s="440" t="n"/>
      <c r="BC510" s="3224" t="n"/>
      <c r="BL510" s="2061" t="n"/>
    </row>
    <row r="511" ht="15" customHeight="1" s="2885">
      <c r="A511" s="440" t="n"/>
      <c r="B511" s="1196" t="n"/>
      <c r="C511" s="440" t="n"/>
      <c r="D511" s="440" t="n"/>
      <c r="E511" s="2237" t="n"/>
      <c r="F511" s="446" t="n"/>
      <c r="G511" s="446" t="n"/>
      <c r="H511" s="446" t="n"/>
      <c r="I511" s="446" t="n"/>
      <c r="J511" s="446" t="n"/>
      <c r="K511" s="446" t="n"/>
      <c r="L511" s="446" t="n"/>
      <c r="M511" s="446" t="n"/>
      <c r="N511" s="446" t="n"/>
      <c r="O511" s="446" t="n"/>
      <c r="P511" s="446" t="n"/>
      <c r="Q511" s="446" t="n"/>
      <c r="R511" s="446" t="n"/>
      <c r="S511" s="446" t="n"/>
      <c r="T511" s="446" t="n"/>
      <c r="U511" s="446" t="n"/>
      <c r="V511" s="446" t="n"/>
      <c r="W511" s="446" t="n"/>
      <c r="X511" s="446" t="n"/>
      <c r="Y511" s="446" t="n"/>
      <c r="Z511" s="446" t="n"/>
      <c r="AA511" s="446" t="n"/>
      <c r="AB511" s="446" t="n"/>
      <c r="AC511" s="446" t="n"/>
      <c r="AD511" s="446" t="n"/>
      <c r="AE511" s="446" t="n"/>
      <c r="AF511" s="446" t="n"/>
      <c r="AG511" s="446" t="n"/>
      <c r="AH511" s="446" t="n"/>
      <c r="AI511" s="446" t="n"/>
      <c r="AJ511" s="446" t="n"/>
      <c r="AK511" s="446" t="n"/>
      <c r="AL511" s="446" t="n"/>
      <c r="AM511" s="446" t="n"/>
      <c r="AN511" s="446" t="n"/>
      <c r="AO511" s="446" t="n"/>
      <c r="AP511" s="445" t="n"/>
      <c r="AQ511" s="445" t="n"/>
      <c r="AR511" s="2523" t="n"/>
      <c r="AS511" s="2628" t="n"/>
      <c r="AT511" s="440" t="n"/>
      <c r="AU511" s="440" t="n"/>
      <c r="BC511" s="3224" t="n"/>
      <c r="BL511" s="2061" t="n"/>
    </row>
    <row r="512" ht="15" customHeight="1" s="2885">
      <c r="A512" s="440" t="n"/>
      <c r="B512" s="1196" t="n"/>
      <c r="C512" s="440" t="n"/>
      <c r="D512" s="440" t="n"/>
      <c r="E512" s="2237" t="n"/>
      <c r="F512" s="446" t="n"/>
      <c r="G512" s="446" t="n"/>
      <c r="H512" s="446" t="n"/>
      <c r="I512" s="446" t="n"/>
      <c r="J512" s="446" t="n"/>
      <c r="K512" s="446" t="n"/>
      <c r="L512" s="446" t="n"/>
      <c r="M512" s="446" t="n"/>
      <c r="N512" s="446" t="n"/>
      <c r="O512" s="446" t="n"/>
      <c r="P512" s="446" t="n"/>
      <c r="Q512" s="446" t="n"/>
      <c r="R512" s="446" t="n"/>
      <c r="S512" s="446" t="n"/>
      <c r="T512" s="446" t="n"/>
      <c r="U512" s="446" t="n"/>
      <c r="V512" s="446" t="n"/>
      <c r="W512" s="446" t="n"/>
      <c r="X512" s="446" t="n"/>
      <c r="Y512" s="446" t="n"/>
      <c r="Z512" s="446" t="n"/>
      <c r="AA512" s="446" t="n"/>
      <c r="AB512" s="446" t="n"/>
      <c r="AC512" s="446" t="n"/>
      <c r="AD512" s="446" t="n"/>
      <c r="AE512" s="446" t="n"/>
      <c r="AF512" s="446" t="n"/>
      <c r="AG512" s="446" t="n"/>
      <c r="AH512" s="446" t="n"/>
      <c r="AI512" s="446" t="n"/>
      <c r="AJ512" s="446" t="n"/>
      <c r="AK512" s="446" t="n"/>
      <c r="AL512" s="446" t="n"/>
      <c r="AM512" s="446" t="n"/>
      <c r="AN512" s="446" t="n"/>
      <c r="AO512" s="446" t="n"/>
      <c r="AP512" s="445" t="n"/>
      <c r="AQ512" s="445" t="n"/>
      <c r="AR512" s="2523" t="n"/>
      <c r="AS512" s="2628" t="n"/>
      <c r="AT512" s="440" t="n"/>
      <c r="AU512" s="440" t="n"/>
      <c r="BC512" s="3224" t="n"/>
      <c r="BL512" s="2061" t="n"/>
    </row>
    <row r="513" ht="15" customHeight="1" s="2885">
      <c r="A513" s="440" t="n"/>
      <c r="B513" s="1196" t="n"/>
      <c r="C513" s="440" t="n"/>
      <c r="D513" s="440" t="n"/>
      <c r="E513" s="2237" t="n"/>
      <c r="F513" s="446" t="n"/>
      <c r="G513" s="446" t="n"/>
      <c r="H513" s="446" t="n"/>
      <c r="I513" s="446" t="n"/>
      <c r="J513" s="446" t="n"/>
      <c r="K513" s="446" t="n"/>
      <c r="L513" s="446" t="n"/>
      <c r="M513" s="446" t="n"/>
      <c r="N513" s="446" t="n"/>
      <c r="O513" s="446" t="n"/>
      <c r="P513" s="446" t="n"/>
      <c r="Q513" s="446" t="n"/>
      <c r="R513" s="446" t="n"/>
      <c r="S513" s="446" t="n"/>
      <c r="T513" s="446" t="n"/>
      <c r="U513" s="446" t="n"/>
      <c r="V513" s="446" t="n"/>
      <c r="W513" s="446" t="n"/>
      <c r="X513" s="446" t="n"/>
      <c r="Y513" s="446" t="n"/>
      <c r="Z513" s="446" t="n"/>
      <c r="AA513" s="446" t="n"/>
      <c r="AB513" s="446" t="n"/>
      <c r="AC513" s="446" t="n"/>
      <c r="AD513" s="446" t="n"/>
      <c r="AE513" s="446" t="n"/>
      <c r="AF513" s="446" t="n"/>
      <c r="AG513" s="446" t="n"/>
      <c r="AH513" s="446" t="n"/>
      <c r="AI513" s="446" t="n"/>
      <c r="AJ513" s="446" t="n"/>
      <c r="AK513" s="446" t="n"/>
      <c r="AL513" s="446" t="n"/>
      <c r="AM513" s="446" t="n"/>
      <c r="AN513" s="446" t="n"/>
      <c r="AO513" s="446" t="n"/>
      <c r="AP513" s="445" t="n"/>
      <c r="AQ513" s="445" t="n"/>
      <c r="AR513" s="2523" t="n"/>
      <c r="AS513" s="2628" t="n"/>
      <c r="AT513" s="440" t="n"/>
      <c r="AU513" s="440" t="n"/>
      <c r="BC513" s="3224" t="n"/>
      <c r="BL513" s="2061" t="n"/>
    </row>
    <row r="514" ht="15" customHeight="1" s="2885">
      <c r="A514" s="440" t="n"/>
      <c r="B514" s="1196" t="n"/>
      <c r="C514" s="440" t="n"/>
      <c r="D514" s="440" t="n"/>
      <c r="E514" s="2235" t="n"/>
      <c r="F514" s="2060" t="n"/>
      <c r="G514" s="2060" t="n"/>
      <c r="H514" s="2060" t="n"/>
      <c r="I514" s="2060" t="n"/>
      <c r="J514" s="2060" t="n"/>
      <c r="K514" s="2060" t="n"/>
      <c r="L514" s="2060" t="n"/>
      <c r="M514" s="2060" t="n"/>
      <c r="N514" s="2060" t="n"/>
      <c r="O514" s="2060" t="n"/>
      <c r="P514" s="2060" t="n"/>
      <c r="Q514" s="2060" t="n"/>
      <c r="R514" s="2060" t="n"/>
      <c r="S514" s="2060" t="n"/>
      <c r="T514" s="2060" t="n"/>
      <c r="U514" s="2060" t="n"/>
      <c r="V514" s="2060" t="n"/>
      <c r="W514" s="2060" t="n"/>
      <c r="X514" s="2060" t="n"/>
      <c r="Y514" s="446" t="n"/>
      <c r="Z514" s="446" t="n"/>
      <c r="AA514" s="446" t="n"/>
      <c r="AB514" s="446" t="n"/>
      <c r="AC514" s="2060" t="n"/>
      <c r="AD514" s="2060" t="n"/>
      <c r="AE514" s="2060" t="n"/>
      <c r="AF514" s="2060" t="n"/>
      <c r="AG514" s="2060" t="n"/>
      <c r="AH514" s="2060" t="n"/>
      <c r="AI514" s="2060" t="n"/>
      <c r="AJ514" s="2060" t="n"/>
      <c r="AK514" s="2060" t="n"/>
      <c r="AL514" s="2060" t="n"/>
      <c r="AM514" s="2060" t="n"/>
      <c r="AN514" s="2060" t="n"/>
      <c r="AO514" s="2060" t="n"/>
      <c r="AP514" s="445" t="n"/>
      <c r="AQ514" s="445" t="n"/>
      <c r="AR514" s="2523" t="n"/>
      <c r="AS514" s="2519" t="n"/>
      <c r="AT514" s="440" t="n"/>
      <c r="AU514" s="440" t="n"/>
      <c r="BC514" s="3224" t="n"/>
      <c r="BL514" s="2061" t="n"/>
    </row>
    <row r="515" ht="15" customHeight="1" s="2885">
      <c r="A515" s="440" t="n"/>
      <c r="B515" s="1196" t="n"/>
      <c r="C515" s="440" t="n"/>
      <c r="D515" s="440" t="n"/>
      <c r="E515" s="2235" t="n"/>
      <c r="F515" s="446" t="n"/>
      <c r="G515" s="446" t="n"/>
      <c r="H515" s="446" t="n"/>
      <c r="I515" s="446" t="n"/>
      <c r="J515" s="446" t="n"/>
      <c r="K515" s="446" t="n"/>
      <c r="L515" s="446" t="n"/>
      <c r="M515" s="446" t="n"/>
      <c r="N515" s="446" t="n"/>
      <c r="O515" s="446" t="n"/>
      <c r="P515" s="446" t="n"/>
      <c r="Q515" s="446" t="n"/>
      <c r="R515" s="446" t="n"/>
      <c r="S515" s="446" t="n"/>
      <c r="T515" s="446" t="n"/>
      <c r="U515" s="446" t="n"/>
      <c r="V515" s="446" t="n"/>
      <c r="W515" s="446" t="n"/>
      <c r="X515" s="446" t="n"/>
      <c r="Y515" s="446" t="n"/>
      <c r="Z515" s="446" t="n"/>
      <c r="AA515" s="446" t="n"/>
      <c r="AB515" s="446" t="n"/>
      <c r="AC515" s="446" t="n"/>
      <c r="AD515" s="446" t="n"/>
      <c r="AE515" s="446" t="n"/>
      <c r="AF515" s="446" t="n"/>
      <c r="AG515" s="446" t="n"/>
      <c r="AH515" s="446" t="n"/>
      <c r="AI515" s="446" t="n"/>
      <c r="AJ515" s="446" t="n"/>
      <c r="AK515" s="446" t="n"/>
      <c r="AL515" s="446" t="n"/>
      <c r="AM515" s="446" t="n"/>
      <c r="AN515" s="446" t="n"/>
      <c r="AO515" s="446" t="n"/>
      <c r="AP515" s="445" t="n"/>
      <c r="AQ515" s="445" t="n"/>
      <c r="AR515" s="2523" t="n"/>
      <c r="AS515" s="2519" t="n"/>
      <c r="AT515" s="440" t="n"/>
      <c r="AU515" s="440" t="n"/>
      <c r="BC515" s="3224" t="n"/>
      <c r="BL515" s="2061" t="n"/>
    </row>
    <row r="516" ht="15" customHeight="1" s="2885">
      <c r="A516" s="440" t="n"/>
      <c r="B516" s="1196" t="n"/>
      <c r="C516" s="440" t="n"/>
      <c r="D516" s="440" t="n"/>
      <c r="E516" s="2237" t="n"/>
      <c r="F516" s="446" t="n"/>
      <c r="G516" s="446" t="n"/>
      <c r="H516" s="446" t="n"/>
      <c r="I516" s="446" t="n"/>
      <c r="J516" s="446" t="n"/>
      <c r="K516" s="446" t="n"/>
      <c r="L516" s="446" t="n"/>
      <c r="M516" s="446" t="n"/>
      <c r="N516" s="446" t="n"/>
      <c r="O516" s="446" t="n"/>
      <c r="P516" s="446" t="n"/>
      <c r="Q516" s="446" t="n"/>
      <c r="R516" s="446" t="n"/>
      <c r="S516" s="446" t="n"/>
      <c r="T516" s="446" t="n"/>
      <c r="U516" s="446" t="n"/>
      <c r="V516" s="446" t="n"/>
      <c r="W516" s="446" t="n"/>
      <c r="X516" s="446" t="n"/>
      <c r="Y516" s="446" t="n"/>
      <c r="Z516" s="446" t="n"/>
      <c r="AA516" s="446" t="n"/>
      <c r="AB516" s="446" t="n"/>
      <c r="AC516" s="446" t="n"/>
      <c r="AD516" s="446" t="n"/>
      <c r="AE516" s="446" t="n"/>
      <c r="AF516" s="446" t="n"/>
      <c r="AG516" s="446" t="n"/>
      <c r="AH516" s="446" t="n"/>
      <c r="AI516" s="446" t="n"/>
      <c r="AJ516" s="446" t="n"/>
      <c r="AK516" s="446" t="n"/>
      <c r="AL516" s="446" t="n"/>
      <c r="AM516" s="446" t="n"/>
      <c r="AN516" s="446" t="n"/>
      <c r="AO516" s="446" t="n"/>
      <c r="AP516" s="445" t="n"/>
      <c r="AQ516" s="445" t="n"/>
      <c r="AR516" s="2523" t="n"/>
      <c r="AS516" s="2628" t="n"/>
      <c r="AT516" s="440" t="n"/>
      <c r="AU516" s="440" t="n"/>
      <c r="BC516" s="3224" t="n"/>
      <c r="BL516" s="2061" t="n"/>
    </row>
    <row r="517" ht="15" customHeight="1" s="2885">
      <c r="A517" s="440" t="n"/>
      <c r="B517" s="1196" t="n"/>
      <c r="C517" s="440" t="n"/>
      <c r="D517" s="440" t="n"/>
      <c r="E517" s="2237" t="n"/>
      <c r="F517" s="446" t="n"/>
      <c r="G517" s="446" t="n"/>
      <c r="H517" s="446" t="n"/>
      <c r="I517" s="446" t="n"/>
      <c r="J517" s="446" t="n"/>
      <c r="K517" s="446" t="n"/>
      <c r="L517" s="446" t="n"/>
      <c r="M517" s="446" t="n"/>
      <c r="N517" s="446" t="n"/>
      <c r="O517" s="446" t="n"/>
      <c r="P517" s="446" t="n"/>
      <c r="Q517" s="446" t="n"/>
      <c r="R517" s="446" t="n"/>
      <c r="S517" s="446" t="n"/>
      <c r="T517" s="446" t="n"/>
      <c r="U517" s="446" t="n"/>
      <c r="V517" s="446" t="n"/>
      <c r="W517" s="446" t="n"/>
      <c r="X517" s="446" t="n"/>
      <c r="Y517" s="446" t="n"/>
      <c r="Z517" s="446" t="n"/>
      <c r="AA517" s="446" t="n"/>
      <c r="AB517" s="446" t="n"/>
      <c r="AC517" s="446" t="n"/>
      <c r="AD517" s="446" t="n"/>
      <c r="AE517" s="446" t="n"/>
      <c r="AF517" s="446" t="n"/>
      <c r="AG517" s="446" t="n"/>
      <c r="AH517" s="446" t="n"/>
      <c r="AI517" s="446" t="n"/>
      <c r="AJ517" s="446" t="n"/>
      <c r="AK517" s="446" t="n"/>
      <c r="AL517" s="446" t="n"/>
      <c r="AM517" s="446" t="n"/>
      <c r="AN517" s="446" t="n"/>
      <c r="AO517" s="446" t="n"/>
      <c r="AP517" s="445" t="n"/>
      <c r="AQ517" s="445" t="n"/>
      <c r="AR517" s="2523" t="n"/>
      <c r="AS517" s="2628" t="n"/>
      <c r="AT517" s="440" t="n"/>
      <c r="AU517" s="440" t="n"/>
      <c r="BC517" s="3224" t="n"/>
      <c r="BL517" s="2061" t="n"/>
    </row>
    <row r="518" ht="15" customHeight="1" s="2885">
      <c r="A518" s="440" t="n"/>
      <c r="B518" s="1196" t="n"/>
      <c r="C518" s="440" t="n"/>
      <c r="D518" s="440" t="n"/>
      <c r="E518" s="2237" t="n"/>
      <c r="F518" s="446" t="n"/>
      <c r="G518" s="446" t="n"/>
      <c r="H518" s="446" t="n"/>
      <c r="I518" s="446" t="n"/>
      <c r="J518" s="446" t="n"/>
      <c r="K518" s="446" t="n"/>
      <c r="L518" s="446" t="n"/>
      <c r="M518" s="446" t="n"/>
      <c r="N518" s="446" t="n"/>
      <c r="O518" s="446" t="n"/>
      <c r="P518" s="446" t="n"/>
      <c r="Q518" s="446" t="n"/>
      <c r="R518" s="446" t="n"/>
      <c r="S518" s="446" t="n"/>
      <c r="T518" s="446" t="n"/>
      <c r="U518" s="446" t="n"/>
      <c r="V518" s="446" t="n"/>
      <c r="W518" s="446" t="n"/>
      <c r="X518" s="446" t="n"/>
      <c r="Y518" s="446" t="n"/>
      <c r="Z518" s="446" t="n"/>
      <c r="AA518" s="446" t="n"/>
      <c r="AB518" s="446" t="n"/>
      <c r="AC518" s="446" t="n"/>
      <c r="AD518" s="446" t="n"/>
      <c r="AE518" s="446" t="n"/>
      <c r="AF518" s="446" t="n"/>
      <c r="AG518" s="446" t="n"/>
      <c r="AH518" s="446" t="n"/>
      <c r="AI518" s="446" t="n"/>
      <c r="AJ518" s="446" t="n"/>
      <c r="AK518" s="446" t="n"/>
      <c r="AL518" s="446" t="n"/>
      <c r="AM518" s="446" t="n"/>
      <c r="AN518" s="446" t="n"/>
      <c r="AO518" s="446" t="n"/>
      <c r="AP518" s="445" t="n"/>
      <c r="AQ518" s="445" t="n"/>
      <c r="AR518" s="2523" t="n"/>
      <c r="AS518" s="2628" t="n"/>
      <c r="AT518" s="440" t="n"/>
      <c r="AU518" s="440" t="n"/>
      <c r="BC518" s="3224" t="n"/>
      <c r="BL518" s="2061" t="n"/>
    </row>
    <row r="519" ht="15" customHeight="1" s="2885">
      <c r="A519" s="440" t="n"/>
      <c r="B519" s="1196" t="n"/>
      <c r="C519" s="440" t="n"/>
      <c r="D519" s="440" t="n"/>
      <c r="E519" s="2237" t="n"/>
      <c r="F519" s="446" t="n"/>
      <c r="G519" s="446" t="n"/>
      <c r="H519" s="446" t="n"/>
      <c r="I519" s="446" t="n"/>
      <c r="J519" s="446" t="n"/>
      <c r="K519" s="446" t="n"/>
      <c r="L519" s="446" t="n"/>
      <c r="M519" s="446" t="n"/>
      <c r="N519" s="446" t="n"/>
      <c r="O519" s="446" t="n"/>
      <c r="P519" s="446" t="n"/>
      <c r="Q519" s="446" t="n"/>
      <c r="R519" s="446" t="n"/>
      <c r="S519" s="446" t="n"/>
      <c r="T519" s="446" t="n"/>
      <c r="U519" s="446" t="n"/>
      <c r="V519" s="446" t="n"/>
      <c r="W519" s="446" t="n"/>
      <c r="X519" s="446" t="n"/>
      <c r="Y519" s="446" t="n"/>
      <c r="Z519" s="446" t="n"/>
      <c r="AA519" s="446" t="n"/>
      <c r="AB519" s="446" t="n"/>
      <c r="AC519" s="446" t="n"/>
      <c r="AD519" s="446" t="n"/>
      <c r="AE519" s="446" t="n"/>
      <c r="AF519" s="446" t="n"/>
      <c r="AG519" s="446" t="n"/>
      <c r="AH519" s="446" t="n"/>
      <c r="AI519" s="446" t="n"/>
      <c r="AJ519" s="446" t="n"/>
      <c r="AK519" s="446" t="n"/>
      <c r="AL519" s="446" t="n"/>
      <c r="AM519" s="446" t="n"/>
      <c r="AN519" s="446" t="n"/>
      <c r="AO519" s="446" t="n"/>
      <c r="AP519" s="445" t="n"/>
      <c r="AQ519" s="445" t="n"/>
      <c r="AR519" s="2523" t="n"/>
      <c r="AS519" s="2628" t="n"/>
      <c r="AT519" s="440" t="n"/>
      <c r="AU519" s="440" t="n"/>
      <c r="BC519" s="3224" t="n"/>
      <c r="BL519" s="2061" t="n"/>
    </row>
    <row r="520" ht="15" customHeight="1" s="2885">
      <c r="A520" s="440" t="n"/>
      <c r="B520" s="1196" t="n"/>
      <c r="C520" s="440" t="n"/>
      <c r="D520" s="440" t="n"/>
      <c r="E520" s="2237" t="n"/>
      <c r="F520" s="446" t="n"/>
      <c r="G520" s="446" t="n"/>
      <c r="H520" s="446" t="n"/>
      <c r="I520" s="446" t="n"/>
      <c r="J520" s="446" t="n"/>
      <c r="K520" s="446" t="n"/>
      <c r="L520" s="446" t="n"/>
      <c r="M520" s="446" t="n"/>
      <c r="N520" s="446" t="n"/>
      <c r="O520" s="446" t="n"/>
      <c r="P520" s="446" t="n"/>
      <c r="Q520" s="446" t="n"/>
      <c r="R520" s="446" t="n"/>
      <c r="S520" s="446" t="n"/>
      <c r="T520" s="446" t="n"/>
      <c r="U520" s="446" t="n"/>
      <c r="V520" s="446" t="n"/>
      <c r="W520" s="446" t="n"/>
      <c r="X520" s="446" t="n"/>
      <c r="Y520" s="446" t="n"/>
      <c r="Z520" s="446" t="n"/>
      <c r="AA520" s="446" t="n"/>
      <c r="AB520" s="446" t="n"/>
      <c r="AC520" s="446" t="n"/>
      <c r="AD520" s="446" t="n"/>
      <c r="AE520" s="446" t="n"/>
      <c r="AF520" s="446" t="n"/>
      <c r="AG520" s="446" t="n"/>
      <c r="AH520" s="446" t="n"/>
      <c r="AI520" s="446" t="n"/>
      <c r="AJ520" s="446" t="n"/>
      <c r="AK520" s="446" t="n"/>
      <c r="AL520" s="446" t="n"/>
      <c r="AM520" s="446" t="n"/>
      <c r="AN520" s="446" t="n"/>
      <c r="AO520" s="446" t="n"/>
      <c r="AP520" s="445" t="n"/>
      <c r="AQ520" s="445" t="n"/>
      <c r="AR520" s="2523" t="n"/>
      <c r="AS520" s="2628" t="n"/>
      <c r="AT520" s="440" t="n"/>
      <c r="AU520" s="440" t="n"/>
      <c r="BC520" s="3224" t="n"/>
      <c r="BL520" s="2061" t="n"/>
    </row>
    <row r="521" ht="15" customHeight="1" s="2885">
      <c r="A521" s="440" t="n"/>
      <c r="B521" s="1196" t="n"/>
      <c r="C521" s="440" t="n"/>
      <c r="D521" s="440" t="n"/>
      <c r="E521" s="2237" t="n"/>
      <c r="F521" s="446" t="n"/>
      <c r="G521" s="446" t="n"/>
      <c r="H521" s="446" t="n"/>
      <c r="I521" s="446" t="n"/>
      <c r="J521" s="446" t="n"/>
      <c r="K521" s="446" t="n"/>
      <c r="L521" s="446" t="n"/>
      <c r="M521" s="446" t="n"/>
      <c r="N521" s="446" t="n"/>
      <c r="O521" s="446" t="n"/>
      <c r="P521" s="446" t="n"/>
      <c r="Q521" s="446" t="n"/>
      <c r="R521" s="446" t="n"/>
      <c r="S521" s="446" t="n"/>
      <c r="T521" s="446" t="n"/>
      <c r="U521" s="446" t="n"/>
      <c r="V521" s="446" t="n"/>
      <c r="W521" s="446" t="n"/>
      <c r="X521" s="446" t="n"/>
      <c r="Y521" s="446" t="n"/>
      <c r="Z521" s="446" t="n"/>
      <c r="AA521" s="446" t="n"/>
      <c r="AB521" s="446" t="n"/>
      <c r="AC521" s="446" t="n"/>
      <c r="AD521" s="446" t="n"/>
      <c r="AE521" s="446" t="n"/>
      <c r="AF521" s="446" t="n"/>
      <c r="AG521" s="446" t="n"/>
      <c r="AH521" s="446" t="n"/>
      <c r="AI521" s="446" t="n"/>
      <c r="AJ521" s="446" t="n"/>
      <c r="AK521" s="446" t="n"/>
      <c r="AL521" s="446" t="n"/>
      <c r="AM521" s="446" t="n"/>
      <c r="AN521" s="446" t="n"/>
      <c r="AO521" s="446" t="n"/>
      <c r="AP521" s="445" t="n"/>
      <c r="AQ521" s="445" t="n"/>
      <c r="AR521" s="2523" t="n"/>
      <c r="AS521" s="2628" t="n"/>
      <c r="AT521" s="440" t="n"/>
      <c r="AU521" s="440" t="n"/>
      <c r="BC521" s="3224" t="n"/>
      <c r="BL521" s="2061" t="n"/>
    </row>
    <row r="522" ht="15" customHeight="1" s="2885">
      <c r="A522" s="440" t="n"/>
      <c r="B522" s="1196" t="n"/>
      <c r="C522" s="440" t="n"/>
      <c r="D522" s="440" t="n"/>
      <c r="E522" s="2237" t="n"/>
      <c r="F522" s="446" t="n"/>
      <c r="G522" s="446" t="n"/>
      <c r="H522" s="446" t="n"/>
      <c r="I522" s="446" t="n"/>
      <c r="J522" s="446" t="n"/>
      <c r="K522" s="446" t="n"/>
      <c r="L522" s="446" t="n"/>
      <c r="M522" s="446" t="n"/>
      <c r="N522" s="446" t="n"/>
      <c r="O522" s="446" t="n"/>
      <c r="P522" s="446" t="n"/>
      <c r="Q522" s="446" t="n"/>
      <c r="R522" s="446" t="n"/>
      <c r="S522" s="446" t="n"/>
      <c r="T522" s="446" t="n"/>
      <c r="U522" s="446" t="n"/>
      <c r="V522" s="446" t="n"/>
      <c r="W522" s="446" t="n"/>
      <c r="X522" s="446" t="n"/>
      <c r="Y522" s="446" t="n"/>
      <c r="Z522" s="446" t="n"/>
      <c r="AA522" s="446" t="n"/>
      <c r="AB522" s="446" t="n"/>
      <c r="AC522" s="446" t="n"/>
      <c r="AD522" s="446" t="n"/>
      <c r="AE522" s="446" t="n"/>
      <c r="AF522" s="446" t="n"/>
      <c r="AG522" s="446" t="n"/>
      <c r="AH522" s="446" t="n"/>
      <c r="AI522" s="446" t="n"/>
      <c r="AJ522" s="446" t="n"/>
      <c r="AK522" s="446" t="n"/>
      <c r="AL522" s="446" t="n"/>
      <c r="AM522" s="446" t="n"/>
      <c r="AN522" s="446" t="n"/>
      <c r="AO522" s="446" t="n"/>
      <c r="AP522" s="445" t="n"/>
      <c r="AQ522" s="445" t="n"/>
      <c r="AR522" s="2523" t="n"/>
      <c r="AS522" s="2628" t="n"/>
      <c r="AT522" s="440" t="n"/>
      <c r="AU522" s="440" t="n"/>
      <c r="BC522" s="3224" t="n"/>
      <c r="BL522" s="2061" t="n"/>
    </row>
    <row r="523" ht="15" customHeight="1" s="2885">
      <c r="A523" s="440" t="n"/>
      <c r="B523" s="1196" t="n"/>
      <c r="C523" s="440" t="n"/>
      <c r="D523" s="440" t="n"/>
      <c r="E523" s="2237" t="n"/>
      <c r="F523" s="446" t="n"/>
      <c r="G523" s="446" t="n"/>
      <c r="H523" s="446" t="n"/>
      <c r="I523" s="446" t="n"/>
      <c r="J523" s="446" t="n"/>
      <c r="K523" s="446" t="n"/>
      <c r="L523" s="446" t="n"/>
      <c r="M523" s="446" t="n"/>
      <c r="N523" s="446" t="n"/>
      <c r="O523" s="446" t="n"/>
      <c r="P523" s="446" t="n"/>
      <c r="Q523" s="446" t="n"/>
      <c r="R523" s="446" t="n"/>
      <c r="S523" s="446" t="n"/>
      <c r="T523" s="446" t="n"/>
      <c r="U523" s="446" t="n"/>
      <c r="V523" s="446" t="n"/>
      <c r="W523" s="446" t="n"/>
      <c r="X523" s="446" t="n"/>
      <c r="Y523" s="446" t="n"/>
      <c r="Z523" s="446" t="n"/>
      <c r="AA523" s="446" t="n"/>
      <c r="AB523" s="446" t="n"/>
      <c r="AC523" s="446" t="n"/>
      <c r="AD523" s="446" t="n"/>
      <c r="AE523" s="446" t="n"/>
      <c r="AF523" s="446" t="n"/>
      <c r="AG523" s="446" t="n"/>
      <c r="AH523" s="446" t="n"/>
      <c r="AI523" s="446" t="n"/>
      <c r="AJ523" s="446" t="n"/>
      <c r="AK523" s="446" t="n"/>
      <c r="AL523" s="446" t="n"/>
      <c r="AM523" s="446" t="n"/>
      <c r="AN523" s="446" t="n"/>
      <c r="AO523" s="446" t="n"/>
      <c r="AP523" s="445" t="n"/>
      <c r="AQ523" s="445" t="n"/>
      <c r="AR523" s="2523" t="n"/>
      <c r="AS523" s="2628" t="n"/>
      <c r="AT523" s="440" t="n"/>
      <c r="AU523" s="440" t="n"/>
      <c r="BC523" s="3224" t="n"/>
      <c r="BL523" s="2061" t="n"/>
    </row>
    <row r="524" ht="15" customHeight="1" s="2885">
      <c r="A524" s="440" t="n"/>
      <c r="B524" s="1196" t="n"/>
      <c r="C524" s="440" t="n"/>
      <c r="D524" s="440" t="n"/>
      <c r="E524" s="2237" t="n"/>
      <c r="F524" s="446" t="n"/>
      <c r="G524" s="446" t="n"/>
      <c r="H524" s="446" t="n"/>
      <c r="I524" s="446" t="n"/>
      <c r="J524" s="446" t="n"/>
      <c r="K524" s="446" t="n"/>
      <c r="L524" s="446" t="n"/>
      <c r="M524" s="446" t="n"/>
      <c r="N524" s="446" t="n"/>
      <c r="O524" s="446" t="n"/>
      <c r="P524" s="446" t="n"/>
      <c r="Q524" s="446" t="n"/>
      <c r="R524" s="446" t="n"/>
      <c r="S524" s="446" t="n"/>
      <c r="T524" s="446" t="n"/>
      <c r="U524" s="446" t="n"/>
      <c r="V524" s="446" t="n"/>
      <c r="W524" s="446" t="n"/>
      <c r="X524" s="446" t="n"/>
      <c r="Y524" s="446" t="n"/>
      <c r="Z524" s="446" t="n"/>
      <c r="AA524" s="446" t="n"/>
      <c r="AB524" s="446" t="n"/>
      <c r="AC524" s="446" t="n"/>
      <c r="AD524" s="446" t="n"/>
      <c r="AE524" s="446" t="n"/>
      <c r="AF524" s="446" t="n"/>
      <c r="AG524" s="446" t="n"/>
      <c r="AH524" s="446" t="n"/>
      <c r="AI524" s="446" t="n"/>
      <c r="AJ524" s="446" t="n"/>
      <c r="AK524" s="446" t="n"/>
      <c r="AL524" s="446" t="n"/>
      <c r="AM524" s="446" t="n"/>
      <c r="AN524" s="446" t="n"/>
      <c r="AO524" s="446" t="n"/>
      <c r="AP524" s="445" t="n"/>
      <c r="AQ524" s="445" t="n"/>
      <c r="AR524" s="2523" t="n"/>
      <c r="AS524" s="2628" t="n"/>
      <c r="AT524" s="440" t="n"/>
      <c r="AU524" s="440" t="n"/>
      <c r="BC524" s="3224" t="n"/>
      <c r="BL524" s="2061" t="n"/>
    </row>
    <row r="525" ht="15" customHeight="1" s="2885">
      <c r="A525" s="440" t="n"/>
      <c r="B525" s="1196" t="n"/>
      <c r="C525" s="440" t="n"/>
      <c r="D525" s="440" t="n"/>
      <c r="E525" s="2237" t="n"/>
      <c r="F525" s="446" t="n"/>
      <c r="G525" s="446" t="n"/>
      <c r="H525" s="446" t="n"/>
      <c r="I525" s="446" t="n"/>
      <c r="J525" s="446" t="n"/>
      <c r="K525" s="446" t="n"/>
      <c r="L525" s="446" t="n"/>
      <c r="M525" s="446" t="n"/>
      <c r="N525" s="446" t="n"/>
      <c r="O525" s="446" t="n"/>
      <c r="P525" s="446" t="n"/>
      <c r="Q525" s="446" t="n"/>
      <c r="R525" s="446" t="n"/>
      <c r="S525" s="446" t="n"/>
      <c r="T525" s="446" t="n"/>
      <c r="U525" s="446" t="n"/>
      <c r="V525" s="446" t="n"/>
      <c r="W525" s="446" t="n"/>
      <c r="X525" s="446" t="n"/>
      <c r="Y525" s="446" t="n"/>
      <c r="Z525" s="446" t="n"/>
      <c r="AA525" s="446" t="n"/>
      <c r="AB525" s="446" t="n"/>
      <c r="AC525" s="446" t="n"/>
      <c r="AD525" s="446" t="n"/>
      <c r="AE525" s="446" t="n"/>
      <c r="AF525" s="446" t="n"/>
      <c r="AG525" s="446" t="n"/>
      <c r="AH525" s="446" t="n"/>
      <c r="AI525" s="446" t="n"/>
      <c r="AJ525" s="446" t="n"/>
      <c r="AK525" s="446" t="n"/>
      <c r="AL525" s="446" t="n"/>
      <c r="AM525" s="446" t="n"/>
      <c r="AN525" s="446" t="n"/>
      <c r="AO525" s="446" t="n"/>
      <c r="AP525" s="445" t="n"/>
      <c r="AQ525" s="445" t="n"/>
      <c r="AR525" s="2523" t="n"/>
      <c r="AS525" s="2628" t="n"/>
      <c r="AT525" s="440" t="n"/>
      <c r="AU525" s="440" t="n"/>
      <c r="BC525" s="3224" t="n"/>
      <c r="BL525" s="2061" t="n"/>
    </row>
    <row r="526" ht="15" customHeight="1" s="2885">
      <c r="A526" s="440" t="n"/>
      <c r="B526" s="1196" t="n"/>
      <c r="C526" s="440" t="n"/>
      <c r="D526" s="440" t="n"/>
      <c r="E526" s="2237" t="n"/>
      <c r="F526" s="446" t="n"/>
      <c r="G526" s="446" t="n"/>
      <c r="H526" s="446" t="n"/>
      <c r="I526" s="446" t="n"/>
      <c r="J526" s="446" t="n"/>
      <c r="K526" s="446" t="n"/>
      <c r="L526" s="446" t="n"/>
      <c r="M526" s="446" t="n"/>
      <c r="N526" s="446" t="n"/>
      <c r="O526" s="446" t="n"/>
      <c r="P526" s="446" t="n"/>
      <c r="Q526" s="446" t="n"/>
      <c r="R526" s="446" t="n"/>
      <c r="S526" s="446" t="n"/>
      <c r="T526" s="446" t="n"/>
      <c r="U526" s="446" t="n"/>
      <c r="V526" s="446" t="n"/>
      <c r="W526" s="446" t="n"/>
      <c r="X526" s="446" t="n"/>
      <c r="Y526" s="446" t="n"/>
      <c r="Z526" s="446" t="n"/>
      <c r="AA526" s="446" t="n"/>
      <c r="AB526" s="446" t="n"/>
      <c r="AC526" s="446" t="n"/>
      <c r="AD526" s="446" t="n"/>
      <c r="AE526" s="446" t="n"/>
      <c r="AF526" s="446" t="n"/>
      <c r="AG526" s="446" t="n"/>
      <c r="AH526" s="446" t="n"/>
      <c r="AI526" s="446" t="n"/>
      <c r="AJ526" s="446" t="n"/>
      <c r="AK526" s="446" t="n"/>
      <c r="AL526" s="446" t="n"/>
      <c r="AM526" s="446" t="n"/>
      <c r="AN526" s="446" t="n"/>
      <c r="AO526" s="446" t="n"/>
      <c r="AP526" s="445" t="n"/>
      <c r="AQ526" s="445" t="n"/>
      <c r="AR526" s="2523" t="n"/>
      <c r="AS526" s="2628" t="n"/>
      <c r="AT526" s="440" t="n"/>
      <c r="AU526" s="440" t="n"/>
      <c r="BC526" s="3224" t="n"/>
      <c r="BL526" s="2061" t="n"/>
    </row>
    <row r="527" ht="15" customHeight="1" s="2885">
      <c r="A527" s="440" t="n"/>
      <c r="B527" s="1196" t="n"/>
      <c r="C527" s="440" t="n"/>
      <c r="D527" s="440" t="n"/>
      <c r="E527" s="2237" t="n"/>
      <c r="F527" s="446" t="n"/>
      <c r="G527" s="446" t="n"/>
      <c r="H527" s="446" t="n"/>
      <c r="I527" s="446" t="n"/>
      <c r="J527" s="446" t="n"/>
      <c r="K527" s="446" t="n"/>
      <c r="L527" s="446" t="n"/>
      <c r="M527" s="446" t="n"/>
      <c r="N527" s="446" t="n"/>
      <c r="O527" s="446" t="n"/>
      <c r="P527" s="446" t="n"/>
      <c r="Q527" s="446" t="n"/>
      <c r="R527" s="446" t="n"/>
      <c r="S527" s="446" t="n"/>
      <c r="T527" s="446" t="n"/>
      <c r="U527" s="446" t="n"/>
      <c r="V527" s="446" t="n"/>
      <c r="W527" s="446" t="n"/>
      <c r="X527" s="446" t="n"/>
      <c r="Y527" s="446" t="n"/>
      <c r="Z527" s="446" t="n"/>
      <c r="AA527" s="446" t="n"/>
      <c r="AB527" s="446" t="n"/>
      <c r="AC527" s="446" t="n"/>
      <c r="AD527" s="446" t="n"/>
      <c r="AE527" s="446" t="n"/>
      <c r="AF527" s="446" t="n"/>
      <c r="AG527" s="446" t="n"/>
      <c r="AH527" s="446" t="n"/>
      <c r="AI527" s="446" t="n"/>
      <c r="AJ527" s="446" t="n"/>
      <c r="AK527" s="446" t="n"/>
      <c r="AL527" s="446" t="n"/>
      <c r="AM527" s="446" t="n"/>
      <c r="AN527" s="446" t="n"/>
      <c r="AO527" s="446" t="n"/>
      <c r="AP527" s="445" t="n"/>
      <c r="AQ527" s="445" t="n"/>
      <c r="AR527" s="2523" t="n"/>
      <c r="AS527" s="2628" t="n"/>
      <c r="AT527" s="440" t="n"/>
      <c r="AU527" s="440" t="n"/>
      <c r="BC527" s="3224" t="n"/>
      <c r="BL527" s="2061" t="n"/>
    </row>
    <row r="528" ht="15" customHeight="1" s="2885">
      <c r="A528" s="440" t="n"/>
      <c r="B528" s="1196" t="n"/>
      <c r="C528" s="440" t="n"/>
      <c r="D528" s="440" t="n"/>
      <c r="E528" s="2237" t="n"/>
      <c r="F528" s="446" t="n"/>
      <c r="G528" s="446" t="n"/>
      <c r="H528" s="446" t="n"/>
      <c r="I528" s="446" t="n"/>
      <c r="J528" s="446" t="n"/>
      <c r="K528" s="446" t="n"/>
      <c r="L528" s="446" t="n"/>
      <c r="M528" s="446" t="n"/>
      <c r="N528" s="446" t="n"/>
      <c r="O528" s="446" t="n"/>
      <c r="P528" s="446" t="n"/>
      <c r="Q528" s="446" t="n"/>
      <c r="R528" s="446" t="n"/>
      <c r="S528" s="446" t="n"/>
      <c r="T528" s="446" t="n"/>
      <c r="U528" s="446" t="n"/>
      <c r="V528" s="446" t="n"/>
      <c r="W528" s="446" t="n"/>
      <c r="X528" s="446" t="n"/>
      <c r="Y528" s="446" t="n"/>
      <c r="Z528" s="446" t="n"/>
      <c r="AA528" s="446" t="n"/>
      <c r="AB528" s="446" t="n"/>
      <c r="AC528" s="446" t="n"/>
      <c r="AD528" s="446" t="n"/>
      <c r="AE528" s="446" t="n"/>
      <c r="AF528" s="446" t="n"/>
      <c r="AG528" s="446" t="n"/>
      <c r="AH528" s="446" t="n"/>
      <c r="AI528" s="446" t="n"/>
      <c r="AJ528" s="446" t="n"/>
      <c r="AK528" s="446" t="n"/>
      <c r="AL528" s="446" t="n"/>
      <c r="AM528" s="446" t="n"/>
      <c r="AN528" s="446" t="n"/>
      <c r="AO528" s="446" t="n"/>
      <c r="AP528" s="445" t="n"/>
      <c r="AQ528" s="445" t="n"/>
      <c r="AR528" s="2523" t="n"/>
      <c r="AS528" s="2628" t="n"/>
      <c r="AT528" s="440" t="n"/>
      <c r="AU528" s="440" t="n"/>
      <c r="BC528" s="3224" t="n"/>
      <c r="BL528" s="2061" t="n"/>
    </row>
    <row r="529" ht="15" customHeight="1" s="2885">
      <c r="A529" s="440" t="n"/>
      <c r="B529" s="1196" t="n"/>
      <c r="C529" s="440" t="n"/>
      <c r="D529" s="440" t="n"/>
      <c r="E529" s="2237" t="n"/>
      <c r="F529" s="446" t="n"/>
      <c r="G529" s="446" t="n"/>
      <c r="H529" s="446" t="n"/>
      <c r="I529" s="446" t="n"/>
      <c r="J529" s="446" t="n"/>
      <c r="K529" s="446" t="n"/>
      <c r="L529" s="446" t="n"/>
      <c r="M529" s="446" t="n"/>
      <c r="N529" s="446" t="n"/>
      <c r="O529" s="446" t="n"/>
      <c r="P529" s="446" t="n"/>
      <c r="Q529" s="446" t="n"/>
      <c r="R529" s="446" t="n"/>
      <c r="S529" s="446" t="n"/>
      <c r="T529" s="446" t="n"/>
      <c r="U529" s="446" t="n"/>
      <c r="V529" s="446" t="n"/>
      <c r="W529" s="446" t="n"/>
      <c r="X529" s="446" t="n"/>
      <c r="Y529" s="446" t="n"/>
      <c r="Z529" s="446" t="n"/>
      <c r="AA529" s="446" t="n"/>
      <c r="AB529" s="446" t="n"/>
      <c r="AC529" s="446" t="n"/>
      <c r="AD529" s="446" t="n"/>
      <c r="AE529" s="446" t="n"/>
      <c r="AF529" s="446" t="n"/>
      <c r="AG529" s="446" t="n"/>
      <c r="AH529" s="446" t="n"/>
      <c r="AI529" s="446" t="n"/>
      <c r="AJ529" s="446" t="n"/>
      <c r="AK529" s="446" t="n"/>
      <c r="AL529" s="446" t="n"/>
      <c r="AM529" s="446" t="n"/>
      <c r="AN529" s="446" t="n"/>
      <c r="AO529" s="446" t="n"/>
      <c r="AP529" s="445" t="n"/>
      <c r="AQ529" s="445" t="n"/>
      <c r="AR529" s="2523" t="n"/>
      <c r="AS529" s="2628" t="n"/>
      <c r="AT529" s="440" t="n"/>
      <c r="AU529" s="440" t="n"/>
      <c r="BC529" s="3224" t="n"/>
      <c r="BL529" s="2061" t="n"/>
    </row>
    <row r="530" ht="15" customHeight="1" s="2885">
      <c r="A530" s="440" t="n"/>
      <c r="B530" s="1196" t="n"/>
      <c r="C530" s="440" t="n"/>
      <c r="D530" s="440" t="n"/>
      <c r="E530" s="2237" t="n"/>
      <c r="F530" s="446" t="n"/>
      <c r="G530" s="446" t="n"/>
      <c r="H530" s="446" t="n"/>
      <c r="I530" s="446" t="n"/>
      <c r="J530" s="446" t="n"/>
      <c r="K530" s="446" t="n"/>
      <c r="L530" s="446" t="n"/>
      <c r="M530" s="446" t="n"/>
      <c r="N530" s="446" t="n"/>
      <c r="O530" s="446" t="n"/>
      <c r="P530" s="446" t="n"/>
      <c r="Q530" s="446" t="n"/>
      <c r="R530" s="446" t="n"/>
      <c r="S530" s="446" t="n"/>
      <c r="T530" s="446" t="n"/>
      <c r="U530" s="446" t="n"/>
      <c r="V530" s="446" t="n"/>
      <c r="W530" s="446" t="n"/>
      <c r="X530" s="446" t="n"/>
      <c r="Y530" s="446" t="n"/>
      <c r="Z530" s="446" t="n"/>
      <c r="AA530" s="446" t="n"/>
      <c r="AB530" s="446" t="n"/>
      <c r="AC530" s="446" t="n"/>
      <c r="AD530" s="446" t="n"/>
      <c r="AE530" s="446" t="n"/>
      <c r="AF530" s="446" t="n"/>
      <c r="AG530" s="446" t="n"/>
      <c r="AH530" s="446" t="n"/>
      <c r="AI530" s="446" t="n"/>
      <c r="AJ530" s="446" t="n"/>
      <c r="AK530" s="446" t="n"/>
      <c r="AL530" s="446" t="n"/>
      <c r="AM530" s="446" t="n"/>
      <c r="AN530" s="446" t="n"/>
      <c r="AO530" s="446" t="n"/>
      <c r="AP530" s="445" t="n"/>
      <c r="AQ530" s="445" t="n"/>
      <c r="AR530" s="2523" t="n"/>
      <c r="AS530" s="2628" t="n"/>
      <c r="AT530" s="440" t="n"/>
      <c r="AU530" s="440" t="n"/>
      <c r="BC530" s="3224" t="n"/>
      <c r="BL530" s="2061" t="n"/>
    </row>
    <row r="531" ht="15" customHeight="1" s="2885">
      <c r="A531" s="440" t="n"/>
      <c r="B531" s="1196" t="n"/>
      <c r="C531" s="440" t="n"/>
      <c r="D531" s="440" t="n"/>
      <c r="E531" s="2237" t="n"/>
      <c r="F531" s="446" t="n"/>
      <c r="G531" s="446" t="n"/>
      <c r="H531" s="446" t="n"/>
      <c r="I531" s="446" t="n"/>
      <c r="J531" s="446" t="n"/>
      <c r="K531" s="446" t="n"/>
      <c r="L531" s="446" t="n"/>
      <c r="M531" s="446" t="n"/>
      <c r="N531" s="446" t="n"/>
      <c r="O531" s="446" t="n"/>
      <c r="P531" s="446" t="n"/>
      <c r="Q531" s="446" t="n"/>
      <c r="R531" s="446" t="n"/>
      <c r="S531" s="446" t="n"/>
      <c r="T531" s="446" t="n"/>
      <c r="U531" s="446" t="n"/>
      <c r="V531" s="446" t="n"/>
      <c r="W531" s="446" t="n"/>
      <c r="X531" s="446" t="n"/>
      <c r="Y531" s="446" t="n"/>
      <c r="Z531" s="446" t="n"/>
      <c r="AA531" s="446" t="n"/>
      <c r="AB531" s="446" t="n"/>
      <c r="AC531" s="446" t="n"/>
      <c r="AD531" s="446" t="n"/>
      <c r="AE531" s="446" t="n"/>
      <c r="AF531" s="446" t="n"/>
      <c r="AG531" s="446" t="n"/>
      <c r="AH531" s="446" t="n"/>
      <c r="AI531" s="446" t="n"/>
      <c r="AJ531" s="446" t="n"/>
      <c r="AK531" s="446" t="n"/>
      <c r="AL531" s="446" t="n"/>
      <c r="AM531" s="446" t="n"/>
      <c r="AN531" s="446" t="n"/>
      <c r="AO531" s="446" t="n"/>
      <c r="AP531" s="445" t="n"/>
      <c r="AQ531" s="445" t="n"/>
      <c r="AR531" s="2523" t="n"/>
      <c r="AS531" s="2628" t="n"/>
      <c r="AT531" s="440" t="n"/>
      <c r="AU531" s="440" t="n"/>
      <c r="BC531" s="3224" t="n"/>
      <c r="BL531" s="2061" t="n"/>
    </row>
    <row r="532" ht="15" customHeight="1" s="2885">
      <c r="A532" s="440" t="n"/>
      <c r="B532" s="1196" t="n"/>
      <c r="C532" s="440" t="n"/>
      <c r="D532" s="440" t="n"/>
      <c r="E532" s="2237" t="n"/>
      <c r="F532" s="446" t="n"/>
      <c r="G532" s="446" t="n"/>
      <c r="H532" s="446" t="n"/>
      <c r="I532" s="446" t="n"/>
      <c r="J532" s="446" t="n"/>
      <c r="K532" s="446" t="n"/>
      <c r="L532" s="446" t="n"/>
      <c r="M532" s="446" t="n"/>
      <c r="N532" s="446" t="n"/>
      <c r="O532" s="446" t="n"/>
      <c r="P532" s="446" t="n"/>
      <c r="Q532" s="446" t="n"/>
      <c r="R532" s="446" t="n"/>
      <c r="S532" s="446" t="n"/>
      <c r="T532" s="446" t="n"/>
      <c r="U532" s="446" t="n"/>
      <c r="V532" s="446" t="n"/>
      <c r="W532" s="446" t="n"/>
      <c r="X532" s="446" t="n"/>
      <c r="Y532" s="446" t="n"/>
      <c r="Z532" s="446" t="n"/>
      <c r="AA532" s="446" t="n"/>
      <c r="AB532" s="446" t="n"/>
      <c r="AC532" s="446" t="n"/>
      <c r="AD532" s="446" t="n"/>
      <c r="AE532" s="446" t="n"/>
      <c r="AF532" s="446" t="n"/>
      <c r="AG532" s="446" t="n"/>
      <c r="AH532" s="446" t="n"/>
      <c r="AI532" s="446" t="n"/>
      <c r="AJ532" s="446" t="n"/>
      <c r="AK532" s="446" t="n"/>
      <c r="AL532" s="446" t="n"/>
      <c r="AM532" s="446" t="n"/>
      <c r="AN532" s="446" t="n"/>
      <c r="AO532" s="446" t="n"/>
      <c r="AP532" s="445" t="n"/>
      <c r="AQ532" s="445" t="n"/>
      <c r="AR532" s="2523" t="n"/>
      <c r="AS532" s="2628" t="n"/>
      <c r="AT532" s="440" t="n"/>
      <c r="AU532" s="440" t="n"/>
      <c r="BC532" s="3224" t="n"/>
      <c r="BL532" s="2061" t="n"/>
    </row>
    <row r="533" ht="15" customHeight="1" s="2885">
      <c r="A533" s="440" t="n"/>
      <c r="B533" s="1196" t="n"/>
      <c r="C533" s="440" t="n"/>
      <c r="D533" s="440" t="n"/>
      <c r="E533" s="2237" t="n"/>
      <c r="F533" s="446" t="n"/>
      <c r="G533" s="446" t="n"/>
      <c r="H533" s="446" t="n"/>
      <c r="I533" s="446" t="n"/>
      <c r="J533" s="446" t="n"/>
      <c r="K533" s="446" t="n"/>
      <c r="L533" s="446" t="n"/>
      <c r="M533" s="446" t="n"/>
      <c r="N533" s="446" t="n"/>
      <c r="O533" s="446" t="n"/>
      <c r="P533" s="446" t="n"/>
      <c r="Q533" s="446" t="n"/>
      <c r="R533" s="446" t="n"/>
      <c r="S533" s="446" t="n"/>
      <c r="T533" s="446" t="n"/>
      <c r="U533" s="446" t="n"/>
      <c r="V533" s="446" t="n"/>
      <c r="W533" s="446" t="n"/>
      <c r="X533" s="446" t="n"/>
      <c r="Y533" s="446" t="n"/>
      <c r="Z533" s="446" t="n"/>
      <c r="AA533" s="446" t="n"/>
      <c r="AB533" s="446" t="n"/>
      <c r="AC533" s="446" t="n"/>
      <c r="AD533" s="446" t="n"/>
      <c r="AE533" s="446" t="n"/>
      <c r="AF533" s="446" t="n"/>
      <c r="AG533" s="446" t="n"/>
      <c r="AH533" s="446" t="n"/>
      <c r="AI533" s="446" t="n"/>
      <c r="AJ533" s="446" t="n"/>
      <c r="AK533" s="446" t="n"/>
      <c r="AL533" s="446" t="n"/>
      <c r="AM533" s="446" t="n"/>
      <c r="AN533" s="446" t="n"/>
      <c r="AO533" s="446" t="n"/>
      <c r="AP533" s="445" t="n"/>
      <c r="AQ533" s="445" t="n"/>
      <c r="AR533" s="2523" t="n"/>
      <c r="AS533" s="2628" t="n"/>
      <c r="AT533" s="440" t="n"/>
      <c r="AU533" s="440" t="n"/>
      <c r="BC533" s="3224" t="n"/>
      <c r="BL533" s="2061" t="n"/>
    </row>
    <row r="534" ht="15" customHeight="1" s="2885">
      <c r="A534" s="440" t="n"/>
      <c r="B534" s="1196" t="n"/>
      <c r="C534" s="440" t="n"/>
      <c r="D534" s="440" t="n"/>
      <c r="E534" s="2237" t="n"/>
      <c r="F534" s="446" t="n"/>
      <c r="G534" s="446" t="n"/>
      <c r="H534" s="446" t="n"/>
      <c r="I534" s="446" t="n"/>
      <c r="J534" s="446" t="n"/>
      <c r="K534" s="446" t="n"/>
      <c r="L534" s="446" t="n"/>
      <c r="M534" s="446" t="n"/>
      <c r="N534" s="446" t="n"/>
      <c r="O534" s="446" t="n"/>
      <c r="P534" s="446" t="n"/>
      <c r="Q534" s="446" t="n"/>
      <c r="R534" s="446" t="n"/>
      <c r="S534" s="446" t="n"/>
      <c r="T534" s="446" t="n"/>
      <c r="U534" s="446" t="n"/>
      <c r="V534" s="446" t="n"/>
      <c r="W534" s="446" t="n"/>
      <c r="X534" s="446" t="n"/>
      <c r="Y534" s="446" t="n"/>
      <c r="Z534" s="446" t="n"/>
      <c r="AA534" s="446" t="n"/>
      <c r="AB534" s="446" t="n"/>
      <c r="AC534" s="446" t="n"/>
      <c r="AD534" s="446" t="n"/>
      <c r="AE534" s="446" t="n"/>
      <c r="AF534" s="446" t="n"/>
      <c r="AG534" s="446" t="n"/>
      <c r="AH534" s="446" t="n"/>
      <c r="AI534" s="446" t="n"/>
      <c r="AJ534" s="446" t="n"/>
      <c r="AK534" s="446" t="n"/>
      <c r="AL534" s="446" t="n"/>
      <c r="AM534" s="446" t="n"/>
      <c r="AN534" s="446" t="n"/>
      <c r="AO534" s="446" t="n"/>
      <c r="AP534" s="445" t="n"/>
      <c r="AQ534" s="445" t="n"/>
      <c r="AR534" s="2523" t="n"/>
      <c r="AS534" s="2628" t="n"/>
      <c r="AT534" s="440" t="n"/>
      <c r="AU534" s="440" t="n"/>
      <c r="BC534" s="3224" t="n"/>
      <c r="BL534" s="2061" t="n"/>
    </row>
    <row r="535" ht="15" customHeight="1" s="2885">
      <c r="A535" s="440" t="n"/>
      <c r="B535" s="1196" t="n"/>
      <c r="C535" s="440" t="n"/>
      <c r="D535" s="440" t="n"/>
      <c r="E535" s="2237" t="n"/>
      <c r="F535" s="446" t="n"/>
      <c r="G535" s="446" t="n"/>
      <c r="H535" s="446" t="n"/>
      <c r="I535" s="446" t="n"/>
      <c r="J535" s="446" t="n"/>
      <c r="K535" s="446" t="n"/>
      <c r="L535" s="446" t="n"/>
      <c r="M535" s="446" t="n"/>
      <c r="N535" s="446" t="n"/>
      <c r="O535" s="446" t="n"/>
      <c r="P535" s="446" t="n"/>
      <c r="Q535" s="446" t="n"/>
      <c r="R535" s="446" t="n"/>
      <c r="S535" s="446" t="n"/>
      <c r="T535" s="446" t="n"/>
      <c r="U535" s="446" t="n"/>
      <c r="V535" s="446" t="n"/>
      <c r="W535" s="446" t="n"/>
      <c r="X535" s="446" t="n"/>
      <c r="Y535" s="446" t="n"/>
      <c r="Z535" s="446" t="n"/>
      <c r="AA535" s="446" t="n"/>
      <c r="AB535" s="446" t="n"/>
      <c r="AC535" s="446" t="n"/>
      <c r="AD535" s="446" t="n"/>
      <c r="AE535" s="446" t="n"/>
      <c r="AF535" s="446" t="n"/>
      <c r="AG535" s="446" t="n"/>
      <c r="AH535" s="446" t="n"/>
      <c r="AI535" s="446" t="n"/>
      <c r="AJ535" s="446" t="n"/>
      <c r="AK535" s="446" t="n"/>
      <c r="AL535" s="446" t="n"/>
      <c r="AM535" s="446" t="n"/>
      <c r="AN535" s="446" t="n"/>
      <c r="AO535" s="446" t="n"/>
      <c r="AP535" s="445" t="n"/>
      <c r="AQ535" s="445" t="n"/>
      <c r="AR535" s="2523" t="n"/>
      <c r="AS535" s="2628" t="n"/>
      <c r="AT535" s="440" t="n"/>
      <c r="AU535" s="440" t="n"/>
      <c r="BC535" s="3224" t="n"/>
      <c r="BL535" s="2061" t="n"/>
    </row>
    <row r="536" ht="15" customHeight="1" s="2885">
      <c r="A536" s="440" t="n"/>
      <c r="B536" s="1196" t="n"/>
      <c r="C536" s="440" t="n"/>
      <c r="D536" s="440" t="n"/>
      <c r="E536" s="2237" t="n"/>
      <c r="F536" s="446" t="n"/>
      <c r="G536" s="446" t="n"/>
      <c r="H536" s="446" t="n"/>
      <c r="I536" s="446" t="n"/>
      <c r="J536" s="446" t="n"/>
      <c r="K536" s="446" t="n"/>
      <c r="L536" s="446" t="n"/>
      <c r="M536" s="446" t="n"/>
      <c r="N536" s="446" t="n"/>
      <c r="O536" s="446" t="n"/>
      <c r="P536" s="446" t="n"/>
      <c r="Q536" s="446" t="n"/>
      <c r="R536" s="446" t="n"/>
      <c r="S536" s="446" t="n"/>
      <c r="T536" s="446" t="n"/>
      <c r="U536" s="446" t="n"/>
      <c r="V536" s="446" t="n"/>
      <c r="W536" s="446" t="n"/>
      <c r="X536" s="446" t="n"/>
      <c r="Y536" s="446" t="n"/>
      <c r="Z536" s="446" t="n"/>
      <c r="AA536" s="446" t="n"/>
      <c r="AB536" s="446" t="n"/>
      <c r="AC536" s="446" t="n"/>
      <c r="AD536" s="446" t="n"/>
      <c r="AE536" s="446" t="n"/>
      <c r="AF536" s="446" t="n"/>
      <c r="AG536" s="446" t="n"/>
      <c r="AH536" s="446" t="n"/>
      <c r="AI536" s="446" t="n"/>
      <c r="AJ536" s="446" t="n"/>
      <c r="AK536" s="446" t="n"/>
      <c r="AL536" s="446" t="n"/>
      <c r="AM536" s="446" t="n"/>
      <c r="AN536" s="446" t="n"/>
      <c r="AO536" s="446" t="n"/>
      <c r="AP536" s="445" t="n"/>
      <c r="AQ536" s="445" t="n"/>
      <c r="AR536" s="2523" t="n"/>
      <c r="AS536" s="2628" t="n"/>
      <c r="AT536" s="440" t="n"/>
      <c r="AU536" s="440" t="n"/>
      <c r="BC536" s="3224" t="n"/>
      <c r="BL536" s="2061" t="n"/>
    </row>
    <row r="537" ht="15" customHeight="1" s="2885">
      <c r="A537" s="440" t="n"/>
      <c r="B537" s="1196" t="n"/>
      <c r="C537" s="440" t="n"/>
      <c r="D537" s="440" t="n"/>
      <c r="E537" s="2237" t="n"/>
      <c r="F537" s="446" t="n"/>
      <c r="G537" s="446" t="n"/>
      <c r="H537" s="446" t="n"/>
      <c r="I537" s="446" t="n"/>
      <c r="J537" s="446" t="n"/>
      <c r="K537" s="446" t="n"/>
      <c r="L537" s="446" t="n"/>
      <c r="M537" s="446" t="n"/>
      <c r="N537" s="446" t="n"/>
      <c r="O537" s="446" t="n"/>
      <c r="P537" s="446" t="n"/>
      <c r="Q537" s="446" t="n"/>
      <c r="R537" s="446" t="n"/>
      <c r="S537" s="446" t="n"/>
      <c r="T537" s="446" t="n"/>
      <c r="U537" s="446" t="n"/>
      <c r="V537" s="446" t="n"/>
      <c r="W537" s="446" t="n"/>
      <c r="X537" s="446" t="n"/>
      <c r="Y537" s="446" t="n"/>
      <c r="Z537" s="446" t="n"/>
      <c r="AA537" s="446" t="n"/>
      <c r="AB537" s="446" t="n"/>
      <c r="AC537" s="446" t="n"/>
      <c r="AD537" s="446" t="n"/>
      <c r="AE537" s="446" t="n"/>
      <c r="AF537" s="446" t="n"/>
      <c r="AG537" s="446" t="n"/>
      <c r="AH537" s="446" t="n"/>
      <c r="AI537" s="446" t="n"/>
      <c r="AJ537" s="446" t="n"/>
      <c r="AK537" s="446" t="n"/>
      <c r="AL537" s="446" t="n"/>
      <c r="AM537" s="446" t="n"/>
      <c r="AN537" s="446" t="n"/>
      <c r="AO537" s="446" t="n"/>
      <c r="AP537" s="445" t="n"/>
      <c r="AQ537" s="445" t="n"/>
      <c r="AR537" s="2523" t="n"/>
      <c r="AS537" s="2628" t="n"/>
      <c r="AT537" s="440" t="n"/>
      <c r="AU537" s="440" t="n"/>
      <c r="BC537" s="3224" t="n"/>
      <c r="BL537" s="2061" t="n"/>
    </row>
    <row r="538" ht="15" customHeight="1" s="2885">
      <c r="A538" s="440" t="n"/>
      <c r="B538" s="1196" t="n"/>
      <c r="C538" s="440" t="n"/>
      <c r="D538" s="440" t="n"/>
      <c r="E538" s="2237" t="n"/>
      <c r="F538" s="446" t="n"/>
      <c r="G538" s="446" t="n"/>
      <c r="H538" s="446" t="n"/>
      <c r="I538" s="446" t="n"/>
      <c r="J538" s="446" t="n"/>
      <c r="K538" s="446" t="n"/>
      <c r="L538" s="446" t="n"/>
      <c r="M538" s="446" t="n"/>
      <c r="N538" s="446" t="n"/>
      <c r="O538" s="446" t="n"/>
      <c r="P538" s="446" t="n"/>
      <c r="Q538" s="446" t="n"/>
      <c r="R538" s="446" t="n"/>
      <c r="S538" s="446" t="n"/>
      <c r="T538" s="446" t="n"/>
      <c r="U538" s="446" t="n"/>
      <c r="V538" s="446" t="n"/>
      <c r="W538" s="446" t="n"/>
      <c r="X538" s="446" t="n"/>
      <c r="Y538" s="446" t="n"/>
      <c r="Z538" s="446" t="n"/>
      <c r="AA538" s="446" t="n"/>
      <c r="AB538" s="446" t="n"/>
      <c r="AC538" s="446" t="n"/>
      <c r="AD538" s="446" t="n"/>
      <c r="AE538" s="446" t="n"/>
      <c r="AF538" s="446" t="n"/>
      <c r="AG538" s="446" t="n"/>
      <c r="AH538" s="446" t="n"/>
      <c r="AI538" s="446" t="n"/>
      <c r="AJ538" s="446" t="n"/>
      <c r="AK538" s="446" t="n"/>
      <c r="AL538" s="446" t="n"/>
      <c r="AM538" s="446" t="n"/>
      <c r="AN538" s="446" t="n"/>
      <c r="AO538" s="446" t="n"/>
      <c r="AP538" s="445" t="n"/>
      <c r="AQ538" s="445" t="n"/>
      <c r="AR538" s="2523" t="n"/>
      <c r="AS538" s="2628" t="n"/>
      <c r="AT538" s="440" t="n"/>
      <c r="AU538" s="440" t="n"/>
      <c r="BC538" s="3224" t="n"/>
      <c r="BL538" s="2061" t="n"/>
    </row>
    <row r="539" ht="15" customHeight="1" s="2885">
      <c r="A539" s="440" t="n"/>
      <c r="B539" s="1196" t="n"/>
      <c r="C539" s="440" t="n"/>
      <c r="D539" s="440" t="n"/>
      <c r="E539" s="2235" t="n"/>
      <c r="F539" s="2060" t="n"/>
      <c r="G539" s="2060" t="n"/>
      <c r="H539" s="2060" t="n"/>
      <c r="I539" s="2060" t="n"/>
      <c r="J539" s="2060" t="n"/>
      <c r="K539" s="2060" t="n"/>
      <c r="L539" s="2060" t="n"/>
      <c r="M539" s="2060" t="n"/>
      <c r="N539" s="2060" t="n"/>
      <c r="O539" s="2060" t="n"/>
      <c r="P539" s="2060" t="n"/>
      <c r="Q539" s="2060" t="n"/>
      <c r="R539" s="2060" t="n"/>
      <c r="S539" s="2060" t="n"/>
      <c r="T539" s="2060" t="n"/>
      <c r="U539" s="2060" t="n"/>
      <c r="V539" s="2060" t="n"/>
      <c r="W539" s="2060" t="n"/>
      <c r="X539" s="2060" t="n"/>
      <c r="Y539" s="446" t="n"/>
      <c r="Z539" s="446" t="n"/>
      <c r="AA539" s="446" t="n"/>
      <c r="AB539" s="446" t="n"/>
      <c r="AC539" s="2060" t="n"/>
      <c r="AD539" s="2060" t="n"/>
      <c r="AE539" s="2060" t="n"/>
      <c r="AF539" s="2060" t="n"/>
      <c r="AG539" s="2060" t="n"/>
      <c r="AH539" s="2060" t="n"/>
      <c r="AI539" s="2060" t="n"/>
      <c r="AJ539" s="2060" t="n"/>
      <c r="AK539" s="2060" t="n"/>
      <c r="AL539" s="2060" t="n"/>
      <c r="AM539" s="2060" t="n"/>
      <c r="AN539" s="2060" t="n"/>
      <c r="AO539" s="2060" t="n"/>
      <c r="AP539" s="445" t="n"/>
      <c r="AQ539" s="445" t="n"/>
      <c r="AR539" s="2523" t="n"/>
      <c r="AS539" s="2519" t="n"/>
      <c r="AT539" s="440" t="n"/>
      <c r="AU539" s="440" t="n"/>
      <c r="BC539" s="3224" t="n"/>
      <c r="BL539" s="2061" t="n"/>
    </row>
    <row r="540" ht="15" customHeight="1" s="2885">
      <c r="A540" s="440" t="n"/>
      <c r="B540" s="1196" t="n"/>
      <c r="C540" s="440" t="n"/>
      <c r="D540" s="440" t="n"/>
      <c r="E540" s="2235" t="n"/>
      <c r="F540" s="446" t="n"/>
      <c r="G540" s="446" t="n"/>
      <c r="H540" s="446" t="n"/>
      <c r="I540" s="446" t="n"/>
      <c r="J540" s="446" t="n"/>
      <c r="K540" s="446" t="n"/>
      <c r="L540" s="446" t="n"/>
      <c r="M540" s="446" t="n"/>
      <c r="N540" s="446" t="n"/>
      <c r="O540" s="446" t="n"/>
      <c r="P540" s="446" t="n"/>
      <c r="Q540" s="446" t="n"/>
      <c r="R540" s="446" t="n"/>
      <c r="S540" s="446" t="n"/>
      <c r="T540" s="446" t="n"/>
      <c r="U540" s="446" t="n"/>
      <c r="V540" s="446" t="n"/>
      <c r="W540" s="446" t="n"/>
      <c r="X540" s="446" t="n"/>
      <c r="Y540" s="446" t="n"/>
      <c r="Z540" s="446" t="n"/>
      <c r="AA540" s="446" t="n"/>
      <c r="AB540" s="446" t="n"/>
      <c r="AC540" s="446" t="n"/>
      <c r="AD540" s="446" t="n"/>
      <c r="AE540" s="446" t="n"/>
      <c r="AF540" s="446" t="n"/>
      <c r="AG540" s="446" t="n"/>
      <c r="AH540" s="446" t="n"/>
      <c r="AI540" s="446" t="n"/>
      <c r="AJ540" s="446" t="n"/>
      <c r="AK540" s="446" t="n"/>
      <c r="AL540" s="446" t="n"/>
      <c r="AM540" s="446" t="n"/>
      <c r="AN540" s="446" t="n"/>
      <c r="AO540" s="446" t="n"/>
      <c r="AP540" s="445" t="n"/>
      <c r="AQ540" s="445" t="n"/>
      <c r="AR540" s="2523" t="n"/>
      <c r="AS540" s="2519" t="n"/>
      <c r="AT540" s="440" t="n"/>
      <c r="AU540" s="440" t="n"/>
      <c r="BC540" s="3224" t="n"/>
      <c r="BL540" s="2061" t="n"/>
    </row>
    <row r="541" ht="15" customHeight="1" s="2885">
      <c r="A541" s="440" t="n"/>
      <c r="B541" s="1196" t="n"/>
      <c r="C541" s="440" t="n"/>
      <c r="D541" s="440" t="n"/>
      <c r="E541" s="2235" t="n"/>
      <c r="F541" s="2060" t="n"/>
      <c r="G541" s="2060" t="n"/>
      <c r="H541" s="2060" t="n"/>
      <c r="I541" s="2060" t="n"/>
      <c r="J541" s="2060" t="n"/>
      <c r="K541" s="2060" t="n"/>
      <c r="L541" s="2060" t="n"/>
      <c r="M541" s="2060" t="n"/>
      <c r="N541" s="2060" t="n"/>
      <c r="O541" s="2060" t="n"/>
      <c r="P541" s="2060" t="n"/>
      <c r="Q541" s="2060" t="n"/>
      <c r="R541" s="2060" t="n"/>
      <c r="S541" s="2060" t="n"/>
      <c r="T541" s="2060" t="n"/>
      <c r="U541" s="2060" t="n"/>
      <c r="V541" s="2060" t="n"/>
      <c r="W541" s="2060" t="n"/>
      <c r="X541" s="2060" t="n"/>
      <c r="Y541" s="2060" t="n"/>
      <c r="Z541" s="2060" t="n"/>
      <c r="AA541" s="2060" t="n"/>
      <c r="AB541" s="2060" t="n"/>
      <c r="AC541" s="2060" t="n"/>
      <c r="AD541" s="2060" t="n"/>
      <c r="AE541" s="2060" t="n"/>
      <c r="AF541" s="2060" t="n"/>
      <c r="AG541" s="2060" t="n"/>
      <c r="AH541" s="2060" t="n"/>
      <c r="AI541" s="2060" t="n"/>
      <c r="AJ541" s="2060" t="n"/>
      <c r="AK541" s="2060" t="n"/>
      <c r="AL541" s="2060" t="n"/>
      <c r="AM541" s="2060" t="n"/>
      <c r="AN541" s="2060" t="n"/>
      <c r="AO541" s="2060" t="n"/>
      <c r="AP541" s="445" t="n"/>
      <c r="AQ541" s="445" t="n"/>
      <c r="AR541" s="2523" t="n"/>
      <c r="AS541" s="2519" t="n"/>
      <c r="AT541" s="440" t="n"/>
      <c r="AU541" s="440" t="n"/>
      <c r="BC541" s="3224" t="n"/>
      <c r="BL541" s="2061" t="n"/>
    </row>
    <row r="542" ht="15" customHeight="1" s="2885">
      <c r="A542" s="440" t="n"/>
      <c r="B542" s="1196" t="n"/>
      <c r="C542" s="440" t="n"/>
      <c r="D542" s="440" t="n"/>
      <c r="E542" s="2235" t="n"/>
      <c r="F542" s="2060" t="n"/>
      <c r="G542" s="2060" t="n"/>
      <c r="H542" s="2060" t="n"/>
      <c r="I542" s="2060" t="n"/>
      <c r="J542" s="2060" t="n"/>
      <c r="K542" s="2060" t="n"/>
      <c r="L542" s="2060" t="n"/>
      <c r="M542" s="2060" t="n"/>
      <c r="N542" s="2060" t="n"/>
      <c r="O542" s="2060" t="n"/>
      <c r="P542" s="2060" t="n"/>
      <c r="Q542" s="2060" t="n"/>
      <c r="R542" s="2060" t="n"/>
      <c r="S542" s="2060" t="n"/>
      <c r="T542" s="2060" t="n"/>
      <c r="U542" s="2060" t="n"/>
      <c r="V542" s="2060" t="n"/>
      <c r="W542" s="2060" t="n"/>
      <c r="X542" s="2060" t="n"/>
      <c r="Y542" s="2060" t="n"/>
      <c r="Z542" s="2060" t="n"/>
      <c r="AA542" s="2060" t="n"/>
      <c r="AB542" s="2060" t="n"/>
      <c r="AC542" s="2060" t="n"/>
      <c r="AD542" s="2060" t="n"/>
      <c r="AE542" s="2060" t="n"/>
      <c r="AF542" s="2060" t="n"/>
      <c r="AG542" s="2060" t="n"/>
      <c r="AH542" s="2060" t="n"/>
      <c r="AI542" s="2060" t="n"/>
      <c r="AJ542" s="2060" t="n"/>
      <c r="AK542" s="2060" t="n"/>
      <c r="AL542" s="2060" t="n"/>
      <c r="AM542" s="2060" t="n"/>
      <c r="AN542" s="2060" t="n"/>
      <c r="AO542" s="2060" t="n"/>
      <c r="AP542" s="445" t="n"/>
      <c r="AQ542" s="445" t="n"/>
      <c r="AR542" s="2523" t="n"/>
      <c r="AS542" s="2519" t="n"/>
      <c r="AT542" s="440" t="n"/>
      <c r="AU542" s="440" t="n"/>
      <c r="BC542" s="3224" t="n"/>
      <c r="BL542" s="2061" t="n"/>
    </row>
    <row r="543" ht="15" customHeight="1" s="2885">
      <c r="A543" s="440" t="n"/>
      <c r="B543" s="1196" t="n"/>
      <c r="C543" s="440" t="n"/>
      <c r="D543" s="440" t="n"/>
      <c r="E543" s="2235" t="n"/>
      <c r="F543" s="446" t="n"/>
      <c r="G543" s="446" t="n"/>
      <c r="H543" s="446" t="n"/>
      <c r="I543" s="446" t="n"/>
      <c r="J543" s="446" t="n"/>
      <c r="K543" s="446" t="n"/>
      <c r="L543" s="446" t="n"/>
      <c r="M543" s="446" t="n"/>
      <c r="N543" s="446" t="n"/>
      <c r="O543" s="446" t="n"/>
      <c r="P543" s="446" t="n"/>
      <c r="Q543" s="446" t="n"/>
      <c r="R543" s="446" t="n"/>
      <c r="S543" s="446" t="n"/>
      <c r="T543" s="446" t="n"/>
      <c r="U543" s="446" t="n"/>
      <c r="V543" s="446" t="n"/>
      <c r="W543" s="446" t="n"/>
      <c r="X543" s="446" t="n"/>
      <c r="Y543" s="446" t="n"/>
      <c r="Z543" s="446" t="n"/>
      <c r="AA543" s="446" t="n"/>
      <c r="AB543" s="446" t="n"/>
      <c r="AC543" s="446" t="n"/>
      <c r="AD543" s="446" t="n"/>
      <c r="AE543" s="446" t="n"/>
      <c r="AF543" s="446" t="n"/>
      <c r="AG543" s="446" t="n"/>
      <c r="AH543" s="446" t="n"/>
      <c r="AI543" s="446" t="n"/>
      <c r="AJ543" s="446" t="n"/>
      <c r="AK543" s="446" t="n"/>
      <c r="AL543" s="446" t="n"/>
      <c r="AM543" s="446" t="n"/>
      <c r="AN543" s="446" t="n"/>
      <c r="AO543" s="446" t="n"/>
      <c r="AP543" s="445" t="n"/>
      <c r="AQ543" s="445" t="n"/>
      <c r="AR543" s="2523" t="n"/>
      <c r="AS543" s="2519" t="n"/>
      <c r="AT543" s="440" t="n"/>
      <c r="AU543" s="440" t="n"/>
      <c r="BL543" s="2061" t="n"/>
    </row>
    <row r="544" ht="6.6" customHeight="1" s="2885">
      <c r="B544" s="1196" t="n"/>
    </row>
    <row r="546">
      <c r="W546" s="2047" t="n"/>
      <c r="X546" s="2047" t="n"/>
    </row>
    <row r="547">
      <c r="W547" s="2047" t="n"/>
      <c r="X547" s="2047" t="n"/>
    </row>
    <row r="548">
      <c r="W548" s="2047" t="n"/>
      <c r="X548" s="2047" t="n"/>
    </row>
    <row r="549">
      <c r="W549" s="2047" t="n"/>
      <c r="X549" s="2047" t="n"/>
    </row>
    <row r="550">
      <c r="W550" s="2047" t="n"/>
      <c r="X550" s="2047" t="n"/>
    </row>
    <row r="551">
      <c r="W551" s="2047" t="n"/>
      <c r="X551" s="2047" t="n"/>
    </row>
    <row r="552">
      <c r="W552" s="2047" t="n"/>
      <c r="X552" s="2047" t="n"/>
    </row>
    <row r="553">
      <c r="W553" s="2047" t="n"/>
      <c r="X553" s="2047" t="n"/>
    </row>
  </sheetData>
  <mergeCells count="2">
    <mergeCell ref="C2:H2"/>
    <mergeCell ref="C28:L28"/>
  </mergeCells>
  <pageMargins left="0.7" right="0.7" top="0.75" bottom="0.75" header="0.3" footer="0.3"/>
  <pageSetup orientation="landscape" scale="86" fitToHeight="0" horizontalDpi="200" verticalDpi="200"/>
  <headerFooter>
    <oddHeader/>
    <oddFooter>&amp;L&amp;F&amp;R&amp;D  |  &amp;P of &amp;N</oddFooter>
    <evenHeader/>
    <evenFooter/>
    <firstHeader/>
    <firstFooter/>
  </headerFooter>
</worksheet>
</file>

<file path=xl/worksheets/sheet25.xml><?xml version="1.0" encoding="utf-8"?>
<worksheet xmlns="http://schemas.openxmlformats.org/spreadsheetml/2006/main">
  <sheetPr codeName="Sheet20">
    <tabColor theme="9" tint="-0.499984740745262"/>
    <outlinePr summaryBelow="1" summaryRight="1"/>
    <pageSetUpPr fitToPage="1"/>
  </sheetPr>
  <dimension ref="A1:AT2451"/>
  <sheetViews>
    <sheetView showGridLines="0" view="pageBreakPreview" zoomScale="80" zoomScaleNormal="100" zoomScaleSheetLayoutView="80" workbookViewId="0">
      <selection activeCell="Z17" sqref="Z17"/>
    </sheetView>
  </sheetViews>
  <sheetFormatPr baseColWidth="8" defaultColWidth="8.46484375" defaultRowHeight="14.25" outlineLevelRow="2"/>
  <cols>
    <col width="0.46484375" customWidth="1" style="2634" min="1" max="1"/>
    <col width="0.46484375" customWidth="1" style="2885" min="2" max="3"/>
    <col width="13" customWidth="1" style="2885" min="3" max="3"/>
    <col width="34.46484375" bestFit="1" customWidth="1" style="2885" min="4" max="4"/>
    <col outlineLevel="1" width="17.53125" customWidth="1" style="2885" min="5" max="5"/>
    <col outlineLevel="1" width="7.86328125" customWidth="1" style="2885" min="6" max="6"/>
    <col outlineLevel="1" collapsed="1" width="17.53125" customWidth="1" style="2885" min="7" max="7"/>
    <col outlineLevel="1" width="7.86328125" customWidth="1" style="2885" min="8" max="8"/>
    <col outlineLevel="1" width="17.53125" customWidth="1" style="2885" min="9" max="9"/>
    <col outlineLevel="1" width="7.86328125" customWidth="1" style="2885" min="10" max="10"/>
    <col hidden="1" outlineLevel="2" width="14.1328125" customWidth="1" style="2885" min="11" max="11"/>
    <col hidden="1" outlineLevel="2" width="7.19921875" customWidth="1" style="2885" min="12" max="12"/>
    <col hidden="1" outlineLevel="2" collapsed="1" width="12.46484375" customWidth="1" style="2885" min="13" max="13"/>
    <col hidden="1" outlineLevel="2" width="7.19921875" customWidth="1" style="2885" min="14" max="14"/>
    <col hidden="1" outlineLevel="2" collapsed="1" width="13.1328125" customWidth="1" style="2885" min="15" max="15"/>
    <col hidden="1" outlineLevel="2" width="7.19921875" customWidth="1" style="2885" min="16" max="16"/>
    <col hidden="1" outlineLevel="2" collapsed="1" width="13" customWidth="1" style="2885" min="17" max="17"/>
    <col hidden="1" outlineLevel="2" width="7.19921875" customWidth="1" style="2885" min="18" max="18"/>
    <col hidden="1" outlineLevel="1" collapsed="1" width="1.46484375" customWidth="1" style="2885" min="19" max="19"/>
    <col hidden="1" outlineLevel="1" width="12.46484375" customWidth="1" style="2885" min="20" max="20"/>
    <col hidden="1" outlineLevel="1" width="8.46484375" customWidth="1" style="2885" min="21" max="21"/>
    <col hidden="1" collapsed="1" width="12.46484375" customWidth="1" style="2885" min="22" max="22"/>
    <col hidden="1" width="8.46484375" customWidth="1" style="2885" min="23" max="23"/>
    <col hidden="1" outlineLevel="1" width="12.46484375" customWidth="1" style="2885" min="24" max="24"/>
    <col hidden="1" outlineLevel="1" width="8.46484375" customWidth="1" style="2885" min="25" max="25"/>
    <col collapsed="1" width="42.86328125" customWidth="1" style="2885" min="26" max="26"/>
    <col width="0.46484375" customWidth="1" style="2885" min="27" max="28"/>
    <col width="15.46484375" customWidth="1" style="2885" min="29" max="29"/>
    <col width="14.46484375" customWidth="1" style="2885" min="30" max="31"/>
    <col width="17.46484375" customWidth="1" style="2885" min="32" max="32"/>
    <col width="14.46484375" customWidth="1" style="2885" min="33" max="37"/>
    <col hidden="1" outlineLevel="1" width="17.46484375" customWidth="1" style="2885" min="38" max="38"/>
    <col collapsed="1" width="11.46484375" customWidth="1" style="2885" min="39" max="39"/>
    <col width="11.46484375" customWidth="1" style="2885" min="40" max="40"/>
    <col width="11.46484375" bestFit="1" customWidth="1" style="2885" min="41" max="41"/>
    <col width="9" bestFit="1" customWidth="1" style="2885" min="42" max="42"/>
    <col width="10.46484375" bestFit="1" customWidth="1" style="2885" min="43" max="43"/>
  </cols>
  <sheetData>
    <row r="1" ht="4.35" customHeight="1" s="2885">
      <c r="A1" s="2634" t="inlineStr">
        <is>
          <t>Ss</t>
        </is>
      </c>
      <c r="E1" t="n">
        <v>1687</v>
      </c>
      <c r="G1" t="n">
        <v>1687</v>
      </c>
      <c r="I1" t="n">
        <v>1687</v>
      </c>
      <c r="K1" t="n">
        <v>1687</v>
      </c>
      <c r="M1" t="n">
        <v>1687</v>
      </c>
      <c r="O1" t="n">
        <v>1687</v>
      </c>
      <c r="Q1" t="n">
        <v>1687</v>
      </c>
    </row>
    <row r="2" ht="24.95" customHeight="1" s="2885" thickBot="1">
      <c r="C2" s="497" t="inlineStr">
        <is>
          <t>OPERATING STATEMENT SUMMARY</t>
        </is>
      </c>
      <c r="D2" s="497" t="n"/>
      <c r="E2" s="497" t="n"/>
      <c r="F2" s="497" t="n"/>
      <c r="G2" s="497" t="n"/>
      <c r="H2" s="497" t="n"/>
      <c r="I2" s="497" t="n"/>
      <c r="J2" s="497" t="n"/>
      <c r="K2" s="497" t="n"/>
      <c r="L2" s="497" t="n"/>
      <c r="M2" s="497" t="n"/>
      <c r="N2" s="497" t="n"/>
      <c r="O2" s="497" t="n"/>
      <c r="P2" s="497" t="n"/>
      <c r="Q2" s="497" t="n"/>
      <c r="R2" s="497" t="n"/>
      <c r="S2" s="497" t="n"/>
      <c r="T2" s="497" t="n"/>
      <c r="U2" s="497" t="n"/>
      <c r="V2" s="497" t="n"/>
      <c r="W2" s="497" t="n"/>
      <c r="X2" s="497" t="n"/>
      <c r="Y2" s="967" t="n"/>
      <c r="Z2" s="967" t="n"/>
      <c r="AA2" s="967">
        <f>Global!$G$7</f>
        <v/>
      </c>
      <c r="AC2" s="2949">
        <f>'Rent Roll-Detailed'!$H$65</f>
        <v/>
      </c>
      <c r="AL2">
        <f>$AA$2</f>
        <v/>
      </c>
    </row>
    <row r="3" ht="14.65" customHeight="1" s="2885" thickTop="1">
      <c r="AC3" s="1540" t="n"/>
      <c r="AL3">
        <f>$AA$2</f>
        <v/>
      </c>
    </row>
    <row r="4" ht="19.15" customHeight="1" s="2885">
      <c r="C4" s="27" t="n"/>
      <c r="D4" s="28" t="n"/>
      <c r="E4" s="1071">
        <f>'P&amp;Ls_Detailed'!W4</f>
        <v/>
      </c>
      <c r="F4" s="1576" t="n"/>
      <c r="G4" s="1071">
        <f>'P&amp;Ls_Detailed'!X4</f>
        <v/>
      </c>
      <c r="H4" s="1576" t="n"/>
      <c r="I4" s="2716">
        <f>'P&amp;Ls_Detailed'!AO4</f>
        <v/>
      </c>
      <c r="J4" s="1576" t="n"/>
      <c r="K4" s="1071" t="inlineStr">
        <is>
          <t>T-9</t>
        </is>
      </c>
      <c r="L4" s="1575" t="n"/>
      <c r="M4" s="1824" t="inlineStr">
        <is>
          <t>T-6</t>
        </is>
      </c>
      <c r="N4" s="1575" t="n"/>
      <c r="O4" s="1824" t="inlineStr">
        <is>
          <t>T-3</t>
        </is>
      </c>
      <c r="P4" s="1575" t="n"/>
      <c r="Q4" s="1825" t="inlineStr">
        <is>
          <t>T-1</t>
        </is>
      </c>
      <c r="R4" s="1827" t="n"/>
      <c r="S4" s="1883" t="n"/>
      <c r="T4" s="1071" t="n"/>
      <c r="U4" s="1576" t="n"/>
      <c r="V4" s="1071" t="inlineStr">
        <is>
          <t>Year 1</t>
        </is>
      </c>
      <c r="W4" s="1576" t="n"/>
      <c r="X4" s="1071" t="inlineStr">
        <is>
          <t>Year 2</t>
        </is>
      </c>
      <c r="Y4" s="1576" t="n"/>
      <c r="Z4" s="3234" t="n"/>
      <c r="AA4" s="26" t="n"/>
      <c r="AB4" s="26" t="n"/>
      <c r="AC4" s="1540" t="n"/>
      <c r="AE4" s="1860" t="n"/>
      <c r="AL4">
        <f>$AA$2</f>
        <v/>
      </c>
    </row>
    <row r="5" ht="16.9" customHeight="1" s="2885">
      <c r="C5" s="27" t="n"/>
      <c r="D5" s="28" t="n"/>
      <c r="E5" s="154" t="inlineStr">
        <is>
          <t>Actual</t>
        </is>
      </c>
      <c r="F5" s="165" t="inlineStr">
        <is>
          <t>PSF</t>
        </is>
      </c>
      <c r="G5" s="154" t="inlineStr">
        <is>
          <t>Actual</t>
        </is>
      </c>
      <c r="H5" s="2108" t="inlineStr">
        <is>
          <t>PSF</t>
        </is>
      </c>
      <c r="I5" s="154" t="inlineStr">
        <is>
          <t>Actual</t>
        </is>
      </c>
      <c r="J5" s="165" t="inlineStr">
        <is>
          <t>PSF</t>
        </is>
      </c>
      <c r="K5" s="154" t="inlineStr">
        <is>
          <t>Actual</t>
        </is>
      </c>
      <c r="L5" s="43" t="inlineStr">
        <is>
          <t>PSF</t>
        </is>
      </c>
      <c r="M5" s="43" t="inlineStr">
        <is>
          <t>Actual</t>
        </is>
      </c>
      <c r="N5" s="43" t="inlineStr">
        <is>
          <t>PSF</t>
        </is>
      </c>
      <c r="O5" s="43" t="inlineStr">
        <is>
          <t>Actual</t>
        </is>
      </c>
      <c r="P5" s="43" t="inlineStr">
        <is>
          <t>PSF</t>
        </is>
      </c>
      <c r="Q5" s="43" t="inlineStr">
        <is>
          <t>Actual</t>
        </is>
      </c>
      <c r="R5" s="43" t="inlineStr">
        <is>
          <t>PSF</t>
        </is>
      </c>
      <c r="S5" s="1884" t="n"/>
      <c r="T5" s="154" t="inlineStr">
        <is>
          <t>UW</t>
        </is>
      </c>
      <c r="U5" s="2108" t="inlineStr">
        <is>
          <t>PSF</t>
        </is>
      </c>
      <c r="V5" s="154" t="inlineStr">
        <is>
          <t>UW</t>
        </is>
      </c>
      <c r="W5" s="2108" t="inlineStr">
        <is>
          <t>PSF</t>
        </is>
      </c>
      <c r="X5" s="154" t="inlineStr">
        <is>
          <t>UW</t>
        </is>
      </c>
      <c r="Y5" s="165" t="inlineStr">
        <is>
          <t>PSF</t>
        </is>
      </c>
      <c r="Z5" s="1859" t="inlineStr">
        <is>
          <t>Notes</t>
        </is>
      </c>
      <c r="AA5" s="26" t="n"/>
      <c r="AB5" s="26" t="n"/>
      <c r="AC5" s="1540" t="n"/>
      <c r="AE5" s="1860" t="n"/>
      <c r="AL5">
        <f>$AA$2</f>
        <v/>
      </c>
    </row>
    <row r="6" ht="15" customHeight="1" s="2885">
      <c r="C6" s="34" t="n"/>
      <c r="D6" s="34" t="n"/>
      <c r="E6" s="155" t="n"/>
      <c r="F6" s="156" t="n"/>
      <c r="G6" s="155" t="n"/>
      <c r="H6" s="156" t="n"/>
      <c r="I6" s="155" t="n"/>
      <c r="J6" s="156" t="n"/>
      <c r="K6" s="155" t="n"/>
      <c r="L6" s="39" t="n"/>
      <c r="M6" s="39" t="n"/>
      <c r="N6" s="39" t="n"/>
      <c r="O6" s="39" t="n"/>
      <c r="P6" s="39" t="n"/>
      <c r="Q6" s="39" t="n"/>
      <c r="R6" s="39" t="n"/>
      <c r="S6" s="155" t="n"/>
      <c r="T6" s="155" t="n"/>
      <c r="U6" s="156" t="n"/>
      <c r="V6" s="155" t="n"/>
      <c r="W6" s="156" t="n"/>
      <c r="X6" s="155" t="n"/>
      <c r="Y6" s="156" t="n"/>
      <c r="Z6" s="39" t="n"/>
      <c r="AA6" s="26" t="n"/>
      <c r="AB6" s="26" t="n"/>
      <c r="AC6" s="1540" t="n"/>
      <c r="AE6" s="1860" t="n"/>
      <c r="AF6" s="1589" t="n"/>
      <c r="AG6" s="1589" t="n"/>
      <c r="AH6" s="1589" t="n"/>
      <c r="AI6" s="1589" t="n"/>
      <c r="AL6">
        <f>$AA$2</f>
        <v/>
      </c>
    </row>
    <row r="7" ht="16.9" customHeight="1" s="2885">
      <c r="C7" s="2643" t="n"/>
      <c r="D7" s="3939" t="inlineStr">
        <is>
          <t>REVENUE</t>
        </is>
      </c>
      <c r="E7" s="2536" t="n"/>
      <c r="F7" s="2537" t="n"/>
      <c r="G7" s="157" t="n"/>
      <c r="H7" s="158" t="n"/>
      <c r="I7" s="157" t="n"/>
      <c r="J7" s="158" t="n"/>
      <c r="K7" s="157" t="n"/>
      <c r="L7" s="37" t="n"/>
      <c r="M7" s="37" t="n"/>
      <c r="N7" s="37" t="n"/>
      <c r="O7" s="37" t="n"/>
      <c r="P7" s="37" t="n"/>
      <c r="Q7" s="37" t="n"/>
      <c r="R7" s="37" t="n"/>
      <c r="S7" s="157" t="n"/>
      <c r="T7" s="157" t="n"/>
      <c r="U7" s="158" t="n"/>
      <c r="V7" s="157" t="n"/>
      <c r="W7" s="158" t="n"/>
      <c r="X7" s="157" t="n"/>
      <c r="Y7" s="158" t="n"/>
      <c r="Z7" s="37" t="n"/>
      <c r="AA7" s="26" t="n"/>
      <c r="AB7" s="26" t="n"/>
      <c r="AC7" s="1540" t="n"/>
      <c r="AF7" s="762" t="n"/>
      <c r="AG7" s="762" t="n"/>
      <c r="AH7" s="762" t="n"/>
      <c r="AI7" s="762" t="n"/>
    </row>
    <row r="8" ht="15" customHeight="1" s="2885">
      <c r="C8" s="36" t="n"/>
      <c r="D8" s="1853" t="inlineStr">
        <is>
          <t>Rental Income</t>
        </is>
      </c>
      <c r="E8" s="3235">
        <f>SUMIFS('P&amp;Ls_Detailed'!$W:$W,'P&amp;Ls_Detailed'!$D:$D,'P&amp;Ls_Con'!$D8)</f>
        <v/>
      </c>
      <c r="F8" s="3236">
        <f>E8/$AC$2</f>
        <v/>
      </c>
      <c r="G8" s="3237">
        <f>SUMIFS('P&amp;Ls_Detailed'!$X:$X,'P&amp;Ls_Detailed'!$D:$D,'P&amp;Ls_Con'!$D8)</f>
        <v/>
      </c>
      <c r="H8" s="3238">
        <f>G8/$AC$2</f>
        <v/>
      </c>
      <c r="I8" s="3237">
        <f>SUMIFS('P&amp;Ls_Detailed'!$AO:$AO,'P&amp;Ls_Detailed'!$D:$D,'P&amp;Ls_Con'!$D8)</f>
        <v/>
      </c>
      <c r="J8" s="3238">
        <f>I8/$AC$2</f>
        <v/>
      </c>
      <c r="K8" s="3239" t="n"/>
      <c r="L8" s="3240" t="n"/>
      <c r="M8" s="3241" t="n"/>
      <c r="N8" s="3240" t="n"/>
      <c r="O8" s="3241" t="n"/>
      <c r="P8" s="3240" t="n"/>
      <c r="Q8" s="3241" t="n"/>
      <c r="R8" s="3240" t="n"/>
      <c r="S8" s="3242" t="n"/>
      <c r="T8" s="3237" t="n"/>
      <c r="U8" s="3238" t="n"/>
      <c r="V8" s="3237" t="n"/>
      <c r="W8" s="3238" t="n"/>
      <c r="X8" s="3237" t="n"/>
      <c r="Y8" s="3238" t="n"/>
      <c r="Z8" s="3243" t="n"/>
      <c r="AA8" s="26" t="n"/>
      <c r="AB8" s="26" t="n"/>
      <c r="AD8" s="3210" t="n"/>
    </row>
    <row r="9" hidden="1" outlineLevel="1" ht="15" customHeight="1" s="2885">
      <c r="C9" s="36" t="n"/>
      <c r="D9" s="3940" t="inlineStr">
        <is>
          <t>Total Income</t>
        </is>
      </c>
      <c r="E9" s="3941">
        <f>SUM(E8:E8)</f>
        <v/>
      </c>
      <c r="F9" s="3942">
        <f>E9/$AC$2</f>
        <v/>
      </c>
      <c r="G9" s="3941">
        <f>SUM(G8:G8)</f>
        <v/>
      </c>
      <c r="H9" s="3942">
        <f>G9/$AC$2</f>
        <v/>
      </c>
      <c r="I9" s="3941">
        <f>SUM(I8:I8)</f>
        <v/>
      </c>
      <c r="J9" s="3942">
        <f>I9/$AC$2</f>
        <v/>
      </c>
      <c r="K9" s="3239" t="n"/>
      <c r="L9" s="3240" t="n"/>
      <c r="M9" s="3241" t="n"/>
      <c r="N9" s="3240" t="n"/>
      <c r="O9" s="3241" t="n"/>
      <c r="P9" s="3240" t="n"/>
      <c r="Q9" s="3241" t="n"/>
      <c r="R9" s="3240" t="n"/>
      <c r="S9" s="3242" t="n"/>
      <c r="T9" s="3237" t="n"/>
      <c r="U9" s="3238" t="n"/>
      <c r="V9" s="3237" t="n"/>
      <c r="W9" s="3238" t="n"/>
      <c r="X9" s="3237" t="n"/>
      <c r="Y9" s="3238" t="n"/>
      <c r="Z9" s="3243" t="n"/>
      <c r="AA9" s="26" t="n"/>
      <c r="AB9" s="26" t="n"/>
      <c r="AC9" s="1540" t="n"/>
    </row>
    <row r="10" collapsed="1" ht="15" customHeight="1" s="2885">
      <c r="C10" s="36" t="n"/>
      <c r="D10" s="1853" t="n"/>
      <c r="E10" s="3235" t="n"/>
      <c r="F10" s="3236" t="n"/>
      <c r="G10" s="3237" t="n"/>
      <c r="H10" s="3238" t="n"/>
      <c r="I10" s="3237" t="n"/>
      <c r="J10" s="3238" t="n"/>
      <c r="K10" s="3239" t="n"/>
      <c r="L10" s="3240" t="n"/>
      <c r="M10" s="3241" t="n"/>
      <c r="N10" s="3240" t="n"/>
      <c r="O10" s="3241" t="n"/>
      <c r="P10" s="3240" t="n"/>
      <c r="Q10" s="3241" t="n"/>
      <c r="R10" s="3240" t="n"/>
      <c r="S10" s="3242" t="n"/>
      <c r="T10" s="3237" t="n"/>
      <c r="U10" s="3238" t="n"/>
      <c r="V10" s="3237" t="n"/>
      <c r="W10" s="3238" t="n"/>
      <c r="X10" s="3237" t="n"/>
      <c r="Y10" s="3238" t="n"/>
      <c r="Z10" s="3243" t="n"/>
      <c r="AA10" s="26" t="n"/>
      <c r="AB10" s="26" t="n"/>
      <c r="AC10" s="1540" t="n"/>
    </row>
    <row r="11" ht="15" customHeight="1" s="2885">
      <c r="C11" s="36" t="n"/>
      <c r="D11" s="3943" t="inlineStr">
        <is>
          <t>EXPENSES</t>
        </is>
      </c>
      <c r="E11" s="3235" t="n"/>
      <c r="F11" s="3236" t="n"/>
      <c r="G11" s="3237" t="n"/>
      <c r="H11" s="3238" t="n"/>
      <c r="I11" s="3237" t="n"/>
      <c r="J11" s="3238" t="n"/>
      <c r="K11" s="3239" t="n"/>
      <c r="L11" s="3240" t="n"/>
      <c r="M11" s="3241" t="n"/>
      <c r="N11" s="3240" t="n"/>
      <c r="O11" s="3241" t="n"/>
      <c r="P11" s="3240" t="n"/>
      <c r="Q11" s="3241" t="n"/>
      <c r="R11" s="3240" t="n"/>
      <c r="S11" s="3242" t="n"/>
      <c r="T11" s="3237" t="n"/>
      <c r="U11" s="3238" t="n"/>
      <c r="V11" s="3237" t="n"/>
      <c r="W11" s="3238" t="n"/>
      <c r="X11" s="3237" t="n"/>
      <c r="Y11" s="3238" t="n"/>
      <c r="Z11" s="3243" t="n"/>
      <c r="AA11" s="26" t="n"/>
      <c r="AB11" s="26" t="n"/>
      <c r="AC11" s="1540" t="n"/>
    </row>
    <row r="12" ht="15" customHeight="1" s="2885">
      <c r="C12" s="36" t="n"/>
      <c r="D12" s="2753" t="inlineStr">
        <is>
          <t>Bank Service Charges</t>
        </is>
      </c>
      <c r="E12" s="3244">
        <f>SUMIFS('P&amp;Ls_Detailed'!$W:$W,'P&amp;Ls_Detailed'!$D:$D,'P&amp;Ls_Con'!$D12)</f>
        <v/>
      </c>
      <c r="F12" s="3245">
        <f>E12/$AC$2</f>
        <v/>
      </c>
      <c r="G12" s="3246">
        <f>SUMIFS('P&amp;Ls_Detailed'!$X:$X,'P&amp;Ls_Detailed'!$D:$D,'P&amp;Ls_Con'!$D12)</f>
        <v/>
      </c>
      <c r="H12" s="3247">
        <f>G12/$AC$2</f>
        <v/>
      </c>
      <c r="I12" s="3246">
        <f>SUMIFS('P&amp;Ls_Detailed'!$AO:$AO,'P&amp;Ls_Detailed'!$D:$D,'P&amp;Ls_Con'!$D12)</f>
        <v/>
      </c>
      <c r="J12" s="3247">
        <f>I12/$AC$2</f>
        <v/>
      </c>
      <c r="K12" s="3248" t="n"/>
      <c r="L12" s="3249" t="n"/>
      <c r="M12" s="3250" t="n"/>
      <c r="N12" s="3249" t="n"/>
      <c r="O12" s="3250" t="n"/>
      <c r="P12" s="3249" t="n"/>
      <c r="Q12" s="3250" t="n"/>
      <c r="R12" s="3249" t="n"/>
      <c r="S12" s="3251" t="n"/>
      <c r="T12" s="3246" t="n"/>
      <c r="U12" s="3247" t="n"/>
      <c r="V12" s="3246" t="n"/>
      <c r="W12" s="3247" t="n"/>
      <c r="X12" s="3246" t="n"/>
      <c r="Y12" s="3247" t="n"/>
      <c r="Z12" s="3252" t="n"/>
      <c r="AA12" s="26" t="n"/>
      <c r="AB12" s="26" t="n"/>
    </row>
    <row r="13" hidden="1" outlineLevel="1" ht="15" customHeight="1" s="2885">
      <c r="C13" s="36" t="n"/>
      <c r="D13" s="1853" t="inlineStr">
        <is>
          <t>Depreciation Expense</t>
        </is>
      </c>
      <c r="E13" s="3235">
        <f>SUMIFS('P&amp;Ls_Detailed'!$W:$W,'P&amp;Ls_Detailed'!$D:$D,'P&amp;Ls_Con'!$D13)</f>
        <v/>
      </c>
      <c r="F13" s="3236">
        <f>E13/$AC$2</f>
        <v/>
      </c>
      <c r="G13" s="3237">
        <f>SUMIFS('P&amp;Ls_Detailed'!$X:$X,'P&amp;Ls_Detailed'!$D:$D,'P&amp;Ls_Con'!$D13)</f>
        <v/>
      </c>
      <c r="H13" s="3238">
        <f>G13/$AC$2</f>
        <v/>
      </c>
      <c r="I13" s="3237">
        <f>SUMIFS('P&amp;Ls_Detailed'!$AO:$AO,'P&amp;Ls_Detailed'!$D:$D,'P&amp;Ls_Con'!$D13)</f>
        <v/>
      </c>
      <c r="J13" s="3238">
        <f>I13/$AC$2</f>
        <v/>
      </c>
      <c r="K13" s="3239" t="n"/>
      <c r="L13" s="3240" t="n"/>
      <c r="M13" s="3241" t="n"/>
      <c r="N13" s="3240" t="n"/>
      <c r="O13" s="3241" t="n"/>
      <c r="P13" s="3240" t="n"/>
      <c r="Q13" s="3241" t="n"/>
      <c r="R13" s="3240" t="n"/>
      <c r="S13" s="3242" t="n"/>
      <c r="T13" s="3237" t="n"/>
      <c r="U13" s="3238" t="n"/>
      <c r="V13" s="3237" t="n"/>
      <c r="W13" s="3238" t="n"/>
      <c r="X13" s="3237" t="n"/>
      <c r="Y13" s="3238" t="n"/>
      <c r="Z13" s="3243" t="n"/>
      <c r="AA13" s="26" t="n"/>
      <c r="AB13" s="26" t="n"/>
      <c r="AD13" s="3253" t="n"/>
      <c r="AE13" s="3209" t="n"/>
      <c r="AF13" s="3254" t="n"/>
    </row>
    <row r="14" hidden="1" outlineLevel="1" ht="15" customHeight="1" s="2885">
      <c r="C14" s="36" t="n"/>
      <c r="D14" s="1853" t="inlineStr">
        <is>
          <t>Donations</t>
        </is>
      </c>
      <c r="E14" s="3235">
        <f>SUMIFS('P&amp;Ls_Detailed'!$W:$W,'P&amp;Ls_Detailed'!$D:$D,'P&amp;Ls_Con'!$D14)</f>
        <v/>
      </c>
      <c r="F14" s="3236">
        <f>E14/$AC$2</f>
        <v/>
      </c>
      <c r="G14" s="3237">
        <f>SUMIFS('P&amp;Ls_Detailed'!$X:$X,'P&amp;Ls_Detailed'!$D:$D,'P&amp;Ls_Con'!$D14)</f>
        <v/>
      </c>
      <c r="H14" s="3238">
        <f>G14/$AC$2</f>
        <v/>
      </c>
      <c r="I14" s="3237">
        <f>SUMIFS('P&amp;Ls_Detailed'!$AO:$AO,'P&amp;Ls_Detailed'!$D:$D,'P&amp;Ls_Con'!$D14)</f>
        <v/>
      </c>
      <c r="J14" s="3238">
        <f>I14/$AC$2</f>
        <v/>
      </c>
      <c r="K14" s="3239" t="n"/>
      <c r="L14" s="3240" t="n"/>
      <c r="M14" s="3241" t="n"/>
      <c r="N14" s="3240" t="n"/>
      <c r="O14" s="3241" t="n"/>
      <c r="P14" s="3240" t="n"/>
      <c r="Q14" s="3241" t="n"/>
      <c r="R14" s="3240" t="n"/>
      <c r="S14" s="3242" t="n"/>
      <c r="T14" s="3237" t="n"/>
      <c r="U14" s="3238" t="n"/>
      <c r="V14" s="3237" t="n"/>
      <c r="W14" s="3238" t="n"/>
      <c r="X14" s="3237" t="n"/>
      <c r="Y14" s="3238" t="n"/>
      <c r="Z14" s="3243" t="n"/>
      <c r="AA14" s="26" t="n"/>
      <c r="AB14" s="26" t="n"/>
      <c r="AC14" s="3209" t="n"/>
      <c r="AD14" s="3186" t="n"/>
      <c r="AF14" s="1777" t="n"/>
    </row>
    <row r="15" hidden="1" outlineLevel="1" ht="15" customHeight="1" s="2885">
      <c r="C15" s="36" t="n"/>
      <c r="D15" s="1853" t="inlineStr">
        <is>
          <t>Insurance Expense</t>
        </is>
      </c>
      <c r="E15" s="3235">
        <f>SUMIFS('P&amp;Ls_Detailed'!$W:$W,'P&amp;Ls_Detailed'!$D:$D,'P&amp;Ls_Con'!$D15)</f>
        <v/>
      </c>
      <c r="F15" s="3236">
        <f>E15/$AC$2</f>
        <v/>
      </c>
      <c r="G15" s="3237">
        <f>SUMIFS('P&amp;Ls_Detailed'!$X:$X,'P&amp;Ls_Detailed'!$D:$D,'P&amp;Ls_Con'!$D15)</f>
        <v/>
      </c>
      <c r="H15" s="3238">
        <f>G15/$AC$2</f>
        <v/>
      </c>
      <c r="I15" s="3237">
        <f>SUMIFS('P&amp;Ls_Detailed'!$AO:$AO,'P&amp;Ls_Detailed'!$D:$D,'P&amp;Ls_Con'!$D15)</f>
        <v/>
      </c>
      <c r="J15" s="3238">
        <f>I15/$AC$2</f>
        <v/>
      </c>
      <c r="K15" s="3239" t="n"/>
      <c r="L15" s="3240" t="n"/>
      <c r="M15" s="3241" t="n"/>
      <c r="N15" s="3240" t="n"/>
      <c r="O15" s="3241" t="n"/>
      <c r="P15" s="3240" t="n"/>
      <c r="Q15" s="3241" t="n"/>
      <c r="R15" s="3240" t="n"/>
      <c r="S15" s="3242" t="n"/>
      <c r="T15" s="3237" t="n"/>
      <c r="U15" s="3238" t="n"/>
      <c r="V15" s="3237" t="n"/>
      <c r="W15" s="3238" t="n"/>
      <c r="X15" s="3237" t="n"/>
      <c r="Y15" s="3238" t="n"/>
      <c r="Z15" s="3243" t="n"/>
      <c r="AA15" s="26" t="n"/>
      <c r="AB15" s="26" t="n"/>
      <c r="AF15" s="1777" t="n"/>
    </row>
    <row r="16" collapsed="1" ht="15" customHeight="1" s="2885">
      <c r="C16" s="36" t="n"/>
      <c r="D16" s="1853" t="inlineStr">
        <is>
          <t>Management Fee</t>
        </is>
      </c>
      <c r="E16" s="3235">
        <f>SUMIFS('P&amp;Ls_Detailed'!$W:$W,'P&amp;Ls_Detailed'!$D:$D,'P&amp;Ls_Con'!$D16)</f>
        <v/>
      </c>
      <c r="F16" s="3236">
        <f>E16/$AC$2</f>
        <v/>
      </c>
      <c r="G16" s="3237">
        <f>SUMIFS('P&amp;Ls_Detailed'!$X:$X,'P&amp;Ls_Detailed'!$D:$D,'P&amp;Ls_Con'!$D16)</f>
        <v/>
      </c>
      <c r="H16" s="3238">
        <f>G16/$AC$2</f>
        <v/>
      </c>
      <c r="I16" s="3237">
        <f>SUMIFS('P&amp;Ls_Detailed'!$AO:$AO,'P&amp;Ls_Detailed'!$D:$D,'P&amp;Ls_Con'!$D16)</f>
        <v/>
      </c>
      <c r="J16" s="3238">
        <f>I16/$AC$2</f>
        <v/>
      </c>
      <c r="K16" s="3239" t="n"/>
      <c r="L16" s="3240" t="n"/>
      <c r="M16" s="3241" t="n"/>
      <c r="N16" s="3240" t="n"/>
      <c r="O16" s="3241" t="n"/>
      <c r="P16" s="3240" t="n"/>
      <c r="Q16" s="3241" t="n"/>
      <c r="R16" s="3240" t="n"/>
      <c r="S16" s="3242" t="n"/>
      <c r="T16" s="3237" t="n"/>
      <c r="U16" s="3238" t="n"/>
      <c r="V16" s="3237" t="n"/>
      <c r="W16" s="3238" t="n"/>
      <c r="X16" s="3237" t="n"/>
      <c r="Y16" s="3238" t="n"/>
      <c r="Z16" s="3243" t="n"/>
      <c r="AA16" s="26" t="n"/>
      <c r="AB16" s="26" t="n"/>
    </row>
    <row r="17" ht="15" customHeight="1" s="2885">
      <c r="C17" s="36" t="n"/>
      <c r="D17" s="2753" t="inlineStr">
        <is>
          <t>Professional Fees</t>
        </is>
      </c>
      <c r="E17" s="3244">
        <f>SUMIFS('P&amp;Ls_Detailed'!$W:$W,'P&amp;Ls_Detailed'!$D:$D,'P&amp;Ls_Con'!$D17)</f>
        <v/>
      </c>
      <c r="F17" s="3245">
        <f>E17/$AC$2</f>
        <v/>
      </c>
      <c r="G17" s="3246">
        <f>SUMIFS('P&amp;Ls_Detailed'!$X:$X,'P&amp;Ls_Detailed'!$D:$D,'P&amp;Ls_Con'!$D17)</f>
        <v/>
      </c>
      <c r="H17" s="3247">
        <f>G17/$AC$2</f>
        <v/>
      </c>
      <c r="I17" s="3246">
        <f>SUMIFS('P&amp;Ls_Detailed'!$AO:$AO,'P&amp;Ls_Detailed'!$D:$D,'P&amp;Ls_Con'!$D17)</f>
        <v/>
      </c>
      <c r="J17" s="3247">
        <f>I17/$AC$2</f>
        <v/>
      </c>
      <c r="K17" s="3248" t="n"/>
      <c r="L17" s="3249" t="n"/>
      <c r="M17" s="3250" t="n"/>
      <c r="N17" s="3249" t="n"/>
      <c r="O17" s="3250" t="n"/>
      <c r="P17" s="3249" t="n"/>
      <c r="Q17" s="3250" t="n"/>
      <c r="R17" s="3249" t="n"/>
      <c r="S17" s="3251" t="n"/>
      <c r="T17" s="3246" t="n"/>
      <c r="U17" s="3247" t="n"/>
      <c r="V17" s="3246" t="n"/>
      <c r="W17" s="3247" t="n"/>
      <c r="X17" s="3246" t="n"/>
      <c r="Y17" s="3247" t="n"/>
      <c r="Z17" s="3252" t="n"/>
      <c r="AA17" s="26" t="n"/>
      <c r="AB17" s="26" t="n"/>
      <c r="AD17" s="168" t="n"/>
    </row>
    <row r="18" hidden="1" outlineLevel="1" ht="15" customHeight="1" s="2885">
      <c r="C18" s="36" t="n"/>
      <c r="D18" s="1853" t="inlineStr">
        <is>
          <t>Property Maintenance</t>
        </is>
      </c>
      <c r="E18" s="3235">
        <f>SUMIFS('P&amp;Ls_Detailed'!$W:$W,'P&amp;Ls_Detailed'!$D:$D,'P&amp;Ls_Con'!$D18)</f>
        <v/>
      </c>
      <c r="F18" s="3236">
        <f>E18/$AC$2</f>
        <v/>
      </c>
      <c r="G18" s="3237">
        <f>SUMIFS('P&amp;Ls_Detailed'!$X:$X,'P&amp;Ls_Detailed'!$D:$D,'P&amp;Ls_Con'!$D18)</f>
        <v/>
      </c>
      <c r="H18" s="3238">
        <f>G18/$AC$2</f>
        <v/>
      </c>
      <c r="I18" s="3237">
        <f>SUMIFS('P&amp;Ls_Detailed'!$AO:$AO,'P&amp;Ls_Detailed'!$D:$D,'P&amp;Ls_Con'!$D18)</f>
        <v/>
      </c>
      <c r="J18" s="3238">
        <f>I18/$AC$2</f>
        <v/>
      </c>
      <c r="K18" s="3239" t="n"/>
      <c r="L18" s="3240" t="n"/>
      <c r="M18" s="3241" t="n"/>
      <c r="N18" s="3240" t="n"/>
      <c r="O18" s="3241" t="n"/>
      <c r="P18" s="3240" t="n"/>
      <c r="Q18" s="3241" t="n"/>
      <c r="R18" s="3240" t="n"/>
      <c r="S18" s="3242" t="n"/>
      <c r="T18" s="3237" t="n"/>
      <c r="U18" s="3238" t="n"/>
      <c r="V18" s="3237" t="n"/>
      <c r="W18" s="3238" t="n"/>
      <c r="X18" s="3237" t="n"/>
      <c r="Y18" s="3238" t="n"/>
      <c r="Z18" s="3243" t="n"/>
      <c r="AA18" s="26" t="n"/>
      <c r="AB18" s="26" t="n"/>
    </row>
    <row r="19" collapsed="1" ht="15" customHeight="1" s="2885">
      <c r="C19" s="36" t="n"/>
      <c r="D19" s="1853" t="inlineStr">
        <is>
          <t>Repairs and Maintenance</t>
        </is>
      </c>
      <c r="E19" s="3235">
        <f>SUMIFS('P&amp;Ls_Detailed'!$W:$W,'P&amp;Ls_Detailed'!$D:$D,'P&amp;Ls_Con'!$D19)</f>
        <v/>
      </c>
      <c r="F19" s="3236">
        <f>E19/$AC$2</f>
        <v/>
      </c>
      <c r="G19" s="3237">
        <f>SUMIFS('P&amp;Ls_Detailed'!$X:$X,'P&amp;Ls_Detailed'!$D:$D,'P&amp;Ls_Con'!$D19)</f>
        <v/>
      </c>
      <c r="H19" s="3238">
        <f>G19/$AC$2</f>
        <v/>
      </c>
      <c r="I19" s="3237">
        <f>SUMIFS('P&amp;Ls_Detailed'!$AO:$AO,'P&amp;Ls_Detailed'!$D:$D,'P&amp;Ls_Con'!$D19)</f>
        <v/>
      </c>
      <c r="J19" s="3238">
        <f>I19/$AC$2</f>
        <v/>
      </c>
      <c r="K19" s="3239" t="n"/>
      <c r="L19" s="3240" t="n"/>
      <c r="M19" s="3241" t="n"/>
      <c r="N19" s="3240" t="n"/>
      <c r="O19" s="3241" t="n"/>
      <c r="P19" s="3240" t="n"/>
      <c r="Q19" s="3241" t="n"/>
      <c r="R19" s="3240" t="n"/>
      <c r="S19" s="3242" t="n"/>
      <c r="T19" s="3237" t="n"/>
      <c r="U19" s="3238" t="n"/>
      <c r="V19" s="3237" t="n"/>
      <c r="W19" s="3238" t="n"/>
      <c r="X19" s="3237" t="n"/>
      <c r="Y19" s="3238" t="n"/>
      <c r="Z19" s="3243" t="n"/>
      <c r="AA19" s="26" t="n"/>
      <c r="AB19" s="26" t="n"/>
      <c r="AC19" s="3209" t="n"/>
      <c r="AD19" s="1860" t="n"/>
    </row>
    <row r="20" hidden="1" outlineLevel="1" ht="15" customHeight="1" s="2885">
      <c r="C20" s="36" t="n"/>
      <c r="D20" s="1853" t="inlineStr">
        <is>
          <t>Security Expense</t>
        </is>
      </c>
      <c r="E20" s="3235">
        <f>SUMIFS('P&amp;Ls_Detailed'!$W:$W,'P&amp;Ls_Detailed'!$D:$D,'P&amp;Ls_Con'!$D20)</f>
        <v/>
      </c>
      <c r="F20" s="3236">
        <f>E20/$AC$2</f>
        <v/>
      </c>
      <c r="G20" s="3237">
        <f>SUMIFS('P&amp;Ls_Detailed'!$X:$X,'P&amp;Ls_Detailed'!$D:$D,'P&amp;Ls_Con'!$D20)</f>
        <v/>
      </c>
      <c r="H20" s="3238">
        <f>G20/$AC$2</f>
        <v/>
      </c>
      <c r="I20" s="3237">
        <f>SUMIFS('P&amp;Ls_Detailed'!$AO:$AO,'P&amp;Ls_Detailed'!$D:$D,'P&amp;Ls_Con'!$D20)</f>
        <v/>
      </c>
      <c r="J20" s="3238">
        <f>I20/$AC$2</f>
        <v/>
      </c>
      <c r="K20" s="3239" t="n"/>
      <c r="L20" s="3240" t="n"/>
      <c r="M20" s="3241" t="n"/>
      <c r="N20" s="3240" t="n"/>
      <c r="O20" s="3241" t="n"/>
      <c r="P20" s="3240" t="n"/>
      <c r="Q20" s="3241" t="n"/>
      <c r="R20" s="3240" t="n"/>
      <c r="S20" s="3242" t="n"/>
      <c r="T20" s="3237" t="n"/>
      <c r="U20" s="3238" t="n"/>
      <c r="V20" s="3237" t="n"/>
      <c r="W20" s="3238" t="n"/>
      <c r="X20" s="3237" t="n"/>
      <c r="Y20" s="3238" t="n"/>
      <c r="Z20" s="3243" t="n"/>
      <c r="AA20" s="26" t="n"/>
      <c r="AB20" s="26" t="n"/>
      <c r="AC20" s="1974" t="n"/>
    </row>
    <row r="21" collapsed="1" ht="15" customHeight="1" s="2885">
      <c r="C21" s="36" t="n"/>
      <c r="D21" s="1853" t="inlineStr">
        <is>
          <t>State Taxes</t>
        </is>
      </c>
      <c r="E21" s="3235">
        <f>SUMIFS('P&amp;Ls_Detailed'!$W:$W,'P&amp;Ls_Detailed'!$D:$D,'P&amp;Ls_Con'!$D21)</f>
        <v/>
      </c>
      <c r="F21" s="3236">
        <f>E21/$AC$2</f>
        <v/>
      </c>
      <c r="G21" s="3237">
        <f>SUMIFS('P&amp;Ls_Detailed'!$X:$X,'P&amp;Ls_Detailed'!$D:$D,'P&amp;Ls_Con'!$D21)</f>
        <v/>
      </c>
      <c r="H21" s="3238">
        <f>G21/$AC$2</f>
        <v/>
      </c>
      <c r="I21" s="3237">
        <f>SUMIFS('P&amp;Ls_Detailed'!$AO:$AO,'P&amp;Ls_Detailed'!$D:$D,'P&amp;Ls_Con'!$D21)</f>
        <v/>
      </c>
      <c r="J21" s="3238">
        <f>I21/$AC$2</f>
        <v/>
      </c>
      <c r="K21" s="3239" t="n"/>
      <c r="L21" s="3240" t="n"/>
      <c r="M21" s="3241" t="n"/>
      <c r="N21" s="3240" t="n"/>
      <c r="O21" s="3241" t="n"/>
      <c r="P21" s="3240" t="n"/>
      <c r="Q21" s="3241" t="n"/>
      <c r="R21" s="3240" t="n"/>
      <c r="S21" s="3242" t="n"/>
      <c r="T21" s="3237" t="n"/>
      <c r="U21" s="3238" t="n"/>
      <c r="V21" s="3237" t="n"/>
      <c r="W21" s="3238" t="n"/>
      <c r="X21" s="3237" t="n"/>
      <c r="Y21" s="3238" t="n"/>
      <c r="Z21" s="3243" t="n"/>
      <c r="AA21" s="26" t="n"/>
      <c r="AB21" s="26" t="n"/>
      <c r="AC21" s="3255" t="n"/>
    </row>
    <row r="22" outlineLevel="1" collapsed="1" ht="15" customHeight="1" s="2885">
      <c r="C22" s="36" t="n"/>
      <c r="D22" s="2753" t="inlineStr">
        <is>
          <t>Taxes - Personal Property</t>
        </is>
      </c>
      <c r="E22" s="3244">
        <f>SUMIFS('P&amp;Ls_Detailed'!$W:$W,'P&amp;Ls_Detailed'!$D:$D,'P&amp;Ls_Con'!$D22)</f>
        <v/>
      </c>
      <c r="F22" s="3245">
        <f>E22/$AC$2</f>
        <v/>
      </c>
      <c r="G22" s="3246">
        <f>SUMIFS('P&amp;Ls_Detailed'!$X:$X,'P&amp;Ls_Detailed'!$D:$D,'P&amp;Ls_Con'!$D22)</f>
        <v/>
      </c>
      <c r="H22" s="3247">
        <f>G22/$AC$2</f>
        <v/>
      </c>
      <c r="I22" s="3246">
        <f>SUMIFS('P&amp;Ls_Detailed'!$AO:$AO,'P&amp;Ls_Detailed'!$D:$D,'P&amp;Ls_Con'!$D22)</f>
        <v/>
      </c>
      <c r="J22" s="3247">
        <f>I22/$AC$2</f>
        <v/>
      </c>
      <c r="K22" s="3250" t="n"/>
      <c r="L22" s="3249" t="n"/>
      <c r="M22" s="3250" t="n"/>
      <c r="N22" s="3249" t="n"/>
      <c r="O22" s="3250" t="n"/>
      <c r="P22" s="3249" t="n"/>
      <c r="Q22" s="3250" t="n"/>
      <c r="R22" s="3249" t="n"/>
      <c r="S22" s="3256" t="n"/>
      <c r="T22" s="3246" t="n"/>
      <c r="U22" s="3247" t="n"/>
      <c r="V22" s="3246" t="n"/>
      <c r="W22" s="3247" t="n"/>
      <c r="X22" s="3246" t="n"/>
      <c r="Y22" s="3247" t="n"/>
      <c r="Z22" s="3252" t="n"/>
      <c r="AA22" s="26" t="n"/>
      <c r="AB22" s="26" t="n"/>
      <c r="AC22" s="3209" t="n"/>
      <c r="AF22" s="1871" t="n"/>
    </row>
    <row r="23" outlineLevel="1" ht="15" customHeight="1" s="2885">
      <c r="C23" s="36" t="n"/>
      <c r="D23" s="1853" t="inlineStr">
        <is>
          <t>Taxes - Property</t>
        </is>
      </c>
      <c r="E23" s="3235">
        <f>SUMIFS('P&amp;Ls_Detailed'!$W:$W,'P&amp;Ls_Detailed'!$D:$D,'P&amp;Ls_Con'!$D23)</f>
        <v/>
      </c>
      <c r="F23" s="3236">
        <f>E23/$AC$2</f>
        <v/>
      </c>
      <c r="G23" s="3237">
        <f>SUMIFS('P&amp;Ls_Detailed'!$X:$X,'P&amp;Ls_Detailed'!$D:$D,'P&amp;Ls_Con'!$D23)</f>
        <v/>
      </c>
      <c r="H23" s="3238">
        <f>G23/$AC$2</f>
        <v/>
      </c>
      <c r="I23" s="3237">
        <f>SUMIFS('P&amp;Ls_Detailed'!$AO:$AO,'P&amp;Ls_Detailed'!$D:$D,'P&amp;Ls_Con'!$D23)</f>
        <v/>
      </c>
      <c r="J23" s="3238">
        <f>I23/$AC$2</f>
        <v/>
      </c>
      <c r="K23" s="3239" t="n"/>
      <c r="L23" s="3240" t="n"/>
      <c r="M23" s="3241" t="n"/>
      <c r="N23" s="3240" t="n"/>
      <c r="O23" s="3241" t="n"/>
      <c r="P23" s="3240" t="n"/>
      <c r="Q23" s="3241" t="n"/>
      <c r="R23" s="3240" t="n"/>
      <c r="S23" s="3242" t="n"/>
      <c r="T23" s="3237" t="n"/>
      <c r="U23" s="3238" t="n"/>
      <c r="V23" s="3237" t="n"/>
      <c r="W23" s="3238" t="n"/>
      <c r="X23" s="3237" t="n"/>
      <c r="Y23" s="3238" t="n"/>
      <c r="Z23" s="3243" t="n"/>
      <c r="AA23" s="26" t="n"/>
      <c r="AB23" s="26" t="n"/>
      <c r="AC23" s="3257" t="n"/>
      <c r="AD23" s="2549" t="n"/>
      <c r="AE23" s="2649" t="n"/>
      <c r="AF23" s="1870" t="n"/>
      <c r="AG23" s="1870" t="n"/>
      <c r="AJ23" s="1872" t="n"/>
    </row>
    <row r="24" ht="15.4" customHeight="1" s="2885" thickBot="1">
      <c r="C24" s="233" t="n"/>
      <c r="D24" s="3258" t="inlineStr">
        <is>
          <t>Trash Removal</t>
        </is>
      </c>
      <c r="E24" s="3259">
        <f>SUMIFS('P&amp;Ls_Detailed'!$W:$W,'P&amp;Ls_Detailed'!$D:$D,'P&amp;Ls_Con'!$D24)</f>
        <v/>
      </c>
      <c r="F24" s="3260">
        <f>E24/$AC$2</f>
        <v/>
      </c>
      <c r="G24" s="3259">
        <f>SUMIFS('P&amp;Ls_Detailed'!$X:$X,'P&amp;Ls_Detailed'!$D:$D,'P&amp;Ls_Con'!$D24)</f>
        <v/>
      </c>
      <c r="H24" s="3260">
        <f>G24/$AC$2</f>
        <v/>
      </c>
      <c r="I24" s="3259">
        <f>SUMIFS('P&amp;Ls_Detailed'!$AO:$AO,'P&amp;Ls_Detailed'!$D:$D,'P&amp;Ls_Con'!$D24)</f>
        <v/>
      </c>
      <c r="J24" s="3260">
        <f>I24/$AC$2</f>
        <v/>
      </c>
      <c r="K24" s="3261" t="n"/>
      <c r="L24" s="3262" t="n"/>
      <c r="M24" s="3261" t="n"/>
      <c r="N24" s="3262" t="n"/>
      <c r="O24" s="3261" t="n"/>
      <c r="P24" s="3262" t="n"/>
      <c r="Q24" s="3261" t="n"/>
      <c r="R24" s="3262" t="n"/>
      <c r="S24" s="3251" t="n"/>
      <c r="T24" s="3259" t="n"/>
      <c r="U24" s="3260" t="n"/>
      <c r="V24" s="3259" t="n"/>
      <c r="W24" s="3260" t="n"/>
      <c r="X24" s="3259" t="n"/>
      <c r="Y24" s="3260" t="n"/>
      <c r="Z24" s="3263" t="n"/>
      <c r="AA24" s="26" t="n"/>
      <c r="AB24" s="26" t="n"/>
      <c r="AC24" s="3186" t="n"/>
      <c r="AF24" s="2034" t="n"/>
      <c r="AG24" s="2035" t="n"/>
      <c r="AH24" s="1777" t="n"/>
      <c r="AI24" s="1777" t="n"/>
      <c r="AJ24" s="1872" t="n"/>
    </row>
    <row r="25" ht="15.4" customFormat="1" customHeight="1" s="168" thickTop="1">
      <c r="A25" s="2632" t="n"/>
      <c r="C25" s="166" t="n"/>
      <c r="D25" s="167" t="inlineStr">
        <is>
          <t>Utilities</t>
        </is>
      </c>
      <c r="E25" s="3264">
        <f>SUMIFS('P&amp;Ls_Detailed'!$W:$W,'P&amp;Ls_Detailed'!$D:$D,'P&amp;Ls_Con'!$D25)</f>
        <v/>
      </c>
      <c r="F25" s="3265">
        <f>E25/$AC$2</f>
        <v/>
      </c>
      <c r="G25" s="3264">
        <f>SUMIFS('P&amp;Ls_Detailed'!$X:$X,'P&amp;Ls_Detailed'!$D:$D,'P&amp;Ls_Con'!$D25)</f>
        <v/>
      </c>
      <c r="H25" s="3265">
        <f>G25/$AC$2</f>
        <v/>
      </c>
      <c r="I25" s="3264">
        <f>SUMIFS('P&amp;Ls_Detailed'!$AO:$AO,'P&amp;Ls_Detailed'!$D:$D,'P&amp;Ls_Con'!$D25)</f>
        <v/>
      </c>
      <c r="J25" s="3265">
        <f>I25/$AC$2</f>
        <v/>
      </c>
      <c r="K25" s="3266" t="n"/>
      <c r="L25" s="3267" t="n"/>
      <c r="M25" s="3268" t="n"/>
      <c r="N25" s="3267" t="n"/>
      <c r="O25" s="3268" t="n"/>
      <c r="P25" s="3267" t="n"/>
      <c r="Q25" s="3268" t="n"/>
      <c r="R25" s="3267" t="n"/>
      <c r="S25" s="3269" t="n"/>
      <c r="T25" s="3237" t="n"/>
      <c r="U25" s="3265" t="n"/>
      <c r="V25" s="3264" t="n"/>
      <c r="W25" s="3265" t="n"/>
      <c r="X25" s="3264" t="n"/>
      <c r="Y25" s="3265" t="n"/>
      <c r="Z25" s="3270" t="n"/>
      <c r="AA25" s="52" t="n"/>
      <c r="AB25" s="52" t="n"/>
      <c r="AJ25" s="1777" t="n"/>
    </row>
    <row r="26" ht="4.35" customHeight="1" s="2885">
      <c r="A26" s="2634" t="n"/>
      <c r="D26" s="3908" t="inlineStr">
        <is>
          <t>Total Expense</t>
        </is>
      </c>
      <c r="E26" s="3944">
        <f>SUM(E12:E25)</f>
        <v/>
      </c>
      <c r="F26" s="3945">
        <f>E26/$AC$2</f>
        <v/>
      </c>
      <c r="G26" s="3944">
        <f>SUM(G12:G25)</f>
        <v/>
      </c>
      <c r="H26" s="3945">
        <f>G26/$AC$2</f>
        <v/>
      </c>
      <c r="I26" s="3944">
        <f>SUM(I12:I25)</f>
        <v/>
      </c>
      <c r="J26" s="3945">
        <f>I26/$AC$2</f>
        <v/>
      </c>
      <c r="K26" s="3273" t="n"/>
      <c r="L26" s="3274" t="n"/>
      <c r="M26" s="3275" t="n"/>
      <c r="N26" s="3274" t="n"/>
      <c r="O26" s="3275" t="n"/>
      <c r="P26" s="3274" t="n"/>
      <c r="Q26" s="3275" t="n"/>
      <c r="R26" s="3274" t="n"/>
      <c r="S26" s="3276" t="n"/>
      <c r="T26" s="3271" t="n"/>
      <c r="U26" s="3272" t="n"/>
      <c r="V26" s="3271" t="n"/>
      <c r="W26" s="3272" t="n"/>
      <c r="X26" s="3271" t="n"/>
      <c r="Y26" s="3272" t="n"/>
      <c r="Z26" s="3186" t="n"/>
      <c r="AJ26" s="1777" t="n"/>
    </row>
    <row r="27" ht="16.9" customHeight="1" s="2885">
      <c r="A27" s="2634" t="n"/>
      <c r="C27" s="2643" t="n"/>
      <c r="D27" s="3946" t="inlineStr">
        <is>
          <t>Net Ordinary Income</t>
        </is>
      </c>
      <c r="E27" s="3941">
        <f>E9-E26</f>
        <v/>
      </c>
      <c r="F27" s="3942">
        <f>E27/$AC$2</f>
        <v/>
      </c>
      <c r="G27" s="3941">
        <f>G9-G26</f>
        <v/>
      </c>
      <c r="H27" s="3942">
        <f>G27/$AC$2</f>
        <v/>
      </c>
      <c r="I27" s="3941">
        <f>I9-I26</f>
        <v/>
      </c>
      <c r="J27" s="3942">
        <f>I27/$AC$2</f>
        <v/>
      </c>
      <c r="K27" s="3279" t="n"/>
      <c r="L27" s="3280" t="n"/>
      <c r="M27" s="3281" t="n"/>
      <c r="N27" s="3280" t="n"/>
      <c r="O27" s="3281" t="n"/>
      <c r="P27" s="3280" t="n"/>
      <c r="Q27" s="3281" t="n"/>
      <c r="R27" s="3280" t="n"/>
      <c r="S27" s="3251" t="n"/>
      <c r="T27" s="3277" t="n"/>
      <c r="U27" s="3278" t="n"/>
      <c r="V27" s="3277" t="n"/>
      <c r="W27" s="3278" t="n"/>
      <c r="X27" s="3277" t="n"/>
      <c r="Y27" s="3278" t="n"/>
      <c r="Z27" s="3282" t="n"/>
      <c r="AA27" s="26" t="n"/>
      <c r="AB27" s="26" t="n"/>
      <c r="AC27" s="1131" t="n"/>
      <c r="AD27" s="3255" t="n"/>
      <c r="AF27" s="1589" t="n"/>
      <c r="AG27" s="1589" t="n"/>
      <c r="AH27" s="2063" t="n"/>
    </row>
    <row r="28" ht="16.9" customHeight="1" s="2885">
      <c r="A28" s="2654" t="n"/>
      <c r="C28" s="31" t="n"/>
      <c r="D28" s="1853" t="n"/>
      <c r="E28" s="3237" t="n"/>
      <c r="F28" s="3238" t="n"/>
      <c r="G28" s="3237" t="n"/>
      <c r="H28" s="3238" t="n"/>
      <c r="I28" s="3237" t="n"/>
      <c r="J28" s="3238" t="n"/>
      <c r="K28" s="3239" t="n"/>
      <c r="L28" s="3240" t="n"/>
      <c r="M28" s="3241" t="n"/>
      <c r="N28" s="3240" t="n"/>
      <c r="O28" s="3241" t="n"/>
      <c r="P28" s="3240" t="n"/>
      <c r="Q28" s="3241" t="n"/>
      <c r="R28" s="3240" t="n"/>
      <c r="S28" s="3242" t="n"/>
      <c r="T28" s="3237" t="n"/>
      <c r="U28" s="3238" t="n"/>
      <c r="V28" s="3237" t="n"/>
      <c r="W28" s="3238" t="n"/>
      <c r="X28" s="3237" t="n"/>
      <c r="Y28" s="3238" t="n"/>
      <c r="Z28" s="1129" t="n"/>
      <c r="AA28" s="26" t="n"/>
      <c r="AB28" s="26" t="n"/>
      <c r="AC28" s="1623" t="n"/>
      <c r="AD28" s="1129" t="n"/>
      <c r="AE28" s="2634" t="n"/>
      <c r="AF28" s="2664" t="n"/>
      <c r="AG28" s="2634" t="n"/>
      <c r="AI28" s="2036" t="n"/>
      <c r="AJ28" s="1589" t="n"/>
      <c r="AO28" s="1130" t="n"/>
    </row>
    <row r="29" ht="16.9" customHeight="1" s="2885">
      <c r="A29" s="2654" t="n"/>
      <c r="C29" s="31" t="n"/>
      <c r="D29" s="3943" t="inlineStr">
        <is>
          <t>OTHER INCOME/EXPENSE</t>
        </is>
      </c>
      <c r="E29" s="3237" t="n"/>
      <c r="F29" s="3238" t="n"/>
      <c r="G29" s="3237" t="n"/>
      <c r="H29" s="3238" t="n"/>
      <c r="I29" s="3237" t="n"/>
      <c r="J29" s="3238" t="n"/>
      <c r="K29" s="3239" t="n"/>
      <c r="L29" s="3240" t="n"/>
      <c r="M29" s="3241" t="n"/>
      <c r="N29" s="3240" t="n"/>
      <c r="O29" s="3241" t="n"/>
      <c r="P29" s="3240" t="n"/>
      <c r="Q29" s="3241" t="n"/>
      <c r="R29" s="3240" t="n"/>
      <c r="S29" s="3242" t="n"/>
      <c r="T29" s="3237" t="n"/>
      <c r="U29" s="3238" t="n"/>
      <c r="V29" s="3237" t="n"/>
      <c r="W29" s="3238" t="n"/>
      <c r="X29" s="3237" t="n"/>
      <c r="Y29" s="3238" t="n"/>
      <c r="Z29" s="1129" t="n"/>
      <c r="AA29" s="26" t="n"/>
      <c r="AB29" s="26" t="n"/>
      <c r="AC29" s="1623" t="n"/>
      <c r="AD29" s="1129" t="n"/>
      <c r="AF29" s="2664" t="n"/>
      <c r="AG29" s="2634" t="n"/>
      <c r="AH29" s="2221" t="n"/>
      <c r="AI29" s="2400" t="n"/>
      <c r="AJ29" s="2400" t="n"/>
      <c r="AO29" s="1130" t="n"/>
    </row>
    <row r="30" ht="16.9" customHeight="1" s="2885">
      <c r="A30" s="2654" t="n"/>
      <c r="C30" s="31" t="n"/>
      <c r="D30" s="1853" t="inlineStr">
        <is>
          <t>Ask My Accountant</t>
        </is>
      </c>
      <c r="E30" s="3237">
        <f>SUMIFS('P&amp;Ls_Detailed'!$W:$W,'P&amp;Ls_Detailed'!$D:$D,'P&amp;Ls_Con'!$D30)</f>
        <v/>
      </c>
      <c r="F30" s="3238">
        <f>E30/$AC$2</f>
        <v/>
      </c>
      <c r="G30" s="3237">
        <f>SUMIFS('P&amp;Ls_Detailed'!$X:$X,'P&amp;Ls_Detailed'!$D:$D,'P&amp;Ls_Con'!$D30)</f>
        <v/>
      </c>
      <c r="H30" s="3238">
        <f>G30/$AC$2</f>
        <v/>
      </c>
      <c r="I30" s="3237">
        <f>SUMIFS('P&amp;Ls_Detailed'!$AO:$AO,'P&amp;Ls_Detailed'!$D:$D,'P&amp;Ls_Con'!$D30)</f>
        <v/>
      </c>
      <c r="J30" s="3238">
        <f>I30/$AC$2</f>
        <v/>
      </c>
      <c r="K30" s="3239" t="n"/>
      <c r="L30" s="3240" t="n"/>
      <c r="M30" s="3241" t="n"/>
      <c r="N30" s="3240" t="n"/>
      <c r="O30" s="3241" t="n"/>
      <c r="P30" s="3240" t="n"/>
      <c r="Q30" s="3241" t="n"/>
      <c r="R30" s="3240" t="n"/>
      <c r="S30" s="3242" t="n"/>
      <c r="T30" s="3237" t="n"/>
      <c r="U30" s="3238" t="n"/>
      <c r="V30" s="3237" t="n"/>
      <c r="W30" s="3238" t="n"/>
      <c r="X30" s="3237" t="n"/>
      <c r="Y30" s="3238" t="n"/>
      <c r="Z30" s="1129" t="n"/>
      <c r="AA30" s="26" t="n"/>
      <c r="AB30" s="26" t="n"/>
      <c r="AC30" s="1623" t="n"/>
      <c r="AD30" s="1129" t="n"/>
      <c r="AE30" s="2656" t="n"/>
      <c r="AF30" s="2664" t="n"/>
      <c r="AG30" s="2634" t="n"/>
      <c r="AH30" s="526" t="n"/>
      <c r="AI30" s="2946" t="n"/>
      <c r="AJ30" s="3210" t="n"/>
      <c r="AK30" s="1860" t="n"/>
      <c r="AO30" s="1130" t="n"/>
    </row>
    <row r="31" hidden="1" outlineLevel="1" ht="16.9" customHeight="1" s="2885">
      <c r="A31" s="2654" t="n"/>
      <c r="C31" s="31" t="n"/>
      <c r="D31" s="3940" t="inlineStr">
        <is>
          <t>Total Other Expense</t>
        </is>
      </c>
      <c r="E31" s="3941">
        <f>E30</f>
        <v/>
      </c>
      <c r="F31" s="3238" t="n"/>
      <c r="G31" s="3941">
        <f>G30</f>
        <v/>
      </c>
      <c r="H31" s="3238" t="n"/>
      <c r="I31" s="3941">
        <f>I30</f>
        <v/>
      </c>
      <c r="J31" s="3238" t="n"/>
      <c r="K31" s="3239" t="n"/>
      <c r="L31" s="3240" t="n"/>
      <c r="M31" s="3241" t="n"/>
      <c r="N31" s="3240" t="n"/>
      <c r="O31" s="3241" t="n"/>
      <c r="P31" s="3240" t="n"/>
      <c r="Q31" s="3241" t="n"/>
      <c r="R31" s="3240" t="n"/>
      <c r="S31" s="3242" t="n"/>
      <c r="T31" s="3237" t="n"/>
      <c r="U31" s="3238" t="n"/>
      <c r="V31" s="3237" t="n"/>
      <c r="W31" s="3238" t="n"/>
      <c r="X31" s="3237" t="n"/>
      <c r="Y31" s="3238" t="n"/>
      <c r="Z31" s="1129" t="n"/>
      <c r="AA31" s="26" t="n"/>
      <c r="AB31" s="26" t="n"/>
      <c r="AC31" s="1623" t="n"/>
      <c r="AD31" s="1129" t="n"/>
      <c r="AE31" s="2656" t="n"/>
      <c r="AF31" s="2664" t="n"/>
      <c r="AG31" s="2634" t="n"/>
      <c r="AH31" s="526" t="n"/>
      <c r="AI31" s="2946" t="n"/>
      <c r="AJ31" s="3210" t="n"/>
      <c r="AK31" s="1860" t="n"/>
      <c r="AO31" s="1130" t="n"/>
    </row>
    <row r="32" collapsed="1" ht="17.25" customHeight="1" s="2885" thickBot="1">
      <c r="C32" s="236" t="n"/>
      <c r="D32" s="3947" t="inlineStr">
        <is>
          <t>Net Other Income</t>
        </is>
      </c>
      <c r="E32" s="3948">
        <f>-E31</f>
        <v/>
      </c>
      <c r="F32" s="3260" t="n"/>
      <c r="G32" s="3948">
        <f>-G31</f>
        <v/>
      </c>
      <c r="H32" s="3260" t="n"/>
      <c r="I32" s="3948">
        <f>-I31</f>
        <v/>
      </c>
      <c r="J32" s="3260" t="n"/>
      <c r="K32" s="3283" t="n"/>
      <c r="L32" s="3262" t="n"/>
      <c r="M32" s="3261" t="n"/>
      <c r="N32" s="3262" t="n"/>
      <c r="O32" s="3261" t="n"/>
      <c r="P32" s="3262" t="n"/>
      <c r="Q32" s="3261" t="n"/>
      <c r="R32" s="3262" t="n"/>
      <c r="S32" s="3251" t="n"/>
      <c r="T32" s="3259" t="n"/>
      <c r="U32" s="3260" t="n"/>
      <c r="V32" s="3259" t="n"/>
      <c r="W32" s="3260" t="n"/>
      <c r="X32" s="3259" t="n"/>
      <c r="Y32" s="3260" t="n"/>
      <c r="Z32" s="3263" t="n"/>
      <c r="AA32" s="26" t="n"/>
      <c r="AB32" s="26" t="n"/>
      <c r="AC32" s="3186" t="n"/>
      <c r="AF32" s="2052" t="n"/>
      <c r="AG32" s="2007" t="n"/>
      <c r="AH32" s="2007" t="n"/>
      <c r="AI32" s="2007" t="n"/>
      <c r="AK32" s="1591" t="n"/>
      <c r="AM32" s="1591" t="n"/>
      <c r="AN32" s="1591" t="n"/>
    </row>
    <row r="33" hidden="1" outlineLevel="1" ht="15.4" customFormat="1" customHeight="1" s="168" thickTop="1">
      <c r="A33" s="2632" t="n"/>
      <c r="C33" s="166" t="n"/>
      <c r="D33" s="3949" t="inlineStr">
        <is>
          <t>Net Income</t>
        </is>
      </c>
      <c r="E33" s="3950">
        <f>E27+E32</f>
        <v/>
      </c>
      <c r="F33" s="3951">
        <f>E33/$AC$2</f>
        <v/>
      </c>
      <c r="G33" s="3950">
        <f>G27+G32</f>
        <v/>
      </c>
      <c r="H33" s="3951">
        <f>G33/$AC$2</f>
        <v/>
      </c>
      <c r="I33" s="3950">
        <f>I27+I32</f>
        <v/>
      </c>
      <c r="J33" s="3951">
        <f>I33/$AC$2</f>
        <v/>
      </c>
      <c r="K33" s="3266" t="n"/>
      <c r="L33" s="3267" t="n"/>
      <c r="M33" s="3268" t="n"/>
      <c r="N33" s="3267" t="n"/>
      <c r="O33" s="3268" t="n"/>
      <c r="P33" s="3267" t="n"/>
      <c r="Q33" s="3268" t="n"/>
      <c r="R33" s="3267" t="n"/>
      <c r="S33" s="3269" t="n"/>
      <c r="T33" s="3264" t="n"/>
      <c r="U33" s="3265" t="n"/>
      <c r="V33" s="3264" t="n"/>
      <c r="W33" s="3265" t="n"/>
      <c r="X33" s="3264" t="n"/>
      <c r="Y33" s="3265" t="n"/>
      <c r="Z33" s="3270" t="n"/>
      <c r="AA33" s="52" t="n"/>
      <c r="AB33" s="52" t="n"/>
      <c r="AC33" s="2666" t="n"/>
      <c r="AD33" s="2064" t="n"/>
      <c r="AF33" s="3284" t="n"/>
      <c r="AG33" s="3285" t="n"/>
      <c r="AH33" s="3285" t="n"/>
      <c r="AI33" s="3285" t="n"/>
    </row>
    <row r="34" hidden="1" outlineLevel="1" ht="15.4" customFormat="1" customHeight="1" s="168" thickTop="1">
      <c r="A34" s="2632" t="n"/>
      <c r="C34" s="166" t="n"/>
      <c r="D34" s="167" t="n"/>
      <c r="E34" s="3286" t="n"/>
      <c r="F34" s="3287" t="n"/>
      <c r="G34" s="3286" t="n"/>
      <c r="H34" s="3287" t="n"/>
      <c r="I34" s="3264" t="n"/>
      <c r="J34" s="3287" t="n"/>
      <c r="K34" s="3288" t="n"/>
      <c r="L34" s="3289" t="n"/>
      <c r="M34" s="3290" t="n"/>
      <c r="N34" s="3289" t="n"/>
      <c r="O34" s="3290" t="n"/>
      <c r="P34" s="3289" t="n"/>
      <c r="Q34" s="3290" t="n"/>
      <c r="R34" s="3289" t="n"/>
      <c r="S34" s="3269" t="n"/>
      <c r="T34" s="3264" t="n"/>
      <c r="U34" s="3265" t="n"/>
      <c r="V34" s="3264" t="n"/>
      <c r="W34" s="3265" t="n"/>
      <c r="X34" s="3264" t="n"/>
      <c r="Y34" s="3265" t="n"/>
      <c r="Z34" s="3270" t="n"/>
      <c r="AA34" s="52" t="n"/>
      <c r="AB34" s="52" t="n"/>
      <c r="AC34" s="2666" t="n"/>
      <c r="AF34" s="3284" t="n"/>
      <c r="AG34" s="3285" t="n"/>
      <c r="AH34" s="3285" t="n"/>
      <c r="AI34" s="3285" t="n"/>
    </row>
    <row r="35" hidden="1" outlineLevel="1" ht="70" customFormat="1" customHeight="1" s="168" thickTop="1">
      <c r="A35" s="2632" t="n"/>
      <c r="C35" s="3952" t="inlineStr">
        <is>
          <t>Unified operating statement for 1603 Ridgeside Dr / Barnes, Inc., replacing the prior underwriting's Airport Corporate Center rows. Category rows (Rental Income, Professional Fees, State Taxes, etc.) are linked via SUMIFS to 'P&amp;Ls_Detailed' (columns W=2025 Actual, X=2024 Actual, AO=Seller Pro Forma); subtotal rows (Total Income, Total Expense, Net Ordinary Income, Total Other Expense, Net Other Income, Net Income) are computed locally within this tab, consistent with this template's original convention. 'Net Ordinary Income' under the Seller Pro Forma column is not on the same basis as the 2024/2025 columns - the seller's I&amp;E has no Depreciation Expense line and uses the seller's own below-market $550 Management Fee rather than a market rate, so it runs higher than a normalized NOI would. Columns K:R (T-9/T-6/T-3/T-1), T:U (a pre-existing broken reference), and V:Y (Year 1/Year 2 UW, tied to the Airport-specific 'Cash flow' tab) are unused for this property and have been hidden rather than deleted.</t>
        </is>
      </c>
      <c r="J35" s="3953" t="n"/>
      <c r="K35" s="3266" t="n"/>
      <c r="L35" s="3267" t="n"/>
      <c r="M35" s="3268" t="n"/>
      <c r="N35" s="3267" t="n"/>
      <c r="O35" s="3268" t="n"/>
      <c r="P35" s="3267" t="n"/>
      <c r="Q35" s="3268" t="n"/>
      <c r="R35" s="3267" t="n"/>
      <c r="S35" s="3269" t="n"/>
      <c r="T35" s="3264" t="n"/>
      <c r="U35" s="3265" t="n"/>
      <c r="V35" s="3264" t="n"/>
      <c r="W35" s="3265" t="n"/>
      <c r="X35" s="3264" t="n"/>
      <c r="Y35" s="3265" t="n"/>
      <c r="Z35" s="3270" t="n"/>
      <c r="AA35" s="52" t="n"/>
      <c r="AB35" s="52" t="n"/>
      <c r="AC35" s="2666" t="n"/>
      <c r="AF35" s="3284" t="n"/>
      <c r="AG35" s="3285" t="n"/>
      <c r="AH35" s="3285" t="n"/>
      <c r="AI35" s="3285" t="n"/>
    </row>
    <row r="36" collapsed="1" ht="5.1" customHeight="1" s="2885" thickTop="1">
      <c r="C36" s="36" t="n"/>
      <c r="D36" s="42" t="n"/>
      <c r="E36" s="3237" t="n"/>
      <c r="F36" s="3238" t="n"/>
      <c r="G36" s="3237" t="n"/>
      <c r="H36" s="3238" t="n"/>
      <c r="I36" s="3237" t="n"/>
      <c r="J36" s="3238" t="n"/>
      <c r="K36" s="3239" t="n"/>
      <c r="L36" s="3240" t="n"/>
      <c r="M36" s="3241" t="n"/>
      <c r="N36" s="3240" t="n"/>
      <c r="O36" s="3241" t="n"/>
      <c r="P36" s="3240" t="n"/>
      <c r="Q36" s="3241" t="n"/>
      <c r="R36" s="3240" t="n"/>
      <c r="S36" s="3242" t="n"/>
      <c r="T36" s="3237" t="n"/>
      <c r="U36" s="3238" t="n"/>
      <c r="V36" s="3237" t="n"/>
      <c r="W36" s="3238" t="n"/>
      <c r="X36" s="3237" t="n"/>
      <c r="Y36" s="3238" t="n"/>
      <c r="Z36" s="3291" t="n"/>
      <c r="AA36" s="26" t="n"/>
      <c r="AB36" s="26" t="n"/>
    </row>
    <row r="37" ht="14.65" customHeight="1" s="2885" thickBot="1">
      <c r="C37" s="3292" t="n"/>
      <c r="D37" s="3292" t="n"/>
      <c r="E37" s="3293" t="n"/>
      <c r="F37" s="3294" t="n"/>
      <c r="G37" s="3293" t="n"/>
      <c r="H37" s="3294" t="n"/>
      <c r="I37" s="3293" t="n"/>
      <c r="J37" s="3295" t="n"/>
      <c r="K37" s="3283" t="n"/>
      <c r="L37" s="3262" t="n"/>
      <c r="M37" s="3261" t="n"/>
      <c r="N37" s="3262" t="n"/>
      <c r="O37" s="3261" t="n"/>
      <c r="P37" s="3262" t="n"/>
      <c r="Q37" s="3261" t="n"/>
      <c r="R37" s="3262" t="n"/>
      <c r="S37" s="3251" t="n"/>
      <c r="T37" s="3293" t="n"/>
      <c r="U37" s="3295" t="n"/>
      <c r="V37" s="3293" t="n"/>
      <c r="W37" s="3295" t="n"/>
      <c r="X37" s="3293" t="n"/>
      <c r="Y37" s="3295" t="n"/>
      <c r="Z37" s="3296" t="n"/>
      <c r="AA37" s="26" t="n"/>
      <c r="AB37" s="26" t="n"/>
      <c r="AC37" s="3210" t="n"/>
    </row>
    <row r="38" hidden="1" outlineLevel="2" ht="15.4" customFormat="1" customHeight="1" s="168" thickTop="1">
      <c r="A38" s="2632" t="n"/>
      <c r="C38" s="166" t="n"/>
      <c r="D38" s="167" t="n"/>
      <c r="E38" s="3264" t="n"/>
      <c r="F38" s="3265" t="n"/>
      <c r="G38" s="3264" t="n"/>
      <c r="H38" s="3265" t="n"/>
      <c r="I38" s="3264" t="n"/>
      <c r="J38" s="3265" t="n"/>
      <c r="K38" s="3266" t="n"/>
      <c r="L38" s="3267" t="n"/>
      <c r="M38" s="3268" t="n"/>
      <c r="N38" s="3267" t="n"/>
      <c r="O38" s="3268" t="n"/>
      <c r="P38" s="3267" t="n"/>
      <c r="Q38" s="3268" t="n"/>
      <c r="R38" s="3267" t="n"/>
      <c r="S38" s="3269" t="n"/>
      <c r="T38" s="3264" t="n"/>
      <c r="U38" s="3265" t="n"/>
      <c r="V38" s="3264" t="n"/>
      <c r="W38" s="3265" t="n"/>
      <c r="X38" s="3264" t="n"/>
      <c r="Y38" s="3265" t="n"/>
      <c r="Z38" s="3270" t="n"/>
      <c r="AA38" s="52" t="n"/>
      <c r="AB38" s="52" t="n"/>
      <c r="AC38" s="3210" t="n"/>
    </row>
    <row r="39" hidden="1" outlineLevel="1" collapsed="1" ht="15" customHeight="1" s="2885" thickTop="1">
      <c r="E39" s="3271" t="n"/>
      <c r="F39" s="3272" t="n"/>
      <c r="G39" s="3271" t="n"/>
      <c r="H39" s="3272" t="n"/>
      <c r="I39" s="3271" t="n"/>
      <c r="J39" s="3272" t="n"/>
      <c r="K39" s="3273" t="n"/>
      <c r="L39" s="3274" t="n"/>
      <c r="M39" s="3275" t="n"/>
      <c r="N39" s="3274" t="n"/>
      <c r="O39" s="3275" t="n"/>
      <c r="P39" s="3274" t="n"/>
      <c r="Q39" s="3275" t="n"/>
      <c r="R39" s="3274" t="n"/>
      <c r="S39" s="3276" t="n"/>
      <c r="T39" s="3271" t="n"/>
      <c r="U39" s="3272" t="n"/>
      <c r="V39" s="3271" t="n"/>
      <c r="W39" s="3272" t="n"/>
      <c r="X39" s="3271" t="n"/>
      <c r="Y39" s="3272" t="n"/>
      <c r="Z39" s="3186" t="n"/>
      <c r="AC39" s="1785" t="n"/>
    </row>
    <row r="40" hidden="1" outlineLevel="1" ht="16.9" customHeight="1" s="2885">
      <c r="C40" s="2643" t="n"/>
      <c r="D40" s="1856" t="n"/>
      <c r="E40" s="3277" t="n"/>
      <c r="F40" s="3278" t="n"/>
      <c r="G40" s="3277" t="n"/>
      <c r="H40" s="3278" t="n"/>
      <c r="I40" s="3277" t="n"/>
      <c r="J40" s="3278" t="n"/>
      <c r="K40" s="3279" t="n"/>
      <c r="L40" s="3280" t="n"/>
      <c r="M40" s="3281" t="n"/>
      <c r="N40" s="3280" t="n"/>
      <c r="O40" s="3281" t="n"/>
      <c r="P40" s="3280" t="n"/>
      <c r="Q40" s="3281" t="n"/>
      <c r="R40" s="3280" t="n"/>
      <c r="S40" s="3251" t="n"/>
      <c r="T40" s="3277" t="n"/>
      <c r="U40" s="3278" t="n"/>
      <c r="V40" s="3277" t="n"/>
      <c r="W40" s="3278" t="n"/>
      <c r="X40" s="3277" t="n"/>
      <c r="Y40" s="3278" t="n"/>
      <c r="Z40" s="3282" t="n"/>
      <c r="AA40" s="26" t="n"/>
      <c r="AB40" s="26" t="n"/>
      <c r="AC40" s="3210" t="n"/>
      <c r="AJ40" s="3193" t="n"/>
    </row>
    <row r="41" hidden="1" outlineLevel="1" ht="16.9" customHeight="1" s="2885">
      <c r="C41" s="38" t="n"/>
      <c r="D41" s="41" t="n"/>
      <c r="E41" s="3237" t="n"/>
      <c r="F41" s="3238" t="n"/>
      <c r="G41" s="3237" t="n"/>
      <c r="H41" s="3238" t="n"/>
      <c r="I41" s="3237" t="n"/>
      <c r="J41" s="3238" t="n"/>
      <c r="K41" s="3239" t="n"/>
      <c r="L41" s="3240" t="n"/>
      <c r="M41" s="3241" t="n"/>
      <c r="N41" s="3240" t="n"/>
      <c r="O41" s="3241" t="n"/>
      <c r="P41" s="3240" t="n"/>
      <c r="Q41" s="3241" t="n"/>
      <c r="R41" s="3240" t="n"/>
      <c r="S41" s="3242" t="n"/>
      <c r="T41" s="3237" t="n"/>
      <c r="U41" s="3238" t="n"/>
      <c r="V41" s="3237" t="n"/>
      <c r="W41" s="3238" t="n"/>
      <c r="X41" s="3237" t="n"/>
      <c r="Y41" s="3238" t="n"/>
      <c r="Z41" s="3291" t="n"/>
      <c r="AA41" s="26" t="n"/>
      <c r="AB41" s="26" t="n"/>
      <c r="AC41" s="3210" t="n"/>
      <c r="AJ41" s="3193" t="n"/>
    </row>
    <row r="42" hidden="1" outlineLevel="1" ht="16.9" customHeight="1" s="2885">
      <c r="C42" s="38" t="n"/>
      <c r="D42" s="41" t="n"/>
      <c r="E42" s="3237" t="n"/>
      <c r="F42" s="3238" t="n"/>
      <c r="G42" s="3237" t="n"/>
      <c r="H42" s="3238" t="n"/>
      <c r="I42" s="3237" t="n"/>
      <c r="J42" s="3238" t="n"/>
      <c r="K42" s="3239" t="n"/>
      <c r="L42" s="3240" t="n"/>
      <c r="M42" s="3241" t="n"/>
      <c r="N42" s="3240" t="n"/>
      <c r="O42" s="3241" t="n"/>
      <c r="P42" s="3240" t="n"/>
      <c r="Q42" s="3241" t="n"/>
      <c r="R42" s="3240" t="n"/>
      <c r="S42" s="3242" t="n"/>
      <c r="T42" s="3237" t="n"/>
      <c r="U42" s="3238" t="n"/>
      <c r="V42" s="3237" t="n"/>
      <c r="W42" s="3238" t="n"/>
      <c r="X42" s="3237" t="n"/>
      <c r="Y42" s="3238" t="n"/>
      <c r="Z42" s="3291" t="n"/>
      <c r="AA42" s="26" t="n"/>
      <c r="AB42" s="26" t="n"/>
      <c r="AJ42" s="3193" t="n"/>
    </row>
    <row r="43" hidden="1" outlineLevel="2" ht="15" customHeight="1" s="2885">
      <c r="C43" s="36" t="n"/>
      <c r="D43" s="2759" t="n"/>
      <c r="E43" s="3246" t="n"/>
      <c r="F43" s="3247" t="n"/>
      <c r="G43" s="3246" t="n"/>
      <c r="H43" s="3247" t="n"/>
      <c r="I43" s="3246" t="n"/>
      <c r="J43" s="3247" t="n"/>
      <c r="K43" s="3248" t="n"/>
      <c r="L43" s="3249" t="n"/>
      <c r="M43" s="3250" t="n"/>
      <c r="N43" s="3249" t="n"/>
      <c r="O43" s="3250" t="n"/>
      <c r="P43" s="3249" t="n"/>
      <c r="Q43" s="3250" t="n"/>
      <c r="R43" s="3249" t="n"/>
      <c r="S43" s="3251" t="n"/>
      <c r="T43" s="3246" t="n"/>
      <c r="U43" s="3247" t="n"/>
      <c r="V43" s="3246" t="n"/>
      <c r="W43" s="3247" t="n"/>
      <c r="X43" s="3246" t="n"/>
      <c r="Y43" s="3247" t="n"/>
      <c r="Z43" s="3252" t="n"/>
      <c r="AA43" s="26" t="n"/>
      <c r="AB43" s="26" t="n"/>
      <c r="AJ43" s="3193" t="n"/>
    </row>
    <row r="44" hidden="1" outlineLevel="2" ht="16.9" customHeight="1" s="2885">
      <c r="C44" s="38" t="n"/>
      <c r="D44" s="3297" t="n"/>
      <c r="E44" s="3277" t="n"/>
      <c r="F44" s="3278" t="n"/>
      <c r="G44" s="3277" t="n"/>
      <c r="H44" s="3278" t="n"/>
      <c r="I44" s="3277" t="n"/>
      <c r="J44" s="3278" t="n"/>
      <c r="K44" s="3279" t="n"/>
      <c r="L44" s="3280" t="n"/>
      <c r="M44" s="3281" t="n"/>
      <c r="N44" s="3280" t="n"/>
      <c r="O44" s="3281" t="n"/>
      <c r="P44" s="3280" t="n"/>
      <c r="Q44" s="3281" t="n"/>
      <c r="R44" s="3280" t="n"/>
      <c r="S44" s="3251" t="n"/>
      <c r="T44" s="3277" t="n"/>
      <c r="U44" s="3278" t="n"/>
      <c r="V44" s="3277" t="n"/>
      <c r="W44" s="3278" t="n"/>
      <c r="X44" s="3277" t="n"/>
      <c r="Y44" s="3278" t="n"/>
      <c r="Z44" s="3282" t="n"/>
      <c r="AA44" s="26" t="n"/>
      <c r="AB44" s="26" t="n"/>
      <c r="AJ44" s="3193" t="n"/>
    </row>
    <row r="45" hidden="1" outlineLevel="2" ht="16.9" customHeight="1" s="2885">
      <c r="C45" s="2643" t="n"/>
      <c r="D45" s="1856" t="n"/>
      <c r="E45" s="3277" t="n"/>
      <c r="F45" s="3278" t="n"/>
      <c r="G45" s="3277" t="n"/>
      <c r="H45" s="3278" t="n"/>
      <c r="I45" s="3277" t="n"/>
      <c r="J45" s="3278" t="n"/>
      <c r="K45" s="3239" t="n"/>
      <c r="L45" s="3240" t="n"/>
      <c r="M45" s="3241" t="n"/>
      <c r="N45" s="3240" t="n"/>
      <c r="O45" s="3241" t="n"/>
      <c r="P45" s="3240" t="n"/>
      <c r="Q45" s="3241" t="n"/>
      <c r="R45" s="3240" t="n"/>
      <c r="S45" s="3251" t="n"/>
      <c r="T45" s="3277" t="n"/>
      <c r="U45" s="3278" t="n"/>
      <c r="V45" s="3277" t="n"/>
      <c r="W45" s="3278" t="n"/>
      <c r="X45" s="3277" t="n"/>
      <c r="Y45" s="3278" t="n"/>
      <c r="Z45" s="3282" t="n"/>
      <c r="AA45" s="26" t="n"/>
      <c r="AB45" s="26" t="n"/>
      <c r="AJ45" s="3193" t="n"/>
    </row>
    <row r="46" hidden="1" outlineLevel="2" ht="16.9" customHeight="1" s="2885">
      <c r="C46" s="38" t="n"/>
      <c r="D46" s="41" t="n"/>
      <c r="E46" s="3237" t="n"/>
      <c r="F46" s="3238" t="n"/>
      <c r="G46" s="3237" t="n"/>
      <c r="H46" s="3238" t="n"/>
      <c r="I46" s="3237" t="n"/>
      <c r="J46" s="3238" t="n"/>
      <c r="K46" s="3239" t="n"/>
      <c r="L46" s="3240" t="n"/>
      <c r="M46" s="3241" t="n"/>
      <c r="N46" s="3240" t="n"/>
      <c r="O46" s="3241" t="n"/>
      <c r="P46" s="3240" t="n"/>
      <c r="Q46" s="3241" t="n"/>
      <c r="R46" s="3240" t="n"/>
      <c r="S46" s="3242" t="n"/>
      <c r="T46" s="3237" t="n"/>
      <c r="U46" s="3238" t="n"/>
      <c r="V46" s="3237" t="n"/>
      <c r="W46" s="3238" t="n"/>
      <c r="X46" s="3237" t="n"/>
      <c r="Y46" s="3238" t="n"/>
      <c r="Z46" s="1129" t="n"/>
      <c r="AA46" s="26" t="n"/>
      <c r="AB46" s="26" t="n"/>
      <c r="AC46" s="3298" t="n"/>
      <c r="AD46" s="1129" t="n"/>
      <c r="AE46" s="2634" t="n"/>
      <c r="AJ46" s="3193" t="n"/>
    </row>
    <row r="47" hidden="1" outlineLevel="2" ht="16.9" customHeight="1" s="2885">
      <c r="C47" s="38" t="n"/>
      <c r="D47" s="41" t="n"/>
      <c r="E47" s="3237" t="n"/>
      <c r="F47" s="3238" t="n"/>
      <c r="G47" s="3237" t="n"/>
      <c r="H47" s="3238" t="n"/>
      <c r="I47" s="3237" t="n"/>
      <c r="J47" s="3238" t="n"/>
      <c r="K47" s="3239" t="n"/>
      <c r="L47" s="3240" t="n"/>
      <c r="M47" s="3241" t="n"/>
      <c r="N47" s="3240" t="n"/>
      <c r="O47" s="3241" t="n"/>
      <c r="P47" s="3240" t="n"/>
      <c r="Q47" s="3241" t="n"/>
      <c r="R47" s="3240" t="n"/>
      <c r="S47" s="3242" t="n"/>
      <c r="T47" s="3237" t="n"/>
      <c r="U47" s="3238" t="n"/>
      <c r="V47" s="3237" t="n"/>
      <c r="W47" s="3238" t="n"/>
      <c r="X47" s="3237" t="n"/>
      <c r="Y47" s="3238" t="n"/>
      <c r="Z47" s="3291" t="n"/>
      <c r="AA47" s="26" t="n"/>
      <c r="AB47" s="26" t="n"/>
      <c r="AJ47" s="3193" t="n"/>
    </row>
    <row r="48" hidden="1" outlineLevel="2" ht="15" customHeight="1" s="2885">
      <c r="C48" s="36" t="n"/>
      <c r="D48" s="1857" t="n"/>
      <c r="E48" s="3246" t="n"/>
      <c r="F48" s="3247" t="n"/>
      <c r="G48" s="3246" t="n"/>
      <c r="H48" s="3247" t="n"/>
      <c r="I48" s="3246" t="n"/>
      <c r="J48" s="3247" t="n"/>
      <c r="K48" s="3299" t="n"/>
      <c r="L48" s="3300" t="n"/>
      <c r="M48" s="3301" t="n"/>
      <c r="N48" s="3300" t="n"/>
      <c r="O48" s="3301" t="n"/>
      <c r="P48" s="3300" t="n"/>
      <c r="Q48" s="3301" t="n"/>
      <c r="R48" s="3302" t="n"/>
      <c r="S48" s="3251" t="n"/>
      <c r="T48" s="3246" t="n"/>
      <c r="U48" s="3247" t="n"/>
      <c r="V48" s="3246" t="n"/>
      <c r="W48" s="3247" t="n"/>
      <c r="X48" s="3246" t="n"/>
      <c r="Y48" s="3247" t="n"/>
      <c r="Z48" s="3252" t="n"/>
      <c r="AA48" s="26" t="n"/>
      <c r="AB48" s="26" t="n"/>
      <c r="AJ48" s="3193" t="n"/>
    </row>
    <row r="49" hidden="1" outlineLevel="1" collapsed="1" ht="17.25" customHeight="1" s="2885" thickBot="1">
      <c r="C49" s="236" t="n"/>
      <c r="D49" s="3258" t="n"/>
      <c r="E49" s="3259" t="n"/>
      <c r="F49" s="3260" t="n"/>
      <c r="G49" s="3259" t="n"/>
      <c r="H49" s="3260" t="n"/>
      <c r="I49" s="3259" t="n"/>
      <c r="J49" s="3260" t="n"/>
      <c r="K49" s="3283" t="n"/>
      <c r="L49" s="3262" t="n"/>
      <c r="M49" s="3261" t="n"/>
      <c r="N49" s="3262" t="n"/>
      <c r="O49" s="3261" t="n"/>
      <c r="P49" s="3262" t="n"/>
      <c r="Q49" s="3261" t="n"/>
      <c r="R49" s="3262" t="n"/>
      <c r="S49" s="3251" t="n"/>
      <c r="T49" s="3259" t="n"/>
      <c r="U49" s="3260" t="n"/>
      <c r="V49" s="3259" t="n"/>
      <c r="W49" s="3260" t="n"/>
      <c r="X49" s="3259" t="n"/>
      <c r="Y49" s="3260" t="n"/>
      <c r="Z49" s="3263" t="n"/>
      <c r="AA49" s="26" t="n"/>
      <c r="AB49" s="26" t="n"/>
      <c r="AJ49" s="3193" t="n"/>
    </row>
    <row r="50" hidden="1" outlineLevel="1" ht="17.25" customHeight="1" s="2885" thickTop="1">
      <c r="C50" s="38" t="n"/>
      <c r="D50" s="41" t="n"/>
      <c r="E50" s="3237" t="n"/>
      <c r="F50" s="3238" t="n"/>
      <c r="G50" s="3237" t="n"/>
      <c r="H50" s="3238" t="n"/>
      <c r="I50" s="3237" t="n"/>
      <c r="J50" s="3238" t="n"/>
      <c r="K50" s="3239" t="n"/>
      <c r="L50" s="3240" t="n"/>
      <c r="M50" s="3241" t="n"/>
      <c r="N50" s="3240" t="n"/>
      <c r="O50" s="3241" t="n"/>
      <c r="P50" s="3240" t="n"/>
      <c r="Q50" s="3241" t="n"/>
      <c r="R50" s="3240" t="n"/>
      <c r="S50" s="3242" t="n"/>
      <c r="T50" s="3237" t="n"/>
      <c r="U50" s="3238" t="n"/>
      <c r="V50" s="3237" t="n"/>
      <c r="W50" s="3238" t="n"/>
      <c r="X50" s="3237" t="n"/>
      <c r="Y50" s="3238" t="n"/>
      <c r="Z50" s="3291" t="n"/>
      <c r="AA50" s="26" t="n"/>
      <c r="AB50" s="26" t="n"/>
      <c r="AJ50" s="3193" t="n"/>
    </row>
    <row r="51" hidden="1" outlineLevel="1" ht="14.65" customHeight="1" s="2885" thickBot="1">
      <c r="C51" s="3292" t="n"/>
      <c r="D51" s="3292" t="n"/>
      <c r="E51" s="3293" t="n"/>
      <c r="F51" s="3294" t="n"/>
      <c r="G51" s="3293" t="n"/>
      <c r="H51" s="3294" t="n"/>
      <c r="I51" s="3293" t="n"/>
      <c r="J51" s="3295" t="n"/>
      <c r="K51" s="3283" t="n"/>
      <c r="L51" s="3262" t="n"/>
      <c r="M51" s="3261" t="n"/>
      <c r="N51" s="3262" t="n"/>
      <c r="O51" s="3261" t="n"/>
      <c r="P51" s="3262" t="n"/>
      <c r="Q51" s="3261" t="n"/>
      <c r="R51" s="3262" t="n"/>
      <c r="S51" s="3251" t="n"/>
      <c r="T51" s="3293" t="n"/>
      <c r="U51" s="3295" t="n"/>
      <c r="V51" s="3293" t="n"/>
      <c r="W51" s="3295" t="n"/>
      <c r="X51" s="3293" t="n"/>
      <c r="Y51" s="3295" t="n"/>
      <c r="Z51" s="3296" t="n"/>
      <c r="AA51" s="26" t="n"/>
      <c r="AB51" s="26" t="n"/>
      <c r="AJ51" s="3193" t="n"/>
    </row>
    <row r="52" collapsed="1" ht="15.4" customFormat="1" customHeight="1" s="168" thickTop="1">
      <c r="A52" s="2632" t="n"/>
      <c r="C52" s="166" t="n"/>
      <c r="D52" s="167" t="n"/>
      <c r="E52" s="3303" t="n"/>
      <c r="F52" s="3270" t="n"/>
      <c r="G52" s="3286" t="n"/>
      <c r="H52" s="3270" t="n"/>
      <c r="I52" s="3286" t="n"/>
      <c r="J52" s="3270" t="n"/>
      <c r="K52" s="3286" t="n"/>
      <c r="L52" s="3270" t="n"/>
      <c r="M52" s="3286" t="n"/>
      <c r="N52" s="3270" t="n"/>
      <c r="O52" s="3286" t="n"/>
      <c r="P52" s="3270" t="n"/>
      <c r="Q52" s="3286" t="n"/>
      <c r="R52" s="3270" t="n"/>
      <c r="S52" s="3270" t="n"/>
      <c r="T52" s="3286" t="n"/>
      <c r="U52" s="3270" t="n"/>
      <c r="V52" s="3286" t="n"/>
      <c r="W52" s="3270" t="n"/>
      <c r="X52" s="3286" t="n"/>
      <c r="Y52" s="3270" t="n"/>
      <c r="Z52" s="3270" t="n"/>
      <c r="AA52" s="52" t="n"/>
      <c r="AB52" s="52" t="n"/>
      <c r="AC52" s="1624" t="n"/>
      <c r="AJ52" s="3193" t="n"/>
    </row>
    <row r="53" ht="9" customHeight="1" s="2885">
      <c r="C53" s="26" t="n"/>
      <c r="D53" s="26" t="n"/>
      <c r="E53" s="3187" t="n"/>
      <c r="F53" s="3304" t="n"/>
      <c r="G53" s="3187" t="n"/>
      <c r="H53" s="3304" t="n"/>
      <c r="I53" s="3187" t="n"/>
      <c r="J53" s="3304" t="n"/>
      <c r="K53" s="3187" t="n"/>
      <c r="L53" s="3304" t="n"/>
      <c r="M53" s="3187" t="n"/>
      <c r="N53" s="3304" t="n"/>
      <c r="O53" s="3187" t="n"/>
      <c r="P53" s="3304" t="n"/>
      <c r="Q53" s="3187" t="n"/>
      <c r="R53" s="3304" t="n"/>
      <c r="S53" s="3304" t="n"/>
      <c r="T53" s="3187" t="n"/>
      <c r="U53" s="3304" t="n"/>
      <c r="V53" s="3187" t="n"/>
      <c r="W53" s="3304" t="n"/>
      <c r="X53" s="3187" t="n"/>
      <c r="Y53" s="3304" t="n"/>
      <c r="Z53" s="3304" t="n"/>
      <c r="AA53" s="26" t="n"/>
      <c r="AB53" s="26" t="n"/>
      <c r="AJ53" s="3193" t="n"/>
    </row>
    <row r="54" outlineLevel="1" s="2885">
      <c r="C54" s="26" t="n"/>
      <c r="D54" s="171" t="n"/>
      <c r="E54" s="3187" t="n"/>
      <c r="F54" s="3305" t="n"/>
      <c r="G54" s="3187" t="n"/>
      <c r="H54" s="3305" t="n"/>
      <c r="I54" s="3187" t="n"/>
      <c r="J54" s="3305" t="n"/>
      <c r="K54" s="3187" t="n"/>
      <c r="L54" s="3305" t="n"/>
      <c r="M54" s="3187" t="n"/>
      <c r="N54" s="3305" t="n"/>
      <c r="O54" s="3187" t="n"/>
      <c r="P54" s="3305" t="n"/>
      <c r="Q54" s="3187" t="n"/>
      <c r="R54" s="3305" t="n"/>
      <c r="S54" s="3305" t="n"/>
      <c r="T54" s="3187" t="n"/>
      <c r="U54" s="3305" t="n"/>
      <c r="V54" s="3187" t="n"/>
      <c r="W54" s="3305" t="n"/>
      <c r="X54" s="3187" t="n"/>
      <c r="Y54" s="3305" t="n"/>
      <c r="Z54" s="3305" t="n"/>
      <c r="AA54" s="26" t="n"/>
      <c r="AB54" s="26" t="n"/>
      <c r="AJ54" s="3193" t="n"/>
    </row>
    <row r="55" outlineLevel="1" s="2885">
      <c r="C55" s="26" t="n"/>
      <c r="D55" s="1186" t="n"/>
      <c r="E55" s="3286" t="n"/>
      <c r="F55" s="3270" t="n"/>
      <c r="G55" s="3286" t="n"/>
      <c r="H55" s="3270" t="n"/>
      <c r="I55" s="3286" t="n"/>
      <c r="J55" s="3270" t="n"/>
      <c r="K55" s="3286" t="n"/>
      <c r="L55" s="3270" t="n"/>
      <c r="M55" s="3286" t="n"/>
      <c r="N55" s="3270" t="n"/>
      <c r="O55" s="3286" t="n"/>
      <c r="P55" s="3270" t="n"/>
      <c r="Q55" s="3286" t="n"/>
      <c r="R55" s="3270" t="n"/>
      <c r="S55" s="3270" t="n"/>
      <c r="T55" s="3286" t="n"/>
      <c r="U55" s="3270" t="n"/>
      <c r="V55" s="3286" t="n"/>
      <c r="W55" s="3270" t="n"/>
      <c r="X55" s="3286" t="n"/>
      <c r="Y55" s="3270" t="n"/>
      <c r="Z55" s="3270" t="n"/>
      <c r="AJ55" s="3193" t="n"/>
    </row>
    <row r="56" outlineLevel="1" s="2885">
      <c r="C56" s="26" t="n"/>
      <c r="D56" s="1186" t="n"/>
      <c r="E56" s="3306" t="n"/>
      <c r="F56" s="3270" t="n"/>
      <c r="G56" s="3306" t="n"/>
      <c r="H56" s="3270" t="n"/>
      <c r="I56" s="3306" t="n"/>
      <c r="J56" s="3270" t="n"/>
      <c r="K56" s="3286" t="n"/>
      <c r="L56" s="3270" t="n"/>
      <c r="M56" s="3286" t="n"/>
      <c r="N56" s="3270" t="n"/>
      <c r="O56" s="3286" t="n"/>
      <c r="P56" s="3270" t="n"/>
      <c r="Q56" s="3286" t="n"/>
      <c r="R56" s="3270" t="n"/>
      <c r="S56" s="3270" t="n"/>
      <c r="T56" s="3306" t="n"/>
      <c r="U56" s="3270" t="n"/>
      <c r="V56" s="3306" t="n"/>
      <c r="W56" s="3270" t="n"/>
      <c r="X56" s="3306" t="n"/>
      <c r="Y56" s="3270" t="n"/>
      <c r="Z56" s="3270" t="n"/>
    </row>
    <row r="57" outlineLevel="1" s="2885">
      <c r="C57" s="26" t="n"/>
      <c r="D57" s="1186" t="n"/>
      <c r="E57" s="3286" t="n"/>
      <c r="F57" s="3270" t="n"/>
      <c r="G57" s="3286" t="n"/>
      <c r="H57" s="3270" t="n"/>
      <c r="I57" s="3286" t="n"/>
      <c r="J57" s="3270" t="n"/>
      <c r="K57" s="3286" t="n"/>
      <c r="L57" s="3270" t="n"/>
      <c r="M57" s="3286" t="n"/>
      <c r="N57" s="3270" t="n"/>
      <c r="O57" s="3286" t="n"/>
      <c r="P57" s="3270" t="n"/>
      <c r="Q57" s="3286" t="n"/>
      <c r="R57" s="3270" t="n"/>
      <c r="S57" s="3270" t="n"/>
      <c r="T57" s="3286" t="n"/>
      <c r="U57" s="3270" t="n"/>
      <c r="V57" s="3286" t="n"/>
      <c r="W57" s="3270" t="n"/>
      <c r="X57" s="3286" t="n"/>
      <c r="Y57" s="3270" t="n"/>
      <c r="Z57" s="3270" t="n"/>
      <c r="AJ57" s="168" t="n"/>
    </row>
    <row r="58" outlineLevel="1" s="2885">
      <c r="C58" s="26" t="n"/>
      <c r="D58" s="1186" t="n"/>
      <c r="E58" s="3286" t="n"/>
      <c r="F58" s="3270" t="n"/>
      <c r="G58" s="3286" t="n"/>
      <c r="H58" s="3270" t="n"/>
      <c r="I58" s="3286" t="n"/>
      <c r="J58" s="3270" t="n"/>
      <c r="K58" s="3286" t="n"/>
      <c r="L58" s="3270" t="n"/>
      <c r="M58" s="3286" t="n"/>
      <c r="N58" s="3270" t="n"/>
      <c r="O58" s="3286" t="n"/>
      <c r="P58" s="3270" t="n"/>
      <c r="Q58" s="3286" t="n"/>
      <c r="R58" s="3270" t="n"/>
      <c r="S58" s="3270" t="n"/>
      <c r="T58" s="3286" t="n"/>
      <c r="U58" s="3270" t="n"/>
      <c r="V58" s="3286" t="n"/>
      <c r="W58" s="3270" t="n"/>
      <c r="X58" s="3286" t="n"/>
      <c r="Y58" s="3270" t="n"/>
      <c r="Z58" s="3270" t="n"/>
    </row>
    <row r="59" outlineLevel="1" s="2885">
      <c r="C59" s="26" t="n"/>
      <c r="D59" s="1186" t="n"/>
      <c r="E59" s="3286" t="n"/>
      <c r="F59" s="3270" t="n"/>
      <c r="G59" s="3286" t="n"/>
      <c r="H59" s="3270" t="n"/>
      <c r="I59" s="3286" t="n"/>
      <c r="J59" s="3270" t="n"/>
      <c r="K59" s="3286" t="n"/>
      <c r="L59" s="3270" t="n"/>
      <c r="M59" s="3286" t="n"/>
      <c r="N59" s="3270" t="n"/>
      <c r="O59" s="3286" t="n"/>
      <c r="P59" s="3270" t="n"/>
      <c r="Q59" s="3286" t="n"/>
      <c r="R59" s="3270" t="n"/>
      <c r="S59" s="3270" t="n"/>
      <c r="T59" s="3286" t="n"/>
      <c r="U59" s="3270" t="n"/>
      <c r="V59" s="3286" t="n"/>
      <c r="W59" s="3270" t="n"/>
      <c r="X59" s="3286" t="n"/>
      <c r="Y59" s="3270" t="n"/>
      <c r="Z59" s="3270" t="n"/>
      <c r="AJ59" s="3193" t="n"/>
    </row>
    <row r="60">
      <c r="D60" s="26" t="n"/>
      <c r="E60" s="3307" t="n"/>
      <c r="F60" s="1068" t="n"/>
      <c r="G60" s="3307" t="n"/>
      <c r="H60" s="1068" t="n"/>
      <c r="I60" s="3307" t="n"/>
      <c r="J60" s="616" t="n"/>
      <c r="K60" s="3308" t="n"/>
      <c r="L60" s="1068" t="n"/>
      <c r="M60" s="3308" t="n"/>
      <c r="N60" s="1068" t="n"/>
      <c r="O60" s="3308" t="n"/>
      <c r="P60" s="1068" t="n"/>
      <c r="Q60" s="3308" t="n"/>
      <c r="R60" s="1068" t="n"/>
      <c r="S60" s="1068" t="n"/>
      <c r="T60" s="3308" t="n"/>
      <c r="U60" s="1068" t="n"/>
      <c r="V60" s="3308" t="n"/>
      <c r="X60" s="616" t="n"/>
      <c r="AC60" s="3209" t="n"/>
      <c r="AJ60" s="3193" t="n"/>
    </row>
    <row r="61" ht="4.35" customHeight="1" s="2885">
      <c r="AJ61" s="3193" t="n"/>
    </row>
    <row r="62" ht="17.25" customHeight="1" s="2885">
      <c r="C62" s="2643" t="n"/>
      <c r="E62" s="3209" t="n"/>
      <c r="F62" s="3209" t="n"/>
      <c r="G62" s="3209" t="n"/>
      <c r="H62" s="3209" t="n"/>
      <c r="I62" s="3209" t="n"/>
      <c r="J62" s="3209" t="n"/>
      <c r="K62" s="3209" t="n"/>
      <c r="L62" s="3209" t="n"/>
      <c r="M62" s="3209" t="n"/>
      <c r="N62" s="3209" t="n"/>
      <c r="O62" s="3209" t="n"/>
      <c r="P62" s="3209" t="n"/>
      <c r="Q62" s="3209" t="n"/>
      <c r="T62" s="3209" t="n"/>
      <c r="V62" s="3209" t="n"/>
      <c r="AA62" s="26" t="n"/>
      <c r="AB62" s="26" t="n"/>
      <c r="AC62" s="1270" t="n"/>
      <c r="AD62" s="44" t="n"/>
      <c r="AE62" s="2413" t="n"/>
      <c r="AF62" s="2413" t="n"/>
      <c r="AG62" s="2413" t="n"/>
      <c r="AH62" s="44" t="n"/>
      <c r="AJ62" s="3193" t="n"/>
    </row>
    <row r="63" ht="17.25" customHeight="1" s="2885">
      <c r="A63" s="2634" t="n"/>
      <c r="C63" s="38" t="n"/>
      <c r="E63" s="1056" t="n"/>
      <c r="G63" s="1056" t="n"/>
      <c r="I63" s="1056" t="n"/>
      <c r="AB63" s="26" t="n"/>
      <c r="AC63" s="1270" t="n"/>
      <c r="AD63" s="3309" t="n"/>
      <c r="AE63" s="3310" t="n"/>
      <c r="AF63" s="3310" t="n"/>
      <c r="AG63" s="3310" t="n"/>
      <c r="AH63" s="44" t="n"/>
      <c r="AJ63" s="3193" t="n"/>
    </row>
    <row r="64" ht="24.95" customHeight="1" s="2885">
      <c r="A64" s="2634" t="n"/>
      <c r="C64" s="2568" t="n"/>
      <c r="D64" s="2568" t="n"/>
      <c r="E64" s="2568" t="n"/>
      <c r="F64" s="2568" t="n"/>
      <c r="G64" s="2568" t="n"/>
      <c r="H64" s="2568" t="n"/>
      <c r="I64" s="2568" t="n"/>
      <c r="J64" s="2568" t="n"/>
      <c r="K64" s="2568" t="n"/>
      <c r="L64" s="2568" t="n"/>
      <c r="M64" s="2568" t="n"/>
      <c r="N64" s="2568" t="n"/>
      <c r="O64" s="2568" t="n"/>
      <c r="P64" s="2568" t="n"/>
      <c r="Q64" s="2568" t="n"/>
      <c r="R64" s="2568" t="n"/>
      <c r="S64" s="2568" t="n"/>
      <c r="T64" s="2568" t="n"/>
      <c r="U64" s="2568" t="n"/>
      <c r="V64" s="2568" t="n"/>
      <c r="W64" s="2568" t="n"/>
      <c r="X64" s="2568" t="n"/>
      <c r="Y64" s="2572" t="n"/>
      <c r="Z64" s="2572" t="n"/>
      <c r="AA64" s="2572" t="n"/>
      <c r="AC64" s="3311" t="n"/>
    </row>
    <row r="65">
      <c r="A65" s="2634" t="n"/>
      <c r="AC65" s="1540" t="n"/>
    </row>
    <row r="66" ht="19.15" customHeight="1" s="2885">
      <c r="A66" s="2634" t="n"/>
      <c r="C66" s="2635" t="n"/>
      <c r="D66" s="2636" t="n"/>
      <c r="E66" s="2637" t="n"/>
      <c r="F66" s="2638" t="n"/>
      <c r="G66" s="2637" t="n"/>
      <c r="H66" s="2638" t="n"/>
      <c r="I66" s="2637" t="n"/>
      <c r="J66" s="2638" t="n"/>
      <c r="K66" s="2637" t="n"/>
      <c r="L66" s="2638" t="n"/>
      <c r="M66" s="2637" t="n"/>
      <c r="N66" s="2638" t="n"/>
      <c r="O66" s="2637" t="n"/>
      <c r="P66" s="2638" t="n"/>
      <c r="Q66" s="2637" t="n"/>
      <c r="R66" s="2638" t="n"/>
      <c r="S66" s="2638" t="n"/>
      <c r="T66" s="2637" t="n"/>
      <c r="U66" s="2638" t="n"/>
      <c r="V66" s="2637" t="n"/>
      <c r="W66" s="2638" t="n"/>
      <c r="X66" s="2637" t="n"/>
      <c r="Y66" s="2638" t="n"/>
      <c r="Z66" s="3229" t="n"/>
      <c r="AA66" s="26" t="n"/>
      <c r="AB66" s="26" t="n"/>
      <c r="AC66" s="1540" t="n"/>
      <c r="AE66" s="1860" t="n"/>
    </row>
    <row r="67" ht="16.9" customHeight="1" s="2885">
      <c r="A67" s="2634" t="n"/>
      <c r="C67" s="2635" t="n"/>
      <c r="D67" s="2636" t="n"/>
      <c r="E67" s="2639" t="n"/>
      <c r="F67" s="2639" t="n"/>
      <c r="G67" s="2639" t="n"/>
      <c r="H67" s="2640" t="n"/>
      <c r="I67" s="2639" t="n"/>
      <c r="J67" s="2639" t="n"/>
      <c r="K67" s="2639" t="n"/>
      <c r="L67" s="2639" t="n"/>
      <c r="M67" s="2639" t="n"/>
      <c r="N67" s="2639" t="n"/>
      <c r="O67" s="2639" t="n"/>
      <c r="P67" s="2639" t="n"/>
      <c r="Q67" s="2639" t="n"/>
      <c r="R67" s="2639" t="n"/>
      <c r="S67" s="2641" t="n"/>
      <c r="T67" s="2639" t="n"/>
      <c r="U67" s="2640" t="n"/>
      <c r="V67" s="2639" t="n"/>
      <c r="W67" s="2640" t="n"/>
      <c r="X67" s="2639" t="n"/>
      <c r="Y67" s="2639" t="n"/>
      <c r="Z67" s="2642" t="n"/>
      <c r="AA67" s="26" t="n"/>
      <c r="AB67" s="26" t="n"/>
      <c r="AC67" s="1540" t="n"/>
      <c r="AE67" s="1860" t="n"/>
    </row>
    <row r="68" ht="15" customHeight="1" s="2885">
      <c r="A68" s="2634" t="n"/>
      <c r="C68" s="34" t="n"/>
      <c r="D68" s="34" t="n"/>
      <c r="E68" s="39" t="n"/>
      <c r="F68" s="39" t="n"/>
      <c r="G68" s="39" t="n"/>
      <c r="H68" s="39" t="n"/>
      <c r="I68" s="39" t="n"/>
      <c r="J68" s="39" t="n"/>
      <c r="K68" s="39" t="n"/>
      <c r="L68" s="39" t="n"/>
      <c r="M68" s="39" t="n"/>
      <c r="N68" s="39" t="n"/>
      <c r="O68" s="39" t="n"/>
      <c r="P68" s="39" t="n"/>
      <c r="Q68" s="39" t="n"/>
      <c r="R68" s="39" t="n"/>
      <c r="S68" s="39" t="n"/>
      <c r="T68" s="39" t="n"/>
      <c r="U68" s="39" t="n"/>
      <c r="V68" s="39" t="n"/>
      <c r="W68" s="39" t="n"/>
      <c r="X68" s="39" t="n"/>
      <c r="Y68" s="39" t="n"/>
      <c r="Z68" s="39" t="n"/>
      <c r="AA68" s="26" t="n"/>
      <c r="AB68" s="26" t="n"/>
      <c r="AC68" s="1540" t="n"/>
      <c r="AE68" s="1860" t="n"/>
      <c r="AF68" s="1589" t="n"/>
      <c r="AG68" s="1589" t="n"/>
      <c r="AH68" s="1589" t="n"/>
      <c r="AI68" s="1589" t="n"/>
    </row>
    <row r="69" ht="16.9" customHeight="1" s="2885">
      <c r="A69" s="2634" t="n"/>
      <c r="C69" s="2643" t="n"/>
      <c r="D69" s="1855" t="n"/>
      <c r="E69" s="37" t="n"/>
      <c r="F69" s="37" t="n"/>
      <c r="G69" s="37" t="n"/>
      <c r="H69" s="37" t="n"/>
      <c r="I69" s="39" t="n"/>
      <c r="J69" s="39" t="n"/>
      <c r="K69" s="37" t="n"/>
      <c r="L69" s="37" t="n"/>
      <c r="M69" s="37" t="n"/>
      <c r="N69" s="37" t="n"/>
      <c r="O69" s="37" t="n"/>
      <c r="P69" s="37" t="n"/>
      <c r="Q69" s="37" t="n"/>
      <c r="R69" s="37" t="n"/>
      <c r="S69" s="37" t="n"/>
      <c r="T69" s="37" t="n"/>
      <c r="U69" s="37" t="n"/>
      <c r="V69" s="37" t="n"/>
      <c r="W69" s="37" t="n"/>
      <c r="X69" s="37" t="n"/>
      <c r="Y69" s="37" t="n"/>
      <c r="Z69" s="37" t="n"/>
      <c r="AA69" s="26" t="n"/>
      <c r="AB69" s="26" t="n"/>
      <c r="AC69" s="1540" t="n"/>
      <c r="AF69" s="762" t="n"/>
      <c r="AG69" s="762" t="n"/>
      <c r="AH69" s="762" t="n"/>
      <c r="AI69" s="762" t="n"/>
    </row>
    <row r="70" ht="15" customHeight="1" s="2885">
      <c r="A70" s="2634" t="n"/>
      <c r="C70" s="36" t="n"/>
      <c r="D70" s="1853" t="n"/>
      <c r="E70" s="3312" t="n"/>
      <c r="F70" s="3291" t="n"/>
      <c r="G70" s="3312" t="n"/>
      <c r="H70" s="3291" t="n"/>
      <c r="I70" s="3312" t="n"/>
      <c r="J70" s="3291" t="n"/>
      <c r="K70" s="3313" t="n"/>
      <c r="L70" s="3314" t="n"/>
      <c r="M70" s="3313" t="n"/>
      <c r="N70" s="3314" t="n"/>
      <c r="O70" s="3313" t="n"/>
      <c r="P70" s="3314" t="n"/>
      <c r="Q70" s="3313" t="n"/>
      <c r="R70" s="3314" t="n"/>
      <c r="S70" s="3291" t="n"/>
      <c r="T70" s="3312" t="n"/>
      <c r="U70" s="3291" t="n"/>
      <c r="V70" s="3312" t="n"/>
      <c r="W70" s="3291" t="n"/>
      <c r="X70" s="3312" t="n"/>
      <c r="Y70" s="3291" t="n"/>
      <c r="Z70" s="3243" t="n"/>
      <c r="AA70" s="26" t="n"/>
      <c r="AB70" s="26" t="n"/>
      <c r="AD70" s="3210" t="n"/>
    </row>
    <row r="71" hidden="1" outlineLevel="1" ht="15" customHeight="1" s="2885">
      <c r="A71" s="2634" t="n"/>
      <c r="C71" s="36" t="n"/>
      <c r="D71" s="1853" t="n"/>
      <c r="E71" s="3312" t="n"/>
      <c r="F71" s="3291" t="n"/>
      <c r="G71" s="3312" t="n"/>
      <c r="H71" s="3291" t="n"/>
      <c r="I71" s="3312" t="n"/>
      <c r="J71" s="3291" t="n"/>
      <c r="K71" s="3313" t="n"/>
      <c r="L71" s="3314" t="n"/>
      <c r="M71" s="3313" t="n"/>
      <c r="N71" s="3314" t="n"/>
      <c r="O71" s="3313" t="n"/>
      <c r="P71" s="3314" t="n"/>
      <c r="Q71" s="3313" t="n"/>
      <c r="R71" s="3314" t="n"/>
      <c r="S71" s="3291" t="n"/>
      <c r="T71" s="3312" t="n"/>
      <c r="U71" s="3291" t="n"/>
      <c r="V71" s="3312" t="n"/>
      <c r="W71" s="3291" t="n"/>
      <c r="X71" s="3312" t="n"/>
      <c r="Y71" s="3291" t="n"/>
      <c r="Z71" s="3243" t="n"/>
      <c r="AA71" s="26" t="n"/>
      <c r="AB71" s="26" t="n"/>
      <c r="AC71" s="1540" t="n"/>
    </row>
    <row r="72" hidden="1" outlineLevel="1" ht="15" customHeight="1" s="2885">
      <c r="A72" s="2634" t="n"/>
      <c r="C72" s="36" t="n"/>
      <c r="D72" s="1853" t="n"/>
      <c r="E72" s="3312" t="n"/>
      <c r="F72" s="3291" t="n"/>
      <c r="G72" s="3312" t="n"/>
      <c r="H72" s="3291" t="n"/>
      <c r="I72" s="3312" t="n"/>
      <c r="J72" s="3291" t="n"/>
      <c r="K72" s="3313" t="n"/>
      <c r="L72" s="3314" t="n"/>
      <c r="M72" s="3313" t="n"/>
      <c r="N72" s="3314" t="n"/>
      <c r="O72" s="3313" t="n"/>
      <c r="P72" s="3314" t="n"/>
      <c r="Q72" s="3313" t="n"/>
      <c r="R72" s="3314" t="n"/>
      <c r="S72" s="3291" t="n"/>
      <c r="T72" s="3312" t="n"/>
      <c r="U72" s="3291" t="n"/>
      <c r="V72" s="3312" t="n"/>
      <c r="W72" s="3291" t="n"/>
      <c r="X72" s="3312" t="n"/>
      <c r="Y72" s="3291" t="n"/>
      <c r="Z72" s="3243" t="n"/>
      <c r="AA72" s="26" t="n"/>
      <c r="AB72" s="26" t="n"/>
      <c r="AC72" s="1540" t="n"/>
    </row>
    <row r="73" collapsed="1" ht="15" customHeight="1" s="2885">
      <c r="A73" s="2634" t="n"/>
      <c r="C73" s="36" t="n"/>
      <c r="D73" s="1853" t="n"/>
      <c r="E73" s="3312" t="n"/>
      <c r="F73" s="3291" t="n"/>
      <c r="G73" s="3312" t="n"/>
      <c r="H73" s="3291" t="n"/>
      <c r="I73" s="3312" t="n"/>
      <c r="J73" s="3291" t="n"/>
      <c r="K73" s="3313" t="n"/>
      <c r="L73" s="3314" t="n"/>
      <c r="M73" s="3313" t="n"/>
      <c r="N73" s="3314" t="n"/>
      <c r="O73" s="3313" t="n"/>
      <c r="P73" s="3314" t="n"/>
      <c r="Q73" s="3313" t="n"/>
      <c r="R73" s="3314" t="n"/>
      <c r="S73" s="3291" t="n"/>
      <c r="T73" s="3312" t="n"/>
      <c r="U73" s="3291" t="n"/>
      <c r="V73" s="3312" t="n"/>
      <c r="W73" s="3291" t="n"/>
      <c r="X73" s="3312" t="n"/>
      <c r="Y73" s="3291" t="n"/>
      <c r="Z73" s="3243" t="n"/>
      <c r="AA73" s="26" t="n"/>
      <c r="AB73" s="26" t="n"/>
      <c r="AC73" s="1540" t="n"/>
    </row>
    <row r="74" ht="15" customHeight="1" s="2885">
      <c r="A74" s="2634" t="n"/>
      <c r="C74" s="36" t="n"/>
      <c r="D74" s="1855" t="n"/>
      <c r="E74" s="3306" t="n"/>
      <c r="F74" s="3282" t="n"/>
      <c r="G74" s="3306" t="n"/>
      <c r="H74" s="3282" t="n"/>
      <c r="I74" s="3306" t="n"/>
      <c r="J74" s="3282" t="n"/>
      <c r="K74" s="3315" t="n"/>
      <c r="L74" s="3316" t="n"/>
      <c r="M74" s="3315" t="n"/>
      <c r="N74" s="3316" t="n"/>
      <c r="O74" s="3315" t="n"/>
      <c r="P74" s="3316" t="n"/>
      <c r="Q74" s="3315" t="n"/>
      <c r="R74" s="3316" t="n"/>
      <c r="S74" s="3282" t="n"/>
      <c r="T74" s="3306" t="n"/>
      <c r="U74" s="3282" t="n"/>
      <c r="V74" s="3306" t="n"/>
      <c r="W74" s="3282" t="n"/>
      <c r="X74" s="3306" t="n"/>
      <c r="Y74" s="3282" t="n"/>
      <c r="Z74" s="3282" t="n"/>
      <c r="AA74" s="26" t="n"/>
      <c r="AB74" s="26" t="n"/>
    </row>
    <row r="75" hidden="1" outlineLevel="1" ht="15" customHeight="1" s="2885">
      <c r="A75" s="2634" t="n"/>
      <c r="C75" s="36" t="n"/>
      <c r="D75" s="1853" t="n"/>
      <c r="E75" s="3312" t="n"/>
      <c r="F75" s="3291" t="n"/>
      <c r="G75" s="3312" t="n"/>
      <c r="H75" s="3291" t="n"/>
      <c r="I75" s="3312" t="n"/>
      <c r="J75" s="3291" t="n"/>
      <c r="K75" s="3313" t="n"/>
      <c r="L75" s="3314" t="n"/>
      <c r="M75" s="3313" t="n"/>
      <c r="N75" s="3314" t="n"/>
      <c r="O75" s="3313" t="n"/>
      <c r="P75" s="3314" t="n"/>
      <c r="Q75" s="3313" t="n"/>
      <c r="R75" s="3314" t="n"/>
      <c r="S75" s="3291" t="n"/>
      <c r="T75" s="3312" t="n"/>
      <c r="U75" s="3291" t="n"/>
      <c r="V75" s="3312" t="n"/>
      <c r="W75" s="3291" t="n"/>
      <c r="X75" s="3312" t="n"/>
      <c r="Y75" s="3291" t="n"/>
      <c r="Z75" s="3243" t="n"/>
      <c r="AA75" s="26" t="n"/>
      <c r="AB75" s="26" t="n"/>
      <c r="AD75" s="3253" t="n"/>
      <c r="AE75" s="3209" t="n"/>
      <c r="AF75" s="3254" t="n"/>
    </row>
    <row r="76" hidden="1" outlineLevel="1" ht="15" customHeight="1" s="2885">
      <c r="A76" s="2634" t="n"/>
      <c r="C76" s="36" t="n"/>
      <c r="D76" s="1853" t="n"/>
      <c r="E76" s="3312" t="n"/>
      <c r="F76" s="3291" t="n"/>
      <c r="G76" s="3312" t="n"/>
      <c r="H76" s="3291" t="n"/>
      <c r="I76" s="3312" t="n"/>
      <c r="J76" s="3291" t="n"/>
      <c r="K76" s="3313" t="n"/>
      <c r="L76" s="3314" t="n"/>
      <c r="M76" s="3313" t="n"/>
      <c r="N76" s="3314" t="n"/>
      <c r="O76" s="3313" t="n"/>
      <c r="P76" s="3314" t="n"/>
      <c r="Q76" s="3313" t="n"/>
      <c r="R76" s="3314" t="n"/>
      <c r="S76" s="3291" t="n"/>
      <c r="T76" s="3312" t="n"/>
      <c r="U76" s="3291" t="n"/>
      <c r="V76" s="3312" t="n"/>
      <c r="W76" s="3291" t="n"/>
      <c r="X76" s="3312" t="n"/>
      <c r="Y76" s="3291" t="n"/>
      <c r="Z76" s="3243" t="n"/>
      <c r="AA76" s="26" t="n"/>
      <c r="AB76" s="26" t="n"/>
      <c r="AC76" s="3209" t="n"/>
      <c r="AD76" s="3186" t="n"/>
      <c r="AF76" s="1777" t="n"/>
    </row>
    <row r="77" hidden="1" outlineLevel="1" ht="15" customHeight="1" s="2885">
      <c r="A77" s="2634" t="n"/>
      <c r="C77" s="36" t="n"/>
      <c r="D77" s="1853" t="n"/>
      <c r="E77" s="3312" t="n"/>
      <c r="F77" s="3291" t="n"/>
      <c r="G77" s="3312" t="n"/>
      <c r="H77" s="3291" t="n"/>
      <c r="I77" s="3312" t="n"/>
      <c r="J77" s="3291" t="n"/>
      <c r="K77" s="3313" t="n"/>
      <c r="L77" s="3314" t="n"/>
      <c r="M77" s="3313" t="n"/>
      <c r="N77" s="3314" t="n"/>
      <c r="O77" s="3313" t="n"/>
      <c r="P77" s="3314" t="n"/>
      <c r="Q77" s="3313" t="n"/>
      <c r="R77" s="3314" t="n"/>
      <c r="S77" s="3291" t="n"/>
      <c r="T77" s="3312" t="n"/>
      <c r="U77" s="3291" t="n"/>
      <c r="V77" s="3312" t="n"/>
      <c r="W77" s="3291" t="n"/>
      <c r="X77" s="3312" t="n"/>
      <c r="Y77" s="3291" t="n"/>
      <c r="Z77" s="3243" t="n"/>
      <c r="AA77" s="26" t="n"/>
      <c r="AB77" s="26" t="n"/>
      <c r="AF77" s="1777" t="n"/>
    </row>
    <row r="78" collapsed="1" ht="15" customHeight="1" s="2885">
      <c r="A78" s="2634" t="n"/>
      <c r="C78" s="36" t="n"/>
      <c r="D78" s="1853" t="n"/>
      <c r="E78" s="3312" t="n"/>
      <c r="F78" s="3291" t="n"/>
      <c r="G78" s="3312" t="n"/>
      <c r="H78" s="3291" t="n"/>
      <c r="I78" s="3312" t="n"/>
      <c r="J78" s="3291" t="n"/>
      <c r="K78" s="3313" t="n"/>
      <c r="L78" s="3314" t="n"/>
      <c r="M78" s="3313" t="n"/>
      <c r="N78" s="3314" t="n"/>
      <c r="O78" s="3313" t="n"/>
      <c r="P78" s="3314" t="n"/>
      <c r="Q78" s="3313" t="n"/>
      <c r="R78" s="3314" t="n"/>
      <c r="S78" s="3291" t="n"/>
      <c r="T78" s="3312" t="n"/>
      <c r="U78" s="3291" t="n"/>
      <c r="V78" s="3312" t="n"/>
      <c r="W78" s="3291" t="n"/>
      <c r="X78" s="3312" t="n"/>
      <c r="Y78" s="3291" t="n"/>
      <c r="Z78" s="3243" t="n"/>
      <c r="AA78" s="26" t="n"/>
      <c r="AB78" s="26" t="n"/>
    </row>
    <row r="79" ht="15" customHeight="1" s="2885">
      <c r="A79" s="2634" t="n"/>
      <c r="C79" s="36" t="n"/>
      <c r="D79" s="1855" t="n"/>
      <c r="E79" s="3306" t="n"/>
      <c r="F79" s="3282" t="n"/>
      <c r="G79" s="3306" t="n"/>
      <c r="H79" s="3282" t="n"/>
      <c r="I79" s="3306" t="n"/>
      <c r="J79" s="3282" t="n"/>
      <c r="K79" s="3315" t="n"/>
      <c r="L79" s="3316" t="n"/>
      <c r="M79" s="3315" t="n"/>
      <c r="N79" s="3316" t="n"/>
      <c r="O79" s="3315" t="n"/>
      <c r="P79" s="3316" t="n"/>
      <c r="Q79" s="3315" t="n"/>
      <c r="R79" s="3316" t="n"/>
      <c r="S79" s="3282" t="n"/>
      <c r="T79" s="3306" t="n"/>
      <c r="U79" s="3282" t="n"/>
      <c r="V79" s="3306" t="n"/>
      <c r="W79" s="3282" t="n"/>
      <c r="X79" s="3306" t="n"/>
      <c r="Y79" s="3282" t="n"/>
      <c r="Z79" s="3282" t="n"/>
      <c r="AA79" s="26" t="n"/>
      <c r="AB79" s="26" t="n"/>
      <c r="AD79" s="168" t="n"/>
    </row>
    <row r="80" hidden="1" outlineLevel="1" ht="15" customHeight="1" s="2885">
      <c r="A80" s="2634" t="n"/>
      <c r="C80" s="36" t="n"/>
      <c r="D80" s="1853" t="n"/>
      <c r="E80" s="3312" t="n"/>
      <c r="F80" s="3291" t="n"/>
      <c r="G80" s="3312" t="n"/>
      <c r="H80" s="3291" t="n"/>
      <c r="I80" s="3312" t="n"/>
      <c r="J80" s="3291" t="n"/>
      <c r="K80" s="3313" t="n"/>
      <c r="L80" s="3314" t="n"/>
      <c r="M80" s="3313" t="n"/>
      <c r="N80" s="3314" t="n"/>
      <c r="O80" s="3313" t="n"/>
      <c r="P80" s="3314" t="n"/>
      <c r="Q80" s="3313" t="n"/>
      <c r="R80" s="3314" t="n"/>
      <c r="S80" s="3291" t="n"/>
      <c r="T80" s="3312" t="n"/>
      <c r="U80" s="3291" t="n"/>
      <c r="V80" s="3312" t="n"/>
      <c r="W80" s="3291" t="n"/>
      <c r="X80" s="3312" t="n"/>
      <c r="Y80" s="3291" t="n"/>
      <c r="Z80" s="3243" t="n"/>
      <c r="AA80" s="26" t="n"/>
      <c r="AB80" s="26" t="n"/>
    </row>
    <row r="81" hidden="1" outlineLevel="1" ht="15" customHeight="1" s="2885">
      <c r="A81" s="2634" t="n"/>
      <c r="C81" s="36" t="n"/>
      <c r="D81" s="1853" t="n"/>
      <c r="E81" s="3312" t="n"/>
      <c r="F81" s="3291" t="n"/>
      <c r="G81" s="3312" t="n"/>
      <c r="H81" s="3291" t="n"/>
      <c r="I81" s="3312" t="n"/>
      <c r="J81" s="3291" t="n"/>
      <c r="K81" s="3313" t="n"/>
      <c r="L81" s="3314" t="n"/>
      <c r="M81" s="3313" t="n"/>
      <c r="N81" s="3314" t="n"/>
      <c r="O81" s="3313" t="n"/>
      <c r="P81" s="3314" t="n"/>
      <c r="Q81" s="3313" t="n"/>
      <c r="R81" s="3314" t="n"/>
      <c r="S81" s="3291" t="n"/>
      <c r="T81" s="3312" t="n"/>
      <c r="U81" s="3291" t="n"/>
      <c r="V81" s="3312" t="n"/>
      <c r="W81" s="3291" t="n"/>
      <c r="X81" s="3312" t="n"/>
      <c r="Y81" s="3291" t="n"/>
      <c r="Z81" s="3243" t="n"/>
      <c r="AA81" s="26" t="n"/>
      <c r="AB81" s="26" t="n"/>
      <c r="AC81" s="3209" t="n"/>
      <c r="AD81" s="1860" t="n"/>
    </row>
    <row r="82" hidden="1" outlineLevel="1" ht="15" customHeight="1" s="2885">
      <c r="A82" s="2634" t="n"/>
      <c r="C82" s="36" t="n"/>
      <c r="D82" s="1853" t="n"/>
      <c r="E82" s="3312" t="n"/>
      <c r="F82" s="3291" t="n"/>
      <c r="G82" s="3312" t="n"/>
      <c r="H82" s="3291" t="n"/>
      <c r="I82" s="3312" t="n"/>
      <c r="J82" s="3291" t="n"/>
      <c r="K82" s="3313" t="n"/>
      <c r="L82" s="3314" t="n"/>
      <c r="M82" s="3313" t="n"/>
      <c r="N82" s="3314" t="n"/>
      <c r="O82" s="3313" t="n"/>
      <c r="P82" s="3314" t="n"/>
      <c r="Q82" s="3313" t="n"/>
      <c r="R82" s="3314" t="n"/>
      <c r="S82" s="3291" t="n"/>
      <c r="T82" s="3312" t="n"/>
      <c r="U82" s="3291" t="n"/>
      <c r="V82" s="3312" t="n"/>
      <c r="W82" s="3291" t="n"/>
      <c r="X82" s="3312" t="n"/>
      <c r="Y82" s="3291" t="n"/>
      <c r="Z82" s="3243" t="n"/>
      <c r="AA82" s="26" t="n"/>
      <c r="AB82" s="26" t="n"/>
      <c r="AC82" s="1974" t="n"/>
    </row>
    <row r="83" hidden="1" outlineLevel="1" ht="15" customHeight="1" s="2885">
      <c r="A83" s="2634" t="n"/>
      <c r="C83" s="36" t="n"/>
      <c r="D83" s="1853" t="n"/>
      <c r="E83" s="3312" t="n"/>
      <c r="F83" s="3291" t="n"/>
      <c r="G83" s="3312" t="n"/>
      <c r="H83" s="3291" t="n"/>
      <c r="I83" s="3312" t="n"/>
      <c r="J83" s="3291" t="n"/>
      <c r="K83" s="3313" t="n"/>
      <c r="L83" s="3314" t="n"/>
      <c r="M83" s="3313" t="n"/>
      <c r="N83" s="3314" t="n"/>
      <c r="O83" s="3313" t="n"/>
      <c r="P83" s="3314" t="n"/>
      <c r="Q83" s="3313" t="n"/>
      <c r="R83" s="3314" t="n"/>
      <c r="S83" s="3291" t="n"/>
      <c r="T83" s="3312" t="n"/>
      <c r="U83" s="3291" t="n"/>
      <c r="V83" s="3312" t="n"/>
      <c r="W83" s="3291" t="n"/>
      <c r="X83" s="3312" t="n"/>
      <c r="Y83" s="3291" t="n"/>
      <c r="Z83" s="3243" t="n"/>
      <c r="AA83" s="26" t="n"/>
      <c r="AB83" s="26" t="n"/>
      <c r="AC83" s="3255" t="n"/>
    </row>
    <row r="84" hidden="1" outlineLevel="1" collapsed="1" ht="15" customHeight="1" s="2885">
      <c r="A84" s="2634" t="n"/>
      <c r="C84" s="36" t="n"/>
      <c r="D84" s="1855" t="n"/>
      <c r="E84" s="3306" t="n"/>
      <c r="F84" s="3282" t="n"/>
      <c r="G84" s="3306" t="n"/>
      <c r="H84" s="3282" t="n"/>
      <c r="I84" s="3306" t="n"/>
      <c r="J84" s="3282" t="n"/>
      <c r="K84" s="3315" t="n"/>
      <c r="L84" s="3316" t="n"/>
      <c r="M84" s="3315" t="n"/>
      <c r="N84" s="3316" t="n"/>
      <c r="O84" s="3315" t="n"/>
      <c r="P84" s="3316" t="n"/>
      <c r="Q84" s="3315" t="n"/>
      <c r="R84" s="3316" t="n"/>
      <c r="S84" s="3291" t="n"/>
      <c r="T84" s="3306" t="n"/>
      <c r="U84" s="3282" t="n"/>
      <c r="V84" s="3306" t="n"/>
      <c r="W84" s="3282" t="n"/>
      <c r="X84" s="3306" t="n"/>
      <c r="Y84" s="3282" t="n"/>
      <c r="Z84" s="3282" t="n"/>
      <c r="AA84" s="26" t="n"/>
      <c r="AB84" s="26" t="n"/>
      <c r="AC84" s="3209" t="n"/>
      <c r="AF84" s="1871" t="n"/>
    </row>
    <row r="85" collapsed="1" ht="15" customHeight="1" s="2885">
      <c r="A85" s="2634" t="n"/>
      <c r="C85" s="36" t="n"/>
      <c r="D85" s="1853" t="n"/>
      <c r="E85" s="3312" t="n"/>
      <c r="F85" s="3291" t="n"/>
      <c r="G85" s="3312" t="n"/>
      <c r="H85" s="3291" t="n"/>
      <c r="I85" s="3312" t="n"/>
      <c r="J85" s="3291" t="n"/>
      <c r="K85" s="3313" t="n"/>
      <c r="L85" s="3314" t="n"/>
      <c r="M85" s="3313" t="n"/>
      <c r="N85" s="3314" t="n"/>
      <c r="O85" s="3313" t="n"/>
      <c r="P85" s="3314" t="n"/>
      <c r="Q85" s="3313" t="n"/>
      <c r="R85" s="3314" t="n"/>
      <c r="S85" s="3291" t="n"/>
      <c r="T85" s="3312" t="n"/>
      <c r="U85" s="3291" t="n"/>
      <c r="V85" s="3312" t="n"/>
      <c r="W85" s="3291" t="n"/>
      <c r="X85" s="3312" t="n"/>
      <c r="Y85" s="3291" t="n"/>
      <c r="Z85" s="3243" t="n"/>
      <c r="AA85" s="26" t="n"/>
      <c r="AB85" s="26" t="n"/>
      <c r="AC85" s="1620" t="n"/>
      <c r="AD85" s="2632" t="n"/>
      <c r="AE85" s="2649" t="n"/>
      <c r="AF85" s="1870" t="n"/>
      <c r="AG85" s="1870" t="n"/>
      <c r="AJ85" s="1872" t="n"/>
    </row>
    <row r="86" ht="15" customHeight="1" s="2885">
      <c r="A86" s="2634" t="n"/>
      <c r="C86" s="34" t="n"/>
      <c r="D86" s="3297" t="n"/>
      <c r="E86" s="3306" t="n"/>
      <c r="F86" s="3282" t="n"/>
      <c r="G86" s="3306" t="n"/>
      <c r="H86" s="3282" t="n"/>
      <c r="I86" s="3306" t="n"/>
      <c r="J86" s="3282" t="n"/>
      <c r="K86" s="3315" t="n"/>
      <c r="L86" s="3316" t="n"/>
      <c r="M86" s="3315" t="n"/>
      <c r="N86" s="3316" t="n"/>
      <c r="O86" s="3315" t="n"/>
      <c r="P86" s="3316" t="n"/>
      <c r="Q86" s="3315" t="n"/>
      <c r="R86" s="3316" t="n"/>
      <c r="S86" s="3282" t="n"/>
      <c r="T86" s="3306" t="n"/>
      <c r="U86" s="3282" t="n"/>
      <c r="V86" s="3306" t="n"/>
      <c r="W86" s="3282" t="n"/>
      <c r="X86" s="3306" t="n"/>
      <c r="Y86" s="3282" t="n"/>
      <c r="Z86" s="3282" t="n"/>
      <c r="AA86" s="26" t="n"/>
      <c r="AB86" s="26" t="n"/>
      <c r="AC86" s="3186" t="n"/>
      <c r="AF86" s="2034" t="n"/>
      <c r="AG86" s="2035" t="n"/>
      <c r="AH86" s="1777" t="n"/>
      <c r="AI86" s="1777" t="n"/>
      <c r="AJ86" s="1872" t="n"/>
    </row>
    <row r="87" ht="15" customFormat="1" customHeight="1" s="168">
      <c r="A87" s="2632" t="n"/>
      <c r="C87" s="166" t="n"/>
      <c r="D87" s="167" t="n"/>
      <c r="E87" s="3286" t="n"/>
      <c r="F87" s="3270" t="n"/>
      <c r="G87" s="3286" t="n"/>
      <c r="H87" s="3270" t="n"/>
      <c r="I87" s="3286" t="n"/>
      <c r="J87" s="3270" t="n"/>
      <c r="K87" s="3317" t="n"/>
      <c r="L87" s="3318" t="n"/>
      <c r="M87" s="3317" t="n"/>
      <c r="N87" s="3318" t="n"/>
      <c r="O87" s="3317" t="n"/>
      <c r="P87" s="3318" t="n"/>
      <c r="Q87" s="3317" t="n"/>
      <c r="R87" s="3318" t="n"/>
      <c r="S87" s="3270" t="n"/>
      <c r="T87" s="3312" t="n"/>
      <c r="U87" s="3270" t="n"/>
      <c r="V87" s="3286" t="n"/>
      <c r="W87" s="3270" t="n"/>
      <c r="X87" s="3286" t="n"/>
      <c r="Y87" s="3270" t="n"/>
      <c r="Z87" s="3270" t="n"/>
      <c r="AA87" s="52" t="n"/>
      <c r="AB87" s="52" t="n"/>
      <c r="AJ87" s="1777" t="n"/>
    </row>
    <row r="88" ht="4.35" customHeight="1" s="2885">
      <c r="A88" s="2634" t="n"/>
      <c r="E88" s="3209" t="n"/>
      <c r="F88" s="3186" t="n"/>
      <c r="G88" s="3209" t="n"/>
      <c r="H88" s="3186" t="n"/>
      <c r="I88" s="3209" t="n"/>
      <c r="J88" s="3186" t="n"/>
      <c r="K88" s="3319" t="n"/>
      <c r="L88" s="3320" t="n"/>
      <c r="M88" s="3319" t="n"/>
      <c r="N88" s="3320" t="n"/>
      <c r="O88" s="3319" t="n"/>
      <c r="P88" s="3320" t="n"/>
      <c r="Q88" s="3319" t="n"/>
      <c r="R88" s="3320" t="n"/>
      <c r="S88" s="3186" t="n"/>
      <c r="T88" s="3209" t="n"/>
      <c r="U88" s="3186" t="n"/>
      <c r="V88" s="3209" t="n"/>
      <c r="W88" s="3186" t="n"/>
      <c r="X88" s="3209" t="n"/>
      <c r="Y88" s="3186" t="n"/>
      <c r="Z88" s="3186" t="n"/>
      <c r="AJ88" s="1777" t="n"/>
    </row>
    <row r="89" ht="16.9" customHeight="1" s="2885">
      <c r="A89" s="2634" t="n"/>
      <c r="C89" s="2643" t="n"/>
      <c r="D89" s="1855" t="n"/>
      <c r="E89" s="3306" t="n"/>
      <c r="F89" s="3282" t="n"/>
      <c r="G89" s="3306" t="n"/>
      <c r="H89" s="3282" t="n"/>
      <c r="I89" s="3306" t="n"/>
      <c r="J89" s="3282" t="n"/>
      <c r="K89" s="3315" t="n"/>
      <c r="L89" s="3316" t="n"/>
      <c r="M89" s="3315" t="n"/>
      <c r="N89" s="3316" t="n"/>
      <c r="O89" s="3315" t="n"/>
      <c r="P89" s="3316" t="n"/>
      <c r="Q89" s="3315" t="n"/>
      <c r="R89" s="3316" t="n"/>
      <c r="S89" s="3282" t="n"/>
      <c r="T89" s="3306" t="n"/>
      <c r="U89" s="3282" t="n"/>
      <c r="V89" s="3306" t="n"/>
      <c r="W89" s="3282" t="n"/>
      <c r="X89" s="3306" t="n"/>
      <c r="Y89" s="3282" t="n"/>
      <c r="Z89" s="3282" t="n"/>
      <c r="AA89" s="26" t="n"/>
      <c r="AB89" s="26" t="n"/>
      <c r="AC89" s="1131" t="n"/>
      <c r="AD89" s="3255" t="n"/>
      <c r="AF89" s="1589" t="n"/>
      <c r="AG89" s="1589" t="n"/>
      <c r="AH89" s="2063" t="n"/>
    </row>
    <row r="90" ht="16.9" customHeight="1" s="2885">
      <c r="A90" s="2654" t="n"/>
      <c r="C90" s="31" t="n"/>
      <c r="D90" s="1853" t="n"/>
      <c r="E90" s="3312" t="n"/>
      <c r="F90" s="3291" t="n"/>
      <c r="G90" s="3312" t="n"/>
      <c r="H90" s="3291" t="n"/>
      <c r="I90" s="3312" t="n"/>
      <c r="J90" s="3291" t="n"/>
      <c r="K90" s="3313" t="n"/>
      <c r="L90" s="3314" t="n"/>
      <c r="M90" s="3313" t="n"/>
      <c r="N90" s="3314" t="n"/>
      <c r="O90" s="3313" t="n"/>
      <c r="P90" s="3314" t="n"/>
      <c r="Q90" s="3313" t="n"/>
      <c r="R90" s="3314" t="n"/>
      <c r="S90" s="3291" t="n"/>
      <c r="T90" s="3312" t="n"/>
      <c r="U90" s="3291" t="n"/>
      <c r="V90" s="3312" t="n"/>
      <c r="W90" s="3291" t="n"/>
      <c r="X90" s="3312" t="n"/>
      <c r="Y90" s="3291" t="n"/>
      <c r="Z90" s="1129" t="n"/>
      <c r="AA90" s="26" t="n"/>
      <c r="AB90" s="26" t="n"/>
      <c r="AC90" s="1623" t="n"/>
      <c r="AD90" s="1129" t="n"/>
      <c r="AE90" s="2634" t="n"/>
      <c r="AI90" s="2036" t="n"/>
      <c r="AJ90" s="1589" t="n"/>
      <c r="AO90" s="1130" t="n"/>
    </row>
    <row r="91" ht="16.9" customHeight="1" s="2885">
      <c r="A91" s="2654" t="n"/>
      <c r="C91" s="31" t="n"/>
      <c r="D91" s="1853" t="n"/>
      <c r="E91" s="3312" t="n"/>
      <c r="F91" s="3291" t="n"/>
      <c r="G91" s="3312" t="n"/>
      <c r="H91" s="3291" t="n"/>
      <c r="I91" s="3312" t="n"/>
      <c r="J91" s="3291" t="n"/>
      <c r="K91" s="3313" t="n"/>
      <c r="L91" s="3314" t="n"/>
      <c r="M91" s="3313" t="n"/>
      <c r="N91" s="3314" t="n"/>
      <c r="O91" s="3313" t="n"/>
      <c r="P91" s="3314" t="n"/>
      <c r="Q91" s="3313" t="n"/>
      <c r="R91" s="3314" t="n"/>
      <c r="S91" s="3291" t="n"/>
      <c r="T91" s="3312" t="n"/>
      <c r="U91" s="3291" t="n"/>
      <c r="V91" s="3312" t="n"/>
      <c r="W91" s="3291" t="n"/>
      <c r="X91" s="3312" t="n"/>
      <c r="Y91" s="3291" t="n"/>
      <c r="Z91" s="1129" t="n"/>
      <c r="AA91" s="26" t="n"/>
      <c r="AB91" s="26" t="n"/>
      <c r="AC91" s="1623" t="n"/>
      <c r="AD91" s="1129" t="n"/>
      <c r="AF91" s="2655" t="n"/>
      <c r="AH91" s="2221" t="n"/>
      <c r="AI91" s="2400" t="n"/>
      <c r="AJ91" s="2400" t="n"/>
      <c r="AO91" s="1130" t="n"/>
    </row>
    <row r="92" ht="16.9" customHeight="1" s="2885">
      <c r="A92" s="2654" t="n"/>
      <c r="C92" s="31" t="n"/>
      <c r="D92" s="1853" t="n"/>
      <c r="E92" s="3312" t="n"/>
      <c r="F92" s="3291" t="n"/>
      <c r="G92" s="3312" t="n"/>
      <c r="H92" s="3291" t="n"/>
      <c r="I92" s="3312" t="n"/>
      <c r="J92" s="3291" t="n"/>
      <c r="K92" s="3313" t="n"/>
      <c r="L92" s="3314" t="n"/>
      <c r="M92" s="3313" t="n"/>
      <c r="N92" s="3314" t="n"/>
      <c r="O92" s="3313" t="n"/>
      <c r="P92" s="3314" t="n"/>
      <c r="Q92" s="3313" t="n"/>
      <c r="R92" s="3314" t="n"/>
      <c r="S92" s="3291" t="n"/>
      <c r="T92" s="3312" t="n"/>
      <c r="U92" s="3291" t="n"/>
      <c r="V92" s="3312" t="n"/>
      <c r="W92" s="3291" t="n"/>
      <c r="X92" s="3312" t="n"/>
      <c r="Y92" s="3291" t="n"/>
      <c r="Z92" s="1129" t="n"/>
      <c r="AA92" s="26" t="n"/>
      <c r="AB92" s="26" t="n"/>
      <c r="AC92" s="1623" t="n"/>
      <c r="AD92" s="1129" t="n"/>
      <c r="AE92" s="2656" t="n"/>
      <c r="AF92" s="2655" t="n"/>
      <c r="AH92" s="526" t="n"/>
      <c r="AI92" s="2946" t="n"/>
      <c r="AJ92" s="3210" t="n"/>
      <c r="AK92" s="1860" t="n"/>
      <c r="AO92" s="1130" t="n"/>
    </row>
    <row r="93" ht="16.9" customHeight="1" s="2885">
      <c r="A93" s="2654" t="n"/>
      <c r="C93" s="38" t="n"/>
      <c r="D93" s="1853" t="n"/>
      <c r="E93" s="3312" t="n"/>
      <c r="F93" s="3291" t="n"/>
      <c r="G93" s="3312" t="n"/>
      <c r="H93" s="3291" t="n"/>
      <c r="I93" s="3312" t="n"/>
      <c r="J93" s="3291" t="n"/>
      <c r="K93" s="3313" t="n"/>
      <c r="L93" s="3314" t="n"/>
      <c r="M93" s="3313" t="n"/>
      <c r="N93" s="3314" t="n"/>
      <c r="O93" s="3313" t="n"/>
      <c r="P93" s="3314" t="n"/>
      <c r="Q93" s="3313" t="n"/>
      <c r="R93" s="3314" t="n"/>
      <c r="S93" s="3291" t="n"/>
      <c r="T93" s="3312" t="n"/>
      <c r="U93" s="3291" t="n"/>
      <c r="V93" s="3312" t="n"/>
      <c r="W93" s="3291" t="n"/>
      <c r="X93" s="3312" t="n"/>
      <c r="Y93" s="3291" t="n"/>
      <c r="Z93" s="1129" t="n"/>
      <c r="AA93" s="26" t="n"/>
      <c r="AB93" s="26" t="n"/>
      <c r="AC93" s="1623" t="n"/>
      <c r="AD93" s="1129" t="n"/>
      <c r="AE93" s="2634" t="n"/>
      <c r="AF93" s="2655" t="n"/>
      <c r="AH93" s="526" t="n"/>
      <c r="AI93" s="2946" t="n"/>
      <c r="AJ93" s="3321" t="n"/>
      <c r="AK93" s="1860" t="n"/>
      <c r="AO93" s="1130" t="n"/>
    </row>
    <row r="94" ht="16.9" customHeight="1" s="2885">
      <c r="A94" s="2654" t="n"/>
      <c r="C94" s="38" t="n"/>
      <c r="D94" s="1853" t="n"/>
      <c r="E94" s="3312" t="n"/>
      <c r="F94" s="3291" t="n"/>
      <c r="G94" s="3312" t="n"/>
      <c r="H94" s="3291" t="n"/>
      <c r="I94" s="3312" t="n"/>
      <c r="J94" s="3291" t="n"/>
      <c r="K94" s="3313" t="n"/>
      <c r="L94" s="3314" t="n"/>
      <c r="M94" s="3313" t="n"/>
      <c r="N94" s="3314" t="n"/>
      <c r="O94" s="3313" t="n"/>
      <c r="P94" s="3314" t="n"/>
      <c r="Q94" s="3313" t="n"/>
      <c r="R94" s="3314" t="n"/>
      <c r="S94" s="3291" t="n"/>
      <c r="T94" s="3312" t="n"/>
      <c r="U94" s="3291" t="n"/>
      <c r="V94" s="3312" t="n"/>
      <c r="W94" s="3291" t="n"/>
      <c r="X94" s="3312" t="n"/>
      <c r="Y94" s="3291" t="n"/>
      <c r="Z94" s="1129" t="n"/>
      <c r="AA94" s="26" t="n"/>
      <c r="AB94" s="26" t="n"/>
      <c r="AC94" s="1623" t="n"/>
      <c r="AD94" s="1129" t="n"/>
      <c r="AE94" s="2634" t="n"/>
      <c r="AF94" s="2655" t="n"/>
      <c r="AH94" s="2658" t="n"/>
      <c r="AJ94" s="3322" t="n"/>
      <c r="AM94" s="3210" t="n"/>
      <c r="AN94" s="3210" t="n"/>
      <c r="AO94" s="3210" t="n"/>
    </row>
    <row r="95" ht="16.9" customHeight="1" s="2885">
      <c r="A95" s="2654" t="n"/>
      <c r="C95" s="31" t="n"/>
      <c r="D95" s="1853" t="n"/>
      <c r="E95" s="3312" t="n"/>
      <c r="F95" s="3291" t="n"/>
      <c r="G95" s="3312" t="n"/>
      <c r="H95" s="3291" t="n"/>
      <c r="I95" s="3312" t="n"/>
      <c r="J95" s="3291" t="n"/>
      <c r="K95" s="3313" t="n"/>
      <c r="L95" s="3314" t="n"/>
      <c r="M95" s="3313" t="n"/>
      <c r="N95" s="3314" t="n"/>
      <c r="O95" s="3313" t="n"/>
      <c r="P95" s="3314" t="n"/>
      <c r="Q95" s="3313" t="n"/>
      <c r="R95" s="3314" t="n"/>
      <c r="S95" s="3291" t="n"/>
      <c r="T95" s="3312" t="n"/>
      <c r="U95" s="3291" t="n"/>
      <c r="V95" s="3312" t="n"/>
      <c r="W95" s="3291" t="n"/>
      <c r="X95" s="3312" t="n"/>
      <c r="Y95" s="3291" t="n"/>
      <c r="Z95" s="1129" t="n"/>
      <c r="AA95" s="26" t="n"/>
      <c r="AB95" s="26" t="n"/>
      <c r="AC95" s="3323" t="n"/>
      <c r="AD95" s="2661" t="n"/>
      <c r="AE95" s="2634" t="n"/>
      <c r="AF95" s="2655" t="n"/>
      <c r="AH95" s="2040" t="n"/>
      <c r="AJ95" s="3210" t="n"/>
      <c r="AO95" s="1130" t="n"/>
    </row>
    <row r="96" ht="16.9" customHeight="1" s="2885">
      <c r="A96" s="2654" t="n"/>
      <c r="C96" s="31" t="n"/>
      <c r="D96" s="1853" t="n"/>
      <c r="E96" s="3312" t="n"/>
      <c r="F96" s="3291" t="n"/>
      <c r="G96" s="3312" t="n"/>
      <c r="H96" s="3291" t="n"/>
      <c r="I96" s="3312" t="n"/>
      <c r="J96" s="3291" t="n"/>
      <c r="K96" s="3313" t="n"/>
      <c r="L96" s="3314" t="n"/>
      <c r="M96" s="3313" t="n"/>
      <c r="N96" s="3314" t="n"/>
      <c r="O96" s="3313" t="n"/>
      <c r="P96" s="3314" t="n"/>
      <c r="Q96" s="3313" t="n"/>
      <c r="R96" s="3314" t="n"/>
      <c r="S96" s="3291" t="n"/>
      <c r="T96" s="3312" t="n"/>
      <c r="U96" s="3291" t="n"/>
      <c r="V96" s="3312" t="n"/>
      <c r="W96" s="3291" t="n"/>
      <c r="X96" s="3312" t="n"/>
      <c r="Y96" s="3291" t="n"/>
      <c r="Z96" s="1129" t="n"/>
      <c r="AA96" s="26" t="n"/>
      <c r="AB96" s="26" t="n"/>
      <c r="AC96" s="1623" t="n"/>
      <c r="AD96" s="1129" t="n"/>
      <c r="AE96" s="2634" t="n"/>
      <c r="AF96" s="2655" t="n"/>
      <c r="AG96" s="1777" t="n"/>
      <c r="AH96" s="2040" t="n"/>
      <c r="AK96" s="3186" t="n"/>
      <c r="AO96" s="1130" t="n"/>
    </row>
    <row r="97" ht="14.45" customHeight="1" s="2885">
      <c r="A97" s="2654" t="n"/>
      <c r="C97" s="31" t="n"/>
      <c r="D97" s="1853" t="n"/>
      <c r="E97" s="3312" t="n"/>
      <c r="F97" s="3291" t="n"/>
      <c r="G97" s="3312" t="n"/>
      <c r="H97" s="3291" t="n"/>
      <c r="I97" s="3312" t="n"/>
      <c r="J97" s="3291" t="n"/>
      <c r="K97" s="3313" t="n"/>
      <c r="L97" s="3314" t="n"/>
      <c r="M97" s="3313" t="n"/>
      <c r="N97" s="3314" t="n"/>
      <c r="O97" s="3313" t="n"/>
      <c r="P97" s="3314" t="n"/>
      <c r="Q97" s="3313" t="n"/>
      <c r="R97" s="3314" t="n"/>
      <c r="S97" s="3291" t="n"/>
      <c r="T97" s="3312" t="n"/>
      <c r="U97" s="3291" t="n"/>
      <c r="V97" s="3312" t="n"/>
      <c r="W97" s="3291" t="n"/>
      <c r="X97" s="3312" t="n"/>
      <c r="Y97" s="3291" t="n"/>
      <c r="Z97" s="1129" t="n"/>
      <c r="AA97" s="26" t="n"/>
      <c r="AB97" s="26" t="n"/>
      <c r="AC97" s="1623" t="n"/>
      <c r="AD97" s="1129" t="n"/>
      <c r="AE97" s="2634" t="n"/>
      <c r="AF97" s="3324" t="n"/>
      <c r="AG97" s="3210" t="n"/>
      <c r="AH97" s="3325" t="n"/>
      <c r="AK97" s="3186" t="n"/>
      <c r="AO97" s="1130" t="n"/>
    </row>
    <row r="98" ht="16.9" customHeight="1" s="2885">
      <c r="A98" s="2654" t="n"/>
      <c r="C98" s="31" t="n"/>
      <c r="D98" s="1853" t="n"/>
      <c r="E98" s="3312" t="n"/>
      <c r="F98" s="3291" t="n"/>
      <c r="G98" s="3312" t="n"/>
      <c r="H98" s="3291" t="n"/>
      <c r="I98" s="3312" t="n"/>
      <c r="J98" s="3291" t="n"/>
      <c r="K98" s="3313" t="n"/>
      <c r="L98" s="3314" t="n"/>
      <c r="M98" s="3313" t="n"/>
      <c r="N98" s="3314" t="n"/>
      <c r="O98" s="3313" t="n"/>
      <c r="P98" s="3314" t="n"/>
      <c r="Q98" s="3313" t="n"/>
      <c r="R98" s="3314" t="n"/>
      <c r="S98" s="3291" t="n"/>
      <c r="T98" s="3312" t="n"/>
      <c r="U98" s="3291" t="n"/>
      <c r="V98" s="3312" t="n"/>
      <c r="W98" s="3291" t="n"/>
      <c r="X98" s="3312" t="n"/>
      <c r="Y98" s="3291" t="n"/>
      <c r="Z98" s="1129" t="n"/>
      <c r="AA98" s="26" t="n"/>
      <c r="AB98" s="26" t="n"/>
      <c r="AC98" s="1623" t="n"/>
      <c r="AD98" s="1129" t="n"/>
      <c r="AE98" s="2634" t="n"/>
      <c r="AF98" s="3324" t="n"/>
      <c r="AG98" s="3210" t="n"/>
      <c r="AH98" s="3325" t="n"/>
      <c r="AI98" s="3324" t="n"/>
      <c r="AJ98" s="1130" t="n"/>
      <c r="AK98" s="3186" t="n"/>
      <c r="AO98" s="1130" t="n"/>
    </row>
    <row r="99" hidden="1" outlineLevel="1" ht="16.9" customHeight="1" s="2885">
      <c r="A99" s="2654" t="n"/>
      <c r="C99" s="31" t="n"/>
      <c r="D99" s="1853" t="n"/>
      <c r="E99" s="3312" t="n"/>
      <c r="F99" s="3291" t="n"/>
      <c r="G99" s="3312" t="n"/>
      <c r="H99" s="3291" t="n"/>
      <c r="I99" s="3312" t="n"/>
      <c r="J99" s="3291" t="n"/>
      <c r="K99" s="3313" t="n"/>
      <c r="L99" s="3314" t="n"/>
      <c r="M99" s="3313" t="n"/>
      <c r="N99" s="3314" t="n"/>
      <c r="O99" s="3313" t="n"/>
      <c r="P99" s="3314" t="n"/>
      <c r="Q99" s="3313" t="n"/>
      <c r="R99" s="3314" t="n"/>
      <c r="S99" s="3291" t="n"/>
      <c r="T99" s="3312" t="n"/>
      <c r="U99" s="3291" t="n"/>
      <c r="V99" s="3312" t="n"/>
      <c r="W99" s="3291" t="n"/>
      <c r="X99" s="3312" t="n"/>
      <c r="Y99" s="3291" t="n"/>
      <c r="Z99" s="1129" t="n"/>
      <c r="AA99" s="26" t="n"/>
      <c r="AB99" s="26" t="n"/>
      <c r="AC99" s="3323" t="n"/>
      <c r="AD99" s="2661" t="n"/>
      <c r="AE99" s="2664" t="n"/>
      <c r="AF99" s="3326" t="n"/>
      <c r="AG99" s="496" t="n"/>
      <c r="AH99" s="496" t="n"/>
      <c r="AI99" s="496" t="n"/>
      <c r="AJ99" s="496" t="n"/>
      <c r="AK99" s="496" t="n"/>
      <c r="AM99" s="496" t="n"/>
      <c r="AN99" s="496" t="n"/>
      <c r="AO99" s="496" t="n"/>
      <c r="AP99" s="496" t="n"/>
      <c r="AQ99" s="496" t="n"/>
      <c r="AR99" s="496" t="n"/>
      <c r="AS99" s="496" t="n"/>
      <c r="AT99" s="496" t="n"/>
    </row>
    <row r="100" hidden="1" outlineLevel="1" ht="16.9" customHeight="1" s="2885">
      <c r="A100" s="2654" t="n"/>
      <c r="C100" s="31" t="n"/>
      <c r="D100" s="1853" t="n"/>
      <c r="E100" s="3312" t="n"/>
      <c r="F100" s="3291" t="n"/>
      <c r="G100" s="3312" t="n"/>
      <c r="H100" s="3291" t="n"/>
      <c r="I100" s="3312" t="n"/>
      <c r="J100" s="3291" t="n"/>
      <c r="K100" s="3313" t="n"/>
      <c r="L100" s="3314" t="n"/>
      <c r="M100" s="3313" t="n"/>
      <c r="N100" s="3314" t="n"/>
      <c r="O100" s="3313" t="n"/>
      <c r="P100" s="3314" t="n"/>
      <c r="Q100" s="3313" t="n"/>
      <c r="R100" s="3314" t="n"/>
      <c r="S100" s="3291" t="n"/>
      <c r="T100" s="3312" t="n"/>
      <c r="U100" s="3291" t="n"/>
      <c r="V100" s="3312" t="n"/>
      <c r="W100" s="3291" t="n"/>
      <c r="X100" s="3312" t="n"/>
      <c r="Y100" s="3291" t="n"/>
      <c r="Z100" s="1129" t="n"/>
      <c r="AA100" s="26" t="n"/>
      <c r="AB100" s="26" t="n"/>
      <c r="AC100" s="1623" t="n"/>
      <c r="AD100" s="168" t="n"/>
      <c r="AE100" s="2634" t="n"/>
      <c r="AF100" s="3326" t="n"/>
      <c r="AO100" s="1130" t="n"/>
    </row>
    <row r="101" collapsed="1" ht="16.9" customHeight="1" s="2885">
      <c r="A101" s="2654" t="n"/>
      <c r="C101" s="31" t="n"/>
      <c r="D101" s="1853" t="n"/>
      <c r="E101" s="3312" t="n"/>
      <c r="F101" s="3291" t="n"/>
      <c r="G101" s="3312" t="n"/>
      <c r="H101" s="3291" t="n"/>
      <c r="I101" s="3312" t="n"/>
      <c r="J101" s="3291" t="n"/>
      <c r="K101" s="3313" t="n"/>
      <c r="L101" s="3314" t="n"/>
      <c r="M101" s="3313" t="n"/>
      <c r="N101" s="3314" t="n"/>
      <c r="O101" s="3313" t="n"/>
      <c r="P101" s="3314" t="n"/>
      <c r="Q101" s="3313" t="n"/>
      <c r="R101" s="3314" t="n"/>
      <c r="S101" s="3291" t="n"/>
      <c r="T101" s="3312" t="n"/>
      <c r="U101" s="3291" t="n"/>
      <c r="V101" s="3312" t="n"/>
      <c r="W101" s="3291" t="n"/>
      <c r="X101" s="3312" t="n"/>
      <c r="Y101" s="3291" t="n"/>
      <c r="Z101" s="1129" t="n"/>
      <c r="AA101" s="26" t="n"/>
      <c r="AB101" s="26" t="n"/>
      <c r="AC101" s="1623" t="n"/>
      <c r="AD101" s="1129" t="n"/>
      <c r="AE101" s="2634" t="n"/>
      <c r="AF101" s="3326" t="n"/>
      <c r="AO101" s="1130" t="n"/>
    </row>
    <row r="102" ht="16.9" customHeight="1" s="2885">
      <c r="A102" s="2634" t="n"/>
      <c r="C102" s="31" t="n"/>
      <c r="D102" s="3297" t="n"/>
      <c r="E102" s="3306" t="n"/>
      <c r="F102" s="3282" t="n"/>
      <c r="G102" s="3306" t="n"/>
      <c r="H102" s="3282" t="n"/>
      <c r="I102" s="3306" t="n"/>
      <c r="J102" s="3282" t="n"/>
      <c r="K102" s="3315" t="n"/>
      <c r="L102" s="3316" t="n"/>
      <c r="M102" s="3315" t="n"/>
      <c r="N102" s="3316" t="n"/>
      <c r="O102" s="3315" t="n"/>
      <c r="P102" s="3316" t="n"/>
      <c r="Q102" s="3315" t="n"/>
      <c r="R102" s="3316" t="n"/>
      <c r="S102" s="3282" t="n"/>
      <c r="T102" s="3306" t="n"/>
      <c r="U102" s="3282" t="n"/>
      <c r="V102" s="3306" t="n"/>
      <c r="W102" s="3282" t="n"/>
      <c r="X102" s="3306" t="n"/>
      <c r="Y102" s="3282" t="n"/>
      <c r="Z102" s="3282" t="n"/>
      <c r="AA102" s="26" t="n"/>
      <c r="AB102" s="26" t="n"/>
      <c r="AC102" s="3186" t="n"/>
      <c r="AF102" s="2052" t="n"/>
      <c r="AG102" s="2007" t="n"/>
      <c r="AH102" s="2007" t="n"/>
      <c r="AI102" s="2007" t="n"/>
      <c r="AK102" s="1591" t="n"/>
      <c r="AM102" s="1591" t="n"/>
      <c r="AN102" s="1591" t="n"/>
    </row>
    <row r="103" hidden="1" outlineLevel="1" ht="15" customFormat="1" customHeight="1" s="168">
      <c r="A103" s="2632" t="n"/>
      <c r="C103" s="166" t="n"/>
      <c r="D103" s="167" t="n"/>
      <c r="E103" s="3286" t="n"/>
      <c r="F103" s="3270" t="n"/>
      <c r="G103" s="3286" t="n"/>
      <c r="H103" s="3270" t="n"/>
      <c r="I103" s="3286" t="n"/>
      <c r="J103" s="3270" t="n"/>
      <c r="K103" s="3317" t="n"/>
      <c r="L103" s="3318" t="n"/>
      <c r="M103" s="3317" t="n"/>
      <c r="N103" s="3318" t="n"/>
      <c r="O103" s="3317" t="n"/>
      <c r="P103" s="3318" t="n"/>
      <c r="Q103" s="3317" t="n"/>
      <c r="R103" s="3318" t="n"/>
      <c r="S103" s="3270" t="n"/>
      <c r="T103" s="3286" t="n"/>
      <c r="U103" s="3270" t="n"/>
      <c r="V103" s="3286" t="n"/>
      <c r="W103" s="3270" t="n"/>
      <c r="X103" s="3286" t="n"/>
      <c r="Y103" s="3270" t="n"/>
      <c r="Z103" s="3270" t="n"/>
      <c r="AA103" s="52" t="n"/>
      <c r="AB103" s="52" t="n"/>
      <c r="AC103" s="2666" t="n"/>
      <c r="AD103" s="2064" t="n"/>
      <c r="AF103" s="3284" t="n"/>
      <c r="AG103" s="3285" t="n"/>
      <c r="AH103" s="3285" t="n"/>
      <c r="AI103" s="3285" t="n"/>
    </row>
    <row r="104" hidden="1" outlineLevel="1" ht="15" customFormat="1" customHeight="1" s="168">
      <c r="A104" s="2632" t="n"/>
      <c r="C104" s="166" t="n"/>
      <c r="D104" s="167" t="n"/>
      <c r="E104" s="3286" t="n"/>
      <c r="F104" s="3327" t="n"/>
      <c r="G104" s="3286" t="n"/>
      <c r="H104" s="3327" t="n"/>
      <c r="I104" s="3286" t="n"/>
      <c r="J104" s="3327" t="n"/>
      <c r="K104" s="3328" t="n"/>
      <c r="L104" s="3329" t="n"/>
      <c r="M104" s="3328" t="n"/>
      <c r="N104" s="3329" t="n"/>
      <c r="O104" s="3328" t="n"/>
      <c r="P104" s="3329" t="n"/>
      <c r="Q104" s="3328" t="n"/>
      <c r="R104" s="3329" t="n"/>
      <c r="S104" s="3270" t="n"/>
      <c r="T104" s="3286" t="n"/>
      <c r="U104" s="3270" t="n"/>
      <c r="V104" s="3286" t="n"/>
      <c r="W104" s="3270" t="n"/>
      <c r="X104" s="3286" t="n"/>
      <c r="Y104" s="3270" t="n"/>
      <c r="Z104" s="3270" t="n"/>
      <c r="AA104" s="52" t="n"/>
      <c r="AB104" s="52" t="n"/>
      <c r="AC104" s="2666" t="n"/>
      <c r="AF104" s="3284" t="n"/>
      <c r="AG104" s="3285" t="n"/>
      <c r="AH104" s="3285" t="n"/>
      <c r="AI104" s="3285" t="n"/>
    </row>
    <row r="105" hidden="1" outlineLevel="1" ht="15" customFormat="1" customHeight="1" s="168">
      <c r="A105" s="2632" t="n"/>
      <c r="C105" s="166" t="n"/>
      <c r="D105" s="167" t="n"/>
      <c r="E105" s="3286" t="n"/>
      <c r="F105" s="3270" t="n"/>
      <c r="G105" s="3286" t="n"/>
      <c r="H105" s="3270" t="n"/>
      <c r="I105" s="3286" t="n"/>
      <c r="J105" s="3270" t="n"/>
      <c r="K105" s="3317" t="n"/>
      <c r="L105" s="3318" t="n"/>
      <c r="M105" s="3317" t="n"/>
      <c r="N105" s="3318" t="n"/>
      <c r="O105" s="3317" t="n"/>
      <c r="P105" s="3318" t="n"/>
      <c r="Q105" s="3317" t="n"/>
      <c r="R105" s="3318" t="n"/>
      <c r="S105" s="3270" t="n"/>
      <c r="T105" s="3286" t="n"/>
      <c r="U105" s="3270" t="n"/>
      <c r="V105" s="3286" t="n"/>
      <c r="W105" s="3270" t="n"/>
      <c r="X105" s="3286" t="n"/>
      <c r="Y105" s="3270" t="n"/>
      <c r="Z105" s="3270" t="n"/>
      <c r="AA105" s="52" t="n"/>
      <c r="AB105" s="52" t="n"/>
      <c r="AC105" s="2666" t="n"/>
      <c r="AF105" s="3284" t="n"/>
      <c r="AG105" s="3285" t="n"/>
      <c r="AH105" s="3285" t="n"/>
      <c r="AI105" s="3285" t="n"/>
    </row>
    <row r="106" collapsed="1" ht="5.1" customHeight="1" s="2885">
      <c r="A106" s="2634" t="n"/>
      <c r="C106" s="36" t="n"/>
      <c r="D106" s="42" t="n"/>
      <c r="E106" s="3312" t="n"/>
      <c r="F106" s="3291" t="n"/>
      <c r="G106" s="3312" t="n"/>
      <c r="H106" s="3291" t="n"/>
      <c r="I106" s="3312" t="n"/>
      <c r="J106" s="3291" t="n"/>
      <c r="K106" s="3313" t="n"/>
      <c r="L106" s="3314" t="n"/>
      <c r="M106" s="3313" t="n"/>
      <c r="N106" s="3314" t="n"/>
      <c r="O106" s="3313" t="n"/>
      <c r="P106" s="3314" t="n"/>
      <c r="Q106" s="3313" t="n"/>
      <c r="R106" s="3314" t="n"/>
      <c r="S106" s="3291" t="n"/>
      <c r="T106" s="3312" t="n"/>
      <c r="U106" s="3291" t="n"/>
      <c r="V106" s="3312" t="n"/>
      <c r="W106" s="3291" t="n"/>
      <c r="X106" s="3312" t="n"/>
      <c r="Y106" s="3291" t="n"/>
      <c r="Z106" s="3291" t="n"/>
      <c r="AA106" s="26" t="n"/>
      <c r="AB106" s="26" t="n"/>
    </row>
    <row r="107">
      <c r="A107" s="2634" t="n"/>
      <c r="C107" s="3297" t="n"/>
      <c r="D107" s="3297" t="n"/>
      <c r="E107" s="3330" t="n"/>
      <c r="F107" s="3331" t="n"/>
      <c r="G107" s="3330" t="n"/>
      <c r="H107" s="3331" t="n"/>
      <c r="I107" s="3306" t="n"/>
      <c r="J107" s="3282" t="n"/>
      <c r="K107" s="3315" t="n"/>
      <c r="L107" s="3316" t="n"/>
      <c r="M107" s="3315" t="n"/>
      <c r="N107" s="3316" t="n"/>
      <c r="O107" s="3315" t="n"/>
      <c r="P107" s="3316" t="n"/>
      <c r="Q107" s="3315" t="n"/>
      <c r="R107" s="3316" t="n"/>
      <c r="S107" s="3282" t="n"/>
      <c r="T107" s="3306" t="n"/>
      <c r="U107" s="3282" t="n"/>
      <c r="V107" s="3306" t="n"/>
      <c r="W107" s="3282" t="n"/>
      <c r="X107" s="3306" t="n"/>
      <c r="Y107" s="3282" t="n"/>
      <c r="Z107" s="3282" t="n"/>
      <c r="AA107" s="26" t="n"/>
      <c r="AB107" s="26" t="n"/>
      <c r="AC107" s="3210" t="n"/>
    </row>
    <row r="108" hidden="1" outlineLevel="2" ht="15" customFormat="1" customHeight="1" s="168">
      <c r="A108" s="2632" t="n"/>
      <c r="C108" s="166" t="n"/>
      <c r="D108" s="167" t="n"/>
      <c r="E108" s="3286" t="n"/>
      <c r="F108" s="3270" t="n"/>
      <c r="G108" s="3286" t="n"/>
      <c r="H108" s="3270" t="n"/>
      <c r="I108" s="3286" t="n"/>
      <c r="J108" s="3270" t="n"/>
      <c r="K108" s="3317" t="n"/>
      <c r="L108" s="3318" t="n"/>
      <c r="M108" s="3317" t="n"/>
      <c r="N108" s="3318" t="n"/>
      <c r="O108" s="3317" t="n"/>
      <c r="P108" s="3318" t="n"/>
      <c r="Q108" s="3317" t="n"/>
      <c r="R108" s="3318" t="n"/>
      <c r="S108" s="3270" t="n"/>
      <c r="T108" s="3286" t="n"/>
      <c r="U108" s="3270" t="n"/>
      <c r="V108" s="3286" t="n"/>
      <c r="W108" s="3270" t="n"/>
      <c r="X108" s="3286" t="n"/>
      <c r="Y108" s="3270" t="n"/>
      <c r="Z108" s="3270" t="n"/>
      <c r="AA108" s="52" t="n"/>
      <c r="AB108" s="52" t="n"/>
      <c r="AC108" s="3210" t="n"/>
    </row>
    <row r="109" hidden="1" outlineLevel="1" collapsed="1" ht="15" customHeight="1" s="2885" thickTop="1">
      <c r="A109" s="2634" t="n"/>
      <c r="E109" s="3209" t="n"/>
      <c r="F109" s="3186" t="n"/>
      <c r="G109" s="3209" t="n"/>
      <c r="H109" s="3186" t="n"/>
      <c r="I109" s="3209" t="n"/>
      <c r="J109" s="3186" t="n"/>
      <c r="K109" s="3319" t="n"/>
      <c r="L109" s="3320" t="n"/>
      <c r="M109" s="3319" t="n"/>
      <c r="N109" s="3320" t="n"/>
      <c r="O109" s="3319" t="n"/>
      <c r="P109" s="3320" t="n"/>
      <c r="Q109" s="3319" t="n"/>
      <c r="R109" s="3320" t="n"/>
      <c r="S109" s="3186" t="n"/>
      <c r="T109" s="3209" t="n"/>
      <c r="U109" s="3186" t="n"/>
      <c r="V109" s="3209" t="n"/>
      <c r="W109" s="3186" t="n"/>
      <c r="X109" s="3209" t="n"/>
      <c r="Y109" s="3186" t="n"/>
      <c r="Z109" s="3186" t="n"/>
      <c r="AC109" s="1785" t="n"/>
    </row>
    <row r="110" hidden="1" outlineLevel="1" ht="16.9" customHeight="1" s="2885">
      <c r="A110" s="2634" t="n"/>
      <c r="C110" s="2643" t="n"/>
      <c r="D110" s="1856" t="n"/>
      <c r="E110" s="3306" t="n"/>
      <c r="F110" s="3282" t="n"/>
      <c r="G110" s="3306" t="n"/>
      <c r="H110" s="3282" t="n"/>
      <c r="I110" s="3306" t="n"/>
      <c r="J110" s="3282" t="n"/>
      <c r="K110" s="3315" t="n"/>
      <c r="L110" s="3316" t="n"/>
      <c r="M110" s="3315" t="n"/>
      <c r="N110" s="3316" t="n"/>
      <c r="O110" s="3315" t="n"/>
      <c r="P110" s="3316" t="n"/>
      <c r="Q110" s="3315" t="n"/>
      <c r="R110" s="3316" t="n"/>
      <c r="S110" s="3282" t="n"/>
      <c r="T110" s="3306" t="n"/>
      <c r="U110" s="3282" t="n"/>
      <c r="V110" s="3306" t="n"/>
      <c r="W110" s="3282" t="n"/>
      <c r="X110" s="3306" t="n"/>
      <c r="Y110" s="3282" t="n"/>
      <c r="Z110" s="3282" t="n"/>
      <c r="AA110" s="26" t="n"/>
      <c r="AB110" s="26" t="n"/>
      <c r="AC110" s="3210" t="n"/>
      <c r="AJ110" s="3193" t="n"/>
    </row>
    <row r="111" hidden="1" outlineLevel="1" ht="16.9" customHeight="1" s="2885">
      <c r="A111" s="2634" t="n"/>
      <c r="C111" s="38" t="n"/>
      <c r="D111" s="41" t="n"/>
      <c r="E111" s="3312" t="n"/>
      <c r="F111" s="3291" t="n"/>
      <c r="G111" s="3312" t="n"/>
      <c r="H111" s="3291" t="n"/>
      <c r="I111" s="3312" t="n"/>
      <c r="J111" s="3291" t="n"/>
      <c r="K111" s="3313" t="n"/>
      <c r="L111" s="3314" t="n"/>
      <c r="M111" s="3313" t="n"/>
      <c r="N111" s="3314" t="n"/>
      <c r="O111" s="3313" t="n"/>
      <c r="P111" s="3314" t="n"/>
      <c r="Q111" s="3313" t="n"/>
      <c r="R111" s="3314" t="n"/>
      <c r="S111" s="3291" t="n"/>
      <c r="T111" s="3312" t="n"/>
      <c r="U111" s="3291" t="n"/>
      <c r="V111" s="3312" t="n"/>
      <c r="W111" s="3291" t="n"/>
      <c r="X111" s="3312" t="n"/>
      <c r="Y111" s="3291" t="n"/>
      <c r="Z111" s="3291" t="n"/>
      <c r="AA111" s="26" t="n"/>
      <c r="AB111" s="26" t="n"/>
      <c r="AC111" s="3210" t="n"/>
      <c r="AJ111" s="3193" t="n"/>
    </row>
    <row r="112" hidden="1" outlineLevel="1" ht="16.9" customHeight="1" s="2885">
      <c r="A112" s="2634" t="n"/>
      <c r="C112" s="38" t="n"/>
      <c r="D112" s="41" t="n"/>
      <c r="E112" s="3312" t="n"/>
      <c r="F112" s="3291" t="n"/>
      <c r="G112" s="3312" t="n"/>
      <c r="H112" s="3291" t="n"/>
      <c r="I112" s="3312" t="n"/>
      <c r="J112" s="3291" t="n"/>
      <c r="K112" s="3313" t="n"/>
      <c r="L112" s="3314" t="n"/>
      <c r="M112" s="3313" t="n"/>
      <c r="N112" s="3314" t="n"/>
      <c r="O112" s="3313" t="n"/>
      <c r="P112" s="3314" t="n"/>
      <c r="Q112" s="3313" t="n"/>
      <c r="R112" s="3314" t="n"/>
      <c r="S112" s="3291" t="n"/>
      <c r="T112" s="3312" t="n"/>
      <c r="U112" s="3291" t="n"/>
      <c r="V112" s="3312" t="n"/>
      <c r="W112" s="3291" t="n"/>
      <c r="X112" s="3312" t="n"/>
      <c r="Y112" s="3291" t="n"/>
      <c r="Z112" s="3291" t="n"/>
      <c r="AA112" s="26" t="n"/>
      <c r="AB112" s="26" t="n"/>
      <c r="AJ112" s="3193" t="n"/>
    </row>
    <row r="113" hidden="1" outlineLevel="1" ht="15" customHeight="1" s="2885">
      <c r="A113" s="2634" t="n"/>
      <c r="C113" s="36" t="n"/>
      <c r="D113" s="33" t="n"/>
      <c r="E113" s="3306" t="n"/>
      <c r="F113" s="3282" t="n"/>
      <c r="G113" s="3306" t="n"/>
      <c r="H113" s="3282" t="n"/>
      <c r="I113" s="3306" t="n"/>
      <c r="J113" s="3282" t="n"/>
      <c r="K113" s="3315" t="n"/>
      <c r="L113" s="3316" t="n"/>
      <c r="M113" s="3315" t="n"/>
      <c r="N113" s="3316" t="n"/>
      <c r="O113" s="3315" t="n"/>
      <c r="P113" s="3316" t="n"/>
      <c r="Q113" s="3315" t="n"/>
      <c r="R113" s="3316" t="n"/>
      <c r="S113" s="3282" t="n"/>
      <c r="T113" s="3306" t="n"/>
      <c r="U113" s="3282" t="n"/>
      <c r="V113" s="3306" t="n"/>
      <c r="W113" s="3282" t="n"/>
      <c r="X113" s="3306" t="n"/>
      <c r="Y113" s="3282" t="n"/>
      <c r="Z113" s="3282" t="n"/>
      <c r="AA113" s="26" t="n"/>
      <c r="AB113" s="26" t="n"/>
      <c r="AJ113" s="3193" t="n"/>
    </row>
    <row r="114" hidden="1" outlineLevel="1" ht="16.9" customHeight="1" s="2885">
      <c r="A114" s="2634" t="n"/>
      <c r="C114" s="38" t="n"/>
      <c r="D114" s="3297" t="n"/>
      <c r="E114" s="3306" t="n"/>
      <c r="F114" s="3282" t="n"/>
      <c r="G114" s="3306" t="n"/>
      <c r="H114" s="3282" t="n"/>
      <c r="I114" s="3306" t="n"/>
      <c r="J114" s="3282" t="n"/>
      <c r="K114" s="3315" t="n"/>
      <c r="L114" s="3316" t="n"/>
      <c r="M114" s="3315" t="n"/>
      <c r="N114" s="3316" t="n"/>
      <c r="O114" s="3315" t="n"/>
      <c r="P114" s="3316" t="n"/>
      <c r="Q114" s="3315" t="n"/>
      <c r="R114" s="3316" t="n"/>
      <c r="S114" s="3282" t="n"/>
      <c r="T114" s="3306" t="n"/>
      <c r="U114" s="3282" t="n"/>
      <c r="V114" s="3306" t="n"/>
      <c r="W114" s="3282" t="n"/>
      <c r="X114" s="3306" t="n"/>
      <c r="Y114" s="3282" t="n"/>
      <c r="Z114" s="3282" t="n"/>
      <c r="AA114" s="26" t="n"/>
      <c r="AB114" s="26" t="n"/>
      <c r="AJ114" s="3193" t="n"/>
    </row>
    <row r="115" hidden="1" outlineLevel="1" ht="16.9" customHeight="1" s="2885">
      <c r="A115" s="2634" t="n"/>
      <c r="C115" s="2643" t="n"/>
      <c r="D115" s="1856" t="n"/>
      <c r="E115" s="3306" t="n"/>
      <c r="F115" s="3282" t="n"/>
      <c r="G115" s="3306" t="n"/>
      <c r="H115" s="3282" t="n"/>
      <c r="I115" s="3306" t="n"/>
      <c r="J115" s="3282" t="n"/>
      <c r="K115" s="3313" t="n"/>
      <c r="L115" s="3314" t="n"/>
      <c r="M115" s="3313" t="n"/>
      <c r="N115" s="3314" t="n"/>
      <c r="O115" s="3313" t="n"/>
      <c r="P115" s="3314" t="n"/>
      <c r="Q115" s="3313" t="n"/>
      <c r="R115" s="3314" t="n"/>
      <c r="S115" s="3282" t="n"/>
      <c r="T115" s="3306" t="n"/>
      <c r="U115" s="3282" t="n"/>
      <c r="V115" s="3306" t="n"/>
      <c r="W115" s="3282" t="n"/>
      <c r="X115" s="3306" t="n"/>
      <c r="Y115" s="3282" t="n"/>
      <c r="Z115" s="3282" t="n"/>
      <c r="AA115" s="26" t="n"/>
      <c r="AB115" s="26" t="n"/>
      <c r="AJ115" s="3193" t="n"/>
    </row>
    <row r="116" hidden="1" outlineLevel="1" ht="16.9" customHeight="1" s="2885">
      <c r="A116" s="2634" t="n"/>
      <c r="C116" s="38" t="n"/>
      <c r="D116" s="41" t="n"/>
      <c r="E116" s="3312" t="n"/>
      <c r="F116" s="3291" t="n"/>
      <c r="G116" s="3312" t="n"/>
      <c r="H116" s="3291" t="n"/>
      <c r="I116" s="3312" t="n"/>
      <c r="J116" s="3291" t="n"/>
      <c r="K116" s="3313" t="n"/>
      <c r="L116" s="3314" t="n"/>
      <c r="M116" s="3313" t="n"/>
      <c r="N116" s="3314" t="n"/>
      <c r="O116" s="3313" t="n"/>
      <c r="P116" s="3314" t="n"/>
      <c r="Q116" s="3313" t="n"/>
      <c r="R116" s="3314" t="n"/>
      <c r="S116" s="3291" t="n"/>
      <c r="T116" s="3312" t="n"/>
      <c r="U116" s="3291" t="n"/>
      <c r="V116" s="3312" t="n"/>
      <c r="W116" s="3291" t="n"/>
      <c r="X116" s="3312" t="n"/>
      <c r="Y116" s="3291" t="n"/>
      <c r="Z116" s="1129" t="n"/>
      <c r="AA116" s="26" t="n"/>
      <c r="AB116" s="26" t="n"/>
      <c r="AC116" s="3298" t="n"/>
      <c r="AD116" s="1129" t="n"/>
      <c r="AE116" s="2634" t="n"/>
      <c r="AJ116" s="3193" t="n"/>
    </row>
    <row r="117" hidden="1" outlineLevel="2" ht="16.9" customHeight="1" s="2885">
      <c r="A117" s="2634" t="n"/>
      <c r="C117" s="38" t="n"/>
      <c r="D117" s="41" t="n"/>
      <c r="E117" s="3312" t="n"/>
      <c r="F117" s="3291" t="n"/>
      <c r="G117" s="3312" t="n"/>
      <c r="H117" s="3291" t="n"/>
      <c r="I117" s="3312" t="n"/>
      <c r="J117" s="3291" t="n"/>
      <c r="K117" s="3313" t="n"/>
      <c r="L117" s="3314" t="n"/>
      <c r="M117" s="3313" t="n"/>
      <c r="N117" s="3314" t="n"/>
      <c r="O117" s="3313" t="n"/>
      <c r="P117" s="3314" t="n"/>
      <c r="Q117" s="3313" t="n"/>
      <c r="R117" s="3314" t="n"/>
      <c r="S117" s="3291" t="n"/>
      <c r="T117" s="3312" t="n"/>
      <c r="U117" s="3291" t="n"/>
      <c r="V117" s="3312" t="n"/>
      <c r="W117" s="3291" t="n"/>
      <c r="X117" s="3312" t="n"/>
      <c r="Y117" s="3291" t="n"/>
      <c r="Z117" s="3291" t="n"/>
      <c r="AA117" s="26" t="n"/>
      <c r="AB117" s="26" t="n"/>
      <c r="AJ117" s="3193" t="n"/>
    </row>
    <row r="118" hidden="1" outlineLevel="1" collapsed="1" ht="15" customHeight="1" s="2885">
      <c r="A118" s="2634" t="n"/>
      <c r="C118" s="36" t="n"/>
      <c r="D118" s="33" t="n"/>
      <c r="E118" s="3306" t="n"/>
      <c r="F118" s="3282" t="n"/>
      <c r="G118" s="3306" t="n"/>
      <c r="H118" s="3282" t="n"/>
      <c r="I118" s="3306" t="n"/>
      <c r="J118" s="3282" t="n"/>
      <c r="K118" s="3315" t="n"/>
      <c r="L118" s="3316" t="n"/>
      <c r="M118" s="3315" t="n"/>
      <c r="N118" s="3316" t="n"/>
      <c r="O118" s="3315" t="n"/>
      <c r="P118" s="3316" t="n"/>
      <c r="Q118" s="3315" t="n"/>
      <c r="R118" s="3316" t="n"/>
      <c r="S118" s="3282" t="n"/>
      <c r="T118" s="3306" t="n"/>
      <c r="U118" s="3282" t="n"/>
      <c r="V118" s="3306" t="n"/>
      <c r="W118" s="3282" t="n"/>
      <c r="X118" s="3306" t="n"/>
      <c r="Y118" s="3282" t="n"/>
      <c r="Z118" s="3282" t="n"/>
      <c r="AA118" s="26" t="n"/>
      <c r="AB118" s="26" t="n"/>
      <c r="AJ118" s="3193" t="n"/>
    </row>
    <row r="119" hidden="1" outlineLevel="1" ht="16.9" customHeight="1" s="2885">
      <c r="A119" s="2634" t="n"/>
      <c r="C119" s="31" t="n"/>
      <c r="D119" s="3297" t="n"/>
      <c r="E119" s="3306" t="n"/>
      <c r="F119" s="3282" t="n"/>
      <c r="G119" s="3306" t="n"/>
      <c r="H119" s="3282" t="n"/>
      <c r="I119" s="3306" t="n"/>
      <c r="J119" s="3282" t="n"/>
      <c r="K119" s="3315" t="n"/>
      <c r="L119" s="3316" t="n"/>
      <c r="M119" s="3315" t="n"/>
      <c r="N119" s="3316" t="n"/>
      <c r="O119" s="3315" t="n"/>
      <c r="P119" s="3316" t="n"/>
      <c r="Q119" s="3315" t="n"/>
      <c r="R119" s="3316" t="n"/>
      <c r="S119" s="3282" t="n"/>
      <c r="T119" s="3306" t="n"/>
      <c r="U119" s="3282" t="n"/>
      <c r="V119" s="3306" t="n"/>
      <c r="W119" s="3282" t="n"/>
      <c r="X119" s="3306" t="n"/>
      <c r="Y119" s="3282" t="n"/>
      <c r="Z119" s="3282" t="n"/>
      <c r="AA119" s="26" t="n"/>
      <c r="AB119" s="26" t="n"/>
      <c r="AJ119" s="3193" t="n"/>
    </row>
    <row r="120" hidden="1" outlineLevel="1" ht="16.9" customHeight="1" s="2885">
      <c r="A120" s="2634" t="n"/>
      <c r="C120" s="38" t="n"/>
      <c r="D120" s="41" t="n"/>
      <c r="E120" s="3312" t="n"/>
      <c r="F120" s="3291" t="n"/>
      <c r="G120" s="3312" t="n"/>
      <c r="H120" s="3291" t="n"/>
      <c r="I120" s="3312" t="n"/>
      <c r="J120" s="3291" t="n"/>
      <c r="K120" s="3313" t="n"/>
      <c r="L120" s="3314" t="n"/>
      <c r="M120" s="3313" t="n"/>
      <c r="N120" s="3314" t="n"/>
      <c r="O120" s="3313" t="n"/>
      <c r="P120" s="3314" t="n"/>
      <c r="Q120" s="3313" t="n"/>
      <c r="R120" s="3314" t="n"/>
      <c r="S120" s="3291" t="n"/>
      <c r="T120" s="3312" t="n"/>
      <c r="U120" s="3291" t="n"/>
      <c r="V120" s="3312" t="n"/>
      <c r="W120" s="3291" t="n"/>
      <c r="X120" s="3312" t="n"/>
      <c r="Y120" s="3291" t="n"/>
      <c r="Z120" s="3291" t="n"/>
      <c r="AA120" s="26" t="n"/>
      <c r="AB120" s="26" t="n"/>
      <c r="AJ120" s="3193" t="n"/>
    </row>
    <row r="121" hidden="1" outlineLevel="1" s="2885">
      <c r="A121" s="2634" t="n"/>
      <c r="C121" s="3297" t="n"/>
      <c r="D121" s="3297" t="n"/>
      <c r="E121" s="3330" t="n"/>
      <c r="F121" s="3331" t="n"/>
      <c r="G121" s="3330" t="n"/>
      <c r="H121" s="3331" t="n"/>
      <c r="I121" s="3306" t="n"/>
      <c r="J121" s="3282" t="n"/>
      <c r="K121" s="3315" t="n"/>
      <c r="L121" s="3316" t="n"/>
      <c r="M121" s="3315" t="n"/>
      <c r="N121" s="3316" t="n"/>
      <c r="O121" s="3315" t="n"/>
      <c r="P121" s="3316" t="n"/>
      <c r="Q121" s="3315" t="n"/>
      <c r="R121" s="3316" t="n"/>
      <c r="S121" s="3282" t="n"/>
      <c r="T121" s="3306" t="n"/>
      <c r="U121" s="3282" t="n"/>
      <c r="V121" s="3306" t="n"/>
      <c r="W121" s="3282" t="n"/>
      <c r="X121" s="3306" t="n"/>
      <c r="Y121" s="3282" t="n"/>
      <c r="Z121" s="3282" t="n"/>
      <c r="AA121" s="26" t="n"/>
      <c r="AB121" s="26" t="n"/>
      <c r="AJ121" s="3193" t="n"/>
    </row>
    <row r="122" collapsed="1" ht="15" customFormat="1" customHeight="1" s="168">
      <c r="A122" s="2632" t="n"/>
      <c r="C122" s="166" t="n"/>
      <c r="D122" s="167" t="n"/>
      <c r="E122" s="3286" t="n"/>
      <c r="F122" s="3270" t="n"/>
      <c r="G122" s="3286" t="n"/>
      <c r="H122" s="3270" t="n"/>
      <c r="I122" s="3286" t="n"/>
      <c r="J122" s="3270" t="n"/>
      <c r="K122" s="3286" t="n"/>
      <c r="L122" s="3270" t="n"/>
      <c r="M122" s="3286" t="n"/>
      <c r="N122" s="3270" t="n"/>
      <c r="O122" s="3286" t="n"/>
      <c r="P122" s="3270" t="n"/>
      <c r="Q122" s="3286" t="n"/>
      <c r="R122" s="3270" t="n"/>
      <c r="S122" s="3270" t="n"/>
      <c r="T122" s="3286" t="n"/>
      <c r="U122" s="3270" t="n"/>
      <c r="V122" s="3286" t="n"/>
      <c r="W122" s="3270" t="n"/>
      <c r="X122" s="3286" t="n"/>
      <c r="Y122" s="3270" t="n"/>
      <c r="Z122" s="3270" t="n"/>
      <c r="AA122" s="52" t="n"/>
      <c r="AB122" s="52" t="n"/>
      <c r="AC122" s="1624" t="n"/>
      <c r="AJ122" s="3193" t="n"/>
    </row>
    <row r="123" ht="9" customHeight="1" s="2885">
      <c r="A123" s="2634" t="n"/>
      <c r="C123" s="26" t="n"/>
      <c r="D123" s="26" t="n"/>
      <c r="E123" s="3187" t="n"/>
      <c r="F123" s="3304" t="n"/>
      <c r="G123" s="3187" t="n"/>
      <c r="H123" s="3304" t="n"/>
      <c r="I123" s="3187" t="n"/>
      <c r="J123" s="3304" t="n"/>
      <c r="K123" s="3187" t="n"/>
      <c r="L123" s="3304" t="n"/>
      <c r="M123" s="3187" t="n"/>
      <c r="N123" s="3304" t="n"/>
      <c r="O123" s="3187" t="n"/>
      <c r="P123" s="3304" t="n"/>
      <c r="Q123" s="3187" t="n"/>
      <c r="R123" s="3304" t="n"/>
      <c r="S123" s="3304" t="n"/>
      <c r="T123" s="3187" t="n"/>
      <c r="U123" s="3304" t="n"/>
      <c r="V123" s="3187" t="n"/>
      <c r="W123" s="3304" t="n"/>
      <c r="X123" s="3187" t="n"/>
      <c r="Y123" s="3304" t="n"/>
      <c r="Z123" s="3304" t="n"/>
      <c r="AA123" s="26" t="n"/>
      <c r="AB123" s="26" t="n"/>
      <c r="AJ123" s="3193" t="n"/>
    </row>
    <row r="124" outlineLevel="1" s="2885">
      <c r="A124" s="2634" t="n"/>
      <c r="C124" s="26" t="n"/>
      <c r="D124" s="171" t="n"/>
      <c r="E124" s="3187" t="n"/>
      <c r="F124" s="3305" t="n"/>
      <c r="G124" s="3187" t="n"/>
      <c r="H124" s="3305" t="n"/>
      <c r="I124" s="3187" t="n"/>
      <c r="J124" s="3305" t="n"/>
      <c r="K124" s="3187" t="n"/>
      <c r="L124" s="3305" t="n"/>
      <c r="M124" s="3187" t="n"/>
      <c r="N124" s="3305" t="n"/>
      <c r="O124" s="3187" t="n"/>
      <c r="P124" s="3305" t="n"/>
      <c r="Q124" s="3187" t="n"/>
      <c r="R124" s="3305" t="n"/>
      <c r="S124" s="3305" t="n"/>
      <c r="T124" s="3187" t="n"/>
      <c r="U124" s="3305" t="n"/>
      <c r="V124" s="3187" t="n"/>
      <c r="W124" s="3305" t="n"/>
      <c r="X124" s="3187" t="n"/>
      <c r="Y124" s="3305" t="n"/>
      <c r="Z124" s="3305" t="n"/>
      <c r="AA124" s="26" t="n"/>
      <c r="AB124" s="26" t="n"/>
      <c r="AJ124" s="3193" t="n"/>
    </row>
    <row r="125" outlineLevel="1" s="2885">
      <c r="A125" s="2634" t="n"/>
      <c r="C125" s="26" t="n"/>
      <c r="D125" s="83" t="n"/>
      <c r="E125" s="3286" t="n"/>
      <c r="F125" s="3270" t="n"/>
      <c r="G125" s="3286" t="n"/>
      <c r="H125" s="3270" t="n"/>
      <c r="I125" s="3286" t="n"/>
      <c r="J125" s="3270" t="n"/>
      <c r="K125" s="3286" t="n"/>
      <c r="L125" s="3270" t="n"/>
      <c r="M125" s="3286" t="n"/>
      <c r="N125" s="3270" t="n"/>
      <c r="O125" s="3286" t="n"/>
      <c r="P125" s="3270" t="n"/>
      <c r="Q125" s="3286" t="n"/>
      <c r="R125" s="3270" t="n"/>
      <c r="S125" s="3270" t="n"/>
      <c r="T125" s="3286" t="n"/>
      <c r="U125" s="3270" t="n"/>
      <c r="V125" s="3286" t="n"/>
      <c r="W125" s="3270" t="n"/>
      <c r="X125" s="3286" t="n"/>
      <c r="Y125" s="3270" t="n"/>
      <c r="Z125" s="3270" t="n"/>
      <c r="AJ125" s="3193" t="n"/>
    </row>
    <row r="126" outlineLevel="1" s="2885">
      <c r="A126" s="2634" t="n"/>
      <c r="C126" s="26" t="n"/>
      <c r="D126" s="83" t="n"/>
      <c r="E126" s="3306" t="n"/>
      <c r="F126" s="3270" t="n"/>
      <c r="G126" s="3306" t="n"/>
      <c r="H126" s="3270" t="n"/>
      <c r="I126" s="3306" t="n"/>
      <c r="J126" s="3270" t="n"/>
      <c r="K126" s="3286" t="n"/>
      <c r="L126" s="3270" t="n"/>
      <c r="M126" s="3286" t="n"/>
      <c r="N126" s="3270" t="n"/>
      <c r="O126" s="3286" t="n"/>
      <c r="P126" s="3270" t="n"/>
      <c r="Q126" s="3286" t="n"/>
      <c r="R126" s="3270" t="n"/>
      <c r="S126" s="3270" t="n"/>
      <c r="T126" s="3306" t="n"/>
      <c r="U126" s="3270" t="n"/>
      <c r="V126" s="3306" t="n"/>
      <c r="W126" s="3270" t="n"/>
      <c r="X126" s="3306" t="n"/>
      <c r="Y126" s="3270" t="n"/>
      <c r="Z126" s="3270" t="n"/>
    </row>
    <row r="127" outlineLevel="1" s="2885">
      <c r="A127" s="2634" t="n"/>
      <c r="C127" s="26" t="n"/>
      <c r="D127" s="83" t="n"/>
      <c r="E127" s="3286" t="n"/>
      <c r="F127" s="3270" t="n"/>
      <c r="G127" s="3286" t="n"/>
      <c r="H127" s="3270" t="n"/>
      <c r="I127" s="3286" t="n"/>
      <c r="J127" s="3270" t="n"/>
      <c r="K127" s="3286" t="n"/>
      <c r="L127" s="3270" t="n"/>
      <c r="M127" s="3286" t="n"/>
      <c r="N127" s="3270" t="n"/>
      <c r="O127" s="3286" t="n"/>
      <c r="P127" s="3270" t="n"/>
      <c r="Q127" s="3286" t="n"/>
      <c r="R127" s="3270" t="n"/>
      <c r="S127" s="3270" t="n"/>
      <c r="T127" s="3286" t="n"/>
      <c r="U127" s="3270" t="n"/>
      <c r="V127" s="3286" t="n"/>
      <c r="W127" s="3270" t="n"/>
      <c r="X127" s="3286" t="n"/>
      <c r="Y127" s="3270" t="n"/>
      <c r="Z127" s="3270" t="n"/>
      <c r="AJ127" s="168" t="n"/>
    </row>
    <row r="128" outlineLevel="1" s="2885">
      <c r="A128" s="2634" t="n"/>
      <c r="C128" s="26" t="n"/>
      <c r="D128" s="83" t="n"/>
      <c r="E128" s="3286" t="n"/>
      <c r="F128" s="3270" t="n"/>
      <c r="G128" s="3286" t="n"/>
      <c r="H128" s="3270" t="n"/>
      <c r="I128" s="3286" t="n"/>
      <c r="J128" s="3270" t="n"/>
      <c r="K128" s="3286" t="n"/>
      <c r="L128" s="3270" t="n"/>
      <c r="M128" s="3286" t="n"/>
      <c r="N128" s="3270" t="n"/>
      <c r="O128" s="3286" t="n"/>
      <c r="P128" s="3270" t="n"/>
      <c r="Q128" s="3286" t="n"/>
      <c r="R128" s="3270" t="n"/>
      <c r="S128" s="3270" t="n"/>
      <c r="T128" s="3286" t="n"/>
      <c r="U128" s="3270" t="n"/>
      <c r="V128" s="3286" t="n"/>
      <c r="W128" s="3270" t="n"/>
      <c r="X128" s="3286" t="n"/>
      <c r="Y128" s="3270" t="n"/>
      <c r="Z128" s="3270" t="n"/>
    </row>
    <row r="129">
      <c r="A129" s="2634" t="n"/>
    </row>
    <row r="130">
      <c r="A130" s="2634" t="n"/>
      <c r="E130" s="3308" t="n"/>
      <c r="F130" s="1068" t="n"/>
      <c r="G130" s="3308" t="n"/>
      <c r="H130" s="1068" t="n"/>
      <c r="I130" s="3307" t="n"/>
      <c r="J130" s="616" t="n"/>
      <c r="K130" s="3308" t="n"/>
      <c r="L130" s="1068" t="n"/>
      <c r="M130" s="3308" t="n"/>
      <c r="N130" s="1068" t="n"/>
      <c r="O130" s="3308" t="n"/>
      <c r="P130" s="1068" t="n"/>
      <c r="Q130" s="3308" t="n"/>
      <c r="R130" s="1068" t="n"/>
      <c r="S130" s="1068" t="n"/>
      <c r="T130" s="3308" t="n"/>
      <c r="U130" s="1068" t="n"/>
      <c r="V130" s="3308" t="n"/>
    </row>
    <row r="131">
      <c r="A131" s="2634" t="n"/>
    </row>
    <row r="132">
      <c r="A132" s="2634" t="n"/>
    </row>
    <row r="133" ht="24.95" customHeight="1" s="2885">
      <c r="A133" s="2634" t="n"/>
      <c r="C133" s="2568" t="n"/>
      <c r="D133" s="2568" t="n"/>
      <c r="E133" s="2568" t="n"/>
      <c r="F133" s="2568" t="n"/>
      <c r="G133" s="2568" t="n"/>
      <c r="H133" s="2568" t="n"/>
      <c r="I133" s="2568" t="n"/>
      <c r="J133" s="2568" t="n"/>
      <c r="K133" s="2568" t="n"/>
      <c r="L133" s="2568" t="n"/>
      <c r="M133" s="2568" t="n"/>
      <c r="N133" s="2568" t="n"/>
      <c r="O133" s="2568" t="n"/>
      <c r="P133" s="2568" t="n"/>
      <c r="Q133" s="2568" t="n"/>
      <c r="R133" s="2568" t="n"/>
      <c r="S133" s="2568" t="n"/>
      <c r="T133" s="2568" t="n"/>
      <c r="U133" s="2568" t="n"/>
      <c r="V133" s="2568" t="n"/>
      <c r="W133" s="2568" t="n"/>
      <c r="X133" s="2568" t="n"/>
      <c r="Y133" s="2572" t="n"/>
      <c r="Z133" s="2572" t="n"/>
      <c r="AA133" s="2572" t="n"/>
      <c r="AC133" s="3311" t="n"/>
    </row>
    <row r="134">
      <c r="A134" s="2634" t="n"/>
      <c r="AC134" s="1540" t="n"/>
    </row>
    <row r="135" ht="19.15" customHeight="1" s="2885">
      <c r="A135" s="2634" t="n"/>
      <c r="C135" s="2635" t="n"/>
      <c r="D135" s="2636" t="n"/>
      <c r="E135" s="2637" t="n"/>
      <c r="F135" s="2638" t="n"/>
      <c r="G135" s="2637" t="n"/>
      <c r="H135" s="2638" t="n"/>
      <c r="I135" s="2637" t="n"/>
      <c r="J135" s="2638" t="n"/>
      <c r="K135" s="2637" t="n"/>
      <c r="L135" s="2638" t="n"/>
      <c r="M135" s="2637" t="n"/>
      <c r="N135" s="2638" t="n"/>
      <c r="O135" s="2637" t="n"/>
      <c r="P135" s="2638" t="n"/>
      <c r="Q135" s="2637" t="n"/>
      <c r="R135" s="2638" t="n"/>
      <c r="S135" s="2638" t="n"/>
      <c r="T135" s="2637" t="n"/>
      <c r="U135" s="2638" t="n"/>
      <c r="V135" s="2637" t="n"/>
      <c r="W135" s="2638" t="n"/>
      <c r="X135" s="2637" t="n"/>
      <c r="Y135" s="2638" t="n"/>
      <c r="Z135" s="3229" t="n"/>
      <c r="AA135" s="26" t="n"/>
      <c r="AB135" s="26" t="n"/>
      <c r="AC135" s="1540" t="n"/>
      <c r="AE135" s="1860" t="n"/>
    </row>
    <row r="136" ht="16.9" customHeight="1" s="2885">
      <c r="A136" s="2634" t="n"/>
      <c r="C136" s="2635" t="n"/>
      <c r="D136" s="2636" t="n"/>
      <c r="E136" s="2639" t="n"/>
      <c r="F136" s="2639" t="n"/>
      <c r="G136" s="2639" t="n"/>
      <c r="H136" s="2640" t="n"/>
      <c r="I136" s="2639" t="n"/>
      <c r="J136" s="2639" t="n"/>
      <c r="K136" s="2639" t="n"/>
      <c r="L136" s="2639" t="n"/>
      <c r="M136" s="2639" t="n"/>
      <c r="N136" s="2639" t="n"/>
      <c r="O136" s="2639" t="n"/>
      <c r="P136" s="2639" t="n"/>
      <c r="Q136" s="2639" t="n"/>
      <c r="R136" s="2639" t="n"/>
      <c r="S136" s="2641" t="n"/>
      <c r="T136" s="2639" t="n"/>
      <c r="U136" s="2640" t="n"/>
      <c r="V136" s="2639" t="n"/>
      <c r="W136" s="2640" t="n"/>
      <c r="X136" s="2639" t="n"/>
      <c r="Y136" s="2639" t="n"/>
      <c r="Z136" s="2642" t="n"/>
      <c r="AA136" s="26" t="n"/>
      <c r="AB136" s="26" t="n"/>
      <c r="AC136" s="1540" t="n"/>
      <c r="AE136" s="1860" t="n"/>
    </row>
    <row r="137" ht="15" customHeight="1" s="2885">
      <c r="A137" s="2634" t="n"/>
      <c r="C137" s="34" t="n"/>
      <c r="D137" s="34" t="n"/>
      <c r="E137" s="39" t="n"/>
      <c r="F137" s="39" t="n"/>
      <c r="G137" s="39" t="n"/>
      <c r="H137" s="39" t="n"/>
      <c r="I137" s="39" t="n"/>
      <c r="J137" s="39" t="n"/>
      <c r="K137" s="39" t="n"/>
      <c r="L137" s="39" t="n"/>
      <c r="M137" s="39" t="n"/>
      <c r="N137" s="39" t="n"/>
      <c r="O137" s="39" t="n"/>
      <c r="P137" s="39" t="n"/>
      <c r="Q137" s="39" t="n"/>
      <c r="R137" s="39" t="n"/>
      <c r="S137" s="39" t="n"/>
      <c r="T137" s="39" t="n"/>
      <c r="U137" s="39" t="n"/>
      <c r="V137" s="39" t="n"/>
      <c r="W137" s="39" t="n"/>
      <c r="X137" s="39" t="n"/>
      <c r="Y137" s="39" t="n"/>
      <c r="Z137" s="39" t="n"/>
      <c r="AA137" s="26" t="n"/>
      <c r="AB137" s="26" t="n"/>
      <c r="AC137" s="1540" t="n"/>
      <c r="AE137" s="1860" t="n"/>
      <c r="AF137" s="1589" t="n"/>
      <c r="AG137" s="1589" t="n"/>
      <c r="AH137" s="1589" t="n"/>
      <c r="AI137" s="1589" t="n"/>
    </row>
    <row r="138" ht="16.9" customHeight="1" s="2885">
      <c r="A138" s="2634" t="n"/>
      <c r="C138" s="2643" t="n"/>
      <c r="D138" s="1855" t="n"/>
      <c r="E138" s="37" t="n"/>
      <c r="F138" s="37" t="n"/>
      <c r="G138" s="37" t="n"/>
      <c r="H138" s="37" t="n"/>
      <c r="I138" s="2673" t="n"/>
      <c r="J138" s="2673" t="n"/>
      <c r="K138" s="37" t="n"/>
      <c r="L138" s="37" t="n"/>
      <c r="M138" s="37" t="n"/>
      <c r="N138" s="37" t="n"/>
      <c r="O138" s="37" t="n"/>
      <c r="P138" s="37" t="n"/>
      <c r="Q138" s="37" t="n"/>
      <c r="R138" s="37" t="n"/>
      <c r="S138" s="37" t="n"/>
      <c r="T138" s="37" t="n"/>
      <c r="U138" s="37" t="n"/>
      <c r="V138" s="37" t="n"/>
      <c r="W138" s="37" t="n"/>
      <c r="X138" s="37" t="n"/>
      <c r="Y138" s="37" t="n"/>
      <c r="Z138" s="37" t="n"/>
      <c r="AA138" s="26" t="n"/>
      <c r="AB138" s="26" t="n"/>
      <c r="AC138" s="1540" t="n"/>
      <c r="AF138" s="762" t="n"/>
      <c r="AG138" s="762" t="n"/>
      <c r="AH138" s="762" t="n"/>
      <c r="AI138" s="762" t="n"/>
    </row>
    <row r="139" ht="15" customHeight="1" s="2885">
      <c r="A139" s="2634" t="n"/>
      <c r="C139" s="36" t="n"/>
      <c r="D139" s="1853" t="n"/>
      <c r="E139" s="3312" t="n"/>
      <c r="F139" s="3291" t="n"/>
      <c r="G139" s="3312" t="n"/>
      <c r="H139" s="3291" t="n"/>
      <c r="I139" s="3312" t="n"/>
      <c r="J139" s="3291" t="n"/>
      <c r="K139" s="3313" t="n"/>
      <c r="L139" s="3314" t="n"/>
      <c r="M139" s="3313" t="n"/>
      <c r="N139" s="3314" t="n"/>
      <c r="O139" s="3313" t="n"/>
      <c r="P139" s="3314" t="n"/>
      <c r="Q139" s="3313" t="n"/>
      <c r="R139" s="3314" t="n"/>
      <c r="S139" s="3291" t="n"/>
      <c r="T139" s="3312" t="n"/>
      <c r="U139" s="3291" t="n"/>
      <c r="V139" s="3312" t="n"/>
      <c r="W139" s="3291" t="n"/>
      <c r="X139" s="3312" t="n"/>
      <c r="Y139" s="3291" t="n"/>
      <c r="Z139" s="3243" t="n"/>
      <c r="AA139" s="26" t="n"/>
      <c r="AB139" s="26" t="n"/>
      <c r="AD139" s="3210" t="n"/>
    </row>
    <row r="140" hidden="1" outlineLevel="1" ht="15" customHeight="1" s="2885">
      <c r="A140" s="2634" t="n"/>
      <c r="C140" s="36" t="n"/>
      <c r="D140" s="1853" t="n"/>
      <c r="E140" s="3312" t="n"/>
      <c r="F140" s="3291" t="n"/>
      <c r="G140" s="3312" t="n"/>
      <c r="H140" s="3291" t="n"/>
      <c r="I140" s="3312" t="n"/>
      <c r="J140" s="3291" t="n"/>
      <c r="K140" s="3313" t="n"/>
      <c r="L140" s="3314" t="n"/>
      <c r="M140" s="3313" t="n"/>
      <c r="N140" s="3314" t="n"/>
      <c r="O140" s="3313" t="n"/>
      <c r="P140" s="3314" t="n"/>
      <c r="Q140" s="3313" t="n"/>
      <c r="R140" s="3314" t="n"/>
      <c r="S140" s="3291" t="n"/>
      <c r="T140" s="3312" t="n"/>
      <c r="U140" s="3291" t="n"/>
      <c r="V140" s="3312" t="n"/>
      <c r="W140" s="3291" t="n"/>
      <c r="X140" s="3312" t="n"/>
      <c r="Y140" s="3291" t="n"/>
      <c r="Z140" s="3243" t="n"/>
      <c r="AA140" s="26" t="n"/>
      <c r="AB140" s="26" t="n"/>
      <c r="AC140" s="1540" t="n"/>
    </row>
    <row r="141" hidden="1" outlineLevel="1" ht="15" customHeight="1" s="2885">
      <c r="A141" s="2634" t="n"/>
      <c r="C141" s="36" t="n"/>
      <c r="D141" s="1853" t="n"/>
      <c r="E141" s="3312" t="n"/>
      <c r="F141" s="3291" t="n"/>
      <c r="G141" s="3312" t="n"/>
      <c r="H141" s="3291" t="n"/>
      <c r="I141" s="3312" t="n"/>
      <c r="J141" s="3291" t="n"/>
      <c r="K141" s="3313" t="n"/>
      <c r="L141" s="3314" t="n"/>
      <c r="M141" s="3313" t="n"/>
      <c r="N141" s="3314" t="n"/>
      <c r="O141" s="3313" t="n"/>
      <c r="P141" s="3314" t="n"/>
      <c r="Q141" s="3313" t="n"/>
      <c r="R141" s="3314" t="n"/>
      <c r="S141" s="3291" t="n"/>
      <c r="T141" s="3312" t="n"/>
      <c r="U141" s="3291" t="n"/>
      <c r="V141" s="3312" t="n"/>
      <c r="W141" s="3291" t="n"/>
      <c r="X141" s="3312" t="n"/>
      <c r="Y141" s="3291" t="n"/>
      <c r="Z141" s="3243" t="n"/>
      <c r="AA141" s="26" t="n"/>
      <c r="AB141" s="26" t="n"/>
      <c r="AC141" s="1540" t="n"/>
    </row>
    <row r="142" collapsed="1" ht="15" customHeight="1" s="2885">
      <c r="A142" s="2634" t="n"/>
      <c r="C142" s="36" t="n"/>
      <c r="D142" s="1853" t="n"/>
      <c r="E142" s="3312" t="n"/>
      <c r="F142" s="3291" t="n"/>
      <c r="G142" s="3312" t="n"/>
      <c r="H142" s="3291" t="n"/>
      <c r="I142" s="3312" t="n"/>
      <c r="J142" s="3291" t="n"/>
      <c r="K142" s="3313" t="n"/>
      <c r="L142" s="3314" t="n"/>
      <c r="M142" s="3313" t="n"/>
      <c r="N142" s="3314" t="n"/>
      <c r="O142" s="3313" t="n"/>
      <c r="P142" s="3314" t="n"/>
      <c r="Q142" s="3313" t="n"/>
      <c r="R142" s="3314" t="n"/>
      <c r="S142" s="3291" t="n"/>
      <c r="T142" s="3312" t="n"/>
      <c r="U142" s="3291" t="n"/>
      <c r="V142" s="3312" t="n"/>
      <c r="W142" s="3291" t="n"/>
      <c r="X142" s="3312" t="n"/>
      <c r="Y142" s="3291" t="n"/>
      <c r="Z142" s="3243" t="n"/>
      <c r="AA142" s="26" t="n"/>
      <c r="AB142" s="26" t="n"/>
      <c r="AC142" s="1540" t="n"/>
    </row>
    <row r="143" ht="15" customHeight="1" s="2885">
      <c r="A143" s="2634" t="n"/>
      <c r="C143" s="36" t="n"/>
      <c r="D143" s="1855" t="n"/>
      <c r="E143" s="3306" t="n"/>
      <c r="F143" s="3282" t="n"/>
      <c r="G143" s="3306" t="n"/>
      <c r="H143" s="3282" t="n"/>
      <c r="I143" s="3306" t="n"/>
      <c r="J143" s="3282" t="n"/>
      <c r="K143" s="3315" t="n"/>
      <c r="L143" s="3316" t="n"/>
      <c r="M143" s="3315" t="n"/>
      <c r="N143" s="3316" t="n"/>
      <c r="O143" s="3315" t="n"/>
      <c r="P143" s="3316" t="n"/>
      <c r="Q143" s="3315" t="n"/>
      <c r="R143" s="3316" t="n"/>
      <c r="S143" s="3282" t="n"/>
      <c r="T143" s="3306" t="n"/>
      <c r="U143" s="3282" t="n"/>
      <c r="V143" s="3306" t="n"/>
      <c r="W143" s="3282" t="n"/>
      <c r="X143" s="3306" t="n"/>
      <c r="Y143" s="3282" t="n"/>
      <c r="Z143" s="3282" t="n"/>
      <c r="AA143" s="26" t="n"/>
      <c r="AB143" s="26" t="n"/>
    </row>
    <row r="144" hidden="1" outlineLevel="1" ht="15" customHeight="1" s="2885">
      <c r="A144" s="2634" t="n"/>
      <c r="C144" s="36" t="n"/>
      <c r="D144" s="1853" t="n"/>
      <c r="E144" s="3312" t="n"/>
      <c r="F144" s="3291" t="n"/>
      <c r="G144" s="3312" t="n"/>
      <c r="H144" s="3291" t="n"/>
      <c r="I144" s="3312" t="n"/>
      <c r="J144" s="3291" t="n"/>
      <c r="K144" s="3313" t="n"/>
      <c r="L144" s="3314" t="n"/>
      <c r="M144" s="3313" t="n"/>
      <c r="N144" s="3314" t="n"/>
      <c r="O144" s="3313" t="n"/>
      <c r="P144" s="3314" t="n"/>
      <c r="Q144" s="3313" t="n"/>
      <c r="R144" s="3314" t="n"/>
      <c r="S144" s="3291" t="n"/>
      <c r="T144" s="3312" t="n"/>
      <c r="U144" s="3291" t="n"/>
      <c r="V144" s="3312" t="n"/>
      <c r="W144" s="3291" t="n"/>
      <c r="X144" s="3312" t="n"/>
      <c r="Y144" s="3291" t="n"/>
      <c r="Z144" s="3243" t="n"/>
      <c r="AA144" s="26" t="n"/>
      <c r="AB144" s="26" t="n"/>
      <c r="AD144" s="3253" t="n"/>
      <c r="AE144" s="3209" t="n"/>
      <c r="AF144" s="3254" t="n"/>
    </row>
    <row r="145" hidden="1" outlineLevel="1" ht="15" customHeight="1" s="2885">
      <c r="A145" s="2634" t="n"/>
      <c r="C145" s="36" t="n"/>
      <c r="D145" s="1853" t="n"/>
      <c r="E145" s="3312" t="n"/>
      <c r="F145" s="3291" t="n"/>
      <c r="G145" s="3312" t="n"/>
      <c r="H145" s="3291" t="n"/>
      <c r="I145" s="3312" t="n"/>
      <c r="J145" s="3291" t="n"/>
      <c r="K145" s="3313" t="n"/>
      <c r="L145" s="3314" t="n"/>
      <c r="M145" s="3313" t="n"/>
      <c r="N145" s="3314" t="n"/>
      <c r="O145" s="3313" t="n"/>
      <c r="P145" s="3314" t="n"/>
      <c r="Q145" s="3313" t="n"/>
      <c r="R145" s="3314" t="n"/>
      <c r="S145" s="3291" t="n"/>
      <c r="T145" s="3312" t="n"/>
      <c r="U145" s="3291" t="n"/>
      <c r="V145" s="3312" t="n"/>
      <c r="W145" s="3291" t="n"/>
      <c r="X145" s="3312" t="n"/>
      <c r="Y145" s="3291" t="n"/>
      <c r="Z145" s="3243" t="n"/>
      <c r="AA145" s="26" t="n"/>
      <c r="AB145" s="26" t="n"/>
      <c r="AC145" s="3209" t="n"/>
      <c r="AD145" s="3186" t="n"/>
      <c r="AF145" s="1777" t="n"/>
    </row>
    <row r="146" hidden="1" outlineLevel="1" ht="15" customHeight="1" s="2885">
      <c r="A146" s="2634" t="n"/>
      <c r="C146" s="36" t="n"/>
      <c r="D146" s="1853" t="n"/>
      <c r="E146" s="3312" t="n"/>
      <c r="F146" s="3291" t="n"/>
      <c r="G146" s="3312" t="n"/>
      <c r="H146" s="3291" t="n"/>
      <c r="I146" s="3312" t="n"/>
      <c r="J146" s="3291" t="n"/>
      <c r="K146" s="3313" t="n"/>
      <c r="L146" s="3314" t="n"/>
      <c r="M146" s="3313" t="n"/>
      <c r="N146" s="3314" t="n"/>
      <c r="O146" s="3313" t="n"/>
      <c r="P146" s="3314" t="n"/>
      <c r="Q146" s="3313" t="n"/>
      <c r="R146" s="3314" t="n"/>
      <c r="S146" s="3291" t="n"/>
      <c r="T146" s="3312" t="n"/>
      <c r="U146" s="3291" t="n"/>
      <c r="V146" s="3312" t="n"/>
      <c r="W146" s="3291" t="n"/>
      <c r="X146" s="3312" t="n"/>
      <c r="Y146" s="3291" t="n"/>
      <c r="Z146" s="3243" t="n"/>
      <c r="AA146" s="26" t="n"/>
      <c r="AB146" s="26" t="n"/>
      <c r="AF146" s="1777" t="n"/>
    </row>
    <row r="147" collapsed="1" ht="15" customHeight="1" s="2885">
      <c r="A147" s="2634" t="n"/>
      <c r="C147" s="36" t="n"/>
      <c r="D147" s="1853" t="n"/>
      <c r="E147" s="3312" t="n"/>
      <c r="F147" s="3291" t="n"/>
      <c r="G147" s="3312" t="n"/>
      <c r="H147" s="3291" t="n"/>
      <c r="I147" s="3312" t="n"/>
      <c r="J147" s="3291" t="n"/>
      <c r="K147" s="3313" t="n"/>
      <c r="L147" s="3314" t="n"/>
      <c r="M147" s="3313" t="n"/>
      <c r="N147" s="3314" t="n"/>
      <c r="O147" s="3313" t="n"/>
      <c r="P147" s="3314" t="n"/>
      <c r="Q147" s="3313" t="n"/>
      <c r="R147" s="3314" t="n"/>
      <c r="S147" s="3291" t="n"/>
      <c r="T147" s="3312" t="n"/>
      <c r="U147" s="3291" t="n"/>
      <c r="V147" s="3312" t="n"/>
      <c r="W147" s="3291" t="n"/>
      <c r="X147" s="3312" t="n"/>
      <c r="Y147" s="3291" t="n"/>
      <c r="Z147" s="3243" t="n"/>
      <c r="AA147" s="26" t="n"/>
      <c r="AB147" s="26" t="n"/>
    </row>
    <row r="148" ht="15" customHeight="1" s="2885">
      <c r="A148" s="2634" t="n"/>
      <c r="C148" s="36" t="n"/>
      <c r="D148" s="1855" t="n"/>
      <c r="E148" s="3306" t="n"/>
      <c r="F148" s="3282" t="n"/>
      <c r="G148" s="3306" t="n"/>
      <c r="H148" s="3282" t="n"/>
      <c r="I148" s="3306" t="n"/>
      <c r="J148" s="3282" t="n"/>
      <c r="K148" s="3315" t="n"/>
      <c r="L148" s="3316" t="n"/>
      <c r="M148" s="3315" t="n"/>
      <c r="N148" s="3316" t="n"/>
      <c r="O148" s="3315" t="n"/>
      <c r="P148" s="3316" t="n"/>
      <c r="Q148" s="3315" t="n"/>
      <c r="R148" s="3316" t="n"/>
      <c r="S148" s="3282" t="n"/>
      <c r="T148" s="3306" t="n"/>
      <c r="U148" s="3282" t="n"/>
      <c r="V148" s="3306" t="n"/>
      <c r="W148" s="3282" t="n"/>
      <c r="X148" s="3306" t="n"/>
      <c r="Y148" s="3282" t="n"/>
      <c r="Z148" s="3282" t="n"/>
      <c r="AA148" s="26" t="n"/>
      <c r="AB148" s="26" t="n"/>
      <c r="AD148" s="168" t="n"/>
    </row>
    <row r="149" hidden="1" outlineLevel="1" ht="15" customHeight="1" s="2885">
      <c r="A149" s="2634" t="n"/>
      <c r="C149" s="36" t="n"/>
      <c r="D149" s="1853" t="n"/>
      <c r="E149" s="3312" t="n"/>
      <c r="F149" s="3291" t="n"/>
      <c r="G149" s="3312" t="n"/>
      <c r="H149" s="3291" t="n"/>
      <c r="I149" s="3312" t="n"/>
      <c r="J149" s="3291" t="n"/>
      <c r="K149" s="3313" t="n"/>
      <c r="L149" s="3314" t="n"/>
      <c r="M149" s="3313" t="n"/>
      <c r="N149" s="3314" t="n"/>
      <c r="O149" s="3313" t="n"/>
      <c r="P149" s="3314" t="n"/>
      <c r="Q149" s="3313" t="n"/>
      <c r="R149" s="3314" t="n"/>
      <c r="S149" s="3291" t="n"/>
      <c r="T149" s="3312" t="n"/>
      <c r="U149" s="3291" t="n"/>
      <c r="V149" s="3312" t="n"/>
      <c r="W149" s="3291" t="n"/>
      <c r="X149" s="3312" t="n"/>
      <c r="Y149" s="3291" t="n"/>
      <c r="Z149" s="3243" t="n"/>
      <c r="AA149" s="26" t="n"/>
      <c r="AB149" s="26" t="n"/>
    </row>
    <row r="150" hidden="1" outlineLevel="1" ht="15" customHeight="1" s="2885">
      <c r="A150" s="2634" t="n"/>
      <c r="C150" s="36" t="n"/>
      <c r="D150" s="1853" t="n"/>
      <c r="E150" s="3312" t="n"/>
      <c r="F150" s="3291" t="n"/>
      <c r="G150" s="3312" t="n"/>
      <c r="H150" s="3291" t="n"/>
      <c r="I150" s="3312" t="n"/>
      <c r="J150" s="3291" t="n"/>
      <c r="K150" s="3313" t="n"/>
      <c r="L150" s="3314" t="n"/>
      <c r="M150" s="3313" t="n"/>
      <c r="N150" s="3314" t="n"/>
      <c r="O150" s="3313" t="n"/>
      <c r="P150" s="3314" t="n"/>
      <c r="Q150" s="3313" t="n"/>
      <c r="R150" s="3314" t="n"/>
      <c r="S150" s="3291" t="n"/>
      <c r="T150" s="3312" t="n"/>
      <c r="U150" s="3291" t="n"/>
      <c r="V150" s="3312" t="n"/>
      <c r="W150" s="3291" t="n"/>
      <c r="X150" s="3312" t="n"/>
      <c r="Y150" s="3291" t="n"/>
      <c r="Z150" s="3243" t="n"/>
      <c r="AA150" s="26" t="n"/>
      <c r="AB150" s="26" t="n"/>
      <c r="AC150" s="3209" t="n"/>
      <c r="AD150" s="1860" t="n"/>
    </row>
    <row r="151" hidden="1" outlineLevel="1" ht="15" customHeight="1" s="2885">
      <c r="A151" s="2634" t="n"/>
      <c r="C151" s="36" t="n"/>
      <c r="D151" s="1853" t="n"/>
      <c r="E151" s="3312" t="n"/>
      <c r="F151" s="3291" t="n"/>
      <c r="G151" s="3312" t="n"/>
      <c r="H151" s="3291" t="n"/>
      <c r="I151" s="3312" t="n"/>
      <c r="J151" s="3291" t="n"/>
      <c r="K151" s="3313" t="n"/>
      <c r="L151" s="3314" t="n"/>
      <c r="M151" s="3313" t="n"/>
      <c r="N151" s="3314" t="n"/>
      <c r="O151" s="3313" t="n"/>
      <c r="P151" s="3314" t="n"/>
      <c r="Q151" s="3313" t="n"/>
      <c r="R151" s="3314" t="n"/>
      <c r="S151" s="3291" t="n"/>
      <c r="T151" s="3312" t="n"/>
      <c r="U151" s="3291" t="n"/>
      <c r="V151" s="3312" t="n"/>
      <c r="W151" s="3291" t="n"/>
      <c r="X151" s="3312" t="n"/>
      <c r="Y151" s="3291" t="n"/>
      <c r="Z151" s="3243" t="n"/>
      <c r="AA151" s="26" t="n"/>
      <c r="AB151" s="26" t="n"/>
      <c r="AC151" s="1974" t="n"/>
    </row>
    <row r="152" hidden="1" outlineLevel="1" ht="15" customHeight="1" s="2885">
      <c r="A152" s="2634" t="n"/>
      <c r="C152" s="36" t="n"/>
      <c r="D152" s="1853" t="n"/>
      <c r="E152" s="3312" t="n"/>
      <c r="F152" s="3291" t="n"/>
      <c r="G152" s="3312" t="n"/>
      <c r="H152" s="3291" t="n"/>
      <c r="I152" s="3312" t="n"/>
      <c r="J152" s="3291" t="n"/>
      <c r="K152" s="3313" t="n"/>
      <c r="L152" s="3314" t="n"/>
      <c r="M152" s="3313" t="n"/>
      <c r="N152" s="3314" t="n"/>
      <c r="O152" s="3313" t="n"/>
      <c r="P152" s="3314" t="n"/>
      <c r="Q152" s="3313" t="n"/>
      <c r="R152" s="3314" t="n"/>
      <c r="S152" s="3291" t="n"/>
      <c r="T152" s="3312" t="n"/>
      <c r="U152" s="3291" t="n"/>
      <c r="V152" s="3312" t="n"/>
      <c r="W152" s="3291" t="n"/>
      <c r="X152" s="3312" t="n"/>
      <c r="Y152" s="3291" t="n"/>
      <c r="Z152" s="3243" t="n"/>
      <c r="AA152" s="26" t="n"/>
      <c r="AB152" s="26" t="n"/>
      <c r="AC152" s="3255" t="n"/>
    </row>
    <row r="153" hidden="1" outlineLevel="1" collapsed="1" ht="15" customHeight="1" s="2885">
      <c r="A153" s="2634" t="n"/>
      <c r="C153" s="36" t="n"/>
      <c r="D153" s="1855" t="n"/>
      <c r="E153" s="3306" t="n"/>
      <c r="F153" s="3282" t="n"/>
      <c r="G153" s="3306" t="n"/>
      <c r="H153" s="3282" t="n"/>
      <c r="I153" s="3306" t="n"/>
      <c r="J153" s="3282" t="n"/>
      <c r="K153" s="3315" t="n"/>
      <c r="L153" s="3316" t="n"/>
      <c r="M153" s="3315" t="n"/>
      <c r="N153" s="3316" t="n"/>
      <c r="O153" s="3315" t="n"/>
      <c r="P153" s="3316" t="n"/>
      <c r="Q153" s="3315" t="n"/>
      <c r="R153" s="3316" t="n"/>
      <c r="S153" s="3291" t="n"/>
      <c r="T153" s="3306" t="n"/>
      <c r="U153" s="3282" t="n"/>
      <c r="V153" s="3306" t="n"/>
      <c r="W153" s="3282" t="n"/>
      <c r="X153" s="3306" t="n"/>
      <c r="Y153" s="3282" t="n"/>
      <c r="Z153" s="3282" t="n"/>
      <c r="AA153" s="26" t="n"/>
      <c r="AB153" s="26" t="n"/>
      <c r="AC153" s="3209" t="n"/>
      <c r="AF153" s="1871" t="n"/>
    </row>
    <row r="154" collapsed="1" ht="15" customHeight="1" s="2885">
      <c r="A154" s="2634" t="n"/>
      <c r="C154" s="36" t="n"/>
      <c r="D154" s="1853" t="n"/>
      <c r="E154" s="3312" t="n"/>
      <c r="F154" s="3291" t="n"/>
      <c r="G154" s="3312" t="n"/>
      <c r="H154" s="3291" t="n"/>
      <c r="I154" s="3312" t="n"/>
      <c r="J154" s="3291" t="n"/>
      <c r="K154" s="3313" t="n"/>
      <c r="L154" s="3314" t="n"/>
      <c r="M154" s="3313" t="n"/>
      <c r="N154" s="3314" t="n"/>
      <c r="O154" s="3313" t="n"/>
      <c r="P154" s="3314" t="n"/>
      <c r="Q154" s="3313" t="n"/>
      <c r="R154" s="3314" t="n"/>
      <c r="S154" s="3291" t="n"/>
      <c r="T154" s="3312" t="n"/>
      <c r="U154" s="3291" t="n"/>
      <c r="V154" s="3312" t="n"/>
      <c r="W154" s="3291" t="n"/>
      <c r="X154" s="3312" t="n"/>
      <c r="Y154" s="3291" t="n"/>
      <c r="Z154" s="3243" t="n"/>
      <c r="AA154" s="26" t="n"/>
      <c r="AB154" s="26" t="n"/>
      <c r="AC154" s="1620" t="n"/>
      <c r="AD154" s="2632" t="n"/>
      <c r="AE154" s="2649" t="n"/>
      <c r="AF154" s="1870" t="n"/>
      <c r="AG154" s="1870" t="n"/>
      <c r="AJ154" s="1872" t="n"/>
    </row>
    <row r="155" ht="15" customHeight="1" s="2885">
      <c r="A155" s="2634" t="n"/>
      <c r="C155" s="34" t="n"/>
      <c r="D155" s="3297" t="n"/>
      <c r="E155" s="3306" t="n"/>
      <c r="F155" s="3282" t="n"/>
      <c r="G155" s="3306" t="n"/>
      <c r="H155" s="3282" t="n"/>
      <c r="I155" s="3306" t="n"/>
      <c r="J155" s="3282" t="n"/>
      <c r="K155" s="3315" t="n"/>
      <c r="L155" s="3316" t="n"/>
      <c r="M155" s="3315" t="n"/>
      <c r="N155" s="3316" t="n"/>
      <c r="O155" s="3315" t="n"/>
      <c r="P155" s="3316" t="n"/>
      <c r="Q155" s="3315" t="n"/>
      <c r="R155" s="3316" t="n"/>
      <c r="S155" s="3282" t="n"/>
      <c r="T155" s="3306" t="n"/>
      <c r="U155" s="3282" t="n"/>
      <c r="V155" s="3306" t="n"/>
      <c r="W155" s="3282" t="n"/>
      <c r="X155" s="3306" t="n"/>
      <c r="Y155" s="3282" t="n"/>
      <c r="Z155" s="3282" t="n"/>
      <c r="AA155" s="26" t="n"/>
      <c r="AB155" s="26" t="n"/>
      <c r="AC155" s="3186" t="n"/>
      <c r="AF155" s="2034" t="n"/>
      <c r="AG155" s="2035" t="n"/>
      <c r="AH155" s="1777" t="n"/>
      <c r="AI155" s="1777" t="n"/>
      <c r="AJ155" s="1872" t="n"/>
    </row>
    <row r="156" ht="15" customFormat="1" customHeight="1" s="168">
      <c r="A156" s="2632" t="n"/>
      <c r="C156" s="166" t="n"/>
      <c r="D156" s="167" t="n"/>
      <c r="E156" s="3286" t="n"/>
      <c r="F156" s="3270" t="n"/>
      <c r="G156" s="3286" t="n"/>
      <c r="H156" s="3270" t="n"/>
      <c r="I156" s="3306" t="n"/>
      <c r="J156" s="3282" t="n"/>
      <c r="K156" s="3317" t="n"/>
      <c r="L156" s="3318" t="n"/>
      <c r="M156" s="3317" t="n"/>
      <c r="N156" s="3318" t="n"/>
      <c r="O156" s="3317" t="n"/>
      <c r="P156" s="3318" t="n"/>
      <c r="Q156" s="3317" t="n"/>
      <c r="R156" s="3318" t="n"/>
      <c r="S156" s="3270" t="n"/>
      <c r="T156" s="3312" t="n"/>
      <c r="U156" s="3270" t="n"/>
      <c r="V156" s="3286" t="n"/>
      <c r="W156" s="3270" t="n"/>
      <c r="X156" s="3286" t="n"/>
      <c r="Y156" s="3270" t="n"/>
      <c r="Z156" s="3270" t="n"/>
      <c r="AA156" s="52" t="n"/>
      <c r="AB156" s="52" t="n"/>
      <c r="AJ156" s="1777" t="n"/>
    </row>
    <row r="157" ht="4.35" customHeight="1" s="2885">
      <c r="A157" s="2634" t="n"/>
      <c r="E157" s="3209" t="n"/>
      <c r="F157" s="3186" t="n"/>
      <c r="G157" s="3209" t="n"/>
      <c r="H157" s="3186" t="n"/>
      <c r="I157" s="3306" t="n"/>
      <c r="J157" s="3282" t="n"/>
      <c r="K157" s="3319" t="n"/>
      <c r="L157" s="3320" t="n"/>
      <c r="M157" s="3319" t="n"/>
      <c r="N157" s="3320" t="n"/>
      <c r="O157" s="3319" t="n"/>
      <c r="P157" s="3320" t="n"/>
      <c r="Q157" s="3319" t="n"/>
      <c r="R157" s="3320" t="n"/>
      <c r="S157" s="3186" t="n"/>
      <c r="T157" s="3209" t="n"/>
      <c r="U157" s="3186" t="n"/>
      <c r="V157" s="3209" t="n"/>
      <c r="W157" s="3186" t="n"/>
      <c r="X157" s="3209" t="n"/>
      <c r="Y157" s="3186" t="n"/>
      <c r="Z157" s="3186" t="n"/>
      <c r="AJ157" s="1777" t="n"/>
    </row>
    <row r="158" ht="16.9" customHeight="1" s="2885">
      <c r="A158" s="2634" t="n"/>
      <c r="C158" s="2643" t="n"/>
      <c r="D158" s="1855" t="n"/>
      <c r="E158" s="3306" t="n"/>
      <c r="F158" s="3282" t="n"/>
      <c r="G158" s="3306" t="n"/>
      <c r="H158" s="3282" t="n"/>
      <c r="I158" s="3306" t="n"/>
      <c r="J158" s="3282" t="n"/>
      <c r="K158" s="3315" t="n"/>
      <c r="L158" s="3316" t="n"/>
      <c r="M158" s="3315" t="n"/>
      <c r="N158" s="3316" t="n"/>
      <c r="O158" s="3315" t="n"/>
      <c r="P158" s="3316" t="n"/>
      <c r="Q158" s="3315" t="n"/>
      <c r="R158" s="3316" t="n"/>
      <c r="S158" s="3282" t="n"/>
      <c r="T158" s="3306" t="n"/>
      <c r="U158" s="3282" t="n"/>
      <c r="V158" s="3306" t="n"/>
      <c r="W158" s="3282" t="n"/>
      <c r="X158" s="3306" t="n"/>
      <c r="Y158" s="3282" t="n"/>
      <c r="Z158" s="3282" t="n"/>
      <c r="AA158" s="26" t="n"/>
      <c r="AB158" s="26" t="n"/>
      <c r="AC158" s="1131" t="n"/>
      <c r="AD158" s="3255" t="n"/>
      <c r="AF158" s="1589" t="n"/>
      <c r="AG158" s="1589" t="n"/>
      <c r="AH158" s="2063" t="n"/>
    </row>
    <row r="159" ht="16.9" customHeight="1" s="2885">
      <c r="A159" s="2654" t="n"/>
      <c r="C159" s="31" t="n"/>
      <c r="D159" s="1853" t="n"/>
      <c r="E159" s="3312" t="n"/>
      <c r="F159" s="3291" t="n"/>
      <c r="G159" s="3312" t="n"/>
      <c r="H159" s="3291" t="n"/>
      <c r="I159" s="3312" t="n"/>
      <c r="J159" s="3291" t="n"/>
      <c r="K159" s="3313" t="n"/>
      <c r="L159" s="3314" t="n"/>
      <c r="M159" s="3313" t="n"/>
      <c r="N159" s="3314" t="n"/>
      <c r="O159" s="3313" t="n"/>
      <c r="P159" s="3314" t="n"/>
      <c r="Q159" s="3313" t="n"/>
      <c r="R159" s="3314" t="n"/>
      <c r="S159" s="3291" t="n"/>
      <c r="T159" s="3312" t="n"/>
      <c r="U159" s="3291" t="n"/>
      <c r="V159" s="3312" t="n"/>
      <c r="W159" s="3291" t="n"/>
      <c r="X159" s="3312" t="n"/>
      <c r="Y159" s="3291" t="n"/>
      <c r="Z159" s="1129" t="n"/>
      <c r="AA159" s="26" t="n"/>
      <c r="AB159" s="26" t="n"/>
      <c r="AC159" s="1623" t="n"/>
      <c r="AD159" s="1129" t="n"/>
      <c r="AE159" s="2634" t="n"/>
      <c r="AI159" s="2036" t="n"/>
      <c r="AJ159" s="1589" t="n"/>
      <c r="AO159" s="1130" t="n"/>
    </row>
    <row r="160" ht="16.9" customHeight="1" s="2885">
      <c r="A160" s="2654" t="n"/>
      <c r="C160" s="31" t="n"/>
      <c r="D160" s="1853" t="n"/>
      <c r="E160" s="3312" t="n"/>
      <c r="F160" s="3291" t="n"/>
      <c r="G160" s="3312" t="n"/>
      <c r="H160" s="3291" t="n"/>
      <c r="I160" s="3312" t="n"/>
      <c r="J160" s="3291" t="n"/>
      <c r="K160" s="3313" t="n"/>
      <c r="L160" s="3314" t="n"/>
      <c r="M160" s="3313" t="n"/>
      <c r="N160" s="3314" t="n"/>
      <c r="O160" s="3313" t="n"/>
      <c r="P160" s="3314" t="n"/>
      <c r="Q160" s="3313" t="n"/>
      <c r="R160" s="3314" t="n"/>
      <c r="S160" s="3291" t="n"/>
      <c r="T160" s="3312" t="n"/>
      <c r="U160" s="3291" t="n"/>
      <c r="V160" s="3312" t="n"/>
      <c r="W160" s="3291" t="n"/>
      <c r="X160" s="3312" t="n"/>
      <c r="Y160" s="3291" t="n"/>
      <c r="Z160" s="1129" t="n"/>
      <c r="AA160" s="26" t="n"/>
      <c r="AB160" s="26" t="n"/>
      <c r="AC160" s="1623" t="n"/>
      <c r="AD160" s="1129" t="n"/>
      <c r="AF160" s="2655" t="n"/>
      <c r="AH160" s="2221" t="n"/>
      <c r="AI160" s="2400" t="n"/>
      <c r="AJ160" s="2400" t="n"/>
      <c r="AO160" s="1130" t="n"/>
    </row>
    <row r="161" ht="16.9" customHeight="1" s="2885">
      <c r="A161" s="2654" t="n"/>
      <c r="C161" s="31" t="n"/>
      <c r="D161" s="1853" t="n"/>
      <c r="E161" s="3312" t="n"/>
      <c r="F161" s="3291" t="n"/>
      <c r="G161" s="3312" t="n"/>
      <c r="H161" s="3291" t="n"/>
      <c r="I161" s="3312" t="n"/>
      <c r="J161" s="3291" t="n"/>
      <c r="K161" s="3313" t="n"/>
      <c r="L161" s="3314" t="n"/>
      <c r="M161" s="3313" t="n"/>
      <c r="N161" s="3314" t="n"/>
      <c r="O161" s="3313" t="n"/>
      <c r="P161" s="3314" t="n"/>
      <c r="Q161" s="3313" t="n"/>
      <c r="R161" s="3314" t="n"/>
      <c r="S161" s="3291" t="n"/>
      <c r="T161" s="3312" t="n"/>
      <c r="U161" s="3291" t="n"/>
      <c r="V161" s="3312" t="n"/>
      <c r="W161" s="3291" t="n"/>
      <c r="X161" s="3312" t="n"/>
      <c r="Y161" s="3291" t="n"/>
      <c r="Z161" s="1129" t="n"/>
      <c r="AA161" s="26" t="n"/>
      <c r="AB161" s="26" t="n"/>
      <c r="AC161" s="1623" t="n"/>
      <c r="AD161" s="1129" t="n"/>
      <c r="AE161" s="2656" t="n"/>
      <c r="AF161" s="2655" t="n"/>
      <c r="AH161" s="526" t="n"/>
      <c r="AI161" s="2946" t="n"/>
      <c r="AJ161" s="3210" t="n"/>
      <c r="AK161" s="1860" t="n"/>
      <c r="AO161" s="1130" t="n"/>
    </row>
    <row r="162" ht="16.9" customHeight="1" s="2885">
      <c r="A162" s="2654" t="n"/>
      <c r="C162" s="38" t="n"/>
      <c r="D162" s="1853" t="n"/>
      <c r="E162" s="3312" t="n"/>
      <c r="F162" s="3291" t="n"/>
      <c r="G162" s="3312" t="n"/>
      <c r="H162" s="3291" t="n"/>
      <c r="I162" s="3312" t="n"/>
      <c r="J162" s="3291" t="n"/>
      <c r="K162" s="3313" t="n"/>
      <c r="L162" s="3314" t="n"/>
      <c r="M162" s="3313" t="n"/>
      <c r="N162" s="3314" t="n"/>
      <c r="O162" s="3313" t="n"/>
      <c r="P162" s="3314" t="n"/>
      <c r="Q162" s="3313" t="n"/>
      <c r="R162" s="3314" t="n"/>
      <c r="S162" s="3291" t="n"/>
      <c r="T162" s="3312" t="n"/>
      <c r="U162" s="3291" t="n"/>
      <c r="V162" s="3312" t="n"/>
      <c r="W162" s="3291" t="n"/>
      <c r="X162" s="3312" t="n"/>
      <c r="Y162" s="3291" t="n"/>
      <c r="Z162" s="1129" t="n"/>
      <c r="AA162" s="26" t="n"/>
      <c r="AB162" s="26" t="n"/>
      <c r="AC162" s="1623" t="n"/>
      <c r="AD162" s="1129" t="n"/>
      <c r="AE162" s="2634" t="n"/>
      <c r="AF162" s="2655" t="n"/>
      <c r="AH162" s="526" t="n"/>
      <c r="AI162" s="2946" t="n"/>
      <c r="AJ162" s="3321" t="n"/>
      <c r="AK162" s="1860" t="n"/>
      <c r="AO162" s="1130" t="n"/>
    </row>
    <row r="163" ht="16.9" customHeight="1" s="2885">
      <c r="A163" s="2654" t="n"/>
      <c r="C163" s="38" t="n"/>
      <c r="D163" s="1853" t="n"/>
      <c r="E163" s="3312" t="n"/>
      <c r="F163" s="3291" t="n"/>
      <c r="G163" s="3312" t="n"/>
      <c r="H163" s="3291" t="n"/>
      <c r="I163" s="3312" t="n"/>
      <c r="J163" s="3291" t="n"/>
      <c r="K163" s="3313" t="n"/>
      <c r="L163" s="3314" t="n"/>
      <c r="M163" s="3313" t="n"/>
      <c r="N163" s="3314" t="n"/>
      <c r="O163" s="3313" t="n"/>
      <c r="P163" s="3314" t="n"/>
      <c r="Q163" s="3313" t="n"/>
      <c r="R163" s="3314" t="n"/>
      <c r="S163" s="3291" t="n"/>
      <c r="T163" s="3312" t="n"/>
      <c r="U163" s="3291" t="n"/>
      <c r="V163" s="3312" t="n"/>
      <c r="W163" s="3291" t="n"/>
      <c r="X163" s="3312" t="n"/>
      <c r="Y163" s="3291" t="n"/>
      <c r="Z163" s="1129" t="n"/>
      <c r="AA163" s="26" t="n"/>
      <c r="AB163" s="26" t="n"/>
      <c r="AC163" s="1623" t="n"/>
      <c r="AD163" s="1129" t="n"/>
      <c r="AE163" s="2634" t="n"/>
      <c r="AF163" s="2655" t="n"/>
      <c r="AH163" s="2658" t="n"/>
      <c r="AJ163" s="3322" t="n"/>
      <c r="AM163" s="3210" t="n"/>
      <c r="AN163" s="3210" t="n"/>
      <c r="AO163" s="3210" t="n"/>
    </row>
    <row r="164" ht="16.9" customHeight="1" s="2885">
      <c r="A164" s="2654" t="n"/>
      <c r="C164" s="31" t="n"/>
      <c r="D164" s="1853" t="n"/>
      <c r="E164" s="3312" t="n"/>
      <c r="F164" s="3291" t="n"/>
      <c r="G164" s="3312" t="n"/>
      <c r="H164" s="3291" t="n"/>
      <c r="I164" s="3312" t="n"/>
      <c r="J164" s="3291" t="n"/>
      <c r="K164" s="3313" t="n"/>
      <c r="L164" s="3314" t="n"/>
      <c r="M164" s="3313" t="n"/>
      <c r="N164" s="3314" t="n"/>
      <c r="O164" s="3313" t="n"/>
      <c r="P164" s="3314" t="n"/>
      <c r="Q164" s="3313" t="n"/>
      <c r="R164" s="3314" t="n"/>
      <c r="S164" s="3291" t="n"/>
      <c r="T164" s="3312" t="n"/>
      <c r="U164" s="3291" t="n"/>
      <c r="V164" s="3312" t="n"/>
      <c r="W164" s="3291" t="n"/>
      <c r="X164" s="3312" t="n"/>
      <c r="Y164" s="3291" t="n"/>
      <c r="Z164" s="1129" t="n"/>
      <c r="AA164" s="26" t="n"/>
      <c r="AB164" s="26" t="n"/>
      <c r="AC164" s="3323" t="n"/>
      <c r="AD164" s="2661" t="n"/>
      <c r="AE164" s="2634" t="n"/>
      <c r="AF164" s="2655" t="n"/>
      <c r="AH164" s="2040" t="n"/>
      <c r="AJ164" s="3210" t="n"/>
      <c r="AO164" s="1130" t="n"/>
    </row>
    <row r="165" ht="16.9" customHeight="1" s="2885">
      <c r="A165" s="2654" t="n"/>
      <c r="C165" s="31" t="n"/>
      <c r="D165" s="1853" t="n"/>
      <c r="E165" s="3312" t="n"/>
      <c r="F165" s="3291" t="n"/>
      <c r="G165" s="3312" t="n"/>
      <c r="H165" s="3291" t="n"/>
      <c r="I165" s="3312" t="n"/>
      <c r="J165" s="3291" t="n"/>
      <c r="K165" s="3313" t="n"/>
      <c r="L165" s="3314" t="n"/>
      <c r="M165" s="3313" t="n"/>
      <c r="N165" s="3314" t="n"/>
      <c r="O165" s="3313" t="n"/>
      <c r="P165" s="3314" t="n"/>
      <c r="Q165" s="3313" t="n"/>
      <c r="R165" s="3314" t="n"/>
      <c r="S165" s="3291" t="n"/>
      <c r="T165" s="3312" t="n"/>
      <c r="U165" s="3291" t="n"/>
      <c r="V165" s="3312" t="n"/>
      <c r="W165" s="3291" t="n"/>
      <c r="X165" s="3312" t="n"/>
      <c r="Y165" s="3291" t="n"/>
      <c r="Z165" s="1129" t="n"/>
      <c r="AA165" s="26" t="n"/>
      <c r="AB165" s="26" t="n"/>
      <c r="AC165" s="1623" t="n"/>
      <c r="AD165" s="1129" t="n"/>
      <c r="AE165" s="2634" t="n"/>
      <c r="AF165" s="2655" t="n"/>
      <c r="AG165" s="1777" t="n"/>
      <c r="AH165" s="2040" t="n"/>
      <c r="AK165" s="3186" t="n"/>
      <c r="AO165" s="1130" t="n"/>
    </row>
    <row r="166" ht="14.45" customHeight="1" s="2885">
      <c r="A166" s="2654" t="n"/>
      <c r="C166" s="31" t="n"/>
      <c r="D166" s="1853" t="n"/>
      <c r="E166" s="3312" t="n"/>
      <c r="F166" s="3291" t="n"/>
      <c r="G166" s="3312" t="n"/>
      <c r="H166" s="3291" t="n"/>
      <c r="I166" s="3312" t="n"/>
      <c r="J166" s="3291" t="n"/>
      <c r="K166" s="3313" t="n"/>
      <c r="L166" s="3314" t="n"/>
      <c r="M166" s="3313" t="n"/>
      <c r="N166" s="3314" t="n"/>
      <c r="O166" s="3313" t="n"/>
      <c r="P166" s="3314" t="n"/>
      <c r="Q166" s="3313" t="n"/>
      <c r="R166" s="3314" t="n"/>
      <c r="S166" s="3291" t="n"/>
      <c r="T166" s="3312" t="n"/>
      <c r="U166" s="3291" t="n"/>
      <c r="V166" s="3312" t="n"/>
      <c r="W166" s="3291" t="n"/>
      <c r="X166" s="3312" t="n"/>
      <c r="Y166" s="3291" t="n"/>
      <c r="Z166" s="1129" t="n"/>
      <c r="AA166" s="26" t="n"/>
      <c r="AB166" s="26" t="n"/>
      <c r="AC166" s="1623" t="n"/>
      <c r="AD166" s="1129" t="n"/>
      <c r="AE166" s="2634" t="n"/>
      <c r="AF166" s="3324" t="n"/>
      <c r="AG166" s="3210" t="n"/>
      <c r="AH166" s="3325" t="n"/>
      <c r="AK166" s="3186" t="n"/>
      <c r="AO166" s="1130" t="n"/>
    </row>
    <row r="167" ht="16.9" customHeight="1" s="2885">
      <c r="A167" s="2654" t="n"/>
      <c r="C167" s="31" t="n"/>
      <c r="D167" s="1853" t="n"/>
      <c r="E167" s="3312" t="n"/>
      <c r="F167" s="3291" t="n"/>
      <c r="G167" s="3312" t="n"/>
      <c r="H167" s="3291" t="n"/>
      <c r="I167" s="3312" t="n"/>
      <c r="J167" s="3291" t="n"/>
      <c r="K167" s="3313" t="n"/>
      <c r="L167" s="3314" t="n"/>
      <c r="M167" s="3313" t="n"/>
      <c r="N167" s="3314" t="n"/>
      <c r="O167" s="3313" t="n"/>
      <c r="P167" s="3314" t="n"/>
      <c r="Q167" s="3313" t="n"/>
      <c r="R167" s="3314" t="n"/>
      <c r="S167" s="3291" t="n"/>
      <c r="T167" s="3312" t="n"/>
      <c r="U167" s="3291" t="n"/>
      <c r="V167" s="3312" t="n"/>
      <c r="W167" s="3291" t="n"/>
      <c r="X167" s="3312" t="n"/>
      <c r="Y167" s="3291" t="n"/>
      <c r="Z167" s="1129" t="n"/>
      <c r="AA167" s="26" t="n"/>
      <c r="AB167" s="26" t="n"/>
      <c r="AC167" s="1623" t="n"/>
      <c r="AD167" s="1129" t="n"/>
      <c r="AE167" s="2634" t="n"/>
      <c r="AF167" s="3324" t="n"/>
      <c r="AG167" s="3210" t="n"/>
      <c r="AH167" s="3325" t="n"/>
      <c r="AI167" s="3324" t="n"/>
      <c r="AJ167" s="1130" t="n"/>
      <c r="AK167" s="3186" t="n"/>
      <c r="AO167" s="1130" t="n"/>
    </row>
    <row r="168" hidden="1" outlineLevel="1" ht="16.9" customHeight="1" s="2885">
      <c r="A168" s="2654" t="n"/>
      <c r="C168" s="31" t="n"/>
      <c r="D168" s="1853" t="n"/>
      <c r="E168" s="3312" t="n"/>
      <c r="F168" s="3291" t="n"/>
      <c r="G168" s="3312" t="n"/>
      <c r="H168" s="3291" t="n"/>
      <c r="I168" s="3312" t="n"/>
      <c r="J168" s="3291" t="n"/>
      <c r="K168" s="3313" t="n"/>
      <c r="L168" s="3314" t="n"/>
      <c r="M168" s="3313" t="n"/>
      <c r="N168" s="3314" t="n"/>
      <c r="O168" s="3313" t="n"/>
      <c r="P168" s="3314" t="n"/>
      <c r="Q168" s="3313" t="n"/>
      <c r="R168" s="3314" t="n"/>
      <c r="S168" s="3291" t="n"/>
      <c r="T168" s="3312" t="n"/>
      <c r="U168" s="3291" t="n"/>
      <c r="V168" s="3312" t="n"/>
      <c r="W168" s="3291" t="n"/>
      <c r="X168" s="3312" t="n"/>
      <c r="Y168" s="3291" t="n"/>
      <c r="Z168" s="1129" t="n"/>
      <c r="AA168" s="26" t="n"/>
      <c r="AB168" s="26" t="n"/>
      <c r="AC168" s="1623" t="n"/>
      <c r="AD168" s="2661" t="n"/>
      <c r="AE168" s="2664" t="n"/>
      <c r="AF168" s="3326" t="n"/>
      <c r="AG168" s="496" t="n"/>
      <c r="AH168" s="496" t="n"/>
      <c r="AI168" s="496" t="n"/>
      <c r="AJ168" s="496" t="n"/>
      <c r="AK168" s="496" t="n"/>
      <c r="AM168" s="496" t="n"/>
      <c r="AN168" s="496" t="n"/>
      <c r="AO168" s="496" t="n"/>
      <c r="AP168" s="496" t="n"/>
      <c r="AQ168" s="496" t="n"/>
      <c r="AR168" s="496" t="n"/>
      <c r="AS168" s="496" t="n"/>
      <c r="AT168" s="496" t="n"/>
    </row>
    <row r="169" hidden="1" outlineLevel="1" ht="16.9" customHeight="1" s="2885">
      <c r="A169" s="2654" t="n"/>
      <c r="C169" s="31" t="n"/>
      <c r="D169" s="1853" t="n"/>
      <c r="E169" s="3312" t="n"/>
      <c r="F169" s="3291" t="n"/>
      <c r="G169" s="3312" t="n"/>
      <c r="H169" s="3291" t="n"/>
      <c r="I169" s="3312" t="n"/>
      <c r="J169" s="3291" t="n"/>
      <c r="K169" s="3313" t="n"/>
      <c r="L169" s="3314" t="n"/>
      <c r="M169" s="3313" t="n"/>
      <c r="N169" s="3314" t="n"/>
      <c r="O169" s="3313" t="n"/>
      <c r="P169" s="3314" t="n"/>
      <c r="Q169" s="3313" t="n"/>
      <c r="R169" s="3314" t="n"/>
      <c r="S169" s="3291" t="n"/>
      <c r="T169" s="3312" t="n"/>
      <c r="U169" s="3291" t="n"/>
      <c r="V169" s="3312" t="n"/>
      <c r="W169" s="3291" t="n"/>
      <c r="X169" s="3312" t="n"/>
      <c r="Y169" s="3291" t="n"/>
      <c r="Z169" s="1129" t="n"/>
      <c r="AA169" s="26" t="n"/>
      <c r="AB169" s="26" t="n"/>
      <c r="AC169" s="1623" t="n"/>
      <c r="AD169" s="168" t="n"/>
      <c r="AE169" s="2634" t="n"/>
      <c r="AF169" s="3326" t="n"/>
      <c r="AO169" s="1130" t="n"/>
    </row>
    <row r="170" collapsed="1" ht="16.9" customHeight="1" s="2885">
      <c r="A170" s="2654" t="n"/>
      <c r="C170" s="31" t="n"/>
      <c r="D170" s="1853" t="n"/>
      <c r="E170" s="3312" t="n"/>
      <c r="F170" s="3291" t="n"/>
      <c r="G170" s="3312" t="n"/>
      <c r="H170" s="3291" t="n"/>
      <c r="I170" s="3312" t="n"/>
      <c r="J170" s="3291" t="n"/>
      <c r="K170" s="3313" t="n"/>
      <c r="L170" s="3314" t="n"/>
      <c r="M170" s="3313" t="n"/>
      <c r="N170" s="3314" t="n"/>
      <c r="O170" s="3313" t="n"/>
      <c r="P170" s="3314" t="n"/>
      <c r="Q170" s="3313" t="n"/>
      <c r="R170" s="3314" t="n"/>
      <c r="S170" s="3291" t="n"/>
      <c r="T170" s="3312" t="n"/>
      <c r="U170" s="3291" t="n"/>
      <c r="V170" s="3312" t="n"/>
      <c r="W170" s="3291" t="n"/>
      <c r="X170" s="3312" t="n"/>
      <c r="Y170" s="3291" t="n"/>
      <c r="Z170" s="1129" t="n"/>
      <c r="AA170" s="26" t="n"/>
      <c r="AB170" s="26" t="n"/>
      <c r="AC170" s="1623" t="n"/>
      <c r="AD170" s="2674" t="n"/>
      <c r="AE170" s="2634" t="n"/>
      <c r="AF170" s="3326" t="n"/>
      <c r="AO170" s="1130" t="n"/>
    </row>
    <row r="171" ht="16.9" customHeight="1" s="2885">
      <c r="A171" s="2634" t="n"/>
      <c r="C171" s="31" t="n"/>
      <c r="D171" s="3297" t="n"/>
      <c r="E171" s="3306" t="n"/>
      <c r="F171" s="3282" t="n"/>
      <c r="G171" s="3306" t="n"/>
      <c r="H171" s="3282" t="n"/>
      <c r="I171" s="3306" t="n"/>
      <c r="J171" s="3282" t="n"/>
      <c r="K171" s="3315" t="n"/>
      <c r="L171" s="3316" t="n"/>
      <c r="M171" s="3315" t="n"/>
      <c r="N171" s="3316" t="n"/>
      <c r="O171" s="3315" t="n"/>
      <c r="P171" s="3316" t="n"/>
      <c r="Q171" s="3315" t="n"/>
      <c r="R171" s="3316" t="n"/>
      <c r="S171" s="3282" t="n"/>
      <c r="T171" s="3306" t="n"/>
      <c r="U171" s="3282" t="n"/>
      <c r="V171" s="3306" t="n"/>
      <c r="W171" s="3282" t="n"/>
      <c r="X171" s="3306" t="n"/>
      <c r="Y171" s="3282" t="n"/>
      <c r="Z171" s="3282" t="n"/>
      <c r="AA171" s="26" t="n"/>
      <c r="AB171" s="26" t="n"/>
      <c r="AC171" s="3186" t="n"/>
      <c r="AF171" s="2052" t="n"/>
      <c r="AG171" s="2007" t="n"/>
      <c r="AH171" s="2007" t="n"/>
      <c r="AI171" s="2007" t="n"/>
      <c r="AK171" s="1591" t="n"/>
      <c r="AM171" s="1591" t="n"/>
      <c r="AN171" s="1591" t="n"/>
    </row>
    <row r="172" hidden="1" outlineLevel="1" ht="15" customFormat="1" customHeight="1" s="168">
      <c r="A172" s="2632" t="n"/>
      <c r="C172" s="166" t="n"/>
      <c r="D172" s="167" t="n"/>
      <c r="E172" s="3286" t="n"/>
      <c r="F172" s="3270" t="n"/>
      <c r="G172" s="3286" t="n"/>
      <c r="H172" s="3270" t="n"/>
      <c r="I172" s="3286" t="n"/>
      <c r="J172" s="3270" t="n"/>
      <c r="K172" s="3317" t="n"/>
      <c r="L172" s="3318" t="n"/>
      <c r="M172" s="3317" t="n"/>
      <c r="N172" s="3318" t="n"/>
      <c r="O172" s="3317" t="n"/>
      <c r="P172" s="3318" t="n"/>
      <c r="Q172" s="3317" t="n"/>
      <c r="R172" s="3318" t="n"/>
      <c r="S172" s="3270" t="n"/>
      <c r="T172" s="3286" t="n"/>
      <c r="U172" s="3270" t="n"/>
      <c r="V172" s="3286" t="n"/>
      <c r="W172" s="3270" t="n"/>
      <c r="X172" s="3286" t="n"/>
      <c r="Y172" s="3270" t="n"/>
      <c r="Z172" s="3270" t="n"/>
      <c r="AA172" s="52" t="n"/>
      <c r="AB172" s="52" t="n"/>
      <c r="AC172" s="2666" t="n"/>
      <c r="AD172" s="2064" t="n"/>
      <c r="AF172" s="3284" t="n"/>
      <c r="AG172" s="3285" t="n"/>
      <c r="AH172" s="3285" t="n"/>
      <c r="AI172" s="3285" t="n"/>
    </row>
    <row r="173" hidden="1" outlineLevel="1" ht="15" customFormat="1" customHeight="1" s="168">
      <c r="A173" s="2632" t="n"/>
      <c r="C173" s="166" t="n"/>
      <c r="D173" s="167" t="n"/>
      <c r="E173" s="3286" t="n"/>
      <c r="F173" s="3327" t="n"/>
      <c r="G173" s="3286" t="n"/>
      <c r="H173" s="3327" t="n"/>
      <c r="I173" s="3286" t="n"/>
      <c r="J173" s="3327" t="n"/>
      <c r="K173" s="3328" t="n"/>
      <c r="L173" s="3329" t="n"/>
      <c r="M173" s="3328" t="n"/>
      <c r="N173" s="3329" t="n"/>
      <c r="O173" s="3328" t="n"/>
      <c r="P173" s="3329" t="n"/>
      <c r="Q173" s="3328" t="n"/>
      <c r="R173" s="3329" t="n"/>
      <c r="S173" s="3270" t="n"/>
      <c r="T173" s="3286" t="n"/>
      <c r="U173" s="3270" t="n"/>
      <c r="V173" s="3286" t="n"/>
      <c r="W173" s="3270" t="n"/>
      <c r="X173" s="3286" t="n"/>
      <c r="Y173" s="3270" t="n"/>
      <c r="Z173" s="3270" t="n"/>
      <c r="AA173" s="52" t="n"/>
      <c r="AB173" s="52" t="n"/>
      <c r="AC173" s="2666" t="n"/>
      <c r="AF173" s="3284" t="n"/>
      <c r="AG173" s="3285" t="n"/>
      <c r="AH173" s="3285" t="n"/>
      <c r="AI173" s="3285" t="n"/>
    </row>
    <row r="174" hidden="1" outlineLevel="1" ht="15" customFormat="1" customHeight="1" s="168">
      <c r="A174" s="2632" t="n"/>
      <c r="C174" s="166" t="n"/>
      <c r="D174" s="167" t="n"/>
      <c r="E174" s="3286" t="n"/>
      <c r="F174" s="3270" t="n"/>
      <c r="G174" s="3286" t="n"/>
      <c r="H174" s="3270" t="n"/>
      <c r="I174" s="3286" t="n"/>
      <c r="J174" s="3270" t="n"/>
      <c r="K174" s="3317" t="n"/>
      <c r="L174" s="3318" t="n"/>
      <c r="M174" s="3317" t="n"/>
      <c r="N174" s="3318" t="n"/>
      <c r="O174" s="3317" t="n"/>
      <c r="P174" s="3318" t="n"/>
      <c r="Q174" s="3317" t="n"/>
      <c r="R174" s="3318" t="n"/>
      <c r="S174" s="3270" t="n"/>
      <c r="T174" s="3286" t="n"/>
      <c r="U174" s="3270" t="n"/>
      <c r="V174" s="3286" t="n"/>
      <c r="W174" s="3270" t="n"/>
      <c r="X174" s="3286" t="n"/>
      <c r="Y174" s="3270" t="n"/>
      <c r="Z174" s="3270" t="n"/>
      <c r="AA174" s="52" t="n"/>
      <c r="AB174" s="52" t="n"/>
      <c r="AC174" s="2666" t="n"/>
      <c r="AF174" s="3284" t="n"/>
      <c r="AG174" s="3285" t="n"/>
      <c r="AH174" s="3285" t="n"/>
      <c r="AI174" s="3285" t="n"/>
    </row>
    <row r="175" collapsed="1" ht="5.1" customHeight="1" s="2885">
      <c r="A175" s="2634" t="n"/>
      <c r="C175" s="36" t="n"/>
      <c r="D175" s="42" t="n"/>
      <c r="E175" s="3312" t="n"/>
      <c r="F175" s="3291" t="n"/>
      <c r="G175" s="3312" t="n"/>
      <c r="H175" s="3291" t="n"/>
      <c r="I175" s="3312" t="n"/>
      <c r="J175" s="3291" t="n"/>
      <c r="K175" s="3313" t="n"/>
      <c r="L175" s="3314" t="n"/>
      <c r="M175" s="3313" t="n"/>
      <c r="N175" s="3314" t="n"/>
      <c r="O175" s="3313" t="n"/>
      <c r="P175" s="3314" t="n"/>
      <c r="Q175" s="3313" t="n"/>
      <c r="R175" s="3314" t="n"/>
      <c r="S175" s="3291" t="n"/>
      <c r="T175" s="3312" t="n"/>
      <c r="U175" s="3291" t="n"/>
      <c r="V175" s="3312" t="n"/>
      <c r="W175" s="3291" t="n"/>
      <c r="X175" s="3312" t="n"/>
      <c r="Y175" s="3291" t="n"/>
      <c r="Z175" s="3291" t="n"/>
      <c r="AA175" s="26" t="n"/>
      <c r="AB175" s="26" t="n"/>
    </row>
    <row r="176">
      <c r="A176" s="2634" t="n"/>
      <c r="C176" s="3297" t="n"/>
      <c r="D176" s="3297" t="n"/>
      <c r="E176" s="3330" t="n"/>
      <c r="F176" s="3331" t="n"/>
      <c r="G176" s="3330" t="n"/>
      <c r="H176" s="3331" t="n"/>
      <c r="I176" s="3306" t="n"/>
      <c r="J176" s="3282" t="n"/>
      <c r="K176" s="3315" t="n"/>
      <c r="L176" s="3316" t="n"/>
      <c r="M176" s="3315" t="n"/>
      <c r="N176" s="3316" t="n"/>
      <c r="O176" s="3315" t="n"/>
      <c r="P176" s="3316" t="n"/>
      <c r="Q176" s="3315" t="n"/>
      <c r="R176" s="3316" t="n"/>
      <c r="S176" s="3282" t="n"/>
      <c r="T176" s="3306" t="n"/>
      <c r="U176" s="3282" t="n"/>
      <c r="V176" s="3306" t="n"/>
      <c r="W176" s="3282" t="n"/>
      <c r="X176" s="3306" t="n"/>
      <c r="Y176" s="3282" t="n"/>
      <c r="Z176" s="3282" t="n"/>
      <c r="AA176" s="26" t="n"/>
      <c r="AB176" s="26" t="n"/>
      <c r="AC176" s="3210" t="n"/>
    </row>
    <row r="177" hidden="1" outlineLevel="2" ht="15" customFormat="1" customHeight="1" s="168">
      <c r="A177" s="2632" t="n"/>
      <c r="C177" s="166" t="n"/>
      <c r="D177" s="167" t="n"/>
      <c r="E177" s="3286" t="n"/>
      <c r="F177" s="3270" t="n"/>
      <c r="G177" s="3286" t="n"/>
      <c r="H177" s="3270" t="n"/>
      <c r="I177" s="3286" t="n"/>
      <c r="J177" s="3270" t="n"/>
      <c r="K177" s="3317" t="n"/>
      <c r="L177" s="3318" t="n"/>
      <c r="M177" s="3317" t="n"/>
      <c r="N177" s="3318" t="n"/>
      <c r="O177" s="3317" t="n"/>
      <c r="P177" s="3318" t="n"/>
      <c r="Q177" s="3317" t="n"/>
      <c r="R177" s="3318" t="n"/>
      <c r="S177" s="3270" t="n"/>
      <c r="T177" s="3286" t="n"/>
      <c r="U177" s="3270" t="n"/>
      <c r="V177" s="3286" t="n"/>
      <c r="W177" s="3270" t="n"/>
      <c r="X177" s="3286" t="n"/>
      <c r="Y177" s="3270" t="n"/>
      <c r="Z177" s="3270" t="n"/>
      <c r="AA177" s="52" t="n"/>
      <c r="AB177" s="52" t="n"/>
      <c r="AC177" s="3210" t="n"/>
    </row>
    <row r="178" hidden="1" outlineLevel="1" collapsed="1" ht="15" customHeight="1" s="2885" thickTop="1">
      <c r="A178" s="2634" t="n"/>
      <c r="E178" s="3209" t="n"/>
      <c r="F178" s="3186" t="n"/>
      <c r="G178" s="3209" t="n"/>
      <c r="H178" s="3186" t="n"/>
      <c r="I178" s="3209" t="n"/>
      <c r="J178" s="3186" t="n"/>
      <c r="K178" s="3319" t="n"/>
      <c r="L178" s="3320" t="n"/>
      <c r="M178" s="3319" t="n"/>
      <c r="N178" s="3320" t="n"/>
      <c r="O178" s="3319" t="n"/>
      <c r="P178" s="3320" t="n"/>
      <c r="Q178" s="3319" t="n"/>
      <c r="R178" s="3320" t="n"/>
      <c r="S178" s="3186" t="n"/>
      <c r="T178" s="3209" t="n"/>
      <c r="U178" s="3186" t="n"/>
      <c r="V178" s="3209" t="n"/>
      <c r="W178" s="3186" t="n"/>
      <c r="X178" s="3209" t="n"/>
      <c r="Y178" s="3186" t="n"/>
      <c r="Z178" s="3186" t="n"/>
      <c r="AC178" s="1785" t="n"/>
    </row>
    <row r="179" hidden="1" outlineLevel="1" ht="16.9" customHeight="1" s="2885">
      <c r="A179" s="2634" t="n"/>
      <c r="C179" s="2643" t="n"/>
      <c r="D179" s="1856" t="n"/>
      <c r="E179" s="3306" t="n"/>
      <c r="F179" s="3282" t="n"/>
      <c r="G179" s="3306" t="n"/>
      <c r="H179" s="3282" t="n"/>
      <c r="I179" s="3306" t="n"/>
      <c r="J179" s="3282" t="n"/>
      <c r="K179" s="3315" t="n"/>
      <c r="L179" s="3316" t="n"/>
      <c r="M179" s="3315" t="n"/>
      <c r="N179" s="3316" t="n"/>
      <c r="O179" s="3315" t="n"/>
      <c r="P179" s="3316" t="n"/>
      <c r="Q179" s="3315" t="n"/>
      <c r="R179" s="3316" t="n"/>
      <c r="S179" s="3282" t="n"/>
      <c r="T179" s="3306" t="n"/>
      <c r="U179" s="3282" t="n"/>
      <c r="V179" s="3306" t="n"/>
      <c r="W179" s="3282" t="n"/>
      <c r="X179" s="3306" t="n"/>
      <c r="Y179" s="3282" t="n"/>
      <c r="Z179" s="3282" t="n"/>
      <c r="AA179" s="26" t="n"/>
      <c r="AB179" s="26" t="n"/>
      <c r="AC179" s="3210" t="n"/>
      <c r="AJ179" s="3193" t="n"/>
    </row>
    <row r="180" hidden="1" outlineLevel="1" ht="16.9" customHeight="1" s="2885">
      <c r="A180" s="2634" t="n"/>
      <c r="C180" s="38" t="n"/>
      <c r="D180" s="41" t="n"/>
      <c r="E180" s="3312" t="n"/>
      <c r="F180" s="3291" t="n"/>
      <c r="G180" s="3312" t="n"/>
      <c r="H180" s="3291" t="n"/>
      <c r="I180" s="3312" t="n"/>
      <c r="J180" s="3291" t="n"/>
      <c r="K180" s="3313" t="n"/>
      <c r="L180" s="3314" t="n"/>
      <c r="M180" s="3313" t="n"/>
      <c r="N180" s="3314" t="n"/>
      <c r="O180" s="3313" t="n"/>
      <c r="P180" s="3314" t="n"/>
      <c r="Q180" s="3313" t="n"/>
      <c r="R180" s="3314" t="n"/>
      <c r="S180" s="3291" t="n"/>
      <c r="T180" s="3312" t="n"/>
      <c r="U180" s="3291" t="n"/>
      <c r="V180" s="3312" t="n"/>
      <c r="W180" s="3291" t="n"/>
      <c r="X180" s="3312" t="n"/>
      <c r="Y180" s="3291" t="n"/>
      <c r="Z180" s="3291" t="n"/>
      <c r="AA180" s="26" t="n"/>
      <c r="AB180" s="26" t="n"/>
      <c r="AC180" s="3210" t="n"/>
      <c r="AJ180" s="3193" t="n"/>
    </row>
    <row r="181" hidden="1" outlineLevel="1" ht="16.9" customHeight="1" s="2885">
      <c r="A181" s="2634" t="n"/>
      <c r="C181" s="38" t="n"/>
      <c r="D181" s="41" t="n"/>
      <c r="E181" s="3312" t="n"/>
      <c r="F181" s="3291" t="n"/>
      <c r="G181" s="3312" t="n"/>
      <c r="H181" s="3291" t="n"/>
      <c r="I181" s="3312" t="n"/>
      <c r="J181" s="3291" t="n"/>
      <c r="K181" s="3313" t="n"/>
      <c r="L181" s="3314" t="n"/>
      <c r="M181" s="3313" t="n"/>
      <c r="N181" s="3314" t="n"/>
      <c r="O181" s="3313" t="n"/>
      <c r="P181" s="3314" t="n"/>
      <c r="Q181" s="3313" t="n"/>
      <c r="R181" s="3314" t="n"/>
      <c r="S181" s="3291" t="n"/>
      <c r="T181" s="3312" t="n"/>
      <c r="U181" s="3291" t="n"/>
      <c r="V181" s="3312" t="n"/>
      <c r="W181" s="3291" t="n"/>
      <c r="X181" s="3312" t="n"/>
      <c r="Y181" s="3291" t="n"/>
      <c r="Z181" s="3291" t="n"/>
      <c r="AA181" s="26" t="n"/>
      <c r="AB181" s="26" t="n"/>
      <c r="AJ181" s="3193" t="n"/>
    </row>
    <row r="182" hidden="1" outlineLevel="1" ht="15" customHeight="1" s="2885">
      <c r="A182" s="2634" t="n"/>
      <c r="C182" s="36" t="n"/>
      <c r="D182" s="33" t="n"/>
      <c r="E182" s="3306" t="n"/>
      <c r="F182" s="3282" t="n"/>
      <c r="G182" s="3306" t="n"/>
      <c r="H182" s="3282" t="n"/>
      <c r="I182" s="3306" t="n"/>
      <c r="J182" s="3282" t="n"/>
      <c r="K182" s="3315" t="n"/>
      <c r="L182" s="3316" t="n"/>
      <c r="M182" s="3315" t="n"/>
      <c r="N182" s="3316" t="n"/>
      <c r="O182" s="3315" t="n"/>
      <c r="P182" s="3316" t="n"/>
      <c r="Q182" s="3315" t="n"/>
      <c r="R182" s="3316" t="n"/>
      <c r="S182" s="3282" t="n"/>
      <c r="T182" s="3306" t="n"/>
      <c r="U182" s="3282" t="n"/>
      <c r="V182" s="3306" t="n"/>
      <c r="W182" s="3282" t="n"/>
      <c r="X182" s="3306" t="n"/>
      <c r="Y182" s="3282" t="n"/>
      <c r="Z182" s="3282" t="n"/>
      <c r="AA182" s="26" t="n"/>
      <c r="AB182" s="26" t="n"/>
      <c r="AJ182" s="3193" t="n"/>
    </row>
    <row r="183" hidden="1" outlineLevel="1" ht="16.9" customHeight="1" s="2885">
      <c r="A183" s="2634" t="n"/>
      <c r="C183" s="38" t="n"/>
      <c r="D183" s="3297" t="n"/>
      <c r="E183" s="3306" t="n"/>
      <c r="F183" s="3282" t="n"/>
      <c r="G183" s="3306" t="n"/>
      <c r="H183" s="3282" t="n"/>
      <c r="I183" s="3306" t="n"/>
      <c r="J183" s="3282" t="n"/>
      <c r="K183" s="3315" t="n"/>
      <c r="L183" s="3316" t="n"/>
      <c r="M183" s="3315" t="n"/>
      <c r="N183" s="3316" t="n"/>
      <c r="O183" s="3315" t="n"/>
      <c r="P183" s="3316" t="n"/>
      <c r="Q183" s="3315" t="n"/>
      <c r="R183" s="3316" t="n"/>
      <c r="S183" s="3282" t="n"/>
      <c r="T183" s="3306" t="n"/>
      <c r="U183" s="3282" t="n"/>
      <c r="V183" s="3306" t="n"/>
      <c r="W183" s="3282" t="n"/>
      <c r="X183" s="3306" t="n"/>
      <c r="Y183" s="3282" t="n"/>
      <c r="Z183" s="3282" t="n"/>
      <c r="AA183" s="26" t="n"/>
      <c r="AB183" s="26" t="n"/>
      <c r="AJ183" s="3193" t="n"/>
    </row>
    <row r="184" hidden="1" outlineLevel="1" ht="16.9" customHeight="1" s="2885">
      <c r="A184" s="2634" t="n"/>
      <c r="C184" s="2643" t="n"/>
      <c r="D184" s="1856" t="n"/>
      <c r="E184" s="3306" t="n"/>
      <c r="F184" s="3282" t="n"/>
      <c r="G184" s="3306" t="n"/>
      <c r="H184" s="3282" t="n"/>
      <c r="I184" s="3306" t="n"/>
      <c r="J184" s="3282" t="n"/>
      <c r="K184" s="3313" t="n"/>
      <c r="L184" s="3314" t="n"/>
      <c r="M184" s="3313" t="n"/>
      <c r="N184" s="3314" t="n"/>
      <c r="O184" s="3313" t="n"/>
      <c r="P184" s="3314" t="n"/>
      <c r="Q184" s="3313" t="n"/>
      <c r="R184" s="3314" t="n"/>
      <c r="S184" s="3282" t="n"/>
      <c r="T184" s="3306" t="n"/>
      <c r="U184" s="3282" t="n"/>
      <c r="V184" s="3306" t="n"/>
      <c r="W184" s="3282" t="n"/>
      <c r="X184" s="3306" t="n"/>
      <c r="Y184" s="3282" t="n"/>
      <c r="Z184" s="3282" t="n"/>
      <c r="AA184" s="26" t="n"/>
      <c r="AB184" s="26" t="n"/>
      <c r="AJ184" s="3193" t="n"/>
    </row>
    <row r="185" hidden="1" outlineLevel="1" ht="16.9" customHeight="1" s="2885">
      <c r="A185" s="2634" t="n"/>
      <c r="C185" s="38" t="n"/>
      <c r="D185" s="41" t="n"/>
      <c r="E185" s="3312" t="n"/>
      <c r="F185" s="3291" t="n"/>
      <c r="G185" s="3312" t="n"/>
      <c r="H185" s="3291" t="n"/>
      <c r="I185" s="3312" t="n"/>
      <c r="J185" s="3291" t="n"/>
      <c r="K185" s="3313" t="n"/>
      <c r="L185" s="3314" t="n"/>
      <c r="M185" s="3313" t="n"/>
      <c r="N185" s="3314" t="n"/>
      <c r="O185" s="3313" t="n"/>
      <c r="P185" s="3314" t="n"/>
      <c r="Q185" s="3313" t="n"/>
      <c r="R185" s="3314" t="n"/>
      <c r="S185" s="3291" t="n"/>
      <c r="T185" s="3312" t="n"/>
      <c r="U185" s="3291" t="n"/>
      <c r="V185" s="3312" t="n"/>
      <c r="W185" s="3291" t="n"/>
      <c r="X185" s="3312" t="n"/>
      <c r="Y185" s="3291" t="n"/>
      <c r="Z185" s="1129" t="n"/>
      <c r="AA185" s="26" t="n"/>
      <c r="AB185" s="26" t="n"/>
      <c r="AC185" s="3298" t="n"/>
      <c r="AD185" s="1129" t="n"/>
      <c r="AE185" s="2634" t="n"/>
      <c r="AJ185" s="3193" t="n"/>
    </row>
    <row r="186" hidden="1" outlineLevel="2" ht="16.9" customHeight="1" s="2885">
      <c r="A186" s="2634" t="n"/>
      <c r="C186" s="38" t="n"/>
      <c r="D186" s="41" t="n"/>
      <c r="E186" s="3312" t="n"/>
      <c r="F186" s="3291" t="n"/>
      <c r="G186" s="3312" t="n"/>
      <c r="H186" s="3291" t="n"/>
      <c r="I186" s="3312" t="n"/>
      <c r="J186" s="3291" t="n"/>
      <c r="K186" s="3313" t="n"/>
      <c r="L186" s="3314" t="n"/>
      <c r="M186" s="3313" t="n"/>
      <c r="N186" s="3314" t="n"/>
      <c r="O186" s="3313" t="n"/>
      <c r="P186" s="3314" t="n"/>
      <c r="Q186" s="3313" t="n"/>
      <c r="R186" s="3314" t="n"/>
      <c r="S186" s="3291" t="n"/>
      <c r="T186" s="3312" t="n"/>
      <c r="U186" s="3291" t="n"/>
      <c r="V186" s="3312" t="n"/>
      <c r="W186" s="3291" t="n"/>
      <c r="X186" s="3312" t="n"/>
      <c r="Y186" s="3291" t="n"/>
      <c r="Z186" s="3291" t="n"/>
      <c r="AA186" s="26" t="n"/>
      <c r="AB186" s="26" t="n"/>
      <c r="AJ186" s="3193" t="n"/>
    </row>
    <row r="187" hidden="1" outlineLevel="1" collapsed="1" ht="15" customHeight="1" s="2885">
      <c r="A187" s="2634" t="n"/>
      <c r="C187" s="36" t="n"/>
      <c r="D187" s="33" t="n"/>
      <c r="E187" s="3306" t="n"/>
      <c r="F187" s="3282" t="n"/>
      <c r="G187" s="3306" t="n"/>
      <c r="H187" s="3282" t="n"/>
      <c r="I187" s="3306" t="n"/>
      <c r="J187" s="3282" t="n"/>
      <c r="K187" s="3315" t="n"/>
      <c r="L187" s="3316" t="n"/>
      <c r="M187" s="3315" t="n"/>
      <c r="N187" s="3316" t="n"/>
      <c r="O187" s="3315" t="n"/>
      <c r="P187" s="3316" t="n"/>
      <c r="Q187" s="3315" t="n"/>
      <c r="R187" s="3316" t="n"/>
      <c r="S187" s="3282" t="n"/>
      <c r="T187" s="3306" t="n"/>
      <c r="U187" s="3282" t="n"/>
      <c r="V187" s="3306" t="n"/>
      <c r="W187" s="3282" t="n"/>
      <c r="X187" s="3306" t="n"/>
      <c r="Y187" s="3282" t="n"/>
      <c r="Z187" s="3282" t="n"/>
      <c r="AA187" s="26" t="n"/>
      <c r="AB187" s="26" t="n"/>
      <c r="AJ187" s="3193" t="n"/>
    </row>
    <row r="188" hidden="1" outlineLevel="1" ht="16.9" customHeight="1" s="2885">
      <c r="A188" s="2634" t="n"/>
      <c r="C188" s="31" t="n"/>
      <c r="D188" s="3297" t="n"/>
      <c r="E188" s="3306" t="n"/>
      <c r="F188" s="3282" t="n"/>
      <c r="G188" s="3306" t="n"/>
      <c r="H188" s="3282" t="n"/>
      <c r="I188" s="3306" t="n"/>
      <c r="J188" s="3282" t="n"/>
      <c r="K188" s="3315" t="n"/>
      <c r="L188" s="3316" t="n"/>
      <c r="M188" s="3315" t="n"/>
      <c r="N188" s="3316" t="n"/>
      <c r="O188" s="3315" t="n"/>
      <c r="P188" s="3316" t="n"/>
      <c r="Q188" s="3315" t="n"/>
      <c r="R188" s="3316" t="n"/>
      <c r="S188" s="3282" t="n"/>
      <c r="T188" s="3306" t="n"/>
      <c r="U188" s="3282" t="n"/>
      <c r="V188" s="3306" t="n"/>
      <c r="W188" s="3282" t="n"/>
      <c r="X188" s="3306" t="n"/>
      <c r="Y188" s="3282" t="n"/>
      <c r="Z188" s="3282" t="n"/>
      <c r="AA188" s="26" t="n"/>
      <c r="AB188" s="26" t="n"/>
      <c r="AJ188" s="3193" t="n"/>
    </row>
    <row r="189" hidden="1" outlineLevel="1" ht="16.9" customHeight="1" s="2885">
      <c r="A189" s="2634" t="n"/>
      <c r="C189" s="38" t="n"/>
      <c r="D189" s="41" t="n"/>
      <c r="E189" s="3312" t="n"/>
      <c r="F189" s="3291" t="n"/>
      <c r="G189" s="3312" t="n"/>
      <c r="H189" s="3291" t="n"/>
      <c r="I189" s="3312" t="n"/>
      <c r="J189" s="3291" t="n"/>
      <c r="K189" s="3313" t="n"/>
      <c r="L189" s="3314" t="n"/>
      <c r="M189" s="3313" t="n"/>
      <c r="N189" s="3314" t="n"/>
      <c r="O189" s="3313" t="n"/>
      <c r="P189" s="3314" t="n"/>
      <c r="Q189" s="3313" t="n"/>
      <c r="R189" s="3314" t="n"/>
      <c r="S189" s="3291" t="n"/>
      <c r="T189" s="3312" t="n"/>
      <c r="U189" s="3291" t="n"/>
      <c r="V189" s="3312" t="n"/>
      <c r="W189" s="3291" t="n"/>
      <c r="X189" s="3312" t="n"/>
      <c r="Y189" s="3291" t="n"/>
      <c r="Z189" s="3291" t="n"/>
      <c r="AA189" s="26" t="n"/>
      <c r="AB189" s="26" t="n"/>
      <c r="AJ189" s="3193" t="n"/>
    </row>
    <row r="190" hidden="1" outlineLevel="1" s="2885">
      <c r="A190" s="2634" t="n"/>
      <c r="C190" s="3297" t="n"/>
      <c r="D190" s="3297" t="n"/>
      <c r="E190" s="3330" t="n"/>
      <c r="F190" s="3331" t="n"/>
      <c r="G190" s="3330" t="n"/>
      <c r="H190" s="3331" t="n"/>
      <c r="I190" s="3306" t="n"/>
      <c r="J190" s="3282" t="n"/>
      <c r="K190" s="3315" t="n"/>
      <c r="L190" s="3316" t="n"/>
      <c r="M190" s="3315" t="n"/>
      <c r="N190" s="3316" t="n"/>
      <c r="O190" s="3315" t="n"/>
      <c r="P190" s="3316" t="n"/>
      <c r="Q190" s="3315" t="n"/>
      <c r="R190" s="3316" t="n"/>
      <c r="S190" s="3282" t="n"/>
      <c r="T190" s="3306" t="n"/>
      <c r="U190" s="3282" t="n"/>
      <c r="V190" s="3306" t="n"/>
      <c r="W190" s="3282" t="n"/>
      <c r="X190" s="3306" t="n"/>
      <c r="Y190" s="3282" t="n"/>
      <c r="Z190" s="3282" t="n"/>
      <c r="AA190" s="26" t="n"/>
      <c r="AB190" s="26" t="n"/>
      <c r="AJ190" s="3193" t="n"/>
    </row>
    <row r="191" collapsed="1" ht="15" customFormat="1" customHeight="1" s="168">
      <c r="A191" s="2632" t="n"/>
      <c r="C191" s="166" t="n"/>
      <c r="D191" s="167" t="n"/>
      <c r="E191" s="3286" t="n"/>
      <c r="F191" s="3270" t="n"/>
      <c r="G191" s="3286" t="n"/>
      <c r="H191" s="3270" t="n"/>
      <c r="I191" s="3286" t="n"/>
      <c r="J191" s="3270" t="n"/>
      <c r="K191" s="3286" t="n"/>
      <c r="L191" s="3270" t="n"/>
      <c r="M191" s="3286" t="n"/>
      <c r="N191" s="3270" t="n"/>
      <c r="O191" s="3286" t="n"/>
      <c r="P191" s="3270" t="n"/>
      <c r="Q191" s="3286" t="n"/>
      <c r="R191" s="3270" t="n"/>
      <c r="S191" s="3270" t="n"/>
      <c r="T191" s="3286" t="n"/>
      <c r="U191" s="3270" t="n"/>
      <c r="V191" s="3286" t="n"/>
      <c r="W191" s="3270" t="n"/>
      <c r="X191" s="3286" t="n"/>
      <c r="Y191" s="3270" t="n"/>
      <c r="Z191" s="3270" t="n"/>
      <c r="AA191" s="52" t="n"/>
      <c r="AB191" s="52" t="n"/>
      <c r="AC191" s="1624" t="n"/>
      <c r="AJ191" s="3193" t="n"/>
    </row>
    <row r="192" ht="9" customHeight="1" s="2885">
      <c r="A192" s="2634" t="n"/>
      <c r="C192" s="26" t="n"/>
      <c r="D192" s="26" t="n"/>
      <c r="E192" s="3187" t="n"/>
      <c r="F192" s="3304" t="n"/>
      <c r="G192" s="3187" t="n"/>
      <c r="H192" s="3304" t="n"/>
      <c r="I192" s="3187" t="n"/>
      <c r="J192" s="3304" t="n"/>
      <c r="K192" s="3187" t="n"/>
      <c r="L192" s="3304" t="n"/>
      <c r="M192" s="3187" t="n"/>
      <c r="N192" s="3304" t="n"/>
      <c r="O192" s="3187" t="n"/>
      <c r="P192" s="3304" t="n"/>
      <c r="Q192" s="3187" t="n"/>
      <c r="R192" s="3304" t="n"/>
      <c r="S192" s="3304" t="n"/>
      <c r="T192" s="3187" t="n"/>
      <c r="U192" s="3304" t="n"/>
      <c r="V192" s="3187" t="n"/>
      <c r="W192" s="3304" t="n"/>
      <c r="X192" s="3187" t="n"/>
      <c r="Y192" s="3304" t="n"/>
      <c r="Z192" s="3304" t="n"/>
      <c r="AA192" s="26" t="n"/>
      <c r="AB192" s="26" t="n"/>
      <c r="AJ192" s="3193" t="n"/>
    </row>
    <row r="193" hidden="1" outlineLevel="1" s="2885">
      <c r="A193" s="2634" t="n"/>
      <c r="C193" s="26" t="n"/>
      <c r="D193" s="171" t="n"/>
      <c r="E193" s="3187" t="n"/>
      <c r="F193" s="3305" t="n"/>
      <c r="G193" s="3187" t="n"/>
      <c r="H193" s="3305" t="n"/>
      <c r="I193" s="3187" t="n"/>
      <c r="J193" s="3305" t="n"/>
      <c r="K193" s="3187" t="n"/>
      <c r="L193" s="3305" t="n"/>
      <c r="M193" s="3187" t="n"/>
      <c r="N193" s="3305" t="n"/>
      <c r="O193" s="3187" t="n"/>
      <c r="P193" s="3305" t="n"/>
      <c r="Q193" s="3187" t="n"/>
      <c r="R193" s="3305" t="n"/>
      <c r="S193" s="3305" t="n"/>
      <c r="T193" s="3187" t="n"/>
      <c r="U193" s="3305" t="n"/>
      <c r="V193" s="3187" t="n"/>
      <c r="W193" s="3305" t="n"/>
      <c r="X193" s="3187" t="n"/>
      <c r="Y193" s="3305" t="n"/>
      <c r="Z193" s="3305" t="n"/>
      <c r="AA193" s="26" t="n"/>
      <c r="AB193" s="26" t="n"/>
      <c r="AJ193" s="3193" t="n"/>
    </row>
    <row r="194" hidden="1" outlineLevel="1" s="2885">
      <c r="A194" s="2634" t="n"/>
      <c r="C194" s="26" t="n"/>
      <c r="D194" s="83" t="n"/>
      <c r="E194" s="3286" t="n"/>
      <c r="F194" s="3270" t="n"/>
      <c r="G194" s="3286" t="n"/>
      <c r="H194" s="3270" t="n"/>
      <c r="I194" s="3286" t="n"/>
      <c r="J194" s="3270" t="n"/>
      <c r="K194" s="3286" t="n"/>
      <c r="L194" s="3270" t="n"/>
      <c r="M194" s="3286" t="n"/>
      <c r="N194" s="3270" t="n"/>
      <c r="O194" s="3286" t="n"/>
      <c r="P194" s="3270" t="n"/>
      <c r="Q194" s="3286" t="n"/>
      <c r="R194" s="3270" t="n"/>
      <c r="S194" s="3270" t="n"/>
      <c r="T194" s="3286" t="n"/>
      <c r="U194" s="3270" t="n"/>
      <c r="V194" s="3286" t="n"/>
      <c r="W194" s="3270" t="n"/>
      <c r="X194" s="3286" t="n"/>
      <c r="Y194" s="3270" t="n"/>
      <c r="Z194" s="3270" t="n"/>
      <c r="AJ194" s="3193" t="n"/>
    </row>
    <row r="195" hidden="1" outlineLevel="1" s="2885">
      <c r="A195" s="2634" t="n"/>
      <c r="C195" s="26" t="n"/>
      <c r="D195" s="83" t="n"/>
      <c r="E195" s="3306" t="n"/>
      <c r="F195" s="3270" t="n"/>
      <c r="G195" s="3306" t="n"/>
      <c r="H195" s="3270" t="n"/>
      <c r="I195" s="3306" t="n"/>
      <c r="J195" s="3270" t="n"/>
      <c r="K195" s="3286" t="n"/>
      <c r="L195" s="3270" t="n"/>
      <c r="M195" s="3286" t="n"/>
      <c r="N195" s="3270" t="n"/>
      <c r="O195" s="3286" t="n"/>
      <c r="P195" s="3270" t="n"/>
      <c r="Q195" s="3286" t="n"/>
      <c r="R195" s="3270" t="n"/>
      <c r="S195" s="3270" t="n"/>
      <c r="T195" s="3306" t="n"/>
      <c r="U195" s="3270" t="n"/>
      <c r="V195" s="3306" t="n"/>
      <c r="W195" s="3270" t="n"/>
      <c r="X195" s="3306" t="n"/>
      <c r="Y195" s="3270" t="n"/>
      <c r="Z195" s="3270" t="n"/>
    </row>
    <row r="196" hidden="1" outlineLevel="1" s="2885">
      <c r="A196" s="2634" t="n"/>
      <c r="C196" s="26" t="n"/>
      <c r="D196" s="83" t="n"/>
      <c r="E196" s="3286" t="n"/>
      <c r="F196" s="3270" t="n"/>
      <c r="G196" s="3286" t="n"/>
      <c r="H196" s="3270" t="n"/>
      <c r="I196" s="3286" t="n"/>
      <c r="J196" s="3270" t="n"/>
      <c r="K196" s="3286" t="n"/>
      <c r="L196" s="3270" t="n"/>
      <c r="M196" s="3286" t="n"/>
      <c r="N196" s="3270" t="n"/>
      <c r="O196" s="3286" t="n"/>
      <c r="P196" s="3270" t="n"/>
      <c r="Q196" s="3286" t="n"/>
      <c r="R196" s="3270" t="n"/>
      <c r="S196" s="3270" t="n"/>
      <c r="T196" s="3286" t="n"/>
      <c r="U196" s="3270" t="n"/>
      <c r="V196" s="3286" t="n"/>
      <c r="W196" s="3270" t="n"/>
      <c r="X196" s="3286" t="n"/>
      <c r="Y196" s="3270" t="n"/>
      <c r="Z196" s="3270" t="n"/>
      <c r="AJ196" s="168" t="n"/>
    </row>
    <row r="197" hidden="1" outlineLevel="1" s="2885">
      <c r="A197" s="2634" t="n"/>
      <c r="C197" s="26" t="n"/>
      <c r="D197" s="83" t="n"/>
      <c r="E197" s="3286" t="n"/>
      <c r="F197" s="3270" t="n"/>
      <c r="G197" s="3286" t="n"/>
      <c r="H197" s="3270" t="n"/>
      <c r="I197" s="3286" t="n"/>
      <c r="J197" s="3270" t="n"/>
      <c r="K197" s="3286" t="n"/>
      <c r="L197" s="3270" t="n"/>
      <c r="M197" s="3286" t="n"/>
      <c r="N197" s="3270" t="n"/>
      <c r="O197" s="3286" t="n"/>
      <c r="P197" s="3270" t="n"/>
      <c r="Q197" s="3286" t="n"/>
      <c r="R197" s="3270" t="n"/>
      <c r="S197" s="3270" t="n"/>
      <c r="T197" s="3286" t="n"/>
      <c r="U197" s="3270" t="n"/>
      <c r="V197" s="3286" t="n"/>
      <c r="W197" s="3270" t="n"/>
      <c r="X197" s="3286" t="n"/>
      <c r="Y197" s="3270" t="n"/>
      <c r="Z197" s="3270" t="n"/>
    </row>
    <row r="198" collapsed="1" s="2885">
      <c r="A198" s="2634" t="n"/>
    </row>
    <row r="199">
      <c r="A199" s="2634" t="n"/>
      <c r="E199" s="3308" t="n"/>
      <c r="F199" s="1068" t="n"/>
      <c r="G199" s="3307" t="n"/>
      <c r="H199" s="1068" t="n"/>
      <c r="I199" s="3307" t="n"/>
      <c r="J199" s="616" t="n"/>
      <c r="K199" s="3308" t="n"/>
      <c r="L199" s="1068" t="n"/>
      <c r="M199" s="3308" t="n"/>
      <c r="N199" s="1068" t="n"/>
      <c r="O199" s="3308" t="n"/>
      <c r="P199" s="1068" t="n"/>
      <c r="Q199" s="3308" t="n"/>
      <c r="R199" s="1068" t="n"/>
      <c r="S199" s="1068" t="n"/>
      <c r="T199" s="3308" t="n"/>
      <c r="U199" s="1068" t="n"/>
      <c r="V199" s="3308" t="n"/>
    </row>
    <row r="200">
      <c r="A200" s="2634" t="n"/>
    </row>
    <row r="201">
      <c r="A201" s="2634" t="n"/>
      <c r="V201" s="3209" t="n"/>
    </row>
    <row r="202">
      <c r="A202" s="2634" t="n"/>
    </row>
    <row r="203">
      <c r="A203" s="2634" t="n"/>
    </row>
    <row r="204">
      <c r="A204" s="2634" t="n"/>
    </row>
    <row r="205">
      <c r="A205" s="2634" t="n"/>
    </row>
    <row r="206">
      <c r="A206" s="2634" t="n"/>
    </row>
    <row r="207">
      <c r="A207" s="2634" t="n"/>
    </row>
    <row r="208">
      <c r="A208" s="2634" t="n"/>
    </row>
    <row r="209">
      <c r="A209" s="2634" t="n"/>
    </row>
    <row r="210">
      <c r="A210" s="2634" t="n"/>
    </row>
    <row r="211">
      <c r="A211" s="2634" t="n"/>
    </row>
    <row r="212">
      <c r="A212" s="2634" t="n"/>
    </row>
    <row r="213">
      <c r="A213" s="2634" t="n"/>
    </row>
    <row r="214">
      <c r="A214" s="2634" t="n"/>
    </row>
    <row r="215">
      <c r="A215" s="2634" t="n"/>
    </row>
    <row r="216">
      <c r="A216" s="2634" t="n"/>
    </row>
    <row r="217">
      <c r="A217" s="2634" t="n"/>
    </row>
    <row r="218">
      <c r="A218" s="2634" t="n"/>
    </row>
    <row r="219">
      <c r="A219" s="2634" t="n"/>
    </row>
    <row r="220">
      <c r="A220" s="2634" t="n"/>
    </row>
    <row r="221">
      <c r="A221" s="2634" t="n"/>
    </row>
    <row r="222">
      <c r="A222" s="2634" t="n"/>
    </row>
    <row r="223">
      <c r="A223" s="2634" t="n"/>
    </row>
    <row r="224">
      <c r="A224" s="2634" t="n"/>
    </row>
    <row r="225">
      <c r="A225" s="2634" t="n"/>
    </row>
    <row r="226">
      <c r="A226" s="2634" t="n"/>
    </row>
    <row r="227">
      <c r="A227" s="2634" t="n"/>
    </row>
    <row r="228">
      <c r="A228" s="2634" t="n"/>
    </row>
    <row r="229">
      <c r="A229" s="2634" t="n"/>
    </row>
    <row r="230">
      <c r="A230" s="2634" t="n"/>
    </row>
    <row r="231">
      <c r="A231" s="2634" t="n"/>
    </row>
    <row r="232">
      <c r="A232" s="2634" t="n"/>
    </row>
    <row r="233">
      <c r="A233" s="2634" t="n"/>
    </row>
    <row r="234">
      <c r="A234" s="2634" t="n"/>
    </row>
    <row r="235">
      <c r="A235" s="2634" t="n"/>
    </row>
    <row r="236">
      <c r="A236" s="2634" t="n"/>
    </row>
    <row r="237">
      <c r="A237" s="2634" t="n"/>
    </row>
    <row r="238">
      <c r="A238" s="2634" t="n"/>
    </row>
    <row r="239">
      <c r="A239" s="2634" t="n"/>
    </row>
    <row r="240">
      <c r="A240" s="2634" t="n"/>
    </row>
    <row r="241">
      <c r="A241" s="2634" t="n"/>
    </row>
    <row r="242">
      <c r="A242" s="2634" t="n"/>
    </row>
    <row r="243">
      <c r="A243" s="2634" t="n"/>
    </row>
    <row r="244">
      <c r="A244" s="2634" t="n"/>
    </row>
    <row r="245">
      <c r="A245" s="2634" t="n"/>
    </row>
    <row r="246">
      <c r="A246" s="2634" t="n"/>
    </row>
    <row r="247">
      <c r="A247" s="2634" t="n"/>
    </row>
    <row r="248">
      <c r="A248" s="2634" t="n"/>
    </row>
    <row r="249">
      <c r="A249" s="2634" t="n"/>
    </row>
    <row r="250">
      <c r="A250" s="2634" t="n"/>
    </row>
    <row r="251">
      <c r="A251" s="2634" t="n"/>
    </row>
    <row r="252">
      <c r="A252" s="2634" t="n"/>
    </row>
    <row r="253">
      <c r="A253" s="2634" t="n"/>
    </row>
    <row r="254">
      <c r="A254" s="2634" t="n"/>
    </row>
    <row r="255">
      <c r="A255" s="2634" t="n"/>
    </row>
    <row r="256">
      <c r="A256" s="2634" t="n"/>
    </row>
    <row r="257">
      <c r="A257" s="2634" t="n"/>
    </row>
    <row r="258">
      <c r="A258" s="2634" t="n"/>
    </row>
    <row r="259">
      <c r="A259" s="2634" t="n"/>
    </row>
    <row r="260">
      <c r="A260" s="2634" t="n"/>
    </row>
    <row r="261">
      <c r="A261" s="2634" t="n"/>
    </row>
    <row r="262">
      <c r="A262" s="2634" t="n"/>
    </row>
    <row r="263">
      <c r="A263" s="2634" t="n"/>
    </row>
    <row r="264">
      <c r="A264" s="2634" t="n"/>
    </row>
    <row r="265">
      <c r="A265" s="2634" t="n"/>
    </row>
    <row r="266">
      <c r="A266" s="2634" t="n"/>
    </row>
    <row r="267">
      <c r="A267" s="2634" t="n"/>
    </row>
    <row r="268">
      <c r="A268" s="2634" t="n"/>
    </row>
    <row r="269">
      <c r="A269" s="2634" t="n"/>
    </row>
    <row r="270">
      <c r="A270" s="2634" t="n"/>
    </row>
    <row r="271">
      <c r="A271" s="2634" t="n"/>
    </row>
    <row r="272">
      <c r="A272" s="2634" t="n"/>
    </row>
    <row r="273">
      <c r="A273" s="2634" t="n"/>
    </row>
    <row r="274">
      <c r="A274" s="2634" t="n"/>
    </row>
    <row r="275">
      <c r="A275" s="2634" t="n"/>
    </row>
    <row r="276">
      <c r="A276" s="2634" t="n"/>
    </row>
    <row r="277">
      <c r="A277" s="2634" t="n"/>
    </row>
    <row r="278">
      <c r="A278" s="2634" t="n"/>
    </row>
    <row r="279">
      <c r="A279" s="2634" t="n"/>
    </row>
    <row r="280">
      <c r="A280" s="2634" t="n"/>
    </row>
    <row r="281">
      <c r="A281" s="2634" t="n"/>
    </row>
    <row r="282">
      <c r="A282" s="2634" t="n"/>
    </row>
    <row r="283">
      <c r="A283" s="2634" t="n"/>
    </row>
    <row r="284">
      <c r="A284" s="2634" t="n"/>
    </row>
    <row r="285">
      <c r="A285" s="2634" t="n"/>
    </row>
    <row r="286">
      <c r="A286" s="2634" t="n"/>
    </row>
    <row r="287">
      <c r="A287" s="2634" t="n"/>
    </row>
    <row r="288">
      <c r="A288" s="2634" t="n"/>
    </row>
    <row r="289">
      <c r="A289" s="2634" t="n"/>
    </row>
    <row r="290">
      <c r="A290" s="2634" t="n"/>
    </row>
    <row r="291">
      <c r="A291" s="2634" t="n"/>
    </row>
    <row r="292">
      <c r="A292" s="2634" t="n"/>
    </row>
    <row r="293">
      <c r="A293" s="2634" t="n"/>
    </row>
    <row r="294">
      <c r="A294" s="2634" t="n"/>
    </row>
    <row r="295">
      <c r="A295" s="2634" t="n"/>
    </row>
    <row r="296">
      <c r="A296" s="2634" t="n"/>
    </row>
    <row r="297">
      <c r="A297" s="2634" t="n"/>
    </row>
    <row r="298">
      <c r="A298" s="2634" t="n"/>
    </row>
    <row r="299">
      <c r="A299" s="2634" t="n"/>
    </row>
    <row r="300">
      <c r="A300" s="2634" t="n"/>
    </row>
    <row r="301">
      <c r="A301" s="2634" t="n"/>
    </row>
    <row r="302">
      <c r="A302" s="2634" t="n"/>
    </row>
    <row r="303">
      <c r="A303" s="2634" t="n"/>
    </row>
    <row r="304">
      <c r="A304" s="2634" t="n"/>
    </row>
    <row r="305">
      <c r="A305" s="2634" t="n"/>
    </row>
    <row r="306">
      <c r="A306" s="2634" t="n"/>
    </row>
    <row r="307">
      <c r="A307" s="2634" t="n"/>
    </row>
    <row r="308">
      <c r="A308" s="2634" t="n"/>
    </row>
    <row r="309">
      <c r="A309" s="2634" t="n"/>
    </row>
    <row r="310">
      <c r="A310" s="2634" t="n"/>
    </row>
    <row r="311">
      <c r="A311" s="2634" t="n"/>
    </row>
    <row r="312">
      <c r="A312" s="2634" t="n"/>
    </row>
    <row r="313">
      <c r="A313" s="2634" t="n"/>
    </row>
    <row r="314">
      <c r="A314" s="2634" t="n"/>
    </row>
    <row r="315">
      <c r="A315" s="2634" t="n"/>
    </row>
    <row r="316">
      <c r="A316" s="2634" t="n"/>
    </row>
    <row r="2368">
      <c r="D2368" s="1855" t="n"/>
    </row>
    <row r="2369">
      <c r="D2369" s="1853" t="n"/>
    </row>
    <row r="2370">
      <c r="D2370" s="1853" t="n"/>
    </row>
    <row r="2371">
      <c r="D2371" s="1853" t="n"/>
    </row>
    <row r="2372">
      <c r="D2372" s="1853" t="n"/>
    </row>
    <row r="2373">
      <c r="D2373" s="1855" t="n"/>
    </row>
    <row r="2374">
      <c r="D2374" s="1853" t="n"/>
    </row>
    <row r="2375">
      <c r="D2375" s="1853" t="n"/>
    </row>
    <row r="2376">
      <c r="D2376" s="1853" t="n"/>
    </row>
    <row r="2377">
      <c r="D2377" s="1853" t="n"/>
    </row>
    <row r="2378" ht="15" customHeight="1" s="2885">
      <c r="D2378" s="1854" t="n"/>
    </row>
    <row r="2379">
      <c r="D2379" s="1853" t="n"/>
    </row>
    <row r="2380">
      <c r="D2380" s="1853" t="n"/>
    </row>
    <row r="2381">
      <c r="D2381" s="1853" t="n"/>
    </row>
    <row r="2382">
      <c r="D2382" s="1853" t="n"/>
    </row>
    <row r="2383" ht="15" customHeight="1" s="2885">
      <c r="D2383" s="1854" t="n"/>
    </row>
    <row r="2384" ht="15" customHeight="1" s="2885">
      <c r="D2384" s="1852" t="n"/>
    </row>
    <row r="2385">
      <c r="D2385" s="3297" t="n"/>
    </row>
    <row r="2387" ht="15" customHeight="1" s="2885">
      <c r="D2387" s="1854" t="n"/>
    </row>
    <row r="2388">
      <c r="D2388" s="1853" t="n"/>
    </row>
    <row r="2389">
      <c r="D2389" s="1853" t="n"/>
    </row>
    <row r="2390">
      <c r="D2390" s="1853" t="n"/>
    </row>
    <row r="2391">
      <c r="D2391" s="1853" t="n"/>
    </row>
    <row r="2392">
      <c r="D2392" s="1853" t="n"/>
    </row>
    <row r="2393">
      <c r="D2393" s="1853" t="n"/>
    </row>
    <row r="2394">
      <c r="D2394" s="1853" t="n"/>
    </row>
    <row r="2395">
      <c r="D2395" s="1853" t="n"/>
    </row>
    <row r="2396">
      <c r="D2396" s="1853" t="n"/>
    </row>
    <row r="2397">
      <c r="D2397" s="1853" t="n"/>
    </row>
    <row r="2398">
      <c r="D2398" s="1853" t="n"/>
    </row>
    <row r="2399">
      <c r="D2399" s="1853" t="n"/>
    </row>
    <row r="2400">
      <c r="D2400" s="1853" t="n"/>
    </row>
    <row r="2401">
      <c r="D2401" s="3297" t="n"/>
    </row>
    <row r="2402">
      <c r="D2402" s="42" t="n"/>
    </row>
    <row r="2403">
      <c r="D2403" s="3297" t="n"/>
    </row>
    <row r="2405" ht="15" customHeight="1" s="2885">
      <c r="D2405" s="35" t="n"/>
    </row>
    <row r="2406">
      <c r="D2406" s="41" t="n"/>
    </row>
    <row r="2407">
      <c r="D2407" s="41" t="n"/>
    </row>
    <row r="2408">
      <c r="D2408" s="33" t="n"/>
    </row>
    <row r="2409">
      <c r="D2409" s="3297" t="n"/>
    </row>
    <row r="2410" ht="15" customHeight="1" s="2885">
      <c r="D2410" s="35" t="n"/>
    </row>
    <row r="2411">
      <c r="D2411" s="41" t="n"/>
    </row>
    <row r="2412">
      <c r="D2412" s="41" t="n"/>
    </row>
    <row r="2413">
      <c r="D2413" s="33" t="n"/>
    </row>
    <row r="2414">
      <c r="D2414" s="3297" t="n"/>
    </row>
    <row r="2415">
      <c r="D2415" s="41" t="n"/>
    </row>
    <row r="2416">
      <c r="D2416" s="3297" t="n"/>
    </row>
    <row r="2417">
      <c r="D2417" s="26" t="n"/>
    </row>
    <row r="2419" ht="20" customHeight="1" s="2885">
      <c r="C2419" s="3920" t="n"/>
    </row>
    <row r="2420">
      <c r="D2420" s="3905" t="n"/>
      <c r="S2420" s="3905" t="n"/>
      <c r="T2420" s="3905" t="n"/>
      <c r="U2420" s="3905" t="n"/>
    </row>
    <row r="2421">
      <c r="D2421" s="3917" t="n"/>
    </row>
    <row r="2422">
      <c r="D2422" s="3906" t="n"/>
      <c r="S2422" s="1591" t="n"/>
      <c r="T2422" s="1591" t="n"/>
      <c r="U2422" s="1591" t="n"/>
    </row>
    <row r="2423">
      <c r="D2423" s="3908" t="n"/>
      <c r="S2423" s="3909" t="n"/>
      <c r="T2423" s="3909" t="n"/>
      <c r="U2423" s="3909" t="n"/>
    </row>
    <row r="2424">
      <c r="D2424" s="3917" t="n"/>
    </row>
    <row r="2425">
      <c r="D2425" s="3906" t="n"/>
      <c r="S2425" s="1591" t="n"/>
      <c r="T2425" s="1591" t="n"/>
      <c r="U2425" s="1591" t="n"/>
    </row>
    <row r="2426">
      <c r="D2426" s="3906" t="n"/>
      <c r="S2426" s="1591" t="n"/>
      <c r="T2426" s="1591" t="n"/>
      <c r="U2426" s="1591" t="n"/>
    </row>
    <row r="2427">
      <c r="D2427" s="3906" t="n"/>
      <c r="S2427" s="1591" t="n"/>
      <c r="T2427" s="1591" t="n"/>
      <c r="U2427" s="1591" t="n"/>
    </row>
    <row r="2428">
      <c r="D2428" s="3906" t="n"/>
      <c r="S2428" s="1591" t="n"/>
      <c r="T2428" s="1591" t="n"/>
      <c r="U2428" s="1591" t="n"/>
    </row>
    <row r="2429">
      <c r="D2429" s="3906" t="n"/>
      <c r="S2429" s="1591" t="n"/>
      <c r="T2429" s="1591" t="n"/>
      <c r="U2429" s="1591" t="n"/>
    </row>
    <row r="2430">
      <c r="D2430" s="3906" t="n"/>
      <c r="S2430" s="1591" t="n"/>
      <c r="T2430" s="1591" t="n"/>
      <c r="U2430" s="1591" t="n"/>
    </row>
    <row r="2431">
      <c r="D2431" s="3906" t="n"/>
      <c r="S2431" s="1591" t="n"/>
      <c r="T2431" s="1591" t="n"/>
      <c r="U2431" s="1591" t="n"/>
    </row>
    <row r="2432">
      <c r="D2432" s="3908" t="n"/>
      <c r="S2432" s="3909" t="n"/>
      <c r="T2432" s="3909" t="n"/>
      <c r="U2432" s="3909" t="n"/>
    </row>
    <row r="2433">
      <c r="D2433" s="3906" t="n"/>
      <c r="S2433" s="1591" t="n"/>
      <c r="T2433" s="1591" t="n"/>
      <c r="U2433" s="1591" t="n"/>
    </row>
    <row r="2434">
      <c r="D2434" s="3906" t="n"/>
      <c r="S2434" s="1591" t="n"/>
      <c r="T2434" s="1591" t="n"/>
      <c r="U2434" s="1591" t="n"/>
    </row>
    <row r="2435">
      <c r="D2435" s="3906" t="n"/>
      <c r="S2435" s="1591" t="n"/>
      <c r="T2435" s="1591" t="n"/>
      <c r="U2435" s="1591" t="n"/>
    </row>
    <row r="2436">
      <c r="D2436" s="3906" t="n"/>
      <c r="S2436" s="1591" t="n"/>
      <c r="T2436" s="1591" t="n"/>
      <c r="U2436" s="1591" t="n"/>
    </row>
    <row r="2437">
      <c r="D2437" s="3906" t="n"/>
      <c r="S2437" s="1591" t="n"/>
      <c r="T2437" s="1591" t="n"/>
      <c r="U2437" s="1591" t="n"/>
    </row>
    <row r="2438">
      <c r="D2438" s="3908" t="n"/>
      <c r="S2438" s="3909" t="n"/>
      <c r="T2438" s="3909" t="n"/>
      <c r="U2438" s="3909" t="n"/>
    </row>
    <row r="2439">
      <c r="D2439" s="3906" t="n"/>
      <c r="S2439" s="1591" t="n"/>
      <c r="T2439" s="1591" t="n"/>
      <c r="U2439" s="1591" t="n"/>
    </row>
    <row r="2440">
      <c r="D2440" s="3906" t="n"/>
      <c r="S2440" s="1591" t="n"/>
      <c r="T2440" s="1591" t="n"/>
      <c r="U2440" s="1591" t="n"/>
    </row>
    <row r="2441">
      <c r="D2441" s="3906" t="n"/>
      <c r="S2441" s="1591" t="n"/>
      <c r="T2441" s="1591" t="n"/>
      <c r="U2441" s="1591" t="n"/>
    </row>
    <row r="2442">
      <c r="D2442" s="3906" t="n"/>
      <c r="S2442" s="1591" t="n"/>
      <c r="T2442" s="1591" t="n"/>
      <c r="U2442" s="1591" t="n"/>
    </row>
    <row r="2443">
      <c r="D2443" s="3908" t="n"/>
      <c r="S2443" s="3909" t="n"/>
      <c r="T2443" s="3909" t="n"/>
      <c r="U2443" s="3909" t="n"/>
    </row>
    <row r="2444">
      <c r="D2444" s="3908" t="n"/>
      <c r="S2444" s="3909" t="n"/>
      <c r="T2444" s="3909" t="n"/>
      <c r="U2444" s="3909" t="n"/>
    </row>
    <row r="2445">
      <c r="D2445" s="3917" t="n"/>
    </row>
    <row r="2446">
      <c r="D2446" s="3906" t="n"/>
      <c r="S2446" s="1591" t="n"/>
      <c r="T2446" s="1591" t="n"/>
      <c r="U2446" s="1591" t="n"/>
    </row>
    <row r="2447">
      <c r="D2447" s="3908" t="n"/>
      <c r="S2447" s="3909" t="n"/>
      <c r="T2447" s="3909" t="n"/>
      <c r="U2447" s="3909" t="n"/>
    </row>
    <row r="2448">
      <c r="D2448" s="3908" t="n"/>
      <c r="S2448" s="3909" t="n"/>
      <c r="T2448" s="3909" t="n"/>
      <c r="U2448" s="3909" t="n"/>
    </row>
    <row r="2449">
      <c r="D2449" s="3908" t="n"/>
      <c r="S2449" s="3909" t="n"/>
      <c r="T2449" s="3909" t="n"/>
      <c r="U2449" s="3909" t="n"/>
    </row>
    <row r="2450">
      <c r="D2450" s="3908" t="n"/>
      <c r="S2450" s="3909" t="n"/>
      <c r="T2450" s="3909" t="n"/>
      <c r="U2450" s="3909" t="n"/>
    </row>
    <row r="2451" ht="70" customHeight="1" s="2885">
      <c r="C2451" s="3910" t="n"/>
    </row>
  </sheetData>
  <mergeCells count="1">
    <mergeCell ref="C35:J35"/>
  </mergeCells>
  <dataValidations disablePrompts="1" count="2">
    <dataValidation sqref="AJ41:AJ55 AJ63 AJ111:AJ125 AJ180:AJ194" showDropDown="0" showInputMessage="1" showErrorMessage="1" allowBlank="1" type="list">
      <formula1>$AP$29:$AP$31</formula1>
    </dataValidation>
    <dataValidation sqref="AJ40 AJ62 AJ110 AJ179" showDropDown="0" showInputMessage="1" showErrorMessage="1" allowBlank="1" type="list">
      <formula1>$AP$28:$AP$31</formula1>
    </dataValidation>
  </dataValidations>
  <printOptions horizontalCentered="1"/>
  <pageMargins left="0.3543307086614174" right="0.3543307086614174" top="0.5118110236220472" bottom="0.3543307086614174" header="0.3149606299212598" footer="0.3149606299212598"/>
  <pageSetup orientation="landscape"/>
</worksheet>
</file>

<file path=xl/worksheets/sheet26.xml><?xml version="1.0" encoding="utf-8"?>
<worksheet xmlns="http://schemas.openxmlformats.org/spreadsheetml/2006/main">
  <sheetPr codeName="Sheet18">
    <tabColor theme="1"/>
    <outlinePr summaryBelow="1" summaryRight="1"/>
    <pageSetUpPr fitToPage="1"/>
  </sheetPr>
  <dimension ref="A2:AE62"/>
  <sheetViews>
    <sheetView workbookViewId="0">
      <selection activeCell="A1" sqref="A1"/>
    </sheetView>
  </sheetViews>
  <sheetFormatPr baseColWidth="8" defaultColWidth="8.46484375" defaultRowHeight="14.25" outlineLevelRow="1"/>
  <cols>
    <col width="0.46484375" customWidth="1" style="2885" min="1" max="3"/>
    <col width="34.46484375" bestFit="1" customWidth="1" style="2885" min="4" max="4"/>
    <col width="12.46484375" customWidth="1" style="2885" min="5" max="5"/>
    <col width="8.46484375" customWidth="1" style="2885" min="6" max="6"/>
    <col width="12.46484375" customWidth="1" style="2885" min="7" max="7"/>
    <col width="8.46484375" customWidth="1" style="2885" min="8" max="8"/>
    <col width="12.46484375" customWidth="1" style="2885" min="9" max="9"/>
    <col width="8.46484375" customWidth="1" style="2885" min="10" max="10"/>
    <col width="12.46484375" customWidth="1" style="2885" min="11" max="11"/>
    <col width="8.46484375" customWidth="1" style="2885" min="12" max="12"/>
    <col width="12.46484375" customWidth="1" style="2885" min="13" max="13"/>
    <col width="8.46484375" customWidth="1" style="2885" min="14" max="14"/>
    <col width="12.46484375" customWidth="1" style="2885" min="15" max="15"/>
    <col width="8.46484375" customWidth="1" style="2885" min="16" max="16"/>
    <col width="12.46484375" customWidth="1" style="2885" min="17" max="17"/>
    <col width="8.46484375" customWidth="1" style="2885" min="18" max="18"/>
    <col width="1.46484375" customWidth="1" style="2885" min="19" max="19"/>
    <col width="12.46484375" customWidth="1" style="2885" min="20" max="20"/>
    <col width="8.46484375" customWidth="1" style="2885" min="21" max="21"/>
    <col width="0.46484375" customWidth="1" style="2885" min="22" max="23"/>
    <col width="12.46484375" bestFit="1" customWidth="1" style="2885" min="24" max="24"/>
    <col width="11.46484375" bestFit="1" customWidth="1" style="2885" min="25" max="25"/>
    <col outlineLevel="1" width="8.46484375" customWidth="1" style="2885" min="42" max="42"/>
  </cols>
  <sheetData>
    <row r="1" ht="4.35" customHeight="1" s="2885"/>
    <row r="2" ht="4.35" customHeight="1" s="2885">
      <c r="I2" t="n">
        <v>1687</v>
      </c>
      <c r="K2" t="n">
        <v>1687</v>
      </c>
      <c r="M2" t="n">
        <v>1687</v>
      </c>
      <c r="O2" t="n">
        <v>1687</v>
      </c>
      <c r="Q2" t="n">
        <v>1687</v>
      </c>
    </row>
    <row r="3" ht="19.9" customHeight="1" s="2885" thickBot="1">
      <c r="C3" s="497" t="inlineStr">
        <is>
          <t>OPERATING STATEMENT SUMMARY</t>
        </is>
      </c>
      <c r="D3" s="497" t="n"/>
      <c r="E3" s="497" t="n"/>
      <c r="F3" s="497" t="n"/>
      <c r="G3" s="497" t="n"/>
      <c r="H3" s="497" t="n"/>
      <c r="I3" s="497" t="n"/>
      <c r="J3" s="497" t="n"/>
      <c r="K3" s="497" t="n"/>
      <c r="L3" s="497" t="n"/>
      <c r="M3" s="497" t="n"/>
      <c r="N3" s="497" t="n"/>
      <c r="O3" s="497" t="n"/>
      <c r="P3" s="497" t="n"/>
      <c r="Q3" s="497" t="n"/>
      <c r="R3" s="497" t="n"/>
      <c r="S3" s="497" t="n"/>
      <c r="T3" s="497" t="n"/>
      <c r="U3" s="967" t="n"/>
      <c r="V3" s="967">
        <f>Global!$G$7</f>
        <v/>
      </c>
      <c r="X3" s="2949">
        <f>'Rent Roll-Detailed'!$H$65</f>
        <v/>
      </c>
    </row>
    <row r="4" ht="20.1" customHeight="1" s="2885" thickBot="1" thickTop="1">
      <c r="V4" s="967">
        <f>#REF!</f>
        <v/>
      </c>
      <c r="X4" s="1147" t="n"/>
    </row>
    <row r="5" ht="20.1" customHeight="1" s="2885" thickTop="1">
      <c r="C5" s="27" t="n"/>
      <c r="D5" s="28" t="n"/>
      <c r="E5" s="1071" t="inlineStr">
        <is>
          <t>YE 2021</t>
        </is>
      </c>
      <c r="F5" s="1072" t="n"/>
      <c r="G5" s="1071" t="inlineStr">
        <is>
          <t>YE 2022</t>
        </is>
      </c>
      <c r="H5" s="1072" t="n"/>
      <c r="I5" s="1071" t="inlineStr">
        <is>
          <t>T-11 Ann</t>
        </is>
      </c>
      <c r="J5" s="1074" t="n"/>
      <c r="K5" s="1071" t="inlineStr">
        <is>
          <t>T-9</t>
        </is>
      </c>
      <c r="L5" s="1074" t="n"/>
      <c r="M5" s="1071" t="inlineStr">
        <is>
          <t>T-6</t>
        </is>
      </c>
      <c r="N5" s="1074" t="n"/>
      <c r="O5" s="1071" t="inlineStr">
        <is>
          <t>T-3</t>
        </is>
      </c>
      <c r="P5" s="1074" t="n"/>
      <c r="Q5" s="1071" t="inlineStr">
        <is>
          <t>T-1</t>
        </is>
      </c>
      <c r="R5" s="1074" t="n"/>
      <c r="S5" s="1157" t="n"/>
      <c r="T5" s="1073" t="inlineStr">
        <is>
          <t>Year 1</t>
        </is>
      </c>
      <c r="U5" s="1074" t="n"/>
      <c r="V5" s="26" t="n"/>
      <c r="W5" s="26" t="n"/>
      <c r="X5" s="1147" t="n"/>
    </row>
    <row r="6" ht="20.1" customHeight="1" s="2885">
      <c r="C6" s="27" t="n"/>
      <c r="D6" s="28" t="n"/>
      <c r="E6" s="154" t="inlineStr">
        <is>
          <t>Actual</t>
        </is>
      </c>
      <c r="F6" s="43" t="inlineStr">
        <is>
          <t>PSF</t>
        </is>
      </c>
      <c r="G6" s="154" t="inlineStr">
        <is>
          <t>Actual</t>
        </is>
      </c>
      <c r="H6" s="43" t="inlineStr">
        <is>
          <t>PSF</t>
        </is>
      </c>
      <c r="I6" s="154" t="inlineStr">
        <is>
          <t>Actual</t>
        </is>
      </c>
      <c r="J6" s="165" t="inlineStr">
        <is>
          <t>PSF</t>
        </is>
      </c>
      <c r="K6" s="154" t="inlineStr">
        <is>
          <t>Actual</t>
        </is>
      </c>
      <c r="L6" s="165" t="inlineStr">
        <is>
          <t>PSF</t>
        </is>
      </c>
      <c r="M6" s="154" t="inlineStr">
        <is>
          <t>Actual</t>
        </is>
      </c>
      <c r="N6" s="165" t="inlineStr">
        <is>
          <t>PSF</t>
        </is>
      </c>
      <c r="O6" s="154" t="inlineStr">
        <is>
          <t>Actual</t>
        </is>
      </c>
      <c r="P6" s="165" t="inlineStr">
        <is>
          <t>PSF</t>
        </is>
      </c>
      <c r="Q6" s="154" t="inlineStr">
        <is>
          <t>Actual</t>
        </is>
      </c>
      <c r="R6" s="165" t="inlineStr">
        <is>
          <t>PSF</t>
        </is>
      </c>
      <c r="S6" s="1158" t="n"/>
      <c r="T6" s="154" t="inlineStr">
        <is>
          <t>UW</t>
        </is>
      </c>
      <c r="U6" s="165" t="inlineStr">
        <is>
          <t>PSF</t>
        </is>
      </c>
      <c r="V6" s="26" t="n"/>
      <c r="W6" s="26" t="n"/>
      <c r="X6" s="1147" t="n"/>
    </row>
    <row r="7" ht="4.35" customHeight="1" s="2885">
      <c r="C7" s="34" t="n"/>
      <c r="D7" s="34" t="n"/>
      <c r="E7" s="155" t="n"/>
      <c r="F7" s="39" t="n"/>
      <c r="G7" s="155" t="n"/>
      <c r="H7" s="39" t="n"/>
      <c r="I7" s="155" t="n"/>
      <c r="J7" s="156" t="n"/>
      <c r="K7" s="155" t="n"/>
      <c r="L7" s="156" t="n"/>
      <c r="M7" s="155" t="n"/>
      <c r="N7" s="156" t="n"/>
      <c r="O7" s="155" t="n"/>
      <c r="P7" s="156" t="n"/>
      <c r="Q7" s="155" t="n"/>
      <c r="R7" s="156" t="n"/>
      <c r="S7" s="1159" t="n"/>
      <c r="T7" s="155" t="n"/>
      <c r="U7" s="156" t="n"/>
      <c r="V7" s="26" t="n"/>
      <c r="W7" s="26" t="n"/>
    </row>
    <row r="8" ht="15" customHeight="1" s="2885">
      <c r="C8" s="2643" t="n"/>
      <c r="D8" s="32" t="inlineStr">
        <is>
          <t>Income:</t>
        </is>
      </c>
      <c r="E8" s="157" t="n"/>
      <c r="F8" s="37" t="n"/>
      <c r="G8" s="157" t="n"/>
      <c r="H8" s="37" t="n"/>
      <c r="I8" s="157" t="n"/>
      <c r="J8" s="158" t="n"/>
      <c r="K8" s="157" t="n"/>
      <c r="L8" s="158" t="n"/>
      <c r="M8" s="157" t="n"/>
      <c r="N8" s="158" t="n"/>
      <c r="O8" s="157" t="n"/>
      <c r="P8" s="158" t="n"/>
      <c r="Q8" s="157" t="n"/>
      <c r="R8" s="158" t="n"/>
      <c r="S8" s="1160" t="n"/>
      <c r="T8" s="157" t="n"/>
      <c r="U8" s="158" t="n"/>
      <c r="V8" s="26" t="n"/>
      <c r="W8" s="26" t="n"/>
      <c r="X8" s="1147" t="n"/>
    </row>
    <row r="9" ht="15" customHeight="1" s="2885">
      <c r="C9" s="36" t="n"/>
      <c r="D9" s="42" t="inlineStr">
        <is>
          <t xml:space="preserve"> Potential Rental Income</t>
        </is>
      </c>
      <c r="E9" s="3237">
        <f>SUMIFS('18203 P&amp;Ls_Detailed'!$F:$F,'18203 P&amp;Ls_Detailed'!$D:$D,'18203 P&amp;Ls_Con'!$D9)</f>
        <v/>
      </c>
      <c r="F9" s="3291">
        <f>E9/$X$3</f>
        <v/>
      </c>
      <c r="G9" s="3237">
        <f>SUMIFS('18203 P&amp;Ls_Detailed'!$G:$G,'18203 P&amp;Ls_Detailed'!$D:$D,'18203 P&amp;Ls_Con'!$D9)</f>
        <v/>
      </c>
      <c r="H9" s="3291">
        <f>G9/$X$3</f>
        <v/>
      </c>
      <c r="I9" s="3237">
        <f>SUMIFS('18203 P&amp;Ls_Detailed'!$S:$S,'18203 P&amp;Ls_Detailed'!$D:$D,'18203 P&amp;Ls_Con'!$D9)</f>
        <v/>
      </c>
      <c r="J9" s="3238">
        <f>I9/$X$3</f>
        <v/>
      </c>
      <c r="K9" s="3237">
        <f>SUMIFS('18203 P&amp;Ls_Detailed'!$T:$T,'18203 P&amp;Ls_Detailed'!$D:$D,'18203 P&amp;Ls_Con'!$D9)</f>
        <v/>
      </c>
      <c r="L9" s="3238">
        <f>K9/$X$3</f>
        <v/>
      </c>
      <c r="M9" s="3237">
        <f>SUMIFS('18203 P&amp;Ls_Detailed'!$U:$U,'18203 P&amp;Ls_Detailed'!$D:$D,'18203 P&amp;Ls_Con'!$D9)</f>
        <v/>
      </c>
      <c r="N9" s="3238">
        <f>M9/$X$3</f>
        <v/>
      </c>
      <c r="O9" s="3237">
        <f>SUMIFS('18203 P&amp;Ls_Detailed'!$V:$V,'18203 P&amp;Ls_Detailed'!$D:$D,'18203 P&amp;Ls_Con'!$D9)</f>
        <v/>
      </c>
      <c r="P9" s="3238">
        <f>O9/$X$3</f>
        <v/>
      </c>
      <c r="Q9" s="3237">
        <f>SUMIFS('18203 P&amp;Ls_Detailed'!$W:$W,'18203 P&amp;Ls_Detailed'!$D:$D,'18203 P&amp;Ls_Con'!$D9)</f>
        <v/>
      </c>
      <c r="R9" s="3238">
        <f>Q9/$X$3</f>
        <v/>
      </c>
      <c r="S9" s="3332" t="n"/>
      <c r="T9" s="3237">
        <f>SUMIFS('Cash flow'!$C:$C,'Cash flow'!$A:$A,'18203 P&amp;Ls_Con'!$D9)</f>
        <v/>
      </c>
      <c r="U9" s="3238">
        <f>T9/$X$3</f>
        <v/>
      </c>
      <c r="V9" s="26" t="n"/>
      <c r="W9" s="26" t="n"/>
    </row>
    <row r="10" outlineLevel="1" ht="15" customHeight="1" s="2885">
      <c r="C10" s="36" t="n"/>
      <c r="D10" s="42" t="inlineStr">
        <is>
          <t xml:space="preserve"> Downtime Vacancy</t>
        </is>
      </c>
      <c r="E10" s="3237">
        <f>SUMIFS('18203 P&amp;Ls_Detailed'!$F:$F,'18203 P&amp;Ls_Detailed'!$D:$D,'18203 P&amp;Ls_Con'!$D10)</f>
        <v/>
      </c>
      <c r="F10" s="3291">
        <f>E10/$X$3</f>
        <v/>
      </c>
      <c r="G10" s="3237">
        <f>SUMIFS('18203 P&amp;Ls_Detailed'!$G:$G,'18203 P&amp;Ls_Detailed'!$D:$D,'18203 P&amp;Ls_Con'!$D10)</f>
        <v/>
      </c>
      <c r="H10" s="3291">
        <f>G10/$X$3</f>
        <v/>
      </c>
      <c r="I10" s="3237">
        <f>SUMIFS('18203 P&amp;Ls_Detailed'!$S:$S,'18203 P&amp;Ls_Detailed'!$D:$D,'18203 P&amp;Ls_Con'!$D10)</f>
        <v/>
      </c>
      <c r="J10" s="3238">
        <f>I10/$X$3</f>
        <v/>
      </c>
      <c r="K10" s="3237">
        <f>SUMIFS('18203 P&amp;Ls_Detailed'!$T:$T,'18203 P&amp;Ls_Detailed'!$D:$D,'18203 P&amp;Ls_Con'!$D10)</f>
        <v/>
      </c>
      <c r="L10" s="3238">
        <f>K10/$X$3</f>
        <v/>
      </c>
      <c r="M10" s="3237">
        <f>SUMIFS('18203 P&amp;Ls_Detailed'!$U:$U,'18203 P&amp;Ls_Detailed'!$D:$D,'18203 P&amp;Ls_Con'!$D10)</f>
        <v/>
      </c>
      <c r="N10" s="3238">
        <f>M10/$X$3</f>
        <v/>
      </c>
      <c r="O10" s="3237">
        <f>SUMIFS('18203 P&amp;Ls_Detailed'!$V:$V,'18203 P&amp;Ls_Detailed'!$D:$D,'18203 P&amp;Ls_Con'!$D10)</f>
        <v/>
      </c>
      <c r="P10" s="3238">
        <f>O10/$X$3</f>
        <v/>
      </c>
      <c r="Q10" s="3237">
        <f>SUMIFS('18203 P&amp;Ls_Detailed'!$W:$W,'18203 P&amp;Ls_Detailed'!$D:$D,'18203 P&amp;Ls_Con'!$D10)</f>
        <v/>
      </c>
      <c r="R10" s="3238">
        <f>Q10/$X$3</f>
        <v/>
      </c>
      <c r="S10" s="3332" t="n"/>
      <c r="T10" s="3237">
        <f>SUMIFS('Cash flow'!$C:$C,'Cash flow'!$A:$A,'18203 P&amp;Ls_Con'!$D10)</f>
        <v/>
      </c>
      <c r="U10" s="3238">
        <f>T10/$X$3</f>
        <v/>
      </c>
      <c r="V10" s="26" t="n"/>
      <c r="W10" s="26" t="n"/>
    </row>
    <row r="11" outlineLevel="1" ht="15" customHeight="1" s="2885">
      <c r="C11" s="36" t="n"/>
      <c r="D11" s="42" t="inlineStr">
        <is>
          <t xml:space="preserve"> Free Rent</t>
        </is>
      </c>
      <c r="E11" s="3237">
        <f>SUMIFS('18203 P&amp;Ls_Detailed'!$F:$F,'18203 P&amp;Ls_Detailed'!$D:$D,'18203 P&amp;Ls_Con'!$D11)</f>
        <v/>
      </c>
      <c r="F11" s="3291">
        <f>E11/$X$3</f>
        <v/>
      </c>
      <c r="G11" s="3237">
        <f>SUMIFS('18203 P&amp;Ls_Detailed'!$G:$G,'18203 P&amp;Ls_Detailed'!$D:$D,'18203 P&amp;Ls_Con'!$D11)</f>
        <v/>
      </c>
      <c r="H11" s="3291">
        <f>G11/$X$3</f>
        <v/>
      </c>
      <c r="I11" s="3237">
        <f>SUMIFS('18203 P&amp;Ls_Detailed'!$S:$S,'18203 P&amp;Ls_Detailed'!$D:$D,'18203 P&amp;Ls_Con'!$D11)</f>
        <v/>
      </c>
      <c r="J11" s="3238">
        <f>I11/$X$3</f>
        <v/>
      </c>
      <c r="K11" s="3237">
        <f>SUMIFS('18203 P&amp;Ls_Detailed'!$T:$T,'18203 P&amp;Ls_Detailed'!$D:$D,'18203 P&amp;Ls_Con'!$D11)</f>
        <v/>
      </c>
      <c r="L11" s="3238">
        <f>K11/$X$3</f>
        <v/>
      </c>
      <c r="M11" s="3237">
        <f>SUMIFS('18203 P&amp;Ls_Detailed'!$U:$U,'18203 P&amp;Ls_Detailed'!$D:$D,'18203 P&amp;Ls_Con'!$D11)</f>
        <v/>
      </c>
      <c r="N11" s="3238">
        <f>M11/$X$3</f>
        <v/>
      </c>
      <c r="O11" s="3237">
        <f>SUMIFS('18203 P&amp;Ls_Detailed'!$V:$V,'18203 P&amp;Ls_Detailed'!$D:$D,'18203 P&amp;Ls_Con'!$D11)</f>
        <v/>
      </c>
      <c r="P11" s="3238">
        <f>O11/$X$3</f>
        <v/>
      </c>
      <c r="Q11" s="3237">
        <f>SUMIFS('18203 P&amp;Ls_Detailed'!$W:$W,'18203 P&amp;Ls_Detailed'!$D:$D,'18203 P&amp;Ls_Con'!$D11)</f>
        <v/>
      </c>
      <c r="R11" s="3238">
        <f>Q11/$X$3</f>
        <v/>
      </c>
      <c r="S11" s="3332" t="n"/>
      <c r="T11" s="3237">
        <f>SUMIFS('Cash flow'!$C:$C,'Cash flow'!$A:$A,'18203 P&amp;Ls_Con'!$D11)</f>
        <v/>
      </c>
      <c r="U11" s="3238">
        <f>T11/$X$3</f>
        <v/>
      </c>
      <c r="V11" s="26" t="n"/>
      <c r="W11" s="26" t="n"/>
    </row>
    <row r="12" ht="15" customHeight="1" s="2885">
      <c r="C12" s="36" t="n"/>
      <c r="D12" s="33" t="inlineStr">
        <is>
          <t>Base Rental Income</t>
        </is>
      </c>
      <c r="E12" s="3246">
        <f>SUM(E9:E11)</f>
        <v/>
      </c>
      <c r="F12" s="3252">
        <f>E12/$X$3</f>
        <v/>
      </c>
      <c r="G12" s="3246">
        <f>SUM(G9:G11)</f>
        <v/>
      </c>
      <c r="H12" s="3252">
        <f>G12/$X$3</f>
        <v/>
      </c>
      <c r="I12" s="3246">
        <f>SUM(I9:I11)</f>
        <v/>
      </c>
      <c r="J12" s="3247">
        <f>I12/$X$3</f>
        <v/>
      </c>
      <c r="K12" s="3246">
        <f>SUM(K9:K11)</f>
        <v/>
      </c>
      <c r="L12" s="3247">
        <f>K12/$X$3</f>
        <v/>
      </c>
      <c r="M12" s="3246">
        <f>SUM(M9:M11)</f>
        <v/>
      </c>
      <c r="N12" s="3247">
        <f>M12/$X$3</f>
        <v/>
      </c>
      <c r="O12" s="3246">
        <f>SUM(O9:O11)</f>
        <v/>
      </c>
      <c r="P12" s="3247">
        <f>O12/$X$3</f>
        <v/>
      </c>
      <c r="Q12" s="3246">
        <f>SUM(Q9:Q11)</f>
        <v/>
      </c>
      <c r="R12" s="3247">
        <f>Q12/$X$3</f>
        <v/>
      </c>
      <c r="S12" s="3333" t="n"/>
      <c r="T12" s="3246">
        <f>SUM(T9:T11)</f>
        <v/>
      </c>
      <c r="U12" s="3247">
        <f>T12/$X$3</f>
        <v/>
      </c>
      <c r="V12" s="26" t="n"/>
      <c r="W12" s="26" t="n"/>
    </row>
    <row r="13" outlineLevel="1" ht="15" customHeight="1" s="2885">
      <c r="C13" s="36" t="n"/>
      <c r="D13" s="42" t="inlineStr">
        <is>
          <t>Base Rental Step Revenue</t>
        </is>
      </c>
      <c r="E13" s="3237">
        <f>SUMIFS('18203 P&amp;Ls_Detailed'!$F:$F,'18203 P&amp;Ls_Detailed'!$D:$D,'18203 P&amp;Ls_Con'!$D13)</f>
        <v/>
      </c>
      <c r="F13" s="3291">
        <f>E13/$X$3</f>
        <v/>
      </c>
      <c r="G13" s="3237">
        <f>SUMIFS('18203 P&amp;Ls_Detailed'!$G:$G,'18203 P&amp;Ls_Detailed'!$D:$D,'18203 P&amp;Ls_Con'!$D13)</f>
        <v/>
      </c>
      <c r="H13" s="3291">
        <f>G13/$X$3</f>
        <v/>
      </c>
      <c r="I13" s="3237">
        <f>SUMIFS('18203 P&amp;Ls_Detailed'!$S:$S,'18203 P&amp;Ls_Detailed'!$D:$D,'18203 P&amp;Ls_Con'!$D13)</f>
        <v/>
      </c>
      <c r="J13" s="3238">
        <f>I13/$X$3</f>
        <v/>
      </c>
      <c r="K13" s="3237">
        <f>SUMIFS('18203 P&amp;Ls_Detailed'!$T:$T,'18203 P&amp;Ls_Detailed'!$D:$D,'18203 P&amp;Ls_Con'!$D13)</f>
        <v/>
      </c>
      <c r="L13" s="3238">
        <f>K13/$X$3</f>
        <v/>
      </c>
      <c r="M13" s="3237">
        <f>SUMIFS('18203 P&amp;Ls_Detailed'!$U:$U,'18203 P&amp;Ls_Detailed'!$D:$D,'18203 P&amp;Ls_Con'!$D13)</f>
        <v/>
      </c>
      <c r="N13" s="3238">
        <f>M13/$X$3</f>
        <v/>
      </c>
      <c r="O13" s="3237">
        <f>SUMIFS('18203 P&amp;Ls_Detailed'!$V:$V,'18203 P&amp;Ls_Detailed'!$D:$D,'18203 P&amp;Ls_Con'!$D13)</f>
        <v/>
      </c>
      <c r="P13" s="3238">
        <f>O13/$X$3</f>
        <v/>
      </c>
      <c r="Q13" s="3237">
        <f>SUMIFS('18203 P&amp;Ls_Detailed'!$W:$W,'18203 P&amp;Ls_Detailed'!$D:$D,'18203 P&amp;Ls_Con'!$D13)</f>
        <v/>
      </c>
      <c r="R13" s="3238">
        <f>Q13/$X$3</f>
        <v/>
      </c>
      <c r="S13" s="3332" t="n"/>
      <c r="T13" s="3237">
        <f>SUMIFS('Cash flow'!$C:$C,'Cash flow'!$A:$A,'18203 P&amp;Ls_Con'!$D13)</f>
        <v/>
      </c>
      <c r="U13" s="3238">
        <f>T13/$X$3</f>
        <v/>
      </c>
      <c r="V13" s="26" t="n"/>
      <c r="W13" s="26" t="n"/>
    </row>
    <row r="14" ht="15" customHeight="1" s="2885">
      <c r="C14" s="36" t="n"/>
      <c r="D14" s="42" t="inlineStr">
        <is>
          <t>Total Recovery Income</t>
        </is>
      </c>
      <c r="E14" s="3237">
        <f>SUMIFS('18203 P&amp;Ls_Detailed'!$F:$F,'18203 P&amp;Ls_Detailed'!$D:$D,'18203 P&amp;Ls_Con'!$D14)</f>
        <v/>
      </c>
      <c r="F14" s="3291">
        <f>E14/$X$3</f>
        <v/>
      </c>
      <c r="G14" s="3237">
        <f>SUMIFS('18203 P&amp;Ls_Detailed'!$G:$G,'18203 P&amp;Ls_Detailed'!$D:$D,'18203 P&amp;Ls_Con'!$D14)</f>
        <v/>
      </c>
      <c r="H14" s="3291">
        <f>G14/$X$3</f>
        <v/>
      </c>
      <c r="I14" s="3237">
        <f>SUMIFS('18203 P&amp;Ls_Detailed'!$S:$S,'18203 P&amp;Ls_Detailed'!$D:$D,'18203 P&amp;Ls_Con'!$D14)</f>
        <v/>
      </c>
      <c r="J14" s="3238">
        <f>I14/$X$3</f>
        <v/>
      </c>
      <c r="K14" s="3237">
        <f>SUMIFS('18203 P&amp;Ls_Detailed'!$T:$T,'18203 P&amp;Ls_Detailed'!$D:$D,'18203 P&amp;Ls_Con'!$D14)</f>
        <v/>
      </c>
      <c r="L14" s="3238">
        <f>K14/$X$3</f>
        <v/>
      </c>
      <c r="M14" s="3237">
        <f>SUMIFS('18203 P&amp;Ls_Detailed'!$U:$U,'18203 P&amp;Ls_Detailed'!$D:$D,'18203 P&amp;Ls_Con'!$D14)</f>
        <v/>
      </c>
      <c r="N14" s="3238">
        <f>M14/$X$3</f>
        <v/>
      </c>
      <c r="O14" s="3237">
        <f>SUMIFS('18203 P&amp;Ls_Detailed'!$V:$V,'18203 P&amp;Ls_Detailed'!$D:$D,'18203 P&amp;Ls_Con'!$D14)</f>
        <v/>
      </c>
      <c r="P14" s="3238">
        <f>O14/$X$3</f>
        <v/>
      </c>
      <c r="Q14" s="3237">
        <f>SUMIFS('18203 P&amp;Ls_Detailed'!$W:$W,'18203 P&amp;Ls_Detailed'!$D:$D,'18203 P&amp;Ls_Con'!$D14)</f>
        <v/>
      </c>
      <c r="R14" s="3238">
        <f>Q14/$X$3</f>
        <v/>
      </c>
      <c r="S14" s="3332" t="n"/>
      <c r="T14" s="3237">
        <f>SUMIFS('Cash flow'!$C:$C,'Cash flow'!$A:$A,'18203 P&amp;Ls_Con'!$D14)</f>
        <v/>
      </c>
      <c r="U14" s="3238">
        <f>T14/$X$3</f>
        <v/>
      </c>
      <c r="V14" s="26" t="n"/>
      <c r="W14" s="26" t="n"/>
    </row>
    <row r="15" outlineLevel="1" ht="15" customHeight="1" s="2885">
      <c r="C15" s="36" t="n"/>
      <c r="D15" s="42" t="inlineStr">
        <is>
          <t>Misc. Income</t>
        </is>
      </c>
      <c r="E15" s="3237">
        <f>SUMIFS('18203 P&amp;Ls_Detailed'!$F:$F,'18203 P&amp;Ls_Detailed'!$D:$D,'18203 P&amp;Ls_Con'!$D15)</f>
        <v/>
      </c>
      <c r="F15" s="3291">
        <f>E15/$X$3</f>
        <v/>
      </c>
      <c r="G15" s="3237">
        <f>SUMIFS('18203 P&amp;Ls_Detailed'!$G:$G,'18203 P&amp;Ls_Detailed'!$D:$D,'18203 P&amp;Ls_Con'!$D15)</f>
        <v/>
      </c>
      <c r="H15" s="3291">
        <f>G15/$X$3</f>
        <v/>
      </c>
      <c r="I15" s="3237">
        <f>SUMIFS('18203 P&amp;Ls_Detailed'!$S:$S,'18203 P&amp;Ls_Detailed'!$D:$D,'18203 P&amp;Ls_Con'!$D15)</f>
        <v/>
      </c>
      <c r="J15" s="3238">
        <f>I15/$X$3</f>
        <v/>
      </c>
      <c r="K15" s="3237">
        <f>SUMIFS('18203 P&amp;Ls_Detailed'!$T:$T,'18203 P&amp;Ls_Detailed'!$D:$D,'18203 P&amp;Ls_Con'!$D15)</f>
        <v/>
      </c>
      <c r="L15" s="3238">
        <f>K15/$X$3</f>
        <v/>
      </c>
      <c r="M15" s="3237">
        <f>SUMIFS('18203 P&amp;Ls_Detailed'!$U:$U,'18203 P&amp;Ls_Detailed'!$D:$D,'18203 P&amp;Ls_Con'!$D15)</f>
        <v/>
      </c>
      <c r="N15" s="3238">
        <f>M15/$X$3</f>
        <v/>
      </c>
      <c r="O15" s="3237">
        <f>SUMIFS('18203 P&amp;Ls_Detailed'!$V:$V,'18203 P&amp;Ls_Detailed'!$D:$D,'18203 P&amp;Ls_Con'!$D15)</f>
        <v/>
      </c>
      <c r="P15" s="3238">
        <f>O15/$X$3</f>
        <v/>
      </c>
      <c r="Q15" s="3237">
        <f>SUMIFS('18203 P&amp;Ls_Detailed'!$W:$W,'18203 P&amp;Ls_Detailed'!$D:$D,'18203 P&amp;Ls_Con'!$D15)</f>
        <v/>
      </c>
      <c r="R15" s="3238">
        <f>Q15/$X$3</f>
        <v/>
      </c>
      <c r="S15" s="3332" t="n"/>
      <c r="T15" s="3237">
        <f>SUMIFS('Cash flow'!$C:$C,'Cash flow'!$A:$A,'18203 P&amp;Ls_Con'!$D15)</f>
        <v/>
      </c>
      <c r="U15" s="3238">
        <f>T15/$X$3</f>
        <v/>
      </c>
      <c r="V15" s="26" t="n"/>
      <c r="W15" s="26" t="n"/>
    </row>
    <row r="16" ht="15" customHeight="1" s="2885">
      <c r="C16" s="36" t="n"/>
      <c r="D16" s="33" t="inlineStr">
        <is>
          <t>Total Potential Gross Income</t>
        </is>
      </c>
      <c r="E16" s="3246">
        <f>SUM(E12:E15)</f>
        <v/>
      </c>
      <c r="F16" s="3252">
        <f>E16/$X$3</f>
        <v/>
      </c>
      <c r="G16" s="3246">
        <f>SUM(G12:G15)</f>
        <v/>
      </c>
      <c r="H16" s="3252">
        <f>G16/$X$3</f>
        <v/>
      </c>
      <c r="I16" s="3246">
        <f>SUM(I12:I15)</f>
        <v/>
      </c>
      <c r="J16" s="3247">
        <f>I16/$X$3</f>
        <v/>
      </c>
      <c r="K16" s="3246">
        <f>SUM(K12:K15)</f>
        <v/>
      </c>
      <c r="L16" s="3247">
        <f>K16/$X$3</f>
        <v/>
      </c>
      <c r="M16" s="3246">
        <f>SUM(M12:M15)</f>
        <v/>
      </c>
      <c r="N16" s="3247">
        <f>M16/$X$3</f>
        <v/>
      </c>
      <c r="O16" s="3246">
        <f>SUM(O12:O15)</f>
        <v/>
      </c>
      <c r="P16" s="3247">
        <f>O16/$X$3</f>
        <v/>
      </c>
      <c r="Q16" s="3246">
        <f>SUM(Q12:Q15)</f>
        <v/>
      </c>
      <c r="R16" s="3247">
        <f>Q16/$X$3</f>
        <v/>
      </c>
      <c r="S16" s="3333" t="n"/>
      <c r="T16" s="3246">
        <f>SUM(T12:T15)</f>
        <v/>
      </c>
      <c r="U16" s="3247">
        <f>T16/$X$3</f>
        <v/>
      </c>
      <c r="V16" s="26" t="n"/>
      <c r="W16" s="26" t="n"/>
      <c r="Y16" s="2946" t="n"/>
    </row>
    <row r="17" ht="15" customHeight="1" s="2885">
      <c r="C17" s="36" t="n"/>
      <c r="D17" s="42" t="inlineStr">
        <is>
          <t>Vacancy Loss</t>
        </is>
      </c>
      <c r="E17" s="3237">
        <f>SUMIFS('18203 P&amp;Ls_Detailed'!$F:$F,'18203 P&amp;Ls_Detailed'!$D:$D,'18203 P&amp;Ls_Con'!$D17)</f>
        <v/>
      </c>
      <c r="F17" s="3291">
        <f>E17/$X$3</f>
        <v/>
      </c>
      <c r="G17" s="3237">
        <f>SUMIFS('18203 P&amp;Ls_Detailed'!$G:$G,'18203 P&amp;Ls_Detailed'!$D:$D,'18203 P&amp;Ls_Con'!$D17)</f>
        <v/>
      </c>
      <c r="H17" s="3291">
        <f>G17/$X$3</f>
        <v/>
      </c>
      <c r="I17" s="3237">
        <f>SUMIFS('18203 P&amp;Ls_Detailed'!$S:$S,'18203 P&amp;Ls_Detailed'!$D:$D,'18203 P&amp;Ls_Con'!$D17)</f>
        <v/>
      </c>
      <c r="J17" s="3238">
        <f>I17/$X$3</f>
        <v/>
      </c>
      <c r="K17" s="3237">
        <f>SUMIFS('18203 P&amp;Ls_Detailed'!$T:$T,'18203 P&amp;Ls_Detailed'!$D:$D,'18203 P&amp;Ls_Con'!$D17)</f>
        <v/>
      </c>
      <c r="L17" s="3238">
        <f>K17/$X$3</f>
        <v/>
      </c>
      <c r="M17" s="3237">
        <f>SUMIFS('18203 P&amp;Ls_Detailed'!$U:$U,'18203 P&amp;Ls_Detailed'!$D:$D,'18203 P&amp;Ls_Con'!$D17)</f>
        <v/>
      </c>
      <c r="N17" s="3238">
        <f>M17/$X$3</f>
        <v/>
      </c>
      <c r="O17" s="3237">
        <f>SUMIFS('18203 P&amp;Ls_Detailed'!$V:$V,'18203 P&amp;Ls_Detailed'!$D:$D,'18203 P&amp;Ls_Con'!$D17)</f>
        <v/>
      </c>
      <c r="P17" s="3238">
        <f>O17/$X$3</f>
        <v/>
      </c>
      <c r="Q17" s="3237">
        <f>SUMIFS('18203 P&amp;Ls_Detailed'!$W:$W,'18203 P&amp;Ls_Detailed'!$D:$D,'18203 P&amp;Ls_Con'!$D17)</f>
        <v/>
      </c>
      <c r="R17" s="3238">
        <f>Q17/$X$3</f>
        <v/>
      </c>
      <c r="S17" s="3332" t="n"/>
      <c r="T17" s="3237">
        <f>SUMIFS('Cash flow'!$C:$C,'Cash flow'!$A:$A,'18203 P&amp;Ls_Con'!$D17)</f>
        <v/>
      </c>
      <c r="U17" s="3238">
        <f>T17/$X$3</f>
        <v/>
      </c>
      <c r="V17" s="26" t="n"/>
      <c r="W17" s="26" t="n"/>
      <c r="Y17" s="2946" t="n"/>
    </row>
    <row r="18" outlineLevel="1" ht="15" customHeight="1" s="2885">
      <c r="C18" s="36" t="n"/>
      <c r="D18" s="42" t="inlineStr">
        <is>
          <t xml:space="preserve"> Collection Loss</t>
        </is>
      </c>
      <c r="E18" s="3237">
        <f>SUMIFS('18203 P&amp;Ls_Detailed'!$F:$F,'18203 P&amp;Ls_Detailed'!$D:$D,'18203 P&amp;Ls_Con'!$D18)</f>
        <v/>
      </c>
      <c r="F18" s="3291">
        <f>E18/$X$3</f>
        <v/>
      </c>
      <c r="G18" s="3237">
        <f>SUMIFS('18203 P&amp;Ls_Detailed'!$G:$G,'18203 P&amp;Ls_Detailed'!$D:$D,'18203 P&amp;Ls_Con'!$D18)</f>
        <v/>
      </c>
      <c r="H18" s="3291">
        <f>G18/$X$3</f>
        <v/>
      </c>
      <c r="I18" s="3237">
        <f>SUMIFS('18203 P&amp;Ls_Detailed'!$S:$S,'18203 P&amp;Ls_Detailed'!$D:$D,'18203 P&amp;Ls_Con'!$D18)</f>
        <v/>
      </c>
      <c r="J18" s="3238">
        <f>I18/$X$3</f>
        <v/>
      </c>
      <c r="K18" s="3237">
        <f>SUMIFS('18203 P&amp;Ls_Detailed'!$T:$T,'18203 P&amp;Ls_Detailed'!$D:$D,'18203 P&amp;Ls_Con'!$D18)</f>
        <v/>
      </c>
      <c r="L18" s="3238">
        <f>K18/$X$3</f>
        <v/>
      </c>
      <c r="M18" s="3237">
        <f>SUMIFS('18203 P&amp;Ls_Detailed'!$U:$U,'18203 P&amp;Ls_Detailed'!$D:$D,'18203 P&amp;Ls_Con'!$D18)</f>
        <v/>
      </c>
      <c r="N18" s="3238">
        <f>M18/$X$3</f>
        <v/>
      </c>
      <c r="O18" s="3237">
        <f>SUMIFS('18203 P&amp;Ls_Detailed'!$V:$V,'18203 P&amp;Ls_Detailed'!$D:$D,'18203 P&amp;Ls_Con'!$D18)</f>
        <v/>
      </c>
      <c r="P18" s="3238">
        <f>O18/$X$3</f>
        <v/>
      </c>
      <c r="Q18" s="3237">
        <f>SUMIFS('18203 P&amp;Ls_Detailed'!$W:$W,'18203 P&amp;Ls_Detailed'!$D:$D,'18203 P&amp;Ls_Con'!$D18)</f>
        <v/>
      </c>
      <c r="R18" s="3238">
        <f>Q18/$X$3</f>
        <v/>
      </c>
      <c r="S18" s="3332" t="n"/>
      <c r="T18" s="3237">
        <f>SUMIFS('Cash flow'!$C:$C,'Cash flow'!$A:$A,'18203 P&amp;Ls_Con'!$D18)</f>
        <v/>
      </c>
      <c r="U18" s="3238">
        <f>T18/$X$3</f>
        <v/>
      </c>
      <c r="V18" s="26" t="n"/>
      <c r="W18" s="26" t="n"/>
    </row>
    <row r="19" ht="15" customHeight="1" s="2885" thickBot="1">
      <c r="C19" s="233" t="n"/>
      <c r="D19" s="3258" t="inlineStr">
        <is>
          <t>Total Income</t>
        </is>
      </c>
      <c r="E19" s="3259">
        <f>SUM(E16:E18)</f>
        <v/>
      </c>
      <c r="F19" s="3263">
        <f>E19/$X$3</f>
        <v/>
      </c>
      <c r="G19" s="3259">
        <f>SUM(G16:G18)</f>
        <v/>
      </c>
      <c r="H19" s="3263">
        <f>G19/$X$3</f>
        <v/>
      </c>
      <c r="I19" s="3259">
        <f>SUM(I16:I18)</f>
        <v/>
      </c>
      <c r="J19" s="3260">
        <f>I19/$X$3</f>
        <v/>
      </c>
      <c r="K19" s="3259">
        <f>SUM(K16:K18)</f>
        <v/>
      </c>
      <c r="L19" s="3260">
        <f>K19/$X$3</f>
        <v/>
      </c>
      <c r="M19" s="3259">
        <f>SUM(M16:M18)</f>
        <v/>
      </c>
      <c r="N19" s="3260">
        <f>M19/$X$3</f>
        <v/>
      </c>
      <c r="O19" s="3259">
        <f>SUM(O16:O18)</f>
        <v/>
      </c>
      <c r="P19" s="3260">
        <f>O19/$X$3</f>
        <v/>
      </c>
      <c r="Q19" s="3259">
        <f>SUM(Q16:Q18)</f>
        <v/>
      </c>
      <c r="R19" s="3260">
        <f>Q19/$X$3</f>
        <v/>
      </c>
      <c r="S19" s="3333" t="n"/>
      <c r="T19" s="3259">
        <f>SUM(T16:T18)</f>
        <v/>
      </c>
      <c r="U19" s="3260">
        <f>T19/$X$3</f>
        <v/>
      </c>
      <c r="V19" s="26" t="n"/>
      <c r="W19" s="26" t="n"/>
    </row>
    <row r="20" outlineLevel="1" ht="14.1" customFormat="1" customHeight="1" s="168" thickTop="1">
      <c r="C20" s="166" t="n"/>
      <c r="D20" s="167" t="inlineStr">
        <is>
          <t>% Increase/(Decrease)</t>
        </is>
      </c>
      <c r="E20" s="3264">
        <f>IFERROR(E19/#REF!-1,"")</f>
        <v/>
      </c>
      <c r="F20" s="3270" t="n"/>
      <c r="G20" s="3264">
        <f>IFERROR(G19/#REF!-1,"")</f>
        <v/>
      </c>
      <c r="H20" s="3270" t="n"/>
      <c r="I20" s="3264" t="n"/>
      <c r="J20" s="3265" t="n"/>
      <c r="K20" s="3264" t="n"/>
      <c r="L20" s="3265" t="n"/>
      <c r="M20" s="3264" t="n"/>
      <c r="N20" s="3265" t="n"/>
      <c r="O20" s="3264" t="n"/>
      <c r="P20" s="3265" t="n"/>
      <c r="Q20" s="3264" t="n"/>
      <c r="R20" s="3265" t="n"/>
      <c r="S20" s="3334" t="n"/>
      <c r="T20" s="3264">
        <f>T19/I19-1</f>
        <v/>
      </c>
      <c r="U20" s="3265" t="n"/>
      <c r="V20" s="52" t="n"/>
      <c r="W20" s="52" t="n"/>
    </row>
    <row r="21" ht="4.35" customHeight="1" s="2885">
      <c r="E21" s="3271" t="n"/>
      <c r="F21" s="3186" t="n"/>
      <c r="G21" s="3271" t="n"/>
      <c r="H21" s="3186" t="n"/>
      <c r="I21" s="3271" t="n"/>
      <c r="J21" s="3272" t="n"/>
      <c r="K21" s="3271" t="n"/>
      <c r="L21" s="3272" t="n"/>
      <c r="M21" s="3271" t="n"/>
      <c r="N21" s="3272" t="n"/>
      <c r="O21" s="3271" t="n"/>
      <c r="P21" s="3272" t="n"/>
      <c r="Q21" s="3271" t="n"/>
      <c r="R21" s="3272" t="n"/>
      <c r="S21" s="3335" t="n"/>
      <c r="T21" s="3271" t="n"/>
      <c r="U21" s="3272" t="n"/>
    </row>
    <row r="22" ht="15" customHeight="1" s="2885">
      <c r="C22" s="2643" t="n"/>
      <c r="D22" s="35" t="inlineStr">
        <is>
          <t>Expenses:</t>
        </is>
      </c>
      <c r="E22" s="3277" t="n"/>
      <c r="F22" s="3282" t="n"/>
      <c r="G22" s="3277" t="n"/>
      <c r="H22" s="3282" t="n"/>
      <c r="I22" s="3277" t="n"/>
      <c r="J22" s="3278" t="n"/>
      <c r="K22" s="3277" t="n"/>
      <c r="L22" s="3278" t="n"/>
      <c r="M22" s="3277" t="n"/>
      <c r="N22" s="3278" t="n"/>
      <c r="O22" s="3277" t="n"/>
      <c r="P22" s="3278" t="n"/>
      <c r="Q22" s="3277" t="n"/>
      <c r="R22" s="3278" t="n"/>
      <c r="S22" s="3333" t="n"/>
      <c r="T22" s="3277" t="n"/>
      <c r="U22" s="3278" t="n"/>
      <c r="V22" s="26" t="n"/>
      <c r="W22" s="26" t="n"/>
      <c r="X22" s="1131" t="inlineStr">
        <is>
          <t>ARGUS ASSUMPTIONS</t>
        </is>
      </c>
    </row>
    <row r="23" ht="15" customHeight="1" s="2885">
      <c r="A23" s="41" t="inlineStr">
        <is>
          <t>General &amp; Administrative</t>
        </is>
      </c>
      <c r="B23" t="inlineStr">
        <is>
          <t> </t>
        </is>
      </c>
      <c r="C23" s="31" t="n"/>
      <c r="D23" s="41" t="inlineStr">
        <is>
          <t>Security</t>
        </is>
      </c>
      <c r="E23" s="3237">
        <f>SUMIFS('18203 P&amp;Ls_Detailed'!$F:$F,'18203 P&amp;Ls_Detailed'!$D:$D,'18203 P&amp;Ls_Con'!$D23)</f>
        <v/>
      </c>
      <c r="F23" s="3291">
        <f>E23/$X$3</f>
        <v/>
      </c>
      <c r="G23" s="3237">
        <f>SUMIFS('18203 P&amp;Ls_Detailed'!$G:$G,'18203 P&amp;Ls_Detailed'!$D:$D,'18203 P&amp;Ls_Con'!$D23)</f>
        <v/>
      </c>
      <c r="H23" s="3291">
        <f>G23/$X$3</f>
        <v/>
      </c>
      <c r="I23" s="3237">
        <f>SUMIFS('18203 P&amp;Ls_Detailed'!$S:$S,'18203 P&amp;Ls_Detailed'!$D:$D,'18203 P&amp;Ls_Con'!$D23)</f>
        <v/>
      </c>
      <c r="J23" s="3238">
        <f>I23/$X$3</f>
        <v/>
      </c>
      <c r="K23" s="3237">
        <f>SUMIFS('18203 P&amp;Ls_Detailed'!$T:$T,'18203 P&amp;Ls_Detailed'!$D:$D,'18203 P&amp;Ls_Con'!$D23)</f>
        <v/>
      </c>
      <c r="L23" s="3238">
        <f>K23/$X$3</f>
        <v/>
      </c>
      <c r="M23" s="3237">
        <f>SUMIFS('18203 P&amp;Ls_Detailed'!$U:$U,'18203 P&amp;Ls_Detailed'!$D:$D,'18203 P&amp;Ls_Con'!$D23)</f>
        <v/>
      </c>
      <c r="N23" s="3238">
        <f>M23/$X$3</f>
        <v/>
      </c>
      <c r="O23" s="3237">
        <f>SUMIFS('18203 P&amp;Ls_Detailed'!$V:$V,'18203 P&amp;Ls_Detailed'!$D:$D,'18203 P&amp;Ls_Con'!$D23)</f>
        <v/>
      </c>
      <c r="P23" s="3238">
        <f>O23/$X$3</f>
        <v/>
      </c>
      <c r="Q23" s="3237">
        <f>SUMIFS('18203 P&amp;Ls_Detailed'!$W:$W,'18203 P&amp;Ls_Detailed'!$D:$D,'18203 P&amp;Ls_Con'!$D23)</f>
        <v/>
      </c>
      <c r="R23" s="3238">
        <f>Q23/$X$3</f>
        <v/>
      </c>
      <c r="S23" s="3332" t="n"/>
      <c r="T23" s="3237">
        <f>SUMIFS('Cash flow'!$C:$C,'Cash flow'!$A:$A,'18203 P&amp;Ls_Con'!$D23)</f>
        <v/>
      </c>
      <c r="U23" s="3238">
        <f>T23/$X$3</f>
        <v/>
      </c>
      <c r="V23" s="26" t="n"/>
      <c r="W23" s="26" t="n"/>
      <c r="X23" s="3336">
        <f>I23*1.03</f>
        <v/>
      </c>
      <c r="Y23" s="1129" t="inlineStr">
        <is>
          <t>--&gt; T-11 2023 grown 3%</t>
        </is>
      </c>
      <c r="AE23" s="1130" t="n"/>
    </row>
    <row r="24" ht="15" customHeight="1" s="2885">
      <c r="A24" s="41" t="inlineStr">
        <is>
          <t>Payroll</t>
        </is>
      </c>
      <c r="B24" t="inlineStr">
        <is>
          <t> </t>
        </is>
      </c>
      <c r="C24" s="31" t="n"/>
      <c r="D24" s="41" t="inlineStr">
        <is>
          <t>Pest Control</t>
        </is>
      </c>
      <c r="E24" s="3237">
        <f>SUMIFS('18203 P&amp;Ls_Detailed'!$F:$F,'18203 P&amp;Ls_Detailed'!$D:$D,'18203 P&amp;Ls_Con'!$D24)</f>
        <v/>
      </c>
      <c r="F24" s="3291">
        <f>E24/$X$3</f>
        <v/>
      </c>
      <c r="G24" s="3237">
        <f>SUMIFS('18203 P&amp;Ls_Detailed'!$G:$G,'18203 P&amp;Ls_Detailed'!$D:$D,'18203 P&amp;Ls_Con'!$D24)</f>
        <v/>
      </c>
      <c r="H24" s="3291">
        <f>G24/$X$3</f>
        <v/>
      </c>
      <c r="I24" s="3237">
        <f>SUMIFS('18203 P&amp;Ls_Detailed'!$S:$S,'18203 P&amp;Ls_Detailed'!$D:$D,'18203 P&amp;Ls_Con'!$D24)</f>
        <v/>
      </c>
      <c r="J24" s="3238">
        <f>I24/$X$3</f>
        <v/>
      </c>
      <c r="K24" s="3237">
        <f>SUMIFS('18203 P&amp;Ls_Detailed'!$T:$T,'18203 P&amp;Ls_Detailed'!$D:$D,'18203 P&amp;Ls_Con'!$D24)</f>
        <v/>
      </c>
      <c r="L24" s="3238">
        <f>K24/$X$3</f>
        <v/>
      </c>
      <c r="M24" s="3237">
        <f>SUMIFS('18203 P&amp;Ls_Detailed'!$U:$U,'18203 P&amp;Ls_Detailed'!$D:$D,'18203 P&amp;Ls_Con'!$D24)</f>
        <v/>
      </c>
      <c r="N24" s="3238">
        <f>M24/$X$3</f>
        <v/>
      </c>
      <c r="O24" s="3237">
        <f>SUMIFS('18203 P&amp;Ls_Detailed'!$V:$V,'18203 P&amp;Ls_Detailed'!$D:$D,'18203 P&amp;Ls_Con'!$D24)</f>
        <v/>
      </c>
      <c r="P24" s="3238">
        <f>O24/$X$3</f>
        <v/>
      </c>
      <c r="Q24" s="3237">
        <f>SUMIFS('18203 P&amp;Ls_Detailed'!$W:$W,'18203 P&amp;Ls_Detailed'!$D:$D,'18203 P&amp;Ls_Con'!$D24)</f>
        <v/>
      </c>
      <c r="R24" s="3238">
        <f>Q24/$X$3</f>
        <v/>
      </c>
      <c r="S24" s="3332" t="n"/>
      <c r="T24" s="3237">
        <f>SUMIFS('Cash flow'!$C:$C,'Cash flow'!$A:$A,'18203 P&amp;Ls_Con'!$D24)</f>
        <v/>
      </c>
      <c r="U24" s="3238">
        <f>T24/$X$3</f>
        <v/>
      </c>
      <c r="V24" s="26" t="n"/>
      <c r="W24" s="26" t="n"/>
      <c r="X24" s="3336">
        <f>I24*1.03</f>
        <v/>
      </c>
      <c r="Y24" s="1129" t="inlineStr">
        <is>
          <t>--&gt; T-11 2023 grown 3%</t>
        </is>
      </c>
      <c r="AE24" s="1130" t="n"/>
    </row>
    <row r="25" ht="15" customHeight="1" s="2885">
      <c r="A25" s="41" t="inlineStr">
        <is>
          <t>Management Fee</t>
        </is>
      </c>
      <c r="B25" t="inlineStr">
        <is>
          <t> </t>
        </is>
      </c>
      <c r="C25" s="38" t="n"/>
      <c r="D25" s="41" t="inlineStr">
        <is>
          <t>Management Fee</t>
        </is>
      </c>
      <c r="E25" s="3237">
        <f>SUMIFS('18203 P&amp;Ls_Detailed'!$F:$F,'18203 P&amp;Ls_Detailed'!$D:$D,'18203 P&amp;Ls_Con'!$D25)</f>
        <v/>
      </c>
      <c r="F25" s="3291">
        <f>E25/$X$3</f>
        <v/>
      </c>
      <c r="G25" s="3237">
        <f>SUMIFS('18203 P&amp;Ls_Detailed'!$G:$G,'18203 P&amp;Ls_Detailed'!$D:$D,'18203 P&amp;Ls_Con'!$D25)</f>
        <v/>
      </c>
      <c r="H25" s="3291">
        <f>G25/$X$3</f>
        <v/>
      </c>
      <c r="I25" s="3237">
        <f>SUMIFS('18203 P&amp;Ls_Detailed'!$S:$S,'18203 P&amp;Ls_Detailed'!$D:$D,'18203 P&amp;Ls_Con'!$D25)</f>
        <v/>
      </c>
      <c r="J25" s="3238">
        <f>I25/$X$3</f>
        <v/>
      </c>
      <c r="K25" s="3237">
        <f>SUMIFS('18203 P&amp;Ls_Detailed'!$T:$T,'18203 P&amp;Ls_Detailed'!$D:$D,'18203 P&amp;Ls_Con'!$D25)</f>
        <v/>
      </c>
      <c r="L25" s="3238">
        <f>K25/$X$3</f>
        <v/>
      </c>
      <c r="M25" s="3237">
        <f>SUMIFS('18203 P&amp;Ls_Detailed'!$U:$U,'18203 P&amp;Ls_Detailed'!$D:$D,'18203 P&amp;Ls_Con'!$D25)</f>
        <v/>
      </c>
      <c r="N25" s="3238">
        <f>M25/$X$3</f>
        <v/>
      </c>
      <c r="O25" s="3237">
        <f>SUMIFS('18203 P&amp;Ls_Detailed'!$V:$V,'18203 P&amp;Ls_Detailed'!$D:$D,'18203 P&amp;Ls_Con'!$D25)</f>
        <v/>
      </c>
      <c r="P25" s="3238">
        <f>O25/$X$3</f>
        <v/>
      </c>
      <c r="Q25" s="3237">
        <f>SUMIFS('18203 P&amp;Ls_Detailed'!$W:$W,'18203 P&amp;Ls_Detailed'!$D:$D,'18203 P&amp;Ls_Con'!$D25)</f>
        <v/>
      </c>
      <c r="R25" s="3238">
        <f>Q25/$X$3</f>
        <v/>
      </c>
      <c r="S25" s="3332" t="n"/>
      <c r="T25" s="3237">
        <f>SUMIFS('Cash flow'!$C:$C,'Cash flow'!$A:$A,'18203 P&amp;Ls_Con'!$D25)</f>
        <v/>
      </c>
      <c r="U25" s="3238">
        <f>T25/$X$3</f>
        <v/>
      </c>
      <c r="V25" s="26" t="n"/>
      <c r="W25" s="26" t="n"/>
      <c r="X25" s="1127">
        <f>Global!N38</f>
        <v/>
      </c>
      <c r="Y25" s="3337">
        <f>E25/E19</f>
        <v/>
      </c>
      <c r="Z25" s="3337">
        <f>G25/G19</f>
        <v/>
      </c>
      <c r="AA25" s="3337">
        <f>I25/I19</f>
        <v/>
      </c>
      <c r="AB25" s="3337" t="n"/>
      <c r="AE25" s="1130" t="n"/>
    </row>
    <row r="26" ht="15" customHeight="1" s="2885">
      <c r="A26" s="41" t="inlineStr">
        <is>
          <t>Repair &amp; Maintenance</t>
        </is>
      </c>
      <c r="B26" t="inlineStr">
        <is>
          <t> </t>
        </is>
      </c>
      <c r="C26" s="38" t="n"/>
      <c r="D26" s="41" t="inlineStr">
        <is>
          <t>Maintenance</t>
        </is>
      </c>
      <c r="E26" s="3237">
        <f>SUMIFS('18203 P&amp;Ls_Detailed'!$F:$F,'18203 P&amp;Ls_Detailed'!$D:$D,'18203 P&amp;Ls_Con'!$D26)</f>
        <v/>
      </c>
      <c r="F26" s="3291">
        <f>E26/$X$3</f>
        <v/>
      </c>
      <c r="G26" s="3237">
        <f>SUMIFS('18203 P&amp;Ls_Detailed'!$G:$G,'18203 P&amp;Ls_Detailed'!$D:$D,'18203 P&amp;Ls_Con'!$D26)</f>
        <v/>
      </c>
      <c r="H26" s="3291">
        <f>G26/$X$3</f>
        <v/>
      </c>
      <c r="I26" s="3237">
        <f>SUMIFS('18203 P&amp;Ls_Detailed'!$S:$S,'18203 P&amp;Ls_Detailed'!$D:$D,'18203 P&amp;Ls_Con'!$D26)</f>
        <v/>
      </c>
      <c r="J26" s="3238">
        <f>I26/$X$3</f>
        <v/>
      </c>
      <c r="K26" s="3237">
        <f>SUMIFS('18203 P&amp;Ls_Detailed'!$T:$T,'18203 P&amp;Ls_Detailed'!$D:$D,'18203 P&amp;Ls_Con'!$D26)</f>
        <v/>
      </c>
      <c r="L26" s="3238">
        <f>K26/$X$3</f>
        <v/>
      </c>
      <c r="M26" s="3237">
        <f>SUMIFS('18203 P&amp;Ls_Detailed'!$U:$U,'18203 P&amp;Ls_Detailed'!$D:$D,'18203 P&amp;Ls_Con'!$D26)</f>
        <v/>
      </c>
      <c r="N26" s="3238">
        <f>M26/$X$3</f>
        <v/>
      </c>
      <c r="O26" s="3237">
        <f>SUMIFS('18203 P&amp;Ls_Detailed'!$V:$V,'18203 P&amp;Ls_Detailed'!$D:$D,'18203 P&amp;Ls_Con'!$D26)</f>
        <v/>
      </c>
      <c r="P26" s="3238">
        <f>O26/$X$3</f>
        <v/>
      </c>
      <c r="Q26" s="3237">
        <f>SUMIFS('18203 P&amp;Ls_Detailed'!$W:$W,'18203 P&amp;Ls_Detailed'!$D:$D,'18203 P&amp;Ls_Con'!$D26)</f>
        <v/>
      </c>
      <c r="R26" s="3238">
        <f>Q26/$X$3</f>
        <v/>
      </c>
      <c r="S26" s="3332" t="n"/>
      <c r="T26" s="3237">
        <f>SUMIFS('Cash flow'!$C:$C,'Cash flow'!$A:$A,'18203 P&amp;Ls_Con'!$D26)</f>
        <v/>
      </c>
      <c r="U26" s="3238">
        <f>T26/$X$3</f>
        <v/>
      </c>
      <c r="V26" s="26" t="n"/>
      <c r="W26" s="26" t="n"/>
      <c r="X26" s="3336">
        <f>I26*1.03</f>
        <v/>
      </c>
      <c r="Y26" s="1129" t="inlineStr">
        <is>
          <t>--&gt; T-11 2023 grown 3%</t>
        </is>
      </c>
      <c r="AE26" s="1130" t="n"/>
    </row>
    <row r="27" ht="15" customHeight="1" s="2885">
      <c r="A27" s="41" t="inlineStr">
        <is>
          <t>Contract Services</t>
        </is>
      </c>
      <c r="B27" t="inlineStr">
        <is>
          <t> </t>
        </is>
      </c>
      <c r="C27" s="31" t="n"/>
      <c r="D27" s="41" t="inlineStr">
        <is>
          <t>Landscape</t>
        </is>
      </c>
      <c r="E27" s="3237">
        <f>SUMIFS('18203 P&amp;Ls_Detailed'!$F:$F,'18203 P&amp;Ls_Detailed'!$D:$D,'18203 P&amp;Ls_Con'!$D27)</f>
        <v/>
      </c>
      <c r="F27" s="3291">
        <f>E27/$X$3</f>
        <v/>
      </c>
      <c r="G27" s="3237">
        <f>SUMIFS('18203 P&amp;Ls_Detailed'!$G:$G,'18203 P&amp;Ls_Detailed'!$D:$D,'18203 P&amp;Ls_Con'!$D27)</f>
        <v/>
      </c>
      <c r="H27" s="3291">
        <f>G27/$X$3</f>
        <v/>
      </c>
      <c r="I27" s="3237">
        <f>SUMIFS('18203 P&amp;Ls_Detailed'!$S:$S,'18203 P&amp;Ls_Detailed'!$D:$D,'18203 P&amp;Ls_Con'!$D27)</f>
        <v/>
      </c>
      <c r="J27" s="3238">
        <f>I27/$X$3</f>
        <v/>
      </c>
      <c r="K27" s="3237">
        <f>SUMIFS('18203 P&amp;Ls_Detailed'!$T:$T,'18203 P&amp;Ls_Detailed'!$D:$D,'18203 P&amp;Ls_Con'!$D27)</f>
        <v/>
      </c>
      <c r="L27" s="3238">
        <f>K27/$X$3</f>
        <v/>
      </c>
      <c r="M27" s="3237">
        <f>SUMIFS('18203 P&amp;Ls_Detailed'!$U:$U,'18203 P&amp;Ls_Detailed'!$D:$D,'18203 P&amp;Ls_Con'!$D27)</f>
        <v/>
      </c>
      <c r="N27" s="3238">
        <f>M27/$X$3</f>
        <v/>
      </c>
      <c r="O27" s="3237">
        <f>SUMIFS('18203 P&amp;Ls_Detailed'!$V:$V,'18203 P&amp;Ls_Detailed'!$D:$D,'18203 P&amp;Ls_Con'!$D27)</f>
        <v/>
      </c>
      <c r="P27" s="3238">
        <f>O27/$X$3</f>
        <v/>
      </c>
      <c r="Q27" s="3237">
        <f>SUMIFS('18203 P&amp;Ls_Detailed'!$W:$W,'18203 P&amp;Ls_Detailed'!$D:$D,'18203 P&amp;Ls_Con'!$D27)</f>
        <v/>
      </c>
      <c r="R27" s="3238">
        <f>Q27/$X$3</f>
        <v/>
      </c>
      <c r="S27" s="3332" t="n"/>
      <c r="T27" s="3237">
        <f>SUMIFS('Cash flow'!$C:$C,'Cash flow'!$A:$A,'18203 P&amp;Ls_Con'!$D27)</f>
        <v/>
      </c>
      <c r="U27" s="3238">
        <f>T27/$X$3</f>
        <v/>
      </c>
      <c r="V27" s="26" t="n"/>
      <c r="W27" s="26" t="n"/>
      <c r="X27" s="3336">
        <f>I27*1.03</f>
        <v/>
      </c>
      <c r="Y27" s="1129" t="inlineStr">
        <is>
          <t>--&gt; T-11 2023 grown 3%</t>
        </is>
      </c>
      <c r="AE27" s="1130" t="n"/>
    </row>
    <row r="28" ht="15" customHeight="1" s="2885">
      <c r="A28" s="41" t="inlineStr">
        <is>
          <t>Contract Services</t>
        </is>
      </c>
      <c r="B28" t="inlineStr">
        <is>
          <t> </t>
        </is>
      </c>
      <c r="C28" s="31" t="n"/>
      <c r="D28" s="41" t="inlineStr">
        <is>
          <t>Electricity</t>
        </is>
      </c>
      <c r="E28" s="3237">
        <f>SUMIFS('18203 P&amp;Ls_Detailed'!$F:$F,'18203 P&amp;Ls_Detailed'!$D:$D,'18203 P&amp;Ls_Con'!$D28)</f>
        <v/>
      </c>
      <c r="F28" s="3291">
        <f>E28/$X$3</f>
        <v/>
      </c>
      <c r="G28" s="3237">
        <f>SUMIFS('18203 P&amp;Ls_Detailed'!$G:$G,'18203 P&amp;Ls_Detailed'!$D:$D,'18203 P&amp;Ls_Con'!$D28)</f>
        <v/>
      </c>
      <c r="H28" s="3291">
        <f>G28/$X$3</f>
        <v/>
      </c>
      <c r="I28" s="3237">
        <f>SUMIFS('18203 P&amp;Ls_Detailed'!$S:$S,'18203 P&amp;Ls_Detailed'!$D:$D,'18203 P&amp;Ls_Con'!$D28)</f>
        <v/>
      </c>
      <c r="J28" s="3238">
        <f>I28/$X$3</f>
        <v/>
      </c>
      <c r="K28" s="3237">
        <f>SUMIFS('18203 P&amp;Ls_Detailed'!$T:$T,'18203 P&amp;Ls_Detailed'!$D:$D,'18203 P&amp;Ls_Con'!$D28)</f>
        <v/>
      </c>
      <c r="L28" s="3238">
        <f>K28/$X$3</f>
        <v/>
      </c>
      <c r="M28" s="3237">
        <f>SUMIFS('18203 P&amp;Ls_Detailed'!$U:$U,'18203 P&amp;Ls_Detailed'!$D:$D,'18203 P&amp;Ls_Con'!$D28)</f>
        <v/>
      </c>
      <c r="N28" s="3238">
        <f>M28/$X$3</f>
        <v/>
      </c>
      <c r="O28" s="3237">
        <f>SUMIFS('18203 P&amp;Ls_Detailed'!$V:$V,'18203 P&amp;Ls_Detailed'!$D:$D,'18203 P&amp;Ls_Con'!$D28)</f>
        <v/>
      </c>
      <c r="P28" s="3238">
        <f>O28/$X$3</f>
        <v/>
      </c>
      <c r="Q28" s="3237">
        <f>SUMIFS('18203 P&amp;Ls_Detailed'!$W:$W,'18203 P&amp;Ls_Detailed'!$D:$D,'18203 P&amp;Ls_Con'!$D28)</f>
        <v/>
      </c>
      <c r="R28" s="3238">
        <f>Q28/$X$3</f>
        <v/>
      </c>
      <c r="S28" s="3332" t="n"/>
      <c r="T28" s="3237">
        <f>SUMIFS('Cash flow'!$C:$C,'Cash flow'!$A:$A,'18203 P&amp;Ls_Con'!$D28)</f>
        <v/>
      </c>
      <c r="U28" s="3238">
        <f>T28/$X$3</f>
        <v/>
      </c>
      <c r="V28" s="26" t="n"/>
      <c r="W28" s="26" t="n"/>
      <c r="X28" s="3336">
        <f>I28*1.03</f>
        <v/>
      </c>
      <c r="Y28" s="1129" t="inlineStr">
        <is>
          <t>--&gt; T-11 2023 grown 3%</t>
        </is>
      </c>
      <c r="AE28" s="1130" t="n"/>
    </row>
    <row r="29" ht="15" customHeight="1" s="2885">
      <c r="A29" s="41" t="inlineStr">
        <is>
          <t xml:space="preserve">Utilities                     </t>
        </is>
      </c>
      <c r="B29" t="inlineStr">
        <is>
          <t> </t>
        </is>
      </c>
      <c r="C29" s="38" t="n"/>
      <c r="D29" s="41" t="inlineStr">
        <is>
          <t>Water</t>
        </is>
      </c>
      <c r="E29" s="3237">
        <f>SUMIFS('18203 P&amp;Ls_Detailed'!$F:$F,'18203 P&amp;Ls_Detailed'!$D:$D,'18203 P&amp;Ls_Con'!$D29)</f>
        <v/>
      </c>
      <c r="F29" s="3291">
        <f>E29/$X$3</f>
        <v/>
      </c>
      <c r="G29" s="3237">
        <f>SUMIFS('18203 P&amp;Ls_Detailed'!$G:$G,'18203 P&amp;Ls_Detailed'!$D:$D,'18203 P&amp;Ls_Con'!$D29)</f>
        <v/>
      </c>
      <c r="H29" s="3291">
        <f>G29/$X$3</f>
        <v/>
      </c>
      <c r="I29" s="3237">
        <f>SUMIFS('18203 P&amp;Ls_Detailed'!$S:$S,'18203 P&amp;Ls_Detailed'!$D:$D,'18203 P&amp;Ls_Con'!$D29)</f>
        <v/>
      </c>
      <c r="J29" s="3238">
        <f>I29/$X$3</f>
        <v/>
      </c>
      <c r="K29" s="3237">
        <f>SUMIFS('18203 P&amp;Ls_Detailed'!$T:$T,'18203 P&amp;Ls_Detailed'!$D:$D,'18203 P&amp;Ls_Con'!$D29)</f>
        <v/>
      </c>
      <c r="L29" s="3238">
        <f>K29/$X$3</f>
        <v/>
      </c>
      <c r="M29" s="3237">
        <f>SUMIFS('18203 P&amp;Ls_Detailed'!$U:$U,'18203 P&amp;Ls_Detailed'!$D:$D,'18203 P&amp;Ls_Con'!$D29)</f>
        <v/>
      </c>
      <c r="N29" s="3238">
        <f>M29/$X$3</f>
        <v/>
      </c>
      <c r="O29" s="3237">
        <f>SUMIFS('18203 P&amp;Ls_Detailed'!$V:$V,'18203 P&amp;Ls_Detailed'!$D:$D,'18203 P&amp;Ls_Con'!$D29)</f>
        <v/>
      </c>
      <c r="P29" s="3238">
        <f>O29/$X$3</f>
        <v/>
      </c>
      <c r="Q29" s="3237">
        <f>SUMIFS('18203 P&amp;Ls_Detailed'!$W:$W,'18203 P&amp;Ls_Detailed'!$D:$D,'18203 P&amp;Ls_Con'!$D29)</f>
        <v/>
      </c>
      <c r="R29" s="3238">
        <f>Q29/$X$3</f>
        <v/>
      </c>
      <c r="S29" s="3332" t="n"/>
      <c r="T29" s="3237">
        <f>SUMIFS('Cash flow'!$C:$C,'Cash flow'!$A:$A,'18203 P&amp;Ls_Con'!$D29)</f>
        <v/>
      </c>
      <c r="U29" s="3238">
        <f>T29/$X$3</f>
        <v/>
      </c>
      <c r="V29" s="26" t="n"/>
      <c r="W29" s="26" t="n"/>
      <c r="X29" s="3336">
        <f>I29*1.03</f>
        <v/>
      </c>
      <c r="Y29" s="1129" t="inlineStr">
        <is>
          <t>--&gt; T-11 2023 grown 3%</t>
        </is>
      </c>
      <c r="AE29" s="1130" t="n"/>
    </row>
    <row r="30" ht="15" customHeight="1" s="2885">
      <c r="A30" s="41" t="inlineStr">
        <is>
          <t>Insurance</t>
        </is>
      </c>
      <c r="B30" t="inlineStr">
        <is>
          <t> </t>
        </is>
      </c>
      <c r="C30" s="31" t="n"/>
      <c r="D30" s="41" t="inlineStr">
        <is>
          <t>Insurance</t>
        </is>
      </c>
      <c r="E30" s="3237">
        <f>SUMIFS('18203 P&amp;Ls_Detailed'!$F:$F,'18203 P&amp;Ls_Detailed'!$D:$D,'18203 P&amp;Ls_Con'!$D30)</f>
        <v/>
      </c>
      <c r="F30" s="3291">
        <f>E30/$X$3</f>
        <v/>
      </c>
      <c r="G30" s="3237">
        <f>SUMIFS('18203 P&amp;Ls_Detailed'!$G:$G,'18203 P&amp;Ls_Detailed'!$D:$D,'18203 P&amp;Ls_Con'!$D30)</f>
        <v/>
      </c>
      <c r="H30" s="3291">
        <f>G30/$X$3</f>
        <v/>
      </c>
      <c r="I30" s="3237">
        <f>SUMIFS('18203 P&amp;Ls_Detailed'!$S:$S,'18203 P&amp;Ls_Detailed'!$D:$D,'18203 P&amp;Ls_Con'!$D30)</f>
        <v/>
      </c>
      <c r="J30" s="3238">
        <f>I30/$X$3</f>
        <v/>
      </c>
      <c r="K30" s="3237">
        <f>SUMIFS('18203 P&amp;Ls_Detailed'!$T:$T,'18203 P&amp;Ls_Detailed'!$D:$D,'18203 P&amp;Ls_Con'!$D30)</f>
        <v/>
      </c>
      <c r="L30" s="3238">
        <f>K30/$X$3</f>
        <v/>
      </c>
      <c r="M30" s="3237">
        <f>SUMIFS('18203 P&amp;Ls_Detailed'!$U:$U,'18203 P&amp;Ls_Detailed'!$D:$D,'18203 P&amp;Ls_Con'!$D30)</f>
        <v/>
      </c>
      <c r="N30" s="3238">
        <f>M30/$X$3</f>
        <v/>
      </c>
      <c r="O30" s="3237">
        <f>SUMIFS('18203 P&amp;Ls_Detailed'!$V:$V,'18203 P&amp;Ls_Detailed'!$D:$D,'18203 P&amp;Ls_Con'!$D30)</f>
        <v/>
      </c>
      <c r="P30" s="3238">
        <f>O30/$X$3</f>
        <v/>
      </c>
      <c r="Q30" s="3237">
        <f>SUMIFS('18203 P&amp;Ls_Detailed'!$W:$W,'18203 P&amp;Ls_Detailed'!$D:$D,'18203 P&amp;Ls_Con'!$D30)</f>
        <v/>
      </c>
      <c r="R30" s="3238">
        <f>Q30/$X$3</f>
        <v/>
      </c>
      <c r="S30" s="3332" t="n"/>
      <c r="T30" s="3237">
        <f>SUMIFS('Cash flow'!$C:$C,'Cash flow'!$A:$A,'18203 P&amp;Ls_Con'!$D30)</f>
        <v/>
      </c>
      <c r="U30" s="3238">
        <f>T30/$X$3</f>
        <v/>
      </c>
      <c r="V30" s="26" t="n"/>
      <c r="W30" s="26" t="n"/>
      <c r="X30" s="3336">
        <f>I30*1.03</f>
        <v/>
      </c>
      <c r="Y30" s="1129" t="inlineStr">
        <is>
          <t>--&gt; T-11 2023 grown 3%</t>
        </is>
      </c>
      <c r="AE30" s="1130" t="n"/>
    </row>
    <row r="31" ht="15" customHeight="1" s="2885">
      <c r="A31" s="41" t="inlineStr">
        <is>
          <t>Real Estate Taxes</t>
        </is>
      </c>
      <c r="B31" t="inlineStr">
        <is>
          <t> </t>
        </is>
      </c>
      <c r="C31" s="38" t="n"/>
      <c r="D31" s="41" t="inlineStr">
        <is>
          <t>Taxes</t>
        </is>
      </c>
      <c r="E31" s="3237">
        <f>SUMIFS('18203 P&amp;Ls_Detailed'!$F:$F,'18203 P&amp;Ls_Detailed'!$D:$D,'18203 P&amp;Ls_Con'!$D31)</f>
        <v/>
      </c>
      <c r="F31" s="3291">
        <f>E31/$X$3</f>
        <v/>
      </c>
      <c r="G31" s="3237">
        <f>SUMIFS('18203 P&amp;Ls_Detailed'!$G:$G,'18203 P&amp;Ls_Detailed'!$D:$D,'18203 P&amp;Ls_Con'!$D31)</f>
        <v/>
      </c>
      <c r="H31" s="3291">
        <f>G31/$X$3</f>
        <v/>
      </c>
      <c r="I31" s="3237">
        <f>SUMIFS('18203 P&amp;Ls_Detailed'!$S:$S,'18203 P&amp;Ls_Detailed'!$D:$D,'18203 P&amp;Ls_Con'!$D31)</f>
        <v/>
      </c>
      <c r="J31" s="3238">
        <f>I31/$X$3</f>
        <v/>
      </c>
      <c r="K31" s="3237">
        <f>SUMIFS('18203 P&amp;Ls_Detailed'!$T:$T,'18203 P&amp;Ls_Detailed'!$D:$D,'18203 P&amp;Ls_Con'!$D31)</f>
        <v/>
      </c>
      <c r="L31" s="3238">
        <f>K31/$X$3</f>
        <v/>
      </c>
      <c r="M31" s="3237">
        <f>SUMIFS('18203 P&amp;Ls_Detailed'!$U:$U,'18203 P&amp;Ls_Detailed'!$D:$D,'18203 P&amp;Ls_Con'!$D31)</f>
        <v/>
      </c>
      <c r="N31" s="3238">
        <f>M31/$X$3</f>
        <v/>
      </c>
      <c r="O31" s="3237">
        <f>SUMIFS('18203 P&amp;Ls_Detailed'!$V:$V,'18203 P&amp;Ls_Detailed'!$D:$D,'18203 P&amp;Ls_Con'!$D31)</f>
        <v/>
      </c>
      <c r="P31" s="3238">
        <f>O31/$X$3</f>
        <v/>
      </c>
      <c r="Q31" s="3237">
        <f>SUMIFS('18203 P&amp;Ls_Detailed'!$W:$W,'18203 P&amp;Ls_Detailed'!$D:$D,'18203 P&amp;Ls_Con'!$D31)</f>
        <v/>
      </c>
      <c r="R31" s="3238">
        <f>Q31/$X$3</f>
        <v/>
      </c>
      <c r="S31" s="3332" t="n"/>
      <c r="T31" s="3237">
        <f>SUMIFS('Cash flow'!$C:$C,'Cash flow'!$A:$A,'18203 P&amp;Ls_Con'!$D31)</f>
        <v/>
      </c>
      <c r="U31" s="3238">
        <f>T31/$X$3</f>
        <v/>
      </c>
      <c r="V31" s="26" t="n"/>
      <c r="W31" s="26" t="n"/>
      <c r="X31" s="3336">
        <f>I31*1.03</f>
        <v/>
      </c>
      <c r="Y31" s="1129" t="inlineStr">
        <is>
          <t>--&gt; T-11 2023 grown 3%</t>
        </is>
      </c>
      <c r="AE31" s="1130" t="n"/>
    </row>
    <row r="32" ht="15" customHeight="1" s="2885">
      <c r="A32" s="41" t="inlineStr">
        <is>
          <t>Ground Lease</t>
        </is>
      </c>
      <c r="C32" s="38" t="n"/>
      <c r="D32" s="41" t="inlineStr">
        <is>
          <t>Trash</t>
        </is>
      </c>
      <c r="E32" s="3237">
        <f>SUMIFS('18203 P&amp;Ls_Detailed'!$F:$F,'18203 P&amp;Ls_Detailed'!$D:$D,'18203 P&amp;Ls_Con'!$D32)</f>
        <v/>
      </c>
      <c r="F32" s="3291">
        <f>E32/$X$3</f>
        <v/>
      </c>
      <c r="G32" s="3237">
        <f>SUMIFS('18203 P&amp;Ls_Detailed'!$G:$G,'18203 P&amp;Ls_Detailed'!$D:$D,'18203 P&amp;Ls_Con'!$D32)</f>
        <v/>
      </c>
      <c r="H32" s="3291">
        <f>G32/$X$3</f>
        <v/>
      </c>
      <c r="I32" s="3237">
        <f>SUMIFS('18203 P&amp;Ls_Detailed'!$S:$S,'18203 P&amp;Ls_Detailed'!$D:$D,'18203 P&amp;Ls_Con'!$D32)</f>
        <v/>
      </c>
      <c r="J32" s="3238">
        <f>I32/$X$3</f>
        <v/>
      </c>
      <c r="K32" s="3237">
        <f>SUMIFS('18203 P&amp;Ls_Detailed'!$T:$T,'18203 P&amp;Ls_Detailed'!$D:$D,'18203 P&amp;Ls_Con'!$D32)</f>
        <v/>
      </c>
      <c r="L32" s="3238">
        <f>K32/$X$3</f>
        <v/>
      </c>
      <c r="M32" s="3237">
        <f>SUMIFS('18203 P&amp;Ls_Detailed'!$U:$U,'18203 P&amp;Ls_Detailed'!$D:$D,'18203 P&amp;Ls_Con'!$D32)</f>
        <v/>
      </c>
      <c r="N32" s="3238">
        <f>M32/$X$3</f>
        <v/>
      </c>
      <c r="O32" s="3237">
        <f>SUMIFS('18203 P&amp;Ls_Detailed'!$V:$V,'18203 P&amp;Ls_Detailed'!$D:$D,'18203 P&amp;Ls_Con'!$D32)</f>
        <v/>
      </c>
      <c r="P32" s="3238">
        <f>O32/$X$3</f>
        <v/>
      </c>
      <c r="Q32" s="3237">
        <f>SUMIFS('18203 P&amp;Ls_Detailed'!$W:$W,'18203 P&amp;Ls_Detailed'!$D:$D,'18203 P&amp;Ls_Con'!$D32)</f>
        <v/>
      </c>
      <c r="R32" s="3238">
        <f>Q32/$X$3</f>
        <v/>
      </c>
      <c r="S32" s="3332" t="n"/>
      <c r="T32" s="3237">
        <f>SUMIFS('Cash flow'!$C:$C,'Cash flow'!$A:$A,'18203 P&amp;Ls_Con'!$D32)</f>
        <v/>
      </c>
      <c r="U32" s="3238">
        <f>T32/$X$3</f>
        <v/>
      </c>
      <c r="V32" s="26" t="n"/>
      <c r="W32" s="26" t="n"/>
      <c r="X32" s="3336">
        <f>I32*1.03</f>
        <v/>
      </c>
      <c r="Y32" s="1129" t="inlineStr">
        <is>
          <t>--&gt; T-11 2023 grown 3%</t>
        </is>
      </c>
      <c r="AE32" s="1130" t="n"/>
    </row>
    <row r="33" outlineLevel="1" ht="15" customHeight="1" s="2885">
      <c r="A33" s="41" t="inlineStr">
        <is>
          <t>Miscellaneous Expense</t>
        </is>
      </c>
      <c r="B33" t="inlineStr">
        <is>
          <t> </t>
        </is>
      </c>
      <c r="C33" s="38" t="n"/>
      <c r="D33" s="41" t="inlineStr">
        <is>
          <t>Parking Lot Sweeping</t>
        </is>
      </c>
      <c r="E33" s="3237">
        <f>SUMIFS('18203 P&amp;Ls_Detailed'!$F:$F,'18203 P&amp;Ls_Detailed'!$D:$D,'18203 P&amp;Ls_Con'!$D33)</f>
        <v/>
      </c>
      <c r="F33" s="3291">
        <f>E33/$X$3</f>
        <v/>
      </c>
      <c r="G33" s="3237">
        <f>SUMIFS('18203 P&amp;Ls_Detailed'!$G:$G,'18203 P&amp;Ls_Detailed'!$D:$D,'18203 P&amp;Ls_Con'!$D33)</f>
        <v/>
      </c>
      <c r="H33" s="3291">
        <f>G33/$X$3</f>
        <v/>
      </c>
      <c r="I33" s="3237">
        <f>SUMIFS('18203 P&amp;Ls_Detailed'!$S:$S,'18203 P&amp;Ls_Detailed'!$D:$D,'18203 P&amp;Ls_Con'!$D33)</f>
        <v/>
      </c>
      <c r="J33" s="3238">
        <f>I33/$X$3</f>
        <v/>
      </c>
      <c r="K33" s="3237">
        <f>SUMIFS('18203 P&amp;Ls_Detailed'!$T:$T,'18203 P&amp;Ls_Detailed'!$D:$D,'18203 P&amp;Ls_Con'!$D33)</f>
        <v/>
      </c>
      <c r="L33" s="3238">
        <f>K33/$X$3</f>
        <v/>
      </c>
      <c r="M33" s="3237">
        <f>SUMIFS('18203 P&amp;Ls_Detailed'!$U:$U,'18203 P&amp;Ls_Detailed'!$D:$D,'18203 P&amp;Ls_Con'!$D33)</f>
        <v/>
      </c>
      <c r="N33" s="3238">
        <f>M33/$X$3</f>
        <v/>
      </c>
      <c r="O33" s="3237">
        <f>SUMIFS('18203 P&amp;Ls_Detailed'!$V:$V,'18203 P&amp;Ls_Detailed'!$D:$D,'18203 P&amp;Ls_Con'!$D33)</f>
        <v/>
      </c>
      <c r="P33" s="3238">
        <f>O33/$X$3</f>
        <v/>
      </c>
      <c r="Q33" s="3237">
        <f>SUMIFS('18203 P&amp;Ls_Detailed'!$W:$W,'18203 P&amp;Ls_Detailed'!$D:$D,'18203 P&amp;Ls_Con'!$D33)</f>
        <v/>
      </c>
      <c r="R33" s="3238">
        <f>Q33/$X$3</f>
        <v/>
      </c>
      <c r="S33" s="3332" t="n"/>
      <c r="T33" s="3237">
        <f>SUMIFS('Cash flow'!$C:$C,'Cash flow'!$A:$A,'18203 P&amp;Ls_Con'!$D33)</f>
        <v/>
      </c>
      <c r="U33" s="3238">
        <f>T33/$X$3</f>
        <v/>
      </c>
      <c r="V33" s="26" t="n"/>
      <c r="W33" s="26" t="n"/>
      <c r="X33" s="3336">
        <f>I33*1.03</f>
        <v/>
      </c>
      <c r="Y33" s="1129" t="inlineStr">
        <is>
          <t>--&gt; T-11 2023 grown 3%</t>
        </is>
      </c>
      <c r="AE33" s="1130" t="n"/>
    </row>
    <row r="34" outlineLevel="1" ht="15" customHeight="1" s="2885">
      <c r="A34" s="41" t="inlineStr">
        <is>
          <t>Non-Recoverable Expenses</t>
        </is>
      </c>
      <c r="B34" t="inlineStr">
        <is>
          <t> </t>
        </is>
      </c>
      <c r="C34" s="38" t="n"/>
      <c r="D34" s="41" t="inlineStr">
        <is>
          <t>Non-Recoverable Expenses</t>
        </is>
      </c>
      <c r="E34" s="3237">
        <f>SUMIFS('18203 P&amp;Ls_Detailed'!$F:$F,'18203 P&amp;Ls_Detailed'!$D:$D,'18203 P&amp;Ls_Con'!$D34)</f>
        <v/>
      </c>
      <c r="F34" s="3291">
        <f>E34/$X$3</f>
        <v/>
      </c>
      <c r="G34" s="3237">
        <f>SUMIFS('18203 P&amp;Ls_Detailed'!$G:$G,'18203 P&amp;Ls_Detailed'!$D:$D,'18203 P&amp;Ls_Con'!$D34)</f>
        <v/>
      </c>
      <c r="H34" s="3291">
        <f>G34/$X$3</f>
        <v/>
      </c>
      <c r="I34" s="3237">
        <f>SUMIFS('18203 P&amp;Ls_Detailed'!$S:$S,'18203 P&amp;Ls_Detailed'!$D:$D,'18203 P&amp;Ls_Con'!$D34)</f>
        <v/>
      </c>
      <c r="J34" s="3238">
        <f>I34/$X$3</f>
        <v/>
      </c>
      <c r="K34" s="3237">
        <f>SUMIFS('18203 P&amp;Ls_Detailed'!$T:$T,'18203 P&amp;Ls_Detailed'!$D:$D,'18203 P&amp;Ls_Con'!$D34)</f>
        <v/>
      </c>
      <c r="L34" s="3238">
        <f>K34/$X$3</f>
        <v/>
      </c>
      <c r="M34" s="3237">
        <f>SUMIFS('18203 P&amp;Ls_Detailed'!$U:$U,'18203 P&amp;Ls_Detailed'!$D:$D,'18203 P&amp;Ls_Con'!$D34)</f>
        <v/>
      </c>
      <c r="N34" s="3238">
        <f>M34/$X$3</f>
        <v/>
      </c>
      <c r="O34" s="3237">
        <f>SUMIFS('18203 P&amp;Ls_Detailed'!$V:$V,'18203 P&amp;Ls_Detailed'!$D:$D,'18203 P&amp;Ls_Con'!$D34)</f>
        <v/>
      </c>
      <c r="P34" s="3238">
        <f>O34/$X$3</f>
        <v/>
      </c>
      <c r="Q34" s="3237">
        <f>SUMIFS('18203 P&amp;Ls_Detailed'!$W:$W,'18203 P&amp;Ls_Detailed'!$D:$D,'18203 P&amp;Ls_Con'!$D34)</f>
        <v/>
      </c>
      <c r="R34" s="3238">
        <f>Q34/$X$3</f>
        <v/>
      </c>
      <c r="S34" s="3332" t="n"/>
      <c r="T34" s="3237">
        <f>SUMIFS('Cash flow'!$C:$C,'Cash flow'!$A:$A,'18203 P&amp;Ls_Con'!$D34)</f>
        <v/>
      </c>
      <c r="U34" s="3238">
        <f>T34/$X$3</f>
        <v/>
      </c>
      <c r="V34" s="26" t="n"/>
      <c r="W34" s="26" t="n"/>
      <c r="X34" s="3336">
        <f>I34*1.03</f>
        <v/>
      </c>
      <c r="Y34" s="1129" t="inlineStr">
        <is>
          <t>--&gt; T-11 2023 grown 3%</t>
        </is>
      </c>
      <c r="AE34" s="1130" t="n"/>
    </row>
    <row r="35" ht="15" customHeight="1" s="2885" thickBot="1">
      <c r="C35" s="236" t="n"/>
      <c r="D35" s="3258" t="inlineStr">
        <is>
          <t>Total Operating Expenses</t>
        </is>
      </c>
      <c r="E35" s="3259">
        <f>SUM(E23:E34)</f>
        <v/>
      </c>
      <c r="F35" s="3263">
        <f>E35/$X$3</f>
        <v/>
      </c>
      <c r="G35" s="3259">
        <f>SUM(G23:G34)</f>
        <v/>
      </c>
      <c r="H35" s="3263">
        <f>G35/$X$3</f>
        <v/>
      </c>
      <c r="I35" s="3259">
        <f>SUM(I23:I34)</f>
        <v/>
      </c>
      <c r="J35" s="3260">
        <f>I35/$X$3</f>
        <v/>
      </c>
      <c r="K35" s="3259">
        <f>SUM(K23:K34)</f>
        <v/>
      </c>
      <c r="L35" s="3260">
        <f>K35/$X$3</f>
        <v/>
      </c>
      <c r="M35" s="3259">
        <f>SUM(M23:M34)</f>
        <v/>
      </c>
      <c r="N35" s="3260">
        <f>M35/$X$3</f>
        <v/>
      </c>
      <c r="O35" s="3259">
        <f>SUM(O23:O34)</f>
        <v/>
      </c>
      <c r="P35" s="3260">
        <f>O35/$X$3</f>
        <v/>
      </c>
      <c r="Q35" s="3259">
        <f>SUM(Q23:Q34)</f>
        <v/>
      </c>
      <c r="R35" s="3260">
        <f>Q35/$X$3</f>
        <v/>
      </c>
      <c r="S35" s="3333" t="n"/>
      <c r="T35" s="3259">
        <f>SUM(T23:T34)</f>
        <v/>
      </c>
      <c r="U35" s="3260">
        <f>T35/$X$3</f>
        <v/>
      </c>
      <c r="V35" s="26" t="n"/>
      <c r="W35" s="26" t="n"/>
    </row>
    <row r="36" outlineLevel="1" ht="14.1" customFormat="1" customHeight="1" s="168" thickTop="1">
      <c r="C36" s="166" t="n"/>
      <c r="D36" s="167" t="inlineStr">
        <is>
          <t>% Increase/(Decrease)</t>
        </is>
      </c>
      <c r="E36" s="3264">
        <f>IFERROR(E35/#REF!-1,"")</f>
        <v/>
      </c>
      <c r="F36" s="3270" t="n"/>
      <c r="G36" s="3264">
        <f>IFERROR(G35/#REF!-1,"")</f>
        <v/>
      </c>
      <c r="H36" s="3270" t="n"/>
      <c r="I36" s="3264" t="n"/>
      <c r="J36" s="3265" t="n"/>
      <c r="K36" s="3264" t="n"/>
      <c r="L36" s="3265" t="n"/>
      <c r="M36" s="3264" t="n"/>
      <c r="N36" s="3265" t="n"/>
      <c r="O36" s="3264" t="n"/>
      <c r="P36" s="3265" t="n"/>
      <c r="Q36" s="3264" t="n"/>
      <c r="R36" s="3265" t="n"/>
      <c r="S36" s="3334" t="n"/>
      <c r="T36" s="3264">
        <f>T35/I35-1</f>
        <v/>
      </c>
      <c r="U36" s="3265" t="n"/>
      <c r="V36" s="52" t="n"/>
      <c r="W36" s="52" t="n"/>
    </row>
    <row r="37" ht="5.1" customHeight="1" s="2885">
      <c r="C37" s="36" t="n"/>
      <c r="D37" s="42" t="n"/>
      <c r="E37" s="3237" t="n"/>
      <c r="F37" s="3291" t="n"/>
      <c r="G37" s="3237" t="n"/>
      <c r="H37" s="3291" t="n"/>
      <c r="I37" s="3237" t="n"/>
      <c r="J37" s="3238" t="n"/>
      <c r="K37" s="3237" t="n"/>
      <c r="L37" s="3238" t="n"/>
      <c r="M37" s="3237" t="n"/>
      <c r="N37" s="3238" t="n"/>
      <c r="O37" s="3237" t="n"/>
      <c r="P37" s="3238" t="n"/>
      <c r="Q37" s="3237" t="n"/>
      <c r="R37" s="3238" t="n"/>
      <c r="S37" s="3332" t="n"/>
      <c r="T37" s="3237" t="n"/>
      <c r="U37" s="3238" t="n"/>
      <c r="V37" s="26" t="n"/>
      <c r="W37" s="26" t="n"/>
    </row>
    <row r="38" ht="15" customHeight="1" s="2885" thickBot="1">
      <c r="C38" s="3292" t="n"/>
      <c r="D38" s="3292" t="inlineStr">
        <is>
          <t>Net Operating Income</t>
        </is>
      </c>
      <c r="E38" s="3293">
        <f>E19-E35</f>
        <v/>
      </c>
      <c r="F38" s="3296">
        <f>E38/$X$3</f>
        <v/>
      </c>
      <c r="G38" s="3293">
        <f>G19-G35</f>
        <v/>
      </c>
      <c r="H38" s="3296">
        <f>G38/$X$3</f>
        <v/>
      </c>
      <c r="I38" s="3293">
        <f>I19-I35</f>
        <v/>
      </c>
      <c r="J38" s="3295">
        <f>I38/$X$3</f>
        <v/>
      </c>
      <c r="K38" s="3293">
        <f>K19-K35</f>
        <v/>
      </c>
      <c r="L38" s="3295">
        <f>K38/$X$3</f>
        <v/>
      </c>
      <c r="M38" s="3293">
        <f>M19-M35</f>
        <v/>
      </c>
      <c r="N38" s="3295">
        <f>M38/$X$3</f>
        <v/>
      </c>
      <c r="O38" s="3293">
        <f>O19-O35</f>
        <v/>
      </c>
      <c r="P38" s="3295">
        <f>O38/$X$3</f>
        <v/>
      </c>
      <c r="Q38" s="3293">
        <f>Q19-Q35</f>
        <v/>
      </c>
      <c r="R38" s="3295">
        <f>Q38/$X$3</f>
        <v/>
      </c>
      <c r="S38" s="3333" t="n"/>
      <c r="T38" s="3293">
        <f>T19-T35</f>
        <v/>
      </c>
      <c r="U38" s="3295">
        <f>T38/$X$3</f>
        <v/>
      </c>
      <c r="V38" s="26" t="n"/>
      <c r="W38" s="26" t="n"/>
    </row>
    <row r="39" outlineLevel="1" ht="14.1" customFormat="1" customHeight="1" s="168" thickTop="1">
      <c r="C39" s="166" t="n"/>
      <c r="D39" s="167" t="inlineStr">
        <is>
          <t>% Increase/(Decrease)</t>
        </is>
      </c>
      <c r="E39" s="3264">
        <f>IFERROR(E38/#REF!-1,"")</f>
        <v/>
      </c>
      <c r="F39" s="3270" t="n"/>
      <c r="G39" s="3264">
        <f>IFERROR(G38/#REF!-1,"")</f>
        <v/>
      </c>
      <c r="H39" s="3270" t="n"/>
      <c r="I39" s="3264" t="n"/>
      <c r="J39" s="3265" t="n"/>
      <c r="K39" s="3264" t="n"/>
      <c r="L39" s="3265" t="n"/>
      <c r="M39" s="3264" t="n"/>
      <c r="N39" s="3265" t="n"/>
      <c r="O39" s="3264" t="n"/>
      <c r="P39" s="3265" t="n"/>
      <c r="Q39" s="3264" t="n"/>
      <c r="R39" s="3265" t="n"/>
      <c r="S39" s="3334" t="n"/>
      <c r="T39" s="3264">
        <f>T38/I38-1</f>
        <v/>
      </c>
      <c r="U39" s="3265" t="n"/>
      <c r="V39" s="52" t="n"/>
      <c r="W39" s="52" t="n"/>
    </row>
    <row r="40" outlineLevel="1" collapsed="1" ht="15" customHeight="1" s="2885">
      <c r="E40" s="3271" t="n"/>
      <c r="F40" s="3186" t="n"/>
      <c r="G40" s="3271" t="n"/>
      <c r="H40" s="3186" t="n"/>
      <c r="I40" s="3271" t="n"/>
      <c r="J40" s="3272" t="n"/>
      <c r="K40" s="3271" t="n"/>
      <c r="L40" s="3272" t="n"/>
      <c r="M40" s="3271" t="n"/>
      <c r="N40" s="3272" t="n"/>
      <c r="O40" s="3271" t="n"/>
      <c r="P40" s="3272" t="n"/>
      <c r="Q40" s="3271" t="n"/>
      <c r="R40" s="3272" t="n"/>
      <c r="S40" s="3335" t="n"/>
      <c r="T40" s="3271" t="n"/>
      <c r="U40" s="3272" t="n"/>
    </row>
    <row r="41" outlineLevel="1" ht="15" customHeight="1" s="2885">
      <c r="C41" s="2643" t="n"/>
      <c r="D41" s="35" t="inlineStr">
        <is>
          <t>Leasing Cost:</t>
        </is>
      </c>
      <c r="E41" s="3277" t="n"/>
      <c r="F41" s="3282" t="n"/>
      <c r="G41" s="3277" t="n"/>
      <c r="H41" s="3282" t="n"/>
      <c r="I41" s="3277" t="n"/>
      <c r="J41" s="3278" t="n"/>
      <c r="K41" s="3277" t="n"/>
      <c r="L41" s="3278" t="n"/>
      <c r="M41" s="3277" t="n"/>
      <c r="N41" s="3278" t="n"/>
      <c r="O41" s="3277" t="n"/>
      <c r="P41" s="3278" t="n"/>
      <c r="Q41" s="3277" t="n"/>
      <c r="R41" s="3278" t="n"/>
      <c r="S41" s="3333" t="n"/>
      <c r="T41" s="3277" t="n"/>
      <c r="U41" s="3278" t="n"/>
      <c r="V41" s="26" t="n"/>
      <c r="W41" s="26" t="n"/>
    </row>
    <row r="42" outlineLevel="1" ht="15" customHeight="1" s="2885">
      <c r="C42" s="38" t="n"/>
      <c r="D42" s="41" t="inlineStr">
        <is>
          <t>Tenant Improvements</t>
        </is>
      </c>
      <c r="E42" s="3237">
        <f>SUMIFS('18203 P&amp;Ls_Detailed'!$F:$F,'18203 P&amp;Ls_Detailed'!$D:$D,'18203 P&amp;Ls_Con'!$D42)</f>
        <v/>
      </c>
      <c r="F42" s="3291">
        <f>E42/$X$3</f>
        <v/>
      </c>
      <c r="G42" s="3237">
        <f>SUMIFS('18203 P&amp;Ls_Detailed'!$G:$G,'18203 P&amp;Ls_Detailed'!$D:$D,'18203 P&amp;Ls_Con'!$D42)</f>
        <v/>
      </c>
      <c r="H42" s="3291">
        <f>G42/$X$3</f>
        <v/>
      </c>
      <c r="I42" s="3237">
        <f>SUMIFS('18203 P&amp;Ls_Detailed'!$S:$S,'18203 P&amp;Ls_Detailed'!$D:$D,'18203 P&amp;Ls_Con'!$D42)</f>
        <v/>
      </c>
      <c r="J42" s="3238">
        <f>I42/$X$3</f>
        <v/>
      </c>
      <c r="K42" s="3237">
        <f>SUMIFS('18203 P&amp;Ls_Detailed'!$T:$T,'18203 P&amp;Ls_Detailed'!$D:$D,'18203 P&amp;Ls_Con'!$D42)</f>
        <v/>
      </c>
      <c r="L42" s="3238">
        <f>K42/$X$3</f>
        <v/>
      </c>
      <c r="M42" s="3237">
        <f>SUMIFS('18203 P&amp;Ls_Detailed'!$U:$U,'18203 P&amp;Ls_Detailed'!$D:$D,'18203 P&amp;Ls_Con'!$D42)</f>
        <v/>
      </c>
      <c r="N42" s="3238">
        <f>M42/$X$3</f>
        <v/>
      </c>
      <c r="O42" s="3237">
        <f>SUMIFS('18203 P&amp;Ls_Detailed'!$V:$V,'18203 P&amp;Ls_Detailed'!$D:$D,'18203 P&amp;Ls_Con'!$D42)</f>
        <v/>
      </c>
      <c r="P42" s="3238">
        <f>O42/$X$3</f>
        <v/>
      </c>
      <c r="Q42" s="3237">
        <f>SUMIFS('18203 P&amp;Ls_Detailed'!$W:$W,'18203 P&amp;Ls_Detailed'!$D:$D,'18203 P&amp;Ls_Con'!$D42)</f>
        <v/>
      </c>
      <c r="R42" s="3238">
        <f>Q42/$X$3</f>
        <v/>
      </c>
      <c r="S42" s="3332" t="n"/>
      <c r="T42" s="3237">
        <f>SUMIFS('Cash flow'!$C:$C,'Cash flow'!$A:$A,'18203 P&amp;Ls_Con'!$D42)</f>
        <v/>
      </c>
      <c r="U42" s="3238">
        <f>T42/$X$3</f>
        <v/>
      </c>
      <c r="V42" s="26" t="n"/>
      <c r="W42" s="26" t="n"/>
    </row>
    <row r="43" outlineLevel="1" ht="15" customHeight="1" s="2885">
      <c r="C43" s="38" t="n"/>
      <c r="D43" s="41" t="inlineStr">
        <is>
          <t>Leasing Commissions</t>
        </is>
      </c>
      <c r="E43" s="3237">
        <f>SUMIFS('18203 P&amp;Ls_Detailed'!$F:$F,'18203 P&amp;Ls_Detailed'!$D:$D,'18203 P&amp;Ls_Con'!$D43)</f>
        <v/>
      </c>
      <c r="F43" s="3291">
        <f>E43/$X$3</f>
        <v/>
      </c>
      <c r="G43" s="3237">
        <f>SUMIFS('18203 P&amp;Ls_Detailed'!$G:$G,'18203 P&amp;Ls_Detailed'!$D:$D,'18203 P&amp;Ls_Con'!$D43)</f>
        <v/>
      </c>
      <c r="H43" s="3291">
        <f>G43/$X$3</f>
        <v/>
      </c>
      <c r="I43" s="3237">
        <f>SUMIFS('18203 P&amp;Ls_Detailed'!$S:$S,'18203 P&amp;Ls_Detailed'!$D:$D,'18203 P&amp;Ls_Con'!$D43)</f>
        <v/>
      </c>
      <c r="J43" s="3238">
        <f>I43/$X$3</f>
        <v/>
      </c>
      <c r="K43" s="3237">
        <f>SUMIFS('18203 P&amp;Ls_Detailed'!$T:$T,'18203 P&amp;Ls_Detailed'!$D:$D,'18203 P&amp;Ls_Con'!$D43)</f>
        <v/>
      </c>
      <c r="L43" s="3238">
        <f>K43/$X$3</f>
        <v/>
      </c>
      <c r="M43" s="3237">
        <f>SUMIFS('18203 P&amp;Ls_Detailed'!$U:$U,'18203 P&amp;Ls_Detailed'!$D:$D,'18203 P&amp;Ls_Con'!$D43)</f>
        <v/>
      </c>
      <c r="N43" s="3238">
        <f>M43/$X$3</f>
        <v/>
      </c>
      <c r="O43" s="3237">
        <f>SUMIFS('18203 P&amp;Ls_Detailed'!$V:$V,'18203 P&amp;Ls_Detailed'!$D:$D,'18203 P&amp;Ls_Con'!$D43)</f>
        <v/>
      </c>
      <c r="P43" s="3238">
        <f>O43/$X$3</f>
        <v/>
      </c>
      <c r="Q43" s="3237">
        <f>SUMIFS('18203 P&amp;Ls_Detailed'!$W:$W,'18203 P&amp;Ls_Detailed'!$D:$D,'18203 P&amp;Ls_Con'!$D43)</f>
        <v/>
      </c>
      <c r="R43" s="3238">
        <f>Q43/$X$3</f>
        <v/>
      </c>
      <c r="S43" s="3332" t="n"/>
      <c r="T43" s="3237">
        <f>SUMIFS('Cash flow'!$C:$C,'Cash flow'!$A:$A,'18203 P&amp;Ls_Con'!$D43)</f>
        <v/>
      </c>
      <c r="U43" s="3238">
        <f>T43/$X$3</f>
        <v/>
      </c>
      <c r="V43" s="26" t="n"/>
      <c r="W43" s="26" t="n"/>
    </row>
    <row r="44" outlineLevel="1" ht="15" customHeight="1" s="2885">
      <c r="C44" s="36" t="n"/>
      <c r="D44" s="33" t="inlineStr">
        <is>
          <t>Total Leasing Costs</t>
        </is>
      </c>
      <c r="E44" s="3246">
        <f>SUM(E42:E43)</f>
        <v/>
      </c>
      <c r="F44" s="3252">
        <f>E44/$X$3</f>
        <v/>
      </c>
      <c r="G44" s="3246">
        <f>SUM(G42:G43)</f>
        <v/>
      </c>
      <c r="H44" s="3252">
        <f>G44/$X$3</f>
        <v/>
      </c>
      <c r="I44" s="3246">
        <f>SUM(I42:I43)</f>
        <v/>
      </c>
      <c r="J44" s="3247">
        <f>I44/$X$3</f>
        <v/>
      </c>
      <c r="K44" s="3246">
        <f>SUM(K42:K43)</f>
        <v/>
      </c>
      <c r="L44" s="3247">
        <f>K44/$X$3</f>
        <v/>
      </c>
      <c r="M44" s="3246">
        <f>SUM(M42:M43)</f>
        <v/>
      </c>
      <c r="N44" s="3247">
        <f>M44/$X$3</f>
        <v/>
      </c>
      <c r="O44" s="3246">
        <f>SUM(O42:O43)</f>
        <v/>
      </c>
      <c r="P44" s="3247">
        <f>O44/$X$3</f>
        <v/>
      </c>
      <c r="Q44" s="3246">
        <f>SUM(Q42:Q43)</f>
        <v/>
      </c>
      <c r="R44" s="3247">
        <f>Q44/$X$3</f>
        <v/>
      </c>
      <c r="S44" s="3333" t="n"/>
      <c r="T44" s="3246">
        <f>SUM(T42:T43)</f>
        <v/>
      </c>
      <c r="U44" s="3247">
        <f>T44/$X$3</f>
        <v/>
      </c>
      <c r="V44" s="26" t="n"/>
      <c r="W44" s="26" t="n"/>
    </row>
    <row r="45" ht="15" customHeight="1" s="2885">
      <c r="C45" s="38" t="n"/>
      <c r="D45" s="3297" t="n"/>
      <c r="E45" s="3277" t="n"/>
      <c r="F45" s="3282" t="n"/>
      <c r="G45" s="3277" t="n"/>
      <c r="H45" s="3282" t="n"/>
      <c r="I45" s="3277" t="n"/>
      <c r="J45" s="3278" t="n"/>
      <c r="K45" s="3277" t="n"/>
      <c r="L45" s="3278" t="n"/>
      <c r="M45" s="3277" t="n"/>
      <c r="N45" s="3278" t="n"/>
      <c r="O45" s="3277" t="n"/>
      <c r="P45" s="3278" t="n"/>
      <c r="Q45" s="3277" t="n"/>
      <c r="R45" s="3278" t="n"/>
      <c r="S45" s="3333" t="n"/>
      <c r="T45" s="3277" t="n"/>
      <c r="U45" s="3278" t="n"/>
      <c r="V45" s="26" t="n"/>
      <c r="W45" s="26" t="n"/>
    </row>
    <row r="46" ht="15" customHeight="1" s="2885">
      <c r="C46" s="2643" t="n"/>
      <c r="D46" s="35" t="inlineStr">
        <is>
          <t>Capital Expenditures:</t>
        </is>
      </c>
      <c r="E46" s="3277" t="n"/>
      <c r="F46" s="3282" t="n"/>
      <c r="G46" s="3277" t="n"/>
      <c r="H46" s="3282" t="n"/>
      <c r="I46" s="3237">
        <f>SUMIFS('18203 P&amp;Ls_Detailed'!$S:$S,'18203 P&amp;Ls_Detailed'!$D:$D,'18203 P&amp;Ls_Con'!$D46)</f>
        <v/>
      </c>
      <c r="J46" s="3238">
        <f>I46/$X$3</f>
        <v/>
      </c>
      <c r="K46" s="3237">
        <f>SUMIFS('18203 P&amp;Ls_Detailed'!$T:$T,'18203 P&amp;Ls_Detailed'!$D:$D,'18203 P&amp;Ls_Con'!$D46)</f>
        <v/>
      </c>
      <c r="L46" s="3238">
        <f>K46/$X$3</f>
        <v/>
      </c>
      <c r="M46" s="3237">
        <f>SUMIFS('18203 P&amp;Ls_Detailed'!$U:$U,'18203 P&amp;Ls_Detailed'!$D:$D,'18203 P&amp;Ls_Con'!$D46)</f>
        <v/>
      </c>
      <c r="N46" s="3238">
        <f>M46/$X$3</f>
        <v/>
      </c>
      <c r="O46" s="3237">
        <f>SUMIFS('18203 P&amp;Ls_Detailed'!$V:$V,'18203 P&amp;Ls_Detailed'!$D:$D,'18203 P&amp;Ls_Con'!$D46)</f>
        <v/>
      </c>
      <c r="P46" s="3238">
        <f>O46/$X$3</f>
        <v/>
      </c>
      <c r="Q46" s="3237">
        <f>SUMIFS('18203 P&amp;Ls_Detailed'!$W:$W,'18203 P&amp;Ls_Detailed'!$D:$D,'18203 P&amp;Ls_Con'!$D46)</f>
        <v/>
      </c>
      <c r="R46" s="3238">
        <f>Q46/$X$3</f>
        <v/>
      </c>
      <c r="S46" s="3333" t="n"/>
      <c r="T46" s="3277" t="n"/>
      <c r="U46" s="3278" t="n"/>
      <c r="V46" s="26" t="n"/>
      <c r="W46" s="26" t="n"/>
    </row>
    <row r="47" ht="15" customHeight="1" s="2885">
      <c r="C47" s="38" t="n"/>
      <c r="D47" s="41" t="inlineStr">
        <is>
          <t>Capital Reserves</t>
        </is>
      </c>
      <c r="E47" s="3237">
        <f>SUMIFS('18203 P&amp;Ls_Detailed'!$F:$F,'18203 P&amp;Ls_Detailed'!$D:$D,'18203 P&amp;Ls_Con'!$D47)</f>
        <v/>
      </c>
      <c r="F47" s="3291">
        <f>E47/$X$3</f>
        <v/>
      </c>
      <c r="G47" s="3237">
        <f>SUMIFS('18203 P&amp;Ls_Detailed'!$G:$G,'18203 P&amp;Ls_Detailed'!$D:$D,'18203 P&amp;Ls_Con'!$D47)</f>
        <v/>
      </c>
      <c r="H47" s="3291">
        <f>G47/$X$3</f>
        <v/>
      </c>
      <c r="I47" s="3237">
        <f>SUMIFS('18203 P&amp;Ls_Detailed'!$S:$S,'18203 P&amp;Ls_Detailed'!$D:$D,'18203 P&amp;Ls_Con'!$D47)</f>
        <v/>
      </c>
      <c r="J47" s="3238">
        <f>I47/$X$3</f>
        <v/>
      </c>
      <c r="K47" s="3237">
        <f>SUMIFS('18203 P&amp;Ls_Detailed'!$T:$T,'18203 P&amp;Ls_Detailed'!$D:$D,'18203 P&amp;Ls_Con'!$D47)</f>
        <v/>
      </c>
      <c r="L47" s="3238">
        <f>K47/$X$3</f>
        <v/>
      </c>
      <c r="M47" s="3237">
        <f>SUMIFS('18203 P&amp;Ls_Detailed'!$U:$U,'18203 P&amp;Ls_Detailed'!$D:$D,'18203 P&amp;Ls_Con'!$D47)</f>
        <v/>
      </c>
      <c r="N47" s="3238">
        <f>M47/$X$3</f>
        <v/>
      </c>
      <c r="O47" s="3237">
        <f>SUMIFS('18203 P&amp;Ls_Detailed'!$V:$V,'18203 P&amp;Ls_Detailed'!$D:$D,'18203 P&amp;Ls_Con'!$D47)</f>
        <v/>
      </c>
      <c r="P47" s="3238">
        <f>O47/$X$3</f>
        <v/>
      </c>
      <c r="Q47" s="3237">
        <f>SUMIFS('18203 P&amp;Ls_Detailed'!$W:$W,'18203 P&amp;Ls_Detailed'!$D:$D,'18203 P&amp;Ls_Con'!$D47)</f>
        <v/>
      </c>
      <c r="R47" s="3238">
        <f>Q47/$X$3</f>
        <v/>
      </c>
      <c r="S47" s="3332" t="n"/>
      <c r="T47" s="3237">
        <f>SUMIFS('Cash flow'!$C:$C,'Cash flow'!$A:$A,'18203 P&amp;Ls_Con'!$D47)</f>
        <v/>
      </c>
      <c r="U47" s="3238">
        <f>T47/$X$3</f>
        <v/>
      </c>
      <c r="V47" s="26" t="n"/>
      <c r="W47" s="26" t="n"/>
      <c r="X47" s="3338">
        <f>Global!N45</f>
        <v/>
      </c>
      <c r="Y47" s="1129" t="inlineStr">
        <is>
          <t>--&gt; Assumed CapEx per SF</t>
        </is>
      </c>
    </row>
    <row r="48" outlineLevel="1" ht="15" customHeight="1" s="2885">
      <c r="C48" s="38" t="n"/>
      <c r="D48" s="41" t="inlineStr">
        <is>
          <t>Capital Improvements</t>
        </is>
      </c>
      <c r="E48" s="3237">
        <f>SUMIFS('18203 P&amp;Ls_Detailed'!$F:$F,'18203 P&amp;Ls_Detailed'!$D:$D,'18203 P&amp;Ls_Con'!$D48)</f>
        <v/>
      </c>
      <c r="F48" s="3291">
        <f>E48/$X$3</f>
        <v/>
      </c>
      <c r="G48" s="3237">
        <f>SUMIFS('18203 P&amp;Ls_Detailed'!$G:$G,'18203 P&amp;Ls_Detailed'!$D:$D,'18203 P&amp;Ls_Con'!$D48)</f>
        <v/>
      </c>
      <c r="H48" s="3291">
        <f>G48/$X$3</f>
        <v/>
      </c>
      <c r="I48" s="3237">
        <f>SUMIFS('18203 P&amp;Ls_Detailed'!$S:$S,'18203 P&amp;Ls_Detailed'!$D:$D,'18203 P&amp;Ls_Con'!$D48)</f>
        <v/>
      </c>
      <c r="J48" s="3238">
        <f>I48/$X$3</f>
        <v/>
      </c>
      <c r="K48" s="3237">
        <f>SUMIFS('18203 P&amp;Ls_Detailed'!$T:$T,'18203 P&amp;Ls_Detailed'!$D:$D,'18203 P&amp;Ls_Con'!$D48)</f>
        <v/>
      </c>
      <c r="L48" s="3238">
        <f>K48/$X$3</f>
        <v/>
      </c>
      <c r="M48" s="3237">
        <f>SUMIFS('18203 P&amp;Ls_Detailed'!$U:$U,'18203 P&amp;Ls_Detailed'!$D:$D,'18203 P&amp;Ls_Con'!$D48)</f>
        <v/>
      </c>
      <c r="N48" s="3238">
        <f>M48/$X$3</f>
        <v/>
      </c>
      <c r="O48" s="3237">
        <f>SUMIFS('18203 P&amp;Ls_Detailed'!$V:$V,'18203 P&amp;Ls_Detailed'!$D:$D,'18203 P&amp;Ls_Con'!$D48)</f>
        <v/>
      </c>
      <c r="P48" s="3238">
        <f>O48/$X$3</f>
        <v/>
      </c>
      <c r="Q48" s="3237">
        <f>SUMIFS('18203 P&amp;Ls_Detailed'!$W:$W,'18203 P&amp;Ls_Detailed'!$D:$D,'18203 P&amp;Ls_Con'!$D48)</f>
        <v/>
      </c>
      <c r="R48" s="3238">
        <f>Q48/$X$3</f>
        <v/>
      </c>
      <c r="S48" s="3332" t="n"/>
      <c r="T48" s="3237">
        <f>SUMIFS('Cash flow'!$C:$C,'Cash flow'!$A:$A,'18203 P&amp;Ls_Con'!$D48)</f>
        <v/>
      </c>
      <c r="U48" s="3238">
        <f>T48/$X$3</f>
        <v/>
      </c>
      <c r="V48" s="26" t="n"/>
      <c r="W48" s="26" t="n"/>
    </row>
    <row r="49" ht="15" customHeight="1" s="2885">
      <c r="C49" s="36" t="n"/>
      <c r="D49" s="33" t="inlineStr">
        <is>
          <t>Total Capital Expenditures</t>
        </is>
      </c>
      <c r="E49" s="3246">
        <f>SUM(E47:E48)</f>
        <v/>
      </c>
      <c r="F49" s="3252">
        <f>E49/$X$3</f>
        <v/>
      </c>
      <c r="G49" s="3246">
        <f>SUM(G47:G48)</f>
        <v/>
      </c>
      <c r="H49" s="3252">
        <f>G49/$X$3</f>
        <v/>
      </c>
      <c r="I49" s="3246">
        <f>SUM(I47:I48)</f>
        <v/>
      </c>
      <c r="J49" s="3247">
        <f>I49/$X$3</f>
        <v/>
      </c>
      <c r="K49" s="3246">
        <f>SUM(K47:K48)</f>
        <v/>
      </c>
      <c r="L49" s="3247">
        <f>K49/$X$3</f>
        <v/>
      </c>
      <c r="M49" s="3246">
        <f>SUM(M47:M48)</f>
        <v/>
      </c>
      <c r="N49" s="3247">
        <f>M49/$X$3</f>
        <v/>
      </c>
      <c r="O49" s="3246">
        <f>SUM(O47:O48)</f>
        <v/>
      </c>
      <c r="P49" s="3247">
        <f>O49/$X$3</f>
        <v/>
      </c>
      <c r="Q49" s="3246">
        <f>SUM(Q47:Q48)</f>
        <v/>
      </c>
      <c r="R49" s="3247">
        <f>Q49/$X$3</f>
        <v/>
      </c>
      <c r="S49" s="3333" t="n"/>
      <c r="T49" s="3246">
        <f>SUM(T47:T48)</f>
        <v/>
      </c>
      <c r="U49" s="3247">
        <f>T49/$X$3</f>
        <v/>
      </c>
      <c r="V49" s="26" t="n"/>
      <c r="W49" s="26" t="n"/>
    </row>
    <row r="50" ht="15" customHeight="1" s="2885" thickBot="1">
      <c r="C50" s="236" t="n"/>
      <c r="D50" s="3258" t="inlineStr">
        <is>
          <t>Total Leasing and Capital Cost</t>
        </is>
      </c>
      <c r="E50" s="3259">
        <f>E44+E49</f>
        <v/>
      </c>
      <c r="F50" s="3263">
        <f>E50/$X$3</f>
        <v/>
      </c>
      <c r="G50" s="3259">
        <f>G44+G49</f>
        <v/>
      </c>
      <c r="H50" s="3263">
        <f>G50/$X$3</f>
        <v/>
      </c>
      <c r="I50" s="3259">
        <f>I44+I49</f>
        <v/>
      </c>
      <c r="J50" s="3260">
        <f>I50/$X$3</f>
        <v/>
      </c>
      <c r="K50" s="3259">
        <f>K44+K49</f>
        <v/>
      </c>
      <c r="L50" s="3260">
        <f>K50/$X$3</f>
        <v/>
      </c>
      <c r="M50" s="3259">
        <f>M44+M49</f>
        <v/>
      </c>
      <c r="N50" s="3260">
        <f>M50/$X$3</f>
        <v/>
      </c>
      <c r="O50" s="3259">
        <f>O44+O49</f>
        <v/>
      </c>
      <c r="P50" s="3260">
        <f>O50/$X$3</f>
        <v/>
      </c>
      <c r="Q50" s="3259">
        <f>Q44+Q49</f>
        <v/>
      </c>
      <c r="R50" s="3260">
        <f>Q50/$X$3</f>
        <v/>
      </c>
      <c r="S50" s="3333" t="n"/>
      <c r="T50" s="3259">
        <f>T44+T49</f>
        <v/>
      </c>
      <c r="U50" s="3260">
        <f>T50/$X$3</f>
        <v/>
      </c>
      <c r="V50" s="26" t="n"/>
      <c r="W50" s="26" t="n"/>
    </row>
    <row r="51" ht="15" customHeight="1" s="2885" thickTop="1">
      <c r="C51" s="38" t="n"/>
      <c r="D51" s="41" t="n"/>
      <c r="E51" s="3237" t="n"/>
      <c r="F51" s="3291" t="n"/>
      <c r="G51" s="3237" t="n"/>
      <c r="H51" s="3291" t="n"/>
      <c r="I51" s="3237" t="n"/>
      <c r="J51" s="3238" t="n"/>
      <c r="K51" s="3237" t="n"/>
      <c r="L51" s="3238" t="n"/>
      <c r="M51" s="3237" t="n"/>
      <c r="N51" s="3238" t="n"/>
      <c r="O51" s="3237" t="n"/>
      <c r="P51" s="3238" t="n"/>
      <c r="Q51" s="3237" t="n"/>
      <c r="R51" s="3238" t="n"/>
      <c r="S51" s="3332" t="n"/>
      <c r="T51" s="3237" t="n"/>
      <c r="U51" s="3238" t="n"/>
      <c r="V51" s="26" t="n"/>
      <c r="W51" s="26" t="n"/>
    </row>
    <row r="52" ht="15" customHeight="1" s="2885">
      <c r="C52" s="50" t="n"/>
      <c r="D52" s="3339" t="inlineStr">
        <is>
          <t>Net Income</t>
        </is>
      </c>
      <c r="E52" s="3340">
        <f>E38-E50</f>
        <v/>
      </c>
      <c r="F52" s="3341">
        <f>E52/$X$3</f>
        <v/>
      </c>
      <c r="G52" s="3340">
        <f>G38-G50</f>
        <v/>
      </c>
      <c r="H52" s="3341">
        <f>G52/$X$3</f>
        <v/>
      </c>
      <c r="I52" s="3340">
        <f>I38-I50</f>
        <v/>
      </c>
      <c r="J52" s="3342">
        <f>I52/$X$3</f>
        <v/>
      </c>
      <c r="K52" s="3340">
        <f>K38-K50</f>
        <v/>
      </c>
      <c r="L52" s="3342">
        <f>K52/$X$3</f>
        <v/>
      </c>
      <c r="M52" s="3340">
        <f>M38-M50</f>
        <v/>
      </c>
      <c r="N52" s="3342">
        <f>M52/$X$3</f>
        <v/>
      </c>
      <c r="O52" s="3340">
        <f>O38-O50</f>
        <v/>
      </c>
      <c r="P52" s="3342">
        <f>O52/$X$3</f>
        <v/>
      </c>
      <c r="Q52" s="3340">
        <f>Q38-Q50</f>
        <v/>
      </c>
      <c r="R52" s="3342">
        <f>Q52/$X$3</f>
        <v/>
      </c>
      <c r="S52" s="3333" t="n"/>
      <c r="T52" s="3340">
        <f>T38-T50</f>
        <v/>
      </c>
      <c r="U52" s="3342">
        <f>T52/$X$3</f>
        <v/>
      </c>
      <c r="V52" s="26" t="n"/>
      <c r="W52" s="26" t="n"/>
    </row>
    <row r="53" outlineLevel="1" ht="15" customFormat="1" customHeight="1" s="168">
      <c r="C53" s="166" t="n"/>
      <c r="D53" s="167" t="inlineStr">
        <is>
          <t>% Increase/(Decrease)</t>
        </is>
      </c>
      <c r="E53" s="3343">
        <f>IFERROR(E52/#REF!-1,"")</f>
        <v/>
      </c>
      <c r="F53" s="3344" t="n"/>
      <c r="G53" s="3343">
        <f>IFERROR(G52/#REF!-1,"")</f>
        <v/>
      </c>
      <c r="H53" s="3344" t="n"/>
      <c r="I53" s="3343" t="n"/>
      <c r="J53" s="3345" t="n"/>
      <c r="K53" s="3343" t="n"/>
      <c r="L53" s="3345" t="n"/>
      <c r="M53" s="3343" t="n"/>
      <c r="N53" s="3345" t="n"/>
      <c r="O53" s="3343" t="n"/>
      <c r="P53" s="3345" t="n"/>
      <c r="Q53" s="3343" t="n"/>
      <c r="R53" s="3345" t="n"/>
      <c r="S53" s="3334" t="n"/>
      <c r="T53" s="3343">
        <f>T52/I52-1</f>
        <v/>
      </c>
      <c r="U53" s="3345" t="n"/>
      <c r="V53" s="52" t="n"/>
      <c r="W53" s="52" t="n"/>
    </row>
    <row r="54" outlineLevel="1" ht="7.35" customHeight="1" s="2885">
      <c r="C54" s="26" t="n"/>
      <c r="D54" s="26" t="n"/>
      <c r="E54" s="3187" t="n"/>
      <c r="F54" s="3304" t="n"/>
      <c r="G54" s="3187" t="n"/>
      <c r="H54" s="3304" t="n"/>
      <c r="I54" s="3187" t="n"/>
      <c r="J54" s="3304" t="n"/>
      <c r="K54" s="3187" t="n"/>
      <c r="L54" s="3304" t="n"/>
      <c r="M54" s="3187" t="n"/>
      <c r="N54" s="3304" t="n"/>
      <c r="O54" s="3187" t="n"/>
      <c r="P54" s="3304" t="n"/>
      <c r="Q54" s="3187" t="n"/>
      <c r="R54" s="3304" t="n"/>
      <c r="S54" s="3304" t="n"/>
      <c r="T54" s="3187" t="n"/>
      <c r="U54" s="3304" t="n"/>
      <c r="V54" s="26" t="n"/>
      <c r="W54" s="26" t="n"/>
    </row>
    <row r="55" outlineLevel="1" s="2885">
      <c r="C55" s="26" t="n"/>
      <c r="D55" s="171" t="inlineStr">
        <is>
          <t>Footnotes:</t>
        </is>
      </c>
      <c r="E55" s="3187" t="n"/>
      <c r="F55" s="3305" t="n"/>
      <c r="G55" s="3187" t="n"/>
      <c r="H55" s="3305" t="n"/>
      <c r="I55" s="3187" t="n"/>
      <c r="J55" s="3305" t="n"/>
      <c r="K55" s="3187" t="n"/>
      <c r="L55" s="3305" t="n"/>
      <c r="M55" s="3187" t="n"/>
      <c r="N55" s="3305" t="n"/>
      <c r="O55" s="3187" t="n"/>
      <c r="P55" s="3305" t="n"/>
      <c r="Q55" s="3187" t="n"/>
      <c r="R55" s="3305" t="n"/>
      <c r="S55" s="3305" t="n"/>
      <c r="T55" s="3187" t="n"/>
      <c r="U55" s="3305" t="n"/>
      <c r="V55" s="26" t="n"/>
      <c r="W55" s="26" t="n"/>
    </row>
    <row r="56" outlineLevel="1" s="2885">
      <c r="C56" s="26" t="n"/>
      <c r="D56" s="52" t="n"/>
      <c r="E56" s="26" t="n"/>
      <c r="F56" s="26" t="n"/>
      <c r="G56" s="26" t="n"/>
      <c r="H56" s="26" t="n"/>
      <c r="I56" s="26" t="n"/>
      <c r="J56" s="26" t="n"/>
      <c r="K56" s="26" t="n"/>
      <c r="L56" s="26" t="n"/>
      <c r="M56" s="26" t="n"/>
      <c r="N56" s="26" t="n"/>
      <c r="O56" s="26" t="n"/>
      <c r="P56" s="26" t="n"/>
      <c r="Q56" s="26" t="n"/>
      <c r="R56" s="26" t="n"/>
      <c r="S56" s="26" t="n"/>
      <c r="T56" s="26" t="n"/>
      <c r="U56" s="26" t="n"/>
      <c r="V56" s="26" t="n"/>
      <c r="W56" s="26" t="n"/>
    </row>
    <row r="57" ht="7.35" customHeight="1" s="2885">
      <c r="C57" s="26" t="n"/>
      <c r="D57" s="26" t="n"/>
      <c r="E57" s="26" t="n"/>
      <c r="F57" s="26" t="n"/>
      <c r="G57" s="26" t="n"/>
      <c r="H57" s="26" t="n"/>
      <c r="I57" s="26" t="n"/>
      <c r="J57" s="26" t="n"/>
      <c r="K57" s="26" t="n"/>
      <c r="L57" s="26" t="n"/>
      <c r="M57" s="26" t="n"/>
      <c r="N57" s="26" t="n"/>
      <c r="O57" s="26" t="n"/>
      <c r="P57" s="26" t="n"/>
      <c r="Q57" s="26" t="n"/>
      <c r="R57" s="26" t="n"/>
      <c r="S57" s="26" t="n"/>
    </row>
    <row r="58" ht="15" customHeight="1" s="2885">
      <c r="C58" s="26" t="n"/>
      <c r="D58" s="1186" t="inlineStr">
        <is>
          <t>[1] OpEx, except mgmt fee and taxes, based off 2023 budget plus 3.0%</t>
        </is>
      </c>
      <c r="E58" s="3286" t="n"/>
      <c r="F58" s="3270" t="n"/>
      <c r="G58" s="3286" t="n"/>
      <c r="H58" s="3270" t="n"/>
      <c r="I58" s="3286" t="n"/>
      <c r="J58" s="3270" t="n"/>
      <c r="K58" s="3286" t="n"/>
      <c r="L58" s="3270" t="n"/>
      <c r="M58" s="3286" t="n"/>
      <c r="N58" s="3270" t="n"/>
      <c r="O58" s="3286" t="n"/>
      <c r="P58" s="3270" t="n"/>
      <c r="Q58" s="3286" t="n"/>
      <c r="R58" s="3270" t="n"/>
      <c r="S58" s="3270" t="n"/>
      <c r="T58" s="3286" t="n"/>
      <c r="U58" s="3270" t="n"/>
    </row>
    <row r="59" ht="15" customHeight="1" s="2885">
      <c r="C59" s="26" t="n"/>
      <c r="D59" s="1186" t="inlineStr">
        <is>
          <t>[2] Mgmt fee equal to 3.0% of EGI</t>
        </is>
      </c>
      <c r="E59" s="3286" t="n"/>
      <c r="F59" s="3270" t="n"/>
      <c r="G59" s="3286" t="n"/>
      <c r="H59" s="3270" t="n"/>
      <c r="I59" s="3286" t="n"/>
      <c r="J59" s="3270" t="n"/>
      <c r="K59" s="3286" t="n"/>
      <c r="L59" s="3270" t="n"/>
      <c r="M59" s="3286" t="n"/>
      <c r="N59" s="3270" t="n"/>
      <c r="O59" s="3286" t="n"/>
      <c r="P59" s="3270" t="n"/>
      <c r="Q59" s="3286" t="n"/>
      <c r="R59" s="3270" t="n"/>
      <c r="S59" s="3270" t="n"/>
      <c r="T59" s="3286" t="n"/>
      <c r="U59" s="3270" t="n"/>
    </row>
    <row r="60" ht="15" customHeight="1" s="2885">
      <c r="C60" s="26" t="n"/>
      <c r="D60" s="1186" t="inlineStr">
        <is>
          <t>[3] Real Estate Taxes: 2023 Budget grown at 3.0% until December 2024, then based on 85% of purchase price using 2023 effective tax rate</t>
        </is>
      </c>
      <c r="E60" s="3286" t="n"/>
      <c r="F60" s="3270" t="n"/>
      <c r="G60" s="3286" t="n"/>
      <c r="H60" s="3270" t="n"/>
      <c r="I60" s="3286" t="n"/>
      <c r="J60" s="3270" t="n"/>
      <c r="K60" s="3286" t="n"/>
      <c r="L60" s="3270" t="n"/>
      <c r="M60" s="3286" t="n"/>
      <c r="N60" s="3270" t="n"/>
      <c r="O60" s="3286" t="n"/>
      <c r="P60" s="3270" t="n"/>
      <c r="Q60" s="3286" t="n"/>
      <c r="R60" s="3270" t="n"/>
      <c r="S60" s="3270" t="n"/>
      <c r="T60" s="3286" t="n"/>
      <c r="U60" s="3270" t="n"/>
    </row>
    <row r="61">
      <c r="D61" s="26" t="n"/>
      <c r="E61" s="616">
        <f>E52='18203 P&amp;Ls_Detailed'!F53</f>
        <v/>
      </c>
      <c r="F61" s="616" t="n"/>
      <c r="G61" s="616">
        <f>G52='18203 P&amp;Ls_Detailed'!G53</f>
        <v/>
      </c>
      <c r="H61" s="616" t="n"/>
      <c r="I61" s="616">
        <f>I52='18203 P&amp;Ls_Detailed'!S53</f>
        <v/>
      </c>
      <c r="J61" s="616" t="n"/>
      <c r="K61" s="616">
        <f>K52='18203 P&amp;Ls_Detailed'!T53</f>
        <v/>
      </c>
      <c r="L61" s="616" t="n"/>
      <c r="M61" s="616">
        <f>M52='18203 P&amp;Ls_Detailed'!U53</f>
        <v/>
      </c>
      <c r="N61" s="616" t="n"/>
      <c r="O61" s="616">
        <f>O52='18203 P&amp;Ls_Detailed'!V53</f>
        <v/>
      </c>
      <c r="P61" s="616" t="n"/>
      <c r="Q61" s="616">
        <f>Q52='18203 P&amp;Ls_Detailed'!W53</f>
        <v/>
      </c>
      <c r="R61" s="616" t="n"/>
      <c r="S61" s="616" t="n"/>
      <c r="T61" s="616">
        <f>ROUND(T52,-1)=CHOOSE('Exec Summ'!$L$13,ROUND('Cash flow'!C41,-1),ROUND(#REF!,-1))</f>
        <v/>
      </c>
    </row>
    <row r="62">
      <c r="E62" s="3209" t="n"/>
      <c r="T62" s="1056" t="n"/>
    </row>
  </sheetData>
  <printOptions horizontalCentered="1"/>
  <pageMargins left="0.35" right="0.35" top="0.5" bottom="0.35" header="0.3" footer="0.3"/>
  <pageSetup orientation="portrait" scale="48"/>
</worksheet>
</file>

<file path=xl/worksheets/sheet27.xml><?xml version="1.0" encoding="utf-8"?>
<worksheet xmlns="http://schemas.openxmlformats.org/spreadsheetml/2006/main">
  <sheetPr codeName="Sheet19">
    <tabColor theme="1"/>
    <outlinePr summaryBelow="1" summaryRight="1"/>
    <pageSetUpPr fitToPage="1"/>
  </sheetPr>
  <dimension ref="A3:AT119"/>
  <sheetViews>
    <sheetView workbookViewId="0">
      <selection activeCell="A1" sqref="A1"/>
    </sheetView>
  </sheetViews>
  <sheetFormatPr baseColWidth="8" defaultColWidth="10" defaultRowHeight="13.5"/>
  <cols>
    <col width="1" customWidth="1" style="44" min="1" max="2"/>
    <col width="0.46484375" customWidth="1" style="44" min="3" max="3"/>
    <col hidden="1" outlineLevel="1" width="33.46484375" customWidth="1" style="44" min="4" max="4"/>
    <col collapsed="1" width="52.46484375" customWidth="1" style="44" min="5" max="5"/>
    <col width="17.46484375" customWidth="1" style="44" min="6" max="7"/>
    <col hidden="1" outlineLevel="1" width="13.46484375" customWidth="1" style="44" min="8" max="18"/>
    <col collapsed="1" width="17.46484375" customWidth="1" style="44" min="19" max="19"/>
    <col width="17.46484375" customWidth="1" style="44" min="20" max="23"/>
    <col width="1" customWidth="1" style="44" min="24" max="25"/>
    <col width="10.46484375" bestFit="1" customWidth="1" style="44" min="26" max="26"/>
    <col width="10" customWidth="1" style="44" min="27" max="36"/>
    <col outlineLevel="1" width="10" customWidth="1" style="44" min="37" max="37"/>
    <col width="10" customWidth="1" style="44" min="38" max="16384"/>
  </cols>
  <sheetData>
    <row r="1" ht="4.35" customHeight="1" s="2885"/>
    <row r="2" ht="4.35" customHeight="1" s="2885"/>
    <row r="3" ht="22.35" customHeight="1" s="2885" thickBot="1">
      <c r="C3" s="516" t="inlineStr">
        <is>
          <t>DETAILED INCOME STATEMENT</t>
        </is>
      </c>
      <c r="D3" s="497" t="n"/>
      <c r="E3" s="497" t="n"/>
      <c r="F3" s="918" t="n"/>
      <c r="G3" s="497" t="n"/>
      <c r="H3" s="497" t="n"/>
      <c r="I3" s="497" t="n"/>
      <c r="J3" s="497" t="n"/>
      <c r="K3" s="497" t="n"/>
      <c r="L3" s="497" t="n"/>
      <c r="M3" s="497" t="n"/>
      <c r="N3" s="497" t="n"/>
      <c r="O3" s="497" t="n"/>
      <c r="P3" s="497" t="n"/>
      <c r="Q3" s="497" t="n"/>
      <c r="R3" s="497" t="n"/>
      <c r="S3" s="497" t="n"/>
      <c r="T3" s="497" t="n"/>
      <c r="U3" s="497" t="n"/>
      <c r="V3" s="497" t="n"/>
      <c r="W3" s="497" t="n"/>
      <c r="X3" s="3212">
        <f>Global!$G$7</f>
        <v/>
      </c>
      <c r="Y3" s="253" t="n"/>
      <c r="Z3" s="2949">
        <f>'Rent Roll-Detailed'!$H$65</f>
        <v/>
      </c>
      <c r="AB3" s="300" t="n"/>
      <c r="AC3" s="300" t="n"/>
      <c r="AD3" s="300" t="n"/>
    </row>
    <row r="4" ht="20.1" customHeight="1" s="2885" thickBot="1" thickTop="1">
      <c r="A4" s="440" t="n"/>
      <c r="B4" s="440" t="n"/>
      <c r="C4" s="440" t="n"/>
      <c r="D4" s="440" t="n"/>
      <c r="E4" s="440" t="n"/>
      <c r="F4" s="440" t="n"/>
      <c r="G4" s="440" t="n"/>
      <c r="H4" s="440" t="n"/>
      <c r="I4" s="440" t="n"/>
      <c r="J4" s="440" t="n"/>
      <c r="K4" s="440" t="n"/>
      <c r="L4" s="440" t="n"/>
      <c r="M4" s="440" t="n"/>
      <c r="N4" s="440" t="n"/>
      <c r="O4" s="440" t="n"/>
      <c r="P4" s="440" t="n"/>
      <c r="Q4" s="440" t="n"/>
      <c r="R4" s="440" t="n"/>
      <c r="S4" s="440" t="n"/>
      <c r="T4" s="440" t="n"/>
      <c r="U4" s="440" t="n"/>
      <c r="V4" s="440" t="n"/>
      <c r="W4" s="440" t="n"/>
      <c r="X4" s="3212">
        <f>#REF!</f>
        <v/>
      </c>
      <c r="Y4" s="440" t="n"/>
      <c r="Z4" s="440" t="n"/>
      <c r="AA4" s="440" t="n"/>
      <c r="AB4" s="440" t="n"/>
      <c r="AC4" s="440" t="n"/>
    </row>
    <row r="5" ht="55.35" customHeight="1" s="2885" thickTop="1">
      <c r="A5" s="440" t="n"/>
      <c r="B5" s="440" t="n"/>
      <c r="C5" s="902" t="n"/>
      <c r="D5" s="3346" t="inlineStr">
        <is>
          <t>OH Equities' CoA</t>
        </is>
      </c>
      <c r="E5" s="3347" t="inlineStr">
        <is>
          <t>Seller's CoA</t>
        </is>
      </c>
      <c r="F5" s="905" t="inlineStr">
        <is>
          <t>YE 2021</t>
        </is>
      </c>
      <c r="G5" s="905" t="inlineStr">
        <is>
          <t>YE 2022</t>
        </is>
      </c>
      <c r="H5" s="3234" t="n">
        <v>44927</v>
      </c>
      <c r="I5" s="3234">
        <f>EOMONTH(H5,1)</f>
        <v/>
      </c>
      <c r="J5" s="3234">
        <f>EOMONTH(I5,1)</f>
        <v/>
      </c>
      <c r="K5" s="3234">
        <f>EOMONTH(J5,1)</f>
        <v/>
      </c>
      <c r="L5" s="3234">
        <f>EOMONTH(K5,1)</f>
        <v/>
      </c>
      <c r="M5" s="3234">
        <f>EOMONTH(L5,1)</f>
        <v/>
      </c>
      <c r="N5" s="3234">
        <f>EOMONTH(M5,1)</f>
        <v/>
      </c>
      <c r="O5" s="3234">
        <f>EOMONTH(N5,1)</f>
        <v/>
      </c>
      <c r="P5" s="3234">
        <f>EOMONTH(O5,1)</f>
        <v/>
      </c>
      <c r="Q5" s="3234">
        <f>EOMONTH(P5,1)</f>
        <v/>
      </c>
      <c r="R5" s="3234">
        <f>EOMONTH(Q5,1)</f>
        <v/>
      </c>
      <c r="S5" s="905">
        <f>"T-11 Ann"&amp;CHAR(10)&amp;TEXT($H$5,"(mm.yy"&amp;"-")&amp;TEXT($R$5,"mm.yy)")</f>
        <v/>
      </c>
      <c r="T5" s="3348">
        <f>"T-9 Ann."&amp;CHAR(10)&amp;TEXT($J$5,"(mm.yy"&amp;"-")&amp;TEXT($R$5,"mm.yy)")</f>
        <v/>
      </c>
      <c r="U5" s="3348">
        <f>"T-6 Ann."&amp;CHAR(10)&amp;TEXT($M$5,"(mm.yy"&amp;"-")&amp;TEXT($R$5,"mm.yy)")</f>
        <v/>
      </c>
      <c r="V5" s="3348">
        <f>"T-3 Ann."&amp;CHAR(10)&amp;TEXT($P$5,"(mm.yy"&amp;"-")&amp;TEXT($R$5,"mm.yy)")</f>
        <v/>
      </c>
      <c r="W5" s="3348">
        <f>"T-1 Ann."&amp;CHAR(10)&amp;TEXT($R$5,"(mm.yy"&amp;"-")&amp;TEXT($R$5,"mm.yy)")</f>
        <v/>
      </c>
      <c r="X5" s="440" t="n"/>
      <c r="Y5" s="440" t="n"/>
      <c r="Z5" s="440" t="n"/>
      <c r="AA5" s="440" t="n"/>
      <c r="AB5" s="440" t="n"/>
      <c r="AC5" s="440" t="n"/>
    </row>
    <row r="6" ht="15" customHeight="1" s="2885">
      <c r="A6" s="440" t="n"/>
      <c r="B6" s="440" t="n"/>
      <c r="C6" s="440" t="n"/>
      <c r="D6" s="3349" t="n"/>
      <c r="E6" s="3231" t="n"/>
      <c r="F6" s="3350" t="n"/>
      <c r="G6" s="3350" t="n"/>
      <c r="H6" s="3221" t="n"/>
      <c r="I6" s="3221" t="n"/>
      <c r="J6" s="3221" t="n"/>
      <c r="K6" s="3221" t="n"/>
      <c r="L6" s="3221" t="n"/>
      <c r="M6" s="3221" t="n"/>
      <c r="N6" s="3221" t="n"/>
      <c r="O6" s="3221" t="n"/>
      <c r="P6" s="3221" t="n"/>
      <c r="Q6" s="3221" t="n"/>
      <c r="R6" s="3221" t="n"/>
      <c r="S6" s="3350" t="n"/>
      <c r="T6" s="3221" t="n"/>
      <c r="U6" s="3221" t="n"/>
      <c r="V6" s="3221" t="n"/>
      <c r="W6" s="3221" t="n"/>
      <c r="X6" s="440" t="n"/>
      <c r="Y6" s="440" t="n"/>
      <c r="Z6" s="440" t="n"/>
      <c r="AA6" s="440" t="n"/>
      <c r="AB6" s="440" t="n"/>
      <c r="AC6" s="440" t="n"/>
    </row>
    <row r="7" ht="15" customHeight="1" s="2885">
      <c r="A7" s="440" t="n"/>
      <c r="B7" s="1193" t="n"/>
      <c r="C7" s="440" t="n"/>
      <c r="D7" s="444" t="n"/>
      <c r="E7" s="1061" t="inlineStr">
        <is>
          <t>INCOME</t>
        </is>
      </c>
      <c r="F7" s="519" t="n"/>
      <c r="G7" s="519" t="n"/>
      <c r="S7" s="519" t="n"/>
      <c r="U7" s="445" t="n"/>
      <c r="V7" s="445" t="n"/>
      <c r="X7" s="445" t="n"/>
      <c r="Y7" s="445" t="n"/>
      <c r="Z7" s="440" t="n"/>
      <c r="AA7" s="440" t="n"/>
      <c r="AB7" s="440" t="n"/>
      <c r="AC7" s="440" t="n"/>
    </row>
    <row r="8" ht="15" customHeight="1" s="2885">
      <c r="A8" s="440" t="n"/>
      <c r="B8" s="1196" t="n"/>
      <c r="C8" s="440" t="n"/>
      <c r="D8" s="444" t="inlineStr">
        <is>
          <t xml:space="preserve"> Potential Rental Income</t>
        </is>
      </c>
      <c r="E8" s="1117" t="inlineStr">
        <is>
          <t>Rent</t>
        </is>
      </c>
      <c r="F8" s="1150">
        <f>SUMIFS(#REF!,#REF!,'18203 P&amp;Ls_Detailed'!$AK8,#REF!,'18203 P&amp;Ls_Detailed'!$E8)</f>
        <v/>
      </c>
      <c r="G8" s="1150">
        <f>SUMIFS(#REF!,#REF!,'18203 P&amp;Ls_Detailed'!$AK$8,#REF!,'18203 P&amp;Ls_Detailed'!$E8)</f>
        <v/>
      </c>
      <c r="H8" s="1149">
        <f>SUMIFS(#REF!,#REF!,'18203 P&amp;Ls_Detailed'!$AK$8,#REF!,'18203 P&amp;Ls_Detailed'!$E8)</f>
        <v/>
      </c>
      <c r="I8" s="1149">
        <f>SUMIFS(#REF!,#REF!,'18203 P&amp;Ls_Detailed'!$AK$8,#REF!,'18203 P&amp;Ls_Detailed'!$E8)</f>
        <v/>
      </c>
      <c r="J8" s="1149">
        <f>SUMIFS(#REF!,#REF!,'18203 P&amp;Ls_Detailed'!$AK$8,#REF!,'18203 P&amp;Ls_Detailed'!$E8)</f>
        <v/>
      </c>
      <c r="K8" s="1149">
        <f>SUMIFS(#REF!,#REF!,'18203 P&amp;Ls_Detailed'!$AK$8,#REF!,'18203 P&amp;Ls_Detailed'!$E8)</f>
        <v/>
      </c>
      <c r="L8" s="1149">
        <f>SUMIFS(#REF!,#REF!,'18203 P&amp;Ls_Detailed'!$AK$8,#REF!,'18203 P&amp;Ls_Detailed'!$E8)</f>
        <v/>
      </c>
      <c r="M8" s="1149">
        <f>SUMIFS(#REF!,#REF!,'18203 P&amp;Ls_Detailed'!$AK$8,#REF!,'18203 P&amp;Ls_Detailed'!$E8)</f>
        <v/>
      </c>
      <c r="N8" s="1149">
        <f>SUMIFS(#REF!,#REF!,'18203 P&amp;Ls_Detailed'!$AK$8,#REF!,'18203 P&amp;Ls_Detailed'!$E8)</f>
        <v/>
      </c>
      <c r="O8" s="1149">
        <f>SUMIFS(#REF!,#REF!,'18203 P&amp;Ls_Detailed'!$AK$8,#REF!,'18203 P&amp;Ls_Detailed'!$E8)</f>
        <v/>
      </c>
      <c r="P8" s="1149">
        <f>SUMIFS(#REF!,#REF!,'18203 P&amp;Ls_Detailed'!$AK$8,#REF!,'18203 P&amp;Ls_Detailed'!$E8)</f>
        <v/>
      </c>
      <c r="Q8" s="1149">
        <f>SUMIFS(#REF!,#REF!,'18203 P&amp;Ls_Detailed'!$AK$8,#REF!,'18203 P&amp;Ls_Detailed'!$E8)</f>
        <v/>
      </c>
      <c r="R8" s="1149">
        <f>SUMIFS(#REF!,#REF!,'18203 P&amp;Ls_Detailed'!$AK$8,#REF!,'18203 P&amp;Ls_Detailed'!$E8)</f>
        <v/>
      </c>
      <c r="S8" s="1289">
        <f>SUM(H8:R8)/11*12</f>
        <v/>
      </c>
      <c r="T8" s="445">
        <f>SUM(J8:R8)/9*12</f>
        <v/>
      </c>
      <c r="U8" s="445">
        <f>SUM(M8:R8)/6*12</f>
        <v/>
      </c>
      <c r="V8" s="445">
        <f>SUM(P8:R8)/3*12</f>
        <v/>
      </c>
      <c r="W8" s="445">
        <f>R8*12</f>
        <v/>
      </c>
      <c r="X8" s="445" t="n"/>
      <c r="Y8" s="445" t="n"/>
      <c r="Z8" s="1147" t="n"/>
      <c r="AA8" s="440" t="n"/>
      <c r="AB8" s="440" t="n"/>
      <c r="AC8" s="440" t="n"/>
      <c r="AK8" s="3224">
        <f>$X$4</f>
        <v/>
      </c>
      <c r="AT8" s="520" t="inlineStr">
        <is>
          <t>INCOME</t>
        </is>
      </c>
    </row>
    <row r="9" ht="15" customHeight="1" s="2885">
      <c r="A9" s="440" t="n"/>
      <c r="B9" s="1196" t="n"/>
      <c r="C9" s="440" t="n"/>
      <c r="D9" s="444" t="inlineStr">
        <is>
          <t>Total Recovery Income</t>
        </is>
      </c>
      <c r="E9" s="1117" t="inlineStr">
        <is>
          <t>CAM Charges</t>
        </is>
      </c>
      <c r="F9" s="1150">
        <f>SUMIFS(#REF!,#REF!,'18203 P&amp;Ls_Detailed'!$AK9,#REF!,'18203 P&amp;Ls_Detailed'!$E9)</f>
        <v/>
      </c>
      <c r="G9" s="1150">
        <f>SUMIFS(#REF!,#REF!,'18203 P&amp;Ls_Detailed'!$AK$8,#REF!,'18203 P&amp;Ls_Detailed'!$E9)</f>
        <v/>
      </c>
      <c r="H9" s="1149">
        <f>SUMIFS(#REF!,#REF!,'18203 P&amp;Ls_Detailed'!$AK$8,#REF!,'18203 P&amp;Ls_Detailed'!$E9)</f>
        <v/>
      </c>
      <c r="I9" s="1149">
        <f>SUMIFS(#REF!,#REF!,'18203 P&amp;Ls_Detailed'!$AK$8,#REF!,'18203 P&amp;Ls_Detailed'!$E9)</f>
        <v/>
      </c>
      <c r="J9" s="1149">
        <f>SUMIFS(#REF!,#REF!,'18203 P&amp;Ls_Detailed'!$AK$8,#REF!,'18203 P&amp;Ls_Detailed'!$E9)</f>
        <v/>
      </c>
      <c r="K9" s="1149">
        <f>SUMIFS(#REF!,#REF!,'18203 P&amp;Ls_Detailed'!$AK$8,#REF!,'18203 P&amp;Ls_Detailed'!$E9)</f>
        <v/>
      </c>
      <c r="L9" s="1149">
        <f>SUMIFS(#REF!,#REF!,'18203 P&amp;Ls_Detailed'!$AK$8,#REF!,'18203 P&amp;Ls_Detailed'!$E9)</f>
        <v/>
      </c>
      <c r="M9" s="1149">
        <f>SUMIFS(#REF!,#REF!,'18203 P&amp;Ls_Detailed'!$AK$8,#REF!,'18203 P&amp;Ls_Detailed'!$E9)</f>
        <v/>
      </c>
      <c r="N9" s="1149">
        <f>SUMIFS(#REF!,#REF!,'18203 P&amp;Ls_Detailed'!$AK$8,#REF!,'18203 P&amp;Ls_Detailed'!$E9)</f>
        <v/>
      </c>
      <c r="O9" s="1149">
        <f>SUMIFS(#REF!,#REF!,'18203 P&amp;Ls_Detailed'!$AK$8,#REF!,'18203 P&amp;Ls_Detailed'!$E9)</f>
        <v/>
      </c>
      <c r="P9" s="1149">
        <f>SUMIFS(#REF!,#REF!,'18203 P&amp;Ls_Detailed'!$AK$8,#REF!,'18203 P&amp;Ls_Detailed'!$E9)</f>
        <v/>
      </c>
      <c r="Q9" s="1149">
        <f>SUMIFS(#REF!,#REF!,'18203 P&amp;Ls_Detailed'!$AK$8,#REF!,'18203 P&amp;Ls_Detailed'!$E9)</f>
        <v/>
      </c>
      <c r="R9" s="1149">
        <f>SUMIFS(#REF!,#REF!,'18203 P&amp;Ls_Detailed'!$AK$8,#REF!,'18203 P&amp;Ls_Detailed'!$E9)</f>
        <v/>
      </c>
      <c r="S9" s="1289">
        <f>SUM(H9:R9)/11*12</f>
        <v/>
      </c>
      <c r="T9" s="445">
        <f>SUM(J9:R9)/9*12</f>
        <v/>
      </c>
      <c r="U9" s="445">
        <f>SUM(M9:R9)/6*12</f>
        <v/>
      </c>
      <c r="V9" s="445">
        <f>SUM(P9:R9)/3*12</f>
        <v/>
      </c>
      <c r="W9" s="445">
        <f>R9*12</f>
        <v/>
      </c>
      <c r="X9" s="445" t="n"/>
      <c r="Y9" s="445" t="n"/>
      <c r="Z9" s="1147" t="n"/>
      <c r="AA9" s="440" t="n"/>
      <c r="AB9" s="440" t="n"/>
      <c r="AC9" s="440" t="n"/>
      <c r="AK9" s="3224">
        <f>$X$4</f>
        <v/>
      </c>
      <c r="AT9" s="522" t="inlineStr">
        <is>
          <t xml:space="preserve"> Potential Rental Income</t>
        </is>
      </c>
    </row>
    <row r="10" ht="15" customHeight="1" s="2885">
      <c r="A10" s="440" t="n"/>
      <c r="B10" s="1193" t="n"/>
      <c r="C10" s="440" t="n"/>
      <c r="D10" s="444" t="inlineStr">
        <is>
          <t>Misc. Income</t>
        </is>
      </c>
      <c r="E10" s="1117" t="inlineStr">
        <is>
          <t>Mercants Association</t>
        </is>
      </c>
      <c r="F10" s="1150">
        <f>SUMIFS(#REF!,#REF!,'18203 P&amp;Ls_Detailed'!$AK10,#REF!,'18203 P&amp;Ls_Detailed'!$E10)</f>
        <v/>
      </c>
      <c r="G10" s="1150">
        <f>SUMIFS(#REF!,#REF!,'18203 P&amp;Ls_Detailed'!$AK$8,#REF!,'18203 P&amp;Ls_Detailed'!$E10)</f>
        <v/>
      </c>
      <c r="H10" s="1149">
        <f>SUMIFS(#REF!,#REF!,'18203 P&amp;Ls_Detailed'!$AK$8,#REF!,'18203 P&amp;Ls_Detailed'!$E10)</f>
        <v/>
      </c>
      <c r="I10" s="1149">
        <f>SUMIFS(#REF!,#REF!,'18203 P&amp;Ls_Detailed'!$AK$8,#REF!,'18203 P&amp;Ls_Detailed'!$E10)</f>
        <v/>
      </c>
      <c r="J10" s="1149">
        <f>SUMIFS(#REF!,#REF!,'18203 P&amp;Ls_Detailed'!$AK$8,#REF!,'18203 P&amp;Ls_Detailed'!$E10)</f>
        <v/>
      </c>
      <c r="K10" s="1149">
        <f>SUMIFS(#REF!,#REF!,'18203 P&amp;Ls_Detailed'!$AK$8,#REF!,'18203 P&amp;Ls_Detailed'!$E10)</f>
        <v/>
      </c>
      <c r="L10" s="1149">
        <f>SUMIFS(#REF!,#REF!,'18203 P&amp;Ls_Detailed'!$AK$8,#REF!,'18203 P&amp;Ls_Detailed'!$E10)</f>
        <v/>
      </c>
      <c r="M10" s="1149">
        <f>SUMIFS(#REF!,#REF!,'18203 P&amp;Ls_Detailed'!$AK$8,#REF!,'18203 P&amp;Ls_Detailed'!$E10)</f>
        <v/>
      </c>
      <c r="N10" s="1149">
        <f>SUMIFS(#REF!,#REF!,'18203 P&amp;Ls_Detailed'!$AK$8,#REF!,'18203 P&amp;Ls_Detailed'!$E10)</f>
        <v/>
      </c>
      <c r="O10" s="1149">
        <f>SUMIFS(#REF!,#REF!,'18203 P&amp;Ls_Detailed'!$AK$8,#REF!,'18203 P&amp;Ls_Detailed'!$E10)</f>
        <v/>
      </c>
      <c r="P10" s="1149">
        <f>SUMIFS(#REF!,#REF!,'18203 P&amp;Ls_Detailed'!$AK$8,#REF!,'18203 P&amp;Ls_Detailed'!$E10)</f>
        <v/>
      </c>
      <c r="Q10" s="1149">
        <f>SUMIFS(#REF!,#REF!,'18203 P&amp;Ls_Detailed'!$AK$8,#REF!,'18203 P&amp;Ls_Detailed'!$E10)</f>
        <v/>
      </c>
      <c r="R10" s="1149">
        <f>SUMIFS(#REF!,#REF!,'18203 P&amp;Ls_Detailed'!$AK$8,#REF!,'18203 P&amp;Ls_Detailed'!$E10)</f>
        <v/>
      </c>
      <c r="S10" s="1289">
        <f>SUM(H10:R10)/11*12</f>
        <v/>
      </c>
      <c r="T10" s="445">
        <f>SUM(J10:R10)/9*12</f>
        <v/>
      </c>
      <c r="U10" s="445">
        <f>SUM(M10:R10)/6*12</f>
        <v/>
      </c>
      <c r="V10" s="445">
        <f>SUM(P10:R10)/3*12</f>
        <v/>
      </c>
      <c r="W10" s="445">
        <f>R10*12</f>
        <v/>
      </c>
      <c r="X10" s="445" t="n"/>
      <c r="Y10" s="445" t="n"/>
      <c r="Z10" s="1147" t="n"/>
      <c r="AA10" s="440" t="n"/>
      <c r="AB10" s="440" t="n"/>
      <c r="AC10" s="440" t="n"/>
      <c r="AK10" s="3224">
        <f>$X$4</f>
        <v/>
      </c>
      <c r="AT10" s="522" t="inlineStr">
        <is>
          <t xml:space="preserve"> Downtime Vacancy</t>
        </is>
      </c>
    </row>
    <row r="11" ht="15" customHeight="1" s="2885">
      <c r="A11" s="440" t="n"/>
      <c r="B11" s="1193" t="n"/>
      <c r="C11" s="440" t="n"/>
      <c r="D11" s="444" t="inlineStr">
        <is>
          <t>Misc. Income</t>
        </is>
      </c>
      <c r="E11" s="1117" t="inlineStr">
        <is>
          <t>Other</t>
        </is>
      </c>
      <c r="F11" s="1150">
        <f>SUMIFS(#REF!,#REF!,'18203 P&amp;Ls_Detailed'!$AK11,#REF!,'18203 P&amp;Ls_Detailed'!$E11)</f>
        <v/>
      </c>
      <c r="G11" s="1150">
        <f>SUMIFS(#REF!,#REF!,'18203 P&amp;Ls_Detailed'!$AK$8,#REF!,'18203 P&amp;Ls_Detailed'!$E11)</f>
        <v/>
      </c>
      <c r="H11" s="1149">
        <f>SUMIFS(#REF!,#REF!,'18203 P&amp;Ls_Detailed'!$AK$8,#REF!,'18203 P&amp;Ls_Detailed'!$E11)</f>
        <v/>
      </c>
      <c r="I11" s="1149">
        <f>SUMIFS(#REF!,#REF!,'18203 P&amp;Ls_Detailed'!$AK$8,#REF!,'18203 P&amp;Ls_Detailed'!$E11)</f>
        <v/>
      </c>
      <c r="J11" s="1149">
        <f>SUMIFS(#REF!,#REF!,'18203 P&amp;Ls_Detailed'!$AK$8,#REF!,'18203 P&amp;Ls_Detailed'!$E11)</f>
        <v/>
      </c>
      <c r="K11" s="1149">
        <f>SUMIFS(#REF!,#REF!,'18203 P&amp;Ls_Detailed'!$AK$8,#REF!,'18203 P&amp;Ls_Detailed'!$E11)</f>
        <v/>
      </c>
      <c r="L11" s="1149">
        <f>SUMIFS(#REF!,#REF!,'18203 P&amp;Ls_Detailed'!$AK$8,#REF!,'18203 P&amp;Ls_Detailed'!$E11)</f>
        <v/>
      </c>
      <c r="M11" s="1149">
        <f>SUMIFS(#REF!,#REF!,'18203 P&amp;Ls_Detailed'!$AK$8,#REF!,'18203 P&amp;Ls_Detailed'!$E11)</f>
        <v/>
      </c>
      <c r="N11" s="1149">
        <f>SUMIFS(#REF!,#REF!,'18203 P&amp;Ls_Detailed'!$AK$8,#REF!,'18203 P&amp;Ls_Detailed'!$E11)</f>
        <v/>
      </c>
      <c r="O11" s="1149">
        <f>SUMIFS(#REF!,#REF!,'18203 P&amp;Ls_Detailed'!$AK$8,#REF!,'18203 P&amp;Ls_Detailed'!$E11)</f>
        <v/>
      </c>
      <c r="P11" s="1149">
        <f>SUMIFS(#REF!,#REF!,'18203 P&amp;Ls_Detailed'!$AK$8,#REF!,'18203 P&amp;Ls_Detailed'!$E11)</f>
        <v/>
      </c>
      <c r="Q11" s="1149">
        <f>SUMIFS(#REF!,#REF!,'18203 P&amp;Ls_Detailed'!$AK$8,#REF!,'18203 P&amp;Ls_Detailed'!$E11)</f>
        <v/>
      </c>
      <c r="R11" s="1149">
        <f>SUMIFS(#REF!,#REF!,'18203 P&amp;Ls_Detailed'!$AK$8,#REF!,'18203 P&amp;Ls_Detailed'!$E11)</f>
        <v/>
      </c>
      <c r="S11" s="1289">
        <f>SUM(H11:R11)/11*12</f>
        <v/>
      </c>
      <c r="T11" s="445">
        <f>SUM(J11:R11)/9*12</f>
        <v/>
      </c>
      <c r="U11" s="445">
        <f>SUM(M11:R11)/6*12</f>
        <v/>
      </c>
      <c r="V11" s="445">
        <f>SUM(P11:R11)/3*12</f>
        <v/>
      </c>
      <c r="W11" s="445">
        <f>R11*12</f>
        <v/>
      </c>
      <c r="X11" s="445" t="n"/>
      <c r="Y11" s="445" t="n"/>
      <c r="Z11" s="1147" t="n"/>
      <c r="AA11" s="440" t="n"/>
      <c r="AB11" s="440" t="n"/>
      <c r="AC11" s="440" t="n"/>
      <c r="AK11" s="3224">
        <f>$X$4</f>
        <v/>
      </c>
      <c r="AT11" s="522" t="n"/>
    </row>
    <row r="12" ht="15" customHeight="1" s="2885">
      <c r="A12" s="440" t="n"/>
      <c r="B12" s="1193" t="n"/>
      <c r="C12" s="440" t="n"/>
      <c r="D12" s="444" t="inlineStr">
        <is>
          <t>Total Recovery Income</t>
        </is>
      </c>
      <c r="E12" s="1117" t="inlineStr">
        <is>
          <t>Other - Tenant Reimbursement</t>
        </is>
      </c>
      <c r="F12" s="1150">
        <f>SUMIFS(#REF!,#REF!,'18203 P&amp;Ls_Detailed'!$AK12,#REF!,'18203 P&amp;Ls_Detailed'!$E12)</f>
        <v/>
      </c>
      <c r="G12" s="1150">
        <f>SUMIFS(#REF!,#REF!,'18203 P&amp;Ls_Detailed'!$AK$8,#REF!,'18203 P&amp;Ls_Detailed'!$E12)</f>
        <v/>
      </c>
      <c r="H12" s="1149">
        <f>SUMIFS(#REF!,#REF!,'18203 P&amp;Ls_Detailed'!$AK$8,#REF!,'18203 P&amp;Ls_Detailed'!$E12)</f>
        <v/>
      </c>
      <c r="I12" s="1149">
        <f>SUMIFS(#REF!,#REF!,'18203 P&amp;Ls_Detailed'!$AK$8,#REF!,'18203 P&amp;Ls_Detailed'!$E12)</f>
        <v/>
      </c>
      <c r="J12" s="1149">
        <f>SUMIFS(#REF!,#REF!,'18203 P&amp;Ls_Detailed'!$AK$8,#REF!,'18203 P&amp;Ls_Detailed'!$E12)</f>
        <v/>
      </c>
      <c r="K12" s="1149">
        <f>SUMIFS(#REF!,#REF!,'18203 P&amp;Ls_Detailed'!$AK$8,#REF!,'18203 P&amp;Ls_Detailed'!$E12)</f>
        <v/>
      </c>
      <c r="L12" s="1149">
        <f>SUMIFS(#REF!,#REF!,'18203 P&amp;Ls_Detailed'!$AK$8,#REF!,'18203 P&amp;Ls_Detailed'!$E12)</f>
        <v/>
      </c>
      <c r="M12" s="1149">
        <f>SUMIFS(#REF!,#REF!,'18203 P&amp;Ls_Detailed'!$AK$8,#REF!,'18203 P&amp;Ls_Detailed'!$E12)</f>
        <v/>
      </c>
      <c r="N12" s="1149">
        <f>SUMIFS(#REF!,#REF!,'18203 P&amp;Ls_Detailed'!$AK$8,#REF!,'18203 P&amp;Ls_Detailed'!$E12)</f>
        <v/>
      </c>
      <c r="O12" s="1149">
        <f>SUMIFS(#REF!,#REF!,'18203 P&amp;Ls_Detailed'!$AK$8,#REF!,'18203 P&amp;Ls_Detailed'!$E12)</f>
        <v/>
      </c>
      <c r="P12" s="1149">
        <f>SUMIFS(#REF!,#REF!,'18203 P&amp;Ls_Detailed'!$AK$8,#REF!,'18203 P&amp;Ls_Detailed'!$E12)</f>
        <v/>
      </c>
      <c r="Q12" s="1149">
        <f>SUMIFS(#REF!,#REF!,'18203 P&amp;Ls_Detailed'!$AK$8,#REF!,'18203 P&amp;Ls_Detailed'!$E12)</f>
        <v/>
      </c>
      <c r="R12" s="1149">
        <f>SUMIFS(#REF!,#REF!,'18203 P&amp;Ls_Detailed'!$AK$8,#REF!,'18203 P&amp;Ls_Detailed'!$E12)</f>
        <v/>
      </c>
      <c r="S12" s="1289">
        <f>SUM(H12:R12)/11*12</f>
        <v/>
      </c>
      <c r="T12" s="445">
        <f>SUM(J12:R12)/9*12</f>
        <v/>
      </c>
      <c r="U12" s="445">
        <f>SUM(M12:R12)/6*12</f>
        <v/>
      </c>
      <c r="V12" s="445">
        <f>SUM(P12:R12)/3*12</f>
        <v/>
      </c>
      <c r="W12" s="445">
        <f>R12*12</f>
        <v/>
      </c>
      <c r="X12" s="445" t="n"/>
      <c r="Y12" s="445" t="n"/>
      <c r="Z12" s="1147" t="n"/>
      <c r="AA12" s="440" t="n"/>
      <c r="AB12" s="440" t="n"/>
      <c r="AC12" s="440" t="n"/>
      <c r="AK12" s="3224">
        <f>$X$4</f>
        <v/>
      </c>
      <c r="AT12" s="522" t="n"/>
    </row>
    <row r="13" ht="15" customHeight="1" s="2885">
      <c r="A13" s="440" t="n"/>
      <c r="B13" s="1193" t="n"/>
      <c r="C13" s="440" t="n"/>
      <c r="D13" s="444" t="inlineStr">
        <is>
          <t>Misc. Income</t>
        </is>
      </c>
      <c r="E13" s="1117" t="inlineStr">
        <is>
          <t>Not Linked Income</t>
        </is>
      </c>
      <c r="F13" s="1150">
        <f>SUMIFS(#REF!,#REF!,'18203 P&amp;Ls_Detailed'!$AK13,#REF!,'18203 P&amp;Ls_Detailed'!$E13)</f>
        <v/>
      </c>
      <c r="G13" s="1150">
        <f>SUMIFS(#REF!,#REF!,'18203 P&amp;Ls_Detailed'!$AK$8,#REF!,'18203 P&amp;Ls_Detailed'!$E13)</f>
        <v/>
      </c>
      <c r="H13" s="1149">
        <f>SUMIFS(#REF!,#REF!,'18203 P&amp;Ls_Detailed'!$AK$8,#REF!,'18203 P&amp;Ls_Detailed'!$E13)</f>
        <v/>
      </c>
      <c r="I13" s="1149">
        <f>SUMIFS(#REF!,#REF!,'18203 P&amp;Ls_Detailed'!$AK$8,#REF!,'18203 P&amp;Ls_Detailed'!$E13)</f>
        <v/>
      </c>
      <c r="J13" s="1149">
        <f>SUMIFS(#REF!,#REF!,'18203 P&amp;Ls_Detailed'!$AK$8,#REF!,'18203 P&amp;Ls_Detailed'!$E13)</f>
        <v/>
      </c>
      <c r="K13" s="1149">
        <f>SUMIFS(#REF!,#REF!,'18203 P&amp;Ls_Detailed'!$AK$8,#REF!,'18203 P&amp;Ls_Detailed'!$E13)</f>
        <v/>
      </c>
      <c r="L13" s="1149">
        <f>SUMIFS(#REF!,#REF!,'18203 P&amp;Ls_Detailed'!$AK$8,#REF!,'18203 P&amp;Ls_Detailed'!$E13)</f>
        <v/>
      </c>
      <c r="M13" s="1149">
        <f>SUMIFS(#REF!,#REF!,'18203 P&amp;Ls_Detailed'!$AK$8,#REF!,'18203 P&amp;Ls_Detailed'!$E13)</f>
        <v/>
      </c>
      <c r="N13" s="1149">
        <f>SUMIFS(#REF!,#REF!,'18203 P&amp;Ls_Detailed'!$AK$8,#REF!,'18203 P&amp;Ls_Detailed'!$E13)</f>
        <v/>
      </c>
      <c r="O13" s="1149">
        <f>SUMIFS(#REF!,#REF!,'18203 P&amp;Ls_Detailed'!$AK$8,#REF!,'18203 P&amp;Ls_Detailed'!$E13)</f>
        <v/>
      </c>
      <c r="P13" s="1149">
        <f>SUMIFS(#REF!,#REF!,'18203 P&amp;Ls_Detailed'!$AK$8,#REF!,'18203 P&amp;Ls_Detailed'!$E13)</f>
        <v/>
      </c>
      <c r="Q13" s="1149">
        <f>SUMIFS(#REF!,#REF!,'18203 P&amp;Ls_Detailed'!$AK$8,#REF!,'18203 P&amp;Ls_Detailed'!$E13)</f>
        <v/>
      </c>
      <c r="R13" s="1149">
        <f>SUMIFS(#REF!,#REF!,'18203 P&amp;Ls_Detailed'!$AK$8,#REF!,'18203 P&amp;Ls_Detailed'!$E13)</f>
        <v/>
      </c>
      <c r="S13" s="1289">
        <f>SUM(H13:R13)/11*12</f>
        <v/>
      </c>
      <c r="T13" s="445">
        <f>SUM(J13:R13)/9*12</f>
        <v/>
      </c>
      <c r="U13" s="445">
        <f>SUM(M13:R13)/6*12</f>
        <v/>
      </c>
      <c r="V13" s="445">
        <f>SUM(P13:R13)/3*12</f>
        <v/>
      </c>
      <c r="W13" s="445">
        <f>R13*12</f>
        <v/>
      </c>
      <c r="X13" s="445" t="n"/>
      <c r="Y13" s="445" t="n"/>
      <c r="Z13" s="1147" t="n"/>
      <c r="AA13" s="440" t="n"/>
      <c r="AB13" s="440" t="n"/>
      <c r="AC13" s="440" t="n"/>
      <c r="AK13" s="3224">
        <f>$X$4</f>
        <v/>
      </c>
      <c r="AT13" s="522" t="n"/>
    </row>
    <row r="14" ht="15" customHeight="1" s="2885">
      <c r="A14" s="440" t="n"/>
      <c r="B14" s="1201" t="n"/>
      <c r="C14" s="440" t="n"/>
      <c r="D14" s="444" t="n"/>
      <c r="E14" s="3351" t="inlineStr">
        <is>
          <t>Total Income</t>
        </is>
      </c>
      <c r="F14" s="1152">
        <f>SUM(F8:F13)</f>
        <v/>
      </c>
      <c r="G14" s="1152">
        <f>SUM(G8:G13)</f>
        <v/>
      </c>
      <c r="H14" s="1151">
        <f>SUM(H8:H13)</f>
        <v/>
      </c>
      <c r="I14" s="1151">
        <f>SUM(I8:I13)</f>
        <v/>
      </c>
      <c r="J14" s="1151">
        <f>SUM(J8:J13)</f>
        <v/>
      </c>
      <c r="K14" s="1151">
        <f>SUM(K8:K13)</f>
        <v/>
      </c>
      <c r="L14" s="1151">
        <f>SUM(L8:L13)</f>
        <v/>
      </c>
      <c r="M14" s="1151">
        <f>SUM(M8:M13)</f>
        <v/>
      </c>
      <c r="N14" s="1151">
        <f>SUM(N8:N13)</f>
        <v/>
      </c>
      <c r="O14" s="1151">
        <f>SUM(O8:O13)</f>
        <v/>
      </c>
      <c r="P14" s="1151">
        <f>SUM(P8:P13)</f>
        <v/>
      </c>
      <c r="Q14" s="1151">
        <f>SUM(Q8:Q13)</f>
        <v/>
      </c>
      <c r="R14" s="1151">
        <f>SUM(R8:R13)</f>
        <v/>
      </c>
      <c r="S14" s="1290">
        <f>SUM(S8:S13)</f>
        <v/>
      </c>
      <c r="T14" s="1286">
        <f>SUM(T8:T13)</f>
        <v/>
      </c>
      <c r="U14" s="1286">
        <f>SUM(U8:U13)</f>
        <v/>
      </c>
      <c r="V14" s="1286">
        <f>SUM(V8:V13)</f>
        <v/>
      </c>
      <c r="W14" s="1286">
        <f>SUM(W8:W13)</f>
        <v/>
      </c>
      <c r="X14" s="445" t="n"/>
      <c r="Y14" s="445" t="n"/>
      <c r="Z14" s="1147" t="n"/>
      <c r="AA14" s="447" t="n"/>
      <c r="AB14" s="447" t="n"/>
      <c r="AC14" s="447" t="n"/>
      <c r="AD14" s="300" t="n"/>
      <c r="AK14" s="3224">
        <f>$X$4</f>
        <v/>
      </c>
      <c r="AT14" s="523" t="inlineStr">
        <is>
          <t>Contract Services</t>
        </is>
      </c>
    </row>
    <row r="15" ht="15" customHeight="1" s="2885">
      <c r="A15" s="440" t="n"/>
      <c r="B15" s="1193" t="n"/>
      <c r="C15" s="440" t="n"/>
      <c r="D15" s="444" t="n"/>
      <c r="E15" s="3233" t="n"/>
      <c r="F15" s="1150" t="n"/>
      <c r="G15" s="1150" t="n"/>
      <c r="H15" s="1149" t="n"/>
      <c r="I15" s="1149" t="n"/>
      <c r="J15" s="1149" t="n"/>
      <c r="K15" s="1149" t="n"/>
      <c r="L15" s="1149" t="n"/>
      <c r="M15" s="1149" t="n"/>
      <c r="N15" s="1149" t="n"/>
      <c r="O15" s="1149" t="n"/>
      <c r="P15" s="1149" t="n"/>
      <c r="Q15" s="1149" t="n"/>
      <c r="R15" s="1149" t="n"/>
      <c r="S15" s="1289" t="n"/>
      <c r="T15" s="445" t="n"/>
      <c r="U15" s="445" t="n"/>
      <c r="V15" s="445" t="n"/>
      <c r="W15" s="445" t="n"/>
      <c r="X15" s="445" t="n"/>
      <c r="Y15" s="445" t="n"/>
      <c r="Z15" s="445" t="n"/>
      <c r="AA15" s="447" t="n"/>
      <c r="AB15" s="447" t="n"/>
      <c r="AC15" s="447" t="n"/>
      <c r="AD15" s="300" t="n"/>
      <c r="AK15" s="3224">
        <f>$X$4</f>
        <v/>
      </c>
      <c r="AT15" s="523" t="inlineStr">
        <is>
          <t xml:space="preserve">Utilities                     </t>
        </is>
      </c>
    </row>
    <row r="16" ht="15" customHeight="1" s="2885">
      <c r="A16" s="440" t="n"/>
      <c r="B16" s="1201" t="n"/>
      <c r="C16" s="440" t="n"/>
      <c r="D16" s="444" t="n"/>
      <c r="E16" s="1064" t="inlineStr">
        <is>
          <t>EXPENSES</t>
        </is>
      </c>
      <c r="F16" s="1150" t="n"/>
      <c r="G16" s="1150" t="n"/>
      <c r="H16" s="1149" t="n"/>
      <c r="I16" s="1149" t="n"/>
      <c r="J16" s="1149" t="n"/>
      <c r="K16" s="1149" t="n"/>
      <c r="L16" s="1149" t="n"/>
      <c r="M16" s="1149" t="n"/>
      <c r="N16" s="1149" t="n"/>
      <c r="O16" s="1149" t="n"/>
      <c r="P16" s="1149" t="n"/>
      <c r="Q16" s="1149" t="n"/>
      <c r="R16" s="1149" t="n"/>
      <c r="S16" s="1289" t="n"/>
      <c r="T16" s="445" t="n"/>
      <c r="U16" s="445" t="n"/>
      <c r="V16" s="445" t="n"/>
      <c r="W16" s="445" t="n"/>
      <c r="X16" s="445" t="n"/>
      <c r="Y16" s="445" t="n"/>
      <c r="Z16" s="445" t="n"/>
      <c r="AA16" s="447" t="n"/>
      <c r="AB16" s="447" t="n"/>
      <c r="AC16" s="447" t="n"/>
      <c r="AD16" s="300" t="n"/>
      <c r="AK16" s="3224">
        <f>$X$4</f>
        <v/>
      </c>
      <c r="AT16" s="523" t="inlineStr">
        <is>
          <t>Insurance</t>
        </is>
      </c>
    </row>
    <row r="17" ht="15" customHeight="1" s="2885">
      <c r="A17" s="440" t="n"/>
      <c r="B17" s="1193" t="n"/>
      <c r="C17" s="440" t="n"/>
      <c r="D17" s="444" t="n"/>
      <c r="E17" s="1062" t="inlineStr">
        <is>
          <t>ADMINISTRATIVE EXPENSE</t>
        </is>
      </c>
      <c r="F17" s="1150" t="n"/>
      <c r="G17" s="1150" t="n"/>
      <c r="H17" s="1149" t="n"/>
      <c r="I17" s="1149" t="n"/>
      <c r="J17" s="1149" t="n"/>
      <c r="K17" s="1149" t="n"/>
      <c r="L17" s="1149" t="n"/>
      <c r="M17" s="1149" t="n"/>
      <c r="N17" s="1149" t="n"/>
      <c r="O17" s="1149" t="n"/>
      <c r="P17" s="1149" t="n"/>
      <c r="Q17" s="1149" t="n"/>
      <c r="R17" s="1149" t="n"/>
      <c r="S17" s="1289" t="n"/>
      <c r="T17" s="445" t="n"/>
      <c r="U17" s="445" t="n"/>
      <c r="V17" s="445" t="n"/>
      <c r="W17" s="445" t="n"/>
      <c r="X17" s="445" t="n"/>
      <c r="Y17" s="445" t="n"/>
      <c r="Z17" s="445" t="n"/>
      <c r="AA17" s="447" t="n"/>
      <c r="AB17" s="447" t="n"/>
      <c r="AC17" s="447" t="n"/>
      <c r="AD17" s="300" t="n"/>
      <c r="AK17" s="3224">
        <f>$X$4</f>
        <v/>
      </c>
      <c r="AT17" s="523" t="inlineStr">
        <is>
          <t>Real Estate Taxes</t>
        </is>
      </c>
    </row>
    <row r="18" ht="15" customHeight="1" s="2885">
      <c r="A18" s="440" t="n"/>
      <c r="B18" s="1193" t="n"/>
      <c r="C18" s="440" t="n"/>
      <c r="D18" s="444" t="inlineStr">
        <is>
          <t>Insurance</t>
        </is>
      </c>
      <c r="E18" s="1118" t="inlineStr">
        <is>
          <t>Insurance</t>
        </is>
      </c>
      <c r="F18" s="1150">
        <f>SUMIFS(#REF!,#REF!,'18203 P&amp;Ls_Detailed'!$AK18,#REF!,'18203 P&amp;Ls_Detailed'!$E18)</f>
        <v/>
      </c>
      <c r="G18" s="1150">
        <f>SUMIFS(#REF!,#REF!,'18203 P&amp;Ls_Detailed'!$AK$8,#REF!,'18203 P&amp;Ls_Detailed'!$E18)</f>
        <v/>
      </c>
      <c r="H18" s="1149">
        <f>SUMIFS(#REF!,#REF!,'18203 P&amp;Ls_Detailed'!$AK$8,#REF!,'18203 P&amp;Ls_Detailed'!$E18)</f>
        <v/>
      </c>
      <c r="I18" s="1149">
        <f>SUMIFS(#REF!,#REF!,'18203 P&amp;Ls_Detailed'!$AK$8,#REF!,'18203 P&amp;Ls_Detailed'!$E18)</f>
        <v/>
      </c>
      <c r="J18" s="1149">
        <f>SUMIFS(#REF!,#REF!,'18203 P&amp;Ls_Detailed'!$AK$8,#REF!,'18203 P&amp;Ls_Detailed'!$E18)</f>
        <v/>
      </c>
      <c r="K18" s="1149">
        <f>SUMIFS(#REF!,#REF!,'18203 P&amp;Ls_Detailed'!$AK$8,#REF!,'18203 P&amp;Ls_Detailed'!$E18)</f>
        <v/>
      </c>
      <c r="L18" s="1149">
        <f>SUMIFS(#REF!,#REF!,'18203 P&amp;Ls_Detailed'!$AK$8,#REF!,'18203 P&amp;Ls_Detailed'!$E18)</f>
        <v/>
      </c>
      <c r="M18" s="1149">
        <f>SUMIFS(#REF!,#REF!,'18203 P&amp;Ls_Detailed'!$AK$8,#REF!,'18203 P&amp;Ls_Detailed'!$E18)</f>
        <v/>
      </c>
      <c r="N18" s="1149">
        <f>SUMIFS(#REF!,#REF!,'18203 P&amp;Ls_Detailed'!$AK$8,#REF!,'18203 P&amp;Ls_Detailed'!$E18)</f>
        <v/>
      </c>
      <c r="O18" s="1149">
        <f>SUMIFS(#REF!,#REF!,'18203 P&amp;Ls_Detailed'!$AK$8,#REF!,'18203 P&amp;Ls_Detailed'!$E18)</f>
        <v/>
      </c>
      <c r="P18" s="1149">
        <f>SUMIFS(#REF!,#REF!,'18203 P&amp;Ls_Detailed'!$AK$8,#REF!,'18203 P&amp;Ls_Detailed'!$E18)</f>
        <v/>
      </c>
      <c r="Q18" s="1149">
        <f>SUMIFS(#REF!,#REF!,'18203 P&amp;Ls_Detailed'!$AK$8,#REF!,'18203 P&amp;Ls_Detailed'!$E18)</f>
        <v/>
      </c>
      <c r="R18" s="1149">
        <f>SUMIFS(#REF!,#REF!,'18203 P&amp;Ls_Detailed'!$AK$8,#REF!,'18203 P&amp;Ls_Detailed'!$E18)</f>
        <v/>
      </c>
      <c r="S18" s="1289">
        <f>SUM(H18:R18)/11*12</f>
        <v/>
      </c>
      <c r="T18" s="1287">
        <f>SUM(J18:R18)/9*12</f>
        <v/>
      </c>
      <c r="U18" s="1287">
        <f>SUM(M18:R18)/6*12</f>
        <v/>
      </c>
      <c r="V18" s="1287">
        <f>SUM(P18:R18)/3*12</f>
        <v/>
      </c>
      <c r="W18" s="1287">
        <f>R18*12</f>
        <v/>
      </c>
      <c r="X18" s="445" t="n"/>
      <c r="Y18" s="445" t="n"/>
      <c r="Z18" s="445" t="n"/>
      <c r="AA18" s="447" t="n"/>
      <c r="AB18" s="447" t="n"/>
      <c r="AC18" s="447" t="n"/>
      <c r="AD18" s="300" t="n"/>
      <c r="AK18" s="3224">
        <f>$X$4</f>
        <v/>
      </c>
      <c r="AT18" s="523" t="inlineStr">
        <is>
          <t>Non-Reimbursables</t>
        </is>
      </c>
    </row>
    <row r="19" ht="15" customHeight="1" s="2885">
      <c r="A19" s="440" t="n"/>
      <c r="B19" s="1196" t="n"/>
      <c r="C19" s="440" t="n"/>
      <c r="D19" s="444" t="inlineStr">
        <is>
          <t>Management Fee</t>
        </is>
      </c>
      <c r="E19" s="1118" t="inlineStr">
        <is>
          <t>Management Fee</t>
        </is>
      </c>
      <c r="F19" s="1150">
        <f>SUMIFS(#REF!,#REF!,'18203 P&amp;Ls_Detailed'!$AK19,#REF!,'18203 P&amp;Ls_Detailed'!$E19)</f>
        <v/>
      </c>
      <c r="G19" s="1150">
        <f>SUMIFS(#REF!,#REF!,'18203 P&amp;Ls_Detailed'!$AK$8,#REF!,'18203 P&amp;Ls_Detailed'!$E19)</f>
        <v/>
      </c>
      <c r="H19" s="1149">
        <f>SUMIFS(#REF!,#REF!,'18203 P&amp;Ls_Detailed'!$AK$8,#REF!,'18203 P&amp;Ls_Detailed'!$E19)</f>
        <v/>
      </c>
      <c r="I19" s="1149">
        <f>SUMIFS(#REF!,#REF!,'18203 P&amp;Ls_Detailed'!$AK$8,#REF!,'18203 P&amp;Ls_Detailed'!$E19)</f>
        <v/>
      </c>
      <c r="J19" s="1149">
        <f>SUMIFS(#REF!,#REF!,'18203 P&amp;Ls_Detailed'!$AK$8,#REF!,'18203 P&amp;Ls_Detailed'!$E19)</f>
        <v/>
      </c>
      <c r="K19" s="1149">
        <f>SUMIFS(#REF!,#REF!,'18203 P&amp;Ls_Detailed'!$AK$8,#REF!,'18203 P&amp;Ls_Detailed'!$E19)</f>
        <v/>
      </c>
      <c r="L19" s="1149">
        <f>SUMIFS(#REF!,#REF!,'18203 P&amp;Ls_Detailed'!$AK$8,#REF!,'18203 P&amp;Ls_Detailed'!$E19)</f>
        <v/>
      </c>
      <c r="M19" s="1149">
        <f>SUMIFS(#REF!,#REF!,'18203 P&amp;Ls_Detailed'!$AK$8,#REF!,'18203 P&amp;Ls_Detailed'!$E19)</f>
        <v/>
      </c>
      <c r="N19" s="1149">
        <f>SUMIFS(#REF!,#REF!,'18203 P&amp;Ls_Detailed'!$AK$8,#REF!,'18203 P&amp;Ls_Detailed'!$E19)</f>
        <v/>
      </c>
      <c r="O19" s="1149">
        <f>SUMIFS(#REF!,#REF!,'18203 P&amp;Ls_Detailed'!$AK$8,#REF!,'18203 P&amp;Ls_Detailed'!$E19)</f>
        <v/>
      </c>
      <c r="P19" s="1149">
        <f>SUMIFS(#REF!,#REF!,'18203 P&amp;Ls_Detailed'!$AK$8,#REF!,'18203 P&amp;Ls_Detailed'!$E19)</f>
        <v/>
      </c>
      <c r="Q19" s="1149">
        <f>SUMIFS(#REF!,#REF!,'18203 P&amp;Ls_Detailed'!$AK$8,#REF!,'18203 P&amp;Ls_Detailed'!$E19)</f>
        <v/>
      </c>
      <c r="R19" s="1149">
        <f>SUMIFS(#REF!,#REF!,'18203 P&amp;Ls_Detailed'!$AK$8,#REF!,'18203 P&amp;Ls_Detailed'!$E19)</f>
        <v/>
      </c>
      <c r="S19" s="1289">
        <f>SUM(H19:R19)/11*12</f>
        <v/>
      </c>
      <c r="T19" s="1287">
        <f>SUM(J19:R19)/9*12</f>
        <v/>
      </c>
      <c r="U19" s="1287">
        <f>SUM(M19:R19)/6*12</f>
        <v/>
      </c>
      <c r="V19" s="1287">
        <f>SUM(P19:R19)/3*12</f>
        <v/>
      </c>
      <c r="W19" s="1287">
        <f>R19*12</f>
        <v/>
      </c>
      <c r="X19" s="445" t="n"/>
      <c r="Y19" s="445" t="n"/>
      <c r="Z19" s="445" t="n"/>
      <c r="AA19" s="447" t="n"/>
      <c r="AB19" s="447" t="n"/>
      <c r="AC19" s="447" t="n"/>
      <c r="AD19" s="300" t="n"/>
      <c r="AK19" s="3224">
        <f>$X$4</f>
        <v/>
      </c>
      <c r="AT19" s="523" t="inlineStr">
        <is>
          <t>TOTAL OPERATING EXPENSES</t>
        </is>
      </c>
    </row>
    <row r="20" ht="15" customHeight="1" s="2885">
      <c r="A20" s="440" t="n"/>
      <c r="B20" s="1196" t="n"/>
      <c r="C20" s="440" t="n"/>
      <c r="D20" s="444" t="inlineStr">
        <is>
          <t>Non-Recoverable Expenses</t>
        </is>
      </c>
      <c r="E20" s="1118" t="inlineStr">
        <is>
          <t>Office Supplies</t>
        </is>
      </c>
      <c r="F20" s="1150">
        <f>SUMIFS(#REF!,#REF!,'18203 P&amp;Ls_Detailed'!$AK20,#REF!,'18203 P&amp;Ls_Detailed'!$E20)</f>
        <v/>
      </c>
      <c r="G20" s="1150">
        <f>SUMIFS(#REF!,#REF!,'18203 P&amp;Ls_Detailed'!$AK$8,#REF!,'18203 P&amp;Ls_Detailed'!$E20)</f>
        <v/>
      </c>
      <c r="H20" s="1149">
        <f>SUMIFS(#REF!,#REF!,'18203 P&amp;Ls_Detailed'!$AK$8,#REF!,'18203 P&amp;Ls_Detailed'!$E20)</f>
        <v/>
      </c>
      <c r="I20" s="1149">
        <f>SUMIFS(#REF!,#REF!,'18203 P&amp;Ls_Detailed'!$AK$8,#REF!,'18203 P&amp;Ls_Detailed'!$E20)</f>
        <v/>
      </c>
      <c r="J20" s="1149">
        <f>SUMIFS(#REF!,#REF!,'18203 P&amp;Ls_Detailed'!$AK$8,#REF!,'18203 P&amp;Ls_Detailed'!$E20)</f>
        <v/>
      </c>
      <c r="K20" s="1149">
        <f>SUMIFS(#REF!,#REF!,'18203 P&amp;Ls_Detailed'!$AK$8,#REF!,'18203 P&amp;Ls_Detailed'!$E20)</f>
        <v/>
      </c>
      <c r="L20" s="1149">
        <f>SUMIFS(#REF!,#REF!,'18203 P&amp;Ls_Detailed'!$AK$8,#REF!,'18203 P&amp;Ls_Detailed'!$E20)</f>
        <v/>
      </c>
      <c r="M20" s="1149">
        <f>SUMIFS(#REF!,#REF!,'18203 P&amp;Ls_Detailed'!$AK$8,#REF!,'18203 P&amp;Ls_Detailed'!$E20)</f>
        <v/>
      </c>
      <c r="N20" s="1149">
        <f>SUMIFS(#REF!,#REF!,'18203 P&amp;Ls_Detailed'!$AK$8,#REF!,'18203 P&amp;Ls_Detailed'!$E20)</f>
        <v/>
      </c>
      <c r="O20" s="1149">
        <f>SUMIFS(#REF!,#REF!,'18203 P&amp;Ls_Detailed'!$AK$8,#REF!,'18203 P&amp;Ls_Detailed'!$E20)</f>
        <v/>
      </c>
      <c r="P20" s="1149">
        <f>SUMIFS(#REF!,#REF!,'18203 P&amp;Ls_Detailed'!$AK$8,#REF!,'18203 P&amp;Ls_Detailed'!$E20)</f>
        <v/>
      </c>
      <c r="Q20" s="1149">
        <f>SUMIFS(#REF!,#REF!,'18203 P&amp;Ls_Detailed'!$AK$8,#REF!,'18203 P&amp;Ls_Detailed'!$E20)</f>
        <v/>
      </c>
      <c r="R20" s="1149">
        <f>SUMIFS(#REF!,#REF!,'18203 P&amp;Ls_Detailed'!$AK$8,#REF!,'18203 P&amp;Ls_Detailed'!$E20)</f>
        <v/>
      </c>
      <c r="S20" s="1289">
        <f>SUM(H20:R20)/11*12</f>
        <v/>
      </c>
      <c r="T20" s="1287">
        <f>SUM(J20:R20)/9*12</f>
        <v/>
      </c>
      <c r="U20" s="1287">
        <f>SUM(M20:R20)/6*12</f>
        <v/>
      </c>
      <c r="V20" s="1287">
        <f>SUM(P20:R20)/3*12</f>
        <v/>
      </c>
      <c r="W20" s="1287">
        <f>R20*12</f>
        <v/>
      </c>
      <c r="X20" s="445" t="n"/>
      <c r="Y20" s="445" t="n"/>
      <c r="Z20" s="445" t="n"/>
      <c r="AA20" s="447" t="n"/>
      <c r="AB20" s="447" t="n"/>
      <c r="AC20" s="447" t="n"/>
      <c r="AD20" s="300" t="n"/>
      <c r="AK20" s="3224">
        <f>$X$4</f>
        <v/>
      </c>
      <c r="AT20" s="523" t="n"/>
    </row>
    <row r="21" ht="15" customHeight="1" s="2885">
      <c r="A21" s="440" t="n"/>
      <c r="B21" s="1196" t="n"/>
      <c r="C21" s="440" t="n"/>
      <c r="D21" s="444" t="inlineStr">
        <is>
          <t>Non-Recoverable Expenses</t>
        </is>
      </c>
      <c r="E21" s="1118" t="inlineStr">
        <is>
          <t>Postage/Fax</t>
        </is>
      </c>
      <c r="F21" s="1150">
        <f>SUMIFS(#REF!,#REF!,'18203 P&amp;Ls_Detailed'!$AK21,#REF!,'18203 P&amp;Ls_Detailed'!$E21)</f>
        <v/>
      </c>
      <c r="G21" s="1150">
        <f>SUMIFS(#REF!,#REF!,'18203 P&amp;Ls_Detailed'!$AK$8,#REF!,'18203 P&amp;Ls_Detailed'!$E21)</f>
        <v/>
      </c>
      <c r="H21" s="1149">
        <f>SUMIFS(#REF!,#REF!,'18203 P&amp;Ls_Detailed'!$AK$8,#REF!,'18203 P&amp;Ls_Detailed'!$E21)</f>
        <v/>
      </c>
      <c r="I21" s="1149">
        <f>SUMIFS(#REF!,#REF!,'18203 P&amp;Ls_Detailed'!$AK$8,#REF!,'18203 P&amp;Ls_Detailed'!$E21)</f>
        <v/>
      </c>
      <c r="J21" s="1149">
        <f>SUMIFS(#REF!,#REF!,'18203 P&amp;Ls_Detailed'!$AK$8,#REF!,'18203 P&amp;Ls_Detailed'!$E21)</f>
        <v/>
      </c>
      <c r="K21" s="1149">
        <f>SUMIFS(#REF!,#REF!,'18203 P&amp;Ls_Detailed'!$AK$8,#REF!,'18203 P&amp;Ls_Detailed'!$E21)</f>
        <v/>
      </c>
      <c r="L21" s="1149">
        <f>SUMIFS(#REF!,#REF!,'18203 P&amp;Ls_Detailed'!$AK$8,#REF!,'18203 P&amp;Ls_Detailed'!$E21)</f>
        <v/>
      </c>
      <c r="M21" s="1149">
        <f>SUMIFS(#REF!,#REF!,'18203 P&amp;Ls_Detailed'!$AK$8,#REF!,'18203 P&amp;Ls_Detailed'!$E21)</f>
        <v/>
      </c>
      <c r="N21" s="1149">
        <f>SUMIFS(#REF!,#REF!,'18203 P&amp;Ls_Detailed'!$AK$8,#REF!,'18203 P&amp;Ls_Detailed'!$E21)</f>
        <v/>
      </c>
      <c r="O21" s="1149">
        <f>SUMIFS(#REF!,#REF!,'18203 P&amp;Ls_Detailed'!$AK$8,#REF!,'18203 P&amp;Ls_Detailed'!$E21)</f>
        <v/>
      </c>
      <c r="P21" s="1149">
        <f>SUMIFS(#REF!,#REF!,'18203 P&amp;Ls_Detailed'!$AK$8,#REF!,'18203 P&amp;Ls_Detailed'!$E21)</f>
        <v/>
      </c>
      <c r="Q21" s="1149">
        <f>SUMIFS(#REF!,#REF!,'18203 P&amp;Ls_Detailed'!$AK$8,#REF!,'18203 P&amp;Ls_Detailed'!$E21)</f>
        <v/>
      </c>
      <c r="R21" s="1149">
        <f>SUMIFS(#REF!,#REF!,'18203 P&amp;Ls_Detailed'!$AK$8,#REF!,'18203 P&amp;Ls_Detailed'!$E21)</f>
        <v/>
      </c>
      <c r="S21" s="1289">
        <f>SUM(H21:R21)/11*12</f>
        <v/>
      </c>
      <c r="T21" s="1287">
        <f>SUM(J21:R21)/9*12</f>
        <v/>
      </c>
      <c r="U21" s="1287">
        <f>SUM(M21:R21)/6*12</f>
        <v/>
      </c>
      <c r="V21" s="1287">
        <f>SUM(P21:R21)/3*12</f>
        <v/>
      </c>
      <c r="W21" s="1287">
        <f>R21*12</f>
        <v/>
      </c>
      <c r="X21" s="445" t="n"/>
      <c r="Y21" s="445" t="n"/>
      <c r="Z21" s="445" t="n"/>
      <c r="AA21" s="447" t="n"/>
      <c r="AB21" s="447" t="n"/>
      <c r="AC21" s="447" t="n"/>
      <c r="AD21" s="300" t="n"/>
      <c r="AK21" s="3224">
        <f>$X$4</f>
        <v/>
      </c>
      <c r="AT21" s="523" t="n"/>
    </row>
    <row r="22" ht="15" customHeight="1" s="2885">
      <c r="A22" s="440" t="n"/>
      <c r="B22" s="1196" t="n"/>
      <c r="C22" s="440" t="n"/>
      <c r="D22" s="444" t="inlineStr">
        <is>
          <t>Non-Recoverable Expenses</t>
        </is>
      </c>
      <c r="E22" s="1118" t="inlineStr">
        <is>
          <t>Other1</t>
        </is>
      </c>
      <c r="F22" s="1150">
        <f>SUMIFS(#REF!,#REF!,'18203 P&amp;Ls_Detailed'!$AK22,#REF!,'18203 P&amp;Ls_Detailed'!$E22)</f>
        <v/>
      </c>
      <c r="G22" s="1150">
        <f>SUMIFS(#REF!,#REF!,'18203 P&amp;Ls_Detailed'!$AK$8,#REF!,'18203 P&amp;Ls_Detailed'!$E22)</f>
        <v/>
      </c>
      <c r="H22" s="1149">
        <f>SUMIFS(#REF!,#REF!,'18203 P&amp;Ls_Detailed'!$AK$8,#REF!,'18203 P&amp;Ls_Detailed'!$E22)</f>
        <v/>
      </c>
      <c r="I22" s="1149">
        <f>SUMIFS(#REF!,#REF!,'18203 P&amp;Ls_Detailed'!$AK$8,#REF!,'18203 P&amp;Ls_Detailed'!$E22)</f>
        <v/>
      </c>
      <c r="J22" s="1149">
        <f>SUMIFS(#REF!,#REF!,'18203 P&amp;Ls_Detailed'!$AK$8,#REF!,'18203 P&amp;Ls_Detailed'!$E22)</f>
        <v/>
      </c>
      <c r="K22" s="1149">
        <f>SUMIFS(#REF!,#REF!,'18203 P&amp;Ls_Detailed'!$AK$8,#REF!,'18203 P&amp;Ls_Detailed'!$E22)</f>
        <v/>
      </c>
      <c r="L22" s="1149">
        <f>SUMIFS(#REF!,#REF!,'18203 P&amp;Ls_Detailed'!$AK$8,#REF!,'18203 P&amp;Ls_Detailed'!$E22)</f>
        <v/>
      </c>
      <c r="M22" s="1149">
        <f>SUMIFS(#REF!,#REF!,'18203 P&amp;Ls_Detailed'!$AK$8,#REF!,'18203 P&amp;Ls_Detailed'!$E22)</f>
        <v/>
      </c>
      <c r="N22" s="1149">
        <f>SUMIFS(#REF!,#REF!,'18203 P&amp;Ls_Detailed'!$AK$8,#REF!,'18203 P&amp;Ls_Detailed'!$E22)</f>
        <v/>
      </c>
      <c r="O22" s="1149">
        <f>SUMIFS(#REF!,#REF!,'18203 P&amp;Ls_Detailed'!$AK$8,#REF!,'18203 P&amp;Ls_Detailed'!$E22)</f>
        <v/>
      </c>
      <c r="P22" s="1149">
        <f>SUMIFS(#REF!,#REF!,'18203 P&amp;Ls_Detailed'!$AK$8,#REF!,'18203 P&amp;Ls_Detailed'!$E22)</f>
        <v/>
      </c>
      <c r="Q22" s="1149">
        <f>SUMIFS(#REF!,#REF!,'18203 P&amp;Ls_Detailed'!$AK$8,#REF!,'18203 P&amp;Ls_Detailed'!$E22)</f>
        <v/>
      </c>
      <c r="R22" s="1149">
        <f>SUMIFS(#REF!,#REF!,'18203 P&amp;Ls_Detailed'!$AK$8,#REF!,'18203 P&amp;Ls_Detailed'!$E22)</f>
        <v/>
      </c>
      <c r="S22" s="1289">
        <f>SUM(H22:R22)/11*12</f>
        <v/>
      </c>
      <c r="T22" s="1287">
        <f>SUM(J22:R22)/9*12</f>
        <v/>
      </c>
      <c r="U22" s="1287">
        <f>SUM(M22:R22)/6*12</f>
        <v/>
      </c>
      <c r="V22" s="1287">
        <f>SUM(P22:R22)/3*12</f>
        <v/>
      </c>
      <c r="W22" s="1287">
        <f>R22*12</f>
        <v/>
      </c>
      <c r="X22" s="445" t="n"/>
      <c r="Y22" s="445" t="n"/>
      <c r="Z22" s="445" t="n"/>
      <c r="AA22" s="447" t="n"/>
      <c r="AB22" s="447" t="n"/>
      <c r="AC22" s="447" t="n"/>
      <c r="AD22" s="300" t="n"/>
      <c r="AK22" s="3224">
        <f>$X$4</f>
        <v/>
      </c>
      <c r="AT22" s="523" t="n"/>
    </row>
    <row r="23" ht="15" customHeight="1" s="2885">
      <c r="A23" s="440" t="n"/>
      <c r="B23" s="1196" t="n"/>
      <c r="C23" s="440" t="n"/>
      <c r="D23" s="444" t="inlineStr">
        <is>
          <t>Non-Recoverable Expenses</t>
        </is>
      </c>
      <c r="E23" s="1118" t="inlineStr">
        <is>
          <t>Accounting</t>
        </is>
      </c>
      <c r="F23" s="1150">
        <f>SUMIFS(#REF!,#REF!,'18203 P&amp;Ls_Detailed'!$AK23,#REF!,'18203 P&amp;Ls_Detailed'!$E23)</f>
        <v/>
      </c>
      <c r="G23" s="1150">
        <f>SUMIFS(#REF!,#REF!,'18203 P&amp;Ls_Detailed'!$AK$8,#REF!,'18203 P&amp;Ls_Detailed'!$E23)</f>
        <v/>
      </c>
      <c r="H23" s="1149">
        <f>SUMIFS(#REF!,#REF!,'18203 P&amp;Ls_Detailed'!$AK$8,#REF!,'18203 P&amp;Ls_Detailed'!$E23)</f>
        <v/>
      </c>
      <c r="I23" s="1149">
        <f>SUMIFS(#REF!,#REF!,'18203 P&amp;Ls_Detailed'!$AK$8,#REF!,'18203 P&amp;Ls_Detailed'!$E23)</f>
        <v/>
      </c>
      <c r="J23" s="1149">
        <f>SUMIFS(#REF!,#REF!,'18203 P&amp;Ls_Detailed'!$AK$8,#REF!,'18203 P&amp;Ls_Detailed'!$E23)</f>
        <v/>
      </c>
      <c r="K23" s="1149">
        <f>SUMIFS(#REF!,#REF!,'18203 P&amp;Ls_Detailed'!$AK$8,#REF!,'18203 P&amp;Ls_Detailed'!$E23)</f>
        <v/>
      </c>
      <c r="L23" s="1149">
        <f>SUMIFS(#REF!,#REF!,'18203 P&amp;Ls_Detailed'!$AK$8,#REF!,'18203 P&amp;Ls_Detailed'!$E23)</f>
        <v/>
      </c>
      <c r="M23" s="1149">
        <f>SUMIFS(#REF!,#REF!,'18203 P&amp;Ls_Detailed'!$AK$8,#REF!,'18203 P&amp;Ls_Detailed'!$E23)</f>
        <v/>
      </c>
      <c r="N23" s="1149">
        <f>SUMIFS(#REF!,#REF!,'18203 P&amp;Ls_Detailed'!$AK$8,#REF!,'18203 P&amp;Ls_Detailed'!$E23)</f>
        <v/>
      </c>
      <c r="O23" s="1149">
        <f>SUMIFS(#REF!,#REF!,'18203 P&amp;Ls_Detailed'!$AK$8,#REF!,'18203 P&amp;Ls_Detailed'!$E23)</f>
        <v/>
      </c>
      <c r="P23" s="1149">
        <f>SUMIFS(#REF!,#REF!,'18203 P&amp;Ls_Detailed'!$AK$8,#REF!,'18203 P&amp;Ls_Detailed'!$E23)</f>
        <v/>
      </c>
      <c r="Q23" s="1149">
        <f>SUMIFS(#REF!,#REF!,'18203 P&amp;Ls_Detailed'!$AK$8,#REF!,'18203 P&amp;Ls_Detailed'!$E23)</f>
        <v/>
      </c>
      <c r="R23" s="1149">
        <f>SUMIFS(#REF!,#REF!,'18203 P&amp;Ls_Detailed'!$AK$8,#REF!,'18203 P&amp;Ls_Detailed'!$E23)</f>
        <v/>
      </c>
      <c r="S23" s="1289">
        <f>SUM(H23:R23)/11*12</f>
        <v/>
      </c>
      <c r="T23" s="1287">
        <f>SUM(J23:R23)/9*12</f>
        <v/>
      </c>
      <c r="U23" s="1287">
        <f>SUM(M23:R23)/6*12</f>
        <v/>
      </c>
      <c r="V23" s="1287">
        <f>SUM(P23:R23)/3*12</f>
        <v/>
      </c>
      <c r="W23" s="1287">
        <f>R23*12</f>
        <v/>
      </c>
      <c r="X23" s="445" t="n"/>
      <c r="Y23" s="445" t="n"/>
      <c r="Z23" s="445" t="n"/>
      <c r="AA23" s="447" t="n"/>
      <c r="AB23" s="447" t="n"/>
      <c r="AC23" s="447" t="n"/>
      <c r="AD23" s="300" t="n"/>
      <c r="AK23" s="3224">
        <f>$X$4</f>
        <v/>
      </c>
      <c r="AT23" s="523" t="n"/>
    </row>
    <row r="24" ht="15" customHeight="1" s="2885">
      <c r="A24" s="440" t="n"/>
      <c r="B24" s="1196" t="n"/>
      <c r="C24" s="440" t="n"/>
      <c r="D24" s="444" t="n"/>
      <c r="E24" s="1062" t="inlineStr">
        <is>
          <t>TOTAL ADMINISTRATIVE</t>
        </is>
      </c>
      <c r="F24" s="1154">
        <f>SUM(F18:F23)</f>
        <v/>
      </c>
      <c r="G24" s="1154">
        <f>SUM(G18:G23)</f>
        <v/>
      </c>
      <c r="H24" s="1153">
        <f>SUM(H18:H23)</f>
        <v/>
      </c>
      <c r="I24" s="1153">
        <f>SUM(I18:I23)</f>
        <v/>
      </c>
      <c r="J24" s="1153">
        <f>SUM(J18:J23)</f>
        <v/>
      </c>
      <c r="K24" s="1153">
        <f>SUM(K18:K23)</f>
        <v/>
      </c>
      <c r="L24" s="1153">
        <f>SUM(L18:L23)</f>
        <v/>
      </c>
      <c r="M24" s="1153">
        <f>SUM(M18:M23)</f>
        <v/>
      </c>
      <c r="N24" s="1153">
        <f>SUM(N18:N23)</f>
        <v/>
      </c>
      <c r="O24" s="1153">
        <f>SUM(O18:O23)</f>
        <v/>
      </c>
      <c r="P24" s="1153">
        <f>SUM(P18:P23)</f>
        <v/>
      </c>
      <c r="Q24" s="1153">
        <f>SUM(Q18:Q23)</f>
        <v/>
      </c>
      <c r="R24" s="1153">
        <f>SUM(R18:R23)</f>
        <v/>
      </c>
      <c r="S24" s="1289">
        <f>SUM(S18:S23)</f>
        <v/>
      </c>
      <c r="T24" s="1287">
        <f>SUM(T18:T23)</f>
        <v/>
      </c>
      <c r="U24" s="1287">
        <f>SUM(U18:U23)</f>
        <v/>
      </c>
      <c r="V24" s="1287">
        <f>SUM(V18:V23)</f>
        <v/>
      </c>
      <c r="W24" s="1287">
        <f>SUM(W18:W23)</f>
        <v/>
      </c>
      <c r="X24" s="445" t="n"/>
      <c r="Y24" s="445" t="n"/>
      <c r="Z24" s="445" t="n"/>
      <c r="AA24" s="447" t="n"/>
      <c r="AB24" s="447" t="n"/>
      <c r="AC24" s="447" t="n"/>
      <c r="AD24" s="300" t="n"/>
      <c r="AK24" s="3224">
        <f>$X$4</f>
        <v/>
      </c>
      <c r="AT24" s="523" t="n"/>
    </row>
    <row r="25" ht="15" customHeight="1" s="2885">
      <c r="A25" s="440" t="n"/>
      <c r="B25" s="1196" t="n"/>
      <c r="C25" s="440" t="n"/>
      <c r="D25" s="444" t="n"/>
      <c r="E25" s="1118" t="n"/>
      <c r="F25" s="1150" t="n"/>
      <c r="G25" s="1150" t="n"/>
      <c r="H25" s="1149" t="n"/>
      <c r="I25" s="1149" t="n"/>
      <c r="J25" s="1149" t="n"/>
      <c r="K25" s="1149" t="n"/>
      <c r="L25" s="1149" t="n"/>
      <c r="M25" s="1149" t="n"/>
      <c r="N25" s="1149" t="n"/>
      <c r="O25" s="1149" t="n"/>
      <c r="P25" s="1149" t="n"/>
      <c r="Q25" s="1149" t="n"/>
      <c r="R25" s="1149" t="n"/>
      <c r="S25" s="1289" t="n"/>
      <c r="T25" s="1287" t="n"/>
      <c r="U25" s="1287" t="n"/>
      <c r="V25" s="1287" t="n"/>
      <c r="W25" s="1287" t="n"/>
      <c r="X25" s="445" t="n"/>
      <c r="Y25" s="445" t="n"/>
      <c r="Z25" s="445" t="n"/>
      <c r="AA25" s="447" t="n"/>
      <c r="AB25" s="447" t="n"/>
      <c r="AC25" s="447" t="n"/>
      <c r="AD25" s="300" t="n"/>
      <c r="AK25" s="3224">
        <f>$X$4</f>
        <v/>
      </c>
      <c r="AT25" s="523" t="inlineStr">
        <is>
          <t>NET OPERATING INCOME</t>
        </is>
      </c>
    </row>
    <row r="26" ht="15" customHeight="1" s="2885">
      <c r="A26" s="440" t="n"/>
      <c r="B26" s="1196" t="n"/>
      <c r="C26" s="440" t="n"/>
      <c r="D26" s="444" t="n"/>
      <c r="E26" s="1062" t="inlineStr">
        <is>
          <t>UTILITIES EXPENSE</t>
        </is>
      </c>
      <c r="F26" s="1154" t="n"/>
      <c r="G26" s="1154" t="n"/>
      <c r="H26" s="1153" t="n"/>
      <c r="I26" s="1153" t="n"/>
      <c r="J26" s="1153" t="n"/>
      <c r="K26" s="1153" t="n"/>
      <c r="L26" s="1153" t="n"/>
      <c r="M26" s="1153" t="n"/>
      <c r="N26" s="1153" t="n"/>
      <c r="O26" s="1153" t="n"/>
      <c r="P26" s="1153" t="n"/>
      <c r="Q26" s="1153" t="n"/>
      <c r="R26" s="1153" t="n"/>
      <c r="S26" s="1289" t="n"/>
      <c r="T26" s="1287" t="n"/>
      <c r="U26" s="1287" t="n"/>
      <c r="V26" s="1287" t="n"/>
      <c r="W26" s="1287" t="n"/>
      <c r="X26" s="445" t="n"/>
      <c r="Y26" s="445" t="n"/>
      <c r="Z26" s="445" t="n"/>
      <c r="AA26" s="447" t="n"/>
      <c r="AB26" s="447" t="n"/>
      <c r="AC26" s="447" t="n"/>
      <c r="AD26" s="300" t="n"/>
      <c r="AK26" s="3224">
        <f>$X$4</f>
        <v/>
      </c>
      <c r="AT26" s="523" t="n"/>
    </row>
    <row r="27" ht="15" customHeight="1" s="2885">
      <c r="A27" s="440" t="n"/>
      <c r="B27" s="1196" t="n"/>
      <c r="C27" s="440" t="n"/>
      <c r="D27" s="444" t="inlineStr">
        <is>
          <t>Water</t>
        </is>
      </c>
      <c r="E27" s="1118" t="inlineStr">
        <is>
          <t>Water</t>
        </is>
      </c>
      <c r="F27" s="1150">
        <f>SUMIFS(#REF!,#REF!,'18203 P&amp;Ls_Detailed'!$AK27,#REF!,'18203 P&amp;Ls_Detailed'!$E27)</f>
        <v/>
      </c>
      <c r="G27" s="1150">
        <f>SUMIFS(#REF!,#REF!,'18203 P&amp;Ls_Detailed'!$AK$8,#REF!,'18203 P&amp;Ls_Detailed'!$E27)</f>
        <v/>
      </c>
      <c r="H27" s="1149">
        <f>SUMIFS(#REF!,#REF!,'18203 P&amp;Ls_Detailed'!$AK$8,#REF!,'18203 P&amp;Ls_Detailed'!$E27)</f>
        <v/>
      </c>
      <c r="I27" s="1149">
        <f>SUMIFS(#REF!,#REF!,'18203 P&amp;Ls_Detailed'!$AK$8,#REF!,'18203 P&amp;Ls_Detailed'!$E27)</f>
        <v/>
      </c>
      <c r="J27" s="1149">
        <f>SUMIFS(#REF!,#REF!,'18203 P&amp;Ls_Detailed'!$AK$8,#REF!,'18203 P&amp;Ls_Detailed'!$E27)</f>
        <v/>
      </c>
      <c r="K27" s="1149">
        <f>SUMIFS(#REF!,#REF!,'18203 P&amp;Ls_Detailed'!$AK$8,#REF!,'18203 P&amp;Ls_Detailed'!$E27)</f>
        <v/>
      </c>
      <c r="L27" s="1149">
        <f>SUMIFS(#REF!,#REF!,'18203 P&amp;Ls_Detailed'!$AK$8,#REF!,'18203 P&amp;Ls_Detailed'!$E27)</f>
        <v/>
      </c>
      <c r="M27" s="1149">
        <f>SUMIFS(#REF!,#REF!,'18203 P&amp;Ls_Detailed'!$AK$8,#REF!,'18203 P&amp;Ls_Detailed'!$E27)</f>
        <v/>
      </c>
      <c r="N27" s="1149">
        <f>SUMIFS(#REF!,#REF!,'18203 P&amp;Ls_Detailed'!$AK$8,#REF!,'18203 P&amp;Ls_Detailed'!$E27)</f>
        <v/>
      </c>
      <c r="O27" s="1149">
        <f>SUMIFS(#REF!,#REF!,'18203 P&amp;Ls_Detailed'!$AK$8,#REF!,'18203 P&amp;Ls_Detailed'!$E27)</f>
        <v/>
      </c>
      <c r="P27" s="1149">
        <f>SUMIFS(#REF!,#REF!,'18203 P&amp;Ls_Detailed'!$AK$8,#REF!,'18203 P&amp;Ls_Detailed'!$E27)</f>
        <v/>
      </c>
      <c r="Q27" s="1149">
        <f>SUMIFS(#REF!,#REF!,'18203 P&amp;Ls_Detailed'!$AK$8,#REF!,'18203 P&amp;Ls_Detailed'!$E27)</f>
        <v/>
      </c>
      <c r="R27" s="1149">
        <f>SUMIFS(#REF!,#REF!,'18203 P&amp;Ls_Detailed'!$AK$8,#REF!,'18203 P&amp;Ls_Detailed'!$E27)</f>
        <v/>
      </c>
      <c r="S27" s="1289">
        <f>SUM(H27:R27)/11*12</f>
        <v/>
      </c>
      <c r="T27" s="1287">
        <f>SUM(J27:R27)/9*12</f>
        <v/>
      </c>
      <c r="U27" s="1287">
        <f>SUM(M27:R27)/6*12</f>
        <v/>
      </c>
      <c r="V27" s="1287">
        <f>SUM(P27:R27)/3*12</f>
        <v/>
      </c>
      <c r="W27" s="1287">
        <f>R27*12</f>
        <v/>
      </c>
      <c r="X27" s="445" t="n"/>
      <c r="Y27" s="445" t="n"/>
      <c r="Z27" s="445" t="n"/>
      <c r="AA27" s="447" t="n"/>
      <c r="AB27" s="447" t="n"/>
      <c r="AC27" s="447" t="n"/>
      <c r="AD27" s="300" t="n"/>
      <c r="AK27" s="3224">
        <f>$X$4</f>
        <v/>
      </c>
      <c r="AT27" s="523" t="n"/>
    </row>
    <row r="28" ht="15" customHeight="1" s="2885">
      <c r="A28" s="440" t="n"/>
      <c r="B28" s="1196" t="n"/>
      <c r="C28" s="440" t="n"/>
      <c r="D28" s="444" t="inlineStr">
        <is>
          <t>Electricity</t>
        </is>
      </c>
      <c r="E28" s="1118" t="inlineStr">
        <is>
          <t>Electric</t>
        </is>
      </c>
      <c r="F28" s="1150">
        <f>SUMIFS(#REF!,#REF!,'18203 P&amp;Ls_Detailed'!$AK28,#REF!,'18203 P&amp;Ls_Detailed'!$E28)</f>
        <v/>
      </c>
      <c r="G28" s="1150">
        <f>SUMIFS(#REF!,#REF!,'18203 P&amp;Ls_Detailed'!$AK$8,#REF!,'18203 P&amp;Ls_Detailed'!$E28)</f>
        <v/>
      </c>
      <c r="H28" s="1149">
        <f>SUMIFS(#REF!,#REF!,'18203 P&amp;Ls_Detailed'!$AK$8,#REF!,'18203 P&amp;Ls_Detailed'!$E28)</f>
        <v/>
      </c>
      <c r="I28" s="1149">
        <f>SUMIFS(#REF!,#REF!,'18203 P&amp;Ls_Detailed'!$AK$8,#REF!,'18203 P&amp;Ls_Detailed'!$E28)</f>
        <v/>
      </c>
      <c r="J28" s="1149">
        <f>SUMIFS(#REF!,#REF!,'18203 P&amp;Ls_Detailed'!$AK$8,#REF!,'18203 P&amp;Ls_Detailed'!$E28)</f>
        <v/>
      </c>
      <c r="K28" s="1149">
        <f>SUMIFS(#REF!,#REF!,'18203 P&amp;Ls_Detailed'!$AK$8,#REF!,'18203 P&amp;Ls_Detailed'!$E28)</f>
        <v/>
      </c>
      <c r="L28" s="1149">
        <f>SUMIFS(#REF!,#REF!,'18203 P&amp;Ls_Detailed'!$AK$8,#REF!,'18203 P&amp;Ls_Detailed'!$E28)</f>
        <v/>
      </c>
      <c r="M28" s="1149">
        <f>SUMIFS(#REF!,#REF!,'18203 P&amp;Ls_Detailed'!$AK$8,#REF!,'18203 P&amp;Ls_Detailed'!$E28)</f>
        <v/>
      </c>
      <c r="N28" s="1149">
        <f>SUMIFS(#REF!,#REF!,'18203 P&amp;Ls_Detailed'!$AK$8,#REF!,'18203 P&amp;Ls_Detailed'!$E28)</f>
        <v/>
      </c>
      <c r="O28" s="1149">
        <f>SUMIFS(#REF!,#REF!,'18203 P&amp;Ls_Detailed'!$AK$8,#REF!,'18203 P&amp;Ls_Detailed'!$E28)</f>
        <v/>
      </c>
      <c r="P28" s="1149">
        <f>SUMIFS(#REF!,#REF!,'18203 P&amp;Ls_Detailed'!$AK$8,#REF!,'18203 P&amp;Ls_Detailed'!$E28)</f>
        <v/>
      </c>
      <c r="Q28" s="1149">
        <f>SUMIFS(#REF!,#REF!,'18203 P&amp;Ls_Detailed'!$AK$8,#REF!,'18203 P&amp;Ls_Detailed'!$E28)</f>
        <v/>
      </c>
      <c r="R28" s="1149">
        <f>SUMIFS(#REF!,#REF!,'18203 P&amp;Ls_Detailed'!$AK$8,#REF!,'18203 P&amp;Ls_Detailed'!$E28)</f>
        <v/>
      </c>
      <c r="S28" s="1289">
        <f>SUM(H28:R28)/11*12</f>
        <v/>
      </c>
      <c r="T28" s="1287">
        <f>SUM(J28:R28)/9*12</f>
        <v/>
      </c>
      <c r="U28" s="1287">
        <f>SUM(M28:R28)/6*12</f>
        <v/>
      </c>
      <c r="V28" s="1287">
        <f>SUM(P28:R28)/3*12</f>
        <v/>
      </c>
      <c r="W28" s="1287">
        <f>R28*12</f>
        <v/>
      </c>
      <c r="X28" s="445" t="n"/>
      <c r="Y28" s="445" t="n"/>
      <c r="Z28" s="445" t="n"/>
      <c r="AA28" s="447" t="n"/>
      <c r="AB28" s="447" t="n"/>
      <c r="AC28" s="447" t="n"/>
      <c r="AD28" s="300" t="n"/>
      <c r="AK28" s="3224">
        <f>$X$4</f>
        <v/>
      </c>
      <c r="AT28" s="523" t="n"/>
    </row>
    <row r="29" ht="15" customHeight="1" s="2885">
      <c r="A29" s="440" t="n"/>
      <c r="B29" s="1196" t="n"/>
      <c r="C29" s="440" t="n"/>
      <c r="D29" s="444" t="n"/>
      <c r="E29" s="1062" t="inlineStr">
        <is>
          <t>TOTAL UTILITIES</t>
        </is>
      </c>
      <c r="F29" s="1154">
        <f>SUM(F27:F28)</f>
        <v/>
      </c>
      <c r="G29" s="1154">
        <f>SUM(G27:G28)</f>
        <v/>
      </c>
      <c r="H29" s="1153">
        <f>SUM(H27:H28)</f>
        <v/>
      </c>
      <c r="I29" s="1153">
        <f>SUM(I27:I28)</f>
        <v/>
      </c>
      <c r="J29" s="1153">
        <f>SUM(J27:J28)</f>
        <v/>
      </c>
      <c r="K29" s="1153">
        <f>SUM(K27:K28)</f>
        <v/>
      </c>
      <c r="L29" s="1153">
        <f>SUM(L27:L28)</f>
        <v/>
      </c>
      <c r="M29" s="1153">
        <f>SUM(M27:M28)</f>
        <v/>
      </c>
      <c r="N29" s="1153">
        <f>SUM(N27:N28)</f>
        <v/>
      </c>
      <c r="O29" s="1153">
        <f>SUM(O27:O28)</f>
        <v/>
      </c>
      <c r="P29" s="1153">
        <f>SUM(P27:P28)</f>
        <v/>
      </c>
      <c r="Q29" s="1153">
        <f>SUM(Q27:Q28)</f>
        <v/>
      </c>
      <c r="R29" s="1153">
        <f>SUM(R27:R28)</f>
        <v/>
      </c>
      <c r="S29" s="1290">
        <f>SUM(S27:S28)</f>
        <v/>
      </c>
      <c r="T29" s="1288">
        <f>SUM(T27:T28)</f>
        <v/>
      </c>
      <c r="U29" s="1288">
        <f>SUM(U27:U28)</f>
        <v/>
      </c>
      <c r="V29" s="1288">
        <f>SUM(V27:V28)</f>
        <v/>
      </c>
      <c r="W29" s="1288">
        <f>SUM(W27:W28)</f>
        <v/>
      </c>
      <c r="X29" s="445" t="n"/>
      <c r="Y29" s="445" t="n"/>
      <c r="Z29" s="445" t="n"/>
      <c r="AA29" s="447" t="n"/>
      <c r="AB29" s="447" t="n"/>
      <c r="AC29" s="447" t="n"/>
      <c r="AD29" s="300" t="n"/>
      <c r="AK29" s="3224">
        <f>$X$4</f>
        <v/>
      </c>
      <c r="AT29" s="523" t="n"/>
    </row>
    <row r="30" ht="15" customHeight="1" s="2885">
      <c r="A30" s="440" t="n"/>
      <c r="B30" s="1196" t="n"/>
      <c r="C30" s="440" t="n"/>
      <c r="D30" s="444" t="n"/>
      <c r="E30" s="1118" t="n"/>
      <c r="F30" s="1150" t="n"/>
      <c r="G30" s="1150" t="n"/>
      <c r="H30" s="1149" t="n"/>
      <c r="I30" s="1149" t="n"/>
      <c r="J30" s="1149" t="n"/>
      <c r="K30" s="1149" t="n"/>
      <c r="L30" s="1149" t="n"/>
      <c r="M30" s="1149" t="n"/>
      <c r="N30" s="1149" t="n"/>
      <c r="O30" s="1149" t="n"/>
      <c r="P30" s="1149" t="n"/>
      <c r="Q30" s="1149" t="n"/>
      <c r="R30" s="1149" t="n"/>
      <c r="S30" s="1289" t="n"/>
      <c r="T30" s="1287" t="n"/>
      <c r="U30" s="1287" t="n"/>
      <c r="V30" s="1287" t="n"/>
      <c r="W30" s="1287" t="n"/>
      <c r="X30" s="445" t="n"/>
      <c r="Y30" s="445" t="n"/>
      <c r="Z30" s="445" t="n"/>
      <c r="AA30" s="447" t="n"/>
      <c r="AB30" s="447" t="n"/>
      <c r="AC30" s="447" t="n"/>
      <c r="AD30" s="300" t="n"/>
      <c r="AK30" s="3224">
        <f>$X$4</f>
        <v/>
      </c>
      <c r="AT30" s="523" t="n"/>
    </row>
    <row r="31" ht="15" customHeight="1" s="2885">
      <c r="A31" s="440" t="n"/>
      <c r="B31" s="1196" t="n"/>
      <c r="C31" s="440" t="n"/>
      <c r="D31" s="444" t="n"/>
      <c r="E31" s="1062" t="inlineStr">
        <is>
          <t>SERVICE EXPENSE</t>
        </is>
      </c>
      <c r="F31" s="1150" t="n"/>
      <c r="G31" s="1150" t="n"/>
      <c r="H31" s="1149" t="n"/>
      <c r="I31" s="1149" t="n"/>
      <c r="J31" s="1149" t="n"/>
      <c r="K31" s="1149" t="n"/>
      <c r="L31" s="1149" t="n"/>
      <c r="M31" s="1149" t="n"/>
      <c r="N31" s="1149" t="n"/>
      <c r="O31" s="1149" t="n"/>
      <c r="P31" s="1149" t="n"/>
      <c r="Q31" s="1149" t="n"/>
      <c r="R31" s="1149" t="n"/>
      <c r="S31" s="1289" t="n"/>
      <c r="T31" s="1287" t="n"/>
      <c r="U31" s="1287" t="n"/>
      <c r="V31" s="1287" t="n"/>
      <c r="W31" s="1287" t="n"/>
      <c r="X31" s="445" t="n"/>
      <c r="Y31" s="445" t="n"/>
      <c r="Z31" s="445" t="n"/>
      <c r="AA31" s="447" t="n"/>
      <c r="AB31" s="447" t="n"/>
      <c r="AC31" s="447" t="n"/>
      <c r="AD31" s="300" t="n"/>
      <c r="AK31" s="3224">
        <f>$X$4</f>
        <v/>
      </c>
      <c r="AT31" s="523" t="n"/>
    </row>
    <row r="32" ht="15" customHeight="1" s="2885">
      <c r="A32" s="440" t="n"/>
      <c r="B32" s="1196" t="n"/>
      <c r="C32" s="440" t="n"/>
      <c r="D32" s="444" t="inlineStr">
        <is>
          <t>Trash</t>
        </is>
      </c>
      <c r="E32" s="1118" t="inlineStr">
        <is>
          <t>Trash</t>
        </is>
      </c>
      <c r="F32" s="1150">
        <f>SUMIFS(#REF!,#REF!,'18203 P&amp;Ls_Detailed'!$AK32,#REF!,'18203 P&amp;Ls_Detailed'!$E32)</f>
        <v/>
      </c>
      <c r="G32" s="1150">
        <f>SUMIFS(#REF!,#REF!,'18203 P&amp;Ls_Detailed'!$AK$8,#REF!,'18203 P&amp;Ls_Detailed'!$E32)</f>
        <v/>
      </c>
      <c r="H32" s="1149">
        <f>SUMIFS(#REF!,#REF!,'18203 P&amp;Ls_Detailed'!$AK$8,#REF!,'18203 P&amp;Ls_Detailed'!$E32)</f>
        <v/>
      </c>
      <c r="I32" s="1149">
        <f>SUMIFS(#REF!,#REF!,'18203 P&amp;Ls_Detailed'!$AK$8,#REF!,'18203 P&amp;Ls_Detailed'!$E32)</f>
        <v/>
      </c>
      <c r="J32" s="1149">
        <f>SUMIFS(#REF!,#REF!,'18203 P&amp;Ls_Detailed'!$AK$8,#REF!,'18203 P&amp;Ls_Detailed'!$E32)</f>
        <v/>
      </c>
      <c r="K32" s="1149">
        <f>SUMIFS(#REF!,#REF!,'18203 P&amp;Ls_Detailed'!$AK$8,#REF!,'18203 P&amp;Ls_Detailed'!$E32)</f>
        <v/>
      </c>
      <c r="L32" s="1149">
        <f>SUMIFS(#REF!,#REF!,'18203 P&amp;Ls_Detailed'!$AK$8,#REF!,'18203 P&amp;Ls_Detailed'!$E32)</f>
        <v/>
      </c>
      <c r="M32" s="1149">
        <f>SUMIFS(#REF!,#REF!,'18203 P&amp;Ls_Detailed'!$AK$8,#REF!,'18203 P&amp;Ls_Detailed'!$E32)</f>
        <v/>
      </c>
      <c r="N32" s="1149">
        <f>SUMIFS(#REF!,#REF!,'18203 P&amp;Ls_Detailed'!$AK$8,#REF!,'18203 P&amp;Ls_Detailed'!$E32)</f>
        <v/>
      </c>
      <c r="O32" s="1149">
        <f>SUMIFS(#REF!,#REF!,'18203 P&amp;Ls_Detailed'!$AK$8,#REF!,'18203 P&amp;Ls_Detailed'!$E32)</f>
        <v/>
      </c>
      <c r="P32" s="1149">
        <f>SUMIFS(#REF!,#REF!,'18203 P&amp;Ls_Detailed'!$AK$8,#REF!,'18203 P&amp;Ls_Detailed'!$E32)</f>
        <v/>
      </c>
      <c r="Q32" s="1149">
        <f>SUMIFS(#REF!,#REF!,'18203 P&amp;Ls_Detailed'!$AK$8,#REF!,'18203 P&amp;Ls_Detailed'!$E32)</f>
        <v/>
      </c>
      <c r="R32" s="1149">
        <f>SUMIFS(#REF!,#REF!,'18203 P&amp;Ls_Detailed'!$AK$8,#REF!,'18203 P&amp;Ls_Detailed'!$E32)</f>
        <v/>
      </c>
      <c r="S32" s="1289">
        <f>SUM(H32:R32)/11*12</f>
        <v/>
      </c>
      <c r="T32" s="1287">
        <f>SUM(J32:R32)/9*12</f>
        <v/>
      </c>
      <c r="U32" s="1287">
        <f>SUM(M32:R32)/6*12</f>
        <v/>
      </c>
      <c r="V32" s="1287">
        <f>SUM(P32:R32)/3*12</f>
        <v/>
      </c>
      <c r="W32" s="1287">
        <f>R32*12</f>
        <v/>
      </c>
      <c r="X32" s="445" t="n"/>
      <c r="Y32" s="445" t="n"/>
      <c r="Z32" s="445" t="n"/>
      <c r="AA32" s="447" t="n"/>
      <c r="AB32" s="447" t="n"/>
      <c r="AC32" s="447" t="n"/>
      <c r="AD32" s="300" t="n"/>
      <c r="AK32" s="3224">
        <f>$X$4</f>
        <v/>
      </c>
      <c r="AT32" s="523" t="n"/>
    </row>
    <row r="33" ht="15" customHeight="1" s="2885">
      <c r="A33" s="440" t="n"/>
      <c r="B33" s="1196" t="n"/>
      <c r="C33" s="440" t="n"/>
      <c r="D33" s="444" t="inlineStr">
        <is>
          <t>Landscape</t>
        </is>
      </c>
      <c r="E33" s="1118" t="inlineStr">
        <is>
          <t>Tree Trimming</t>
        </is>
      </c>
      <c r="F33" s="1150">
        <f>SUMIFS(#REF!,#REF!,'18203 P&amp;Ls_Detailed'!$AK33,#REF!,'18203 P&amp;Ls_Detailed'!$E33)</f>
        <v/>
      </c>
      <c r="G33" s="1150">
        <f>SUMIFS(#REF!,#REF!,'18203 P&amp;Ls_Detailed'!$AK$8,#REF!,'18203 P&amp;Ls_Detailed'!$E33)</f>
        <v/>
      </c>
      <c r="H33" s="1149">
        <f>SUMIFS(#REF!,#REF!,'18203 P&amp;Ls_Detailed'!$AK$8,#REF!,'18203 P&amp;Ls_Detailed'!$E33)</f>
        <v/>
      </c>
      <c r="I33" s="1149">
        <f>SUMIFS(#REF!,#REF!,'18203 P&amp;Ls_Detailed'!$AK$8,#REF!,'18203 P&amp;Ls_Detailed'!$E33)</f>
        <v/>
      </c>
      <c r="J33" s="1149">
        <f>SUMIFS(#REF!,#REF!,'18203 P&amp;Ls_Detailed'!$AK$8,#REF!,'18203 P&amp;Ls_Detailed'!$E33)</f>
        <v/>
      </c>
      <c r="K33" s="1149">
        <f>SUMIFS(#REF!,#REF!,'18203 P&amp;Ls_Detailed'!$AK$8,#REF!,'18203 P&amp;Ls_Detailed'!$E33)</f>
        <v/>
      </c>
      <c r="L33" s="1149">
        <f>SUMIFS(#REF!,#REF!,'18203 P&amp;Ls_Detailed'!$AK$8,#REF!,'18203 P&amp;Ls_Detailed'!$E33)</f>
        <v/>
      </c>
      <c r="M33" s="1149">
        <f>SUMIFS(#REF!,#REF!,'18203 P&amp;Ls_Detailed'!$AK$8,#REF!,'18203 P&amp;Ls_Detailed'!$E33)</f>
        <v/>
      </c>
      <c r="N33" s="1149">
        <f>SUMIFS(#REF!,#REF!,'18203 P&amp;Ls_Detailed'!$AK$8,#REF!,'18203 P&amp;Ls_Detailed'!$E33)</f>
        <v/>
      </c>
      <c r="O33" s="1149">
        <f>SUMIFS(#REF!,#REF!,'18203 P&amp;Ls_Detailed'!$AK$8,#REF!,'18203 P&amp;Ls_Detailed'!$E33)</f>
        <v/>
      </c>
      <c r="P33" s="1149">
        <f>SUMIFS(#REF!,#REF!,'18203 P&amp;Ls_Detailed'!$AK$8,#REF!,'18203 P&amp;Ls_Detailed'!$E33)</f>
        <v/>
      </c>
      <c r="Q33" s="1149">
        <f>SUMIFS(#REF!,#REF!,'18203 P&amp;Ls_Detailed'!$AK$8,#REF!,'18203 P&amp;Ls_Detailed'!$E33)</f>
        <v/>
      </c>
      <c r="R33" s="1149">
        <f>SUMIFS(#REF!,#REF!,'18203 P&amp;Ls_Detailed'!$AK$8,#REF!,'18203 P&amp;Ls_Detailed'!$E33)</f>
        <v/>
      </c>
      <c r="S33" s="1289">
        <f>SUM(H33:R33)/11*12</f>
        <v/>
      </c>
      <c r="T33" s="1287">
        <f>SUM(J33:R33)/9*12</f>
        <v/>
      </c>
      <c r="U33" s="1287">
        <f>SUM(M33:R33)/6*12</f>
        <v/>
      </c>
      <c r="V33" s="1287">
        <f>SUM(P33:R33)/3*12</f>
        <v/>
      </c>
      <c r="W33" s="1287">
        <f>R33*12</f>
        <v/>
      </c>
      <c r="X33" s="445" t="n"/>
      <c r="Y33" s="445" t="n"/>
      <c r="Z33" s="445" t="n"/>
      <c r="AA33" s="447" t="n"/>
      <c r="AB33" s="447" t="n"/>
      <c r="AC33" s="447" t="n"/>
      <c r="AD33" s="300" t="n"/>
      <c r="AK33" s="3224">
        <f>$X$4</f>
        <v/>
      </c>
      <c r="AT33" s="523" t="n"/>
    </row>
    <row r="34" ht="15" customHeight="1" s="2885">
      <c r="A34" s="440" t="n"/>
      <c r="B34" s="1196" t="n"/>
      <c r="C34" s="440" t="n"/>
      <c r="D34" s="444" t="inlineStr">
        <is>
          <t>Landscape</t>
        </is>
      </c>
      <c r="E34" s="1118" t="inlineStr">
        <is>
          <t>Landscaping</t>
        </is>
      </c>
      <c r="F34" s="1150">
        <f>SUMIFS(#REF!,#REF!,'18203 P&amp;Ls_Detailed'!$AK34,#REF!,'18203 P&amp;Ls_Detailed'!$E34)</f>
        <v/>
      </c>
      <c r="G34" s="1150">
        <f>SUMIFS(#REF!,#REF!,'18203 P&amp;Ls_Detailed'!$AK$8,#REF!,'18203 P&amp;Ls_Detailed'!$E34)</f>
        <v/>
      </c>
      <c r="H34" s="1149">
        <f>SUMIFS(#REF!,#REF!,'18203 P&amp;Ls_Detailed'!$AK$8,#REF!,'18203 P&amp;Ls_Detailed'!$E34)</f>
        <v/>
      </c>
      <c r="I34" s="1149">
        <f>SUMIFS(#REF!,#REF!,'18203 P&amp;Ls_Detailed'!$AK$8,#REF!,'18203 P&amp;Ls_Detailed'!$E34)</f>
        <v/>
      </c>
      <c r="J34" s="1149">
        <f>SUMIFS(#REF!,#REF!,'18203 P&amp;Ls_Detailed'!$AK$8,#REF!,'18203 P&amp;Ls_Detailed'!$E34)</f>
        <v/>
      </c>
      <c r="K34" s="1149">
        <f>SUMIFS(#REF!,#REF!,'18203 P&amp;Ls_Detailed'!$AK$8,#REF!,'18203 P&amp;Ls_Detailed'!$E34)</f>
        <v/>
      </c>
      <c r="L34" s="1149">
        <f>SUMIFS(#REF!,#REF!,'18203 P&amp;Ls_Detailed'!$AK$8,#REF!,'18203 P&amp;Ls_Detailed'!$E34)</f>
        <v/>
      </c>
      <c r="M34" s="1149">
        <f>SUMIFS(#REF!,#REF!,'18203 P&amp;Ls_Detailed'!$AK$8,#REF!,'18203 P&amp;Ls_Detailed'!$E34)</f>
        <v/>
      </c>
      <c r="N34" s="1149">
        <f>SUMIFS(#REF!,#REF!,'18203 P&amp;Ls_Detailed'!$AK$8,#REF!,'18203 P&amp;Ls_Detailed'!$E34)</f>
        <v/>
      </c>
      <c r="O34" s="1149">
        <f>SUMIFS(#REF!,#REF!,'18203 P&amp;Ls_Detailed'!$AK$8,#REF!,'18203 P&amp;Ls_Detailed'!$E34)</f>
        <v/>
      </c>
      <c r="P34" s="1149">
        <f>SUMIFS(#REF!,#REF!,'18203 P&amp;Ls_Detailed'!$AK$8,#REF!,'18203 P&amp;Ls_Detailed'!$E34)</f>
        <v/>
      </c>
      <c r="Q34" s="1149">
        <f>SUMIFS(#REF!,#REF!,'18203 P&amp;Ls_Detailed'!$AK$8,#REF!,'18203 P&amp;Ls_Detailed'!$E34)</f>
        <v/>
      </c>
      <c r="R34" s="1149">
        <f>SUMIFS(#REF!,#REF!,'18203 P&amp;Ls_Detailed'!$AK$8,#REF!,'18203 P&amp;Ls_Detailed'!$E34)</f>
        <v/>
      </c>
      <c r="S34" s="1289">
        <f>SUM(H34:R34)/11*12</f>
        <v/>
      </c>
      <c r="T34" s="1287">
        <f>SUM(J34:R34)/9*12</f>
        <v/>
      </c>
      <c r="U34" s="1287">
        <f>SUM(M34:R34)/6*12</f>
        <v/>
      </c>
      <c r="V34" s="1287">
        <f>SUM(P34:R34)/3*12</f>
        <v/>
      </c>
      <c r="W34" s="1287">
        <f>R34*12</f>
        <v/>
      </c>
      <c r="X34" s="445" t="n"/>
      <c r="Y34" s="445" t="n"/>
      <c r="Z34" s="445" t="n"/>
      <c r="AA34" s="447" t="n"/>
      <c r="AB34" s="447" t="n"/>
      <c r="AC34" s="447" t="n"/>
      <c r="AD34" s="300" t="n"/>
      <c r="AK34" s="3224">
        <f>$X$4</f>
        <v/>
      </c>
      <c r="AT34" s="523" t="n"/>
    </row>
    <row r="35" ht="15" customHeight="1" s="2885">
      <c r="A35" s="440" t="n"/>
      <c r="B35" s="1196" t="n"/>
      <c r="C35" s="440" t="n"/>
      <c r="D35" s="444" t="inlineStr">
        <is>
          <t>Pest Control</t>
        </is>
      </c>
      <c r="E35" s="1118" t="inlineStr">
        <is>
          <t>Pest Control</t>
        </is>
      </c>
      <c r="F35" s="1150">
        <f>SUMIFS(#REF!,#REF!,'18203 P&amp;Ls_Detailed'!$AK35,#REF!,'18203 P&amp;Ls_Detailed'!$E35)</f>
        <v/>
      </c>
      <c r="G35" s="1150">
        <f>SUMIFS(#REF!,#REF!,'18203 P&amp;Ls_Detailed'!$AK$8,#REF!,'18203 P&amp;Ls_Detailed'!$E35)</f>
        <v/>
      </c>
      <c r="H35" s="1149">
        <f>SUMIFS(#REF!,#REF!,'18203 P&amp;Ls_Detailed'!$AK$8,#REF!,'18203 P&amp;Ls_Detailed'!$E35)</f>
        <v/>
      </c>
      <c r="I35" s="1149">
        <f>SUMIFS(#REF!,#REF!,'18203 P&amp;Ls_Detailed'!$AK$8,#REF!,'18203 P&amp;Ls_Detailed'!$E35)</f>
        <v/>
      </c>
      <c r="J35" s="1149">
        <f>SUMIFS(#REF!,#REF!,'18203 P&amp;Ls_Detailed'!$AK$8,#REF!,'18203 P&amp;Ls_Detailed'!$E35)</f>
        <v/>
      </c>
      <c r="K35" s="1149">
        <f>SUMIFS(#REF!,#REF!,'18203 P&amp;Ls_Detailed'!$AK$8,#REF!,'18203 P&amp;Ls_Detailed'!$E35)</f>
        <v/>
      </c>
      <c r="L35" s="1149">
        <f>SUMIFS(#REF!,#REF!,'18203 P&amp;Ls_Detailed'!$AK$8,#REF!,'18203 P&amp;Ls_Detailed'!$E35)</f>
        <v/>
      </c>
      <c r="M35" s="1149">
        <f>SUMIFS(#REF!,#REF!,'18203 P&amp;Ls_Detailed'!$AK$8,#REF!,'18203 P&amp;Ls_Detailed'!$E35)</f>
        <v/>
      </c>
      <c r="N35" s="1149">
        <f>SUMIFS(#REF!,#REF!,'18203 P&amp;Ls_Detailed'!$AK$8,#REF!,'18203 P&amp;Ls_Detailed'!$E35)</f>
        <v/>
      </c>
      <c r="O35" s="1149">
        <f>SUMIFS(#REF!,#REF!,'18203 P&amp;Ls_Detailed'!$AK$8,#REF!,'18203 P&amp;Ls_Detailed'!$E35)</f>
        <v/>
      </c>
      <c r="P35" s="1149">
        <f>SUMIFS(#REF!,#REF!,'18203 P&amp;Ls_Detailed'!$AK$8,#REF!,'18203 P&amp;Ls_Detailed'!$E35)</f>
        <v/>
      </c>
      <c r="Q35" s="1149">
        <f>SUMIFS(#REF!,#REF!,'18203 P&amp;Ls_Detailed'!$AK$8,#REF!,'18203 P&amp;Ls_Detailed'!$E35)</f>
        <v/>
      </c>
      <c r="R35" s="1149">
        <f>SUMIFS(#REF!,#REF!,'18203 P&amp;Ls_Detailed'!$AK$8,#REF!,'18203 P&amp;Ls_Detailed'!$E35)</f>
        <v/>
      </c>
      <c r="S35" s="1289">
        <f>SUM(H35:R35)/11*12</f>
        <v/>
      </c>
      <c r="T35" s="1287">
        <f>SUM(J35:R35)/9*12</f>
        <v/>
      </c>
      <c r="U35" s="1287">
        <f>SUM(M35:R35)/6*12</f>
        <v/>
      </c>
      <c r="V35" s="1287">
        <f>SUM(P35:R35)/3*12</f>
        <v/>
      </c>
      <c r="W35" s="1287">
        <f>R35*12</f>
        <v/>
      </c>
      <c r="X35" s="445" t="n"/>
      <c r="Y35" s="445" t="n"/>
      <c r="Z35" s="445" t="n"/>
      <c r="AA35" s="447" t="n"/>
      <c r="AB35" s="447" t="n"/>
      <c r="AC35" s="447" t="n"/>
      <c r="AD35" s="300" t="n"/>
      <c r="AK35" s="3224">
        <f>$X$4</f>
        <v/>
      </c>
      <c r="AT35" s="523" t="n"/>
    </row>
    <row r="36" ht="15" customHeight="1" s="2885">
      <c r="A36" s="440" t="n"/>
      <c r="B36" s="1196" t="n"/>
      <c r="C36" s="440" t="n"/>
      <c r="D36" s="444" t="inlineStr">
        <is>
          <t>Maintenance</t>
        </is>
      </c>
      <c r="E36" s="1118" t="inlineStr">
        <is>
          <t>Roof Repairs</t>
        </is>
      </c>
      <c r="F36" s="1150">
        <f>SUMIFS(#REF!,#REF!,'18203 P&amp;Ls_Detailed'!$AK36,#REF!,'18203 P&amp;Ls_Detailed'!$E36)</f>
        <v/>
      </c>
      <c r="G36" s="1150">
        <f>SUMIFS(#REF!,#REF!,'18203 P&amp;Ls_Detailed'!$AK$8,#REF!,'18203 P&amp;Ls_Detailed'!$E36)</f>
        <v/>
      </c>
      <c r="H36" s="1149">
        <f>SUMIFS(#REF!,#REF!,'18203 P&amp;Ls_Detailed'!$AK$8,#REF!,'18203 P&amp;Ls_Detailed'!$E36)</f>
        <v/>
      </c>
      <c r="I36" s="1149">
        <f>SUMIFS(#REF!,#REF!,'18203 P&amp;Ls_Detailed'!$AK$8,#REF!,'18203 P&amp;Ls_Detailed'!$E36)</f>
        <v/>
      </c>
      <c r="J36" s="1149">
        <f>SUMIFS(#REF!,#REF!,'18203 P&amp;Ls_Detailed'!$AK$8,#REF!,'18203 P&amp;Ls_Detailed'!$E36)</f>
        <v/>
      </c>
      <c r="K36" s="1149">
        <f>SUMIFS(#REF!,#REF!,'18203 P&amp;Ls_Detailed'!$AK$8,#REF!,'18203 P&amp;Ls_Detailed'!$E36)</f>
        <v/>
      </c>
      <c r="L36" s="1149">
        <f>SUMIFS(#REF!,#REF!,'18203 P&amp;Ls_Detailed'!$AK$8,#REF!,'18203 P&amp;Ls_Detailed'!$E36)</f>
        <v/>
      </c>
      <c r="M36" s="1149">
        <f>SUMIFS(#REF!,#REF!,'18203 P&amp;Ls_Detailed'!$AK$8,#REF!,'18203 P&amp;Ls_Detailed'!$E36)</f>
        <v/>
      </c>
      <c r="N36" s="1149">
        <f>SUMIFS(#REF!,#REF!,'18203 P&amp;Ls_Detailed'!$AK$8,#REF!,'18203 P&amp;Ls_Detailed'!$E36)</f>
        <v/>
      </c>
      <c r="O36" s="1149">
        <f>SUMIFS(#REF!,#REF!,'18203 P&amp;Ls_Detailed'!$AK$8,#REF!,'18203 P&amp;Ls_Detailed'!$E36)</f>
        <v/>
      </c>
      <c r="P36" s="1149">
        <f>SUMIFS(#REF!,#REF!,'18203 P&amp;Ls_Detailed'!$AK$8,#REF!,'18203 P&amp;Ls_Detailed'!$E36)</f>
        <v/>
      </c>
      <c r="Q36" s="1149">
        <f>SUMIFS(#REF!,#REF!,'18203 P&amp;Ls_Detailed'!$AK$8,#REF!,'18203 P&amp;Ls_Detailed'!$E36)</f>
        <v/>
      </c>
      <c r="R36" s="1149">
        <f>SUMIFS(#REF!,#REF!,'18203 P&amp;Ls_Detailed'!$AK$8,#REF!,'18203 P&amp;Ls_Detailed'!$E36)</f>
        <v/>
      </c>
      <c r="S36" s="1289">
        <f>SUM(H36:R36)/11*12</f>
        <v/>
      </c>
      <c r="T36" s="1287">
        <f>SUM(J36:R36)/9*12</f>
        <v/>
      </c>
      <c r="U36" s="1287">
        <f>SUM(M36:R36)/6*12</f>
        <v/>
      </c>
      <c r="V36" s="1287">
        <f>SUM(P36:R36)/3*12</f>
        <v/>
      </c>
      <c r="W36" s="1287">
        <f>R36*12</f>
        <v/>
      </c>
      <c r="X36" s="445" t="n"/>
      <c r="Y36" s="445" t="n"/>
      <c r="Z36" s="445" t="n"/>
      <c r="AA36" s="447" t="n"/>
      <c r="AB36" s="447" t="n"/>
      <c r="AC36" s="447" t="n"/>
      <c r="AD36" s="300" t="n"/>
      <c r="AK36" s="3224">
        <f>$X$4</f>
        <v/>
      </c>
      <c r="AT36" s="523" t="n"/>
    </row>
    <row r="37" ht="15" customHeight="1" s="2885">
      <c r="A37" s="440" t="n"/>
      <c r="B37" s="1196" t="n"/>
      <c r="C37" s="440" t="n"/>
      <c r="D37" s="444" t="inlineStr">
        <is>
          <t>Security</t>
        </is>
      </c>
      <c r="E37" s="1118" t="inlineStr">
        <is>
          <t>Security Monitoring</t>
        </is>
      </c>
      <c r="F37" s="1150">
        <f>SUMIFS(#REF!,#REF!,'18203 P&amp;Ls_Detailed'!$AK37,#REF!,'18203 P&amp;Ls_Detailed'!$E37)</f>
        <v/>
      </c>
      <c r="G37" s="1150">
        <f>SUMIFS(#REF!,#REF!,'18203 P&amp;Ls_Detailed'!$AK$8,#REF!,'18203 P&amp;Ls_Detailed'!$E37)</f>
        <v/>
      </c>
      <c r="H37" s="1149">
        <f>SUMIFS(#REF!,#REF!,'18203 P&amp;Ls_Detailed'!$AK$8,#REF!,'18203 P&amp;Ls_Detailed'!$E37)</f>
        <v/>
      </c>
      <c r="I37" s="1149">
        <f>SUMIFS(#REF!,#REF!,'18203 P&amp;Ls_Detailed'!$AK$8,#REF!,'18203 P&amp;Ls_Detailed'!$E37)</f>
        <v/>
      </c>
      <c r="J37" s="1149">
        <f>SUMIFS(#REF!,#REF!,'18203 P&amp;Ls_Detailed'!$AK$8,#REF!,'18203 P&amp;Ls_Detailed'!$E37)</f>
        <v/>
      </c>
      <c r="K37" s="1149">
        <f>SUMIFS(#REF!,#REF!,'18203 P&amp;Ls_Detailed'!$AK$8,#REF!,'18203 P&amp;Ls_Detailed'!$E37)</f>
        <v/>
      </c>
      <c r="L37" s="1149">
        <f>SUMIFS(#REF!,#REF!,'18203 P&amp;Ls_Detailed'!$AK$8,#REF!,'18203 P&amp;Ls_Detailed'!$E37)</f>
        <v/>
      </c>
      <c r="M37" s="1149">
        <f>SUMIFS(#REF!,#REF!,'18203 P&amp;Ls_Detailed'!$AK$8,#REF!,'18203 P&amp;Ls_Detailed'!$E37)</f>
        <v/>
      </c>
      <c r="N37" s="1149">
        <f>SUMIFS(#REF!,#REF!,'18203 P&amp;Ls_Detailed'!$AK$8,#REF!,'18203 P&amp;Ls_Detailed'!$E37)</f>
        <v/>
      </c>
      <c r="O37" s="1149">
        <f>SUMIFS(#REF!,#REF!,'18203 P&amp;Ls_Detailed'!$AK$8,#REF!,'18203 P&amp;Ls_Detailed'!$E37)</f>
        <v/>
      </c>
      <c r="P37" s="1149">
        <f>SUMIFS(#REF!,#REF!,'18203 P&amp;Ls_Detailed'!$AK$8,#REF!,'18203 P&amp;Ls_Detailed'!$E37)</f>
        <v/>
      </c>
      <c r="Q37" s="1149">
        <f>SUMIFS(#REF!,#REF!,'18203 P&amp;Ls_Detailed'!$AK$8,#REF!,'18203 P&amp;Ls_Detailed'!$E37)</f>
        <v/>
      </c>
      <c r="R37" s="1149">
        <f>SUMIFS(#REF!,#REF!,'18203 P&amp;Ls_Detailed'!$AK$8,#REF!,'18203 P&amp;Ls_Detailed'!$E37)</f>
        <v/>
      </c>
      <c r="S37" s="1289">
        <f>SUM(H37:R37)/11*12</f>
        <v/>
      </c>
      <c r="T37" s="1287">
        <f>SUM(J37:R37)/9*12</f>
        <v/>
      </c>
      <c r="U37" s="1287">
        <f>SUM(M37:R37)/6*12</f>
        <v/>
      </c>
      <c r="V37" s="1287">
        <f>SUM(P37:R37)/3*12</f>
        <v/>
      </c>
      <c r="W37" s="1287">
        <f>R37*12</f>
        <v/>
      </c>
      <c r="X37" s="445" t="n"/>
      <c r="Y37" s="445" t="n"/>
      <c r="Z37" s="445" t="n"/>
      <c r="AA37" s="447" t="n"/>
      <c r="AB37" s="447" t="n"/>
      <c r="AC37" s="447" t="n"/>
      <c r="AD37" s="300" t="n"/>
      <c r="AK37" s="3224">
        <f>$X$4</f>
        <v/>
      </c>
      <c r="AT37" s="523" t="n"/>
    </row>
    <row r="38" ht="15" customHeight="1" s="2885">
      <c r="A38" s="440" t="n"/>
      <c r="B38" s="1196" t="n"/>
      <c r="C38" s="440" t="n"/>
      <c r="D38" s="444" t="inlineStr">
        <is>
          <t>Maintenance</t>
        </is>
      </c>
      <c r="E38" s="1118" t="inlineStr">
        <is>
          <t>Plumbing Expense</t>
        </is>
      </c>
      <c r="F38" s="1150">
        <f>SUMIFS(#REF!,#REF!,'18203 P&amp;Ls_Detailed'!$AK38,#REF!,'18203 P&amp;Ls_Detailed'!$E38)</f>
        <v/>
      </c>
      <c r="G38" s="1150">
        <f>SUMIFS(#REF!,#REF!,'18203 P&amp;Ls_Detailed'!$AK$8,#REF!,'18203 P&amp;Ls_Detailed'!$E38)</f>
        <v/>
      </c>
      <c r="H38" s="1149">
        <f>SUMIFS(#REF!,#REF!,'18203 P&amp;Ls_Detailed'!$AK$8,#REF!,'18203 P&amp;Ls_Detailed'!$E38)</f>
        <v/>
      </c>
      <c r="I38" s="1149">
        <f>SUMIFS(#REF!,#REF!,'18203 P&amp;Ls_Detailed'!$AK$8,#REF!,'18203 P&amp;Ls_Detailed'!$E38)</f>
        <v/>
      </c>
      <c r="J38" s="1149">
        <f>SUMIFS(#REF!,#REF!,'18203 P&amp;Ls_Detailed'!$AK$8,#REF!,'18203 P&amp;Ls_Detailed'!$E38)</f>
        <v/>
      </c>
      <c r="K38" s="1149">
        <f>SUMIFS(#REF!,#REF!,'18203 P&amp;Ls_Detailed'!$AK$8,#REF!,'18203 P&amp;Ls_Detailed'!$E38)</f>
        <v/>
      </c>
      <c r="L38" s="1149">
        <f>SUMIFS(#REF!,#REF!,'18203 P&amp;Ls_Detailed'!$AK$8,#REF!,'18203 P&amp;Ls_Detailed'!$E38)</f>
        <v/>
      </c>
      <c r="M38" s="1149">
        <f>SUMIFS(#REF!,#REF!,'18203 P&amp;Ls_Detailed'!$AK$8,#REF!,'18203 P&amp;Ls_Detailed'!$E38)</f>
        <v/>
      </c>
      <c r="N38" s="1149">
        <f>SUMIFS(#REF!,#REF!,'18203 P&amp;Ls_Detailed'!$AK$8,#REF!,'18203 P&amp;Ls_Detailed'!$E38)</f>
        <v/>
      </c>
      <c r="O38" s="1149">
        <f>SUMIFS(#REF!,#REF!,'18203 P&amp;Ls_Detailed'!$AK$8,#REF!,'18203 P&amp;Ls_Detailed'!$E38)</f>
        <v/>
      </c>
      <c r="P38" s="1149">
        <f>SUMIFS(#REF!,#REF!,'18203 P&amp;Ls_Detailed'!$AK$8,#REF!,'18203 P&amp;Ls_Detailed'!$E38)</f>
        <v/>
      </c>
      <c r="Q38" s="1149">
        <f>SUMIFS(#REF!,#REF!,'18203 P&amp;Ls_Detailed'!$AK$8,#REF!,'18203 P&amp;Ls_Detailed'!$E38)</f>
        <v/>
      </c>
      <c r="R38" s="1149">
        <f>SUMIFS(#REF!,#REF!,'18203 P&amp;Ls_Detailed'!$AK$8,#REF!,'18203 P&amp;Ls_Detailed'!$E38)</f>
        <v/>
      </c>
      <c r="S38" s="1289">
        <f>SUM(H38:R38)/11*12</f>
        <v/>
      </c>
      <c r="T38" s="1287">
        <f>SUM(J38:R38)/9*12</f>
        <v/>
      </c>
      <c r="U38" s="1287">
        <f>SUM(M38:R38)/6*12</f>
        <v/>
      </c>
      <c r="V38" s="1287">
        <f>SUM(P38:R38)/3*12</f>
        <v/>
      </c>
      <c r="W38" s="1287">
        <f>R38*12</f>
        <v/>
      </c>
      <c r="X38" s="445" t="n"/>
      <c r="Y38" s="445" t="n"/>
      <c r="Z38" s="445" t="n"/>
      <c r="AA38" s="447" t="n"/>
      <c r="AB38" s="447" t="n"/>
      <c r="AC38" s="447" t="n"/>
      <c r="AD38" s="300" t="n"/>
      <c r="AK38" s="3224">
        <f>$X$4</f>
        <v/>
      </c>
      <c r="AT38" s="523" t="n"/>
    </row>
    <row r="39" ht="15" customHeight="1" s="2885">
      <c r="A39" s="440" t="n"/>
      <c r="B39" s="1196" t="n"/>
      <c r="C39" s="440" t="n"/>
      <c r="D39" s="444" t="inlineStr">
        <is>
          <t>Maintenance</t>
        </is>
      </c>
      <c r="E39" s="1118" t="inlineStr">
        <is>
          <t>Fire Protection</t>
        </is>
      </c>
      <c r="F39" s="1150">
        <f>SUMIFS(#REF!,#REF!,'18203 P&amp;Ls_Detailed'!$AK39,#REF!,'18203 P&amp;Ls_Detailed'!$E39)</f>
        <v/>
      </c>
      <c r="G39" s="1150">
        <f>SUMIFS(#REF!,#REF!,'18203 P&amp;Ls_Detailed'!$AK$8,#REF!,'18203 P&amp;Ls_Detailed'!$E39)</f>
        <v/>
      </c>
      <c r="H39" s="1149">
        <f>SUMIFS(#REF!,#REF!,'18203 P&amp;Ls_Detailed'!$AK$8,#REF!,'18203 P&amp;Ls_Detailed'!$E39)</f>
        <v/>
      </c>
      <c r="I39" s="1149">
        <f>SUMIFS(#REF!,#REF!,'18203 P&amp;Ls_Detailed'!$AK$8,#REF!,'18203 P&amp;Ls_Detailed'!$E39)</f>
        <v/>
      </c>
      <c r="J39" s="1149">
        <f>SUMIFS(#REF!,#REF!,'18203 P&amp;Ls_Detailed'!$AK$8,#REF!,'18203 P&amp;Ls_Detailed'!$E39)</f>
        <v/>
      </c>
      <c r="K39" s="1149">
        <f>SUMIFS(#REF!,#REF!,'18203 P&amp;Ls_Detailed'!$AK$8,#REF!,'18203 P&amp;Ls_Detailed'!$E39)</f>
        <v/>
      </c>
      <c r="L39" s="1149">
        <f>SUMIFS(#REF!,#REF!,'18203 P&amp;Ls_Detailed'!$AK$8,#REF!,'18203 P&amp;Ls_Detailed'!$E39)</f>
        <v/>
      </c>
      <c r="M39" s="1149">
        <f>SUMIFS(#REF!,#REF!,'18203 P&amp;Ls_Detailed'!$AK$8,#REF!,'18203 P&amp;Ls_Detailed'!$E39)</f>
        <v/>
      </c>
      <c r="N39" s="1149">
        <f>SUMIFS(#REF!,#REF!,'18203 P&amp;Ls_Detailed'!$AK$8,#REF!,'18203 P&amp;Ls_Detailed'!$E39)</f>
        <v/>
      </c>
      <c r="O39" s="1149">
        <f>SUMIFS(#REF!,#REF!,'18203 P&amp;Ls_Detailed'!$AK$8,#REF!,'18203 P&amp;Ls_Detailed'!$E39)</f>
        <v/>
      </c>
      <c r="P39" s="1149">
        <f>SUMIFS(#REF!,#REF!,'18203 P&amp;Ls_Detailed'!$AK$8,#REF!,'18203 P&amp;Ls_Detailed'!$E39)</f>
        <v/>
      </c>
      <c r="Q39" s="1149">
        <f>SUMIFS(#REF!,#REF!,'18203 P&amp;Ls_Detailed'!$AK$8,#REF!,'18203 P&amp;Ls_Detailed'!$E39)</f>
        <v/>
      </c>
      <c r="R39" s="1149">
        <f>SUMIFS(#REF!,#REF!,'18203 P&amp;Ls_Detailed'!$AK$8,#REF!,'18203 P&amp;Ls_Detailed'!$E39)</f>
        <v/>
      </c>
      <c r="S39" s="1289">
        <f>SUM(H39:R39)/11*12</f>
        <v/>
      </c>
      <c r="T39" s="1287">
        <f>SUM(J39:R39)/9*12</f>
        <v/>
      </c>
      <c r="U39" s="1287">
        <f>SUM(M39:R39)/6*12</f>
        <v/>
      </c>
      <c r="V39" s="1287">
        <f>SUM(P39:R39)/3*12</f>
        <v/>
      </c>
      <c r="W39" s="1287">
        <f>R39*12</f>
        <v/>
      </c>
      <c r="X39" s="445" t="n"/>
      <c r="Y39" s="445" t="n"/>
      <c r="Z39" s="445" t="n"/>
      <c r="AA39" s="447" t="n"/>
      <c r="AB39" s="447" t="n"/>
      <c r="AC39" s="447" t="n"/>
      <c r="AD39" s="300" t="n"/>
      <c r="AK39" s="3224">
        <f>$X$4</f>
        <v/>
      </c>
      <c r="AT39" s="523" t="n"/>
    </row>
    <row r="40" ht="15" customHeight="1" s="2885">
      <c r="A40" s="440" t="n"/>
      <c r="B40" s="1196" t="n"/>
      <c r="C40" s="440" t="n"/>
      <c r="D40" s="444" t="inlineStr">
        <is>
          <t>Maintenance</t>
        </is>
      </c>
      <c r="E40" s="1118" t="inlineStr">
        <is>
          <t>Keys/Remotes</t>
        </is>
      </c>
      <c r="F40" s="1150">
        <f>SUMIFS(#REF!,#REF!,'18203 P&amp;Ls_Detailed'!$AK40,#REF!,'18203 P&amp;Ls_Detailed'!$E40)</f>
        <v/>
      </c>
      <c r="G40" s="1150">
        <f>SUMIFS(#REF!,#REF!,'18203 P&amp;Ls_Detailed'!$AK$8,#REF!,'18203 P&amp;Ls_Detailed'!$E40)</f>
        <v/>
      </c>
      <c r="H40" s="1149">
        <f>SUMIFS(#REF!,#REF!,'18203 P&amp;Ls_Detailed'!$AK$8,#REF!,'18203 P&amp;Ls_Detailed'!$E40)</f>
        <v/>
      </c>
      <c r="I40" s="1149">
        <f>SUMIFS(#REF!,#REF!,'18203 P&amp;Ls_Detailed'!$AK$8,#REF!,'18203 P&amp;Ls_Detailed'!$E40)</f>
        <v/>
      </c>
      <c r="J40" s="1149">
        <f>SUMIFS(#REF!,#REF!,'18203 P&amp;Ls_Detailed'!$AK$8,#REF!,'18203 P&amp;Ls_Detailed'!$E40)</f>
        <v/>
      </c>
      <c r="K40" s="1149">
        <f>SUMIFS(#REF!,#REF!,'18203 P&amp;Ls_Detailed'!$AK$8,#REF!,'18203 P&amp;Ls_Detailed'!$E40)</f>
        <v/>
      </c>
      <c r="L40" s="1149">
        <f>SUMIFS(#REF!,#REF!,'18203 P&amp;Ls_Detailed'!$AK$8,#REF!,'18203 P&amp;Ls_Detailed'!$E40)</f>
        <v/>
      </c>
      <c r="M40" s="1149">
        <f>SUMIFS(#REF!,#REF!,'18203 P&amp;Ls_Detailed'!$AK$8,#REF!,'18203 P&amp;Ls_Detailed'!$E40)</f>
        <v/>
      </c>
      <c r="N40" s="1149">
        <f>SUMIFS(#REF!,#REF!,'18203 P&amp;Ls_Detailed'!$AK$8,#REF!,'18203 P&amp;Ls_Detailed'!$E40)</f>
        <v/>
      </c>
      <c r="O40" s="1149">
        <f>SUMIFS(#REF!,#REF!,'18203 P&amp;Ls_Detailed'!$AK$8,#REF!,'18203 P&amp;Ls_Detailed'!$E40)</f>
        <v/>
      </c>
      <c r="P40" s="1149">
        <f>SUMIFS(#REF!,#REF!,'18203 P&amp;Ls_Detailed'!$AK$8,#REF!,'18203 P&amp;Ls_Detailed'!$E40)</f>
        <v/>
      </c>
      <c r="Q40" s="1149">
        <f>SUMIFS(#REF!,#REF!,'18203 P&amp;Ls_Detailed'!$AK$8,#REF!,'18203 P&amp;Ls_Detailed'!$E40)</f>
        <v/>
      </c>
      <c r="R40" s="1149">
        <f>SUMIFS(#REF!,#REF!,'18203 P&amp;Ls_Detailed'!$AK$8,#REF!,'18203 P&amp;Ls_Detailed'!$E40)</f>
        <v/>
      </c>
      <c r="S40" s="1289">
        <f>SUM(H40:R40)/11*12</f>
        <v/>
      </c>
      <c r="T40" s="1287">
        <f>SUM(J40:R40)/9*12</f>
        <v/>
      </c>
      <c r="U40" s="1287">
        <f>SUM(M40:R40)/6*12</f>
        <v/>
      </c>
      <c r="V40" s="1287">
        <f>SUM(P40:R40)/3*12</f>
        <v/>
      </c>
      <c r="W40" s="1287">
        <f>R40*12</f>
        <v/>
      </c>
      <c r="X40" s="445" t="n"/>
      <c r="Y40" s="445" t="n"/>
      <c r="Z40" s="445" t="n"/>
      <c r="AA40" s="447" t="n"/>
      <c r="AB40" s="447" t="n"/>
      <c r="AC40" s="447" t="n"/>
      <c r="AD40" s="300" t="n"/>
      <c r="AK40" s="3224">
        <f>$X$4</f>
        <v/>
      </c>
      <c r="AT40" s="523" t="n"/>
    </row>
    <row r="41" ht="15" customHeight="1" s="2885">
      <c r="A41" s="440" t="n"/>
      <c r="B41" s="1196" t="n"/>
      <c r="C41" s="440" t="n"/>
      <c r="D41" s="444" t="inlineStr">
        <is>
          <t>Maintenance</t>
        </is>
      </c>
      <c r="E41" s="1118" t="inlineStr">
        <is>
          <t>Painting</t>
        </is>
      </c>
      <c r="F41" s="1150">
        <f>SUMIFS(#REF!,#REF!,'18203 P&amp;Ls_Detailed'!$AK41,#REF!,'18203 P&amp;Ls_Detailed'!$E41)</f>
        <v/>
      </c>
      <c r="G41" s="1150">
        <f>SUMIFS(#REF!,#REF!,'18203 P&amp;Ls_Detailed'!$AK$8,#REF!,'18203 P&amp;Ls_Detailed'!$E41)</f>
        <v/>
      </c>
      <c r="H41" s="1149">
        <f>SUMIFS(#REF!,#REF!,'18203 P&amp;Ls_Detailed'!$AK$8,#REF!,'18203 P&amp;Ls_Detailed'!$E41)</f>
        <v/>
      </c>
      <c r="I41" s="1149">
        <f>SUMIFS(#REF!,#REF!,'18203 P&amp;Ls_Detailed'!$AK$8,#REF!,'18203 P&amp;Ls_Detailed'!$E41)</f>
        <v/>
      </c>
      <c r="J41" s="1149">
        <f>SUMIFS(#REF!,#REF!,'18203 P&amp;Ls_Detailed'!$AK$8,#REF!,'18203 P&amp;Ls_Detailed'!$E41)</f>
        <v/>
      </c>
      <c r="K41" s="1149">
        <f>SUMIFS(#REF!,#REF!,'18203 P&amp;Ls_Detailed'!$AK$8,#REF!,'18203 P&amp;Ls_Detailed'!$E41)</f>
        <v/>
      </c>
      <c r="L41" s="1149">
        <f>SUMIFS(#REF!,#REF!,'18203 P&amp;Ls_Detailed'!$AK$8,#REF!,'18203 P&amp;Ls_Detailed'!$E41)</f>
        <v/>
      </c>
      <c r="M41" s="1149">
        <f>SUMIFS(#REF!,#REF!,'18203 P&amp;Ls_Detailed'!$AK$8,#REF!,'18203 P&amp;Ls_Detailed'!$E41)</f>
        <v/>
      </c>
      <c r="N41" s="1149">
        <f>SUMIFS(#REF!,#REF!,'18203 P&amp;Ls_Detailed'!$AK$8,#REF!,'18203 P&amp;Ls_Detailed'!$E41)</f>
        <v/>
      </c>
      <c r="O41" s="1149">
        <f>SUMIFS(#REF!,#REF!,'18203 P&amp;Ls_Detailed'!$AK$8,#REF!,'18203 P&amp;Ls_Detailed'!$E41)</f>
        <v/>
      </c>
      <c r="P41" s="1149">
        <f>SUMIFS(#REF!,#REF!,'18203 P&amp;Ls_Detailed'!$AK$8,#REF!,'18203 P&amp;Ls_Detailed'!$E41)</f>
        <v/>
      </c>
      <c r="Q41" s="1149">
        <f>SUMIFS(#REF!,#REF!,'18203 P&amp;Ls_Detailed'!$AK$8,#REF!,'18203 P&amp;Ls_Detailed'!$E41)</f>
        <v/>
      </c>
      <c r="R41" s="1149">
        <f>SUMIFS(#REF!,#REF!,'18203 P&amp;Ls_Detailed'!$AK$8,#REF!,'18203 P&amp;Ls_Detailed'!$E41)</f>
        <v/>
      </c>
      <c r="S41" s="1289">
        <f>SUM(H41:R41)/11*12</f>
        <v/>
      </c>
      <c r="T41" s="1287">
        <f>SUM(J41:R41)/9*12</f>
        <v/>
      </c>
      <c r="U41" s="1287">
        <f>SUM(M41:R41)/6*12</f>
        <v/>
      </c>
      <c r="V41" s="1287">
        <f>SUM(P41:R41)/3*12</f>
        <v/>
      </c>
      <c r="W41" s="1287">
        <f>R41*12</f>
        <v/>
      </c>
      <c r="X41" s="445" t="n"/>
      <c r="Y41" s="445" t="n"/>
      <c r="Z41" s="445" t="n"/>
      <c r="AA41" s="447" t="n"/>
      <c r="AB41" s="447" t="n"/>
      <c r="AC41" s="447" t="n"/>
      <c r="AD41" s="300" t="n"/>
      <c r="AK41" s="3224">
        <f>$X$4</f>
        <v/>
      </c>
      <c r="AT41" s="523" t="n"/>
    </row>
    <row r="42" ht="15" customHeight="1" s="2885">
      <c r="A42" s="440" t="n"/>
      <c r="B42" s="1196" t="n"/>
      <c r="C42" s="440" t="n"/>
      <c r="D42" s="444" t="n"/>
      <c r="E42" s="1062" t="inlineStr">
        <is>
          <t>TOTAL SERVICE</t>
        </is>
      </c>
      <c r="F42" s="1154">
        <f>SUM(F32:F41)</f>
        <v/>
      </c>
      <c r="G42" s="1154">
        <f>SUM(G32:G41)</f>
        <v/>
      </c>
      <c r="H42" s="1153">
        <f>SUM(H32:H41)</f>
        <v/>
      </c>
      <c r="I42" s="1153">
        <f>SUM(I32:I41)</f>
        <v/>
      </c>
      <c r="J42" s="1153">
        <f>SUM(J32:J41)</f>
        <v/>
      </c>
      <c r="K42" s="1153">
        <f>SUM(K32:K41)</f>
        <v/>
      </c>
      <c r="L42" s="1153">
        <f>SUM(L32:L41)</f>
        <v/>
      </c>
      <c r="M42" s="1153">
        <f>SUM(M32:M41)</f>
        <v/>
      </c>
      <c r="N42" s="1153">
        <f>SUM(N32:N41)</f>
        <v/>
      </c>
      <c r="O42" s="1153">
        <f>SUM(O32:O41)</f>
        <v/>
      </c>
      <c r="P42" s="1153">
        <f>SUM(P32:P41)</f>
        <v/>
      </c>
      <c r="Q42" s="1153">
        <f>SUM(Q32:Q41)</f>
        <v/>
      </c>
      <c r="R42" s="1153">
        <f>SUM(R32:R41)</f>
        <v/>
      </c>
      <c r="S42" s="1290">
        <f>SUM(S32:S41)</f>
        <v/>
      </c>
      <c r="T42" s="1288">
        <f>SUM(T32:T41)</f>
        <v/>
      </c>
      <c r="U42" s="1288">
        <f>SUM(U32:U41)</f>
        <v/>
      </c>
      <c r="V42" s="1288">
        <f>SUM(V32:V41)</f>
        <v/>
      </c>
      <c r="W42" s="1288">
        <f>SUM(W32:W41)</f>
        <v/>
      </c>
      <c r="X42" s="1149" t="n"/>
      <c r="Y42" s="445" t="n"/>
      <c r="Z42" s="445" t="n"/>
      <c r="AA42" s="447" t="n"/>
      <c r="AB42" s="447" t="n"/>
      <c r="AC42" s="447" t="n"/>
      <c r="AD42" s="300" t="n"/>
      <c r="AK42" s="3224">
        <f>$X$4</f>
        <v/>
      </c>
      <c r="AT42" s="523" t="n"/>
    </row>
    <row r="43" ht="15" customHeight="1" s="2885">
      <c r="A43" s="440" t="n"/>
      <c r="B43" s="1196" t="n"/>
      <c r="C43" s="440" t="n"/>
      <c r="D43" s="444" t="n"/>
      <c r="E43" s="1118" t="n"/>
      <c r="F43" s="1150" t="n"/>
      <c r="G43" s="1150" t="n"/>
      <c r="H43" s="1149" t="n"/>
      <c r="I43" s="1149" t="n"/>
      <c r="J43" s="1149" t="n"/>
      <c r="K43" s="1149" t="n"/>
      <c r="L43" s="1149" t="n"/>
      <c r="M43" s="1149" t="n"/>
      <c r="N43" s="1149" t="n"/>
      <c r="O43" s="1149" t="n"/>
      <c r="P43" s="1149" t="n"/>
      <c r="Q43" s="1149" t="n"/>
      <c r="R43" s="1149" t="n"/>
      <c r="S43" s="1289" t="n"/>
      <c r="T43" s="1287" t="n"/>
      <c r="U43" s="1287" t="n"/>
      <c r="V43" s="1287" t="n"/>
      <c r="W43" s="1287" t="n"/>
      <c r="X43" s="445" t="n"/>
      <c r="Y43" s="445" t="n"/>
      <c r="Z43" s="445" t="n"/>
      <c r="AA43" s="447" t="n"/>
      <c r="AB43" s="447" t="n"/>
      <c r="AC43" s="447" t="n"/>
      <c r="AD43" s="300" t="n"/>
      <c r="AK43" s="3224">
        <f>$X$4</f>
        <v/>
      </c>
      <c r="AT43" s="523" t="n"/>
    </row>
    <row r="44" ht="15" customHeight="1" s="2885">
      <c r="A44" s="440" t="n"/>
      <c r="B44" s="1196" t="n"/>
      <c r="C44" s="440" t="n"/>
      <c r="D44" s="444" t="n"/>
      <c r="E44" s="1062" t="inlineStr">
        <is>
          <t>REPAIRS &amp; SUPPLIES</t>
        </is>
      </c>
      <c r="F44" s="1150" t="n"/>
      <c r="G44" s="1150" t="n"/>
      <c r="H44" s="1149" t="n"/>
      <c r="I44" s="1149" t="n"/>
      <c r="J44" s="1149" t="n"/>
      <c r="K44" s="1149" t="n"/>
      <c r="L44" s="1149" t="n"/>
      <c r="M44" s="1149" t="n"/>
      <c r="N44" s="1149" t="n"/>
      <c r="O44" s="1149" t="n"/>
      <c r="P44" s="1149" t="n"/>
      <c r="Q44" s="1149" t="n"/>
      <c r="R44" s="1149" t="n"/>
      <c r="S44" s="1289" t="n"/>
      <c r="T44" s="1287" t="n"/>
      <c r="U44" s="1287" t="n"/>
      <c r="V44" s="1287" t="n"/>
      <c r="W44" s="1287" t="n"/>
      <c r="X44" s="445" t="n"/>
      <c r="Y44" s="445" t="n"/>
      <c r="Z44" s="445" t="n"/>
      <c r="AA44" s="447" t="n"/>
      <c r="AB44" s="447" t="n"/>
      <c r="AC44" s="447" t="n"/>
      <c r="AD44" s="300" t="n"/>
      <c r="AK44" s="3224">
        <f>$X$4</f>
        <v/>
      </c>
      <c r="AT44" s="523" t="n"/>
    </row>
    <row r="45" ht="15" customHeight="1" s="2885">
      <c r="A45" s="440" t="n"/>
      <c r="B45" s="1196" t="n"/>
      <c r="C45" s="440" t="n"/>
      <c r="D45" s="444" t="inlineStr">
        <is>
          <t>Maintenance</t>
        </is>
      </c>
      <c r="E45" s="1118" t="inlineStr">
        <is>
          <t>Maintenance</t>
        </is>
      </c>
      <c r="F45" s="1150">
        <f>SUMIFS(#REF!,#REF!,'18203 P&amp;Ls_Detailed'!$AK45,#REF!,'18203 P&amp;Ls_Detailed'!$E45)</f>
        <v/>
      </c>
      <c r="G45" s="1150">
        <f>SUMIFS(#REF!,#REF!,'18203 P&amp;Ls_Detailed'!$AK$8,#REF!,'18203 P&amp;Ls_Detailed'!$E45)</f>
        <v/>
      </c>
      <c r="H45" s="1149">
        <f>SUMIFS(#REF!,#REF!,'18203 P&amp;Ls_Detailed'!$AK$8,#REF!,'18203 P&amp;Ls_Detailed'!$E45)</f>
        <v/>
      </c>
      <c r="I45" s="1149">
        <f>SUMIFS(#REF!,#REF!,'18203 P&amp;Ls_Detailed'!$AK$8,#REF!,'18203 P&amp;Ls_Detailed'!$E45)</f>
        <v/>
      </c>
      <c r="J45" s="1149">
        <f>SUMIFS(#REF!,#REF!,'18203 P&amp;Ls_Detailed'!$AK$8,#REF!,'18203 P&amp;Ls_Detailed'!$E45)</f>
        <v/>
      </c>
      <c r="K45" s="1149">
        <f>SUMIFS(#REF!,#REF!,'18203 P&amp;Ls_Detailed'!$AK$8,#REF!,'18203 P&amp;Ls_Detailed'!$E45)</f>
        <v/>
      </c>
      <c r="L45" s="1149">
        <f>SUMIFS(#REF!,#REF!,'18203 P&amp;Ls_Detailed'!$AK$8,#REF!,'18203 P&amp;Ls_Detailed'!$E45)</f>
        <v/>
      </c>
      <c r="M45" s="1149">
        <f>SUMIFS(#REF!,#REF!,'18203 P&amp;Ls_Detailed'!$AK$8,#REF!,'18203 P&amp;Ls_Detailed'!$E45)</f>
        <v/>
      </c>
      <c r="N45" s="1149">
        <f>SUMIFS(#REF!,#REF!,'18203 P&amp;Ls_Detailed'!$AK$8,#REF!,'18203 P&amp;Ls_Detailed'!$E45)</f>
        <v/>
      </c>
      <c r="O45" s="1149">
        <f>SUMIFS(#REF!,#REF!,'18203 P&amp;Ls_Detailed'!$AK$8,#REF!,'18203 P&amp;Ls_Detailed'!$E45)</f>
        <v/>
      </c>
      <c r="P45" s="1149">
        <f>SUMIFS(#REF!,#REF!,'18203 P&amp;Ls_Detailed'!$AK$8,#REF!,'18203 P&amp;Ls_Detailed'!$E45)</f>
        <v/>
      </c>
      <c r="Q45" s="1149">
        <f>SUMIFS(#REF!,#REF!,'18203 P&amp;Ls_Detailed'!$AK$8,#REF!,'18203 P&amp;Ls_Detailed'!$E45)</f>
        <v/>
      </c>
      <c r="R45" s="1149">
        <f>SUMIFS(#REF!,#REF!,'18203 P&amp;Ls_Detailed'!$AK$8,#REF!,'18203 P&amp;Ls_Detailed'!$E45)</f>
        <v/>
      </c>
      <c r="S45" s="1289">
        <f>SUM(H45:R45)/11*12</f>
        <v/>
      </c>
      <c r="T45" s="1287">
        <f>SUM(J45:R45)/9*12</f>
        <v/>
      </c>
      <c r="U45" s="1287">
        <f>SUM(M45:R45)/6*12</f>
        <v/>
      </c>
      <c r="V45" s="1287">
        <f>SUM(P45:R45)/3*12</f>
        <v/>
      </c>
      <c r="W45" s="1287">
        <f>R45*12</f>
        <v/>
      </c>
      <c r="X45" s="445" t="n"/>
      <c r="Y45" s="445" t="n"/>
      <c r="Z45" s="445" t="n"/>
      <c r="AA45" s="447" t="n"/>
      <c r="AB45" s="447" t="n"/>
      <c r="AC45" s="447" t="n"/>
      <c r="AD45" s="300" t="n"/>
      <c r="AK45" s="3224">
        <f>$X$4</f>
        <v/>
      </c>
      <c r="AT45" s="523" t="n"/>
    </row>
    <row r="46" ht="15" customHeight="1" s="2885">
      <c r="A46" s="440" t="n"/>
      <c r="B46" s="1196" t="n"/>
      <c r="C46" s="440" t="n"/>
      <c r="D46" s="444" t="inlineStr">
        <is>
          <t>Maintenance</t>
        </is>
      </c>
      <c r="E46" s="1118" t="inlineStr">
        <is>
          <t>Maint. Supplies</t>
        </is>
      </c>
      <c r="F46" s="1150">
        <f>SUMIFS(#REF!,#REF!,'18203 P&amp;Ls_Detailed'!$AK46,#REF!,'18203 P&amp;Ls_Detailed'!$E46)</f>
        <v/>
      </c>
      <c r="G46" s="1150">
        <f>SUMIFS(#REF!,#REF!,'18203 P&amp;Ls_Detailed'!$AK$8,#REF!,'18203 P&amp;Ls_Detailed'!$E46)</f>
        <v/>
      </c>
      <c r="H46" s="1149">
        <f>SUMIFS(#REF!,#REF!,'18203 P&amp;Ls_Detailed'!$AK$8,#REF!,'18203 P&amp;Ls_Detailed'!$E46)</f>
        <v/>
      </c>
      <c r="I46" s="1149">
        <f>SUMIFS(#REF!,#REF!,'18203 P&amp;Ls_Detailed'!$AK$8,#REF!,'18203 P&amp;Ls_Detailed'!$E46)</f>
        <v/>
      </c>
      <c r="J46" s="1149">
        <f>SUMIFS(#REF!,#REF!,'18203 P&amp;Ls_Detailed'!$AK$8,#REF!,'18203 P&amp;Ls_Detailed'!$E46)</f>
        <v/>
      </c>
      <c r="K46" s="1149">
        <f>SUMIFS(#REF!,#REF!,'18203 P&amp;Ls_Detailed'!$AK$8,#REF!,'18203 P&amp;Ls_Detailed'!$E46)</f>
        <v/>
      </c>
      <c r="L46" s="1149">
        <f>SUMIFS(#REF!,#REF!,'18203 P&amp;Ls_Detailed'!$AK$8,#REF!,'18203 P&amp;Ls_Detailed'!$E46)</f>
        <v/>
      </c>
      <c r="M46" s="1149">
        <f>SUMIFS(#REF!,#REF!,'18203 P&amp;Ls_Detailed'!$AK$8,#REF!,'18203 P&amp;Ls_Detailed'!$E46)</f>
        <v/>
      </c>
      <c r="N46" s="1149">
        <f>SUMIFS(#REF!,#REF!,'18203 P&amp;Ls_Detailed'!$AK$8,#REF!,'18203 P&amp;Ls_Detailed'!$E46)</f>
        <v/>
      </c>
      <c r="O46" s="1149">
        <f>SUMIFS(#REF!,#REF!,'18203 P&amp;Ls_Detailed'!$AK$8,#REF!,'18203 P&amp;Ls_Detailed'!$E46)</f>
        <v/>
      </c>
      <c r="P46" s="1149">
        <f>SUMIFS(#REF!,#REF!,'18203 P&amp;Ls_Detailed'!$AK$8,#REF!,'18203 P&amp;Ls_Detailed'!$E46)</f>
        <v/>
      </c>
      <c r="Q46" s="1149">
        <f>SUMIFS(#REF!,#REF!,'18203 P&amp;Ls_Detailed'!$AK$8,#REF!,'18203 P&amp;Ls_Detailed'!$E46)</f>
        <v/>
      </c>
      <c r="R46" s="1149">
        <f>SUMIFS(#REF!,#REF!,'18203 P&amp;Ls_Detailed'!$AK$8,#REF!,'18203 P&amp;Ls_Detailed'!$E46)</f>
        <v/>
      </c>
      <c r="S46" s="1289">
        <f>SUM(H46:R46)/11*12</f>
        <v/>
      </c>
      <c r="T46" s="1287">
        <f>SUM(J46:R46)/9*12</f>
        <v/>
      </c>
      <c r="U46" s="1287">
        <f>SUM(M46:R46)/6*12</f>
        <v/>
      </c>
      <c r="V46" s="1287">
        <f>SUM(P46:R46)/3*12</f>
        <v/>
      </c>
      <c r="W46" s="1287">
        <f>R46*12</f>
        <v/>
      </c>
      <c r="X46" s="445" t="n"/>
      <c r="Y46" s="445" t="n"/>
      <c r="Z46" s="445" t="n"/>
      <c r="AA46" s="447" t="n"/>
      <c r="AB46" s="447" t="n"/>
      <c r="AC46" s="447" t="n"/>
      <c r="AD46" s="300" t="n"/>
      <c r="AK46" s="3224">
        <f>$X$4</f>
        <v/>
      </c>
      <c r="AT46" s="523" t="n"/>
    </row>
    <row r="47" ht="15" customHeight="1" s="2885">
      <c r="A47" s="440" t="n"/>
      <c r="B47" s="1196" t="n"/>
      <c r="C47" s="440" t="n"/>
      <c r="D47" s="444" t="inlineStr">
        <is>
          <t>Parking Lot Sweeping</t>
        </is>
      </c>
      <c r="E47" s="1118" t="inlineStr">
        <is>
          <t>Janitorial</t>
        </is>
      </c>
      <c r="F47" s="1150">
        <f>SUMIFS(#REF!,#REF!,'18203 P&amp;Ls_Detailed'!$AK47,#REF!,'18203 P&amp;Ls_Detailed'!$E47)</f>
        <v/>
      </c>
      <c r="G47" s="1150">
        <f>SUMIFS(#REF!,#REF!,'18203 P&amp;Ls_Detailed'!$AK$8,#REF!,'18203 P&amp;Ls_Detailed'!$E47)</f>
        <v/>
      </c>
      <c r="H47" s="1149">
        <f>SUMIFS(#REF!,#REF!,'18203 P&amp;Ls_Detailed'!$AK$8,#REF!,'18203 P&amp;Ls_Detailed'!$E47)</f>
        <v/>
      </c>
      <c r="I47" s="1149">
        <f>SUMIFS(#REF!,#REF!,'18203 P&amp;Ls_Detailed'!$AK$8,#REF!,'18203 P&amp;Ls_Detailed'!$E47)</f>
        <v/>
      </c>
      <c r="J47" s="1149">
        <f>SUMIFS(#REF!,#REF!,'18203 P&amp;Ls_Detailed'!$AK$8,#REF!,'18203 P&amp;Ls_Detailed'!$E47)</f>
        <v/>
      </c>
      <c r="K47" s="1149">
        <f>SUMIFS(#REF!,#REF!,'18203 P&amp;Ls_Detailed'!$AK$8,#REF!,'18203 P&amp;Ls_Detailed'!$E47)</f>
        <v/>
      </c>
      <c r="L47" s="1149">
        <f>SUMIFS(#REF!,#REF!,'18203 P&amp;Ls_Detailed'!$AK$8,#REF!,'18203 P&amp;Ls_Detailed'!$E47)</f>
        <v/>
      </c>
      <c r="M47" s="1149">
        <f>SUMIFS(#REF!,#REF!,'18203 P&amp;Ls_Detailed'!$AK$8,#REF!,'18203 P&amp;Ls_Detailed'!$E47)</f>
        <v/>
      </c>
      <c r="N47" s="1149">
        <f>SUMIFS(#REF!,#REF!,'18203 P&amp;Ls_Detailed'!$AK$8,#REF!,'18203 P&amp;Ls_Detailed'!$E47)</f>
        <v/>
      </c>
      <c r="O47" s="1149">
        <f>SUMIFS(#REF!,#REF!,'18203 P&amp;Ls_Detailed'!$AK$8,#REF!,'18203 P&amp;Ls_Detailed'!$E47)</f>
        <v/>
      </c>
      <c r="P47" s="1149">
        <f>SUMIFS(#REF!,#REF!,'18203 P&amp;Ls_Detailed'!$AK$8,#REF!,'18203 P&amp;Ls_Detailed'!$E47)</f>
        <v/>
      </c>
      <c r="Q47" s="1149">
        <f>SUMIFS(#REF!,#REF!,'18203 P&amp;Ls_Detailed'!$AK$8,#REF!,'18203 P&amp;Ls_Detailed'!$E47)</f>
        <v/>
      </c>
      <c r="R47" s="1149">
        <f>SUMIFS(#REF!,#REF!,'18203 P&amp;Ls_Detailed'!$AK$8,#REF!,'18203 P&amp;Ls_Detailed'!$E47)</f>
        <v/>
      </c>
      <c r="S47" s="1289">
        <f>SUM(H47:R47)/11*12</f>
        <v/>
      </c>
      <c r="T47" s="1287">
        <f>SUM(J47:R47)/9*12</f>
        <v/>
      </c>
      <c r="U47" s="1287">
        <f>SUM(M47:R47)/6*12</f>
        <v/>
      </c>
      <c r="V47" s="1287">
        <f>SUM(P47:R47)/3*12</f>
        <v/>
      </c>
      <c r="W47" s="1287">
        <f>R47*12</f>
        <v/>
      </c>
      <c r="X47" s="445" t="n"/>
      <c r="Y47" s="445" t="n"/>
      <c r="Z47" s="445" t="n"/>
      <c r="AA47" s="447" t="n"/>
      <c r="AB47" s="447" t="n"/>
      <c r="AC47" s="447" t="n"/>
      <c r="AD47" s="300" t="n"/>
      <c r="AK47" s="3224">
        <f>$X$4</f>
        <v/>
      </c>
      <c r="AT47" s="523" t="n"/>
    </row>
    <row r="48" ht="15" customHeight="1" s="2885">
      <c r="A48" s="440" t="n"/>
      <c r="B48" s="1196" t="n"/>
      <c r="C48" s="440" t="n"/>
      <c r="D48" s="444" t="inlineStr">
        <is>
          <t>Parking Lot Sweeping</t>
        </is>
      </c>
      <c r="E48" s="1118" t="inlineStr">
        <is>
          <t>Janitorial Supplies</t>
        </is>
      </c>
      <c r="F48" s="1150">
        <f>SUMIFS(#REF!,#REF!,'18203 P&amp;Ls_Detailed'!$AK48,#REF!,'18203 P&amp;Ls_Detailed'!$E48)</f>
        <v/>
      </c>
      <c r="G48" s="1150">
        <f>SUMIFS(#REF!,#REF!,'18203 P&amp;Ls_Detailed'!$AK$8,#REF!,'18203 P&amp;Ls_Detailed'!$E48)</f>
        <v/>
      </c>
      <c r="H48" s="1149">
        <f>SUMIFS(#REF!,#REF!,'18203 P&amp;Ls_Detailed'!$AK$8,#REF!,'18203 P&amp;Ls_Detailed'!$E48)</f>
        <v/>
      </c>
      <c r="I48" s="1149">
        <f>SUMIFS(#REF!,#REF!,'18203 P&amp;Ls_Detailed'!$AK$8,#REF!,'18203 P&amp;Ls_Detailed'!$E48)</f>
        <v/>
      </c>
      <c r="J48" s="1149">
        <f>SUMIFS(#REF!,#REF!,'18203 P&amp;Ls_Detailed'!$AK$8,#REF!,'18203 P&amp;Ls_Detailed'!$E48)</f>
        <v/>
      </c>
      <c r="K48" s="1149">
        <f>SUMIFS(#REF!,#REF!,'18203 P&amp;Ls_Detailed'!$AK$8,#REF!,'18203 P&amp;Ls_Detailed'!$E48)</f>
        <v/>
      </c>
      <c r="L48" s="1149">
        <f>SUMIFS(#REF!,#REF!,'18203 P&amp;Ls_Detailed'!$AK$8,#REF!,'18203 P&amp;Ls_Detailed'!$E48)</f>
        <v/>
      </c>
      <c r="M48" s="1149">
        <f>SUMIFS(#REF!,#REF!,'18203 P&amp;Ls_Detailed'!$AK$8,#REF!,'18203 P&amp;Ls_Detailed'!$E48)</f>
        <v/>
      </c>
      <c r="N48" s="1149">
        <f>SUMIFS(#REF!,#REF!,'18203 P&amp;Ls_Detailed'!$AK$8,#REF!,'18203 P&amp;Ls_Detailed'!$E48)</f>
        <v/>
      </c>
      <c r="O48" s="1149">
        <f>SUMIFS(#REF!,#REF!,'18203 P&amp;Ls_Detailed'!$AK$8,#REF!,'18203 P&amp;Ls_Detailed'!$E48)</f>
        <v/>
      </c>
      <c r="P48" s="1149">
        <f>SUMIFS(#REF!,#REF!,'18203 P&amp;Ls_Detailed'!$AK$8,#REF!,'18203 P&amp;Ls_Detailed'!$E48)</f>
        <v/>
      </c>
      <c r="Q48" s="1149">
        <f>SUMIFS(#REF!,#REF!,'18203 P&amp;Ls_Detailed'!$AK$8,#REF!,'18203 P&amp;Ls_Detailed'!$E48)</f>
        <v/>
      </c>
      <c r="R48" s="1149">
        <f>SUMIFS(#REF!,#REF!,'18203 P&amp;Ls_Detailed'!$AK$8,#REF!,'18203 P&amp;Ls_Detailed'!$E48)</f>
        <v/>
      </c>
      <c r="S48" s="1289">
        <f>SUM(H48:R48)/11*12</f>
        <v/>
      </c>
      <c r="T48" s="1287">
        <f>SUM(J48:R48)/9*12</f>
        <v/>
      </c>
      <c r="U48" s="1287">
        <f>SUM(M48:R48)/6*12</f>
        <v/>
      </c>
      <c r="V48" s="1287">
        <f>SUM(P48:R48)/3*12</f>
        <v/>
      </c>
      <c r="W48" s="1287">
        <f>R48*12</f>
        <v/>
      </c>
      <c r="X48" s="445" t="n"/>
      <c r="Y48" s="445" t="n"/>
      <c r="Z48" s="445" t="n"/>
      <c r="AA48" s="447" t="n"/>
      <c r="AB48" s="447" t="n"/>
      <c r="AC48" s="447" t="n"/>
      <c r="AD48" s="300" t="n"/>
      <c r="AK48" s="3224">
        <f>$X$4</f>
        <v/>
      </c>
      <c r="AT48" s="523" t="n"/>
    </row>
    <row r="49" ht="15" customHeight="1" s="2885">
      <c r="A49" s="440" t="n"/>
      <c r="B49" s="1196" t="n"/>
      <c r="C49" s="440" t="n"/>
      <c r="D49" s="444" t="n"/>
      <c r="E49" s="1062" t="inlineStr">
        <is>
          <t>TOTAL REPAIRS &amp; SUPPLIES</t>
        </is>
      </c>
      <c r="F49" s="1154">
        <f>SUM(F45:F48)</f>
        <v/>
      </c>
      <c r="G49" s="1154">
        <f>SUM(G45:G48)</f>
        <v/>
      </c>
      <c r="H49" s="1153">
        <f>SUM(H45:H48)</f>
        <v/>
      </c>
      <c r="I49" s="1153">
        <f>SUM(I45:I48)</f>
        <v/>
      </c>
      <c r="J49" s="1153">
        <f>SUM(J45:J48)</f>
        <v/>
      </c>
      <c r="K49" s="1153">
        <f>SUM(K45:K48)</f>
        <v/>
      </c>
      <c r="L49" s="1153">
        <f>SUM(L45:L48)</f>
        <v/>
      </c>
      <c r="M49" s="1153">
        <f>SUM(M45:M48)</f>
        <v/>
      </c>
      <c r="N49" s="1153">
        <f>SUM(N45:N48)</f>
        <v/>
      </c>
      <c r="O49" s="1153">
        <f>SUM(O45:O48)</f>
        <v/>
      </c>
      <c r="P49" s="1153">
        <f>SUM(P45:P48)</f>
        <v/>
      </c>
      <c r="Q49" s="1153">
        <f>SUM(Q45:Q48)</f>
        <v/>
      </c>
      <c r="R49" s="1153">
        <f>SUM(R45:R48)</f>
        <v/>
      </c>
      <c r="S49" s="1290">
        <f>SUM(S45:S48)</f>
        <v/>
      </c>
      <c r="T49" s="1288">
        <f>SUM(T45:T48)</f>
        <v/>
      </c>
      <c r="U49" s="1288">
        <f>SUM(U45:U48)</f>
        <v/>
      </c>
      <c r="V49" s="1288">
        <f>SUM(V45:V48)</f>
        <v/>
      </c>
      <c r="W49" s="1288">
        <f>SUM(W45:W48)</f>
        <v/>
      </c>
      <c r="X49" s="445" t="n"/>
      <c r="Y49" s="445" t="n"/>
      <c r="Z49" s="445" t="n"/>
      <c r="AA49" s="447" t="n"/>
      <c r="AB49" s="447" t="n"/>
      <c r="AC49" s="447" t="n"/>
      <c r="AD49" s="300" t="n"/>
      <c r="AK49" s="3224">
        <f>$X$4</f>
        <v/>
      </c>
      <c r="AT49" s="523" t="n"/>
    </row>
    <row r="50" ht="15" customHeight="1" s="2885">
      <c r="A50" s="440" t="n"/>
      <c r="B50" s="1196" t="n"/>
      <c r="C50" s="440" t="n"/>
      <c r="D50" s="444" t="inlineStr">
        <is>
          <t>Maintenance</t>
        </is>
      </c>
      <c r="E50" s="1118" t="inlineStr">
        <is>
          <t>Roof Repair</t>
        </is>
      </c>
      <c r="F50" s="1150">
        <f>SUMIFS(#REF!,#REF!,'18203 P&amp;Ls_Detailed'!$AK50,#REF!,'18203 P&amp;Ls_Detailed'!$E50)</f>
        <v/>
      </c>
      <c r="G50" s="1150">
        <f>SUMIFS(#REF!,#REF!,'18203 P&amp;Ls_Detailed'!$AK$8,#REF!,'18203 P&amp;Ls_Detailed'!$E50)</f>
        <v/>
      </c>
      <c r="H50" s="1149">
        <f>SUMIFS(#REF!,#REF!,'18203 P&amp;Ls_Detailed'!$AK$8,#REF!,'18203 P&amp;Ls_Detailed'!$E50)</f>
        <v/>
      </c>
      <c r="I50" s="1149">
        <f>SUMIFS(#REF!,#REF!,'18203 P&amp;Ls_Detailed'!$AK$8,#REF!,'18203 P&amp;Ls_Detailed'!$E50)</f>
        <v/>
      </c>
      <c r="J50" s="1149">
        <f>SUMIFS(#REF!,#REF!,'18203 P&amp;Ls_Detailed'!$AK$8,#REF!,'18203 P&amp;Ls_Detailed'!$E50)</f>
        <v/>
      </c>
      <c r="K50" s="1149">
        <f>SUMIFS(#REF!,#REF!,'18203 P&amp;Ls_Detailed'!$AK$8,#REF!,'18203 P&amp;Ls_Detailed'!$E50)</f>
        <v/>
      </c>
      <c r="L50" s="1149">
        <f>SUMIFS(#REF!,#REF!,'18203 P&amp;Ls_Detailed'!$AK$8,#REF!,'18203 P&amp;Ls_Detailed'!$E50)</f>
        <v/>
      </c>
      <c r="M50" s="1149">
        <f>SUMIFS(#REF!,#REF!,'18203 P&amp;Ls_Detailed'!$AK$8,#REF!,'18203 P&amp;Ls_Detailed'!$E50)</f>
        <v/>
      </c>
      <c r="N50" s="1149">
        <f>SUMIFS(#REF!,#REF!,'18203 P&amp;Ls_Detailed'!$AK$8,#REF!,'18203 P&amp;Ls_Detailed'!$E50)</f>
        <v/>
      </c>
      <c r="O50" s="1149">
        <f>SUMIFS(#REF!,#REF!,'18203 P&amp;Ls_Detailed'!$AK$8,#REF!,'18203 P&amp;Ls_Detailed'!$E50)</f>
        <v/>
      </c>
      <c r="P50" s="1149">
        <f>SUMIFS(#REF!,#REF!,'18203 P&amp;Ls_Detailed'!$AK$8,#REF!,'18203 P&amp;Ls_Detailed'!$E50)</f>
        <v/>
      </c>
      <c r="Q50" s="1149">
        <f>SUMIFS(#REF!,#REF!,'18203 P&amp;Ls_Detailed'!$AK$8,#REF!,'18203 P&amp;Ls_Detailed'!$E50)</f>
        <v/>
      </c>
      <c r="R50" s="1149">
        <f>SUMIFS(#REF!,#REF!,'18203 P&amp;Ls_Detailed'!$AK$8,#REF!,'18203 P&amp;Ls_Detailed'!$E50)</f>
        <v/>
      </c>
      <c r="S50" s="1289">
        <f>SUM(H50:R50)/11*12</f>
        <v/>
      </c>
      <c r="T50" s="1287">
        <f>SUM(J50:R50)/9*12</f>
        <v/>
      </c>
      <c r="U50" s="1287">
        <f>SUM(M50:R50)/6*12</f>
        <v/>
      </c>
      <c r="V50" s="1287">
        <f>SUM(P50:R50)/3*12</f>
        <v/>
      </c>
      <c r="W50" s="1287">
        <f>R50*12</f>
        <v/>
      </c>
      <c r="X50" s="445" t="n"/>
      <c r="Y50" s="445" t="n"/>
      <c r="Z50" s="445" t="n"/>
      <c r="AA50" s="447" t="n"/>
      <c r="AB50" s="447" t="n"/>
      <c r="AC50" s="447" t="n"/>
      <c r="AD50" s="300" t="n"/>
      <c r="AK50" s="3224">
        <f>$X$4</f>
        <v/>
      </c>
      <c r="AT50" s="523" t="n"/>
    </row>
    <row r="51" ht="15" customHeight="1" s="2885">
      <c r="A51" s="440" t="n"/>
      <c r="B51" s="1193" t="n"/>
      <c r="C51" s="440" t="n"/>
      <c r="D51" s="444" t="n"/>
      <c r="E51" s="1063" t="n"/>
      <c r="F51" s="1150" t="n"/>
      <c r="G51" s="1150" t="n"/>
      <c r="H51" s="1149" t="n"/>
      <c r="I51" s="1149" t="n"/>
      <c r="J51" s="1149" t="n"/>
      <c r="K51" s="1149" t="n"/>
      <c r="L51" s="1149" t="n"/>
      <c r="M51" s="1149" t="n"/>
      <c r="N51" s="1149" t="n"/>
      <c r="O51" s="1149" t="n"/>
      <c r="P51" s="1149" t="n"/>
      <c r="Q51" s="1149" t="n"/>
      <c r="R51" s="1149" t="n"/>
      <c r="S51" s="1289" t="n"/>
      <c r="T51" s="1287" t="n"/>
      <c r="U51" s="1287" t="n"/>
      <c r="V51" s="1287" t="n"/>
      <c r="W51" s="1287" t="n"/>
      <c r="X51" s="445" t="n"/>
      <c r="Y51" s="445" t="n"/>
      <c r="Z51" s="445" t="n"/>
      <c r="AA51" s="447" t="n"/>
      <c r="AB51" s="447" t="n"/>
      <c r="AC51" s="447" t="n"/>
      <c r="AD51" s="300" t="n"/>
      <c r="AK51" s="3224">
        <f>$X$4</f>
        <v/>
      </c>
      <c r="AT51" s="523" t="inlineStr">
        <is>
          <t>LEASING &amp; CAPITAL COSTS</t>
        </is>
      </c>
    </row>
    <row r="52" ht="15" customHeight="1" s="2885">
      <c r="A52" s="440" t="n"/>
      <c r="B52" s="1201" t="n"/>
      <c r="C52" s="440" t="n"/>
      <c r="D52" s="444" t="n"/>
      <c r="E52" s="3351" t="inlineStr">
        <is>
          <t>Total Expenses</t>
        </is>
      </c>
      <c r="F52" s="1152">
        <f>SUM(F50,F49,F42,F29,F24)</f>
        <v/>
      </c>
      <c r="G52" s="1152">
        <f>SUM(G50,G49,G42,G29,G24)</f>
        <v/>
      </c>
      <c r="H52" s="1151">
        <f>SUM(H50,H49,H42,H29,H24)</f>
        <v/>
      </c>
      <c r="I52" s="1151">
        <f>SUM(I50,I49,I42,I29,I24)</f>
        <v/>
      </c>
      <c r="J52" s="1151">
        <f>SUM(J50,J49,J42,J29,J24)</f>
        <v/>
      </c>
      <c r="K52" s="1151">
        <f>SUM(K50,K49,K42,K29,K24)</f>
        <v/>
      </c>
      <c r="L52" s="1151">
        <f>SUM(L50,L49,L42,L29,L24)</f>
        <v/>
      </c>
      <c r="M52" s="1151">
        <f>SUM(M50,M49,M42,M29,M24)</f>
        <v/>
      </c>
      <c r="N52" s="1151">
        <f>SUM(N50,N49,N42,N29,N24)</f>
        <v/>
      </c>
      <c r="O52" s="1151">
        <f>SUM(O50,O49,O42,O29,O24)</f>
        <v/>
      </c>
      <c r="P52" s="1151">
        <f>SUM(P50,P49,P42,P29,P24)</f>
        <v/>
      </c>
      <c r="Q52" s="1151">
        <f>SUM(Q50,Q49,Q42,Q29,Q24)</f>
        <v/>
      </c>
      <c r="R52" s="1151">
        <f>SUM(R50,R49,R42,R29,R24)</f>
        <v/>
      </c>
      <c r="S52" s="1290">
        <f>SUM(S50,S49,S42,S29,S24)</f>
        <v/>
      </c>
      <c r="T52" s="1288">
        <f>SUM(T50,T49,T42,T29,T24)</f>
        <v/>
      </c>
      <c r="U52" s="1288">
        <f>SUM(U50,U49,U42,U29,U24)</f>
        <v/>
      </c>
      <c r="V52" s="1288">
        <f>SUM(V50,V49,V42,V29,V24)</f>
        <v/>
      </c>
      <c r="W52" s="1288">
        <f>SUM(W50,W49,W42,W29,W24)</f>
        <v/>
      </c>
      <c r="X52" s="445" t="n"/>
      <c r="Y52" s="445" t="n"/>
      <c r="Z52" s="445" t="n"/>
      <c r="AA52" s="447" t="n"/>
      <c r="AB52" s="447" t="n"/>
      <c r="AC52" s="447" t="n"/>
      <c r="AD52" s="300" t="n"/>
      <c r="AK52" s="3224">
        <f>$X$4</f>
        <v/>
      </c>
      <c r="AT52" s="523" t="n"/>
    </row>
    <row r="53" ht="15" customHeight="1" s="2885">
      <c r="A53" s="440" t="n"/>
      <c r="B53" s="1193" t="n"/>
      <c r="C53" s="440" t="n"/>
      <c r="D53" s="1272" t="n"/>
      <c r="E53" s="3352" t="inlineStr">
        <is>
          <t>Net Operating Income</t>
        </is>
      </c>
      <c r="F53" s="1156">
        <f>F14-F52</f>
        <v/>
      </c>
      <c r="G53" s="1156">
        <f>G14-G52</f>
        <v/>
      </c>
      <c r="H53" s="1155">
        <f>H14-H52</f>
        <v/>
      </c>
      <c r="I53" s="1155">
        <f>I14-I52</f>
        <v/>
      </c>
      <c r="J53" s="1155">
        <f>J14-J52</f>
        <v/>
      </c>
      <c r="K53" s="1155">
        <f>K14-K52</f>
        <v/>
      </c>
      <c r="L53" s="1155">
        <f>L14-L52</f>
        <v/>
      </c>
      <c r="M53" s="1155">
        <f>M14-M52</f>
        <v/>
      </c>
      <c r="N53" s="1155">
        <f>N14-N52</f>
        <v/>
      </c>
      <c r="O53" s="1155">
        <f>O14-O52</f>
        <v/>
      </c>
      <c r="P53" s="1155">
        <f>P14-P52</f>
        <v/>
      </c>
      <c r="Q53" s="1155">
        <f>Q14-Q52</f>
        <v/>
      </c>
      <c r="R53" s="1155">
        <f>R14-R52</f>
        <v/>
      </c>
      <c r="S53" s="1291">
        <f>S14-S52</f>
        <v/>
      </c>
      <c r="T53" s="1288">
        <f>T14-T52</f>
        <v/>
      </c>
      <c r="U53" s="1288">
        <f>U14-U52</f>
        <v/>
      </c>
      <c r="V53" s="1288">
        <f>V14-V52</f>
        <v/>
      </c>
      <c r="W53" s="1288">
        <f>W14-W52</f>
        <v/>
      </c>
      <c r="X53" s="445" t="n"/>
      <c r="Y53" s="445" t="n"/>
      <c r="Z53" s="445" t="n"/>
      <c r="AA53" s="447" t="n"/>
      <c r="AB53" s="447" t="n"/>
      <c r="AC53" s="447" t="n"/>
      <c r="AD53" s="300" t="n"/>
      <c r="AK53" s="3224">
        <f>$X$4</f>
        <v/>
      </c>
      <c r="AT53" s="523" t="n"/>
    </row>
    <row r="54" ht="15" customHeight="1" s="2885">
      <c r="A54" s="440" t="n"/>
      <c r="B54" s="1196" t="n"/>
      <c r="C54" s="440" t="n"/>
      <c r="D54" s="440" t="n"/>
      <c r="E54" s="3353" t="n"/>
      <c r="F54" s="445" t="n"/>
      <c r="G54" s="445" t="n"/>
      <c r="H54" s="445" t="n"/>
      <c r="I54" s="445" t="n"/>
      <c r="J54" s="445" t="n"/>
      <c r="K54" s="445" t="n"/>
      <c r="L54" s="445" t="n"/>
      <c r="M54" s="445" t="n"/>
      <c r="N54" s="445" t="n"/>
      <c r="O54" s="445" t="n"/>
      <c r="P54" s="445" t="n"/>
      <c r="Q54" s="445" t="n"/>
      <c r="R54" s="445" t="n"/>
      <c r="S54" s="445" t="n"/>
      <c r="T54" s="446" t="n"/>
      <c r="U54" s="446" t="n"/>
      <c r="V54" s="446" t="n"/>
      <c r="W54" s="446" t="n"/>
      <c r="X54" s="445" t="n"/>
      <c r="Y54" s="445" t="n"/>
      <c r="Z54" s="445" t="n"/>
      <c r="AA54" s="447" t="n"/>
      <c r="AB54" s="447" t="n"/>
      <c r="AC54" s="447" t="n"/>
      <c r="AD54" s="300" t="n"/>
      <c r="AT54" s="523" t="n"/>
    </row>
    <row r="55">
      <c r="B55" s="1196" t="n"/>
    </row>
    <row r="56">
      <c r="B56" s="1196" t="n"/>
      <c r="E56" s="1267" t="inlineStr">
        <is>
          <t>Total Revenue</t>
        </is>
      </c>
      <c r="F56" s="1267">
        <f>F14=#REF!</f>
        <v/>
      </c>
      <c r="G56" s="1267">
        <f>G14=#REF!</f>
        <v/>
      </c>
      <c r="H56" s="1267">
        <f>H14=#REF!</f>
        <v/>
      </c>
      <c r="I56" s="1267">
        <f>I14=#REF!</f>
        <v/>
      </c>
      <c r="J56" s="1267">
        <f>J14=#REF!</f>
        <v/>
      </c>
      <c r="K56" s="1267">
        <f>K14=#REF!</f>
        <v/>
      </c>
      <c r="L56" s="1267">
        <f>L14=#REF!</f>
        <v/>
      </c>
      <c r="M56" s="1267">
        <f>M14=#REF!</f>
        <v/>
      </c>
      <c r="N56" s="1267">
        <f>N14=#REF!</f>
        <v/>
      </c>
      <c r="O56" s="1267">
        <f>O14=#REF!</f>
        <v/>
      </c>
      <c r="P56" s="1267">
        <f>P14=#REF!</f>
        <v/>
      </c>
      <c r="Q56" s="1267">
        <f>Q14=#REF!</f>
        <v/>
      </c>
      <c r="R56" s="1267">
        <f>R14=#REF!</f>
        <v/>
      </c>
      <c r="S56" s="1267">
        <f>S14=#REF!</f>
        <v/>
      </c>
    </row>
    <row r="57">
      <c r="B57" s="1196" t="n"/>
      <c r="E57" s="1267" t="inlineStr">
        <is>
          <t>Total Operating Expenses</t>
        </is>
      </c>
      <c r="F57" s="1267">
        <f>F52=#REF!</f>
        <v/>
      </c>
      <c r="G57" s="1267">
        <f>G52=#REF!</f>
        <v/>
      </c>
      <c r="H57" s="1267">
        <f>H52=#REF!</f>
        <v/>
      </c>
      <c r="I57" s="1267">
        <f>I52=#REF!</f>
        <v/>
      </c>
      <c r="J57" s="1267">
        <f>J52=#REF!</f>
        <v/>
      </c>
      <c r="K57" s="1267">
        <f>K52=#REF!</f>
        <v/>
      </c>
      <c r="L57" s="1267">
        <f>L52=#REF!</f>
        <v/>
      </c>
      <c r="M57" s="1267">
        <f>M52=#REF!</f>
        <v/>
      </c>
      <c r="N57" s="1267">
        <f>N52=#REF!</f>
        <v/>
      </c>
      <c r="O57" s="1267">
        <f>O52=#REF!</f>
        <v/>
      </c>
      <c r="P57" s="1267">
        <f>P52=#REF!</f>
        <v/>
      </c>
      <c r="Q57" s="1267">
        <f>Q52=#REF!</f>
        <v/>
      </c>
      <c r="R57" s="1267">
        <f>R52=#REF!</f>
        <v/>
      </c>
      <c r="S57" s="1267">
        <f>S52=#REF!</f>
        <v/>
      </c>
      <c r="T57" s="888" t="n"/>
      <c r="W57" s="888" t="n"/>
      <c r="Z57" s="1268" t="n"/>
    </row>
    <row r="58" ht="13.9" customHeight="1" s="2885">
      <c r="B58" s="1193" t="n"/>
      <c r="E58" s="1267" t="inlineStr">
        <is>
          <t>Total Net Operating Income</t>
        </is>
      </c>
      <c r="F58" s="1267">
        <f>F53=#REF!</f>
        <v/>
      </c>
      <c r="G58" s="1267">
        <f>G53=#REF!</f>
        <v/>
      </c>
      <c r="H58" s="1267">
        <f>H53=#REF!</f>
        <v/>
      </c>
      <c r="I58" s="1267">
        <f>I53=#REF!</f>
        <v/>
      </c>
      <c r="J58" s="1267">
        <f>J53=#REF!</f>
        <v/>
      </c>
      <c r="K58" s="1267">
        <f>K53=#REF!</f>
        <v/>
      </c>
      <c r="L58" s="1267">
        <f>L53=#REF!</f>
        <v/>
      </c>
      <c r="M58" s="1267">
        <f>M53=#REF!</f>
        <v/>
      </c>
      <c r="N58" s="1267">
        <f>N53=#REF!</f>
        <v/>
      </c>
      <c r="O58" s="1267">
        <f>O53=#REF!</f>
        <v/>
      </c>
      <c r="P58" s="1267">
        <f>P53=#REF!</f>
        <v/>
      </c>
      <c r="Q58" s="1267">
        <f>Q53=#REF!</f>
        <v/>
      </c>
      <c r="R58" s="1267">
        <f>R53=#REF!</f>
        <v/>
      </c>
      <c r="S58" s="1267">
        <f>S53=#REF!</f>
        <v/>
      </c>
      <c r="Z58" s="1270" t="n"/>
    </row>
    <row r="59">
      <c r="B59" s="1201" t="n"/>
    </row>
    <row r="60">
      <c r="B60" s="1193" t="n"/>
    </row>
    <row r="61">
      <c r="B61" s="1201" t="n"/>
    </row>
    <row r="62">
      <c r="B62" s="1193" t="n"/>
    </row>
    <row r="63">
      <c r="B63" s="1196" t="n"/>
    </row>
    <row r="64">
      <c r="B64" s="1196" t="n"/>
    </row>
    <row r="65">
      <c r="B65" s="1193" t="n"/>
    </row>
    <row r="66">
      <c r="B66" s="1201" t="n"/>
    </row>
    <row r="67">
      <c r="B67" s="1193" t="n"/>
    </row>
    <row r="68">
      <c r="B68" s="1196" t="n"/>
    </row>
    <row r="69">
      <c r="B69" s="1196" t="n"/>
    </row>
    <row r="70">
      <c r="B70" s="1193" t="n"/>
    </row>
    <row r="93">
      <c r="D93" s="3199" t="inlineStr">
        <is>
          <t xml:space="preserve"> Potential Rental Income</t>
        </is>
      </c>
    </row>
    <row r="94">
      <c r="D94" s="245" t="inlineStr">
        <is>
          <t xml:space="preserve"> Downtime Vacancy</t>
        </is>
      </c>
    </row>
    <row r="95">
      <c r="D95" s="245" t="inlineStr">
        <is>
          <t xml:space="preserve"> Free Rent</t>
        </is>
      </c>
    </row>
    <row r="96">
      <c r="D96" s="245" t="inlineStr">
        <is>
          <t>Base Rental Step Revenue</t>
        </is>
      </c>
    </row>
    <row r="97">
      <c r="D97" s="245" t="inlineStr">
        <is>
          <t>Total Recovery Income</t>
        </is>
      </c>
    </row>
    <row r="98">
      <c r="D98" s="245" t="inlineStr">
        <is>
          <t>Misc. Income</t>
        </is>
      </c>
    </row>
    <row r="99">
      <c r="D99" s="245" t="inlineStr">
        <is>
          <t>Vacancy Loss</t>
        </is>
      </c>
    </row>
    <row r="100">
      <c r="D100" s="245" t="inlineStr">
        <is>
          <t xml:space="preserve"> Collection Loss</t>
        </is>
      </c>
    </row>
    <row r="102">
      <c r="D102" s="3199" t="inlineStr">
        <is>
          <t>Security</t>
        </is>
      </c>
    </row>
    <row r="103">
      <c r="D103" s="3199" t="inlineStr">
        <is>
          <t>Pest Control</t>
        </is>
      </c>
    </row>
    <row r="104">
      <c r="D104" s="3199" t="inlineStr">
        <is>
          <t>Management Fee</t>
        </is>
      </c>
    </row>
    <row r="105">
      <c r="D105" s="3199" t="inlineStr">
        <is>
          <t>Maintenance</t>
        </is>
      </c>
    </row>
    <row r="106">
      <c r="D106" s="3199" t="inlineStr">
        <is>
          <t>Landscape</t>
        </is>
      </c>
    </row>
    <row r="107">
      <c r="D107" s="3199" t="inlineStr">
        <is>
          <t>Electricity</t>
        </is>
      </c>
    </row>
    <row r="108">
      <c r="D108" s="3199" t="inlineStr">
        <is>
          <t>Water</t>
        </is>
      </c>
    </row>
    <row r="109">
      <c r="D109" s="3199" t="inlineStr">
        <is>
          <t>Insurance</t>
        </is>
      </c>
    </row>
    <row r="110">
      <c r="D110" s="3199" t="inlineStr">
        <is>
          <t>Taxes</t>
        </is>
      </c>
    </row>
    <row r="111">
      <c r="D111" s="3199" t="inlineStr">
        <is>
          <t>Trash</t>
        </is>
      </c>
    </row>
    <row r="112">
      <c r="D112" s="3199" t="inlineStr">
        <is>
          <t>Parking Lot Sweeping</t>
        </is>
      </c>
    </row>
    <row r="113">
      <c r="D113" s="3199" t="inlineStr">
        <is>
          <t>Non-Recoverable Expenses</t>
        </is>
      </c>
    </row>
    <row r="115">
      <c r="D115" s="3199" t="inlineStr">
        <is>
          <t>Tenant Improvements</t>
        </is>
      </c>
    </row>
    <row r="116">
      <c r="D116" s="3199" t="inlineStr">
        <is>
          <t>Leasing Commissions</t>
        </is>
      </c>
    </row>
    <row r="117">
      <c r="D117" s="3199" t="inlineStr">
        <is>
          <t>Capital Reserves</t>
        </is>
      </c>
    </row>
    <row r="118">
      <c r="D118" s="3199" t="inlineStr">
        <is>
          <t>Capital Improvements</t>
        </is>
      </c>
    </row>
    <row r="119">
      <c r="D119" s="3199" t="n"/>
    </row>
  </sheetData>
  <dataValidations disablePrompts="1" count="1">
    <dataValidation sqref="D7:D53" showDropDown="0" showInputMessage="1" showErrorMessage="1" allowBlank="1" type="list">
      <formula1>$D$93:$D$119</formula1>
    </dataValidation>
  </dataValidations>
  <pageMargins left="0.7" right="0.7" top="0.75" bottom="0.75" header="0.3" footer="0.3"/>
  <pageSetup orientation="landscape" scale="69" fitToHeight="0" horizontalDpi="200" verticalDpi="200"/>
  <headerFooter>
    <oddHeader/>
    <oddFooter>&amp;L&amp;F&amp;R&amp;D  |  &amp;P of &amp;N</oddFooter>
    <evenHeader/>
    <evenFooter/>
    <firstHeader/>
    <firstFooter/>
  </headerFooter>
</worksheet>
</file>

<file path=xl/worksheets/sheet28.xml><?xml version="1.0" encoding="utf-8"?>
<worksheet xmlns="http://schemas.openxmlformats.org/spreadsheetml/2006/main">
  <sheetPr codeName="Sheet32">
    <tabColor theme="1"/>
    <outlinePr summaryBelow="1" summaryRight="1"/>
    <pageSetUpPr fitToPage="1"/>
  </sheetPr>
  <dimension ref="A1:AQ63"/>
  <sheetViews>
    <sheetView workbookViewId="0">
      <selection activeCell="A1" sqref="A1"/>
    </sheetView>
  </sheetViews>
  <sheetFormatPr baseColWidth="8" defaultColWidth="8.46484375" defaultRowHeight="14.25" outlineLevelRow="2"/>
  <cols>
    <col width="0.46484375" customWidth="1" style="2885" min="1" max="3"/>
    <col width="34.46484375" bestFit="1" customWidth="1" style="2885" min="4" max="4"/>
    <col width="12.46484375" customWidth="1" style="2885" min="5" max="5"/>
    <col width="8.46484375" customWidth="1" style="2885" min="6" max="6"/>
    <col width="12.46484375" customWidth="1" style="2885" min="7" max="7"/>
    <col width="8.46484375" customWidth="1" style="2885" min="8" max="8"/>
    <col collapsed="1" width="12.46484375" customWidth="1" style="2885" min="9" max="9"/>
    <col width="8.46484375" customWidth="1" style="2885" min="10" max="10"/>
    <col width="12.46484375" customWidth="1" style="2885" min="11" max="11"/>
    <col width="8.46484375" customWidth="1" style="2885" min="12" max="12"/>
    <col hidden="1" outlineLevel="1" width="12.46484375" customWidth="1" style="2885" min="13" max="13"/>
    <col hidden="1" outlineLevel="1" width="8.46484375" customWidth="1" style="2885" min="14" max="14"/>
    <col hidden="1" outlineLevel="1" width="12.46484375" customWidth="1" style="2885" min="15" max="15"/>
    <col hidden="1" outlineLevel="1" width="8.46484375" customWidth="1" style="2885" min="16" max="16"/>
    <col hidden="1" outlineLevel="1" width="12.46484375" customWidth="1" style="2885" min="17" max="17"/>
    <col hidden="1" outlineLevel="1" width="8.46484375" customWidth="1" style="2885" min="18" max="18"/>
    <col hidden="1" outlineLevel="1" width="12.46484375" customWidth="1" style="2885" min="19" max="19"/>
    <col hidden="1" outlineLevel="1" width="8.46484375" customWidth="1" style="2885" min="20" max="20"/>
    <col hidden="1" outlineLevel="1" width="12.46484375" customWidth="1" style="2885" min="21" max="21"/>
    <col hidden="1" outlineLevel="1" width="8.46484375" customWidth="1" style="2885" min="22" max="22"/>
    <col hidden="1" outlineLevel="1" collapsed="1" width="12.46484375" customWidth="1" style="2885" min="23" max="23"/>
    <col hidden="1" outlineLevel="1" width="8.46484375" customWidth="1" style="2885" min="24" max="24"/>
    <col hidden="1" outlineLevel="1" width="12.46484375" customWidth="1" style="2885" min="25" max="25"/>
    <col hidden="1" outlineLevel="1" width="8.46484375" customWidth="1" style="2885" min="26" max="26"/>
    <col hidden="1" outlineLevel="1" width="12.46484375" customWidth="1" style="2885" min="27" max="27"/>
    <col hidden="1" outlineLevel="1" width="8.46484375" customWidth="1" style="2885" min="28" max="28"/>
    <col collapsed="1" width="1.46484375" customWidth="1" style="2885" min="29" max="29"/>
    <col width="12.46484375" customWidth="1" style="2885" min="30" max="30"/>
    <col width="8.46484375" customWidth="1" style="2885" min="31" max="31"/>
    <col width="12.46484375" customWidth="1" style="2885" min="32" max="32"/>
    <col width="8.46484375" customWidth="1" style="2885" min="33" max="33"/>
    <col width="0.46484375" customWidth="1" style="2885" min="34" max="35"/>
    <col width="12.46484375" bestFit="1" customWidth="1" style="2885" min="36" max="36"/>
    <col width="14.46484375" bestFit="1" customWidth="1" style="2885" min="38" max="38"/>
    <col width="15.46484375" customWidth="1" style="2885" min="40" max="40"/>
    <col width="10" bestFit="1" customWidth="1" style="2885" min="41" max="41"/>
    <col width="11.46484375" customWidth="1" style="2885" min="42" max="42"/>
    <col width="9" bestFit="1" customWidth="1" style="2885" min="44" max="44"/>
    <col width="10.46484375" bestFit="1" customWidth="1" style="2885" min="45" max="45"/>
  </cols>
  <sheetData>
    <row r="1" ht="4.35" customHeight="1" s="2885">
      <c r="I1" t="n">
        <v>1687</v>
      </c>
      <c r="K1" t="n">
        <v>1687</v>
      </c>
      <c r="M1" t="n">
        <v>1687</v>
      </c>
      <c r="O1" t="n">
        <v>1687</v>
      </c>
      <c r="Q1" t="n">
        <v>1687</v>
      </c>
      <c r="S1" t="n">
        <v>1687</v>
      </c>
      <c r="U1" t="n">
        <v>1687</v>
      </c>
      <c r="W1" t="n">
        <v>1687</v>
      </c>
      <c r="Y1" t="n">
        <v>1687</v>
      </c>
      <c r="AA1" t="n">
        <v>1687</v>
      </c>
    </row>
    <row r="2" ht="19.9" customHeight="1" s="2885" thickBot="1">
      <c r="C2" s="497" t="inlineStr">
        <is>
          <t>OPERATING STATEMENT SUMMARY</t>
        </is>
      </c>
      <c r="D2" s="497" t="n"/>
      <c r="E2" s="497" t="n"/>
      <c r="F2" s="497" t="n"/>
      <c r="G2" s="497" t="n"/>
      <c r="H2" s="497" t="n"/>
      <c r="I2" s="497" t="n"/>
      <c r="J2" s="497" t="n"/>
      <c r="K2" s="497" t="n"/>
      <c r="L2" s="497" t="n"/>
      <c r="M2" s="497" t="n"/>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967">
        <f>Global!$G$7</f>
        <v/>
      </c>
      <c r="AJ2" s="2949">
        <f>'Rent Roll-Detailed'!$H$65</f>
        <v/>
      </c>
    </row>
    <row r="3" ht="14.65" customHeight="1" s="2885" thickTop="1">
      <c r="AJ3" s="1540" t="n"/>
    </row>
    <row r="4" ht="15.75" customHeight="1" s="2885">
      <c r="C4" s="27" t="n"/>
      <c r="D4" s="28" t="n"/>
      <c r="E4" s="1071" t="inlineStr">
        <is>
          <t>YE 2021</t>
        </is>
      </c>
      <c r="F4" s="1575" t="n"/>
      <c r="G4" s="1071" t="inlineStr">
        <is>
          <t>YE 2022</t>
        </is>
      </c>
      <c r="H4" s="1575" t="n"/>
      <c r="I4" s="1071" t="inlineStr">
        <is>
          <t>YE 2023</t>
        </is>
      </c>
      <c r="J4" s="1576" t="n"/>
      <c r="K4" s="1071" t="inlineStr">
        <is>
          <t>YE 2024</t>
        </is>
      </c>
      <c r="L4" s="1576" t="n"/>
      <c r="M4" s="1071" t="inlineStr">
        <is>
          <t>T-12 (Apr-23-Mar-24)</t>
        </is>
      </c>
      <c r="N4" s="1576" t="n"/>
      <c r="O4" s="1071" t="inlineStr">
        <is>
          <t>T-9</t>
        </is>
      </c>
      <c r="P4" s="1576" t="n"/>
      <c r="Q4" s="1071" t="inlineStr">
        <is>
          <t>T-6</t>
        </is>
      </c>
      <c r="R4" s="1576" t="n"/>
      <c r="S4" s="1071" t="inlineStr">
        <is>
          <t>T-3</t>
        </is>
      </c>
      <c r="T4" s="1576" t="n"/>
      <c r="U4" s="1071" t="inlineStr">
        <is>
          <t>T-1</t>
        </is>
      </c>
      <c r="V4" s="1576" t="n"/>
      <c r="W4" s="1071">
        <f>'P&amp;Ls_Con'!#REF!</f>
        <v/>
      </c>
      <c r="X4" s="1576" t="n"/>
      <c r="Y4" s="1071">
        <f>'P&amp;Ls_Con'!#REF!</f>
        <v/>
      </c>
      <c r="Z4" s="1576" t="n"/>
      <c r="AA4" s="1071" t="inlineStr">
        <is>
          <t>2024 Budget</t>
        </is>
      </c>
      <c r="AB4" s="1576" t="n"/>
      <c r="AC4" s="1577" t="n"/>
      <c r="AD4" s="1073" t="inlineStr">
        <is>
          <t>Year 1</t>
        </is>
      </c>
      <c r="AE4" s="1576" t="n"/>
      <c r="AF4" s="1073" t="inlineStr">
        <is>
          <t>Year 3</t>
        </is>
      </c>
      <c r="AG4" s="1576" t="n"/>
      <c r="AH4" s="26" t="n"/>
      <c r="AI4" s="26" t="n"/>
      <c r="AJ4" s="1540" t="n"/>
    </row>
    <row r="5" ht="15.75" customHeight="1" s="2885">
      <c r="C5" s="27" t="n"/>
      <c r="D5" s="28" t="n"/>
      <c r="E5" s="154" t="inlineStr">
        <is>
          <t>Actual</t>
        </is>
      </c>
      <c r="F5" s="43" t="inlineStr">
        <is>
          <t>PSF</t>
        </is>
      </c>
      <c r="G5" s="154" t="inlineStr">
        <is>
          <t>Actual</t>
        </is>
      </c>
      <c r="H5" s="43" t="inlineStr">
        <is>
          <t>PSF</t>
        </is>
      </c>
      <c r="I5" s="154" t="inlineStr">
        <is>
          <t>Actual</t>
        </is>
      </c>
      <c r="J5" s="165" t="inlineStr">
        <is>
          <t>PSF</t>
        </is>
      </c>
      <c r="K5" s="154" t="inlineStr">
        <is>
          <t>Actual</t>
        </is>
      </c>
      <c r="L5" s="165" t="inlineStr">
        <is>
          <t>PSF</t>
        </is>
      </c>
      <c r="M5" s="154" t="inlineStr">
        <is>
          <t>Actual</t>
        </is>
      </c>
      <c r="N5" s="165" t="inlineStr">
        <is>
          <t>PSF</t>
        </is>
      </c>
      <c r="O5" s="154" t="inlineStr">
        <is>
          <t>Actual</t>
        </is>
      </c>
      <c r="P5" s="165" t="inlineStr">
        <is>
          <t>PSF</t>
        </is>
      </c>
      <c r="Q5" s="154" t="inlineStr">
        <is>
          <t>Actual</t>
        </is>
      </c>
      <c r="R5" s="165" t="inlineStr">
        <is>
          <t>PSF</t>
        </is>
      </c>
      <c r="S5" s="154" t="inlineStr">
        <is>
          <t>Actual</t>
        </is>
      </c>
      <c r="T5" s="165" t="inlineStr">
        <is>
          <t>PSF</t>
        </is>
      </c>
      <c r="U5" s="154" t="inlineStr">
        <is>
          <t>Actual</t>
        </is>
      </c>
      <c r="V5" s="165" t="inlineStr">
        <is>
          <t>PSF</t>
        </is>
      </c>
      <c r="W5" s="154" t="inlineStr">
        <is>
          <t>Actual</t>
        </is>
      </c>
      <c r="X5" s="165" t="inlineStr">
        <is>
          <t>PSF</t>
        </is>
      </c>
      <c r="Y5" s="154" t="inlineStr">
        <is>
          <t>Actual</t>
        </is>
      </c>
      <c r="Z5" s="165" t="inlineStr">
        <is>
          <t>PSF</t>
        </is>
      </c>
      <c r="AA5" s="154" t="inlineStr">
        <is>
          <t>Actual</t>
        </is>
      </c>
      <c r="AB5" s="165" t="inlineStr">
        <is>
          <t>PSF</t>
        </is>
      </c>
      <c r="AC5" s="1578" t="n"/>
      <c r="AD5" s="154" t="inlineStr">
        <is>
          <t>UW</t>
        </is>
      </c>
      <c r="AE5" s="165" t="inlineStr">
        <is>
          <t>PSF</t>
        </is>
      </c>
      <c r="AF5" s="154" t="inlineStr">
        <is>
          <t>UW</t>
        </is>
      </c>
      <c r="AG5" s="165" t="inlineStr">
        <is>
          <t>PSF</t>
        </is>
      </c>
      <c r="AH5" s="26" t="n"/>
      <c r="AI5" s="26" t="n"/>
      <c r="AJ5" s="1540" t="n"/>
    </row>
    <row r="6" ht="15" customHeight="1" s="2885">
      <c r="C6" s="34" t="n"/>
      <c r="D6" s="34" t="n"/>
      <c r="E6" s="155" t="n"/>
      <c r="F6" s="39" t="n"/>
      <c r="G6" s="155" t="n"/>
      <c r="H6" s="39" t="n"/>
      <c r="I6" s="155" t="n"/>
      <c r="J6" s="156" t="n"/>
      <c r="K6" s="155" t="n"/>
      <c r="L6" s="156" t="n"/>
      <c r="M6" s="155" t="n"/>
      <c r="N6" s="156" t="n"/>
      <c r="O6" s="155" t="n"/>
      <c r="P6" s="156" t="n"/>
      <c r="Q6" s="155" t="n"/>
      <c r="R6" s="156" t="n"/>
      <c r="S6" s="155" t="n"/>
      <c r="T6" s="156" t="n"/>
      <c r="U6" s="155" t="n"/>
      <c r="V6" s="156" t="n"/>
      <c r="W6" s="155" t="n"/>
      <c r="X6" s="156" t="n"/>
      <c r="Y6" s="155" t="n"/>
      <c r="Z6" s="156" t="n"/>
      <c r="AA6" s="155" t="n"/>
      <c r="AB6" s="156" t="n"/>
      <c r="AC6" s="1159" t="n"/>
      <c r="AD6" s="155" t="n"/>
      <c r="AE6" s="156" t="n"/>
      <c r="AF6" s="155" t="n"/>
      <c r="AG6" s="156" t="n"/>
      <c r="AH6" s="26" t="n"/>
      <c r="AI6" s="26" t="n"/>
    </row>
    <row r="7" ht="14.1" customHeight="1" s="2885">
      <c r="C7" s="2643" t="n"/>
      <c r="D7" s="32" t="inlineStr">
        <is>
          <t>Income:</t>
        </is>
      </c>
      <c r="E7" s="157" t="n"/>
      <c r="F7" s="37" t="n"/>
      <c r="G7" s="157" t="n"/>
      <c r="H7" s="37" t="n"/>
      <c r="I7" s="157" t="n"/>
      <c r="J7" s="158" t="n"/>
      <c r="K7" s="157" t="n"/>
      <c r="L7" s="158" t="n"/>
      <c r="M7" s="157" t="n"/>
      <c r="N7" s="158" t="n"/>
      <c r="O7" s="157" t="n"/>
      <c r="P7" s="158" t="n"/>
      <c r="Q7" s="157" t="n"/>
      <c r="R7" s="158" t="n"/>
      <c r="S7" s="157" t="n"/>
      <c r="T7" s="158" t="n"/>
      <c r="U7" s="157" t="n"/>
      <c r="V7" s="158" t="n"/>
      <c r="W7" s="157" t="n"/>
      <c r="X7" s="158" t="n"/>
      <c r="Y7" s="157" t="n"/>
      <c r="Z7" s="158" t="n"/>
      <c r="AA7" s="157" t="n"/>
      <c r="AB7" s="158" t="n"/>
      <c r="AC7" s="1160" t="n"/>
      <c r="AD7" s="157" t="n"/>
      <c r="AE7" s="158" t="n"/>
      <c r="AF7" s="157" t="n"/>
      <c r="AG7" s="158" t="n"/>
      <c r="AH7" s="26" t="n"/>
      <c r="AI7" s="26" t="n"/>
      <c r="AJ7" s="3354" t="n"/>
    </row>
    <row r="8" ht="14.1" customHeight="1" s="2885">
      <c r="C8" s="36" t="n"/>
      <c r="D8" s="42" t="inlineStr">
        <is>
          <t>Potential Rental Income</t>
        </is>
      </c>
      <c r="E8" s="3237">
        <f>SUMIFS(#REF!,#REF!,'P&amp;Ls_Con v2'!$D8)</f>
        <v/>
      </c>
      <c r="F8" s="3291">
        <f>E8/$AJ$2</f>
        <v/>
      </c>
      <c r="G8" s="3237">
        <f>SUMIFS(#REF!,#REF!,'P&amp;Ls_Con v2'!$D8)</f>
        <v/>
      </c>
      <c r="H8" s="3291">
        <f>G8/$AJ$2</f>
        <v/>
      </c>
      <c r="I8" s="3237">
        <f>SUMIFS(#REF!,#REF!,'P&amp;Ls_Con v2'!$D8)</f>
        <v/>
      </c>
      <c r="J8" s="3238">
        <f>I8/$AJ$2</f>
        <v/>
      </c>
      <c r="K8" s="3237">
        <f>SUMIFS(#REF!,#REF!,'P&amp;Ls_Con v2'!$D8)</f>
        <v/>
      </c>
      <c r="L8" s="3238">
        <f>K8/$AJ$2</f>
        <v/>
      </c>
      <c r="M8" s="3237">
        <f>SUMIFS(#REF!,#REF!,'P&amp;Ls_Con v2'!$D8)</f>
        <v/>
      </c>
      <c r="N8" s="3238">
        <f>M8/$AJ$2</f>
        <v/>
      </c>
      <c r="O8" s="3237">
        <f>SUMIFS(#REF!,#REF!,'P&amp;Ls_Con v2'!$D8)</f>
        <v/>
      </c>
      <c r="P8" s="3238">
        <f>O8/$AJ$2</f>
        <v/>
      </c>
      <c r="Q8" s="3237">
        <f>SUMIFS(#REF!,#REF!,'P&amp;Ls_Con v2'!$D8)</f>
        <v/>
      </c>
      <c r="R8" s="3238">
        <f>Q8/$AJ$2</f>
        <v/>
      </c>
      <c r="S8" s="3237">
        <f>SUMIFS(#REF!,#REF!,'P&amp;Ls_Con v2'!$D8)</f>
        <v/>
      </c>
      <c r="T8" s="3238">
        <f>S8/$AJ$2</f>
        <v/>
      </c>
      <c r="U8" s="3237">
        <f>SUMIFS(#REF!,#REF!,'P&amp;Ls_Con v2'!$D8)</f>
        <v/>
      </c>
      <c r="V8" s="3238">
        <f>U8/$AJ$2</f>
        <v/>
      </c>
      <c r="W8" s="3237">
        <f>SUMIFS(#REF!,#REF!,'P&amp;Ls_Con v2'!$D8)</f>
        <v/>
      </c>
      <c r="X8" s="3238">
        <f>W8/$AJ$2</f>
        <v/>
      </c>
      <c r="Y8" s="3237">
        <f>SUMIFS(#REF!,#REF!,'P&amp;Ls_Con'!$D8)</f>
        <v/>
      </c>
      <c r="Z8" s="3238">
        <f>Y8/$AJ$2</f>
        <v/>
      </c>
      <c r="AA8" s="3237">
        <f>SUMIFS(#REF!,#REF!,'P&amp;Ls_Con v2'!$D8)</f>
        <v/>
      </c>
      <c r="AB8" s="3238">
        <f>AA8/$AJ$2</f>
        <v/>
      </c>
      <c r="AC8" s="3332" t="n"/>
      <c r="AD8" s="3237">
        <f>SUMIFS('Cash flow'!$C$12:$C$57,'Cash flow'!$A$12:$A$58,'P&amp;Ls_Con v2'!D8)</f>
        <v/>
      </c>
      <c r="AE8" s="3238">
        <f>AD8/$AJ$2</f>
        <v/>
      </c>
      <c r="AF8" s="3237">
        <f>SUMIFS('Cash flow'!$E$12:$E$57,'Cash flow'!$A$12:$A$58,'P&amp;Ls_Con v2'!D8)</f>
        <v/>
      </c>
      <c r="AG8" s="3238">
        <f>AF8/$AJ$2</f>
        <v/>
      </c>
      <c r="AH8" s="26" t="n"/>
      <c r="AI8" s="26" t="n"/>
    </row>
    <row r="9" ht="14.1" customHeight="1" s="2885" thickBot="1">
      <c r="C9" s="36" t="n"/>
      <c r="D9" s="42" t="inlineStr">
        <is>
          <t>Downtime Vacancy</t>
        </is>
      </c>
      <c r="E9" s="3237">
        <f>SUMIFS(#REF!,#REF!,'P&amp;Ls_Con v2'!$D9)</f>
        <v/>
      </c>
      <c r="F9" s="3291">
        <f>E9/$AJ$2</f>
        <v/>
      </c>
      <c r="G9" s="3237">
        <f>SUMIFS(#REF!,#REF!,'P&amp;Ls_Con v2'!$D9)</f>
        <v/>
      </c>
      <c r="H9" s="3291">
        <f>G9/$AJ$2</f>
        <v/>
      </c>
      <c r="I9" s="3237">
        <f>SUMIFS(#REF!,#REF!,'P&amp;Ls_Con v2'!$D9)</f>
        <v/>
      </c>
      <c r="J9" s="3238">
        <f>I9/$AJ$2</f>
        <v/>
      </c>
      <c r="K9" s="3237">
        <f>SUMIFS(#REF!,#REF!,'P&amp;Ls_Con v2'!$D9)</f>
        <v/>
      </c>
      <c r="L9" s="3238">
        <f>K9/$AJ$2</f>
        <v/>
      </c>
      <c r="M9" s="3237">
        <f>SUMIFS(#REF!,#REF!,'P&amp;Ls_Con v2'!$D9)</f>
        <v/>
      </c>
      <c r="N9" s="3238">
        <f>M9/$AJ$2</f>
        <v/>
      </c>
      <c r="O9" s="3237">
        <f>SUMIFS(#REF!,#REF!,'P&amp;Ls_Con v2'!$D9)</f>
        <v/>
      </c>
      <c r="P9" s="3238">
        <f>O9/$AJ$2</f>
        <v/>
      </c>
      <c r="Q9" s="3237">
        <f>SUMIFS(#REF!,#REF!,'P&amp;Ls_Con v2'!$D9)</f>
        <v/>
      </c>
      <c r="R9" s="3238">
        <f>Q9/$AJ$2</f>
        <v/>
      </c>
      <c r="S9" s="3237">
        <f>SUMIFS(#REF!,#REF!,'P&amp;Ls_Con v2'!$D9)</f>
        <v/>
      </c>
      <c r="T9" s="3238">
        <f>S9/$AJ$2</f>
        <v/>
      </c>
      <c r="U9" s="3237">
        <f>SUMIFS(#REF!,#REF!,'P&amp;Ls_Con v2'!$D9)</f>
        <v/>
      </c>
      <c r="V9" s="3238">
        <f>U9/$AJ$2</f>
        <v/>
      </c>
      <c r="W9" s="3237">
        <f>SUMIFS(#REF!,#REF!,'P&amp;Ls_Con v2'!$D9)</f>
        <v/>
      </c>
      <c r="X9" s="3238">
        <f>W9/$AJ$2</f>
        <v/>
      </c>
      <c r="Y9" s="3237">
        <f>SUMIFS(#REF!,#REF!,'P&amp;Ls_Con'!$D9)</f>
        <v/>
      </c>
      <c r="Z9" s="3238">
        <f>Y9/$AJ$2</f>
        <v/>
      </c>
      <c r="AA9" s="3237">
        <f>SUMIFS(#REF!,#REF!,'P&amp;Ls_Con v2'!$D9)</f>
        <v/>
      </c>
      <c r="AB9" s="3238">
        <f>AA9/$AJ$2</f>
        <v/>
      </c>
      <c r="AC9" s="3332" t="n"/>
      <c r="AD9" s="3237">
        <f>SUMIFS('Cash flow'!$C$12:$C$57,'Cash flow'!$A$12:$A$58,'P&amp;Ls_Con v2'!D9)</f>
        <v/>
      </c>
      <c r="AE9" s="3238">
        <f>AD9/$AJ$2</f>
        <v/>
      </c>
      <c r="AF9" s="3237">
        <f>SUMIFS('Cash flow'!$E$12:$E$57,'Cash flow'!$A$12:$A$58,'P&amp;Ls_Con v2'!D9)</f>
        <v/>
      </c>
      <c r="AG9" s="3238">
        <f>AF9/$AJ$2</f>
        <v/>
      </c>
      <c r="AH9" s="26" t="n"/>
      <c r="AI9" s="26" t="n"/>
    </row>
    <row r="10" outlineLevel="1" ht="14.1" customHeight="1" s="2885">
      <c r="C10" s="36" t="n"/>
      <c r="D10" s="42" t="inlineStr">
        <is>
          <t>Free Rent</t>
        </is>
      </c>
      <c r="E10" s="3237">
        <f>SUMIFS(#REF!,#REF!,'P&amp;Ls_Con v2'!$D10)</f>
        <v/>
      </c>
      <c r="F10" s="3291">
        <f>E10/$AJ$2</f>
        <v/>
      </c>
      <c r="G10" s="3237">
        <f>SUMIFS(#REF!,#REF!,'P&amp;Ls_Con v2'!$D10)</f>
        <v/>
      </c>
      <c r="H10" s="3291">
        <f>G10/$AJ$2</f>
        <v/>
      </c>
      <c r="I10" s="3237">
        <f>SUMIFS(#REF!,#REF!,'P&amp;Ls_Con v2'!$D10)</f>
        <v/>
      </c>
      <c r="J10" s="3238">
        <f>I10/$AJ$2</f>
        <v/>
      </c>
      <c r="K10" s="3237">
        <f>SUMIFS(#REF!,#REF!,'P&amp;Ls_Con v2'!$D10)</f>
        <v/>
      </c>
      <c r="L10" s="3238">
        <f>K10/$AJ$2</f>
        <v/>
      </c>
      <c r="M10" s="3237">
        <f>SUMIFS(#REF!,#REF!,'P&amp;Ls_Con v2'!$D10)</f>
        <v/>
      </c>
      <c r="N10" s="3238">
        <f>M10/$AJ$2</f>
        <v/>
      </c>
      <c r="O10" s="3237">
        <f>SUMIFS(#REF!,#REF!,'P&amp;Ls_Con v2'!$D10)</f>
        <v/>
      </c>
      <c r="P10" s="3238">
        <f>O10/$AJ$2</f>
        <v/>
      </c>
      <c r="Q10" s="3237">
        <f>SUMIFS(#REF!,#REF!,'P&amp;Ls_Con v2'!$D10)</f>
        <v/>
      </c>
      <c r="R10" s="3238">
        <f>Q10/$AJ$2</f>
        <v/>
      </c>
      <c r="S10" s="3237">
        <f>SUMIFS(#REF!,#REF!,'P&amp;Ls_Con v2'!$D10)</f>
        <v/>
      </c>
      <c r="T10" s="3238">
        <f>S10/$AJ$2</f>
        <v/>
      </c>
      <c r="U10" s="3237">
        <f>SUMIFS(#REF!,#REF!,'P&amp;Ls_Con v2'!$D10)</f>
        <v/>
      </c>
      <c r="V10" s="3238">
        <f>U10/$AJ$2</f>
        <v/>
      </c>
      <c r="W10" s="3237">
        <f>SUMIFS(#REF!,#REF!,'P&amp;Ls_Con v2'!$D10)</f>
        <v/>
      </c>
      <c r="X10" s="3238">
        <f>W10/$AJ$2</f>
        <v/>
      </c>
      <c r="Y10" s="3237">
        <f>SUMIFS(#REF!,#REF!,'P&amp;Ls_Con'!$D11)</f>
        <v/>
      </c>
      <c r="Z10" s="3238">
        <f>Y10/$AJ$2</f>
        <v/>
      </c>
      <c r="AA10" s="3237">
        <f>SUMIFS(#REF!,#REF!,'P&amp;Ls_Con v2'!$D10)</f>
        <v/>
      </c>
      <c r="AB10" s="3238">
        <f>AA10/$AJ$2</f>
        <v/>
      </c>
      <c r="AC10" s="3332" t="n"/>
      <c r="AD10" s="3237">
        <f>SUMIFS('Cash flow'!$C$12:$C$57,'Cash flow'!$A$12:$A$58,'P&amp;Ls_Con v2'!D10)</f>
        <v/>
      </c>
      <c r="AE10" s="3238">
        <f>AD10/$AJ$2</f>
        <v/>
      </c>
      <c r="AF10" s="3237">
        <f>SUMIFS('Cash flow'!$E$12:$E$57,'Cash flow'!$A$12:$A$58,'P&amp;Ls_Con v2'!D10)</f>
        <v/>
      </c>
      <c r="AG10" s="3238">
        <f>AF10/$AJ$2</f>
        <v/>
      </c>
      <c r="AH10" s="26" t="n"/>
      <c r="AI10" s="26" t="n"/>
      <c r="AJ10" s="1587" t="inlineStr">
        <is>
          <t>Recovery % by Year:</t>
        </is>
      </c>
      <c r="AK10" s="1583" t="n"/>
      <c r="AL10" s="1583" t="n"/>
      <c r="AM10" s="1583" t="n"/>
      <c r="AN10" s="1584" t="n"/>
    </row>
    <row r="11" ht="14.1" customHeight="1" s="2885">
      <c r="C11" s="36" t="n"/>
      <c r="D11" s="33" t="inlineStr">
        <is>
          <t>Base Rental Income</t>
        </is>
      </c>
      <c r="E11" s="3246">
        <f>SUM(E8:E10)</f>
        <v/>
      </c>
      <c r="F11" s="3252">
        <f>E11/$AJ$2</f>
        <v/>
      </c>
      <c r="G11" s="3246">
        <f>SUM(G8:G10)</f>
        <v/>
      </c>
      <c r="H11" s="3252">
        <f>G11/$AJ$2</f>
        <v/>
      </c>
      <c r="I11" s="3246">
        <f>SUM(I8:I10)</f>
        <v/>
      </c>
      <c r="J11" s="3247">
        <f>I11/$AJ$2</f>
        <v/>
      </c>
      <c r="K11" s="3246">
        <f>SUM(K8:K10)</f>
        <v/>
      </c>
      <c r="L11" s="3247">
        <f>K11/$AJ$2</f>
        <v/>
      </c>
      <c r="M11" s="3246">
        <f>SUM(M8:M10)</f>
        <v/>
      </c>
      <c r="N11" s="3247">
        <f>M11/$AJ$2</f>
        <v/>
      </c>
      <c r="O11" s="3246">
        <f>SUM(O8:O10)</f>
        <v/>
      </c>
      <c r="P11" s="3247">
        <f>O11/$AJ$2</f>
        <v/>
      </c>
      <c r="Q11" s="3246">
        <f>SUM(Q8:Q10)</f>
        <v/>
      </c>
      <c r="R11" s="3247">
        <f>Q11/$AJ$2</f>
        <v/>
      </c>
      <c r="S11" s="3246">
        <f>SUM(S8:S10)</f>
        <v/>
      </c>
      <c r="T11" s="3247">
        <f>S11/$AJ$2</f>
        <v/>
      </c>
      <c r="U11" s="3246">
        <f>SUM(U8:U10)</f>
        <v/>
      </c>
      <c r="V11" s="3247">
        <f>U11/$AJ$2</f>
        <v/>
      </c>
      <c r="W11" s="3246">
        <f>SUM(W8:W10)</f>
        <v/>
      </c>
      <c r="X11" s="3247">
        <f>W11/$AJ$2</f>
        <v/>
      </c>
      <c r="Y11" s="3246">
        <f>SUM(Y8:Y10)</f>
        <v/>
      </c>
      <c r="Z11" s="3247">
        <f>Y11/$AJ$2</f>
        <v/>
      </c>
      <c r="AA11" s="3246">
        <f>SUM(AA8:AA10)</f>
        <v/>
      </c>
      <c r="AB11" s="3247">
        <f>AA11/$AJ$2</f>
        <v/>
      </c>
      <c r="AC11" s="3333" t="n"/>
      <c r="AD11" s="3246">
        <f>SUM(AD8:AD10)</f>
        <v/>
      </c>
      <c r="AE11" s="3247">
        <f>AD11/$AJ$2</f>
        <v/>
      </c>
      <c r="AF11" s="3246">
        <f>SUM(AF8:AF10)</f>
        <v/>
      </c>
      <c r="AG11" s="3247">
        <f>AF11/$AJ$2</f>
        <v/>
      </c>
      <c r="AH11" s="26" t="n"/>
      <c r="AI11" s="26" t="n"/>
      <c r="AJ11" s="1588" t="n">
        <v>2021</v>
      </c>
      <c r="AK11" s="1589" t="n">
        <v>2022</v>
      </c>
      <c r="AL11" s="1589" t="n">
        <v>2023</v>
      </c>
      <c r="AM11" s="1589" t="n">
        <v>2024</v>
      </c>
      <c r="AN11" s="1589" t="inlineStr">
        <is>
          <t>Year 1</t>
        </is>
      </c>
      <c r="AO11" s="1590" t="inlineStr">
        <is>
          <t>Year 3</t>
        </is>
      </c>
    </row>
    <row r="12" outlineLevel="1" ht="14.1" customHeight="1" s="2885">
      <c r="C12" s="36" t="n"/>
      <c r="D12" s="42" t="inlineStr">
        <is>
          <t>Base Rental Step Revenue</t>
        </is>
      </c>
      <c r="E12" s="3237">
        <f>SUMIFS(#REF!,#REF!,'P&amp;Ls_Con v2'!$D12)</f>
        <v/>
      </c>
      <c r="F12" s="3291">
        <f>E12/$AJ$2</f>
        <v/>
      </c>
      <c r="G12" s="3237">
        <f>SUMIFS(#REF!,#REF!,'P&amp;Ls_Con v2'!$D12)</f>
        <v/>
      </c>
      <c r="H12" s="3291">
        <f>G12/$AJ$2</f>
        <v/>
      </c>
      <c r="I12" s="3237">
        <f>SUMIFS(#REF!,#REF!,'P&amp;Ls_Con v2'!$D12)</f>
        <v/>
      </c>
      <c r="J12" s="3238">
        <f>I12/$AJ$2</f>
        <v/>
      </c>
      <c r="K12" s="3237">
        <f>SUMIFS(#REF!,#REF!,'P&amp;Ls_Con v2'!$D12)</f>
        <v/>
      </c>
      <c r="L12" s="3238">
        <f>K12/$AJ$2</f>
        <v/>
      </c>
      <c r="M12" s="3237">
        <f>SUMIFS(#REF!,#REF!,'P&amp;Ls_Con v2'!$D12)</f>
        <v/>
      </c>
      <c r="N12" s="3238">
        <f>M12/$AJ$2</f>
        <v/>
      </c>
      <c r="O12" s="3237">
        <f>SUMIFS(#REF!,#REF!,'P&amp;Ls_Con v2'!$D12)</f>
        <v/>
      </c>
      <c r="P12" s="3238">
        <f>O12/$AJ$2</f>
        <v/>
      </c>
      <c r="Q12" s="3237">
        <f>SUMIFS(#REF!,#REF!,'P&amp;Ls_Con v2'!$D12)</f>
        <v/>
      </c>
      <c r="R12" s="3238">
        <f>Q12/$AJ$2</f>
        <v/>
      </c>
      <c r="S12" s="3237">
        <f>SUMIFS(#REF!,#REF!,'P&amp;Ls_Con v2'!$D12)</f>
        <v/>
      </c>
      <c r="T12" s="3238">
        <f>S12/$AJ$2</f>
        <v/>
      </c>
      <c r="U12" s="3237">
        <f>SUMIFS(#REF!,#REF!,'P&amp;Ls_Con v2'!$D12)</f>
        <v/>
      </c>
      <c r="V12" s="3238">
        <f>U12/$AJ$2</f>
        <v/>
      </c>
      <c r="W12" s="3237">
        <f>SUMIFS(#REF!,#REF!,'P&amp;Ls_Con v2'!$D12)</f>
        <v/>
      </c>
      <c r="X12" s="3238">
        <f>W12/$AJ$2</f>
        <v/>
      </c>
      <c r="Y12" s="3237">
        <f>SUMIFS(#REF!,#REF!,'P&amp;Ls_Con'!$D13)</f>
        <v/>
      </c>
      <c r="Z12" s="3238">
        <f>Y12/$AJ$2</f>
        <v/>
      </c>
      <c r="AA12" s="3237">
        <f>SUMIFS(#REF!,#REF!,'P&amp;Ls_Con v2'!$D12)</f>
        <v/>
      </c>
      <c r="AB12" s="3238">
        <f>AA12/$AJ$2</f>
        <v/>
      </c>
      <c r="AC12" s="3332" t="n"/>
      <c r="AD12" s="3237">
        <f>SUMIFS('Cash flow'!$C$12:$C$57,'Cash flow'!$A$12:$A$58,'P&amp;Ls_Con v2'!D12)</f>
        <v/>
      </c>
      <c r="AE12" s="3238">
        <f>AD12/$AJ$2</f>
        <v/>
      </c>
      <c r="AF12" s="3237">
        <f>SUMIFS('Cash flow'!$E$12:$E$57,'Cash flow'!$A$12:$A$58,'P&amp;Ls_Con v2'!D12)</f>
        <v/>
      </c>
      <c r="AG12" s="3238">
        <f>AF12/$AJ$2</f>
        <v/>
      </c>
      <c r="AH12" s="26" t="n"/>
      <c r="AI12" s="26" t="n"/>
      <c r="AJ12" s="1585" t="n"/>
      <c r="AO12" s="1586" t="n"/>
    </row>
    <row r="13" ht="14.1" customHeight="1" s="2885">
      <c r="C13" s="36" t="n"/>
      <c r="D13" s="42" t="inlineStr">
        <is>
          <t>Percentage Rent</t>
        </is>
      </c>
      <c r="E13" s="3237">
        <f>SUMIFS(#REF!,#REF!,'P&amp;Ls_Con v2'!$D13)</f>
        <v/>
      </c>
      <c r="F13" s="3291">
        <f>E13/$AJ$2</f>
        <v/>
      </c>
      <c r="G13" s="3237">
        <f>SUMIFS(#REF!,#REF!,'P&amp;Ls_Con v2'!$D13)</f>
        <v/>
      </c>
      <c r="H13" s="3291">
        <f>G13/$AJ$2</f>
        <v/>
      </c>
      <c r="I13" s="3237">
        <f>SUMIFS(#REF!,#REF!,'P&amp;Ls_Con v2'!$D13)</f>
        <v/>
      </c>
      <c r="J13" s="3238">
        <f>I13/$AJ$2</f>
        <v/>
      </c>
      <c r="K13" s="3237">
        <f>SUMIFS(#REF!,#REF!,'P&amp;Ls_Con v2'!$D13)</f>
        <v/>
      </c>
      <c r="L13" s="3238">
        <f>K13/$AJ$2</f>
        <v/>
      </c>
      <c r="M13" s="3237">
        <f>SUMIFS(#REF!,#REF!,'P&amp;Ls_Con v2'!$D13)</f>
        <v/>
      </c>
      <c r="N13" s="3238">
        <f>M13/$AJ$2</f>
        <v/>
      </c>
      <c r="O13" s="3237">
        <f>SUMIFS(#REF!,#REF!,'P&amp;Ls_Con v2'!$D13)</f>
        <v/>
      </c>
      <c r="P13" s="3238">
        <f>O13/$AJ$2</f>
        <v/>
      </c>
      <c r="Q13" s="3237">
        <f>SUMIFS(#REF!,#REF!,'P&amp;Ls_Con v2'!$D13)</f>
        <v/>
      </c>
      <c r="R13" s="3238">
        <f>Q13/$AJ$2</f>
        <v/>
      </c>
      <c r="S13" s="3237">
        <f>SUMIFS(#REF!,#REF!,'P&amp;Ls_Con v2'!$D13)</f>
        <v/>
      </c>
      <c r="T13" s="3238">
        <f>S13/$AJ$2</f>
        <v/>
      </c>
      <c r="U13" s="3237">
        <f>SUMIFS(#REF!,#REF!,'P&amp;Ls_Con v2'!$D13)</f>
        <v/>
      </c>
      <c r="V13" s="3238">
        <f>U13/$AJ$2</f>
        <v/>
      </c>
      <c r="W13" s="3237">
        <f>SUMIFS(#REF!,#REF!,'P&amp;Ls_Con v2'!$D13)</f>
        <v/>
      </c>
      <c r="X13" s="3238">
        <f>W13/$AJ$2</f>
        <v/>
      </c>
      <c r="Y13" s="3237">
        <f>SUMIFS(#REF!,#REF!,'P&amp;Ls_Con'!$D14)</f>
        <v/>
      </c>
      <c r="Z13" s="3238">
        <f>Y13/$AJ$2</f>
        <v/>
      </c>
      <c r="AA13" s="3237">
        <f>SUMIFS(#REF!,#REF!,'P&amp;Ls_Con v2'!$D13)</f>
        <v/>
      </c>
      <c r="AB13" s="3238">
        <f>AA13/$AJ$2</f>
        <v/>
      </c>
      <c r="AC13" s="3332" t="n"/>
      <c r="AD13" s="3237">
        <f>SUMIFS('Cash flow'!$C$12:$C$57,'Cash flow'!$A$12:$A$58,'P&amp;Ls_Con v2'!D13)</f>
        <v/>
      </c>
      <c r="AE13" s="3238">
        <f>AD13/$AJ$2</f>
        <v/>
      </c>
      <c r="AF13" s="3237">
        <f>SUMIFS('Cash flow'!$E$12:$E$57,'Cash flow'!$A$12:$A$58,'P&amp;Ls_Con v2'!D13)</f>
        <v/>
      </c>
      <c r="AG13" s="3238">
        <f>AF13/$AJ$2</f>
        <v/>
      </c>
      <c r="AH13" s="26" t="n"/>
      <c r="AI13" s="26" t="n"/>
      <c r="AJ13" s="1585" t="n"/>
      <c r="AO13" s="1586" t="n"/>
    </row>
    <row r="14" ht="14.1" customHeight="1" s="2885" thickBot="1">
      <c r="C14" s="36" t="n"/>
      <c r="D14" s="42" t="inlineStr">
        <is>
          <t>Total Recovery Income</t>
        </is>
      </c>
      <c r="E14" s="3237">
        <f>SUMIFS(#REF!,#REF!,'P&amp;Ls_Con v2'!$D14)</f>
        <v/>
      </c>
      <c r="F14" s="3291">
        <f>E14/$AJ$2</f>
        <v/>
      </c>
      <c r="G14" s="3237">
        <f>SUMIFS(#REF!,#REF!,'P&amp;Ls_Con v2'!$D14)</f>
        <v/>
      </c>
      <c r="H14" s="3291">
        <f>G14/$AJ$2</f>
        <v/>
      </c>
      <c r="I14" s="3237">
        <f>SUMIFS(#REF!,#REF!,'P&amp;Ls_Con v2'!$D14)</f>
        <v/>
      </c>
      <c r="J14" s="3238">
        <f>I14/$AJ$2</f>
        <v/>
      </c>
      <c r="K14" s="3237">
        <f>SUMIFS(#REF!,#REF!,'P&amp;Ls_Con v2'!$D14)</f>
        <v/>
      </c>
      <c r="L14" s="3238">
        <f>K14/$AJ$2</f>
        <v/>
      </c>
      <c r="M14" s="3237">
        <f>SUMIFS(#REF!,#REF!,'P&amp;Ls_Con v2'!$D14)</f>
        <v/>
      </c>
      <c r="N14" s="3238">
        <f>M14/$AJ$2</f>
        <v/>
      </c>
      <c r="O14" s="3237">
        <f>SUMIFS(#REF!,#REF!,'P&amp;Ls_Con v2'!$D14)</f>
        <v/>
      </c>
      <c r="P14" s="3238">
        <f>O14/$AJ$2</f>
        <v/>
      </c>
      <c r="Q14" s="3237">
        <f>SUMIFS(#REF!,#REF!,'P&amp;Ls_Con v2'!$D14)</f>
        <v/>
      </c>
      <c r="R14" s="3238">
        <f>Q14/$AJ$2</f>
        <v/>
      </c>
      <c r="S14" s="3237">
        <f>SUMIFS(#REF!,#REF!,'P&amp;Ls_Con v2'!$D14)</f>
        <v/>
      </c>
      <c r="T14" s="3238">
        <f>S14/$AJ$2</f>
        <v/>
      </c>
      <c r="U14" s="3237">
        <f>SUMIFS(#REF!,#REF!,'P&amp;Ls_Con v2'!$D14)</f>
        <v/>
      </c>
      <c r="V14" s="3238">
        <f>U14/$AJ$2</f>
        <v/>
      </c>
      <c r="W14" s="3237">
        <f>SUMIFS(#REF!,#REF!,'P&amp;Ls_Con v2'!$D14)</f>
        <v/>
      </c>
      <c r="X14" s="3238">
        <f>W14/$AJ$2</f>
        <v/>
      </c>
      <c r="Y14" s="3237">
        <f>SUMIFS(#REF!,#REF!,'P&amp;Ls_Con'!$D15)</f>
        <v/>
      </c>
      <c r="Z14" s="3238">
        <f>Y14/$AJ$2</f>
        <v/>
      </c>
      <c r="AA14" s="3237">
        <f>SUMIFS(#REF!,#REF!,'P&amp;Ls_Con v2'!$D14)</f>
        <v/>
      </c>
      <c r="AB14" s="3238">
        <f>AA14/$AJ$2</f>
        <v/>
      </c>
      <c r="AC14" s="3332" t="n"/>
      <c r="AD14" s="3237">
        <f>SUMIFS('Cash flow'!$C$12:$C$57,'Cash flow'!$A$12:$A$58,'P&amp;Ls_Con v2'!D14)</f>
        <v/>
      </c>
      <c r="AE14" s="3238">
        <f>AD14/$AJ$2</f>
        <v/>
      </c>
      <c r="AF14" s="3237">
        <f>SUMIFS('Cash flow'!$E$12:$E$57,'Cash flow'!$A$12:$A$58,'P&amp;Ls_Con v2'!D14)</f>
        <v/>
      </c>
      <c r="AG14" s="3238">
        <f>AF14/$AJ$2</f>
        <v/>
      </c>
      <c r="AH14" s="26" t="n"/>
      <c r="AI14" s="26" t="n"/>
      <c r="AJ14" s="1599">
        <f>E14/(E33-E32)</f>
        <v/>
      </c>
      <c r="AK14" s="1600">
        <f>G14/(G33-G32)</f>
        <v/>
      </c>
      <c r="AL14" s="1600">
        <f>I14/(I33-I32)</f>
        <v/>
      </c>
      <c r="AM14" s="1600">
        <f>K14/(K33-K32)</f>
        <v/>
      </c>
      <c r="AN14" s="1600">
        <f>AD14/(AD33-AD32)</f>
        <v/>
      </c>
      <c r="AO14" s="1601">
        <f>AF14/(AF33-AF32)</f>
        <v/>
      </c>
    </row>
    <row r="15" ht="14.1" customHeight="1" s="2885">
      <c r="C15" s="36" t="n"/>
      <c r="D15" s="42" t="inlineStr">
        <is>
          <t>Misc. Income</t>
        </is>
      </c>
      <c r="E15" s="3237">
        <f>SUMIFS(#REF!,#REF!,'P&amp;Ls_Con v2'!$D15)</f>
        <v/>
      </c>
      <c r="F15" s="3291">
        <f>E15/$AJ$2</f>
        <v/>
      </c>
      <c r="G15" s="3237">
        <f>SUMIFS(#REF!,#REF!,'P&amp;Ls_Con v2'!$D15)</f>
        <v/>
      </c>
      <c r="H15" s="3291">
        <f>G15/$AJ$2</f>
        <v/>
      </c>
      <c r="I15" s="3237">
        <f>SUMIFS(#REF!,#REF!,'P&amp;Ls_Con v2'!$D15)</f>
        <v/>
      </c>
      <c r="J15" s="3238">
        <f>I15/$AJ$2</f>
        <v/>
      </c>
      <c r="K15" s="3237">
        <f>SUMIFS(#REF!,#REF!,'P&amp;Ls_Con v2'!$D15)</f>
        <v/>
      </c>
      <c r="L15" s="3238">
        <f>K15/$AJ$2</f>
        <v/>
      </c>
      <c r="M15" s="3237">
        <f>SUMIFS(#REF!,#REF!,'P&amp;Ls_Con v2'!$D15)</f>
        <v/>
      </c>
      <c r="N15" s="3238">
        <f>M15/$AJ$2</f>
        <v/>
      </c>
      <c r="O15" s="3237">
        <f>SUMIFS(#REF!,#REF!,'P&amp;Ls_Con v2'!$D15)</f>
        <v/>
      </c>
      <c r="P15" s="3238">
        <f>O15/$AJ$2</f>
        <v/>
      </c>
      <c r="Q15" s="3237">
        <f>SUMIFS(#REF!,#REF!,'P&amp;Ls_Con v2'!$D15)</f>
        <v/>
      </c>
      <c r="R15" s="3238">
        <f>Q15/$AJ$2</f>
        <v/>
      </c>
      <c r="S15" s="3237">
        <f>SUMIFS(#REF!,#REF!,'P&amp;Ls_Con v2'!$D15)</f>
        <v/>
      </c>
      <c r="T15" s="3238">
        <f>S15/$AJ$2</f>
        <v/>
      </c>
      <c r="U15" s="3237">
        <f>SUMIFS(#REF!,#REF!,'P&amp;Ls_Con v2'!$D15)</f>
        <v/>
      </c>
      <c r="V15" s="3238">
        <f>U15/$AJ$2</f>
        <v/>
      </c>
      <c r="W15" s="3237">
        <f>SUMIFS(#REF!,#REF!,'P&amp;Ls_Con v2'!$D15)</f>
        <v/>
      </c>
      <c r="X15" s="3238">
        <f>W15/$AJ$2</f>
        <v/>
      </c>
      <c r="Y15" s="3237">
        <f>SUMIFS(#REF!,#REF!,'P&amp;Ls_Con'!$D16)</f>
        <v/>
      </c>
      <c r="Z15" s="3238">
        <f>Y15/$AJ$2</f>
        <v/>
      </c>
      <c r="AA15" s="3237">
        <f>SUMIFS(#REF!,#REF!,'P&amp;Ls_Con v2'!$D15)</f>
        <v/>
      </c>
      <c r="AB15" s="3238">
        <f>AA15/$AJ$2</f>
        <v/>
      </c>
      <c r="AC15" s="3332" t="n"/>
      <c r="AD15" s="3237">
        <f>SUMIFS('Cash flow'!$C$12:$C$57,'Cash flow'!$A$12:$A$58,'P&amp;Ls_Con v2'!D15)</f>
        <v/>
      </c>
      <c r="AE15" s="3238">
        <f>AD15/$AJ$2</f>
        <v/>
      </c>
      <c r="AF15" s="3237">
        <f>SUMIFS('Cash flow'!$E$12:$E$57,'Cash flow'!$A$12:$A$58,'P&amp;Ls_Con v2'!D15)</f>
        <v/>
      </c>
      <c r="AG15" s="3238">
        <f>AF15/$AJ$2</f>
        <v/>
      </c>
      <c r="AH15" s="26" t="n"/>
      <c r="AI15" s="26" t="n"/>
      <c r="AL15" s="496" t="n"/>
    </row>
    <row r="16" ht="14.1" customHeight="1" s="2885">
      <c r="C16" s="36" t="n"/>
      <c r="D16" s="33" t="inlineStr">
        <is>
          <t>Total Potential Gross Income</t>
        </is>
      </c>
      <c r="E16" s="3246">
        <f>SUM(E11:E15)</f>
        <v/>
      </c>
      <c r="F16" s="3252">
        <f>E16/$AJ$2</f>
        <v/>
      </c>
      <c r="G16" s="3246">
        <f>SUM(G11:G15)</f>
        <v/>
      </c>
      <c r="H16" s="3252">
        <f>G16/$AJ$2</f>
        <v/>
      </c>
      <c r="I16" s="3246">
        <f>SUM(I11:I15)</f>
        <v/>
      </c>
      <c r="J16" s="3247">
        <f>I16/$AJ$2</f>
        <v/>
      </c>
      <c r="K16" s="3246">
        <f>SUM(K11:K15)</f>
        <v/>
      </c>
      <c r="L16" s="3247">
        <f>K16/$AJ$2</f>
        <v/>
      </c>
      <c r="M16" s="3246">
        <f>SUM(M11:M15)</f>
        <v/>
      </c>
      <c r="N16" s="3247">
        <f>M16/$AJ$2</f>
        <v/>
      </c>
      <c r="O16" s="3246">
        <f>SUM(O11:O15)</f>
        <v/>
      </c>
      <c r="P16" s="3247">
        <f>O16/$AJ$2</f>
        <v/>
      </c>
      <c r="Q16" s="3246">
        <f>SUM(Q11:Q15)</f>
        <v/>
      </c>
      <c r="R16" s="3247">
        <f>Q16/$AJ$2</f>
        <v/>
      </c>
      <c r="S16" s="3246">
        <f>SUM(S11:S15)</f>
        <v/>
      </c>
      <c r="T16" s="3247">
        <f>S16/$AJ$2</f>
        <v/>
      </c>
      <c r="U16" s="3246">
        <f>SUM(U11:U15)</f>
        <v/>
      </c>
      <c r="V16" s="3247">
        <f>U16/$AJ$2</f>
        <v/>
      </c>
      <c r="W16" s="3246">
        <f>SUM(W11:W15)</f>
        <v/>
      </c>
      <c r="X16" s="3247">
        <f>W16/$AJ$2</f>
        <v/>
      </c>
      <c r="Y16" s="3246">
        <f>SUM(Y11:Y15)</f>
        <v/>
      </c>
      <c r="Z16" s="3247">
        <f>Y16/$AJ$2</f>
        <v/>
      </c>
      <c r="AA16" s="3246">
        <f>SUM(AA11:AA15)</f>
        <v/>
      </c>
      <c r="AB16" s="3247">
        <f>AA16/$AJ$2</f>
        <v/>
      </c>
      <c r="AC16" s="3333" t="n"/>
      <c r="AD16" s="3246">
        <f>SUM(AD11:AD15)</f>
        <v/>
      </c>
      <c r="AE16" s="3247">
        <f>AD16/$AJ$2</f>
        <v/>
      </c>
      <c r="AF16" s="3246">
        <f>SUM(AF11:AF15)</f>
        <v/>
      </c>
      <c r="AG16" s="3247">
        <f>AF16/$AJ$2</f>
        <v/>
      </c>
      <c r="AH16" s="26" t="n"/>
      <c r="AI16" s="26" t="n"/>
      <c r="AK16" s="2946" t="n"/>
      <c r="AL16" s="1733" t="n"/>
      <c r="AO16" t="inlineStr">
        <is>
          <t> </t>
        </is>
      </c>
    </row>
    <row r="17" ht="14.1" customHeight="1" s="2885">
      <c r="C17" s="36" t="n"/>
      <c r="D17" s="42" t="inlineStr">
        <is>
          <t>Vacancy Loss</t>
        </is>
      </c>
      <c r="E17" s="3237">
        <f>SUMIFS(#REF!,#REF!,'P&amp;Ls_Con v2'!$D17)</f>
        <v/>
      </c>
      <c r="F17" s="3291">
        <f>E17/$AJ$2</f>
        <v/>
      </c>
      <c r="G17" s="3237">
        <f>SUMIFS(#REF!,#REF!,'P&amp;Ls_Con v2'!$D17)</f>
        <v/>
      </c>
      <c r="H17" s="3291">
        <f>G17/$AJ$2</f>
        <v/>
      </c>
      <c r="I17" s="3237">
        <f>SUMIFS(#REF!,#REF!,'P&amp;Ls_Con v2'!$D17)</f>
        <v/>
      </c>
      <c r="J17" s="3238">
        <f>I17/$AJ$2</f>
        <v/>
      </c>
      <c r="K17" s="3237">
        <f>SUMIFS(#REF!,#REF!,'P&amp;Ls_Con v2'!$D17)</f>
        <v/>
      </c>
      <c r="L17" s="3238">
        <f>K17/$AJ$2</f>
        <v/>
      </c>
      <c r="M17" s="3237">
        <f>SUMIFS(#REF!,#REF!,'P&amp;Ls_Con v2'!$D17)</f>
        <v/>
      </c>
      <c r="N17" s="3238">
        <f>M17/$AJ$2</f>
        <v/>
      </c>
      <c r="O17" s="3237">
        <f>SUMIFS(#REF!,#REF!,'P&amp;Ls_Con v2'!$D17)</f>
        <v/>
      </c>
      <c r="P17" s="3238">
        <f>O17/$AJ$2</f>
        <v/>
      </c>
      <c r="Q17" s="3237">
        <f>SUMIFS(#REF!,#REF!,'P&amp;Ls_Con v2'!$D17)</f>
        <v/>
      </c>
      <c r="R17" s="3238">
        <f>Q17/$AJ$2</f>
        <v/>
      </c>
      <c r="S17" s="3237">
        <f>SUMIFS(#REF!,#REF!,'P&amp;Ls_Con v2'!$D17)</f>
        <v/>
      </c>
      <c r="T17" s="3238">
        <f>S17/$AJ$2</f>
        <v/>
      </c>
      <c r="U17" s="3237">
        <f>SUMIFS(#REF!,#REF!,'P&amp;Ls_Con v2'!$D17)</f>
        <v/>
      </c>
      <c r="V17" s="3238">
        <f>U17/$AJ$2</f>
        <v/>
      </c>
      <c r="W17" s="3237">
        <f>SUMIFS(#REF!,#REF!,'P&amp;Ls_Con v2'!$D17)</f>
        <v/>
      </c>
      <c r="X17" s="3238">
        <f>W17/$AJ$2</f>
        <v/>
      </c>
      <c r="Y17" s="3237">
        <f>SUMIFS(#REF!,#REF!,'P&amp;Ls_Con'!$D18)</f>
        <v/>
      </c>
      <c r="Z17" s="3238">
        <f>Y17/$AJ$2</f>
        <v/>
      </c>
      <c r="AA17" s="3237">
        <f>SUMIFS(#REF!,#REF!,'P&amp;Ls_Con v2'!$D17)</f>
        <v/>
      </c>
      <c r="AB17" s="3238">
        <f>AA17/$AJ$2</f>
        <v/>
      </c>
      <c r="AC17" s="3332" t="n"/>
      <c r="AD17" s="3237">
        <f>SUMIFS('Cash flow'!$C$12:$C$57,'Cash flow'!$A$12:$A$58,'P&amp;Ls_Con v2'!D17)</f>
        <v/>
      </c>
      <c r="AE17" s="3238">
        <f>AD17/$AJ$2</f>
        <v/>
      </c>
      <c r="AF17" s="3237">
        <f>SUMIFS('Cash flow'!$E$12:$E$57,'Cash flow'!$A$12:$A$58,'P&amp;Ls_Con v2'!D17)</f>
        <v/>
      </c>
      <c r="AG17" s="3238">
        <f>AF17/$AJ$2</f>
        <v/>
      </c>
      <c r="AH17" s="26" t="n"/>
      <c r="AI17" s="26" t="n"/>
      <c r="AJ17" s="1620" t="n"/>
      <c r="AK17" s="1129" t="n"/>
      <c r="AL17" s="1056" t="n"/>
    </row>
    <row r="18" hidden="1" outlineLevel="1" ht="14.1" customHeight="1" s="2885">
      <c r="C18" s="36" t="n"/>
      <c r="D18" s="42" t="inlineStr">
        <is>
          <t>Collection Loss</t>
        </is>
      </c>
      <c r="E18" s="3237">
        <f>SUMIFS(#REF!,#REF!,'P&amp;Ls_Con v2'!$D18)</f>
        <v/>
      </c>
      <c r="F18" s="3291">
        <f>E18/$AJ$2</f>
        <v/>
      </c>
      <c r="G18" s="3237">
        <f>SUMIFS(#REF!,#REF!,'P&amp;Ls_Con v2'!$D18)</f>
        <v/>
      </c>
      <c r="H18" s="3291">
        <f>G18/$AJ$2</f>
        <v/>
      </c>
      <c r="I18" s="3237">
        <f>SUMIFS(#REF!,#REF!,'P&amp;Ls_Con v2'!$D18)</f>
        <v/>
      </c>
      <c r="J18" s="3238">
        <f>I18/$AJ$2</f>
        <v/>
      </c>
      <c r="K18" s="3237">
        <f>SUMIFS(#REF!,#REF!,'P&amp;Ls_Con v2'!$D18)</f>
        <v/>
      </c>
      <c r="L18" s="3238">
        <f>K18/$AJ$2</f>
        <v/>
      </c>
      <c r="M18" s="3237">
        <f>SUMIFS(#REF!,#REF!,'P&amp;Ls_Con v2'!$D18)</f>
        <v/>
      </c>
      <c r="N18" s="3238">
        <f>M18/$AJ$2</f>
        <v/>
      </c>
      <c r="O18" s="3237">
        <f>SUMIFS(#REF!,#REF!,'P&amp;Ls_Con v2'!$D18)</f>
        <v/>
      </c>
      <c r="P18" s="3238">
        <f>O18/$AJ$2</f>
        <v/>
      </c>
      <c r="Q18" s="3237">
        <f>SUMIFS(#REF!,#REF!,'P&amp;Ls_Con v2'!$D18)</f>
        <v/>
      </c>
      <c r="R18" s="3238">
        <f>Q18/$AJ$2</f>
        <v/>
      </c>
      <c r="S18" s="3237">
        <f>SUMIFS(#REF!,#REF!,'P&amp;Ls_Con v2'!$D18)</f>
        <v/>
      </c>
      <c r="T18" s="3238">
        <f>S18/$AJ$2</f>
        <v/>
      </c>
      <c r="U18" s="3237">
        <f>SUMIFS(#REF!,#REF!,'P&amp;Ls_Con v2'!$D18)</f>
        <v/>
      </c>
      <c r="V18" s="3238">
        <f>U18/$AJ$2</f>
        <v/>
      </c>
      <c r="W18" s="3237">
        <f>SUMIFS(#REF!,#REF!,'P&amp;Ls_Con v2'!$D18)</f>
        <v/>
      </c>
      <c r="X18" s="3238">
        <f>W18/$AJ$2</f>
        <v/>
      </c>
      <c r="Y18" s="3237">
        <f>SUMIFS(#REF!,#REF!,'P&amp;Ls_Con'!$D19)</f>
        <v/>
      </c>
      <c r="Z18" s="3238">
        <f>Y18/$AJ$2</f>
        <v/>
      </c>
      <c r="AA18" s="3237">
        <f>SUMIFS(#REF!,#REF!,'P&amp;Ls_Con v2'!$D18)</f>
        <v/>
      </c>
      <c r="AB18" s="3238">
        <f>AA18/$AJ$2</f>
        <v/>
      </c>
      <c r="AC18" s="3332" t="n"/>
      <c r="AD18" s="3237">
        <f>SUMIFS('Cash flow'!$C$12:$C$57,'Cash flow'!$A$12:$A$58,'P&amp;Ls_Con v2'!D18)</f>
        <v/>
      </c>
      <c r="AE18" s="3238">
        <f>AD18/$AJ$2</f>
        <v/>
      </c>
      <c r="AF18" s="3237">
        <f>SUMIFS('Cash flow'!$E$12:$E$57,'Cash flow'!$A$12:$A$58,'P&amp;Ls_Con v2'!D18)</f>
        <v/>
      </c>
      <c r="AG18" s="3238">
        <f>AF18/$AJ$2</f>
        <v/>
      </c>
      <c r="AH18" s="26" t="n"/>
      <c r="AI18" s="26" t="n"/>
    </row>
    <row r="19" collapsed="1" ht="14.1" customHeight="1" s="2885" thickBot="1">
      <c r="C19" s="233" t="n"/>
      <c r="D19" s="3258" t="inlineStr">
        <is>
          <t>Total Income</t>
        </is>
      </c>
      <c r="E19" s="3259">
        <f>SUM(E16:E18)</f>
        <v/>
      </c>
      <c r="F19" s="3263">
        <f>E19/$AJ$2</f>
        <v/>
      </c>
      <c r="G19" s="3259">
        <f>SUM(G16:G18)</f>
        <v/>
      </c>
      <c r="H19" s="3263">
        <f>G19/$AJ$2</f>
        <v/>
      </c>
      <c r="I19" s="3259">
        <f>SUM(I16:I18)</f>
        <v/>
      </c>
      <c r="J19" s="3260">
        <f>I19/$AJ$2</f>
        <v/>
      </c>
      <c r="K19" s="3259">
        <f>SUM(K16:K18)</f>
        <v/>
      </c>
      <c r="L19" s="3260">
        <f>K19/$AJ$2</f>
        <v/>
      </c>
      <c r="M19" s="3259">
        <f>SUM(M16:M18)</f>
        <v/>
      </c>
      <c r="N19" s="3260">
        <f>M19/$AJ$2</f>
        <v/>
      </c>
      <c r="O19" s="3259">
        <f>SUM(O16:O18)</f>
        <v/>
      </c>
      <c r="P19" s="3260">
        <f>O19/$AJ$2</f>
        <v/>
      </c>
      <c r="Q19" s="3259">
        <f>SUM(Q16:Q18)</f>
        <v/>
      </c>
      <c r="R19" s="3260">
        <f>Q19/$AJ$2</f>
        <v/>
      </c>
      <c r="S19" s="3259">
        <f>SUM(S16:S18)</f>
        <v/>
      </c>
      <c r="T19" s="3260">
        <f>S19/$AJ$2</f>
        <v/>
      </c>
      <c r="U19" s="3259">
        <f>SUM(U16:U18)</f>
        <v/>
      </c>
      <c r="V19" s="3260">
        <f>U19/$AJ$2</f>
        <v/>
      </c>
      <c r="W19" s="3259">
        <f>SUM(W16:W18)</f>
        <v/>
      </c>
      <c r="X19" s="3260">
        <f>W19/$AJ$2</f>
        <v/>
      </c>
      <c r="Y19" s="3259">
        <f>SUM(Y16:Y18)</f>
        <v/>
      </c>
      <c r="Z19" s="3260">
        <f>Y19/$AJ$2</f>
        <v/>
      </c>
      <c r="AA19" s="3259">
        <f>SUM(AA16:AA18)</f>
        <v/>
      </c>
      <c r="AB19" s="3260">
        <f>AA19/$AJ$2</f>
        <v/>
      </c>
      <c r="AC19" s="3333" t="n"/>
      <c r="AD19" s="3259">
        <f>SUM(AD16:AD18)</f>
        <v/>
      </c>
      <c r="AE19" s="3260">
        <f>AD19/$AJ$2</f>
        <v/>
      </c>
      <c r="AF19" s="3259">
        <f>SUM(AF16:AF18)</f>
        <v/>
      </c>
      <c r="AG19" s="3260">
        <f>AF19/$AJ$2</f>
        <v/>
      </c>
      <c r="AH19" s="26" t="n"/>
      <c r="AI19" s="26" t="n"/>
      <c r="AL19" s="1733" t="n"/>
    </row>
    <row r="20" hidden="1" outlineLevel="1" ht="14.1" customFormat="1" customHeight="1" s="168" thickTop="1">
      <c r="C20" s="166" t="n"/>
      <c r="D20" s="167" t="inlineStr">
        <is>
          <t>% Increase/(Decrease)</t>
        </is>
      </c>
      <c r="E20" s="3264">
        <f>IFERROR(E19/#REF!-1,"")</f>
        <v/>
      </c>
      <c r="F20" s="3270" t="n"/>
      <c r="G20" s="3264">
        <f>IFERROR(G19/#REF!-1,"")</f>
        <v/>
      </c>
      <c r="H20" s="3270" t="n"/>
      <c r="I20" s="3264">
        <f>IFERROR(I19/#REF!-1,"")</f>
        <v/>
      </c>
      <c r="J20" s="3265" t="n"/>
      <c r="K20" s="3264">
        <f>IFERROR(K19/#REF!-1,"")</f>
        <v/>
      </c>
      <c r="L20" s="3265" t="n"/>
      <c r="M20" s="3264">
        <f>IFERROR(M19/#REF!-1,"")</f>
        <v/>
      </c>
      <c r="N20" s="3265" t="n"/>
      <c r="O20" s="3264">
        <f>IFERROR(O19/#REF!-1,"")</f>
        <v/>
      </c>
      <c r="P20" s="3265" t="n"/>
      <c r="Q20" s="3264">
        <f>IFERROR(Q19/#REF!-1,"")</f>
        <v/>
      </c>
      <c r="R20" s="3265" t="n"/>
      <c r="S20" s="3264">
        <f>IFERROR(S19/#REF!-1,"")</f>
        <v/>
      </c>
      <c r="T20" s="3265" t="n"/>
      <c r="U20" s="3264">
        <f>IFERROR(U19/#REF!-1,"")</f>
        <v/>
      </c>
      <c r="V20" s="3265" t="n"/>
      <c r="W20" s="3264">
        <f>IFERROR(W19/#REF!-1,"")</f>
        <v/>
      </c>
      <c r="X20" s="3265" t="n"/>
      <c r="Y20" s="3264">
        <f>IFERROR(Y19/#REF!-1,"")</f>
        <v/>
      </c>
      <c r="Z20" s="3265" t="n"/>
      <c r="AA20" s="3264">
        <f>IFERROR(AA19/#REF!-1,"")</f>
        <v/>
      </c>
      <c r="AB20" s="3265" t="n"/>
      <c r="AC20" s="3334" t="n"/>
      <c r="AD20" s="3264">
        <f>AD19/M19-1</f>
        <v/>
      </c>
      <c r="AE20" s="3265" t="n"/>
      <c r="AF20" s="3264">
        <f>AF19/O19-1</f>
        <v/>
      </c>
      <c r="AG20" s="3265" t="n"/>
      <c r="AH20" s="52" t="n"/>
      <c r="AI20" s="52" t="n"/>
    </row>
    <row r="21" collapsed="1" ht="14.1" customHeight="1" s="2885" thickTop="1">
      <c r="E21" s="3271" t="n"/>
      <c r="F21" s="3186" t="n"/>
      <c r="G21" s="3271" t="n"/>
      <c r="H21" s="3186" t="n"/>
      <c r="I21" s="3271" t="n"/>
      <c r="J21" s="3272" t="n"/>
      <c r="K21" s="3271" t="n"/>
      <c r="L21" s="3272" t="n"/>
      <c r="M21" s="3271" t="n"/>
      <c r="N21" s="3272" t="n"/>
      <c r="O21" s="3271" t="n"/>
      <c r="P21" s="3272" t="n"/>
      <c r="Q21" s="3271" t="n"/>
      <c r="R21" s="3272" t="n"/>
      <c r="S21" s="3271" t="n"/>
      <c r="T21" s="3272" t="n"/>
      <c r="U21" s="3271" t="n"/>
      <c r="V21" s="3272" t="n"/>
      <c r="W21" s="3271" t="n"/>
      <c r="X21" s="3272" t="n"/>
      <c r="Y21" s="3271" t="n"/>
      <c r="Z21" s="3272" t="n"/>
      <c r="AA21" s="3271" t="n"/>
      <c r="AB21" s="3272" t="n"/>
      <c r="AC21" s="3335" t="n"/>
      <c r="AD21" s="3271" t="n"/>
      <c r="AE21" s="3272" t="n"/>
      <c r="AF21" s="1056" t="n"/>
      <c r="AG21" s="3272" t="n"/>
      <c r="AN21" s="3186" t="n"/>
    </row>
    <row r="22" ht="14.1" customHeight="1" s="2885">
      <c r="C22" s="2643" t="n"/>
      <c r="D22" s="35" t="inlineStr">
        <is>
          <t>Expenses:1</t>
        </is>
      </c>
      <c r="E22" s="3277" t="n"/>
      <c r="F22" s="3282" t="n"/>
      <c r="G22" s="3277" t="n"/>
      <c r="H22" s="3282" t="n"/>
      <c r="I22" s="3277" t="n"/>
      <c r="J22" s="3278" t="n"/>
      <c r="K22" s="3277" t="n"/>
      <c r="L22" s="3278" t="n"/>
      <c r="M22" s="3277" t="n"/>
      <c r="N22" s="3278" t="n"/>
      <c r="O22" s="3277" t="n"/>
      <c r="P22" s="3278" t="n"/>
      <c r="Q22" s="3277" t="n"/>
      <c r="R22" s="3278" t="n"/>
      <c r="S22" s="3277" t="n"/>
      <c r="T22" s="3278" t="n"/>
      <c r="U22" s="3277" t="n"/>
      <c r="V22" s="3278" t="n"/>
      <c r="W22" s="3277" t="n"/>
      <c r="X22" s="3278" t="n"/>
      <c r="Y22" s="3277" t="n"/>
      <c r="Z22" s="3278" t="n"/>
      <c r="AA22" s="3277" t="n"/>
      <c r="AB22" s="3278" t="n"/>
      <c r="AC22" s="3333" t="n"/>
      <c r="AD22" s="3277" t="n"/>
      <c r="AE22" s="3278" t="n"/>
      <c r="AF22" s="3277" t="n"/>
      <c r="AG22" s="3278" t="n"/>
      <c r="AH22" s="26" t="n"/>
      <c r="AI22" s="26" t="n"/>
      <c r="AJ22" s="1131" t="inlineStr">
        <is>
          <t>ARGUS ASSUMPTIONS</t>
        </is>
      </c>
    </row>
    <row r="23" ht="14.1" customHeight="1" s="2885">
      <c r="A23" s="41" t="inlineStr">
        <is>
          <t>General &amp; Administrative</t>
        </is>
      </c>
      <c r="B23" t="inlineStr">
        <is>
          <t> </t>
        </is>
      </c>
      <c r="C23" s="31" t="n"/>
      <c r="D23" s="41" t="inlineStr">
        <is>
          <t>General &amp; Administrative</t>
        </is>
      </c>
      <c r="E23" s="3237">
        <f>SUMIFS('P&amp;Ls_Con'!#REF!,'P&amp;Ls_Con'!$AJ:$AJ,'P&amp;Ls_Con v2'!$A23)</f>
        <v/>
      </c>
      <c r="F23" s="3291">
        <f>E23/$AJ$2</f>
        <v/>
      </c>
      <c r="G23" s="3237">
        <f>SUMIFS('P&amp;Ls_Con'!#REF!,'P&amp;Ls_Con'!$AJ:$AJ,'P&amp;Ls_Con v2'!$A23)</f>
        <v/>
      </c>
      <c r="H23" s="3291">
        <f>G23/$AJ$2</f>
        <v/>
      </c>
      <c r="I23" s="3237">
        <f>SUMIFS('P&amp;Ls_Con'!#REF!,'P&amp;Ls_Con'!$AJ:$AJ,'P&amp;Ls_Con v2'!$A23)</f>
        <v/>
      </c>
      <c r="J23" s="3238">
        <f>I23/$AJ$2</f>
        <v/>
      </c>
      <c r="K23" s="3237">
        <f>SUMIFS('P&amp;Ls_Con'!#REF!,'P&amp;Ls_Con'!$AJ:$AJ,'P&amp;Ls_Con v2'!$A23)</f>
        <v/>
      </c>
      <c r="L23" s="3238">
        <f>K23/$AJ$2</f>
        <v/>
      </c>
      <c r="M23" s="3237">
        <f>SUMIFS('P&amp;Ls_Con'!G:G,'P&amp;Ls_Con'!$AJ:$AJ,'P&amp;Ls_Con v2'!$A23)</f>
        <v/>
      </c>
      <c r="N23" s="3238">
        <f>M23/$AJ$2</f>
        <v/>
      </c>
      <c r="O23" s="3237">
        <f>SUMIFS('P&amp;Ls_Con'!K:K,'P&amp;Ls_Con'!$AJ:$AJ,'P&amp;Ls_Con v2'!$A23)</f>
        <v/>
      </c>
      <c r="P23" s="3238">
        <f>O23/$AJ$2</f>
        <v/>
      </c>
      <c r="Q23" s="3237">
        <f>SUMIFS('P&amp;Ls_Con'!M:M,'P&amp;Ls_Con'!$AJ:$AJ,'P&amp;Ls_Con v2'!$A23)</f>
        <v/>
      </c>
      <c r="R23" s="3238">
        <f>Q23/$AJ$2</f>
        <v/>
      </c>
      <c r="S23" s="3237">
        <f>SUMIFS('P&amp;Ls_Con'!O:O,'P&amp;Ls_Con'!$AJ:$AJ,'P&amp;Ls_Con v2'!$A23)</f>
        <v/>
      </c>
      <c r="T23" s="3238">
        <f>S23/$AJ$2</f>
        <v/>
      </c>
      <c r="U23" s="3237">
        <f>SUMIFS('P&amp;Ls_Con'!Q:Q,'P&amp;Ls_Con'!$AJ:$AJ,'P&amp;Ls_Con v2'!$A23)</f>
        <v/>
      </c>
      <c r="V23" s="3238">
        <f>U23/$AJ$2</f>
        <v/>
      </c>
      <c r="W23" s="3237">
        <f>SUMIFS('P&amp;Ls_Con'!#REF!,'P&amp;Ls_Con'!$AJ:$AJ,'P&amp;Ls_Con v2'!$A23)</f>
        <v/>
      </c>
      <c r="X23" s="3238">
        <f>W23/$AJ$2</f>
        <v/>
      </c>
      <c r="Y23" s="3237">
        <f>SUMIFS('P&amp;Ls_Con'!#REF!,'P&amp;Ls_Con'!$AJ:$AJ,'P&amp;Ls_Con v2'!$A23)</f>
        <v/>
      </c>
      <c r="Z23" s="3238">
        <f>Y23/$AJ$2</f>
        <v/>
      </c>
      <c r="AA23" s="3237">
        <f>SUMIFS('P&amp;Ls_Con'!#REF!,'P&amp;Ls_Con'!$AJ:$AJ,'P&amp;Ls_Con v2'!$A23)</f>
        <v/>
      </c>
      <c r="AB23" s="3238">
        <f>AA23/$AJ$2</f>
        <v/>
      </c>
      <c r="AC23" s="3332" t="n"/>
      <c r="AD23" s="3237">
        <f>SUMIFS('P&amp;Ls_Con'!V:V,'P&amp;Ls_Con'!$AJ:$AJ,'P&amp;Ls_Con v2'!$A23)</f>
        <v/>
      </c>
      <c r="AE23" s="3238">
        <f>AD23/$AJ$2</f>
        <v/>
      </c>
      <c r="AF23" s="3237">
        <f>SUMIFS('P&amp;Ls_Con'!X:X,'P&amp;Ls_Con'!$AJ:$AJ,'P&amp;Ls_Con v2'!$A23)</f>
        <v/>
      </c>
      <c r="AG23" s="3238">
        <f>AF23/$AJ$2</f>
        <v/>
      </c>
      <c r="AH23" s="26" t="n"/>
      <c r="AI23" s="26" t="n"/>
      <c r="AJ23" s="1730">
        <f>SUMIFS('P&amp;Ls_Con'!$AC:$AC,'P&amp;Ls_Con'!$AJ:$AJ,'P&amp;Ls_Con v2'!$A23)</f>
        <v/>
      </c>
      <c r="AK23" s="1129" t="inlineStr">
        <is>
          <t>--&gt;  Increase to 3%</t>
        </is>
      </c>
      <c r="AM23" s="3193" t="n"/>
      <c r="AN23" s="3186" t="n"/>
      <c r="AQ23" s="1130" t="n"/>
    </row>
    <row r="24" outlineLevel="1" ht="14.1" customHeight="1" s="2885">
      <c r="A24" s="41" t="inlineStr">
        <is>
          <t>Payroll</t>
        </is>
      </c>
      <c r="B24" t="inlineStr">
        <is>
          <t> </t>
        </is>
      </c>
      <c r="C24" s="31" t="n"/>
      <c r="D24" s="41" t="inlineStr">
        <is>
          <t>Payroll</t>
        </is>
      </c>
      <c r="E24" s="3237">
        <f>SUMIFS('P&amp;Ls_Con'!#REF!,'P&amp;Ls_Con'!$AJ:$AJ,'P&amp;Ls_Con v2'!$A24)</f>
        <v/>
      </c>
      <c r="F24" s="3291">
        <f>E24/$AJ$2</f>
        <v/>
      </c>
      <c r="G24" s="3237">
        <f>SUMIFS('P&amp;Ls_Con'!#REF!,'P&amp;Ls_Con'!$AJ:$AJ,'P&amp;Ls_Con v2'!$A24)</f>
        <v/>
      </c>
      <c r="H24" s="3291">
        <f>G24/$AJ$2</f>
        <v/>
      </c>
      <c r="I24" s="3237">
        <f>SUMIFS('P&amp;Ls_Con'!#REF!,'P&amp;Ls_Con'!$AJ:$AJ,'P&amp;Ls_Con v2'!$A24)</f>
        <v/>
      </c>
      <c r="J24" s="3238">
        <f>I24/$AJ$2</f>
        <v/>
      </c>
      <c r="K24" s="3237">
        <f>SUMIFS('P&amp;Ls_Con'!#REF!,'P&amp;Ls_Con'!$AJ:$AJ,'P&amp;Ls_Con v2'!$A24)</f>
        <v/>
      </c>
      <c r="L24" s="3238">
        <f>K24/$AJ$2</f>
        <v/>
      </c>
      <c r="M24" s="3237">
        <f>SUMIFS('P&amp;Ls_Con'!G:G,'P&amp;Ls_Con'!$AJ:$AJ,'P&amp;Ls_Con v2'!$A24)</f>
        <v/>
      </c>
      <c r="N24" s="3238">
        <f>M24/$AJ$2</f>
        <v/>
      </c>
      <c r="O24" s="3237">
        <f>SUMIFS('P&amp;Ls_Con'!K:K,'P&amp;Ls_Con'!$AJ:$AJ,'P&amp;Ls_Con v2'!$A24)</f>
        <v/>
      </c>
      <c r="P24" s="3238">
        <f>O24/$AJ$2</f>
        <v/>
      </c>
      <c r="Q24" s="3237">
        <f>SUMIFS('P&amp;Ls_Con'!M:M,'P&amp;Ls_Con'!$AJ:$AJ,'P&amp;Ls_Con v2'!$A24)</f>
        <v/>
      </c>
      <c r="R24" s="3238">
        <f>Q24/$AJ$2</f>
        <v/>
      </c>
      <c r="S24" s="3237">
        <f>SUMIFS('P&amp;Ls_Con'!O:O,'P&amp;Ls_Con'!$AJ:$AJ,'P&amp;Ls_Con v2'!$A24)</f>
        <v/>
      </c>
      <c r="T24" s="3238">
        <f>S24/$AJ$2</f>
        <v/>
      </c>
      <c r="U24" s="3237">
        <f>SUMIFS('P&amp;Ls_Con'!Q:Q,'P&amp;Ls_Con'!$AJ:$AJ,'P&amp;Ls_Con v2'!$A24)</f>
        <v/>
      </c>
      <c r="V24" s="3238">
        <f>U24/$AJ$2</f>
        <v/>
      </c>
      <c r="W24" s="3237">
        <f>SUMIFS('P&amp;Ls_Con'!#REF!,'P&amp;Ls_Con'!$AJ:$AJ,'P&amp;Ls_Con v2'!$A24)</f>
        <v/>
      </c>
      <c r="X24" s="3238">
        <f>W24/$AJ$2</f>
        <v/>
      </c>
      <c r="Y24" s="3237">
        <f>SUMIFS('P&amp;Ls_Con'!#REF!,'P&amp;Ls_Con'!$AJ:$AJ,'P&amp;Ls_Con v2'!$A24)</f>
        <v/>
      </c>
      <c r="Z24" s="3238">
        <f>Y24/$AJ$2</f>
        <v/>
      </c>
      <c r="AA24" s="3237">
        <f>SUMIFS('P&amp;Ls_Con'!#REF!,'P&amp;Ls_Con'!$AJ:$AJ,'P&amp;Ls_Con v2'!$A24)</f>
        <v/>
      </c>
      <c r="AB24" s="3238">
        <f>AA24/$AJ$2</f>
        <v/>
      </c>
      <c r="AC24" s="3332" t="n"/>
      <c r="AD24" s="3237">
        <f>SUMIFS('P&amp;Ls_Con'!V:V,'P&amp;Ls_Con'!$AJ:$AJ,'P&amp;Ls_Con v2'!$A24)</f>
        <v/>
      </c>
      <c r="AE24" s="3238">
        <f>AD24/$AJ$2</f>
        <v/>
      </c>
      <c r="AF24" s="3237">
        <f>SUMIFS('P&amp;Ls_Con'!X:X,'P&amp;Ls_Con'!$AJ:$AJ,'P&amp;Ls_Con v2'!$A24)</f>
        <v/>
      </c>
      <c r="AG24" s="3238">
        <f>AF24/$AJ$2</f>
        <v/>
      </c>
      <c r="AH24" s="26" t="n"/>
      <c r="AI24" s="26" t="n"/>
      <c r="AJ24" s="1730">
        <f>SUMIFS('P&amp;Ls_Con'!$AC:$AC,'P&amp;Ls_Con'!$AJ:$AJ,'P&amp;Ls_Con v2'!$A24)</f>
        <v/>
      </c>
      <c r="AK24" s="1129" t="n"/>
      <c r="AM24" s="3193" t="n"/>
      <c r="AN24" s="3186" t="n"/>
      <c r="AQ24" s="1130" t="n"/>
    </row>
    <row r="25" ht="14.1" customHeight="1" s="2885">
      <c r="A25" s="41" t="inlineStr">
        <is>
          <t>Management Fee</t>
        </is>
      </c>
      <c r="B25" t="inlineStr">
        <is>
          <t> </t>
        </is>
      </c>
      <c r="C25" s="38" t="n"/>
      <c r="D25" s="41" t="inlineStr">
        <is>
          <t>Management Fee</t>
        </is>
      </c>
      <c r="E25" s="3237">
        <f>SUMIFS('P&amp;Ls_Con'!#REF!,'P&amp;Ls_Con'!$AJ:$AJ,'P&amp;Ls_Con v2'!$A25)</f>
        <v/>
      </c>
      <c r="F25" s="3291">
        <f>E25/$AJ$2</f>
        <v/>
      </c>
      <c r="G25" s="3237">
        <f>SUMIFS('P&amp;Ls_Con'!#REF!,'P&amp;Ls_Con'!$AJ:$AJ,'P&amp;Ls_Con v2'!$A25)</f>
        <v/>
      </c>
      <c r="H25" s="3291">
        <f>G25/$AJ$2</f>
        <v/>
      </c>
      <c r="I25" s="3237">
        <f>SUMIFS('P&amp;Ls_Con'!#REF!,'P&amp;Ls_Con'!$AJ:$AJ,'P&amp;Ls_Con v2'!$A25)</f>
        <v/>
      </c>
      <c r="J25" s="3238">
        <f>I25/$AJ$2</f>
        <v/>
      </c>
      <c r="K25" s="3237">
        <f>SUMIFS('P&amp;Ls_Con'!#REF!,'P&amp;Ls_Con'!$AJ:$AJ,'P&amp;Ls_Con v2'!$A25)</f>
        <v/>
      </c>
      <c r="L25" s="3238">
        <f>K25/$AJ$2</f>
        <v/>
      </c>
      <c r="M25" s="3237">
        <f>SUMIFS('P&amp;Ls_Con'!G:G,'P&amp;Ls_Con'!$AJ:$AJ,'P&amp;Ls_Con v2'!$A25)</f>
        <v/>
      </c>
      <c r="N25" s="3238">
        <f>M25/$AJ$2</f>
        <v/>
      </c>
      <c r="O25" s="3237">
        <f>SUMIFS('P&amp;Ls_Con'!K:K,'P&amp;Ls_Con'!$AJ:$AJ,'P&amp;Ls_Con v2'!$A25)</f>
        <v/>
      </c>
      <c r="P25" s="3238">
        <f>O25/$AJ$2</f>
        <v/>
      </c>
      <c r="Q25" s="3237">
        <f>SUMIFS('P&amp;Ls_Con'!M:M,'P&amp;Ls_Con'!$AJ:$AJ,'P&amp;Ls_Con v2'!$A25)</f>
        <v/>
      </c>
      <c r="R25" s="3238">
        <f>Q25/$AJ$2</f>
        <v/>
      </c>
      <c r="S25" s="3237">
        <f>SUMIFS('P&amp;Ls_Con'!O:O,'P&amp;Ls_Con'!$AJ:$AJ,'P&amp;Ls_Con v2'!$A25)</f>
        <v/>
      </c>
      <c r="T25" s="3238">
        <f>S25/$AJ$2</f>
        <v/>
      </c>
      <c r="U25" s="3237">
        <f>SUMIFS('P&amp;Ls_Con'!Q:Q,'P&amp;Ls_Con'!$AJ:$AJ,'P&amp;Ls_Con v2'!$A25)</f>
        <v/>
      </c>
      <c r="V25" s="3238">
        <f>U25/$AJ$2</f>
        <v/>
      </c>
      <c r="W25" s="3237">
        <f>SUMIFS('P&amp;Ls_Con'!#REF!,'P&amp;Ls_Con'!$AJ:$AJ,'P&amp;Ls_Con v2'!$A25)</f>
        <v/>
      </c>
      <c r="X25" s="3238">
        <f>W25/$AJ$2</f>
        <v/>
      </c>
      <c r="Y25" s="3237">
        <f>SUMIFS('P&amp;Ls_Con'!#REF!,'P&amp;Ls_Con'!$AJ:$AJ,'P&amp;Ls_Con v2'!$A25)</f>
        <v/>
      </c>
      <c r="Z25" s="3238">
        <f>Y25/$AJ$2</f>
        <v/>
      </c>
      <c r="AA25" s="3237">
        <f>SUMIFS('P&amp;Ls_Con'!#REF!,'P&amp;Ls_Con'!$AJ:$AJ,'P&amp;Ls_Con v2'!$A25)</f>
        <v/>
      </c>
      <c r="AB25" s="3238">
        <f>AA25/$AJ$2</f>
        <v/>
      </c>
      <c r="AC25" s="3332" t="n"/>
      <c r="AD25" s="3237">
        <f>SUMIFS('P&amp;Ls_Con'!V:V,'P&amp;Ls_Con'!$AJ:$AJ,'P&amp;Ls_Con v2'!$A25)</f>
        <v/>
      </c>
      <c r="AE25" s="3238">
        <f>AD25/$AJ$2</f>
        <v/>
      </c>
      <c r="AF25" s="3237">
        <f>SUMIFS('P&amp;Ls_Con'!X:X,'P&amp;Ls_Con'!$AJ:$AJ,'P&amp;Ls_Con v2'!$A25)</f>
        <v/>
      </c>
      <c r="AG25" s="3238">
        <f>AF25/$AJ$2</f>
        <v/>
      </c>
      <c r="AH25" s="26" t="n"/>
      <c r="AI25" s="26" t="n"/>
      <c r="AJ25" s="1730" t="inlineStr">
        <is>
          <t>5.0% of EGR</t>
        </is>
      </c>
      <c r="AK25" s="1129" t="inlineStr">
        <is>
          <t>--&gt; 3.0% of EGR</t>
        </is>
      </c>
      <c r="AL25" s="3193" t="n"/>
      <c r="AM25" s="3193" t="n"/>
      <c r="AN25" s="496" t="n"/>
      <c r="AQ25" s="1130" t="n"/>
    </row>
    <row r="26" ht="14.1" customHeight="1" s="2885">
      <c r="A26" s="41" t="inlineStr">
        <is>
          <t>Repair &amp; Maintenance</t>
        </is>
      </c>
      <c r="B26" t="inlineStr">
        <is>
          <t> </t>
        </is>
      </c>
      <c r="C26" s="38" t="n"/>
      <c r="D26" s="41" t="inlineStr">
        <is>
          <t>Repair &amp; Maintenance</t>
        </is>
      </c>
      <c r="E26" s="3237">
        <f>SUMIFS('P&amp;Ls_Con'!#REF!,'P&amp;Ls_Con'!$AJ:$AJ,'P&amp;Ls_Con v2'!$A26)</f>
        <v/>
      </c>
      <c r="F26" s="3291">
        <f>E26/$AJ$2</f>
        <v/>
      </c>
      <c r="G26" s="3237">
        <f>SUMIFS('P&amp;Ls_Con'!#REF!,'P&amp;Ls_Con'!$AJ:$AJ,'P&amp;Ls_Con v2'!$A26)</f>
        <v/>
      </c>
      <c r="H26" s="3291">
        <f>G26/$AJ$2</f>
        <v/>
      </c>
      <c r="I26" s="3237">
        <f>SUMIFS('P&amp;Ls_Con'!#REF!,'P&amp;Ls_Con'!$AJ:$AJ,'P&amp;Ls_Con v2'!$A26)</f>
        <v/>
      </c>
      <c r="J26" s="3238">
        <f>I26/$AJ$2</f>
        <v/>
      </c>
      <c r="K26" s="3237">
        <f>SUMIFS('P&amp;Ls_Con'!#REF!,'P&amp;Ls_Con'!$AJ:$AJ,'P&amp;Ls_Con v2'!$A26)</f>
        <v/>
      </c>
      <c r="L26" s="3238">
        <f>K26/$AJ$2</f>
        <v/>
      </c>
      <c r="M26" s="3237">
        <f>SUMIFS('P&amp;Ls_Con'!G:G,'P&amp;Ls_Con'!$AJ:$AJ,'P&amp;Ls_Con v2'!$A26)</f>
        <v/>
      </c>
      <c r="N26" s="3238">
        <f>M26/$AJ$2</f>
        <v/>
      </c>
      <c r="O26" s="3237">
        <f>SUMIFS('P&amp;Ls_Con'!K:K,'P&amp;Ls_Con'!$AJ:$AJ,'P&amp;Ls_Con v2'!$A26)</f>
        <v/>
      </c>
      <c r="P26" s="3238">
        <f>O26/$AJ$2</f>
        <v/>
      </c>
      <c r="Q26" s="3237">
        <f>SUMIFS('P&amp;Ls_Con'!M:M,'P&amp;Ls_Con'!$AJ:$AJ,'P&amp;Ls_Con v2'!$A26)</f>
        <v/>
      </c>
      <c r="R26" s="3238">
        <f>Q26/$AJ$2</f>
        <v/>
      </c>
      <c r="S26" s="3237">
        <f>SUMIFS('P&amp;Ls_Con'!O:O,'P&amp;Ls_Con'!$AJ:$AJ,'P&amp;Ls_Con v2'!$A26)</f>
        <v/>
      </c>
      <c r="T26" s="3238">
        <f>S26/$AJ$2</f>
        <v/>
      </c>
      <c r="U26" s="3237">
        <f>SUMIFS('P&amp;Ls_Con'!Q:Q,'P&amp;Ls_Con'!$AJ:$AJ,'P&amp;Ls_Con v2'!$A26)</f>
        <v/>
      </c>
      <c r="V26" s="3238">
        <f>U26/$AJ$2</f>
        <v/>
      </c>
      <c r="W26" s="3237">
        <f>SUMIFS('P&amp;Ls_Con'!#REF!,'P&amp;Ls_Con'!$AJ:$AJ,'P&amp;Ls_Con v2'!$A26)</f>
        <v/>
      </c>
      <c r="X26" s="3238">
        <f>W26/$AJ$2</f>
        <v/>
      </c>
      <c r="Y26" s="3237">
        <f>SUMIFS('P&amp;Ls_Con'!#REF!,'P&amp;Ls_Con'!$AJ:$AJ,'P&amp;Ls_Con v2'!$A26)</f>
        <v/>
      </c>
      <c r="Z26" s="3238">
        <f>Y26/$AJ$2</f>
        <v/>
      </c>
      <c r="AA26" s="3237">
        <f>SUMIFS('P&amp;Ls_Con'!#REF!,'P&amp;Ls_Con'!$AJ:$AJ,'P&amp;Ls_Con v2'!$A26)</f>
        <v/>
      </c>
      <c r="AB26" s="3238">
        <f>AA26/$AJ$2</f>
        <v/>
      </c>
      <c r="AC26" s="3332" t="n"/>
      <c r="AD26" s="3237">
        <f>SUMIFS('P&amp;Ls_Con'!V:V,'P&amp;Ls_Con'!$AJ:$AJ,'P&amp;Ls_Con v2'!$A26)</f>
        <v/>
      </c>
      <c r="AE26" s="3238">
        <f>AD26/$AJ$2</f>
        <v/>
      </c>
      <c r="AF26" s="3237">
        <f>SUMIFS('P&amp;Ls_Con'!X:X,'P&amp;Ls_Con'!$AJ:$AJ,'P&amp;Ls_Con v2'!$A26)</f>
        <v/>
      </c>
      <c r="AG26" s="3238">
        <f>AF26/$AJ$2</f>
        <v/>
      </c>
      <c r="AH26" s="26" t="n"/>
      <c r="AI26" s="26" t="n"/>
      <c r="AJ26" s="1730">
        <f>SUMIFS('P&amp;Ls_Con'!$AC:$AC,'P&amp;Ls_Con'!$AJ:$AJ,'P&amp;Ls_Con v2'!$A26)</f>
        <v/>
      </c>
      <c r="AK26" s="1129" t="inlineStr">
        <is>
          <t>--&gt;  Increase to 3%</t>
        </is>
      </c>
      <c r="AM26" s="3193" t="n"/>
      <c r="AQ26" s="1130" t="n"/>
    </row>
    <row r="27" ht="14.1" customHeight="1" s="2885">
      <c r="A27" s="41" t="inlineStr">
        <is>
          <t>Contract Services</t>
        </is>
      </c>
      <c r="B27" t="inlineStr">
        <is>
          <t> </t>
        </is>
      </c>
      <c r="C27" s="38" t="n"/>
      <c r="D27" s="41" t="inlineStr">
        <is>
          <t>Contract Services</t>
        </is>
      </c>
      <c r="E27" s="3237">
        <f>SUMIFS('P&amp;Ls_Con'!#REF!,'P&amp;Ls_Con'!$AJ:$AJ,'P&amp;Ls_Con v2'!$A27)</f>
        <v/>
      </c>
      <c r="F27" s="3291">
        <f>E27/$AJ$2</f>
        <v/>
      </c>
      <c r="G27" s="3237">
        <f>SUMIFS('P&amp;Ls_Con'!#REF!,'P&amp;Ls_Con'!$AJ:$AJ,'P&amp;Ls_Con v2'!$A27)</f>
        <v/>
      </c>
      <c r="H27" s="3291">
        <f>G27/$AJ$2</f>
        <v/>
      </c>
      <c r="I27" s="3237">
        <f>SUMIFS('P&amp;Ls_Con'!#REF!,'P&amp;Ls_Con'!$AJ:$AJ,'P&amp;Ls_Con v2'!$A27)</f>
        <v/>
      </c>
      <c r="J27" s="3238">
        <f>I27/$AJ$2</f>
        <v/>
      </c>
      <c r="K27" s="3237">
        <f>SUMIFS('P&amp;Ls_Con'!#REF!,'P&amp;Ls_Con'!$AJ:$AJ,'P&amp;Ls_Con v2'!$A27)</f>
        <v/>
      </c>
      <c r="L27" s="3238">
        <f>K27/$AJ$2</f>
        <v/>
      </c>
      <c r="M27" s="3237">
        <f>SUMIFS('P&amp;Ls_Con'!G:G,'P&amp;Ls_Con'!$AJ:$AJ,'P&amp;Ls_Con v2'!$A27)</f>
        <v/>
      </c>
      <c r="N27" s="3238">
        <f>M27/$AJ$2</f>
        <v/>
      </c>
      <c r="O27" s="3237">
        <f>SUMIFS('P&amp;Ls_Con'!K:K,'P&amp;Ls_Con'!$AJ:$AJ,'P&amp;Ls_Con v2'!$A27)</f>
        <v/>
      </c>
      <c r="P27" s="3238">
        <f>O27/$AJ$2</f>
        <v/>
      </c>
      <c r="Q27" s="3237">
        <f>SUMIFS('P&amp;Ls_Con'!M:M,'P&amp;Ls_Con'!$AJ:$AJ,'P&amp;Ls_Con v2'!$A27)</f>
        <v/>
      </c>
      <c r="R27" s="3238">
        <f>Q27/$AJ$2</f>
        <v/>
      </c>
      <c r="S27" s="3237">
        <f>SUMIFS('P&amp;Ls_Con'!O:O,'P&amp;Ls_Con'!$AJ:$AJ,'P&amp;Ls_Con v2'!$A27)</f>
        <v/>
      </c>
      <c r="T27" s="3238">
        <f>S27/$AJ$2</f>
        <v/>
      </c>
      <c r="U27" s="3237">
        <f>SUMIFS('P&amp;Ls_Con'!Q:Q,'P&amp;Ls_Con'!$AJ:$AJ,'P&amp;Ls_Con v2'!$A27)</f>
        <v/>
      </c>
      <c r="V27" s="3238">
        <f>U27/$AJ$2</f>
        <v/>
      </c>
      <c r="W27" s="3237">
        <f>SUMIFS('P&amp;Ls_Con'!#REF!,'P&amp;Ls_Con'!$AJ:$AJ,'P&amp;Ls_Con v2'!$A27)</f>
        <v/>
      </c>
      <c r="X27" s="3238">
        <f>W27/$AJ$2</f>
        <v/>
      </c>
      <c r="Y27" s="3237">
        <f>SUMIFS('P&amp;Ls_Con'!#REF!,'P&amp;Ls_Con'!$AJ:$AJ,'P&amp;Ls_Con v2'!$A27)</f>
        <v/>
      </c>
      <c r="Z27" s="3238">
        <f>Y27/$AJ$2</f>
        <v/>
      </c>
      <c r="AA27" s="3237">
        <f>SUMIFS('P&amp;Ls_Con'!#REF!,'P&amp;Ls_Con'!$AJ:$AJ,'P&amp;Ls_Con v2'!$A27)</f>
        <v/>
      </c>
      <c r="AB27" s="3238">
        <f>AA27/$AJ$2</f>
        <v/>
      </c>
      <c r="AC27" s="3332" t="n"/>
      <c r="AD27" s="3237">
        <f>SUMIFS('P&amp;Ls_Con'!V:V,'P&amp;Ls_Con'!$AJ:$AJ,'P&amp;Ls_Con v2'!$A27)</f>
        <v/>
      </c>
      <c r="AE27" s="3238">
        <f>AD27/$AJ$2</f>
        <v/>
      </c>
      <c r="AF27" s="3237">
        <f>SUMIFS('P&amp;Ls_Con'!X:X,'P&amp;Ls_Con'!$AJ:$AJ,'P&amp;Ls_Con v2'!$A27)</f>
        <v/>
      </c>
      <c r="AG27" s="3238">
        <f>AF27/$AJ$2</f>
        <v/>
      </c>
      <c r="AH27" s="26" t="n"/>
      <c r="AI27" s="26" t="n"/>
      <c r="AJ27" s="1730">
        <f>SUMIFS('P&amp;Ls_Con'!$AC:$AC,'P&amp;Ls_Con'!$AJ:$AJ,'P&amp;Ls_Con v2'!$A27)</f>
        <v/>
      </c>
      <c r="AK27" s="1129" t="inlineStr">
        <is>
          <t>--&gt;  Increase to 3%</t>
        </is>
      </c>
      <c r="AM27" s="3193" t="n"/>
      <c r="AQ27" s="1130" t="n"/>
    </row>
    <row r="28" ht="14.1" customHeight="1" s="2885">
      <c r="A28" s="41" t="inlineStr">
        <is>
          <t xml:space="preserve">Utilities                     </t>
        </is>
      </c>
      <c r="B28" t="inlineStr">
        <is>
          <t> </t>
        </is>
      </c>
      <c r="C28" s="31" t="n"/>
      <c r="D28" s="41" t="inlineStr">
        <is>
          <t xml:space="preserve">Utilities                     </t>
        </is>
      </c>
      <c r="E28" s="3237">
        <f>SUMIFS('P&amp;Ls_Con'!#REF!,'P&amp;Ls_Con'!$AJ:$AJ,'P&amp;Ls_Con v2'!$A28)</f>
        <v/>
      </c>
      <c r="F28" s="3291">
        <f>E28/$AJ$2</f>
        <v/>
      </c>
      <c r="G28" s="3237">
        <f>SUMIFS('P&amp;Ls_Con'!#REF!,'P&amp;Ls_Con'!$AJ:$AJ,'P&amp;Ls_Con v2'!$A28)</f>
        <v/>
      </c>
      <c r="H28" s="3291">
        <f>G28/$AJ$2</f>
        <v/>
      </c>
      <c r="I28" s="3237">
        <f>SUMIFS('P&amp;Ls_Con'!#REF!,'P&amp;Ls_Con'!$AJ:$AJ,'P&amp;Ls_Con v2'!$A28)</f>
        <v/>
      </c>
      <c r="J28" s="3238">
        <f>I28/$AJ$2</f>
        <v/>
      </c>
      <c r="K28" s="3237">
        <f>SUMIFS('P&amp;Ls_Con'!#REF!,'P&amp;Ls_Con'!$AJ:$AJ,'P&amp;Ls_Con v2'!$A28)</f>
        <v/>
      </c>
      <c r="L28" s="3238">
        <f>K28/$AJ$2</f>
        <v/>
      </c>
      <c r="M28" s="3237">
        <f>SUMIFS('P&amp;Ls_Con'!G:G,'P&amp;Ls_Con'!$AJ:$AJ,'P&amp;Ls_Con v2'!$A28)</f>
        <v/>
      </c>
      <c r="N28" s="3238">
        <f>M28/$AJ$2</f>
        <v/>
      </c>
      <c r="O28" s="3237">
        <f>SUMIFS('P&amp;Ls_Con'!K:K,'P&amp;Ls_Con'!$AJ:$AJ,'P&amp;Ls_Con v2'!$A28)</f>
        <v/>
      </c>
      <c r="P28" s="3238">
        <f>O28/$AJ$2</f>
        <v/>
      </c>
      <c r="Q28" s="3237">
        <f>SUMIFS('P&amp;Ls_Con'!M:M,'P&amp;Ls_Con'!$AJ:$AJ,'P&amp;Ls_Con v2'!$A28)</f>
        <v/>
      </c>
      <c r="R28" s="3238">
        <f>Q28/$AJ$2</f>
        <v/>
      </c>
      <c r="S28" s="3237">
        <f>SUMIFS('P&amp;Ls_Con'!O:O,'P&amp;Ls_Con'!$AJ:$AJ,'P&amp;Ls_Con v2'!$A28)</f>
        <v/>
      </c>
      <c r="T28" s="3238">
        <f>S28/$AJ$2</f>
        <v/>
      </c>
      <c r="U28" s="3237">
        <f>SUMIFS('P&amp;Ls_Con'!Q:Q,'P&amp;Ls_Con'!$AJ:$AJ,'P&amp;Ls_Con v2'!$A28)</f>
        <v/>
      </c>
      <c r="V28" s="3238">
        <f>U28/$AJ$2</f>
        <v/>
      </c>
      <c r="W28" s="3237">
        <f>SUMIFS('P&amp;Ls_Con'!#REF!,'P&amp;Ls_Con'!$AJ:$AJ,'P&amp;Ls_Con v2'!$A28)</f>
        <v/>
      </c>
      <c r="X28" s="3238">
        <f>W28/$AJ$2</f>
        <v/>
      </c>
      <c r="Y28" s="3237">
        <f>SUMIFS('P&amp;Ls_Con'!#REF!,'P&amp;Ls_Con'!$AJ:$AJ,'P&amp;Ls_Con v2'!$A28)</f>
        <v/>
      </c>
      <c r="Z28" s="3238">
        <f>Y28/$AJ$2</f>
        <v/>
      </c>
      <c r="AA28" s="3237">
        <f>SUMIFS('P&amp;Ls_Con'!#REF!,'P&amp;Ls_Con'!$AJ:$AJ,'P&amp;Ls_Con v2'!$A28)</f>
        <v/>
      </c>
      <c r="AB28" s="3238">
        <f>AA28/$AJ$2</f>
        <v/>
      </c>
      <c r="AC28" s="3332" t="n"/>
      <c r="AD28" s="3237">
        <f>SUMIFS('P&amp;Ls_Con'!V:V,'P&amp;Ls_Con'!$AJ:$AJ,'P&amp;Ls_Con v2'!$A28)</f>
        <v/>
      </c>
      <c r="AE28" s="3238">
        <f>AD28/$AJ$2</f>
        <v/>
      </c>
      <c r="AF28" s="3237">
        <f>SUMIFS('P&amp;Ls_Con'!X:X,'P&amp;Ls_Con'!$AJ:$AJ,'P&amp;Ls_Con v2'!$A28)</f>
        <v/>
      </c>
      <c r="AG28" s="3238">
        <f>AF28/$AJ$2</f>
        <v/>
      </c>
      <c r="AH28" s="26" t="n"/>
      <c r="AI28" s="26" t="n"/>
      <c r="AJ28" s="1730">
        <f>SUMIFS('P&amp;Ls_Con'!$AC:$AC,'P&amp;Ls_Con'!$AJ:$AJ,'P&amp;Ls_Con v2'!$A28)</f>
        <v/>
      </c>
      <c r="AK28" s="1129" t="inlineStr">
        <is>
          <t>--&gt;  Increase to 3%</t>
        </is>
      </c>
      <c r="AM28" s="3193" t="n"/>
      <c r="AQ28" s="1130" t="n"/>
    </row>
    <row r="29" ht="14.1" customHeight="1" s="2885">
      <c r="A29" s="41" t="inlineStr">
        <is>
          <t>Insurance</t>
        </is>
      </c>
      <c r="B29" t="inlineStr">
        <is>
          <t> </t>
        </is>
      </c>
      <c r="C29" s="31" t="n"/>
      <c r="D29" s="41" t="inlineStr">
        <is>
          <t>Insurance</t>
        </is>
      </c>
      <c r="E29" s="3237">
        <f>SUMIFS('P&amp;Ls_Con'!#REF!,'P&amp;Ls_Con'!$AJ:$AJ,'P&amp;Ls_Con v2'!$A29)</f>
        <v/>
      </c>
      <c r="F29" s="3291">
        <f>E29/$AJ$2</f>
        <v/>
      </c>
      <c r="G29" s="3237">
        <f>SUMIFS('P&amp;Ls_Con'!#REF!,'P&amp;Ls_Con'!$AJ:$AJ,'P&amp;Ls_Con v2'!$A29)</f>
        <v/>
      </c>
      <c r="H29" s="3291">
        <f>G29/$AJ$2</f>
        <v/>
      </c>
      <c r="I29" s="3237">
        <f>SUMIFS('P&amp;Ls_Con'!#REF!,'P&amp;Ls_Con'!$AJ:$AJ,'P&amp;Ls_Con v2'!$A29)</f>
        <v/>
      </c>
      <c r="J29" s="3238">
        <f>I29/$AJ$2</f>
        <v/>
      </c>
      <c r="K29" s="3237">
        <f>SUMIFS('P&amp;Ls_Con'!#REF!,'P&amp;Ls_Con'!$AJ:$AJ,'P&amp;Ls_Con v2'!$A29)</f>
        <v/>
      </c>
      <c r="L29" s="3238">
        <f>K29/$AJ$2</f>
        <v/>
      </c>
      <c r="M29" s="3237">
        <f>SUMIFS('P&amp;Ls_Con'!G:G,'P&amp;Ls_Con'!$AJ:$AJ,'P&amp;Ls_Con v2'!$A29)</f>
        <v/>
      </c>
      <c r="N29" s="3238">
        <f>M29/$AJ$2</f>
        <v/>
      </c>
      <c r="O29" s="3237">
        <f>SUMIFS('P&amp;Ls_Con'!K:K,'P&amp;Ls_Con'!$AJ:$AJ,'P&amp;Ls_Con v2'!$A29)</f>
        <v/>
      </c>
      <c r="P29" s="3238">
        <f>O29/$AJ$2</f>
        <v/>
      </c>
      <c r="Q29" s="3237">
        <f>SUMIFS('P&amp;Ls_Con'!M:M,'P&amp;Ls_Con'!$AJ:$AJ,'P&amp;Ls_Con v2'!$A29)</f>
        <v/>
      </c>
      <c r="R29" s="3238">
        <f>Q29/$AJ$2</f>
        <v/>
      </c>
      <c r="S29" s="3237">
        <f>SUMIFS('P&amp;Ls_Con'!O:O,'P&amp;Ls_Con'!$AJ:$AJ,'P&amp;Ls_Con v2'!$A29)</f>
        <v/>
      </c>
      <c r="T29" s="3238">
        <f>S29/$AJ$2</f>
        <v/>
      </c>
      <c r="U29" s="3237">
        <f>SUMIFS('P&amp;Ls_Con'!Q:Q,'P&amp;Ls_Con'!$AJ:$AJ,'P&amp;Ls_Con v2'!$A29)</f>
        <v/>
      </c>
      <c r="V29" s="3238">
        <f>U29/$AJ$2</f>
        <v/>
      </c>
      <c r="W29" s="3237">
        <f>SUMIFS('P&amp;Ls_Con'!#REF!,'P&amp;Ls_Con'!$AJ:$AJ,'P&amp;Ls_Con v2'!$A29)</f>
        <v/>
      </c>
      <c r="X29" s="3238">
        <f>W29/$AJ$2</f>
        <v/>
      </c>
      <c r="Y29" s="3237">
        <f>SUMIFS('P&amp;Ls_Con'!#REF!,'P&amp;Ls_Con'!$AJ:$AJ,'P&amp;Ls_Con v2'!$A29)</f>
        <v/>
      </c>
      <c r="Z29" s="3238">
        <f>Y29/$AJ$2</f>
        <v/>
      </c>
      <c r="AA29" s="3237">
        <f>SUMIFS('P&amp;Ls_Con'!#REF!,'P&amp;Ls_Con'!$AJ:$AJ,'P&amp;Ls_Con v2'!$A29)</f>
        <v/>
      </c>
      <c r="AB29" s="3238">
        <f>AA29/$AJ$2</f>
        <v/>
      </c>
      <c r="AC29" s="3332" t="n"/>
      <c r="AD29" s="3237">
        <f>SUMIFS('P&amp;Ls_Con'!V:V,'P&amp;Ls_Con'!$AJ:$AJ,'P&amp;Ls_Con v2'!$A29)</f>
        <v/>
      </c>
      <c r="AE29" s="3238">
        <f>AD29/$AJ$2</f>
        <v/>
      </c>
      <c r="AF29" s="3237">
        <f>SUMIFS('P&amp;Ls_Con'!X:X,'P&amp;Ls_Con'!$AJ:$AJ,'P&amp;Ls_Con v2'!$A29)</f>
        <v/>
      </c>
      <c r="AG29" s="3238">
        <f>AF29/$AJ$2</f>
        <v/>
      </c>
      <c r="AH29" s="26" t="n"/>
      <c r="AI29" s="26" t="n"/>
      <c r="AJ29" s="1730">
        <f>SUMIFS('P&amp;Ls_Con'!$AC:$AC,'P&amp;Ls_Con'!$AJ:$AJ,'P&amp;Ls_Con v2'!$A29)</f>
        <v/>
      </c>
      <c r="AK29" s="1129" t="inlineStr">
        <is>
          <t>--&gt;  Increase to 3%</t>
        </is>
      </c>
      <c r="AM29" s="3193" t="n"/>
      <c r="AQ29" s="1130" t="n"/>
    </row>
    <row r="30" ht="14.1" customHeight="1" s="2885">
      <c r="A30" s="41" t="inlineStr">
        <is>
          <t>Real Estate Taxes</t>
        </is>
      </c>
      <c r="B30" t="inlineStr">
        <is>
          <t> </t>
        </is>
      </c>
      <c r="C30" s="31" t="n"/>
      <c r="D30" s="41" t="inlineStr">
        <is>
          <t>Real Estate Taxes</t>
        </is>
      </c>
      <c r="E30" s="3237">
        <f>SUMIFS('P&amp;Ls_Con'!#REF!,'P&amp;Ls_Con'!$AJ:$AJ,'P&amp;Ls_Con v2'!$A30)</f>
        <v/>
      </c>
      <c r="F30" s="3291">
        <f>E30/$AJ$2</f>
        <v/>
      </c>
      <c r="G30" s="3237">
        <f>SUMIFS('P&amp;Ls_Con'!#REF!,'P&amp;Ls_Con'!$AJ:$AJ,'P&amp;Ls_Con v2'!$A30)</f>
        <v/>
      </c>
      <c r="H30" s="3291">
        <f>G30/$AJ$2</f>
        <v/>
      </c>
      <c r="I30" s="3237">
        <f>SUMIFS('P&amp;Ls_Con'!#REF!,'P&amp;Ls_Con'!$AJ:$AJ,'P&amp;Ls_Con v2'!$A30)</f>
        <v/>
      </c>
      <c r="J30" s="3238">
        <f>I30/$AJ$2</f>
        <v/>
      </c>
      <c r="K30" s="3237">
        <f>SUMIFS('P&amp;Ls_Con'!#REF!,'P&amp;Ls_Con'!$AJ:$AJ,'P&amp;Ls_Con v2'!$A30)</f>
        <v/>
      </c>
      <c r="L30" s="3238">
        <f>K30/$AJ$2</f>
        <v/>
      </c>
      <c r="M30" s="3237">
        <f>SUMIFS('P&amp;Ls_Con'!G:G,'P&amp;Ls_Con'!$AJ:$AJ,'P&amp;Ls_Con v2'!$A30)</f>
        <v/>
      </c>
      <c r="N30" s="3238">
        <f>M30/$AJ$2</f>
        <v/>
      </c>
      <c r="O30" s="3237">
        <f>SUMIFS('P&amp;Ls_Con'!K:K,'P&amp;Ls_Con'!$AJ:$AJ,'P&amp;Ls_Con v2'!$A30)</f>
        <v/>
      </c>
      <c r="P30" s="3238">
        <f>O30/$AJ$2</f>
        <v/>
      </c>
      <c r="Q30" s="3237">
        <f>SUMIFS('P&amp;Ls_Con'!M:M,'P&amp;Ls_Con'!$AJ:$AJ,'P&amp;Ls_Con v2'!$A30)</f>
        <v/>
      </c>
      <c r="R30" s="3238">
        <f>Q30/$AJ$2</f>
        <v/>
      </c>
      <c r="S30" s="3237">
        <f>SUMIFS('P&amp;Ls_Con'!O:O,'P&amp;Ls_Con'!$AJ:$AJ,'P&amp;Ls_Con v2'!$A30)</f>
        <v/>
      </c>
      <c r="T30" s="3238">
        <f>S30/$AJ$2</f>
        <v/>
      </c>
      <c r="U30" s="3237">
        <f>SUMIFS('P&amp;Ls_Con'!Q:Q,'P&amp;Ls_Con'!$AJ:$AJ,'P&amp;Ls_Con v2'!$A30)</f>
        <v/>
      </c>
      <c r="V30" s="3238">
        <f>U30/$AJ$2</f>
        <v/>
      </c>
      <c r="W30" s="3237">
        <f>SUMIFS('P&amp;Ls_Con'!#REF!,'P&amp;Ls_Con'!$AJ:$AJ,'P&amp;Ls_Con v2'!$A30)</f>
        <v/>
      </c>
      <c r="X30" s="3238">
        <f>W30/$AJ$2</f>
        <v/>
      </c>
      <c r="Y30" s="3237">
        <f>SUMIFS('P&amp;Ls_Con'!#REF!,'P&amp;Ls_Con'!$AJ:$AJ,'P&amp;Ls_Con v2'!$A30)</f>
        <v/>
      </c>
      <c r="Z30" s="3238">
        <f>Y30/$AJ$2</f>
        <v/>
      </c>
      <c r="AA30" s="3237">
        <f>SUMIFS('P&amp;Ls_Con'!#REF!,'P&amp;Ls_Con'!$AJ:$AJ,'P&amp;Ls_Con v2'!$A30)</f>
        <v/>
      </c>
      <c r="AB30" s="3238">
        <f>AA30/$AJ$2</f>
        <v/>
      </c>
      <c r="AC30" s="3332" t="n"/>
      <c r="AD30" s="3237">
        <f>SUMIFS('P&amp;Ls_Con'!V:V,'P&amp;Ls_Con'!$AJ:$AJ,'P&amp;Ls_Con v2'!$A30)</f>
        <v/>
      </c>
      <c r="AE30" s="3238">
        <f>AD30/$AJ$2</f>
        <v/>
      </c>
      <c r="AF30" s="3237">
        <f>SUMIFS('P&amp;Ls_Con'!X:X,'P&amp;Ls_Con'!$AJ:$AJ,'P&amp;Ls_Con v2'!$A30)</f>
        <v/>
      </c>
      <c r="AG30" s="3238">
        <f>AF30/$AJ$2</f>
        <v/>
      </c>
      <c r="AH30" s="26" t="n"/>
      <c r="AI30" s="26" t="n"/>
      <c r="AJ30" s="1730">
        <f>SUMIFS('P&amp;Ls_Con'!$AC:$AC,'P&amp;Ls_Con'!$AJ:$AJ,'P&amp;Ls_Con v2'!$A30)</f>
        <v/>
      </c>
      <c r="AK30" s="1129" t="inlineStr">
        <is>
          <t>--&gt;  Increase to 3%</t>
        </is>
      </c>
      <c r="AM30" s="3193" t="n"/>
      <c r="AQ30" s="1130" t="n"/>
    </row>
    <row r="31" ht="14.1" customHeight="1" s="2885">
      <c r="A31" s="41" t="inlineStr">
        <is>
          <t>Miscellaneous Expense</t>
        </is>
      </c>
      <c r="B31" t="inlineStr">
        <is>
          <t> </t>
        </is>
      </c>
      <c r="C31" s="38" t="n"/>
      <c r="D31" s="41" t="inlineStr">
        <is>
          <t>Miscellaneous Expense</t>
        </is>
      </c>
      <c r="E31" s="3237">
        <f>SUMIFS('P&amp;Ls_Con'!#REF!,'P&amp;Ls_Con'!$AJ:$AJ,'P&amp;Ls_Con v2'!$A31)</f>
        <v/>
      </c>
      <c r="F31" s="3291">
        <f>E31/$AJ$2</f>
        <v/>
      </c>
      <c r="G31" s="3237">
        <f>SUMIFS('P&amp;Ls_Con'!#REF!,'P&amp;Ls_Con'!$AJ:$AJ,'P&amp;Ls_Con v2'!$A31)</f>
        <v/>
      </c>
      <c r="H31" s="3291">
        <f>G31/$AJ$2</f>
        <v/>
      </c>
      <c r="I31" s="3237">
        <f>SUMIFS('P&amp;Ls_Con'!#REF!,'P&amp;Ls_Con'!$AJ:$AJ,'P&amp;Ls_Con v2'!$A31)</f>
        <v/>
      </c>
      <c r="J31" s="3238">
        <f>I31/$AJ$2</f>
        <v/>
      </c>
      <c r="K31" s="3237">
        <f>SUMIFS('P&amp;Ls_Con'!#REF!,'P&amp;Ls_Con'!$AJ:$AJ,'P&amp;Ls_Con v2'!$A31)</f>
        <v/>
      </c>
      <c r="L31" s="3238">
        <f>K31/$AJ$2</f>
        <v/>
      </c>
      <c r="M31" s="3237">
        <f>SUMIFS('P&amp;Ls_Con'!G:G,'P&amp;Ls_Con'!$AJ:$AJ,'P&amp;Ls_Con v2'!$A31)</f>
        <v/>
      </c>
      <c r="N31" s="3238">
        <f>M31/$AJ$2</f>
        <v/>
      </c>
      <c r="O31" s="3237">
        <f>SUMIFS('P&amp;Ls_Con'!K:K,'P&amp;Ls_Con'!$AJ:$AJ,'P&amp;Ls_Con v2'!$A31)</f>
        <v/>
      </c>
      <c r="P31" s="3238">
        <f>O31/$AJ$2</f>
        <v/>
      </c>
      <c r="Q31" s="3237">
        <f>SUMIFS('P&amp;Ls_Con'!M:M,'P&amp;Ls_Con'!$AJ:$AJ,'P&amp;Ls_Con v2'!$A31)</f>
        <v/>
      </c>
      <c r="R31" s="3238">
        <f>Q31/$AJ$2</f>
        <v/>
      </c>
      <c r="S31" s="3237">
        <f>SUMIFS('P&amp;Ls_Con'!O:O,'P&amp;Ls_Con'!$AJ:$AJ,'P&amp;Ls_Con v2'!$A31)</f>
        <v/>
      </c>
      <c r="T31" s="3238">
        <f>S31/$AJ$2</f>
        <v/>
      </c>
      <c r="U31" s="3237">
        <f>SUMIFS('P&amp;Ls_Con'!Q:Q,'P&amp;Ls_Con'!$AJ:$AJ,'P&amp;Ls_Con v2'!$A31)</f>
        <v/>
      </c>
      <c r="V31" s="3238">
        <f>U31/$AJ$2</f>
        <v/>
      </c>
      <c r="W31" s="3237">
        <f>SUMIFS('P&amp;Ls_Con'!#REF!,'P&amp;Ls_Con'!$AJ:$AJ,'P&amp;Ls_Con v2'!$A31)</f>
        <v/>
      </c>
      <c r="X31" s="3238">
        <f>W31/$AJ$2</f>
        <v/>
      </c>
      <c r="Y31" s="3237">
        <f>SUMIFS('P&amp;Ls_Con'!#REF!,'P&amp;Ls_Con'!$AJ:$AJ,'P&amp;Ls_Con v2'!$A31)</f>
        <v/>
      </c>
      <c r="Z31" s="3238">
        <f>Y31/$AJ$2</f>
        <v/>
      </c>
      <c r="AA31" s="3237">
        <f>SUMIFS('P&amp;Ls_Con'!#REF!,'P&amp;Ls_Con'!$AJ:$AJ,'P&amp;Ls_Con v2'!$A31)</f>
        <v/>
      </c>
      <c r="AB31" s="3238">
        <f>AA31/$AJ$2</f>
        <v/>
      </c>
      <c r="AC31" s="3332" t="n"/>
      <c r="AD31" s="3237">
        <f>SUMIFS('P&amp;Ls_Con'!V:V,'P&amp;Ls_Con'!$AJ:$AJ,'P&amp;Ls_Con v2'!$A31)</f>
        <v/>
      </c>
      <c r="AE31" s="3238">
        <f>AD31/$AJ$2</f>
        <v/>
      </c>
      <c r="AF31" s="3237">
        <f>SUMIFS('P&amp;Ls_Con'!X:X,'P&amp;Ls_Con'!$AJ:$AJ,'P&amp;Ls_Con v2'!$A31)</f>
        <v/>
      </c>
      <c r="AG31" s="3238">
        <f>AF31/$AJ$2</f>
        <v/>
      </c>
      <c r="AH31" s="26" t="n"/>
      <c r="AI31" s="26" t="n"/>
      <c r="AJ31" s="1730">
        <f>SUMIFS('P&amp;Ls_Con'!$AC:$AC,'P&amp;Ls_Con'!$AJ:$AJ,'P&amp;Ls_Con v2'!$A31)</f>
        <v/>
      </c>
      <c r="AK31" s="1129" t="inlineStr">
        <is>
          <t>--&gt;  Increase to 3%</t>
        </is>
      </c>
      <c r="AM31" s="3193" t="n"/>
      <c r="AQ31" s="1130" t="n"/>
    </row>
    <row r="32" ht="14.1" customHeight="1" s="2885">
      <c r="A32" s="41" t="inlineStr">
        <is>
          <t>Non-Recoverable Expenses</t>
        </is>
      </c>
      <c r="B32" t="inlineStr">
        <is>
          <t> </t>
        </is>
      </c>
      <c r="C32" s="31" t="n"/>
      <c r="D32" s="41" t="inlineStr">
        <is>
          <t>Non-Recoverable Expenses</t>
        </is>
      </c>
      <c r="E32" s="3237">
        <f>SUMIFS('P&amp;Ls_Con'!#REF!,'P&amp;Ls_Con'!$AJ:$AJ,'P&amp;Ls_Con v2'!$A32)</f>
        <v/>
      </c>
      <c r="F32" s="3291">
        <f>E32/$AJ$2</f>
        <v/>
      </c>
      <c r="G32" s="3237">
        <f>SUMIFS('P&amp;Ls_Con'!#REF!,'P&amp;Ls_Con'!$AJ:$AJ,'P&amp;Ls_Con v2'!$A32)</f>
        <v/>
      </c>
      <c r="H32" s="3291">
        <f>G32/$AJ$2</f>
        <v/>
      </c>
      <c r="I32" s="3237">
        <f>SUMIFS('P&amp;Ls_Con'!#REF!,'P&amp;Ls_Con'!$AJ:$AJ,'P&amp;Ls_Con v2'!$A32)</f>
        <v/>
      </c>
      <c r="J32" s="3238">
        <f>I32/$AJ$2</f>
        <v/>
      </c>
      <c r="K32" s="3237">
        <f>SUMIFS('P&amp;Ls_Con'!#REF!,'P&amp;Ls_Con'!$AJ:$AJ,'P&amp;Ls_Con v2'!$A32)</f>
        <v/>
      </c>
      <c r="L32" s="3238">
        <f>K32/$AJ$2</f>
        <v/>
      </c>
      <c r="M32" s="3237">
        <f>SUMIFS('P&amp;Ls_Con'!G:G,'P&amp;Ls_Con'!$AJ:$AJ,'P&amp;Ls_Con v2'!$A32)</f>
        <v/>
      </c>
      <c r="N32" s="3238">
        <f>M32/$AJ$2</f>
        <v/>
      </c>
      <c r="O32" s="3237">
        <f>SUMIFS('P&amp;Ls_Con'!K:K,'P&amp;Ls_Con'!$AJ:$AJ,'P&amp;Ls_Con v2'!$A32)</f>
        <v/>
      </c>
      <c r="P32" s="3238">
        <f>O32/$AJ$2</f>
        <v/>
      </c>
      <c r="Q32" s="3237">
        <f>SUMIFS('P&amp;Ls_Con'!M:M,'P&amp;Ls_Con'!$AJ:$AJ,'P&amp;Ls_Con v2'!$A32)</f>
        <v/>
      </c>
      <c r="R32" s="3238">
        <f>Q32/$AJ$2</f>
        <v/>
      </c>
      <c r="S32" s="3237">
        <f>SUMIFS('P&amp;Ls_Con'!O:O,'P&amp;Ls_Con'!$AJ:$AJ,'P&amp;Ls_Con v2'!$A32)</f>
        <v/>
      </c>
      <c r="T32" s="3238">
        <f>S32/$AJ$2</f>
        <v/>
      </c>
      <c r="U32" s="3237">
        <f>SUMIFS('P&amp;Ls_Con'!Q:Q,'P&amp;Ls_Con'!$AJ:$AJ,'P&amp;Ls_Con v2'!$A32)</f>
        <v/>
      </c>
      <c r="V32" s="3238">
        <f>U32/$AJ$2</f>
        <v/>
      </c>
      <c r="W32" s="3237">
        <f>SUMIFS('P&amp;Ls_Con'!#REF!,'P&amp;Ls_Con'!$AJ:$AJ,'P&amp;Ls_Con v2'!$A32)</f>
        <v/>
      </c>
      <c r="X32" s="3238">
        <f>W32/$AJ$2</f>
        <v/>
      </c>
      <c r="Y32" s="3237">
        <f>SUMIFS('P&amp;Ls_Con'!#REF!,'P&amp;Ls_Con'!$AJ:$AJ,'P&amp;Ls_Con v2'!$A32)</f>
        <v/>
      </c>
      <c r="Z32" s="3238">
        <f>Y32/$AJ$2</f>
        <v/>
      </c>
      <c r="AA32" s="3237">
        <f>SUMIFS('P&amp;Ls_Con'!#REF!,'P&amp;Ls_Con'!$AJ:$AJ,'P&amp;Ls_Con v2'!$A32)</f>
        <v/>
      </c>
      <c r="AB32" s="3238">
        <f>AA32/$AJ$2</f>
        <v/>
      </c>
      <c r="AC32" s="3332" t="n"/>
      <c r="AD32" s="3237">
        <f>SUMIFS('P&amp;Ls_Con'!V:V,'P&amp;Ls_Con'!$AJ:$AJ,'P&amp;Ls_Con v2'!$A32)</f>
        <v/>
      </c>
      <c r="AE32" s="3238">
        <f>AD32/$AJ$2</f>
        <v/>
      </c>
      <c r="AF32" s="3237">
        <f>SUMIFS('P&amp;Ls_Con'!X:X,'P&amp;Ls_Con'!$AJ:$AJ,'P&amp;Ls_Con v2'!$A32)</f>
        <v/>
      </c>
      <c r="AG32" s="3238">
        <f>AF32/$AJ$2</f>
        <v/>
      </c>
      <c r="AH32" s="26" t="n"/>
      <c r="AI32" s="26" t="n"/>
      <c r="AJ32" s="1730">
        <f>SUMIFS('P&amp;Ls_Con'!$AC:$AC,'P&amp;Ls_Con'!$AJ:$AJ,'P&amp;Ls_Con v2'!$A32)</f>
        <v/>
      </c>
      <c r="AK32" s="1129" t="inlineStr">
        <is>
          <t>--&gt;  Increase to 3%</t>
        </is>
      </c>
      <c r="AM32" s="3193" t="n"/>
      <c r="AQ32" s="1130" t="n"/>
    </row>
    <row r="33" ht="14.1" customHeight="1" s="2885" thickBot="1">
      <c r="C33" s="236" t="n"/>
      <c r="D33" s="3258" t="inlineStr">
        <is>
          <t>Total Operating Expenses</t>
        </is>
      </c>
      <c r="E33" s="3259">
        <f>SUM(E23:E32)</f>
        <v/>
      </c>
      <c r="F33" s="3263">
        <f>E33/$AJ$2</f>
        <v/>
      </c>
      <c r="G33" s="3259">
        <f>SUM(G23:G32)</f>
        <v/>
      </c>
      <c r="H33" s="3263">
        <f>G33/$AJ$2</f>
        <v/>
      </c>
      <c r="I33" s="3259">
        <f>SUM(I23:I32)</f>
        <v/>
      </c>
      <c r="J33" s="3260">
        <f>I33/$AJ$2</f>
        <v/>
      </c>
      <c r="K33" s="3259">
        <f>SUM(K23:K32)</f>
        <v/>
      </c>
      <c r="L33" s="3260">
        <f>K33/$AJ$2</f>
        <v/>
      </c>
      <c r="M33" s="3259">
        <f>SUM(M23:M32)</f>
        <v/>
      </c>
      <c r="N33" s="3260">
        <f>M33/$AJ$2</f>
        <v/>
      </c>
      <c r="O33" s="3259">
        <f>SUM(O23:O32)</f>
        <v/>
      </c>
      <c r="P33" s="3260">
        <f>O33/$AJ$2</f>
        <v/>
      </c>
      <c r="Q33" s="3259">
        <f>SUM(Q23:Q32)</f>
        <v/>
      </c>
      <c r="R33" s="3260">
        <f>Q33/$AJ$2</f>
        <v/>
      </c>
      <c r="S33" s="3259">
        <f>SUM(S23:S32)</f>
        <v/>
      </c>
      <c r="T33" s="3260">
        <f>S33/$AJ$2</f>
        <v/>
      </c>
      <c r="U33" s="3259">
        <f>SUM(U23:U32)</f>
        <v/>
      </c>
      <c r="V33" s="3260">
        <f>U33/$AJ$2</f>
        <v/>
      </c>
      <c r="W33" s="3259">
        <f>SUM(W23:W32)</f>
        <v/>
      </c>
      <c r="X33" s="3260">
        <f>W33/$AJ$2</f>
        <v/>
      </c>
      <c r="Y33" s="3259">
        <f>SUM(Y23:Y32)</f>
        <v/>
      </c>
      <c r="Z33" s="3260">
        <f>Y33/$AJ$2</f>
        <v/>
      </c>
      <c r="AA33" s="3259">
        <f>SUM(AA23:AA32)</f>
        <v/>
      </c>
      <c r="AB33" s="3260">
        <f>AA33/$AJ$2</f>
        <v/>
      </c>
      <c r="AC33" s="3333" t="n"/>
      <c r="AD33" s="3259">
        <f>SUM(AD23:AD32)</f>
        <v/>
      </c>
      <c r="AE33" s="3260">
        <f>AD33/$AJ$2</f>
        <v/>
      </c>
      <c r="AF33" s="3259">
        <f>SUM(AF23:AF32)</f>
        <v/>
      </c>
      <c r="AG33" s="3260">
        <f>AF33/$AJ$2</f>
        <v/>
      </c>
      <c r="AH33" s="26" t="n"/>
      <c r="AI33" s="26" t="n"/>
      <c r="AM33" s="3193" t="n"/>
      <c r="AN33" s="1591" t="n"/>
      <c r="AO33" s="1591" t="n"/>
      <c r="AP33" s="1591" t="n"/>
    </row>
    <row r="34" hidden="1" outlineLevel="1" ht="14.1" customFormat="1" customHeight="1" s="168" thickTop="1">
      <c r="C34" s="166" t="n"/>
      <c r="D34" s="167" t="inlineStr">
        <is>
          <t>% Increase/(Decrease)</t>
        </is>
      </c>
      <c r="E34" s="3264">
        <f>IFERROR(E33/#REF!-1,"")</f>
        <v/>
      </c>
      <c r="F34" s="3270" t="n"/>
      <c r="G34" s="3264">
        <f>IFERROR(G33/#REF!-1,"")</f>
        <v/>
      </c>
      <c r="H34" s="3270" t="n"/>
      <c r="I34" s="3264">
        <f>IFERROR(I33/#REF!-1,"")</f>
        <v/>
      </c>
      <c r="J34" s="3265" t="n"/>
      <c r="K34" s="3264">
        <f>IFERROR(K33/#REF!-1,"")</f>
        <v/>
      </c>
      <c r="L34" s="3265" t="n"/>
      <c r="M34" s="3264">
        <f>IFERROR(M33/#REF!-1,"")</f>
        <v/>
      </c>
      <c r="N34" s="3265" t="n"/>
      <c r="O34" s="3264">
        <f>IFERROR(O33/#REF!-1,"")</f>
        <v/>
      </c>
      <c r="P34" s="3265" t="n"/>
      <c r="Q34" s="3264">
        <f>IFERROR(Q33/#REF!-1,"")</f>
        <v/>
      </c>
      <c r="R34" s="3265" t="n"/>
      <c r="S34" s="3264">
        <f>IFERROR(S33/#REF!-1,"")</f>
        <v/>
      </c>
      <c r="T34" s="3265" t="n"/>
      <c r="U34" s="3264">
        <f>IFERROR(U33/#REF!-1,"")</f>
        <v/>
      </c>
      <c r="V34" s="3265" t="n"/>
      <c r="W34" s="3264">
        <f>IFERROR(W33/#REF!-1,"")</f>
        <v/>
      </c>
      <c r="X34" s="3265" t="n"/>
      <c r="Y34" s="3264">
        <f>IFERROR(Y33/#REF!-1,"")</f>
        <v/>
      </c>
      <c r="Z34" s="3265" t="n"/>
      <c r="AA34" s="3264">
        <f>IFERROR(AA33/#REF!-1,"")</f>
        <v/>
      </c>
      <c r="AB34" s="3265" t="n"/>
      <c r="AC34" s="3334" t="n"/>
      <c r="AD34" s="3264">
        <f>AD33/M33-1</f>
        <v/>
      </c>
      <c r="AE34" s="3265" t="n"/>
      <c r="AF34" s="3264">
        <f>AF33/O33-1</f>
        <v/>
      </c>
      <c r="AG34" s="3265" t="n"/>
      <c r="AH34" s="52" t="n"/>
      <c r="AI34" s="52" t="n"/>
      <c r="AM34" s="3193" t="n"/>
    </row>
    <row r="35" collapsed="1" ht="14.1" customHeight="1" s="2885" thickTop="1">
      <c r="C35" s="36" t="n"/>
      <c r="D35" s="42" t="n"/>
      <c r="E35" s="3237" t="n"/>
      <c r="F35" s="3291" t="n"/>
      <c r="G35" s="3237" t="n"/>
      <c r="H35" s="3291" t="n"/>
      <c r="I35" s="3237" t="n"/>
      <c r="J35" s="3238" t="n"/>
      <c r="K35" s="3237" t="n"/>
      <c r="L35" s="3238" t="n"/>
      <c r="M35" s="3237" t="n"/>
      <c r="N35" s="3238" t="n"/>
      <c r="O35" s="3237" t="n"/>
      <c r="P35" s="3238" t="n"/>
      <c r="Q35" s="3237" t="n"/>
      <c r="R35" s="3238" t="n"/>
      <c r="S35" s="3237" t="n"/>
      <c r="T35" s="3238" t="n"/>
      <c r="U35" s="3237" t="n"/>
      <c r="V35" s="3238" t="n"/>
      <c r="W35" s="3237" t="n"/>
      <c r="X35" s="3238" t="n"/>
      <c r="Y35" s="3237" t="n"/>
      <c r="Z35" s="3238" t="n"/>
      <c r="AA35" s="3237" t="n"/>
      <c r="AB35" s="3238" t="n"/>
      <c r="AC35" s="3332" t="n"/>
      <c r="AD35" s="3237" t="n"/>
      <c r="AE35" s="3238" t="n"/>
      <c r="AF35" s="1056" t="n"/>
      <c r="AG35" s="3238" t="n"/>
      <c r="AH35" s="26" t="n"/>
      <c r="AI35" s="26" t="n"/>
      <c r="AJ35" s="616">
        <f>SUM(AJ26:AJ32,AJ23:AJ24)=SUM('P&amp;Ls_Con'!#REF!,'P&amp;Ls_Con'!#REF!)</f>
        <v/>
      </c>
      <c r="AM35" s="3193" t="n"/>
    </row>
    <row r="36" ht="14.1" customHeight="1" s="2885" thickBot="1">
      <c r="C36" s="3292" t="n"/>
      <c r="D36" s="3292" t="inlineStr">
        <is>
          <t>Net Operating Income</t>
        </is>
      </c>
      <c r="E36" s="3293">
        <f>E19-E33</f>
        <v/>
      </c>
      <c r="F36" s="3296">
        <f>E36/$AJ$2</f>
        <v/>
      </c>
      <c r="G36" s="3293">
        <f>G19-G33</f>
        <v/>
      </c>
      <c r="H36" s="3296">
        <f>G36/$AJ$2</f>
        <v/>
      </c>
      <c r="I36" s="3293">
        <f>I19-I33</f>
        <v/>
      </c>
      <c r="J36" s="3295">
        <f>I36/$AJ$2</f>
        <v/>
      </c>
      <c r="K36" s="3293">
        <f>K19-K33</f>
        <v/>
      </c>
      <c r="L36" s="3295">
        <f>K36/$AJ$2</f>
        <v/>
      </c>
      <c r="M36" s="3293">
        <f>M19-M33</f>
        <v/>
      </c>
      <c r="N36" s="3295">
        <f>M36/$AJ$2</f>
        <v/>
      </c>
      <c r="O36" s="3293">
        <f>O19-O33</f>
        <v/>
      </c>
      <c r="P36" s="3295">
        <f>O36/$AJ$2</f>
        <v/>
      </c>
      <c r="Q36" s="3293">
        <f>Q19-Q33</f>
        <v/>
      </c>
      <c r="R36" s="3295">
        <f>Q36/$AJ$2</f>
        <v/>
      </c>
      <c r="S36" s="3293">
        <f>S19-S33</f>
        <v/>
      </c>
      <c r="T36" s="3295">
        <f>S36/$AJ$2</f>
        <v/>
      </c>
      <c r="U36" s="3293">
        <f>U19-U33</f>
        <v/>
      </c>
      <c r="V36" s="3295">
        <f>U36/$AJ$2</f>
        <v/>
      </c>
      <c r="W36" s="3293">
        <f>W19-W33</f>
        <v/>
      </c>
      <c r="X36" s="3295">
        <f>W36/$AJ$2</f>
        <v/>
      </c>
      <c r="Y36" s="3293">
        <f>Y19-Y33</f>
        <v/>
      </c>
      <c r="Z36" s="3295">
        <f>Y36/$AJ$2</f>
        <v/>
      </c>
      <c r="AA36" s="3293">
        <f>AA19-AA33</f>
        <v/>
      </c>
      <c r="AB36" s="3295">
        <f>AA36/$AJ$2</f>
        <v/>
      </c>
      <c r="AC36" s="3333" t="n"/>
      <c r="AD36" s="3293">
        <f>AD19-AD33</f>
        <v/>
      </c>
      <c r="AE36" s="3295">
        <f>AD36/$AJ$2</f>
        <v/>
      </c>
      <c r="AF36" s="3293">
        <f>AF19-AF33</f>
        <v/>
      </c>
      <c r="AG36" s="3295">
        <f>AF36/$AJ$2</f>
        <v/>
      </c>
      <c r="AH36" s="26" t="n"/>
      <c r="AI36" s="26" t="n"/>
      <c r="AM36" s="3193" t="n"/>
    </row>
    <row r="37" outlineLevel="1" ht="14.1" customFormat="1" customHeight="1" s="168" thickTop="1">
      <c r="C37" s="166" t="n"/>
      <c r="D37" s="167" t="inlineStr">
        <is>
          <t>% Increase/(Decrease)</t>
        </is>
      </c>
      <c r="E37" s="3264">
        <f>IFERROR(E36/#REF!-1,"")</f>
        <v/>
      </c>
      <c r="F37" s="3270" t="n"/>
      <c r="G37" s="3264">
        <f>IFERROR(G36/#REF!-1,"")</f>
        <v/>
      </c>
      <c r="H37" s="3270" t="n"/>
      <c r="I37" s="3264">
        <f>IFERROR(I36/#REF!-1,"")</f>
        <v/>
      </c>
      <c r="J37" s="3265" t="n"/>
      <c r="K37" s="3264">
        <f>IFERROR(K36/#REF!-1,"")</f>
        <v/>
      </c>
      <c r="L37" s="3265" t="n"/>
      <c r="M37" s="3264">
        <f>IFERROR(M36/#REF!-1,"")</f>
        <v/>
      </c>
      <c r="N37" s="3265" t="n"/>
      <c r="O37" s="3264">
        <f>IFERROR(O36/#REF!-1,"")</f>
        <v/>
      </c>
      <c r="P37" s="3265" t="n"/>
      <c r="Q37" s="3264">
        <f>IFERROR(Q36/#REF!-1,"")</f>
        <v/>
      </c>
      <c r="R37" s="3265" t="n"/>
      <c r="S37" s="3264">
        <f>IFERROR(S36/#REF!-1,"")</f>
        <v/>
      </c>
      <c r="T37" s="3265" t="n"/>
      <c r="U37" s="3264">
        <f>IFERROR(U36/#REF!-1,"")</f>
        <v/>
      </c>
      <c r="V37" s="3265" t="n"/>
      <c r="W37" s="3264">
        <f>IFERROR(W36/#REF!-1,"")</f>
        <v/>
      </c>
      <c r="X37" s="3265" t="n"/>
      <c r="Y37" s="3264">
        <f>IFERROR(Y36/#REF!-1,"")</f>
        <v/>
      </c>
      <c r="Z37" s="3265" t="n"/>
      <c r="AA37" s="3264">
        <f>IFERROR(AA36/#REF!-1,"")</f>
        <v/>
      </c>
      <c r="AB37" s="3265" t="n"/>
      <c r="AC37" s="3334" t="n"/>
      <c r="AD37" s="3264">
        <f>AD36/K36-1</f>
        <v/>
      </c>
      <c r="AE37" s="3265" t="n"/>
      <c r="AF37" s="3264">
        <f>AF36/O36-1</f>
        <v/>
      </c>
      <c r="AG37" s="3265" t="n"/>
      <c r="AH37" s="52" t="n"/>
      <c r="AI37" s="52" t="n"/>
    </row>
    <row r="38" outlineLevel="1" collapsed="1" ht="14.1" customHeight="1" s="2885">
      <c r="E38" s="3271" t="n"/>
      <c r="F38" s="3186" t="n"/>
      <c r="G38" s="3271" t="n"/>
      <c r="H38" s="3186" t="n"/>
      <c r="I38" s="3271" t="n"/>
      <c r="J38" s="3272" t="n"/>
      <c r="K38" s="3271" t="n"/>
      <c r="L38" s="3272" t="n"/>
      <c r="M38" s="3271" t="n"/>
      <c r="N38" s="3272" t="n"/>
      <c r="O38" s="3271" t="n"/>
      <c r="P38" s="3272" t="n"/>
      <c r="Q38" s="3271" t="n"/>
      <c r="R38" s="3272" t="n"/>
      <c r="S38" s="3271" t="n"/>
      <c r="T38" s="3272" t="n"/>
      <c r="U38" s="3271" t="n"/>
      <c r="V38" s="3272" t="n"/>
      <c r="W38" s="3271" t="n"/>
      <c r="X38" s="3272" t="n"/>
      <c r="Y38" s="3271" t="n"/>
      <c r="Z38" s="3272" t="n"/>
      <c r="AA38" s="3271" t="n"/>
      <c r="AB38" s="3272" t="n"/>
      <c r="AC38" s="3335" t="n"/>
      <c r="AD38" s="3271" t="n"/>
      <c r="AE38" s="3272" t="n"/>
      <c r="AF38" s="3271" t="n"/>
      <c r="AG38" s="3272" t="n"/>
    </row>
    <row r="39" outlineLevel="1" ht="14.1" customHeight="1" s="2885">
      <c r="C39" s="2643" t="n"/>
      <c r="D39" s="35" t="inlineStr">
        <is>
          <t>Leasing Cost:</t>
        </is>
      </c>
      <c r="E39" s="3277" t="n"/>
      <c r="F39" s="3282" t="n"/>
      <c r="G39" s="3277" t="n"/>
      <c r="H39" s="3282" t="n"/>
      <c r="I39" s="3277" t="n"/>
      <c r="J39" s="3278" t="n"/>
      <c r="K39" s="3277" t="n"/>
      <c r="L39" s="3278" t="n"/>
      <c r="M39" s="3277" t="n"/>
      <c r="N39" s="3278" t="n"/>
      <c r="O39" s="3277" t="n"/>
      <c r="P39" s="3278" t="n"/>
      <c r="Q39" s="3277" t="n"/>
      <c r="R39" s="3278" t="n"/>
      <c r="S39" s="3277" t="n"/>
      <c r="T39" s="3278" t="n"/>
      <c r="U39" s="3277" t="n"/>
      <c r="V39" s="3278" t="n"/>
      <c r="W39" s="3277" t="n"/>
      <c r="X39" s="3278" t="n"/>
      <c r="Y39" s="3277" t="n"/>
      <c r="Z39" s="3278" t="n"/>
      <c r="AA39" s="3277" t="n"/>
      <c r="AB39" s="3278" t="n"/>
      <c r="AC39" s="3333" t="n"/>
      <c r="AD39" s="3277" t="n"/>
      <c r="AE39" s="3278" t="n"/>
      <c r="AF39" s="3277" t="n"/>
      <c r="AG39" s="3278" t="n"/>
      <c r="AH39" s="26" t="n"/>
      <c r="AI39" s="26" t="n"/>
    </row>
    <row r="40" outlineLevel="1" ht="14.1" customHeight="1" s="2885">
      <c r="C40" s="38" t="n"/>
      <c r="D40" s="41" t="inlineStr">
        <is>
          <t>Tenant Improvements</t>
        </is>
      </c>
      <c r="E40" s="3237">
        <f>SUMIFS(#REF!,#REF!,'P&amp;Ls_Con v2'!$D40)</f>
        <v/>
      </c>
      <c r="F40" s="3291">
        <f>E40/$AJ$2</f>
        <v/>
      </c>
      <c r="G40" s="3237">
        <f>SUMIFS(#REF!,#REF!,'P&amp;Ls_Con v2'!$D40)</f>
        <v/>
      </c>
      <c r="H40" s="3291">
        <f>G40/$AJ$2</f>
        <v/>
      </c>
      <c r="I40" s="3237">
        <f>SUMIFS(#REF!,#REF!,'P&amp;Ls_Con v2'!$D40)</f>
        <v/>
      </c>
      <c r="J40" s="3238">
        <f>I40/$AJ$2</f>
        <v/>
      </c>
      <c r="K40" s="3237">
        <f>SUMIFS(#REF!,#REF!,'P&amp;Ls_Con v2'!$D40)</f>
        <v/>
      </c>
      <c r="L40" s="3238">
        <f>K40/$AJ$2</f>
        <v/>
      </c>
      <c r="M40" s="3237">
        <f>SUMIFS(#REF!,#REF!,'P&amp;Ls_Con v2'!$D40)</f>
        <v/>
      </c>
      <c r="N40" s="3238">
        <f>M40/$AJ$2</f>
        <v/>
      </c>
      <c r="O40" s="3237">
        <f>SUMIFS(#REF!,#REF!,'P&amp;Ls_Con v2'!$D40)</f>
        <v/>
      </c>
      <c r="P40" s="3238">
        <f>O40/$AJ$2</f>
        <v/>
      </c>
      <c r="Q40" s="3237">
        <f>SUMIFS(#REF!,#REF!,'P&amp;Ls_Con v2'!$D40)</f>
        <v/>
      </c>
      <c r="R40" s="3238">
        <f>Q40/$AJ$2</f>
        <v/>
      </c>
      <c r="S40" s="3237">
        <f>SUMIFS(#REF!,#REF!,'P&amp;Ls_Con v2'!$D40)</f>
        <v/>
      </c>
      <c r="T40" s="3238">
        <f>S40/$AJ$2</f>
        <v/>
      </c>
      <c r="U40" s="3237">
        <f>SUMIFS(#REF!,#REF!,'P&amp;Ls_Con v2'!$D40)</f>
        <v/>
      </c>
      <c r="V40" s="3238">
        <f>U40/$AJ$2</f>
        <v/>
      </c>
      <c r="W40" s="3237">
        <f>SUMIFS(#REF!,#REF!,'P&amp;Ls_Con v2'!$D40)</f>
        <v/>
      </c>
      <c r="X40" s="3238">
        <f>W40/$AJ$2</f>
        <v/>
      </c>
      <c r="Y40" s="3237">
        <f>SUMIFS(#REF!,#REF!,'P&amp;Ls_Con v2'!$D40)</f>
        <v/>
      </c>
      <c r="Z40" s="3238">
        <f>Y40/$AJ$2</f>
        <v/>
      </c>
      <c r="AA40" s="3237">
        <f>SUMIFS(#REF!,#REF!,'P&amp;Ls_Con v2'!$D40)</f>
        <v/>
      </c>
      <c r="AB40" s="3238">
        <f>AA40/$AJ$2</f>
        <v/>
      </c>
      <c r="AC40" s="3332" t="n"/>
      <c r="AD40" s="3237">
        <f>SUMIFS('Cash flow'!$C$12:$C$57,'Cash flow'!$A$12:$A$58,'P&amp;Ls_Con v2'!D40)</f>
        <v/>
      </c>
      <c r="AE40" s="3238">
        <f>AD40/$AJ$2</f>
        <v/>
      </c>
      <c r="AF40" s="3237">
        <f>SUMIFS('Cash flow'!$E$12:$E$57,'Cash flow'!$A$12:$A$58,'P&amp;Ls_Con v2'!D40)</f>
        <v/>
      </c>
      <c r="AG40" s="3238">
        <f>AF40/$AJ$2</f>
        <v/>
      </c>
      <c r="AH40" s="26" t="n"/>
      <c r="AI40" s="26" t="n"/>
    </row>
    <row r="41" outlineLevel="1" ht="14.1" customHeight="1" s="2885">
      <c r="C41" s="38" t="n"/>
      <c r="D41" s="41" t="inlineStr">
        <is>
          <t>Leasing Commissions</t>
        </is>
      </c>
      <c r="E41" s="3237">
        <f>SUMIFS(#REF!,#REF!,'P&amp;Ls_Con v2'!$D41)</f>
        <v/>
      </c>
      <c r="F41" s="3291">
        <f>E41/$AJ$2</f>
        <v/>
      </c>
      <c r="G41" s="3237">
        <f>SUMIFS(#REF!,#REF!,'P&amp;Ls_Con v2'!$D41)</f>
        <v/>
      </c>
      <c r="H41" s="3291">
        <f>G41/$AJ$2</f>
        <v/>
      </c>
      <c r="I41" s="3237">
        <f>SUMIFS(#REF!,#REF!,'P&amp;Ls_Con v2'!$D41)</f>
        <v/>
      </c>
      <c r="J41" s="3238">
        <f>I41/$AJ$2</f>
        <v/>
      </c>
      <c r="K41" s="3237">
        <f>SUMIFS(#REF!,#REF!,'P&amp;Ls_Con v2'!$D41)</f>
        <v/>
      </c>
      <c r="L41" s="3238">
        <f>K41/$AJ$2</f>
        <v/>
      </c>
      <c r="M41" s="3237">
        <f>SUMIFS(#REF!,#REF!,'P&amp;Ls_Con v2'!$D41)</f>
        <v/>
      </c>
      <c r="N41" s="3238">
        <f>M41/$AJ$2</f>
        <v/>
      </c>
      <c r="O41" s="3237">
        <f>SUMIFS(#REF!,#REF!,'P&amp;Ls_Con v2'!$D41)</f>
        <v/>
      </c>
      <c r="P41" s="3238">
        <f>O41/$AJ$2</f>
        <v/>
      </c>
      <c r="Q41" s="3237">
        <f>SUMIFS(#REF!,#REF!,'P&amp;Ls_Con v2'!$D41)</f>
        <v/>
      </c>
      <c r="R41" s="3238">
        <f>Q41/$AJ$2</f>
        <v/>
      </c>
      <c r="S41" s="3237">
        <f>SUMIFS(#REF!,#REF!,'P&amp;Ls_Con v2'!$D41)</f>
        <v/>
      </c>
      <c r="T41" s="3238">
        <f>S41/$AJ$2</f>
        <v/>
      </c>
      <c r="U41" s="3237">
        <f>SUMIFS(#REF!,#REF!,'P&amp;Ls_Con v2'!$D41)</f>
        <v/>
      </c>
      <c r="V41" s="3238">
        <f>U41/$AJ$2</f>
        <v/>
      </c>
      <c r="W41" s="3237">
        <f>SUMIFS(#REF!,#REF!,'P&amp;Ls_Con v2'!$D41)</f>
        <v/>
      </c>
      <c r="X41" s="3238">
        <f>W41/$AJ$2</f>
        <v/>
      </c>
      <c r="Y41" s="3237">
        <f>SUMIFS(#REF!,#REF!,'P&amp;Ls_Con v2'!$D41)</f>
        <v/>
      </c>
      <c r="Z41" s="3238">
        <f>Y41/$AJ$2</f>
        <v/>
      </c>
      <c r="AA41" s="3237">
        <f>SUMIFS(#REF!,#REF!,'P&amp;Ls_Con v2'!$D41)</f>
        <v/>
      </c>
      <c r="AB41" s="3238">
        <f>AA41/$AJ$2</f>
        <v/>
      </c>
      <c r="AC41" s="3332" t="n"/>
      <c r="AD41" s="3237">
        <f>SUMIFS('Cash flow'!$C$12:$C$57,'Cash flow'!$A$12:$A$58,'P&amp;Ls_Con v2'!D41)</f>
        <v/>
      </c>
      <c r="AE41" s="3238">
        <f>AD41/$AJ$2</f>
        <v/>
      </c>
      <c r="AF41" s="3237">
        <f>SUMIFS('Cash flow'!$E$12:$E$57,'Cash flow'!$A$12:$A$58,'P&amp;Ls_Con v2'!D41)</f>
        <v/>
      </c>
      <c r="AG41" s="3238">
        <f>AF41/$AJ$2</f>
        <v/>
      </c>
      <c r="AH41" s="26" t="n"/>
      <c r="AI41" s="26" t="n"/>
    </row>
    <row r="42" outlineLevel="1" ht="14.1" customHeight="1" s="2885">
      <c r="C42" s="36" t="n"/>
      <c r="D42" s="33" t="inlineStr">
        <is>
          <t>Total Leasing Costs</t>
        </is>
      </c>
      <c r="E42" s="3246">
        <f>SUM(E40:E41)</f>
        <v/>
      </c>
      <c r="F42" s="3252">
        <f>E42/$AJ$2</f>
        <v/>
      </c>
      <c r="G42" s="3246">
        <f>SUM(G40:G41)</f>
        <v/>
      </c>
      <c r="H42" s="3252">
        <f>G42/$AJ$2</f>
        <v/>
      </c>
      <c r="I42" s="3246">
        <f>SUM(I40:I41)</f>
        <v/>
      </c>
      <c r="J42" s="3247">
        <f>I42/$AJ$2</f>
        <v/>
      </c>
      <c r="K42" s="3246">
        <f>SUM(K40:K41)</f>
        <v/>
      </c>
      <c r="L42" s="3247">
        <f>K42/$AJ$2</f>
        <v/>
      </c>
      <c r="M42" s="3246">
        <f>SUM(M40:M41)</f>
        <v/>
      </c>
      <c r="N42" s="3247">
        <f>M42/$AJ$2</f>
        <v/>
      </c>
      <c r="O42" s="3246">
        <f>SUM(O40:O41)</f>
        <v/>
      </c>
      <c r="P42" s="3247">
        <f>O42/$AJ$2</f>
        <v/>
      </c>
      <c r="Q42" s="3246">
        <f>SUM(Q40:Q41)</f>
        <v/>
      </c>
      <c r="R42" s="3247">
        <f>Q42/$AJ$2</f>
        <v/>
      </c>
      <c r="S42" s="3246">
        <f>SUM(S40:S41)</f>
        <v/>
      </c>
      <c r="T42" s="3247">
        <f>S42/$AJ$2</f>
        <v/>
      </c>
      <c r="U42" s="3246">
        <f>SUM(U40:U41)</f>
        <v/>
      </c>
      <c r="V42" s="3247">
        <f>U42/$AJ$2</f>
        <v/>
      </c>
      <c r="W42" s="3246">
        <f>SUM(W40:W41)</f>
        <v/>
      </c>
      <c r="X42" s="3247">
        <f>W42/$AJ$2</f>
        <v/>
      </c>
      <c r="Y42" s="3246">
        <f>SUM(Y40:Y41)</f>
        <v/>
      </c>
      <c r="Z42" s="3247">
        <f>Y42/$AJ$2</f>
        <v/>
      </c>
      <c r="AA42" s="3246">
        <f>SUM(AA40:AA41)</f>
        <v/>
      </c>
      <c r="AB42" s="3247">
        <f>AA42/$AJ$2</f>
        <v/>
      </c>
      <c r="AC42" s="3333" t="n"/>
      <c r="AD42" s="3246">
        <f>SUM(AD40:AD41)</f>
        <v/>
      </c>
      <c r="AE42" s="3247">
        <f>AD42/$AJ$2</f>
        <v/>
      </c>
      <c r="AF42" s="3246">
        <f>SUM(AF40:AF41)</f>
        <v/>
      </c>
      <c r="AG42" s="3247">
        <f>AF42/$AJ$2</f>
        <v/>
      </c>
      <c r="AH42" s="26" t="n"/>
      <c r="AI42" s="26" t="n"/>
    </row>
    <row r="43" outlineLevel="1" ht="14.1" customHeight="1" s="2885">
      <c r="C43" s="38" t="n"/>
      <c r="D43" s="3297" t="n"/>
      <c r="E43" s="3277" t="n"/>
      <c r="F43" s="3282" t="n"/>
      <c r="G43" s="3277" t="n"/>
      <c r="H43" s="3282" t="n"/>
      <c r="I43" s="3277" t="n"/>
      <c r="J43" s="3278" t="n"/>
      <c r="K43" s="3277" t="n"/>
      <c r="L43" s="3278" t="n"/>
      <c r="M43" s="3277" t="n"/>
      <c r="N43" s="3278" t="n"/>
      <c r="O43" s="3277" t="n"/>
      <c r="P43" s="3278" t="n"/>
      <c r="Q43" s="3277" t="n"/>
      <c r="R43" s="3278" t="n"/>
      <c r="S43" s="3277" t="n"/>
      <c r="T43" s="3278" t="n"/>
      <c r="U43" s="3277" t="n"/>
      <c r="V43" s="3278" t="n"/>
      <c r="W43" s="3277" t="n"/>
      <c r="X43" s="3278" t="n"/>
      <c r="Y43" s="3277" t="n"/>
      <c r="Z43" s="3278" t="n"/>
      <c r="AA43" s="3277" t="n"/>
      <c r="AB43" s="3278" t="n"/>
      <c r="AC43" s="3333" t="n"/>
      <c r="AD43" s="3277" t="n"/>
      <c r="AE43" s="3278" t="n"/>
      <c r="AF43" s="3277" t="n"/>
      <c r="AG43" s="3278" t="n"/>
      <c r="AH43" s="26" t="n"/>
      <c r="AI43" s="26" t="n"/>
    </row>
    <row r="44" outlineLevel="1" ht="14.1" customHeight="1" s="2885">
      <c r="C44" s="2643" t="n"/>
      <c r="D44" s="35" t="inlineStr">
        <is>
          <t>Capital Expenditures:</t>
        </is>
      </c>
      <c r="E44" s="3277" t="n"/>
      <c r="F44" s="3282" t="n"/>
      <c r="G44" s="3277" t="n"/>
      <c r="H44" s="3282" t="n"/>
      <c r="I44" s="3237" t="n"/>
      <c r="J44" s="3238" t="n"/>
      <c r="K44" s="3237" t="n"/>
      <c r="L44" s="3238" t="n"/>
      <c r="M44" s="3237" t="n"/>
      <c r="N44" s="3238" t="n"/>
      <c r="O44" s="3237" t="n"/>
      <c r="P44" s="3238" t="n"/>
      <c r="Q44" s="3237" t="n"/>
      <c r="R44" s="3238" t="n"/>
      <c r="S44" s="3237" t="n"/>
      <c r="T44" s="3238" t="n"/>
      <c r="U44" s="3237" t="n"/>
      <c r="V44" s="3238" t="n"/>
      <c r="W44" s="3237" t="n"/>
      <c r="X44" s="3238" t="n"/>
      <c r="Y44" s="3237" t="n"/>
      <c r="Z44" s="3238" t="n"/>
      <c r="AA44" s="3237" t="n"/>
      <c r="AB44" s="3238" t="n"/>
      <c r="AC44" s="3333" t="n"/>
      <c r="AD44" s="3277" t="n"/>
      <c r="AE44" s="3278" t="n"/>
      <c r="AF44" s="3277" t="n"/>
      <c r="AG44" s="3278" t="n"/>
      <c r="AH44" s="26" t="n"/>
      <c r="AI44" s="26" t="n"/>
    </row>
    <row r="45" outlineLevel="1" ht="14.1" customHeight="1" s="2885">
      <c r="C45" s="38" t="n"/>
      <c r="D45" s="41" t="inlineStr">
        <is>
          <t>Capital Reserves</t>
        </is>
      </c>
      <c r="E45" s="3237">
        <f>SUMIFS(#REF!,#REF!,'P&amp;Ls_Con v2'!$D45)</f>
        <v/>
      </c>
      <c r="F45" s="3291">
        <f>E45/$AJ$2</f>
        <v/>
      </c>
      <c r="G45" s="3237">
        <f>SUMIFS(#REF!,#REF!,'P&amp;Ls_Con v2'!$D45)</f>
        <v/>
      </c>
      <c r="H45" s="3291">
        <f>G45/$AJ$2</f>
        <v/>
      </c>
      <c r="I45" s="3237">
        <f>SUMIFS(#REF!,#REF!,'P&amp;Ls_Con v2'!$D45)</f>
        <v/>
      </c>
      <c r="J45" s="3238">
        <f>I45/$AJ$2</f>
        <v/>
      </c>
      <c r="K45" s="3237">
        <f>SUMIFS(#REF!,#REF!,'P&amp;Ls_Con v2'!$D45)</f>
        <v/>
      </c>
      <c r="L45" s="3238">
        <f>K45/$AJ$2</f>
        <v/>
      </c>
      <c r="M45" s="3237">
        <f>SUMIFS(#REF!,#REF!,'P&amp;Ls_Con v2'!$D45)</f>
        <v/>
      </c>
      <c r="N45" s="3238">
        <f>M45/$AJ$2</f>
        <v/>
      </c>
      <c r="O45" s="3237">
        <f>SUMIFS(#REF!,#REF!,'P&amp;Ls_Con v2'!$D45)</f>
        <v/>
      </c>
      <c r="P45" s="3238">
        <f>O45/$AJ$2</f>
        <v/>
      </c>
      <c r="Q45" s="3237">
        <f>SUMIFS(#REF!,#REF!,'P&amp;Ls_Con v2'!$D45)</f>
        <v/>
      </c>
      <c r="R45" s="3238">
        <f>Q45/$AJ$2</f>
        <v/>
      </c>
      <c r="S45" s="3237">
        <f>SUMIFS(#REF!,#REF!,'P&amp;Ls_Con v2'!$D45)</f>
        <v/>
      </c>
      <c r="T45" s="3238">
        <f>S45/$AJ$2</f>
        <v/>
      </c>
      <c r="U45" s="3237">
        <f>SUMIFS(#REF!,#REF!,'P&amp;Ls_Con v2'!$D45)</f>
        <v/>
      </c>
      <c r="V45" s="3238">
        <f>U45/$AJ$2</f>
        <v/>
      </c>
      <c r="W45" s="3237">
        <f>SUMIFS(#REF!,#REF!,'P&amp;Ls_Con v2'!$D45)</f>
        <v/>
      </c>
      <c r="X45" s="3238">
        <f>W45/$AJ$2</f>
        <v/>
      </c>
      <c r="Y45" s="3237">
        <f>SUMIFS(#REF!,#REF!,'P&amp;Ls_Con v2'!$D45)</f>
        <v/>
      </c>
      <c r="Z45" s="3238">
        <f>Y45/$AJ$2</f>
        <v/>
      </c>
      <c r="AA45" s="3237">
        <f>SUMIFS(#REF!,#REF!,'P&amp;Ls_Con v2'!$D45)</f>
        <v/>
      </c>
      <c r="AB45" s="3238">
        <f>AA45/$AJ$2</f>
        <v/>
      </c>
      <c r="AC45" s="3332" t="n"/>
      <c r="AD45" s="3237">
        <f>SUMIFS('Cash flow'!$C$12:$C$57,'Cash flow'!$A$12:$A$58,'P&amp;Ls_Con v2'!D45)</f>
        <v/>
      </c>
      <c r="AE45" s="3238">
        <f>AD45/$AJ$2</f>
        <v/>
      </c>
      <c r="AF45" s="3237">
        <f>SUMIFS('Cash flow'!$E$12:$E$57,'Cash flow'!$A$12:$A$58,'P&amp;Ls_Con v2'!D45)</f>
        <v/>
      </c>
      <c r="AG45" s="3238">
        <f>AF45/$AJ$2</f>
        <v/>
      </c>
      <c r="AH45" s="26" t="n"/>
      <c r="AI45" s="26" t="n"/>
      <c r="AJ45" s="3355">
        <f>Global!$N$45</f>
        <v/>
      </c>
      <c r="AK45" s="1129" t="inlineStr">
        <is>
          <t>--&gt; Assumed CapEx per SF</t>
        </is>
      </c>
    </row>
    <row r="46" outlineLevel="1" ht="14.1" customHeight="1" s="2885">
      <c r="C46" s="38" t="n"/>
      <c r="D46" s="41" t="inlineStr">
        <is>
          <t>Capital Improvements</t>
        </is>
      </c>
      <c r="E46" s="3237">
        <f>SUMIFS(#REF!,#REF!,'P&amp;Ls_Con v2'!$D46)</f>
        <v/>
      </c>
      <c r="F46" s="3291">
        <f>E46/$AJ$2</f>
        <v/>
      </c>
      <c r="G46" s="3237">
        <f>SUMIFS(#REF!,#REF!,'P&amp;Ls_Con v2'!$D46)</f>
        <v/>
      </c>
      <c r="H46" s="3291">
        <f>G46/$AJ$2</f>
        <v/>
      </c>
      <c r="I46" s="3237">
        <f>SUMIFS(#REF!,#REF!,'P&amp;Ls_Con v2'!$D46)</f>
        <v/>
      </c>
      <c r="J46" s="3238">
        <f>I46/$AJ$2</f>
        <v/>
      </c>
      <c r="K46" s="3237">
        <f>SUMIFS(#REF!,#REF!,'P&amp;Ls_Con v2'!$D46)</f>
        <v/>
      </c>
      <c r="L46" s="3238">
        <f>K46/$AJ$2</f>
        <v/>
      </c>
      <c r="M46" s="3237">
        <f>SUMIFS(#REF!,#REF!,'P&amp;Ls_Con v2'!$D46)</f>
        <v/>
      </c>
      <c r="N46" s="3238">
        <f>M46/$AJ$2</f>
        <v/>
      </c>
      <c r="O46" s="3237">
        <f>SUMIFS(#REF!,#REF!,'P&amp;Ls_Con v2'!$D46)</f>
        <v/>
      </c>
      <c r="P46" s="3238">
        <f>O46/$AJ$2</f>
        <v/>
      </c>
      <c r="Q46" s="3237">
        <f>SUMIFS(#REF!,#REF!,'P&amp;Ls_Con v2'!$D46)</f>
        <v/>
      </c>
      <c r="R46" s="3238">
        <f>Q46/$AJ$2</f>
        <v/>
      </c>
      <c r="S46" s="3237">
        <f>SUMIFS(#REF!,#REF!,'P&amp;Ls_Con v2'!$D46)</f>
        <v/>
      </c>
      <c r="T46" s="3238">
        <f>S46/$AJ$2</f>
        <v/>
      </c>
      <c r="U46" s="3237">
        <f>SUMIFS(#REF!,#REF!,'P&amp;Ls_Con v2'!$D46)</f>
        <v/>
      </c>
      <c r="V46" s="3238">
        <f>U46/$AJ$2</f>
        <v/>
      </c>
      <c r="W46" s="3237">
        <f>SUMIFS(#REF!,#REF!,'P&amp;Ls_Con v2'!$D46)</f>
        <v/>
      </c>
      <c r="X46" s="3238">
        <f>W46/$AJ$2</f>
        <v/>
      </c>
      <c r="Y46" s="3237">
        <f>SUMIFS(#REF!,#REF!,'P&amp;Ls_Con v2'!$D46)</f>
        <v/>
      </c>
      <c r="Z46" s="3238">
        <f>Y46/$AJ$2</f>
        <v/>
      </c>
      <c r="AA46" s="3237">
        <f>SUMIFS(#REF!,#REF!,'P&amp;Ls_Con v2'!$D46)</f>
        <v/>
      </c>
      <c r="AB46" s="3238">
        <f>AA46/$AJ$2</f>
        <v/>
      </c>
      <c r="AC46" s="3332" t="n"/>
      <c r="AD46" s="3237">
        <f>SUMIFS('Cash flow'!$C$12:$C$57,'Cash flow'!$A$12:$A$58,'P&amp;Ls_Con v2'!D46)</f>
        <v/>
      </c>
      <c r="AE46" s="3238">
        <f>AD46/$AJ$2</f>
        <v/>
      </c>
      <c r="AF46" s="3237">
        <f>SUMIFS('Cash flow'!$E$12:$E$57,'Cash flow'!$A$12:$A$58,'P&amp;Ls_Con v2'!D46)</f>
        <v/>
      </c>
      <c r="AG46" s="3238">
        <f>AF46/$AJ$2</f>
        <v/>
      </c>
      <c r="AH46" s="26" t="n"/>
      <c r="AI46" s="26" t="n"/>
    </row>
    <row r="47" outlineLevel="1" ht="14.1" customHeight="1" s="2885">
      <c r="C47" s="36" t="n"/>
      <c r="D47" s="33" t="inlineStr">
        <is>
          <t>Total Capital Expenditures</t>
        </is>
      </c>
      <c r="E47" s="3246">
        <f>SUM(E45:E46)</f>
        <v/>
      </c>
      <c r="F47" s="3252">
        <f>E47/$AJ$2</f>
        <v/>
      </c>
      <c r="G47" s="3246">
        <f>SUM(G45:G46)</f>
        <v/>
      </c>
      <c r="H47" s="3252">
        <f>G47/$AJ$2</f>
        <v/>
      </c>
      <c r="I47" s="3246">
        <f>SUM(I45:I46)</f>
        <v/>
      </c>
      <c r="J47" s="3247">
        <f>I47/$AJ$2</f>
        <v/>
      </c>
      <c r="K47" s="3246">
        <f>SUM(K45:K46)</f>
        <v/>
      </c>
      <c r="L47" s="3247">
        <f>K47/$AJ$2</f>
        <v/>
      </c>
      <c r="M47" s="3246">
        <f>SUM(M45:M46)</f>
        <v/>
      </c>
      <c r="N47" s="3247">
        <f>M47/$AJ$2</f>
        <v/>
      </c>
      <c r="O47" s="3246">
        <f>SUM(O45:O46)</f>
        <v/>
      </c>
      <c r="P47" s="3247">
        <f>O47/$AJ$2</f>
        <v/>
      </c>
      <c r="Q47" s="3246">
        <f>SUM(Q45:Q46)</f>
        <v/>
      </c>
      <c r="R47" s="3247">
        <f>Q47/$AJ$2</f>
        <v/>
      </c>
      <c r="S47" s="3246">
        <f>SUM(S45:S46)</f>
        <v/>
      </c>
      <c r="T47" s="3247">
        <f>S47/$AJ$2</f>
        <v/>
      </c>
      <c r="U47" s="3246">
        <f>SUM(U45:U46)</f>
        <v/>
      </c>
      <c r="V47" s="3247">
        <f>U47/$AJ$2</f>
        <v/>
      </c>
      <c r="W47" s="3246">
        <f>SUM(W45:W46)</f>
        <v/>
      </c>
      <c r="X47" s="3247">
        <f>W47/$AJ$2</f>
        <v/>
      </c>
      <c r="Y47" s="3246">
        <f>SUM(Y45:Y46)</f>
        <v/>
      </c>
      <c r="Z47" s="3247">
        <f>Y47/$AJ$2</f>
        <v/>
      </c>
      <c r="AA47" s="3246">
        <f>SUM(AA45:AA46)</f>
        <v/>
      </c>
      <c r="AB47" s="3247">
        <f>AA47/$AJ$2</f>
        <v/>
      </c>
      <c r="AC47" s="3333" t="n"/>
      <c r="AD47" s="3246">
        <f>SUM(AD45:AD46)</f>
        <v/>
      </c>
      <c r="AE47" s="3247">
        <f>AD47/$AJ$2</f>
        <v/>
      </c>
      <c r="AF47" s="3246">
        <f>SUM(AF45:AF46)</f>
        <v/>
      </c>
      <c r="AG47" s="3247">
        <f>AF47/$AJ$2</f>
        <v/>
      </c>
      <c r="AH47" s="26" t="n"/>
      <c r="AI47" s="26" t="n"/>
    </row>
    <row r="48" outlineLevel="1" ht="14.1" customHeight="1" s="2885" thickBot="1">
      <c r="C48" s="236" t="n"/>
      <c r="D48" s="3258" t="inlineStr">
        <is>
          <t>Total Leasing and Capital Cost</t>
        </is>
      </c>
      <c r="E48" s="3259">
        <f>E42+E47</f>
        <v/>
      </c>
      <c r="F48" s="3263">
        <f>E48/$AJ$2</f>
        <v/>
      </c>
      <c r="G48" s="3259">
        <f>G42+G47</f>
        <v/>
      </c>
      <c r="H48" s="3263">
        <f>G48/$AJ$2</f>
        <v/>
      </c>
      <c r="I48" s="3259">
        <f>I42+I47</f>
        <v/>
      </c>
      <c r="J48" s="3260">
        <f>I48/$AJ$2</f>
        <v/>
      </c>
      <c r="K48" s="3259">
        <f>K42+K47</f>
        <v/>
      </c>
      <c r="L48" s="3260">
        <f>K48/$AJ$2</f>
        <v/>
      </c>
      <c r="M48" s="3259">
        <f>M42+M47</f>
        <v/>
      </c>
      <c r="N48" s="3260">
        <f>M48/$AJ$2</f>
        <v/>
      </c>
      <c r="O48" s="3259">
        <f>O42+O47</f>
        <v/>
      </c>
      <c r="P48" s="3260">
        <f>O48/$AJ$2</f>
        <v/>
      </c>
      <c r="Q48" s="3259">
        <f>Q42+Q47</f>
        <v/>
      </c>
      <c r="R48" s="3260">
        <f>Q48/$AJ$2</f>
        <v/>
      </c>
      <c r="S48" s="3259">
        <f>S42+S47</f>
        <v/>
      </c>
      <c r="T48" s="3260">
        <f>S48/$AJ$2</f>
        <v/>
      </c>
      <c r="U48" s="3259">
        <f>U42+U47</f>
        <v/>
      </c>
      <c r="V48" s="3260">
        <f>U48/$AJ$2</f>
        <v/>
      </c>
      <c r="W48" s="3259">
        <f>W42+W47</f>
        <v/>
      </c>
      <c r="X48" s="3260">
        <f>W48/$AJ$2</f>
        <v/>
      </c>
      <c r="Y48" s="3259">
        <f>Y42+Y47</f>
        <v/>
      </c>
      <c r="Z48" s="3260">
        <f>Y48/$AJ$2</f>
        <v/>
      </c>
      <c r="AA48" s="3259">
        <f>AA42+AA47</f>
        <v/>
      </c>
      <c r="AB48" s="3260">
        <f>AA48/$AJ$2</f>
        <v/>
      </c>
      <c r="AC48" s="3333" t="n"/>
      <c r="AD48" s="3259">
        <f>AD42+AD47</f>
        <v/>
      </c>
      <c r="AE48" s="3260">
        <f>AD48/$AJ$2</f>
        <v/>
      </c>
      <c r="AF48" s="3259">
        <f>AF42+AF47</f>
        <v/>
      </c>
      <c r="AG48" s="3260">
        <f>AF48/$AJ$2</f>
        <v/>
      </c>
      <c r="AH48" s="26" t="n"/>
      <c r="AI48" s="26" t="n"/>
    </row>
    <row r="49" outlineLevel="1" ht="14.1" customHeight="1" s="2885" thickTop="1">
      <c r="C49" s="38" t="n"/>
      <c r="D49" s="41" t="n"/>
      <c r="E49" s="3237" t="n"/>
      <c r="F49" s="3291" t="n"/>
      <c r="G49" s="3237" t="n"/>
      <c r="H49" s="3291" t="n"/>
      <c r="I49" s="3237" t="n"/>
      <c r="J49" s="3238" t="n"/>
      <c r="K49" s="3237" t="n"/>
      <c r="L49" s="3238" t="n"/>
      <c r="M49" s="3237" t="n"/>
      <c r="N49" s="3238" t="n"/>
      <c r="O49" s="3237" t="n"/>
      <c r="P49" s="3238" t="n"/>
      <c r="Q49" s="3237" t="n"/>
      <c r="R49" s="3238" t="n"/>
      <c r="S49" s="3237" t="n"/>
      <c r="T49" s="3238" t="n"/>
      <c r="U49" s="3237" t="n"/>
      <c r="V49" s="3238" t="n"/>
      <c r="W49" s="3237" t="n"/>
      <c r="X49" s="3238" t="n"/>
      <c r="Y49" s="3237" t="n"/>
      <c r="Z49" s="3238" t="n"/>
      <c r="AA49" s="3237" t="n"/>
      <c r="AB49" s="3238" t="n"/>
      <c r="AC49" s="3332" t="n"/>
      <c r="AD49" s="3237" t="n"/>
      <c r="AE49" s="3238" t="n"/>
      <c r="AF49" s="3237" t="n"/>
      <c r="AG49" s="3238" t="n"/>
      <c r="AH49" s="26" t="n"/>
      <c r="AI49" s="26" t="n"/>
    </row>
    <row r="50" outlineLevel="1" ht="14.1" customHeight="1" s="2885">
      <c r="C50" s="50" t="n"/>
      <c r="D50" s="3339" t="inlineStr">
        <is>
          <t>Net Income</t>
        </is>
      </c>
      <c r="E50" s="3340">
        <f>E36-E48</f>
        <v/>
      </c>
      <c r="F50" s="3341">
        <f>E50/$AJ$2</f>
        <v/>
      </c>
      <c r="G50" s="3340">
        <f>G36-G48</f>
        <v/>
      </c>
      <c r="H50" s="3341">
        <f>G50/$AJ$2</f>
        <v/>
      </c>
      <c r="I50" s="3340">
        <f>I36-I48</f>
        <v/>
      </c>
      <c r="J50" s="3342">
        <f>I50/$AJ$2</f>
        <v/>
      </c>
      <c r="K50" s="3340">
        <f>K36-K48</f>
        <v/>
      </c>
      <c r="L50" s="3342">
        <f>K50/$AJ$2</f>
        <v/>
      </c>
      <c r="M50" s="3340">
        <f>M36-M48</f>
        <v/>
      </c>
      <c r="N50" s="3342">
        <f>M50/$AJ$2</f>
        <v/>
      </c>
      <c r="O50" s="3340">
        <f>O36-O48</f>
        <v/>
      </c>
      <c r="P50" s="3342">
        <f>O50/$AJ$2</f>
        <v/>
      </c>
      <c r="Q50" s="3340">
        <f>Q36-Q48</f>
        <v/>
      </c>
      <c r="R50" s="3342">
        <f>Q50/$AJ$2</f>
        <v/>
      </c>
      <c r="S50" s="3340">
        <f>S36-S48</f>
        <v/>
      </c>
      <c r="T50" s="3342">
        <f>S50/$AJ$2</f>
        <v/>
      </c>
      <c r="U50" s="3340">
        <f>U36-U48</f>
        <v/>
      </c>
      <c r="V50" s="3342">
        <f>U50/$AJ$2</f>
        <v/>
      </c>
      <c r="W50" s="3340">
        <f>W36-W48</f>
        <v/>
      </c>
      <c r="X50" s="3342">
        <f>W50/$AJ$2</f>
        <v/>
      </c>
      <c r="Y50" s="3340">
        <f>Y36-Y48</f>
        <v/>
      </c>
      <c r="Z50" s="3342">
        <f>Y50/$AJ$2</f>
        <v/>
      </c>
      <c r="AA50" s="3340">
        <f>AA36-AA48</f>
        <v/>
      </c>
      <c r="AB50" s="3342">
        <f>AA50/$AJ$2</f>
        <v/>
      </c>
      <c r="AC50" s="3333" t="n"/>
      <c r="AD50" s="3340">
        <f>AD36-AD48</f>
        <v/>
      </c>
      <c r="AE50" s="3342">
        <f>AD50/$AJ$2</f>
        <v/>
      </c>
      <c r="AF50" s="3340">
        <f>AF36-AF48</f>
        <v/>
      </c>
      <c r="AG50" s="3342">
        <f>AF50/$AJ$2</f>
        <v/>
      </c>
      <c r="AH50" s="26" t="n"/>
      <c r="AI50" s="26" t="n"/>
    </row>
    <row r="51" outlineLevel="2" ht="15" customFormat="1" customHeight="1" s="168">
      <c r="C51" s="166" t="n"/>
      <c r="D51" s="167" t="inlineStr">
        <is>
          <t>% Increase/(Decrease)</t>
        </is>
      </c>
      <c r="E51" s="3343">
        <f>IFERROR(E50/#REF!-1,"")</f>
        <v/>
      </c>
      <c r="F51" s="3344" t="n"/>
      <c r="G51" s="3343">
        <f>IFERROR(G50/#REF!-1,"")</f>
        <v/>
      </c>
      <c r="H51" s="3344" t="n"/>
      <c r="I51" s="3343" t="n"/>
      <c r="J51" s="3345" t="n"/>
      <c r="K51" s="3343" t="n"/>
      <c r="L51" s="3345" t="n"/>
      <c r="M51" s="3343" t="n"/>
      <c r="N51" s="3345" t="n"/>
      <c r="O51" s="3343" t="n"/>
      <c r="P51" s="3345" t="n"/>
      <c r="Q51" s="3343" t="n"/>
      <c r="R51" s="3345" t="n"/>
      <c r="S51" s="3343" t="n"/>
      <c r="T51" s="3345" t="n"/>
      <c r="U51" s="3343" t="n"/>
      <c r="V51" s="3345" t="n"/>
      <c r="W51" s="3343" t="n"/>
      <c r="X51" s="3345" t="n"/>
      <c r="Y51" s="3343" t="n"/>
      <c r="Z51" s="3345" t="n"/>
      <c r="AA51" s="3343" t="n"/>
      <c r="AB51" s="3345" t="n"/>
      <c r="AC51" s="3334" t="n"/>
      <c r="AD51" s="3343" t="n"/>
      <c r="AE51" s="3345" t="n"/>
      <c r="AF51" s="3343" t="n"/>
      <c r="AG51" s="3345" t="n"/>
      <c r="AH51" s="52" t="n"/>
      <c r="AI51" s="52" t="n"/>
      <c r="AJ51" s="1624" t="n"/>
    </row>
    <row r="52" outlineLevel="1" s="2885">
      <c r="C52" s="26" t="n"/>
      <c r="D52" s="26" t="n"/>
      <c r="E52" s="3187" t="n"/>
      <c r="F52" s="3304" t="n"/>
      <c r="G52" s="3187" t="n"/>
      <c r="H52" s="3304" t="n"/>
      <c r="I52" s="3187" t="n"/>
      <c r="J52" s="3304" t="n"/>
      <c r="K52" s="3187" t="n"/>
      <c r="L52" s="3304" t="n"/>
      <c r="M52" s="3187" t="n"/>
      <c r="N52" s="3304" t="n"/>
      <c r="O52" s="3187" t="n"/>
      <c r="P52" s="3304" t="n"/>
      <c r="Q52" s="3187" t="n"/>
      <c r="R52" s="3304" t="n"/>
      <c r="S52" s="3187" t="n"/>
      <c r="T52" s="3304" t="n"/>
      <c r="U52" s="3187" t="n"/>
      <c r="V52" s="3304" t="n"/>
      <c r="W52" s="3187" t="n"/>
      <c r="X52" s="3304" t="n"/>
      <c r="Y52" s="3187" t="n"/>
      <c r="Z52" s="3304" t="n"/>
      <c r="AA52" s="3187" t="n"/>
      <c r="AB52" s="3304" t="n"/>
      <c r="AC52" s="3304" t="n"/>
      <c r="AD52" s="3187" t="n"/>
      <c r="AE52" s="3304" t="n"/>
      <c r="AF52" s="3187" t="n"/>
      <c r="AG52" s="3304" t="n"/>
      <c r="AH52" s="26" t="n"/>
      <c r="AI52" s="26" t="n"/>
    </row>
    <row r="53" ht="15" customHeight="1" s="2885">
      <c r="C53" s="26" t="n"/>
      <c r="D53" s="1732" t="inlineStr">
        <is>
          <t>Footnotes:</t>
        </is>
      </c>
      <c r="E53" s="3187" t="n"/>
      <c r="F53" s="3305" t="n"/>
      <c r="G53" s="3187" t="n"/>
      <c r="H53" s="3305" t="n"/>
      <c r="I53" s="3187" t="n"/>
      <c r="J53" s="3305" t="n"/>
      <c r="K53" s="3187" t="n"/>
      <c r="L53" s="3305" t="n"/>
      <c r="M53" s="3187" t="n"/>
      <c r="N53" s="3305" t="n"/>
      <c r="O53" s="3187" t="n"/>
      <c r="P53" s="3305" t="n"/>
      <c r="Q53" s="3187" t="n"/>
      <c r="R53" s="3305" t="n"/>
      <c r="S53" s="3187" t="n"/>
      <c r="T53" s="3305" t="n"/>
      <c r="U53" s="3187" t="n"/>
      <c r="V53" s="3305" t="n"/>
      <c r="W53" s="3187" t="n"/>
      <c r="X53" s="3305" t="n"/>
      <c r="Y53" s="3187" t="n"/>
      <c r="Z53" s="3305" t="n"/>
      <c r="AA53" s="3187" t="n"/>
      <c r="AB53" s="3305" t="n"/>
      <c r="AC53" s="3305" t="n"/>
      <c r="AD53" s="3187" t="n"/>
      <c r="AE53" s="3305" t="n"/>
      <c r="AF53" s="3187" t="n"/>
      <c r="AG53" s="3305" t="n"/>
      <c r="AH53" s="26" t="n"/>
      <c r="AI53" s="26" t="n"/>
    </row>
    <row r="54" ht="13.35" customHeight="1" s="2885">
      <c r="C54" s="26" t="n"/>
      <c r="D54" s="1731" t="inlineStr">
        <is>
          <t>[1] All expenses except for Management Fee, Insurance &amp; Non-Recoverable are increased by 3.0%.</t>
        </is>
      </c>
      <c r="E54" s="3286" t="n"/>
      <c r="F54" s="3270" t="n"/>
      <c r="G54" s="3286" t="n"/>
      <c r="H54" s="3270" t="n"/>
      <c r="I54" s="3286" t="n"/>
      <c r="J54" s="3270" t="n"/>
      <c r="K54" s="3286" t="n"/>
      <c r="L54" s="3270" t="n"/>
      <c r="M54" s="3286" t="n"/>
      <c r="N54" s="3270" t="n"/>
      <c r="O54" s="3286" t="n"/>
      <c r="P54" s="3270" t="n"/>
      <c r="Q54" s="3286" t="n"/>
      <c r="R54" s="3270" t="n"/>
      <c r="S54" s="3286" t="n"/>
      <c r="T54" s="3270" t="n"/>
      <c r="U54" s="3286" t="n"/>
      <c r="V54" s="3270" t="n"/>
      <c r="W54" s="3286" t="n"/>
      <c r="X54" s="3270" t="n"/>
      <c r="Y54" s="3286" t="n"/>
      <c r="Z54" s="3270" t="n"/>
      <c r="AA54" s="3286" t="n"/>
      <c r="AB54" s="3270" t="n"/>
      <c r="AC54" s="3270" t="n"/>
      <c r="AD54" s="3286" t="n"/>
      <c r="AE54" s="3270" t="n"/>
      <c r="AF54" s="3286" t="n"/>
      <c r="AG54" s="3270" t="n"/>
    </row>
    <row r="55" ht="13.35" customHeight="1" s="2885">
      <c r="C55" s="26" t="n"/>
      <c r="D55" s="1731" t="inlineStr">
        <is>
          <t>[2] Management Fee is 5% of EGR</t>
        </is>
      </c>
      <c r="E55" s="3306" t="n"/>
      <c r="F55" s="3270" t="n"/>
      <c r="G55" s="3306" t="n"/>
      <c r="H55" s="3270" t="n"/>
      <c r="I55" s="3306" t="n"/>
      <c r="J55" s="3270" t="n"/>
      <c r="K55" s="3306" t="n"/>
      <c r="L55" s="3270" t="n"/>
      <c r="M55" s="3306" t="n"/>
      <c r="N55" s="3270" t="n"/>
      <c r="O55" s="3286" t="n"/>
      <c r="P55" s="3270" t="n"/>
      <c r="Q55" s="3286" t="n"/>
      <c r="R55" s="3270" t="n"/>
      <c r="S55" s="3286" t="n"/>
      <c r="T55" s="3270" t="n"/>
      <c r="U55" s="3286" t="n"/>
      <c r="V55" s="3270" t="n"/>
      <c r="W55" s="3286" t="n"/>
      <c r="X55" s="3270" t="n"/>
      <c r="Y55" s="3286" t="n"/>
      <c r="Z55" s="3270" t="n"/>
      <c r="AA55" s="3286" t="n"/>
      <c r="AB55" s="3270" t="n"/>
      <c r="AC55" s="3270" t="n"/>
      <c r="AD55" s="3306" t="n"/>
      <c r="AE55" s="3270" t="n"/>
      <c r="AF55" s="3306" t="n"/>
      <c r="AG55" s="3270" t="n"/>
    </row>
    <row r="56" ht="13.35" customHeight="1" s="2885">
      <c r="C56" s="26" t="n"/>
      <c r="D56" s="1731" t="n"/>
      <c r="E56" s="3286" t="n"/>
      <c r="F56" s="3270" t="n"/>
      <c r="G56" s="3286" t="n"/>
      <c r="H56" s="3270" t="n"/>
      <c r="I56" s="3286" t="n"/>
      <c r="J56" s="3270" t="n"/>
      <c r="K56" s="3286" t="n"/>
      <c r="L56" s="3270" t="n"/>
      <c r="M56" s="3286" t="n"/>
      <c r="N56" s="3270" t="n"/>
      <c r="O56" s="3286" t="n"/>
      <c r="P56" s="3270" t="n"/>
      <c r="Q56" s="3286" t="n"/>
      <c r="R56" s="3270" t="n"/>
      <c r="S56" s="3286" t="n"/>
      <c r="T56" s="3270" t="n"/>
      <c r="U56" s="3286" t="n"/>
      <c r="V56" s="3270" t="n"/>
      <c r="W56" s="3286" t="n"/>
      <c r="X56" s="3270" t="n"/>
      <c r="Y56" s="3286" t="n"/>
      <c r="Z56" s="3270" t="n"/>
      <c r="AA56" s="3286" t="n"/>
      <c r="AB56" s="3270" t="n"/>
      <c r="AC56" s="3270" t="n"/>
      <c r="AD56" s="3286" t="n"/>
      <c r="AE56" s="3270" t="n"/>
      <c r="AF56" s="3286" t="n"/>
      <c r="AG56" s="3270" t="n"/>
    </row>
    <row r="57" ht="13.35" customHeight="1" s="2885">
      <c r="C57" s="26" t="n"/>
      <c r="D57" s="1731" t="n"/>
      <c r="E57" s="3286" t="n"/>
      <c r="F57" s="3270" t="n"/>
      <c r="G57" s="3286" t="n"/>
      <c r="H57" s="3270" t="n"/>
      <c r="I57" s="3286" t="n"/>
      <c r="J57" s="3270" t="n"/>
      <c r="K57" s="3286" t="n"/>
      <c r="L57" s="3270" t="n"/>
      <c r="M57" s="3286" t="n"/>
      <c r="N57" s="3270" t="n"/>
      <c r="O57" s="3286" t="n"/>
      <c r="P57" s="3270" t="n"/>
      <c r="Q57" s="3286" t="n"/>
      <c r="R57" s="3270" t="n"/>
      <c r="S57" s="3286" t="n"/>
      <c r="T57" s="3270" t="n"/>
      <c r="U57" s="3286" t="n"/>
      <c r="V57" s="3270" t="n"/>
      <c r="W57" s="3286" t="n"/>
      <c r="X57" s="3270" t="n"/>
      <c r="Y57" s="3286" t="n"/>
      <c r="Z57" s="3270" t="n"/>
      <c r="AA57" s="3286" t="n"/>
      <c r="AB57" s="3270" t="n"/>
      <c r="AC57" s="3270" t="n"/>
      <c r="AD57" s="3286" t="n"/>
      <c r="AE57" s="3270" t="n"/>
      <c r="AF57" s="3286" t="n"/>
      <c r="AG57" s="3270" t="n"/>
    </row>
    <row r="58">
      <c r="D58" s="26" t="n"/>
      <c r="E58" s="616">
        <f>ROUND(E50,0)=ROUND(#REF!,0)</f>
        <v/>
      </c>
      <c r="F58" s="616" t="n"/>
      <c r="G58" s="616">
        <f>ROUND(G50,0)=ROUND(#REF!,0)</f>
        <v/>
      </c>
      <c r="H58" s="616" t="n"/>
      <c r="I58" s="616">
        <f>ROUND(I50,0)=ROUND(#REF!,0)</f>
        <v/>
      </c>
      <c r="J58" s="616" t="n"/>
      <c r="K58" s="616">
        <f>ROUND(K50,0)=ROUND(#REF!,0)</f>
        <v/>
      </c>
      <c r="L58" s="616" t="n"/>
      <c r="M58" s="616">
        <f>ROUND(M50,0)=ROUND(#REF!,0)</f>
        <v/>
      </c>
      <c r="N58" s="616" t="n"/>
      <c r="O58" s="616">
        <f>ROUND(O50,0)=ROUND(#REF!,0)</f>
        <v/>
      </c>
      <c r="P58" s="616" t="n"/>
      <c r="Q58" s="616">
        <f>ROUND(Q50,0)=ROUND(#REF!,0)</f>
        <v/>
      </c>
      <c r="R58" s="616" t="n"/>
      <c r="S58" s="616">
        <f>ROUND(S50,0)=ROUND(#REF!,0)</f>
        <v/>
      </c>
      <c r="T58" s="616" t="n"/>
      <c r="U58" s="616">
        <f>ROUND(U50,0)=ROUND(#REF!,0)</f>
        <v/>
      </c>
      <c r="V58" s="616" t="n"/>
      <c r="W58" s="3356">
        <f>W33=SUM(#REF!,#REF!,#REF!,#REF!,#REF!)</f>
        <v/>
      </c>
      <c r="X58" s="616" t="n"/>
      <c r="Y58" s="3356">
        <f>Y33=SUM(#REF!+#REF!+#REF!+#REF!)</f>
        <v/>
      </c>
      <c r="Z58" s="616" t="n"/>
      <c r="AA58" s="616">
        <f>AA50=#REF!</f>
        <v/>
      </c>
      <c r="AB58" s="616" t="n"/>
      <c r="AC58" s="616" t="n"/>
      <c r="AD58" s="616">
        <f>ROUND(AD50,-2)=ROUND('Cash flow'!C56,-2)</f>
        <v/>
      </c>
      <c r="AF58" s="616">
        <f>ROUND(AF50,-2)=ROUND('Cash flow'!E56,-2)</f>
        <v/>
      </c>
      <c r="AJ58" s="3209" t="n"/>
    </row>
    <row r="59" ht="4.35" customHeight="1" s="2885"/>
    <row r="60">
      <c r="W60" s="3186" t="n"/>
      <c r="Y60" s="3186" t="n"/>
      <c r="AF60" s="1056" t="n"/>
    </row>
    <row r="62">
      <c r="G62" s="3209" t="n"/>
      <c r="AF62" s="1056" t="n"/>
    </row>
    <row r="63">
      <c r="G63" s="3186" t="n"/>
      <c r="AF63" s="3209" t="n"/>
    </row>
  </sheetData>
  <dataValidations count="1">
    <dataValidation sqref="AM24:AM32" showDropDown="0" showInputMessage="1" showErrorMessage="1" allowBlank="1" type="list">
      <formula1>$AR$23:$AR$32</formula1>
    </dataValidation>
  </dataValidations>
  <printOptions horizontalCentered="1"/>
  <pageMargins left="0.35" right="0.35" top="0.5" bottom="0.35" header="0.3" footer="0.3"/>
  <pageSetup orientation="portrait" scale="61"/>
</worksheet>
</file>

<file path=xl/worksheets/sheet29.xml><?xml version="1.0" encoding="utf-8"?>
<worksheet xmlns="http://schemas.openxmlformats.org/spreadsheetml/2006/main">
  <sheetPr codeName="Sheet21">
    <tabColor theme="9" tint="-0.499984740745262"/>
    <outlinePr summaryBelow="1" summaryRight="1"/>
    <pageSetUpPr fitToPage="1"/>
  </sheetPr>
  <dimension ref="C1:AA63"/>
  <sheetViews>
    <sheetView showGridLines="0" view="pageBreakPreview" zoomScaleNormal="100" zoomScaleSheetLayoutView="100" workbookViewId="0">
      <pane xSplit="4" topLeftCell="E1" activePane="topRight" state="frozen"/>
      <selection pane="topRight" activeCell="E16" sqref="E16"/>
    </sheetView>
  </sheetViews>
  <sheetFormatPr baseColWidth="8" defaultColWidth="8.46484375" defaultRowHeight="14.25"/>
  <cols>
    <col width="0.46484375" customWidth="1" style="1298" min="1" max="3"/>
    <col width="29.1328125" customWidth="1" style="1298" min="4" max="4"/>
    <col width="25.86328125" customWidth="1" style="1298" min="5" max="6"/>
    <col hidden="1" width="25.86328125" customWidth="1" style="1298" min="7" max="7"/>
    <col hidden="1" width="20.53125" customWidth="1" style="1298" min="8" max="8"/>
    <col hidden="1" width="28.19921875" customWidth="1" style="1298" min="9" max="9"/>
    <col hidden="1" outlineLevel="1" width="6.86328125" customWidth="1" style="1298" min="10" max="10"/>
    <col hidden="1" outlineLevel="1" collapsed="1" width="6.86328125" customWidth="1" style="1298" min="11" max="13"/>
    <col hidden="1" outlineLevel="2" width="28.19921875" customWidth="1" style="1298" min="14" max="14"/>
    <col collapsed="1" width="1.46484375" customWidth="1" style="1298" min="15" max="15"/>
    <col width="0.46484375" customWidth="1" style="1298" min="16" max="16"/>
    <col width="10.46484375" bestFit="1" customWidth="1" style="1298" min="17" max="17"/>
    <col width="0.46484375" customWidth="1" style="1298" min="18" max="18"/>
    <col width="18.1328125" bestFit="1" customWidth="1" style="1298" min="19" max="19"/>
    <col width="15.86328125" customWidth="1" style="1298" min="20" max="20"/>
    <col width="12.46484375" customWidth="1" style="1298" min="21" max="21"/>
    <col width="8.46484375" bestFit="1" customWidth="1" style="1298" min="22" max="22"/>
    <col width="14.46484375" bestFit="1" customWidth="1" style="1298" min="23" max="23"/>
    <col width="8.46484375" customWidth="1" style="1298" min="24" max="16384"/>
  </cols>
  <sheetData>
    <row r="1" ht="4.35" customHeight="1" s="2885">
      <c r="C1" s="1544" t="n"/>
      <c r="D1" s="1544" t="n"/>
      <c r="E1" s="1544" t="n"/>
      <c r="F1" s="1544" t="n"/>
      <c r="G1" s="1544" t="n"/>
      <c r="H1" s="1544" t="n"/>
      <c r="I1" s="1544" t="n"/>
      <c r="J1" s="1544" t="n"/>
      <c r="K1" s="1544" t="n"/>
      <c r="L1" s="1544" t="n"/>
      <c r="M1" s="1544" t="n"/>
      <c r="N1" s="1544" t="n"/>
      <c r="O1" s="1544" t="n"/>
      <c r="P1" s="1544" t="n"/>
      <c r="Q1" s="1544" t="n"/>
      <c r="R1" s="1544" t="n"/>
      <c r="S1" s="1544" t="n"/>
      <c r="T1" s="1544" t="n"/>
      <c r="U1" s="1544" t="n"/>
      <c r="V1" s="1544" t="n"/>
      <c r="W1" s="1544" t="n"/>
      <c r="X1" s="1544" t="n"/>
      <c r="Y1" s="1544" t="n"/>
      <c r="Z1" s="1544" t="n"/>
    </row>
    <row r="2" ht="4.35" customHeight="1" s="2885">
      <c r="C2" s="1544" t="n"/>
      <c r="D2" s="1544" t="n"/>
      <c r="E2" s="1544" t="n"/>
      <c r="F2" s="1544" t="n"/>
      <c r="G2" s="1544" t="n"/>
      <c r="H2" s="1544" t="n"/>
      <c r="I2" s="1544" t="n"/>
      <c r="J2" s="1544" t="n"/>
      <c r="K2" s="1544" t="n"/>
      <c r="L2" s="1544" t="n"/>
      <c r="M2" s="1544" t="n"/>
      <c r="N2" s="1544" t="n"/>
      <c r="O2" s="1544" t="n"/>
      <c r="P2" s="1544" t="n"/>
      <c r="Q2" s="1544" t="n"/>
      <c r="R2" s="1544" t="n"/>
      <c r="S2" s="1544" t="n"/>
      <c r="T2" s="1544" t="n"/>
      <c r="U2" s="1544" t="n"/>
      <c r="V2" s="1544" t="n"/>
      <c r="W2" s="1544" t="n"/>
      <c r="X2" s="1544" t="n"/>
      <c r="Y2" s="1544" t="n"/>
      <c r="Z2" s="1544" t="n"/>
    </row>
    <row r="3" ht="19.9" customHeight="1" s="2885" thickBot="1">
      <c r="C3" s="1301" t="inlineStr">
        <is>
          <t>MARKET LEASING ASSUMPTIONS (Jul 2026)</t>
        </is>
      </c>
      <c r="D3" s="1301" t="n"/>
      <c r="E3" s="1301" t="n"/>
      <c r="F3" s="1301" t="n"/>
      <c r="G3" s="1301" t="n"/>
      <c r="H3" s="1301" t="n"/>
      <c r="I3" s="1301" t="n"/>
      <c r="J3" s="1301" t="n"/>
      <c r="K3" s="1301" t="n"/>
      <c r="L3" s="1301" t="n"/>
      <c r="M3" s="1301" t="n"/>
      <c r="N3" s="1301" t="n"/>
      <c r="O3" s="1302">
        <f>Global!$G$7</f>
        <v/>
      </c>
      <c r="P3" s="1544" t="n"/>
      <c r="Q3" s="3357">
        <f>'Rent Roll-Detailed'!$H$65</f>
        <v/>
      </c>
      <c r="R3" s="1544" t="n"/>
      <c r="S3" s="1544" t="n"/>
      <c r="T3" s="1544" t="n"/>
      <c r="U3" s="1544" t="n"/>
      <c r="V3" s="1544" t="n"/>
      <c r="W3" s="1544" t="n"/>
      <c r="X3" s="1544" t="n"/>
      <c r="Y3" s="1544" t="n"/>
      <c r="Z3" s="1544" t="n"/>
    </row>
    <row r="4" ht="20.1" customHeight="1" s="2885" thickTop="1">
      <c r="C4" s="1544" t="n"/>
      <c r="D4" s="1846" t="n"/>
      <c r="E4" s="1538" t="n"/>
      <c r="F4" s="1538" t="n"/>
      <c r="G4" s="1538" t="n"/>
      <c r="H4" s="1538" t="n"/>
      <c r="I4" s="1538" t="n"/>
      <c r="J4" s="1538" t="n"/>
      <c r="K4" s="1538" t="n"/>
      <c r="L4" s="1538" t="n"/>
      <c r="M4" s="1538" t="n"/>
      <c r="N4" s="1538" t="n"/>
      <c r="O4" s="1544" t="n"/>
      <c r="P4" s="1544" t="n"/>
      <c r="Q4" s="1544" t="n"/>
      <c r="R4" s="1544" t="n"/>
      <c r="S4" s="1544" t="n"/>
      <c r="T4" s="1544" t="n"/>
      <c r="U4" s="1544" t="n"/>
      <c r="V4" s="1544" t="n"/>
      <c r="W4" s="1544" t="n"/>
      <c r="X4" s="1544" t="n"/>
      <c r="Y4" s="1544" t="n"/>
      <c r="Z4" s="1544" t="n"/>
    </row>
    <row r="5" ht="20.1" customFormat="1" customHeight="1" s="1299">
      <c r="C5" s="1304" t="n"/>
      <c r="D5" s="1305" t="n"/>
      <c r="E5" s="1306" t="inlineStr">
        <is>
          <t>$16.00 PSF</t>
        </is>
      </c>
      <c r="F5" s="1306" t="inlineStr">
        <is>
          <t>$17.50 PSF</t>
        </is>
      </c>
      <c r="G5" s="1306" t="inlineStr">
        <is>
          <t>$19.00 PSF</t>
        </is>
      </c>
      <c r="H5" s="1306" t="n"/>
      <c r="I5" s="1306" t="n"/>
      <c r="J5" s="1306" t="n"/>
      <c r="K5" s="1306" t="n"/>
      <c r="L5" s="1306" t="n"/>
      <c r="M5" s="1306" t="n"/>
      <c r="N5" s="1306" t="n"/>
      <c r="S5" s="3358" t="n"/>
      <c r="T5" s="3358" t="n"/>
    </row>
    <row r="6" ht="4.35" customHeight="1" s="2885">
      <c r="C6" s="1544" t="n"/>
      <c r="D6" s="1544" t="n"/>
      <c r="E6" s="1544" t="n"/>
      <c r="F6" s="1544" t="n"/>
      <c r="G6" s="1544" t="n"/>
      <c r="H6" s="1544" t="n"/>
      <c r="I6" s="1544" t="n"/>
      <c r="J6" s="1544" t="n"/>
      <c r="K6" s="1544" t="n"/>
      <c r="L6" s="1544" t="n"/>
      <c r="M6" s="1544" t="n"/>
      <c r="N6" s="1544" t="n"/>
      <c r="O6" s="1544" t="n"/>
      <c r="P6" s="1544" t="n"/>
      <c r="Q6" s="1544" t="n"/>
      <c r="R6" s="1544" t="n"/>
      <c r="S6" s="1842" t="n"/>
      <c r="T6" s="1842" t="n"/>
      <c r="U6" s="1544" t="n"/>
      <c r="V6" s="1544" t="n"/>
      <c r="W6" s="1545" t="n"/>
      <c r="X6" s="1544" t="n"/>
      <c r="Y6" s="1544" t="n"/>
      <c r="Z6" s="1544" t="n"/>
    </row>
    <row r="7" customFormat="1" s="1300">
      <c r="C7" s="1545" t="n"/>
      <c r="D7" s="1307" t="inlineStr">
        <is>
          <t>Market Rental Rate</t>
        </is>
      </c>
      <c r="E7" s="1868" t="n"/>
      <c r="F7" s="1868" t="n"/>
      <c r="G7" s="1868" t="n"/>
      <c r="H7" s="1868" t="n"/>
      <c r="I7" s="1868" t="n"/>
      <c r="J7" s="1868" t="n"/>
      <c r="K7" s="1868" t="n"/>
      <c r="L7" s="1868" t="n"/>
      <c r="M7" s="1868" t="n"/>
      <c r="N7" s="1868" t="n"/>
      <c r="O7" s="1545" t="n"/>
      <c r="P7" s="1545" t="n"/>
      <c r="Q7" s="1545" t="n"/>
      <c r="R7" s="1545" t="n"/>
      <c r="S7" s="1545" t="n"/>
      <c r="T7" s="1545" t="n"/>
      <c r="U7" s="1865" t="n"/>
      <c r="V7" s="1865" t="n"/>
      <c r="W7" s="1545" t="n"/>
      <c r="X7" s="1865" t="n"/>
      <c r="Y7" s="1865" t="n"/>
      <c r="Z7" s="1865" t="n"/>
    </row>
    <row r="8" customFormat="1" s="1300">
      <c r="C8" s="1545" t="n"/>
      <c r="D8" s="1308" t="inlineStr">
        <is>
          <t xml:space="preserve">New </t>
        </is>
      </c>
      <c r="E8" s="3359" t="n">
        <v>16</v>
      </c>
      <c r="F8" s="3359" t="n">
        <v>17.5</v>
      </c>
      <c r="G8" s="3359" t="n">
        <v>19</v>
      </c>
      <c r="H8" s="3359" t="n"/>
      <c r="I8" s="3359" t="n"/>
      <c r="J8" s="3359" t="n"/>
      <c r="K8" s="3359" t="n"/>
      <c r="L8" s="3359" t="n"/>
      <c r="M8" s="3359" t="n"/>
      <c r="N8" s="3359" t="n"/>
      <c r="O8" s="1545" t="n"/>
      <c r="P8" s="1545" t="n"/>
      <c r="Q8" s="1545" t="n"/>
      <c r="R8" s="1545" t="n"/>
      <c r="S8" s="3360" t="n"/>
      <c r="T8" s="3360" t="n"/>
      <c r="U8" s="3361" t="n"/>
      <c r="V8" s="1545" t="n"/>
      <c r="W8" s="1545" t="n"/>
      <c r="X8" s="1545" t="n"/>
      <c r="Y8" s="1545" t="n"/>
      <c r="Z8" s="1545" t="n"/>
    </row>
    <row r="9" customFormat="1" s="1300">
      <c r="C9" s="1545" t="n"/>
      <c r="D9" s="1308" t="inlineStr">
        <is>
          <t xml:space="preserve">Renewal </t>
        </is>
      </c>
      <c r="E9" s="3359" t="n">
        <v>16</v>
      </c>
      <c r="F9" s="3359" t="n">
        <v>17.5</v>
      </c>
      <c r="G9" s="3359" t="n">
        <v>19</v>
      </c>
      <c r="H9" s="3359" t="n"/>
      <c r="I9" s="3359" t="n"/>
      <c r="J9" s="3359" t="n"/>
      <c r="K9" s="3359" t="n"/>
      <c r="L9" s="3359" t="n"/>
      <c r="M9" s="3359" t="n"/>
      <c r="N9" s="3359" t="n"/>
      <c r="O9" s="1545" t="n"/>
      <c r="P9" s="1545" t="n"/>
      <c r="Q9" s="1545" t="n"/>
      <c r="R9" s="1545" t="n"/>
      <c r="S9" s="3360" t="n"/>
      <c r="T9" s="3360" t="n"/>
      <c r="U9" s="3361" t="n"/>
      <c r="V9" s="1545" t="n"/>
      <c r="W9" s="1545" t="n"/>
      <c r="X9" s="1545" t="n"/>
      <c r="Y9" s="1545" t="n"/>
      <c r="Z9" s="1545" t="n"/>
    </row>
    <row r="10" customFormat="1" s="1300">
      <c r="C10" s="1545" t="n"/>
      <c r="D10" s="1308" t="inlineStr">
        <is>
          <t>Annual Escalations</t>
        </is>
      </c>
      <c r="E10" s="1546" t="n">
        <v>0.03</v>
      </c>
      <c r="F10" s="1546" t="n">
        <v>0.03</v>
      </c>
      <c r="G10" s="1546" t="n">
        <v>0.03</v>
      </c>
      <c r="H10" s="1546" t="n"/>
      <c r="I10" s="1546" t="n"/>
      <c r="J10" s="1546" t="n"/>
      <c r="K10" s="1546" t="n"/>
      <c r="L10" s="1546" t="n"/>
      <c r="M10" s="1546" t="n"/>
      <c r="N10" s="1546" t="n"/>
      <c r="O10" s="1545" t="n"/>
      <c r="P10" s="1545" t="n"/>
      <c r="Q10" s="1545" t="n"/>
      <c r="R10" s="1545" t="n"/>
      <c r="S10" s="2054" t="n"/>
      <c r="T10" s="2054" t="n"/>
      <c r="U10" s="3361" t="n"/>
      <c r="V10" s="1545" t="n"/>
      <c r="W10" s="1545" t="n"/>
      <c r="X10" s="1545" t="n"/>
      <c r="Y10" s="1545" t="n"/>
      <c r="Z10" s="1545" t="n"/>
    </row>
    <row r="11" customFormat="1" s="1300">
      <c r="C11" s="1545" t="n"/>
      <c r="D11" s="1309" t="n"/>
      <c r="E11" s="612" t="n"/>
      <c r="F11" s="612" t="n"/>
      <c r="G11" s="612" t="n"/>
      <c r="H11" s="612" t="n"/>
      <c r="I11" s="612" t="n"/>
      <c r="J11" s="612" t="n"/>
      <c r="K11" s="612" t="n"/>
      <c r="L11" s="612" t="n"/>
      <c r="M11" s="612" t="n"/>
      <c r="N11" s="612" t="n"/>
      <c r="O11" s="1545" t="n"/>
      <c r="P11" s="1545" t="n"/>
      <c r="Q11" s="1545" t="n"/>
      <c r="R11" s="1545" t="n"/>
      <c r="S11" s="3359" t="n"/>
      <c r="T11" s="3359" t="n"/>
      <c r="U11" s="3361" t="n"/>
      <c r="V11" s="1545" t="n"/>
      <c r="W11" s="1545" t="n"/>
      <c r="X11" s="1545" t="n"/>
      <c r="Y11" s="1545" t="n"/>
      <c r="Z11" s="1545" t="n"/>
    </row>
    <row r="12" customFormat="1" s="1300">
      <c r="C12" s="1545" t="n"/>
      <c r="D12" s="1307" t="inlineStr">
        <is>
          <t>Other Market Leasing Terms</t>
        </is>
      </c>
      <c r="E12" s="612" t="n"/>
      <c r="F12" s="612" t="n"/>
      <c r="G12" s="612" t="n"/>
      <c r="H12" s="612" t="n"/>
      <c r="I12" s="612" t="n"/>
      <c r="J12" s="612" t="n"/>
      <c r="K12" s="612" t="n"/>
      <c r="L12" s="612" t="n"/>
      <c r="M12" s="612" t="n"/>
      <c r="N12" s="612" t="n"/>
      <c r="O12" s="1545" t="n"/>
      <c r="P12" s="1545" t="n"/>
      <c r="Q12" s="1545" t="n"/>
      <c r="R12" s="1545" t="n"/>
      <c r="S12" s="3359" t="n"/>
      <c r="T12" s="3359" t="n"/>
      <c r="U12" s="3361" t="n"/>
      <c r="V12" s="1545" t="n"/>
      <c r="W12" s="1545" t="n"/>
      <c r="X12" s="1545" t="n"/>
      <c r="Y12" s="1545" t="n"/>
      <c r="Z12" s="1545" t="n"/>
    </row>
    <row r="13" customFormat="1" s="1300">
      <c r="C13" s="1545" t="n"/>
      <c r="D13" s="1308" t="inlineStr">
        <is>
          <t>Reimbursements</t>
        </is>
      </c>
      <c r="E13" s="612" t="inlineStr">
        <is>
          <t>NNN</t>
        </is>
      </c>
      <c r="F13" s="612" t="inlineStr">
        <is>
          <t>NNN</t>
        </is>
      </c>
      <c r="G13" s="612" t="inlineStr">
        <is>
          <t>NNN</t>
        </is>
      </c>
      <c r="H13" s="612" t="n"/>
      <c r="I13" s="612" t="n"/>
      <c r="J13" s="612" t="n"/>
      <c r="K13" s="612" t="n"/>
      <c r="L13" s="612" t="n"/>
      <c r="M13" s="612" t="n"/>
      <c r="N13" s="612" t="n"/>
      <c r="O13" s="1545" t="n"/>
      <c r="P13" s="1545" t="n"/>
      <c r="Q13" s="1545" t="n"/>
      <c r="R13" s="1545" t="n"/>
      <c r="S13" s="3359" t="n"/>
      <c r="T13" s="3359" t="n"/>
      <c r="U13" s="3361" t="n"/>
      <c r="V13" s="1545" t="n"/>
      <c r="W13" s="1545" t="n"/>
      <c r="X13" s="1545" t="n"/>
      <c r="Y13" s="1545" t="n"/>
      <c r="Z13" s="1545" t="n"/>
    </row>
    <row r="14" customFormat="1" s="1300">
      <c r="C14" s="1545" t="n"/>
      <c r="D14" s="1308" t="inlineStr">
        <is>
          <t>Lease Term (Mos.)</t>
        </is>
      </c>
      <c r="E14" s="1120" t="n">
        <v>60</v>
      </c>
      <c r="F14" s="1120" t="n">
        <v>60</v>
      </c>
      <c r="G14" s="1120" t="n">
        <v>60</v>
      </c>
      <c r="H14" s="1120" t="n"/>
      <c r="I14" s="1120" t="n"/>
      <c r="J14" s="1120" t="n"/>
      <c r="K14" s="1120" t="n"/>
      <c r="L14" s="1120" t="n"/>
      <c r="M14" s="1120" t="n"/>
      <c r="N14" s="1120" t="n"/>
      <c r="O14" s="1120" t="n">
        <v>60</v>
      </c>
      <c r="P14" s="1545" t="n"/>
      <c r="Q14" s="1545" t="n"/>
      <c r="R14" s="1545" t="n"/>
      <c r="S14" s="2057" t="n"/>
      <c r="T14" s="2057" t="n"/>
      <c r="U14" s="1545" t="n"/>
      <c r="V14" s="1545" t="n"/>
      <c r="W14" s="1545" t="n"/>
      <c r="X14" s="1545" t="n"/>
      <c r="Y14" s="1545" t="n"/>
      <c r="Z14" s="1545" t="n"/>
    </row>
    <row r="15" customFormat="1" s="1300">
      <c r="C15" s="1545" t="n"/>
      <c r="D15" s="1308" t="inlineStr">
        <is>
          <t>Renewal Probability</t>
        </is>
      </c>
      <c r="E15" s="1946" t="n">
        <v>0.75</v>
      </c>
      <c r="F15" s="1946" t="n">
        <v>0.75</v>
      </c>
      <c r="G15" s="1946" t="n">
        <v>0.75</v>
      </c>
      <c r="H15" s="1946" t="n"/>
      <c r="I15" s="1946" t="n"/>
      <c r="J15" s="1946" t="n"/>
      <c r="K15" s="1946" t="n"/>
      <c r="L15" s="1946" t="n"/>
      <c r="M15" s="1946" t="n"/>
      <c r="N15" s="1946" t="n"/>
      <c r="O15" s="1545" t="n"/>
      <c r="P15" s="1545" t="n"/>
      <c r="Q15" s="1545" t="n"/>
      <c r="R15" s="1545" t="n"/>
      <c r="S15" s="2055" t="n"/>
      <c r="T15" s="2055" t="n"/>
      <c r="U15" s="1545" t="n"/>
      <c r="V15" s="1545" t="n"/>
      <c r="W15" s="1545" t="n"/>
      <c r="X15" s="1545" t="n"/>
      <c r="Y15" s="1545" t="n"/>
      <c r="Z15" s="1545" t="n"/>
    </row>
    <row r="16" customFormat="1" s="1300">
      <c r="C16" s="1545" t="n"/>
      <c r="D16" s="1308" t="inlineStr">
        <is>
          <t>Downtime (Mos.)</t>
        </is>
      </c>
      <c r="E16" s="1947" t="n">
        <v>8</v>
      </c>
      <c r="F16" s="1947" t="n">
        <v>8</v>
      </c>
      <c r="G16" s="1947" t="n">
        <v>3</v>
      </c>
      <c r="H16" s="1947" t="n"/>
      <c r="I16" s="1947" t="n"/>
      <c r="J16" s="1947" t="n"/>
      <c r="K16" s="1947" t="n"/>
      <c r="L16" s="1947" t="n"/>
      <c r="M16" s="1947" t="n"/>
      <c r="N16" s="1947" t="n"/>
      <c r="O16" s="1545" t="n"/>
      <c r="P16" s="1545" t="n"/>
      <c r="Q16" s="1545" t="n"/>
      <c r="R16" s="1545" t="n"/>
      <c r="S16" s="2057" t="n"/>
      <c r="T16" s="2057" t="n"/>
      <c r="U16" s="1545" t="n"/>
      <c r="V16" s="1545" t="n"/>
      <c r="W16" s="1545" t="n"/>
      <c r="X16" s="1545" t="n"/>
      <c r="Y16" s="1545" t="n"/>
      <c r="Z16" s="1545" t="n"/>
    </row>
    <row r="17" customFormat="1" s="1300">
      <c r="D17" s="1309" t="n"/>
      <c r="E17" s="3362" t="n"/>
      <c r="F17" s="3362" t="n"/>
      <c r="G17" s="3362" t="n"/>
      <c r="H17" s="3362" t="n"/>
      <c r="I17" s="3362" t="n"/>
      <c r="J17" s="3362" t="n"/>
      <c r="K17" s="3362" t="n"/>
      <c r="L17" s="3362" t="n"/>
      <c r="M17" s="3362" t="n"/>
      <c r="N17" s="3362" t="n"/>
      <c r="O17" s="1545" t="n"/>
      <c r="P17" s="1545" t="n"/>
      <c r="Q17" s="1545" t="n"/>
      <c r="R17" s="1545" t="n"/>
      <c r="S17" s="2057" t="n"/>
      <c r="T17" s="2057" t="n"/>
    </row>
    <row r="18" customFormat="1" s="1300">
      <c r="D18" s="1307" t="inlineStr">
        <is>
          <t>Free Rent (Mos.)</t>
        </is>
      </c>
      <c r="E18" s="612" t="n"/>
      <c r="F18" s="612" t="n"/>
      <c r="G18" s="612" t="n"/>
      <c r="H18" s="612" t="n"/>
      <c r="I18" s="612" t="n"/>
      <c r="J18" s="612" t="n"/>
      <c r="K18" s="612" t="n"/>
      <c r="L18" s="612" t="n"/>
      <c r="M18" s="612" t="n"/>
      <c r="N18" s="612" t="n"/>
      <c r="O18" s="1545" t="n"/>
      <c r="P18" s="1545" t="n"/>
      <c r="Q18" s="1545" t="n"/>
      <c r="R18" s="1545" t="n"/>
      <c r="S18" s="2057" t="n"/>
      <c r="T18" s="2057" t="n"/>
    </row>
    <row r="19" customFormat="1" s="1300">
      <c r="D19" s="1308" t="inlineStr">
        <is>
          <t xml:space="preserve">New </t>
        </is>
      </c>
      <c r="E19" s="614" t="n">
        <v>5</v>
      </c>
      <c r="F19" s="614" t="n">
        <v>5</v>
      </c>
      <c r="G19" s="614" t="n">
        <v>1</v>
      </c>
      <c r="H19" s="614" t="n"/>
      <c r="I19" s="614" t="n"/>
      <c r="J19" s="614" t="n"/>
      <c r="K19" s="614" t="n"/>
      <c r="L19" s="614" t="n"/>
      <c r="M19" s="614" t="n"/>
      <c r="N19" s="614" t="n"/>
      <c r="O19" s="614" t="n">
        <v>0</v>
      </c>
      <c r="P19" s="614" t="n">
        <v>0</v>
      </c>
      <c r="Q19" s="1545" t="n"/>
      <c r="R19" s="1545" t="n"/>
      <c r="S19" s="2057" t="n"/>
      <c r="T19" s="2055" t="n"/>
    </row>
    <row r="20" customFormat="1" s="1300">
      <c r="D20" s="1308" t="inlineStr">
        <is>
          <t xml:space="preserve">Renewal </t>
        </is>
      </c>
      <c r="E20" s="615" t="n">
        <v>3</v>
      </c>
      <c r="F20" s="615" t="n">
        <v>3</v>
      </c>
      <c r="G20" s="615" t="n">
        <v>0</v>
      </c>
      <c r="H20" s="615" t="n"/>
      <c r="I20" s="615" t="n"/>
      <c r="J20" s="615" t="n"/>
      <c r="K20" s="615" t="n"/>
      <c r="L20" s="615" t="n"/>
      <c r="M20" s="615" t="n"/>
      <c r="N20" s="615" t="n"/>
      <c r="O20" s="1545" t="n"/>
      <c r="P20" s="1545" t="n"/>
      <c r="Q20" s="1545" t="n"/>
      <c r="R20" s="1545" t="n"/>
      <c r="S20" s="2057" t="n"/>
      <c r="T20" s="2055" t="n"/>
    </row>
    <row r="21" customFormat="1" s="1300">
      <c r="D21" s="1308" t="inlineStr">
        <is>
          <t>Weighted</t>
        </is>
      </c>
      <c r="E21" s="614">
        <f>E19*(1-E15)+E20*E15</f>
        <v/>
      </c>
      <c r="F21" s="614">
        <f>F19*(1-F15)+F20*F15</f>
        <v/>
      </c>
      <c r="G21" s="614" t="n"/>
      <c r="H21" s="614" t="n"/>
      <c r="I21" s="614" t="n"/>
      <c r="J21" s="614" t="n"/>
      <c r="K21" s="614" t="n"/>
      <c r="L21" s="614" t="n"/>
      <c r="M21" s="614" t="n"/>
      <c r="N21" s="614" t="n"/>
      <c r="O21" s="1545" t="n"/>
      <c r="P21" s="1545" t="n"/>
      <c r="Q21" s="1545" t="n"/>
      <c r="R21" s="1545" t="n"/>
      <c r="S21" s="2057" t="n"/>
      <c r="T21" s="2057" t="n"/>
    </row>
    <row r="22" customFormat="1" s="1300">
      <c r="D22" s="1309" t="n"/>
      <c r="E22" s="612" t="n"/>
      <c r="F22" s="612" t="n"/>
      <c r="G22" s="612" t="n"/>
      <c r="H22" s="612" t="n"/>
      <c r="I22" s="612" t="n"/>
      <c r="J22" s="612" t="n"/>
      <c r="K22" s="612" t="n"/>
      <c r="L22" s="612" t="n"/>
      <c r="M22" s="612" t="n"/>
      <c r="N22" s="612" t="n"/>
      <c r="O22" s="1545" t="n"/>
      <c r="P22" s="1545" t="n"/>
      <c r="Q22" s="1545" t="n"/>
      <c r="R22" s="1545" t="n"/>
      <c r="S22" s="2057" t="n"/>
      <c r="T22" s="2057" t="n"/>
    </row>
    <row r="23" customFormat="1" s="1300">
      <c r="D23" s="1307" t="inlineStr">
        <is>
          <t>Tenant Improvements</t>
        </is>
      </c>
      <c r="E23" s="1310" t="n"/>
      <c r="F23" s="1310" t="n"/>
      <c r="G23" s="1310" t="n"/>
      <c r="H23" s="1310" t="n"/>
      <c r="I23" s="1310" t="n"/>
      <c r="J23" s="1310" t="n"/>
      <c r="K23" s="1310" t="n"/>
      <c r="L23" s="1310" t="n"/>
      <c r="M23" s="1310" t="n"/>
      <c r="N23" s="1310" t="n"/>
      <c r="O23" s="1545" t="n"/>
      <c r="P23" s="1545" t="n"/>
      <c r="Q23" s="1545" t="n"/>
      <c r="R23" s="1545" t="n"/>
      <c r="S23" s="2057" t="n"/>
      <c r="T23" s="2057" t="n"/>
    </row>
    <row r="24" customFormat="1" s="1300">
      <c r="D24" s="1308" t="inlineStr">
        <is>
          <t>New</t>
        </is>
      </c>
      <c r="E24" s="3359" t="n">
        <v>40</v>
      </c>
      <c r="F24" s="3359" t="n">
        <v>40</v>
      </c>
      <c r="G24" s="3359" t="n"/>
      <c r="H24" s="3359" t="n"/>
      <c r="I24" s="3359" t="n"/>
      <c r="J24" s="3359" t="n"/>
      <c r="K24" s="3359" t="n"/>
      <c r="L24" s="3359" t="n"/>
      <c r="M24" s="3359" t="n"/>
      <c r="N24" s="3359" t="n"/>
      <c r="O24" s="1545" t="n"/>
      <c r="P24" s="1545" t="n"/>
      <c r="Q24" s="1545" t="n"/>
      <c r="R24" s="1545" t="n"/>
      <c r="S24" s="3359" t="n"/>
      <c r="T24" s="3359" t="n"/>
    </row>
    <row r="25" customFormat="1" s="1300">
      <c r="D25" s="1308" t="inlineStr">
        <is>
          <t>Renewal</t>
        </is>
      </c>
      <c r="E25" s="3363" t="n">
        <v>20</v>
      </c>
      <c r="F25" s="3363" t="n">
        <v>20</v>
      </c>
      <c r="G25" s="3363" t="n"/>
      <c r="H25" s="3363" t="n"/>
      <c r="I25" s="3363" t="n"/>
      <c r="J25" s="3363" t="n"/>
      <c r="K25" s="3363" t="n"/>
      <c r="L25" s="3363" t="n"/>
      <c r="M25" s="3363" t="n"/>
      <c r="N25" s="3363" t="n"/>
      <c r="O25" s="3363" t="n">
        <v>0</v>
      </c>
      <c r="P25" s="3363" t="n">
        <v>0</v>
      </c>
      <c r="Q25" s="1545" t="n"/>
      <c r="R25" s="1545" t="n"/>
      <c r="S25" s="3363" t="n"/>
      <c r="T25" s="3363" t="n"/>
    </row>
    <row r="26" customFormat="1" s="1300">
      <c r="D26" s="1308" t="inlineStr">
        <is>
          <t>Weighted</t>
        </is>
      </c>
      <c r="E26" s="3364">
        <f>E24*(1-E15)+E25*E15</f>
        <v/>
      </c>
      <c r="F26" s="3364">
        <f>F24*(1-F15)+F25*F15</f>
        <v/>
      </c>
      <c r="G26" s="3364" t="n"/>
      <c r="H26" s="3364" t="n"/>
      <c r="I26" s="3364" t="n"/>
      <c r="J26" s="3364" t="n"/>
      <c r="K26" s="3364" t="n"/>
      <c r="L26" s="3364" t="n"/>
      <c r="M26" s="3364" t="n"/>
      <c r="N26" s="3364" t="n"/>
      <c r="O26" s="1545" t="n"/>
      <c r="P26" s="1545" t="n"/>
      <c r="Q26" s="3365" t="n"/>
      <c r="R26" s="1545" t="n"/>
      <c r="S26" s="3364" t="n"/>
      <c r="T26" s="3364" t="n"/>
    </row>
    <row r="27" customFormat="1" s="1300">
      <c r="D27" s="1309" t="n"/>
      <c r="E27" s="3364" t="n"/>
      <c r="F27" s="3364" t="n"/>
      <c r="G27" s="3364" t="n"/>
      <c r="H27" s="3364" t="n"/>
      <c r="I27" s="3364" t="n"/>
      <c r="J27" s="3364" t="n"/>
      <c r="K27" s="3364" t="n"/>
      <c r="L27" s="3364" t="n"/>
      <c r="M27" s="3364" t="n"/>
      <c r="N27" s="3364" t="n"/>
      <c r="O27" s="1545" t="n"/>
      <c r="P27" s="1545" t="n"/>
      <c r="Q27" s="1545" t="n"/>
      <c r="R27" s="1545" t="n"/>
      <c r="S27" s="3364" t="n"/>
      <c r="T27" s="3364" t="n"/>
    </row>
    <row r="28" customFormat="1" s="1300">
      <c r="D28" s="1307" t="inlineStr">
        <is>
          <t>Leasing Commissions</t>
        </is>
      </c>
      <c r="E28" s="612" t="n"/>
      <c r="F28" s="612" t="n"/>
      <c r="G28" s="612" t="n"/>
      <c r="H28" s="612" t="n"/>
      <c r="I28" s="612" t="n"/>
      <c r="J28" s="612" t="n"/>
      <c r="K28" s="612" t="n"/>
      <c r="L28" s="612" t="n"/>
      <c r="M28" s="612" t="n"/>
      <c r="N28" s="612" t="n"/>
      <c r="O28" s="1545" t="n"/>
      <c r="P28" s="1545" t="n"/>
      <c r="Q28" s="1545" t="n"/>
      <c r="R28" s="1545" t="n"/>
      <c r="S28" s="612" t="n"/>
      <c r="T28" s="612" t="n"/>
    </row>
    <row r="29" customFormat="1" s="1300">
      <c r="D29" s="1308" t="inlineStr">
        <is>
          <t>New</t>
        </is>
      </c>
      <c r="E29" s="1950" t="n">
        <v>0.0675</v>
      </c>
      <c r="F29" s="1950" t="n">
        <v>0.0675</v>
      </c>
      <c r="G29" s="1950" t="n"/>
      <c r="H29" s="1950" t="n"/>
      <c r="I29" s="1950" t="n"/>
      <c r="J29" s="1950" t="n"/>
      <c r="K29" s="1950" t="n"/>
      <c r="L29" s="1950" t="n"/>
      <c r="M29" s="1950" t="n"/>
      <c r="N29" s="1950" t="n"/>
      <c r="O29" s="1545" t="n"/>
      <c r="P29" s="1545" t="n"/>
      <c r="Q29" s="1972" t="n"/>
      <c r="R29" s="1545" t="n"/>
      <c r="S29" s="1950" t="n"/>
      <c r="T29" s="1950" t="n"/>
    </row>
    <row r="30" customFormat="1" s="1300">
      <c r="D30" s="1308" t="inlineStr">
        <is>
          <t>Renewal</t>
        </is>
      </c>
      <c r="E30" s="1951" t="n">
        <v>0.0675</v>
      </c>
      <c r="F30" s="1951" t="n">
        <v>0.0675</v>
      </c>
      <c r="G30" s="1951" t="n"/>
      <c r="H30" s="1951" t="n"/>
      <c r="I30" s="1951" t="n"/>
      <c r="J30" s="1951" t="n"/>
      <c r="K30" s="1951" t="n"/>
      <c r="L30" s="1951" t="n"/>
      <c r="M30" s="1951" t="n"/>
      <c r="N30" s="1951" t="n"/>
      <c r="O30" s="1545" t="n"/>
      <c r="P30" s="1545" t="n"/>
      <c r="Q30" s="1972" t="n"/>
      <c r="R30" s="1545" t="n"/>
      <c r="S30" s="1951" t="n"/>
      <c r="T30" s="1951" t="n"/>
    </row>
    <row r="31" customFormat="1" s="1300">
      <c r="D31" s="1308" t="inlineStr">
        <is>
          <t>Weighted</t>
        </is>
      </c>
      <c r="E31" s="1546">
        <f>E29*(1-E$15)+E30*E$15</f>
        <v/>
      </c>
      <c r="F31" s="1546">
        <f>F29*(1-F15)+F30*F15</f>
        <v/>
      </c>
      <c r="G31" s="1546" t="n"/>
      <c r="H31" s="1546" t="n"/>
      <c r="I31" s="1546" t="n"/>
      <c r="J31" s="1546" t="n"/>
      <c r="K31" s="1546" t="n"/>
      <c r="L31" s="1546" t="n"/>
      <c r="M31" s="1546" t="n"/>
      <c r="N31" s="1546" t="n"/>
      <c r="O31" s="1545" t="n"/>
      <c r="P31" s="1545" t="n"/>
      <c r="Q31" s="1545" t="n"/>
      <c r="R31" s="1545" t="n"/>
      <c r="S31" s="1545" t="n"/>
      <c r="T31" s="1545" t="n"/>
    </row>
    <row r="32" customFormat="1" s="1300">
      <c r="D32" s="1309" t="n"/>
      <c r="E32" s="612" t="n"/>
      <c r="F32" s="612" t="n"/>
      <c r="G32" s="612" t="n"/>
      <c r="H32" s="612" t="n"/>
      <c r="I32" s="612" t="n"/>
      <c r="J32" s="612" t="n"/>
      <c r="K32" s="612" t="n"/>
      <c r="L32" s="612" t="n"/>
      <c r="M32" s="612" t="n"/>
      <c r="N32" s="612" t="n"/>
      <c r="O32" s="1545" t="n"/>
      <c r="P32" s="1545" t="n"/>
      <c r="Q32" s="1545" t="n"/>
      <c r="R32" s="1545" t="n"/>
      <c r="S32" s="2057" t="n"/>
      <c r="T32" s="2057" t="n"/>
    </row>
    <row r="33" customFormat="1" s="1300">
      <c r="D33" s="3366" t="n"/>
      <c r="E33" s="1842" t="n"/>
      <c r="F33" s="1842" t="n"/>
      <c r="G33" s="1842" t="n"/>
      <c r="H33" s="1842" t="n"/>
      <c r="I33" s="1842" t="n"/>
      <c r="J33" s="1842" t="n"/>
      <c r="K33" s="1842" t="n"/>
      <c r="L33" s="1842" t="n"/>
      <c r="M33" s="1842" t="n"/>
      <c r="N33" s="1842" t="n"/>
      <c r="O33" s="1531" t="n"/>
      <c r="P33" s="1545" t="n"/>
      <c r="Q33" s="1545" t="n"/>
      <c r="R33" s="1545" t="n"/>
      <c r="S33" s="2057" t="n"/>
      <c r="T33" s="2057" t="n"/>
      <c r="U33" s="1545" t="n"/>
      <c r="V33" s="1545" t="n"/>
      <c r="W33" s="1545" t="n"/>
      <c r="X33" s="1545" t="n"/>
      <c r="Y33" s="1545" t="n"/>
      <c r="Z33" s="1545" t="n"/>
      <c r="AA33" s="1545" t="n"/>
    </row>
    <row r="34" customFormat="1" s="1300">
      <c r="D34" s="3367" t="n"/>
      <c r="E34" s="1842" t="n"/>
      <c r="F34" s="1842" t="n"/>
      <c r="G34" s="1842" t="n"/>
      <c r="H34" s="1842" t="n"/>
      <c r="I34" s="1842" t="n"/>
      <c r="J34" s="1842" t="n"/>
      <c r="K34" s="1842" t="n"/>
      <c r="L34" s="1842" t="n"/>
      <c r="M34" s="1842" t="n"/>
      <c r="N34" s="1842" t="n"/>
      <c r="O34" s="1533" t="n"/>
      <c r="P34" s="1311" t="n"/>
      <c r="Q34" s="1311" t="n"/>
      <c r="R34" s="1545" t="n"/>
      <c r="S34" s="1843" t="n"/>
      <c r="T34" s="1843" t="n"/>
      <c r="U34" s="1545" t="n"/>
      <c r="V34" s="1545" t="n"/>
      <c r="W34" s="1545" t="n"/>
      <c r="X34" s="1545" t="n"/>
      <c r="Y34" s="1545" t="n"/>
      <c r="Z34" s="1545" t="n"/>
      <c r="AA34" s="1545" t="n"/>
    </row>
    <row r="35" customFormat="1" s="1300">
      <c r="D35" s="3368" t="n"/>
      <c r="E35" s="1842" t="n"/>
      <c r="F35" s="1842" t="n"/>
      <c r="G35" s="1842" t="n"/>
      <c r="H35" s="1842" t="n"/>
      <c r="I35" s="1842" t="n"/>
      <c r="J35" s="1842" t="n"/>
      <c r="K35" s="1842" t="n"/>
      <c r="L35" s="1842" t="n"/>
      <c r="M35" s="1842" t="n"/>
      <c r="N35" s="1842" t="n"/>
      <c r="O35" s="1534" t="n"/>
      <c r="P35" s="1312" t="n"/>
      <c r="Q35" s="1312" t="n"/>
      <c r="R35" s="1545" t="n"/>
      <c r="S35" s="1843" t="n"/>
      <c r="T35" s="1843" t="n"/>
      <c r="U35" s="1545" t="n"/>
      <c r="V35" s="1545" t="n"/>
      <c r="W35" s="1545" t="n"/>
      <c r="X35" s="1545" t="n"/>
      <c r="Y35" s="1545" t="n"/>
      <c r="Z35" s="1545" t="n"/>
      <c r="AA35" s="1545" t="n"/>
    </row>
    <row r="36" customFormat="1" s="1300">
      <c r="D36" s="1532" t="n"/>
      <c r="E36" s="1842" t="n"/>
      <c r="F36" s="1842" t="n"/>
      <c r="G36" s="1842" t="n"/>
      <c r="H36" s="1842" t="n"/>
      <c r="I36" s="1842" t="n"/>
      <c r="J36" s="1842" t="n"/>
      <c r="K36" s="1842" t="n"/>
      <c r="L36" s="1842" t="n"/>
      <c r="M36" s="1842" t="n"/>
      <c r="N36" s="1842" t="n"/>
      <c r="O36" s="1531" t="n"/>
      <c r="P36" s="1545" t="n"/>
      <c r="Q36" s="1545" t="n"/>
      <c r="R36" s="1545" t="n"/>
      <c r="S36" s="1843" t="n"/>
      <c r="T36" s="1843" t="n"/>
      <c r="U36" s="1545" t="n"/>
      <c r="V36" s="1545" t="n"/>
      <c r="W36" s="1545" t="n"/>
      <c r="X36" s="1545" t="n"/>
      <c r="Y36" s="1545" t="n"/>
      <c r="Z36" s="1545" t="n"/>
      <c r="AA36" s="1545" t="n"/>
    </row>
    <row r="37" customFormat="1" s="1300">
      <c r="D37" s="1532" t="n"/>
      <c r="E37" s="2501">
        <f t="array" ref="E37:E41">_xlfn._xlws.FILTER('One-line RR'!$F$8:$F$12,'One-line RR'!$V$8:$V$12=MLAs!E$5)</f>
        <v/>
      </c>
      <c r="F37" s="2501">
        <f t="array" ref="F37">_xlfn._xlws.FILTER('One-line RR'!$F$7:$F$12,'One-line RR'!$V$7:$V$12=MLAs!F$5)</f>
        <v/>
      </c>
      <c r="G37" s="2501">
        <f t="array" ref="G37">_xlfn._xlws.FILTER('One-line RR'!$F$8:$F$12,'One-line RR'!$V$8:$V$12=MLAs!G$5)</f>
        <v/>
      </c>
      <c r="H37" s="2501">
        <f t="array" ref="H37">_xlfn._xlws.FILTER('One-line RR'!$F$8:$F$12,'One-line RR'!$V$8:$V$12=MLAs!H$5)</f>
        <v/>
      </c>
      <c r="I37" s="1867">
        <f t="array" ref="I37">_xlfn._xlws.FILTER('One-line RR'!$F$8:$F$12,'One-line RR'!$V$8:$V$12=MLAs!I$5)</f>
        <v/>
      </c>
      <c r="J37" s="2501">
        <f t="array" ref="J37">_xlfn._xlws.FILTER('One-line RR'!$F$8:$F$12,'One-line RR'!$V$8:$V$12=MLAs!J$5)</f>
        <v/>
      </c>
      <c r="K37" s="1867">
        <f t="array" ref="K37">_xlfn._xlws.FILTER('One-line RR'!$F$8:$F$12,'One-line RR'!$V$8:$V$12=MLAs!K$5)</f>
        <v/>
      </c>
      <c r="L37" s="1867">
        <f t="array" ref="L37">_xlfn._xlws.FILTER('One-line RR'!$F$8:$F$12,'One-line RR'!$V$8:$V$12=MLAs!L$5)</f>
        <v/>
      </c>
      <c r="M37" s="1867">
        <f t="array" ref="M37">_xlfn._xlws.FILTER('One-line RR'!$F$8:$F$12,'One-line RR'!$V$8:$V$12=MLAs!M$5)</f>
        <v/>
      </c>
      <c r="N37" s="1867" t="n"/>
      <c r="O37" s="1533" t="n"/>
      <c r="P37" s="1311" t="n"/>
      <c r="Q37" s="1311" t="n"/>
      <c r="R37" s="1545" t="n"/>
      <c r="S37" s="1843" t="n"/>
      <c r="T37" s="1843" t="n"/>
      <c r="U37" s="1545" t="n"/>
      <c r="V37" s="1545" t="n"/>
      <c r="W37" s="1545" t="n"/>
      <c r="X37" s="1545" t="n"/>
      <c r="Y37" s="1545" t="n"/>
      <c r="Z37" s="1545" t="n"/>
      <c r="AA37" s="1545" t="n"/>
    </row>
    <row r="38" customFormat="1" s="1300">
      <c r="D38" s="1308" t="n"/>
      <c r="E38" s="2501" t="inlineStr">
        <is>
          <t>Equipment One Co.</t>
        </is>
      </c>
      <c r="F38" s="2501" t="n"/>
      <c r="G38" s="2501" t="n"/>
      <c r="H38" s="2501" t="n"/>
      <c r="I38" s="1867" t="n"/>
      <c r="J38" s="2501" t="n"/>
      <c r="K38" s="1867" t="n"/>
      <c r="L38" s="1867" t="n"/>
      <c r="M38" s="1867" t="n"/>
      <c r="N38" s="1867" t="n"/>
      <c r="O38" s="1545" t="n"/>
      <c r="P38" s="1545" t="n"/>
      <c r="Q38" s="1545" t="n"/>
      <c r="R38" s="1545" t="n"/>
      <c r="S38" s="1843" t="n"/>
      <c r="T38" s="1843" t="n"/>
      <c r="U38" s="1545" t="n"/>
      <c r="V38" s="1545" t="n"/>
      <c r="W38" s="1545" t="n"/>
      <c r="X38" s="1545" t="n"/>
      <c r="Y38" s="1545" t="n"/>
      <c r="Z38" s="1545" t="n"/>
      <c r="AA38" s="1545" t="n"/>
    </row>
    <row r="39" customFormat="1" s="1300">
      <c r="D39" s="1308" t="n"/>
      <c r="E39" s="2681" t="inlineStr">
        <is>
          <t>Texas Tech University</t>
        </is>
      </c>
      <c r="F39" s="2501" t="n"/>
      <c r="G39" s="2503" t="n"/>
      <c r="H39" s="2501" t="n"/>
      <c r="I39" s="1544" t="n"/>
      <c r="J39" s="2501" t="n"/>
      <c r="K39" s="1544" t="n"/>
      <c r="L39" s="1544" t="n"/>
      <c r="M39" s="1544" t="n"/>
      <c r="N39" s="1544" t="n"/>
      <c r="O39" s="1311" t="n"/>
      <c r="P39" s="1311" t="n"/>
      <c r="Q39" s="1311" t="n"/>
      <c r="R39" s="1545" t="n"/>
      <c r="S39" s="1843" t="n"/>
      <c r="T39" s="1843" t="n"/>
      <c r="U39" s="1545" t="n"/>
      <c r="V39" s="1545" t="n"/>
      <c r="W39" s="1545" t="n"/>
      <c r="X39" s="1545" t="n"/>
      <c r="Y39" s="1545" t="n"/>
      <c r="Z39" s="1545" t="n"/>
      <c r="AA39" s="1545" t="n"/>
    </row>
    <row r="40">
      <c r="D40" s="1544" t="n"/>
      <c r="E40" s="2681" t="inlineStr">
        <is>
          <t>Farmers Insurance</t>
        </is>
      </c>
      <c r="F40" s="2501" t="n"/>
      <c r="G40" s="2503" t="n"/>
      <c r="H40" s="2501" t="n"/>
      <c r="I40" s="1544" t="n"/>
      <c r="J40" s="2501" t="n"/>
      <c r="K40" s="1544" t="n"/>
      <c r="L40" s="1544" t="n"/>
      <c r="M40" s="1544" t="n"/>
      <c r="N40" s="1544" t="n"/>
      <c r="O40" s="1311" t="n"/>
      <c r="P40" s="1311" t="n"/>
      <c r="Q40" s="1311" t="n"/>
      <c r="R40" s="1544" t="n"/>
      <c r="S40" s="1842" t="n"/>
      <c r="T40" s="1842" t="n"/>
      <c r="U40" s="1544" t="n"/>
      <c r="V40" s="1544" t="n"/>
      <c r="W40" s="1544" t="n"/>
      <c r="X40" s="1544" t="n"/>
      <c r="Y40" s="1544" t="n"/>
      <c r="Z40" s="1544" t="n"/>
      <c r="AA40" s="1544" t="n"/>
    </row>
    <row r="41">
      <c r="D41" s="1544" t="n"/>
      <c r="E41" s="2682" t="inlineStr">
        <is>
          <t>VACANT</t>
        </is>
      </c>
      <c r="F41" s="2501" t="n"/>
      <c r="G41" s="2502" t="n"/>
      <c r="H41" s="2501" t="n"/>
      <c r="I41" s="1265" t="n"/>
      <c r="J41" s="2502" t="n"/>
      <c r="K41" s="1265" t="n"/>
      <c r="L41" s="1265" t="n"/>
      <c r="M41" s="1265" t="n"/>
      <c r="N41" s="1265" t="n"/>
      <c r="O41" s="1544" t="n"/>
      <c r="P41" s="1544" t="n"/>
      <c r="Q41" s="1544" t="n"/>
      <c r="R41" s="1544" t="n"/>
      <c r="S41" s="1842" t="n"/>
      <c r="T41" s="1842" t="n"/>
      <c r="U41" s="1544" t="n"/>
      <c r="V41" s="1544" t="n"/>
      <c r="W41" s="1544" t="n"/>
      <c r="X41" s="1544" t="n"/>
      <c r="Y41" s="1544" t="n"/>
      <c r="Z41" s="1544" t="n"/>
      <c r="AA41" s="1544" t="n"/>
    </row>
    <row r="42">
      <c r="D42" s="1544" t="n"/>
      <c r="E42" s="1544" t="n"/>
      <c r="F42" s="2501" t="n"/>
      <c r="G42" s="1544" t="n"/>
      <c r="H42" s="2501" t="n"/>
      <c r="I42" s="1544" t="n"/>
      <c r="J42" s="2503" t="n"/>
      <c r="K42" s="1544" t="n"/>
      <c r="L42" s="1544" t="n"/>
      <c r="M42" s="1544" t="n"/>
      <c r="N42" s="1544" t="n"/>
      <c r="O42" s="1544" t="n"/>
      <c r="P42" s="1544" t="n"/>
      <c r="Q42" s="1544" t="n"/>
      <c r="R42" s="1544" t="n"/>
      <c r="S42" s="1842" t="n"/>
      <c r="T42" s="1842" t="n"/>
      <c r="U42" s="1544" t="n"/>
      <c r="V42" s="1544" t="n"/>
      <c r="W42" s="1544" t="n"/>
      <c r="X42" s="1544" t="n"/>
      <c r="Y42" s="1544" t="n"/>
      <c r="Z42" s="1544" t="n"/>
      <c r="AA42" s="1544" t="n"/>
    </row>
    <row r="43">
      <c r="D43" s="1544" t="n"/>
      <c r="E43" s="614" t="n"/>
      <c r="F43" s="2501" t="n"/>
      <c r="G43" s="614" t="n"/>
      <c r="H43" s="2501" t="n"/>
      <c r="I43" s="614" t="n"/>
      <c r="J43" s="2504" t="n"/>
      <c r="K43" s="614" t="n"/>
      <c r="L43" s="614" t="n"/>
      <c r="M43" s="614" t="n"/>
      <c r="N43" s="614" t="n"/>
      <c r="O43" s="1545" t="n"/>
      <c r="P43" s="1545" t="n"/>
      <c r="Q43" s="1545" t="n"/>
      <c r="R43" s="1544" t="n"/>
      <c r="S43" s="1842" t="n"/>
      <c r="T43" s="1842" t="n"/>
      <c r="U43" s="1544" t="n"/>
      <c r="V43" s="1544" t="n"/>
      <c r="W43" s="1544" t="n"/>
      <c r="X43" s="1544" t="n"/>
      <c r="Y43" s="1544" t="n"/>
      <c r="Z43" s="1544" t="n"/>
      <c r="AA43" s="1544" t="n"/>
    </row>
    <row r="44">
      <c r="D44" s="1544" t="n"/>
      <c r="E44" s="1544" t="n"/>
      <c r="F44" s="2501" t="n"/>
      <c r="G44" s="1544" t="n"/>
      <c r="H44" s="2501" t="n"/>
      <c r="I44" s="1544" t="n"/>
      <c r="J44" s="2503" t="n"/>
      <c r="K44" s="1544" t="n"/>
      <c r="L44" s="1544" t="n"/>
      <c r="M44" s="1544" t="n"/>
      <c r="N44" s="1544" t="n"/>
      <c r="O44" s="1311" t="n"/>
      <c r="P44" s="1311" t="n"/>
      <c r="Q44" s="1311" t="n"/>
      <c r="R44" s="1544" t="n"/>
      <c r="S44" s="1842" t="n"/>
      <c r="T44" s="1842" t="n"/>
      <c r="U44" s="1544" t="n"/>
      <c r="V44" s="1544" t="n"/>
      <c r="W44" s="1544" t="n"/>
      <c r="X44" s="1544" t="n"/>
      <c r="Y44" s="1544" t="n"/>
      <c r="Z44" s="1544" t="n"/>
      <c r="AA44" s="1544" t="n"/>
    </row>
    <row r="45">
      <c r="D45" s="1544" t="n"/>
      <c r="E45" s="1544" t="n"/>
      <c r="F45" s="2501" t="n"/>
      <c r="G45" s="1544" t="n"/>
      <c r="H45" s="2501" t="n"/>
      <c r="I45" s="1544" t="n"/>
      <c r="J45" s="1544" t="n"/>
      <c r="K45" s="1544" t="n"/>
      <c r="L45" s="1544" t="n"/>
      <c r="M45" s="1544" t="n"/>
      <c r="N45" s="1544" t="n"/>
      <c r="O45" s="1544" t="n"/>
      <c r="P45" s="1544" t="n"/>
      <c r="Q45" s="1544" t="n"/>
      <c r="R45" s="1544" t="n"/>
      <c r="S45" s="1842" t="n"/>
      <c r="T45" s="1842" t="n"/>
      <c r="U45" s="1544" t="n"/>
      <c r="V45" s="1544" t="n"/>
      <c r="W45" s="1544" t="n"/>
      <c r="X45" s="1544" t="n"/>
      <c r="Y45" s="1544" t="n"/>
      <c r="Z45" s="1544" t="n"/>
      <c r="AA45" s="1544" t="n"/>
    </row>
    <row r="46">
      <c r="D46" s="1544" t="n"/>
      <c r="E46" s="1544" t="n"/>
      <c r="F46" s="2501" t="n"/>
      <c r="G46" s="1544" t="n"/>
      <c r="H46" s="2501" t="n"/>
      <c r="I46" s="1544" t="n"/>
      <c r="J46" s="1544" t="n"/>
      <c r="K46" s="1544" t="n"/>
      <c r="L46" s="1544" t="n"/>
      <c r="M46" s="1544" t="n"/>
      <c r="N46" s="1544" t="n"/>
      <c r="O46" s="1311" t="n"/>
      <c r="P46" s="1311" t="n"/>
      <c r="Q46" s="1311" t="n"/>
      <c r="R46" s="1544" t="n"/>
      <c r="S46" s="1842" t="n"/>
      <c r="T46" s="1842" t="n"/>
      <c r="U46" s="1544" t="n"/>
      <c r="V46" s="1544" t="n"/>
      <c r="W46" s="1544" t="n"/>
      <c r="X46" s="1544" t="n"/>
      <c r="Y46" s="1544" t="n"/>
      <c r="Z46" s="1544" t="n"/>
      <c r="AA46" s="1544" t="n"/>
    </row>
    <row r="47">
      <c r="D47" s="1544" t="n"/>
      <c r="E47" s="1544" t="n"/>
      <c r="F47" s="2501" t="n"/>
      <c r="G47" s="1544" t="n"/>
      <c r="H47" s="1544" t="n"/>
      <c r="I47" s="1544" t="n"/>
      <c r="J47" s="1544" t="n"/>
      <c r="K47" s="1544" t="n"/>
      <c r="L47" s="1544" t="n"/>
      <c r="M47" s="1544" t="n"/>
      <c r="N47" s="1544" t="n"/>
      <c r="O47" s="1544" t="n"/>
      <c r="P47" s="1544" t="n"/>
      <c r="Q47" s="1544" t="n"/>
      <c r="R47" s="1544" t="n"/>
      <c r="S47" s="1842" t="n"/>
      <c r="T47" s="1842" t="n"/>
      <c r="U47" s="1544" t="n"/>
      <c r="V47" s="1544" t="n"/>
      <c r="W47" s="1544" t="n"/>
      <c r="X47" s="1544" t="n"/>
      <c r="Y47" s="1544" t="n"/>
      <c r="Z47" s="1544" t="n"/>
      <c r="AA47" s="1544" t="n"/>
    </row>
    <row r="48">
      <c r="D48" s="1544" t="n"/>
      <c r="E48" s="1544" t="n"/>
      <c r="F48" s="2501" t="n"/>
      <c r="G48" s="1544" t="n"/>
      <c r="H48" s="1544" t="n"/>
      <c r="I48" s="1544" t="n"/>
      <c r="J48" s="1544" t="n"/>
      <c r="K48" s="1544" t="n"/>
      <c r="L48" s="1544" t="n"/>
      <c r="M48" s="1544" t="n"/>
      <c r="N48" s="1544" t="n"/>
      <c r="O48" s="1544" t="n"/>
      <c r="P48" s="1544" t="n"/>
      <c r="Q48" s="1544" t="n"/>
      <c r="R48" s="1544" t="n"/>
      <c r="S48" s="1544" t="n"/>
      <c r="T48" s="1544" t="n"/>
      <c r="U48" s="1544" t="n"/>
      <c r="V48" s="1544" t="n"/>
      <c r="W48" s="1544" t="n"/>
      <c r="X48" s="1544" t="n"/>
      <c r="Y48" s="1544" t="n"/>
      <c r="Z48" s="1544" t="n"/>
      <c r="AA48" s="1544" t="n"/>
    </row>
    <row r="49">
      <c r="E49" s="614" t="n"/>
      <c r="F49" s="2501" t="n"/>
      <c r="G49" s="614" t="n"/>
      <c r="H49" s="614" t="n"/>
      <c r="I49" s="614" t="n"/>
      <c r="J49" s="614" t="n"/>
      <c r="K49" s="614" t="n"/>
      <c r="L49" s="614" t="n"/>
      <c r="M49" s="614" t="n"/>
      <c r="N49" s="614" t="n"/>
      <c r="O49" s="1545" t="n"/>
      <c r="P49" s="1545" t="n"/>
      <c r="Q49" s="1545" t="n"/>
      <c r="R49" s="1544" t="n"/>
      <c r="S49" s="1544" t="n"/>
      <c r="T49" s="1544" t="n"/>
      <c r="U49" s="1544" t="n"/>
      <c r="V49" s="1544" t="n"/>
      <c r="W49" s="1544" t="n"/>
    </row>
    <row r="50">
      <c r="E50" s="1544" t="n"/>
      <c r="F50" s="2501" t="n"/>
      <c r="G50" s="1544" t="n"/>
      <c r="H50" s="1544" t="n"/>
      <c r="I50" s="1544" t="n"/>
      <c r="J50" s="1544" t="n"/>
      <c r="K50" s="1544" t="n"/>
      <c r="L50" s="1544" t="n"/>
      <c r="M50" s="1544" t="n"/>
      <c r="N50" s="1544" t="n"/>
      <c r="O50" s="1311" t="n"/>
      <c r="P50" s="1311" t="n"/>
      <c r="Q50" s="1311" t="n"/>
      <c r="R50" s="1544" t="n"/>
      <c r="S50" s="1544" t="n"/>
      <c r="T50" s="1544" t="n"/>
      <c r="U50" s="1544" t="n"/>
      <c r="V50" s="1544" t="n"/>
      <c r="W50" s="1544" t="n"/>
    </row>
    <row r="51">
      <c r="E51" s="1544" t="n"/>
      <c r="F51" s="2501" t="n"/>
      <c r="G51" s="1544" t="n"/>
      <c r="H51" s="1544" t="n"/>
      <c r="I51" s="1544" t="n"/>
      <c r="J51" s="1544" t="n"/>
      <c r="K51" s="1544" t="n"/>
      <c r="L51" s="1544" t="n"/>
      <c r="M51" s="1544" t="n"/>
      <c r="N51" s="1544" t="n"/>
      <c r="O51" s="1544" t="n"/>
      <c r="P51" s="1544" t="n"/>
      <c r="Q51" s="1544" t="n"/>
      <c r="R51" s="1544" t="n"/>
      <c r="S51" s="1544" t="n"/>
      <c r="T51" s="1544" t="n"/>
      <c r="U51" s="1544" t="n"/>
      <c r="V51" s="1544" t="n"/>
      <c r="W51" s="1544" t="n"/>
    </row>
    <row r="52">
      <c r="E52" s="614" t="n"/>
      <c r="F52" s="2501" t="n"/>
      <c r="G52" s="614" t="n"/>
      <c r="H52" s="614" t="n"/>
      <c r="I52" s="614" t="n"/>
      <c r="J52" s="614" t="n"/>
      <c r="K52" s="614" t="n"/>
      <c r="L52" s="614" t="n"/>
      <c r="M52" s="614" t="n"/>
      <c r="N52" s="614" t="n"/>
      <c r="O52" s="1545" t="n"/>
      <c r="P52" s="1545" t="n"/>
      <c r="Q52" s="1545" t="n"/>
      <c r="R52" s="1544" t="n"/>
      <c r="S52" s="1544" t="n"/>
      <c r="T52" s="1544" t="n"/>
      <c r="U52" s="1544" t="n"/>
      <c r="V52" s="1544" t="n"/>
      <c r="W52" s="1544" t="n"/>
    </row>
    <row r="53">
      <c r="E53" s="614" t="n"/>
      <c r="F53" s="614" t="n"/>
      <c r="G53" s="614" t="n"/>
      <c r="H53" s="614" t="n"/>
      <c r="I53" s="614" t="n"/>
      <c r="J53" s="614" t="n"/>
      <c r="K53" s="614" t="n"/>
      <c r="L53" s="614" t="n"/>
      <c r="M53" s="614" t="n"/>
      <c r="N53" s="614" t="n"/>
      <c r="O53" s="1545" t="n"/>
      <c r="P53" s="1545" t="n"/>
      <c r="Q53" s="1545" t="n"/>
      <c r="R53" s="1544" t="n"/>
      <c r="S53" s="1544" t="n"/>
      <c r="T53" s="1544" t="n"/>
      <c r="U53" s="1544" t="n"/>
      <c r="V53" s="1544" t="n"/>
      <c r="W53" s="1544" t="n"/>
    </row>
    <row r="54">
      <c r="E54" s="614" t="n"/>
      <c r="F54" s="614" t="n"/>
      <c r="G54" s="614" t="n"/>
      <c r="H54" s="614" t="n"/>
      <c r="I54" s="614" t="n"/>
      <c r="J54" s="614" t="n"/>
      <c r="K54" s="614" t="n"/>
      <c r="L54" s="614" t="n"/>
      <c r="M54" s="614" t="n"/>
      <c r="N54" s="614" t="n"/>
      <c r="O54" s="1545" t="n"/>
      <c r="P54" s="1545" t="n"/>
      <c r="Q54" s="1545" t="n"/>
      <c r="R54" s="1544" t="n"/>
      <c r="S54" s="1544" t="n"/>
      <c r="T54" s="1544" t="n"/>
      <c r="U54" s="1544" t="n"/>
      <c r="V54" s="1544" t="n"/>
      <c r="W54" s="1544" t="n"/>
    </row>
    <row r="55">
      <c r="E55" s="614" t="n"/>
      <c r="F55" s="614" t="n"/>
      <c r="G55" s="614" t="n"/>
      <c r="H55" s="614" t="n"/>
      <c r="I55" s="614" t="n"/>
      <c r="J55" s="614" t="n"/>
      <c r="K55" s="614" t="n"/>
      <c r="L55" s="614" t="n"/>
      <c r="M55" s="614" t="n"/>
      <c r="N55" s="614" t="n"/>
      <c r="O55" s="1545" t="n"/>
      <c r="P55" s="1545" t="n"/>
      <c r="Q55" s="1545" t="n"/>
      <c r="R55" s="1544" t="n"/>
      <c r="S55" s="1544" t="n"/>
      <c r="T55" s="1544" t="n"/>
      <c r="U55" s="1544" t="n"/>
      <c r="V55" s="1544" t="n"/>
      <c r="W55" s="1544" t="n"/>
    </row>
    <row r="56">
      <c r="E56" s="1544" t="n"/>
      <c r="F56" s="1544" t="n"/>
      <c r="G56" s="1544" t="n"/>
      <c r="H56" s="1544" t="n"/>
      <c r="I56" s="1544" t="n"/>
      <c r="J56" s="1544" t="n"/>
      <c r="K56" s="1544" t="n"/>
      <c r="L56" s="1544" t="n"/>
      <c r="M56" s="1544" t="n"/>
      <c r="N56" s="1544" t="n"/>
      <c r="O56" s="1311" t="n"/>
      <c r="P56" s="1311" t="n"/>
      <c r="Q56" s="1311" t="n"/>
      <c r="R56" s="1544" t="n"/>
      <c r="S56" s="1544" t="n"/>
      <c r="T56" s="1544" t="n"/>
      <c r="U56" s="1544" t="n"/>
      <c r="V56" s="1544" t="n"/>
      <c r="W56" s="1544" t="n"/>
    </row>
    <row r="57">
      <c r="E57" s="1544" t="n"/>
      <c r="F57" s="1544" t="n"/>
      <c r="G57" s="1544" t="n"/>
      <c r="H57" s="1544" t="n"/>
      <c r="I57" s="1544" t="n"/>
      <c r="J57" s="1544" t="n"/>
      <c r="K57" s="1544" t="n"/>
      <c r="L57" s="1544" t="n"/>
      <c r="M57" s="1544" t="n"/>
      <c r="N57" s="1544" t="n"/>
      <c r="O57" s="1544" t="n"/>
      <c r="P57" s="1544" t="n"/>
      <c r="Q57" s="1544" t="n"/>
      <c r="R57" s="1544" t="n"/>
      <c r="S57" s="1544" t="n"/>
      <c r="T57" s="1544" t="n"/>
      <c r="U57" s="1544" t="n"/>
      <c r="V57" s="1544" t="n"/>
      <c r="W57" s="1544" t="n"/>
    </row>
    <row r="58">
      <c r="E58" s="1544" t="n"/>
      <c r="F58" s="1544" t="n"/>
      <c r="G58" s="1544" t="n"/>
      <c r="H58" s="1544" t="n"/>
      <c r="I58" s="1544" t="n"/>
      <c r="J58" s="1544" t="n"/>
      <c r="K58" s="1544" t="n"/>
      <c r="L58" s="1544" t="n"/>
      <c r="M58" s="1544" t="n"/>
      <c r="N58" s="1544" t="n"/>
      <c r="O58" s="1311" t="n"/>
      <c r="P58" s="1311" t="n"/>
      <c r="Q58" s="1311" t="n"/>
      <c r="R58" s="1544" t="n"/>
      <c r="S58" s="1544" t="n"/>
      <c r="T58" s="1544" t="n"/>
      <c r="U58" s="1544" t="n"/>
      <c r="V58" s="1544" t="n"/>
      <c r="W58" s="1544" t="n"/>
    </row>
    <row r="59">
      <c r="E59" s="1544" t="n"/>
      <c r="F59" s="1544" t="n"/>
      <c r="G59" s="1544" t="n"/>
      <c r="H59" s="1544" t="n"/>
      <c r="I59" s="1544" t="n"/>
      <c r="J59" s="1544" t="n"/>
      <c r="K59" s="1544" t="n"/>
      <c r="L59" s="1544" t="n"/>
      <c r="M59" s="1544" t="n"/>
      <c r="N59" s="1544" t="n"/>
      <c r="O59" s="1544" t="n"/>
      <c r="P59" s="1544" t="n"/>
      <c r="Q59" s="1544" t="n"/>
      <c r="R59" s="1544" t="n"/>
      <c r="S59" s="1544" t="n"/>
      <c r="T59" s="1544" t="n"/>
      <c r="U59" s="1544" t="n"/>
      <c r="V59" s="1544" t="n"/>
      <c r="W59" s="1544" t="n"/>
    </row>
    <row r="60">
      <c r="E60" s="1544" t="n"/>
      <c r="F60" s="1544" t="n"/>
      <c r="G60" s="1544" t="n"/>
      <c r="H60" s="1544" t="n"/>
      <c r="I60" s="1544" t="n"/>
      <c r="J60" s="1544" t="n"/>
      <c r="K60" s="1544" t="n"/>
      <c r="L60" s="1544" t="n"/>
      <c r="M60" s="1544" t="n"/>
      <c r="N60" s="1544" t="n"/>
      <c r="O60" s="1544" t="n"/>
      <c r="P60" s="1544" t="n"/>
      <c r="Q60" s="1544" t="n"/>
      <c r="R60" s="1544" t="n"/>
      <c r="S60" s="1544" t="n"/>
      <c r="T60" s="1544" t="n"/>
      <c r="U60" s="1544" t="n"/>
      <c r="V60" s="1544" t="n"/>
      <c r="W60" s="1544" t="n"/>
    </row>
    <row r="61">
      <c r="E61" s="1544" t="n"/>
      <c r="F61" s="1544" t="n"/>
      <c r="G61" s="1544" t="n"/>
      <c r="H61" s="1544" t="n"/>
      <c r="I61" s="1544" t="n"/>
      <c r="J61" s="1544" t="n"/>
      <c r="K61" s="1544" t="n"/>
      <c r="L61" s="1544" t="n"/>
      <c r="M61" s="1544" t="n"/>
      <c r="N61" s="1544" t="n"/>
      <c r="O61" s="1544" t="n"/>
      <c r="P61" s="1547" t="n"/>
      <c r="Q61" s="1544" t="n"/>
      <c r="R61" s="1544" t="n"/>
      <c r="S61" s="1544" t="n"/>
      <c r="T61" s="1544" t="n"/>
      <c r="U61" s="1544" t="n"/>
      <c r="V61" s="1544" t="n"/>
      <c r="W61" s="1544" t="n"/>
    </row>
    <row r="62">
      <c r="E62" s="1544" t="n"/>
      <c r="F62" s="1544" t="n"/>
      <c r="G62" s="1544" t="n"/>
      <c r="H62" s="1544" t="n"/>
      <c r="I62" s="1544" t="n"/>
      <c r="J62" s="1544" t="n"/>
      <c r="K62" s="1544" t="n"/>
      <c r="L62" s="1544" t="n"/>
      <c r="M62" s="1544" t="n"/>
      <c r="N62" s="1544" t="n"/>
      <c r="O62" s="1544" t="n"/>
      <c r="P62" s="1544" t="n"/>
      <c r="Q62" s="1544" t="n"/>
      <c r="R62" s="1544" t="n"/>
      <c r="S62" s="1544" t="n"/>
      <c r="T62" s="1544" t="n"/>
      <c r="U62" s="1544" t="n"/>
      <c r="V62" s="1544" t="n"/>
      <c r="W62" s="1548" t="n"/>
    </row>
    <row r="63">
      <c r="E63" s="1544" t="n"/>
      <c r="F63" s="1544" t="n"/>
      <c r="G63" s="1544" t="n"/>
      <c r="H63" s="1544" t="n"/>
      <c r="I63" s="1544" t="n"/>
      <c r="J63" s="1544" t="n"/>
      <c r="K63" s="1544" t="n"/>
      <c r="L63" s="1544" t="n"/>
      <c r="M63" s="1544" t="n"/>
      <c r="N63" s="1544" t="n"/>
      <c r="O63" s="1544" t="n"/>
      <c r="P63" s="1544" t="n"/>
      <c r="Q63" s="1544" t="n"/>
      <c r="R63" s="1544" t="n"/>
      <c r="S63" s="1544" t="n"/>
      <c r="T63" s="1544" t="n"/>
      <c r="U63" s="1544" t="n"/>
      <c r="V63" s="1544" t="n"/>
      <c r="W63" s="1549" t="n"/>
    </row>
  </sheetData>
  <conditionalFormatting sqref="E41 G41 I41:N41">
    <cfRule type="duplicateValues" priority="130" dxfId="0"/>
  </conditionalFormatting>
  <dataValidations count="2">
    <dataValidation sqref="J13:K13" showDropDown="0" showInputMessage="1" showErrorMessage="1" allowBlank="1" type="list">
      <formula1>"NNN, Gross, MG"</formula1>
    </dataValidation>
    <dataValidation sqref="E13:I13 L13:N13" showDropDown="0" showInputMessage="1" showErrorMessage="1" allowBlank="1" type="list">
      <formula1>"NNN, Gross, MG, Base Year"</formula1>
    </dataValidation>
  </dataValidations>
  <printOptions horizontalCentered="1"/>
  <pageMargins left="0.3" right="0.3" top="0.35" bottom="0.25" header="0.5" footer="0.5"/>
  <pageSetup orientation="landscape" fitToHeight="0"/>
</worksheet>
</file>

<file path=xl/worksheets/sheet30.xml><?xml version="1.0" encoding="utf-8"?>
<worksheet xmlns="http://schemas.openxmlformats.org/spreadsheetml/2006/main">
  <sheetPr codeName="Sheet28">
    <tabColor rgb="FF051243"/>
    <outlinePr summaryBelow="1" summaryRight="1"/>
    <pageSetUpPr fitToPage="1"/>
  </sheetPr>
  <dimension ref="B3:AG217"/>
  <sheetViews>
    <sheetView showGridLines="0" view="pageBreakPreview" topLeftCell="G1" zoomScale="90" zoomScaleNormal="100" zoomScaleSheetLayoutView="90" workbookViewId="0">
      <selection activeCell="P11" sqref="P11"/>
    </sheetView>
  </sheetViews>
  <sheetFormatPr baseColWidth="8" defaultColWidth="8.46484375" defaultRowHeight="14.25" outlineLevelRow="1"/>
  <cols>
    <col width="0.46484375" customWidth="1" style="2885" min="1" max="3"/>
    <col hidden="1" outlineLevel="1" width="23.53125" customWidth="1" style="2885" min="4" max="4"/>
    <col hidden="1" outlineLevel="1" width="11" customWidth="1" style="2885" min="5" max="5"/>
    <col hidden="1" outlineLevel="1" collapsed="1" width="38.46484375" customWidth="1" style="2885" min="6" max="6"/>
    <col collapsed="1" width="41.19921875" customWidth="1" style="2885" min="7" max="7"/>
    <col width="13.46484375" bestFit="1" customWidth="1" style="495" min="8" max="8"/>
    <col width="9.1328125" customWidth="1" style="496" min="9" max="9"/>
    <col width="12.46484375" customWidth="1" style="2885" min="10" max="11"/>
    <col width="11.86328125" customWidth="1" style="2885" min="12" max="12"/>
    <col width="13.46484375" customWidth="1" style="2885" min="13" max="13"/>
    <col outlineLevel="1" width="13.46484375" customWidth="1" style="2885" min="14" max="18"/>
    <col width="13.46484375" customWidth="1" style="2885" min="19" max="19"/>
    <col width="13.1328125" customWidth="1" style="2885" min="20" max="20"/>
    <col width="12.46484375" customWidth="1" style="3" min="21" max="21"/>
    <col width="20.796875" customWidth="1" style="2885" min="22" max="22"/>
    <col hidden="1" outlineLevel="1" width="10.86328125" customWidth="1" style="3" min="23" max="23"/>
    <col hidden="1" outlineLevel="1" width="10.86328125" customWidth="1" style="2885" min="24" max="24"/>
    <col hidden="1" outlineLevel="1" collapsed="1" width="2.1328125" customWidth="1" style="2885" min="25" max="25"/>
    <col collapsed="1" width="0.46484375" customWidth="1" style="2885" min="26" max="26"/>
    <col width="0.46484375" customWidth="1" style="2885" min="27" max="27"/>
    <col width="15.46484375" customWidth="1" style="2885" min="28" max="28"/>
    <col width="19.46484375" customWidth="1" style="2885" min="29" max="29"/>
    <col hidden="1" outlineLevel="1" width="15.46484375" customWidth="1" style="2885" min="30" max="31"/>
    <col collapsed="1" width="11.46484375" bestFit="1" customWidth="1" style="2885" min="32" max="32"/>
  </cols>
  <sheetData>
    <row r="1" ht="4.35" customHeight="1" s="2885"/>
    <row r="2" ht="4.35" customHeight="1" s="2885"/>
    <row r="3" ht="22.35" customHeight="1" s="2885" thickBot="1">
      <c r="C3" s="497" t="inlineStr">
        <is>
          <t>ONE-LINE RENT ROLL (Jul 2026)</t>
        </is>
      </c>
      <c r="D3" s="497" t="n"/>
      <c r="E3" s="497" t="n"/>
      <c r="F3" s="497" t="n"/>
      <c r="G3" s="497" t="n"/>
      <c r="H3" s="498" t="n"/>
      <c r="I3" s="499" t="n"/>
      <c r="J3" s="497" t="n"/>
      <c r="K3" s="497" t="n"/>
      <c r="L3" s="497" t="n"/>
      <c r="M3" s="497" t="n"/>
      <c r="N3" s="497" t="n"/>
      <c r="O3" s="497" t="n"/>
      <c r="P3" s="497" t="n"/>
      <c r="Q3" s="497" t="n"/>
      <c r="R3" s="497" t="n"/>
      <c r="S3" s="497" t="n"/>
      <c r="T3" s="497" t="n"/>
      <c r="U3" s="395" t="n"/>
      <c r="V3" s="497" t="n"/>
      <c r="W3" s="395" t="n"/>
      <c r="X3" s="967" t="n"/>
      <c r="Y3" s="3212" t="n"/>
      <c r="Z3" s="2948">
        <f>Global!$G$7</f>
        <v/>
      </c>
      <c r="AB3" s="2949">
        <f>'Rent Roll-Detailed'!$H$65</f>
        <v/>
      </c>
    </row>
    <row r="4" ht="20.1" customHeight="1" s="2885" thickTop="1">
      <c r="AB4" s="1603" t="inlineStr">
        <is>
          <t>2026 Budget Recoverable Expenses (PSF)</t>
        </is>
      </c>
    </row>
    <row r="5" ht="24" customFormat="1" customHeight="1" s="500">
      <c r="C5" s="757" t="n"/>
      <c r="D5" s="1124" t="inlineStr">
        <is>
          <t>RENT ROLL</t>
        </is>
      </c>
      <c r="E5" s="1124" t="n"/>
      <c r="F5" s="1124" t="n"/>
      <c r="G5" s="1124" t="n"/>
      <c r="H5" s="1125" t="n"/>
      <c r="I5" s="1126" t="n"/>
      <c r="J5" s="1124" t="n"/>
      <c r="K5" s="1124" t="n"/>
      <c r="L5" s="1124" t="n"/>
      <c r="M5" s="1124" t="n"/>
      <c r="N5" s="1124" t="n"/>
      <c r="O5" s="1124" t="n"/>
      <c r="P5" s="1124" t="n"/>
      <c r="Q5" s="1124" t="n"/>
      <c r="R5" s="1124" t="n"/>
      <c r="S5" s="1124" t="n"/>
      <c r="T5" s="1124" t="n"/>
      <c r="U5" s="1124" t="n"/>
      <c r="V5" s="1124" t="n"/>
      <c r="W5" s="1124" t="n"/>
      <c r="X5" s="1124" t="n"/>
      <c r="Y5" s="1124" t="n"/>
      <c r="AB5" s="3369">
        <f>'P&amp;Ls_Con'!J32</f>
        <v/>
      </c>
      <c r="AC5" s="3370" t="n"/>
      <c r="AD5" s="1121" t="n"/>
      <c r="AE5" s="1121" t="n"/>
      <c r="AF5" s="1121" t="n"/>
    </row>
    <row r="6" ht="40.35" customFormat="1" customHeight="1" s="500">
      <c r="C6" s="757" t="n"/>
      <c r="D6" s="758" t="inlineStr">
        <is>
          <t>Suite</t>
        </is>
      </c>
      <c r="E6" s="758" t="inlineStr">
        <is>
          <t>Bldg</t>
        </is>
      </c>
      <c r="F6" s="758" t="inlineStr">
        <is>
          <t>Tenant</t>
        </is>
      </c>
      <c r="G6" s="758" t="inlineStr">
        <is>
          <t>Tenant</t>
        </is>
      </c>
      <c r="H6" s="759" t="inlineStr">
        <is>
          <t>Area (SF)</t>
        </is>
      </c>
      <c r="I6" s="760" t="inlineStr">
        <is>
          <t>PRS</t>
        </is>
      </c>
      <c r="J6" s="761" t="inlineStr">
        <is>
          <t>LCD</t>
        </is>
      </c>
      <c r="K6" s="761" t="inlineStr">
        <is>
          <t>LXD</t>
        </is>
      </c>
      <c r="L6" s="761" t="inlineStr">
        <is>
          <t>WALT</t>
        </is>
      </c>
      <c r="M6" s="761" t="inlineStr">
        <is>
          <t>Contr. Base
Rent PSF</t>
        </is>
      </c>
      <c r="N6" s="761" t="inlineStr">
        <is>
          <t>Contr. 
Reimb. PSF</t>
        </is>
      </c>
      <c r="O6" s="1956" t="inlineStr">
        <is>
          <t>Contr. Gross Equiv. Rent PSF</t>
        </is>
      </c>
      <c r="P6" s="761" t="inlineStr">
        <is>
          <t>Contr. Base
Rent Ann.</t>
        </is>
      </c>
      <c r="Q6" s="761" t="inlineStr">
        <is>
          <t>Contr. 
Reimb. Ann.</t>
        </is>
      </c>
      <c r="R6" s="1956" t="inlineStr">
        <is>
          <t>Contr. Gross Equiv. Rent Ann.</t>
        </is>
      </c>
      <c r="S6" s="761" t="inlineStr">
        <is>
          <t>Mkt.
Rent PSF</t>
        </is>
      </c>
      <c r="T6" s="761" t="inlineStr">
        <is>
          <t>Mkt. Gross Equiv. Rent PSF</t>
        </is>
      </c>
      <c r="U6" s="761" t="inlineStr">
        <is>
          <t>Eff. Rate Increase</t>
        </is>
      </c>
      <c r="V6" s="758" t="inlineStr">
        <is>
          <t>MLA Assigned</t>
        </is>
      </c>
      <c r="W6" s="761" t="inlineStr">
        <is>
          <t>Renewal
Prob.</t>
        </is>
      </c>
      <c r="X6" s="761" t="inlineStr">
        <is>
          <t>Options</t>
        </is>
      </c>
      <c r="Y6" s="758" t="inlineStr">
        <is>
          <t>Notes</t>
        </is>
      </c>
      <c r="AB6" s="3371" t="n"/>
      <c r="AC6" s="3370" t="n"/>
      <c r="AD6" s="1121" t="inlineStr">
        <is>
          <t>ISODD?</t>
        </is>
      </c>
      <c r="AE6" s="1121" t="inlineStr">
        <is>
          <t>Bldg No</t>
        </is>
      </c>
      <c r="AF6" s="1121" t="n"/>
      <c r="AG6" s="1121" t="n"/>
    </row>
    <row r="7" ht="14.85" customFormat="1" customHeight="1" s="500">
      <c r="D7" s="1057">
        <f t="array" ref="D7:D12">_xlfn._xlws.FILTER('Rent Roll-Detailed'!$F$8:$F$60,'Rent Roll-Detailed'!$F$8:$F$60&lt;&gt;"")</f>
        <v/>
      </c>
      <c r="E7" s="1057">
        <f>INDEX('Rent Roll-Detailed'!$E$8:$E$60,MATCH(F7,'Rent Roll-Detailed'!$G$8:$G$60,0))</f>
        <v/>
      </c>
      <c r="F7" s="501">
        <f>_xlfn.XLOOKUP($D7,'Rent Roll-Detailed'!$F$8:$F$60,'Rent Roll-Detailed'!G$8:G$60)</f>
        <v/>
      </c>
      <c r="G7" s="501">
        <f>_xlfn.XLOOKUP($D7,'Rent Roll-Detailed'!$F$8:$F$60,'Rent Roll-Detailed'!G$8:G$60)</f>
        <v/>
      </c>
      <c r="H7" s="2955">
        <f>_xlfn.XLOOKUP($D7,'Rent Roll-Detailed'!$F$8:$F$60,'Rent Roll-Detailed'!H$8:H$60)</f>
        <v/>
      </c>
      <c r="I7" s="1231">
        <f>H7/$H$13</f>
        <v/>
      </c>
      <c r="J7" s="3372">
        <f>IF(_xlfn.XLOOKUP($D7,'Rent Roll-Detailed'!$F$8:$F$60,'Rent Roll-Detailed'!K$8:K$60)="","",_xlfn.XLOOKUP($D7,'Rent Roll-Detailed'!$F$8:$F$60,'Rent Roll-Detailed'!K$8:K$60))</f>
        <v/>
      </c>
      <c r="K7" s="3372">
        <f>IF(_xlfn.XLOOKUP($D7,'Rent Roll-Detailed'!$F$8:$F$60,'Rent Roll-Detailed'!L$8:L$60)="","",_xlfn.XLOOKUP($D7,'Rent Roll-Detailed'!$F$8:$F$60,'Rent Roll-Detailed'!L$8:L$60))</f>
        <v/>
      </c>
      <c r="L7" s="3373">
        <f>IFERROR(YEARFRAC(Global!$G$13,'One-line RR'!K7,1),"n/a")</f>
        <v/>
      </c>
      <c r="M7" s="2956">
        <f>IF(F7="Vacant","",_xlfn.XLOOKUP($D7,'Rent Roll-Detailed'!$F$8:$F$60,'Rent Roll-Detailed'!R$8:R$60))</f>
        <v/>
      </c>
      <c r="N7" s="2956">
        <f>IF(F7="Vacant","",_xlfn.XLOOKUP($D7,'Rent Roll-Detailed'!$F$8:$F$60,'Rent Roll-Detailed'!V$8:V$60))</f>
        <v/>
      </c>
      <c r="O7" s="3374">
        <f>IF(F7="Vacant","n/a",IFERROR(SUM(M7:N7),""))</f>
        <v/>
      </c>
      <c r="P7" s="3375">
        <f>IFERROR(SUMIFS('Rent Roll-Detailed'!$Q:$Q,'Rent Roll-Detailed'!$F:$F,'One-line RR'!$D7),0)</f>
        <v/>
      </c>
      <c r="Q7" s="3375">
        <f>IFERROR(SUMIFS('Rent Roll-Detailed'!$U:$U,'Rent Roll-Detailed'!$F:$F,'One-line RR'!$D7),0)</f>
        <v/>
      </c>
      <c r="R7" s="3376">
        <f>IFERROR(O7*H7,"n/a")</f>
        <v/>
      </c>
      <c r="S7" s="2958">
        <f>IFERROR(_xlfn.XLOOKUP($V7,MLAs!$E$5:$N$5,MLAs!$E$8:$N$8),"")</f>
        <v/>
      </c>
      <c r="T7" s="2958">
        <f>IF(F7="VACANT","",IF(AB7="NNN",S7+$AB$5,S7))</f>
        <v/>
      </c>
      <c r="U7" s="1231">
        <f>IFERROR(T7/O7-1,"")</f>
        <v/>
      </c>
      <c r="V7" s="1845">
        <f>INDEX('Rent Roll-Detailed'!$Z$8:$Z$55,MATCH($F7,'Rent Roll-Detailed'!$G$8:$G$55,0))</f>
        <v/>
      </c>
      <c r="W7" s="1235">
        <f>INDEX(MLAs!$E$15:$N$15,MATCH('One-line RR'!V7,MLAs!$E$5:$N$5,0))</f>
        <v/>
      </c>
      <c r="X7" s="1539">
        <f>IF(INDEX('Rent Roll-Detailed'!$Y$8:$Y$52,MATCH('One-line RR'!D7,'Rent Roll-Detailed'!$F$8:$F$52,0))=0,"",INDEX('Rent Roll-Detailed'!$Y$8:$Y$52,MATCH('One-line RR'!D7,'Rent Roll-Detailed'!$F$8:$F$52,0)))</f>
        <v/>
      </c>
      <c r="Y7" s="1236" t="n"/>
      <c r="AB7" s="3377">
        <f>INDEX(MLAs!$E$13:$N$13,MATCH('One-line RR'!$V7,MLAs!$E$5:$N$5,0))</f>
        <v/>
      </c>
      <c r="AC7" s="3378" t="n"/>
      <c r="AD7" s="1237">
        <f>ISODD(MAX(COUNTA($D$7:D7)))</f>
        <v/>
      </c>
      <c r="AE7" s="790" t="n"/>
      <c r="AF7" s="2958" t="n"/>
      <c r="AG7" s="1543" t="n"/>
    </row>
    <row r="8" ht="14.85" customFormat="1" customHeight="1" s="895">
      <c r="B8" s="500" t="n"/>
      <c r="C8" s="500" t="n"/>
      <c r="D8" s="1057" t="n">
        <v>2</v>
      </c>
      <c r="E8" s="1057">
        <f>INDEX('Rent Roll-Detailed'!$E$8:$E$60,MATCH(F8,'Rent Roll-Detailed'!$G$8:$G$60,0))</f>
        <v/>
      </c>
      <c r="F8" s="501">
        <f>_xlfn.XLOOKUP($D8,'Rent Roll-Detailed'!$F$8:$F$60,'Rent Roll-Detailed'!G$8:G$60)</f>
        <v/>
      </c>
      <c r="G8" s="501">
        <f>_xlfn.XLOOKUP($D8,'Rent Roll-Detailed'!$F$8:$F$60,'Rent Roll-Detailed'!G$8:G$60)</f>
        <v/>
      </c>
      <c r="H8" s="2955">
        <f>_xlfn.XLOOKUP($D8,'Rent Roll-Detailed'!$F$8:$F$60,'Rent Roll-Detailed'!H$8:H$60)</f>
        <v/>
      </c>
      <c r="I8" s="1231">
        <f>H8/$H$13</f>
        <v/>
      </c>
      <c r="J8" s="3372">
        <f>IF(_xlfn.XLOOKUP($D8,'Rent Roll-Detailed'!$F$8:$F$60,'Rent Roll-Detailed'!K$8:K$60)="","",_xlfn.XLOOKUP($D8,'Rent Roll-Detailed'!$F$8:$F$60,'Rent Roll-Detailed'!K$8:K$60))</f>
        <v/>
      </c>
      <c r="K8" s="3372">
        <f>IF(_xlfn.XLOOKUP($D8,'Rent Roll-Detailed'!$F$8:$F$60,'Rent Roll-Detailed'!L$8:L$60)="","",_xlfn.XLOOKUP($D8,'Rent Roll-Detailed'!$F$8:$F$60,'Rent Roll-Detailed'!L$8:L$60))</f>
        <v/>
      </c>
      <c r="L8" s="3373">
        <f>IFERROR(YEARFRAC(Global!$G$13,'One-line RR'!K8,1),"n/a")</f>
        <v/>
      </c>
      <c r="M8" s="2956">
        <f>IF(F8="Vacant","",_xlfn.XLOOKUP($D8,'Rent Roll-Detailed'!$F$8:$F$60,'Rent Roll-Detailed'!R$8:R$60))</f>
        <v/>
      </c>
      <c r="N8" s="2956">
        <f>IF(F8="Vacant","",_xlfn.XLOOKUP($D8,'Rent Roll-Detailed'!$F$8:$F$60,'Rent Roll-Detailed'!V$8:V$60))</f>
        <v/>
      </c>
      <c r="O8" s="3374">
        <f>IF(F8="Vacant","n/a",IFERROR(SUM(M8:N8),""))</f>
        <v/>
      </c>
      <c r="P8" s="3375">
        <f>IFERROR(SUMIFS('Rent Roll-Detailed'!$Q:$Q,'Rent Roll-Detailed'!$F:$F,'One-line RR'!$D8),0)</f>
        <v/>
      </c>
      <c r="Q8" s="3375">
        <f>IFERROR(SUMIFS('Rent Roll-Detailed'!$U:$U,'Rent Roll-Detailed'!$F:$F,'One-line RR'!$D8),0)</f>
        <v/>
      </c>
      <c r="R8" s="3376">
        <f>IFERROR(O8*H8,"n/a")</f>
        <v/>
      </c>
      <c r="S8" s="2958">
        <f>IFERROR(_xlfn.XLOOKUP($V8,MLAs!$E$5:$N$5,MLAs!$E$8:$N$8),"")</f>
        <v/>
      </c>
      <c r="T8" s="2958">
        <f>IF(F8="VACANT","",IF(AB8="NNN",S8+$AB$5,S8))</f>
        <v/>
      </c>
      <c r="U8" s="1231">
        <f>IFERROR(T8/O8-1,"")</f>
        <v/>
      </c>
      <c r="V8" s="1845">
        <f>INDEX('Rent Roll-Detailed'!$Z$8:$Z$55,MATCH($F8,'Rent Roll-Detailed'!$G$8:$G$55,0))</f>
        <v/>
      </c>
      <c r="W8" s="1235">
        <f>INDEX(MLAs!$E$15:$N$15,MATCH('One-line RR'!V8,MLAs!$E$5:$N$5,0))</f>
        <v/>
      </c>
      <c r="X8" s="1539">
        <f>IF(INDEX('Rent Roll-Detailed'!$Y$8:$Y$52,MATCH('One-line RR'!D8,'Rent Roll-Detailed'!$F$8:$F$52,0))=0,"",INDEX('Rent Roll-Detailed'!$Y$8:$Y$52,MATCH('One-line RR'!D8,'Rent Roll-Detailed'!$F$8:$F$52,0)))</f>
        <v/>
      </c>
      <c r="Y8" s="1236" t="n"/>
      <c r="Z8" s="500" t="n"/>
      <c r="AB8" s="3377">
        <f>INDEX(MLAs!$E$13:$N$13,MATCH('One-line RR'!$V8,MLAs!$E$5:$N$5,0))</f>
        <v/>
      </c>
      <c r="AC8" s="3378" t="n"/>
      <c r="AD8" s="1237">
        <f>ISODD(MAX(COUNTA($D$7:D8)))</f>
        <v/>
      </c>
      <c r="AE8" s="790" t="n">
        <v>1</v>
      </c>
      <c r="AF8" s="2958" t="n"/>
      <c r="AG8" s="1543" t="n"/>
    </row>
    <row r="9" ht="14.85" customFormat="1" customHeight="1" s="895">
      <c r="B9" s="500" t="n"/>
      <c r="C9" s="500" t="n"/>
      <c r="D9" s="1057" t="n">
        <v>3</v>
      </c>
      <c r="E9" s="1057">
        <f>INDEX('Rent Roll-Detailed'!$E$8:$E$60,MATCH(F9,'Rent Roll-Detailed'!$G$8:$G$60,0))</f>
        <v/>
      </c>
      <c r="F9" s="501">
        <f>_xlfn.XLOOKUP($D9,'Rent Roll-Detailed'!$F$8:$F$60,'Rent Roll-Detailed'!G$8:G$60)</f>
        <v/>
      </c>
      <c r="G9" s="501">
        <f>_xlfn.XLOOKUP($D9,'Rent Roll-Detailed'!$F$8:$F$60,'Rent Roll-Detailed'!G$8:G$60)</f>
        <v/>
      </c>
      <c r="H9" s="2955">
        <f>_xlfn.XLOOKUP($D9,'Rent Roll-Detailed'!$F$8:$F$60,'Rent Roll-Detailed'!H$8:H$60)</f>
        <v/>
      </c>
      <c r="I9" s="1231">
        <f>H9/$H$13</f>
        <v/>
      </c>
      <c r="J9" s="3372">
        <f>IF(_xlfn.XLOOKUP($D9,'Rent Roll-Detailed'!$F$8:$F$60,'Rent Roll-Detailed'!K$8:K$60)="","",_xlfn.XLOOKUP($D9,'Rent Roll-Detailed'!$F$8:$F$60,'Rent Roll-Detailed'!K$8:K$60))</f>
        <v/>
      </c>
      <c r="K9" s="3372">
        <f>IF(_xlfn.XLOOKUP($D9,'Rent Roll-Detailed'!$F$8:$F$60,'Rent Roll-Detailed'!L$8:L$60)="","",_xlfn.XLOOKUP($D9,'Rent Roll-Detailed'!$F$8:$F$60,'Rent Roll-Detailed'!L$8:L$60))</f>
        <v/>
      </c>
      <c r="L9" s="3373">
        <f>IFERROR(YEARFRAC(Global!$G$13,'One-line RR'!K9,1),"n/a")</f>
        <v/>
      </c>
      <c r="M9" s="2956">
        <f>IF(F9="Vacant","",_xlfn.XLOOKUP($D9,'Rent Roll-Detailed'!$F$8:$F$60,'Rent Roll-Detailed'!R$8:R$60))</f>
        <v/>
      </c>
      <c r="N9" s="2956">
        <f>IF(F9="Vacant","",_xlfn.XLOOKUP($D9,'Rent Roll-Detailed'!$F$8:$F$60,'Rent Roll-Detailed'!V$8:V$60))</f>
        <v/>
      </c>
      <c r="O9" s="3374">
        <f>IF(F9="Vacant","n/a",IFERROR(SUM(M9:N9),""))</f>
        <v/>
      </c>
      <c r="P9" s="3375">
        <f>IFERROR(SUMIFS('Rent Roll-Detailed'!$Q:$Q,'Rent Roll-Detailed'!$F:$F,'One-line RR'!$D9),0)</f>
        <v/>
      </c>
      <c r="Q9" s="3375">
        <f>IFERROR(SUMIFS('Rent Roll-Detailed'!$U:$U,'Rent Roll-Detailed'!$F:$F,'One-line RR'!$D9),0)</f>
        <v/>
      </c>
      <c r="R9" s="3376">
        <f>IFERROR(O9*H9,"n/a")</f>
        <v/>
      </c>
      <c r="S9" s="2958">
        <f>IFERROR(_xlfn.XLOOKUP($V9,MLAs!$E$5:$N$5,MLAs!$E$8:$N$8),"")</f>
        <v/>
      </c>
      <c r="T9" s="2958">
        <f>IF(F9="VACANT","",IF(AB9="NNN",S9+$AB$5,S9))</f>
        <v/>
      </c>
      <c r="U9" s="1231">
        <f>IFERROR(T9/O9-1,"")</f>
        <v/>
      </c>
      <c r="V9" s="1845">
        <f>INDEX('Rent Roll-Detailed'!$Z$8:$Z$55,MATCH($F9,'Rent Roll-Detailed'!$G$8:$G$55,0))</f>
        <v/>
      </c>
      <c r="W9" s="1235">
        <f>INDEX(MLAs!$E$15:$N$15,MATCH('One-line RR'!V9,MLAs!$E$5:$N$5,0))</f>
        <v/>
      </c>
      <c r="X9" s="1539">
        <f>IF(INDEX('Rent Roll-Detailed'!$Y$8:$Y$52,MATCH('One-line RR'!D9,'Rent Roll-Detailed'!$F$8:$F$52,0))=0,"",INDEX('Rent Roll-Detailed'!$Y$8:$Y$52,MATCH('One-line RR'!D9,'Rent Roll-Detailed'!$F$8:$F$52,0)))</f>
        <v/>
      </c>
      <c r="Y9" s="1236" t="n"/>
      <c r="Z9" s="500" t="n"/>
      <c r="AB9" s="3377">
        <f>INDEX(MLAs!$E$13:$N$13,MATCH('One-line RR'!$V9,MLAs!$E$5:$N$5,0))</f>
        <v/>
      </c>
      <c r="AC9" s="2946" t="n"/>
      <c r="AD9" s="1237">
        <f>ISODD(MAX(COUNTA($D$7:D9)))</f>
        <v/>
      </c>
      <c r="AE9" s="790" t="n">
        <v>1</v>
      </c>
      <c r="AF9" s="2958" t="n"/>
      <c r="AG9" s="1543" t="n"/>
    </row>
    <row r="10" ht="14.85" customFormat="1" customHeight="1" s="895">
      <c r="B10" s="500" t="n"/>
      <c r="C10" s="500" t="n"/>
      <c r="D10" s="1057" t="n">
        <v>4</v>
      </c>
      <c r="E10" s="1057">
        <f>INDEX('Rent Roll-Detailed'!$E$8:$E$60,MATCH(F10,'Rent Roll-Detailed'!$G$8:$G$60,0))</f>
        <v/>
      </c>
      <c r="F10" s="501">
        <f>_xlfn.XLOOKUP($D10,'Rent Roll-Detailed'!$F$8:$F$60,'Rent Roll-Detailed'!G$8:G$60)</f>
        <v/>
      </c>
      <c r="G10" s="501">
        <f>_xlfn.XLOOKUP($D10,'Rent Roll-Detailed'!$F$8:$F$60,'Rent Roll-Detailed'!G$8:G$60)</f>
        <v/>
      </c>
      <c r="H10" s="2955">
        <f>_xlfn.XLOOKUP($D10,'Rent Roll-Detailed'!$F$8:$F$60,'Rent Roll-Detailed'!H$8:H$60)</f>
        <v/>
      </c>
      <c r="I10" s="1231">
        <f>H10/$H$13</f>
        <v/>
      </c>
      <c r="J10" s="3372">
        <f>IF(_xlfn.XLOOKUP($D10,'Rent Roll-Detailed'!$F$8:$F$60,'Rent Roll-Detailed'!K$8:K$60)="","",_xlfn.XLOOKUP($D10,'Rent Roll-Detailed'!$F$8:$F$60,'Rent Roll-Detailed'!K$8:K$60))</f>
        <v/>
      </c>
      <c r="K10" s="3372">
        <f>IF(_xlfn.XLOOKUP($D10,'Rent Roll-Detailed'!$F$8:$F$60,'Rent Roll-Detailed'!L$8:L$60)="","",_xlfn.XLOOKUP($D10,'Rent Roll-Detailed'!$F$8:$F$60,'Rent Roll-Detailed'!L$8:L$60))</f>
        <v/>
      </c>
      <c r="L10" s="3373">
        <f>IFERROR(YEARFRAC(Global!$G$13,'One-line RR'!K10,1),"n/a")</f>
        <v/>
      </c>
      <c r="M10" s="2956">
        <f>IF(F10="Vacant","",_xlfn.XLOOKUP($D10,'Rent Roll-Detailed'!$F$8:$F$60,'Rent Roll-Detailed'!R$8:R$60))</f>
        <v/>
      </c>
      <c r="N10" s="2956">
        <f>IF(F10="Vacant","",_xlfn.XLOOKUP($D10,'Rent Roll-Detailed'!$F$8:$F$60,'Rent Roll-Detailed'!V$8:V$60))</f>
        <v/>
      </c>
      <c r="O10" s="3374">
        <f>IF(F10="Vacant","n/a",IFERROR(SUM(M10:N10),""))</f>
        <v/>
      </c>
      <c r="P10" s="3375">
        <f>IFERROR(SUMIFS('Rent Roll-Detailed'!$Q:$Q,'Rent Roll-Detailed'!$F:$F,'One-line RR'!$D10),0)</f>
        <v/>
      </c>
      <c r="Q10" s="3375">
        <f>IFERROR(SUMIFS('Rent Roll-Detailed'!$U:$U,'Rent Roll-Detailed'!$F:$F,'One-line RR'!$D10),0)</f>
        <v/>
      </c>
      <c r="R10" s="3376">
        <f>IFERROR(O10*H10,"n/a")</f>
        <v/>
      </c>
      <c r="S10" s="2958">
        <f>IFERROR(_xlfn.XLOOKUP($V10,MLAs!$E$5:$N$5,MLAs!$E$8:$N$8),"")</f>
        <v/>
      </c>
      <c r="T10" s="2958">
        <f>IF(F10="VACANT","",IF(AB10="NNN",S10+$AB$5,S10))</f>
        <v/>
      </c>
      <c r="U10" s="1231">
        <f>IFERROR(T10/O10-1,"")</f>
        <v/>
      </c>
      <c r="V10" s="1845">
        <f>INDEX('Rent Roll-Detailed'!$Z$8:$Z$55,MATCH($F10,'Rent Roll-Detailed'!$G$8:$G$55,0))</f>
        <v/>
      </c>
      <c r="W10" s="1235">
        <f>INDEX(MLAs!$E$15:$N$15,MATCH('One-line RR'!V10,MLAs!$E$5:$N$5,0))</f>
        <v/>
      </c>
      <c r="X10" s="1539">
        <f>IF(INDEX('Rent Roll-Detailed'!$Y$8:$Y$52,MATCH('One-line RR'!D10,'Rent Roll-Detailed'!$F$8:$F$52,0))=0,"",INDEX('Rent Roll-Detailed'!$Y$8:$Y$52,MATCH('One-line RR'!D10,'Rent Roll-Detailed'!$F$8:$F$52,0)))</f>
        <v/>
      </c>
      <c r="Y10" s="1236" t="n"/>
      <c r="Z10" s="500" t="n"/>
      <c r="AB10" s="3377">
        <f>INDEX(MLAs!$E$13:$N$13,MATCH('One-line RR'!$V10,MLAs!$E$5:$N$5,0))</f>
        <v/>
      </c>
      <c r="AC10" s="3379" t="n"/>
      <c r="AD10" s="1237">
        <f>ISODD(MAX(COUNTA($D$7:D10)))</f>
        <v/>
      </c>
      <c r="AE10" s="790" t="n">
        <v>1</v>
      </c>
      <c r="AF10" s="2958" t="n"/>
      <c r="AG10" s="1543" t="n"/>
    </row>
    <row r="11" ht="14.85" customFormat="1" customHeight="1" s="895">
      <c r="B11" s="500" t="n"/>
      <c r="C11" s="500" t="n"/>
      <c r="D11" s="1057" t="n">
        <v>112</v>
      </c>
      <c r="E11" s="1057">
        <f>INDEX('Rent Roll-Detailed'!$E$8:$E$60,MATCH(F11,'Rent Roll-Detailed'!$G$8:$G$60,0))</f>
        <v/>
      </c>
      <c r="F11" s="501">
        <f>_xlfn.XLOOKUP($D11,'Rent Roll-Detailed'!$F$8:$F$60,'Rent Roll-Detailed'!G$8:G$60)</f>
        <v/>
      </c>
      <c r="G11" s="501">
        <f>_xlfn.XLOOKUP($D11,'Rent Roll-Detailed'!$F$8:$F$60,'Rent Roll-Detailed'!G$8:G$60)</f>
        <v/>
      </c>
      <c r="H11" s="2955">
        <f>_xlfn.XLOOKUP($D11,'Rent Roll-Detailed'!$F$8:$F$60,'Rent Roll-Detailed'!H$8:H$60)</f>
        <v/>
      </c>
      <c r="I11" s="1231">
        <f>H11/$H$13</f>
        <v/>
      </c>
      <c r="J11" s="3372">
        <f>IF(_xlfn.XLOOKUP($D11,'Rent Roll-Detailed'!$F$8:$F$60,'Rent Roll-Detailed'!K$8:K$60)="","",_xlfn.XLOOKUP($D11,'Rent Roll-Detailed'!$F$8:$F$60,'Rent Roll-Detailed'!K$8:K$60))</f>
        <v/>
      </c>
      <c r="K11" s="3372">
        <f>IF(_xlfn.XLOOKUP($D11,'Rent Roll-Detailed'!$F$8:$F$60,'Rent Roll-Detailed'!L$8:L$60)="","",_xlfn.XLOOKUP($D11,'Rent Roll-Detailed'!$F$8:$F$60,'Rent Roll-Detailed'!L$8:L$60))</f>
        <v/>
      </c>
      <c r="L11" s="3373">
        <f>IFERROR(YEARFRAC(Global!$G$13,'One-line RR'!K11,1),"n/a")</f>
        <v/>
      </c>
      <c r="M11" s="2956">
        <f>IF(F11="Vacant","",_xlfn.XLOOKUP($D11,'Rent Roll-Detailed'!$F$8:$F$60,'Rent Roll-Detailed'!R$8:R$60))</f>
        <v/>
      </c>
      <c r="N11" s="2956">
        <f>IF(F11="Vacant","",_xlfn.XLOOKUP($D11,'Rent Roll-Detailed'!$F$8:$F$60,'Rent Roll-Detailed'!V$8:V$60))</f>
        <v/>
      </c>
      <c r="O11" s="3374">
        <f>IF(F11="Vacant","n/a",IFERROR(SUM(M11:N11),""))</f>
        <v/>
      </c>
      <c r="P11" s="3375">
        <f>IFERROR(SUMIFS('Rent Roll-Detailed'!$Q:$Q,'Rent Roll-Detailed'!$F:$F,'One-line RR'!$D11),0)</f>
        <v/>
      </c>
      <c r="Q11" s="3375">
        <f>IFERROR(SUMIFS('Rent Roll-Detailed'!$U:$U,'Rent Roll-Detailed'!$F:$F,'One-line RR'!$D11),0)</f>
        <v/>
      </c>
      <c r="R11" s="3376">
        <f>IFERROR(O11*H11,"n/a")</f>
        <v/>
      </c>
      <c r="S11" s="2958">
        <f>IFERROR(_xlfn.XLOOKUP($V11,MLAs!$E$5:$N$5,MLAs!$E$8:$N$8),"")</f>
        <v/>
      </c>
      <c r="T11" s="2958">
        <f>IF(F11="VACANT","",IF(AB11="NNN",S11+$AB$5,S11))</f>
        <v/>
      </c>
      <c r="U11" s="1231">
        <f>IFERROR(T11/O11-1,"")</f>
        <v/>
      </c>
      <c r="V11" s="1845">
        <f>INDEX('Rent Roll-Detailed'!$Z$8:$Z$55,MATCH($F11,'Rent Roll-Detailed'!$G$8:$G$55,0))</f>
        <v/>
      </c>
      <c r="W11" s="1235">
        <f>INDEX(MLAs!$E$15:$N$15,MATCH('One-line RR'!V11,MLAs!$E$5:$N$5,0))</f>
        <v/>
      </c>
      <c r="X11" s="1539">
        <f>IF(INDEX('Rent Roll-Detailed'!$Y$8:$Y$52,MATCH('One-line RR'!D11,'Rent Roll-Detailed'!$F$8:$F$52,0))=0,"",INDEX('Rent Roll-Detailed'!$Y$8:$Y$52,MATCH('One-line RR'!D11,'Rent Roll-Detailed'!$F$8:$F$52,0)))</f>
        <v/>
      </c>
      <c r="Y11" s="1236" t="n"/>
      <c r="Z11" s="500" t="n"/>
      <c r="AB11" s="3377">
        <f>INDEX(MLAs!$E$13:$N$13,MATCH('One-line RR'!$V11,MLAs!$E$5:$N$5,0))</f>
        <v/>
      </c>
      <c r="AC11" s="3378" t="n"/>
      <c r="AD11" s="1237">
        <f>ISODD(MAX(COUNTA($D$7:D11)))</f>
        <v/>
      </c>
      <c r="AE11" s="790" t="n">
        <v>1</v>
      </c>
      <c r="AF11" s="2958" t="n"/>
      <c r="AG11" s="1543" t="n"/>
    </row>
    <row r="12" ht="14.85" customFormat="1" customHeight="1" s="895">
      <c r="B12" s="500" t="n"/>
      <c r="C12" s="500" t="n"/>
      <c r="D12" s="1057" t="n">
        <v>6</v>
      </c>
      <c r="E12" s="1057">
        <f>INDEX('Rent Roll-Detailed'!$E$8:$E$60,MATCH(F12,'Rent Roll-Detailed'!$G$8:$G$60,0))</f>
        <v/>
      </c>
      <c r="F12" s="501">
        <f>_xlfn.XLOOKUP($D12,'Rent Roll-Detailed'!$F$8:$F$60,'Rent Roll-Detailed'!G$8:G$60)</f>
        <v/>
      </c>
      <c r="G12" s="501">
        <f>_xlfn.XLOOKUP($D12,'Rent Roll-Detailed'!$F$8:$F$60,'Rent Roll-Detailed'!G$8:G$60)</f>
        <v/>
      </c>
      <c r="H12" s="2955">
        <f>_xlfn.XLOOKUP($D12,'Rent Roll-Detailed'!$F$8:$F$60,'Rent Roll-Detailed'!H$8:H$60)</f>
        <v/>
      </c>
      <c r="I12" s="1231">
        <f>H12/$H$13</f>
        <v/>
      </c>
      <c r="J12" s="3372">
        <f>IF(_xlfn.XLOOKUP($D12,'Rent Roll-Detailed'!$F$8:$F$60,'Rent Roll-Detailed'!K$8:K$60)="","",_xlfn.XLOOKUP($D12,'Rent Roll-Detailed'!$F$8:$F$60,'Rent Roll-Detailed'!K$8:K$60))</f>
        <v/>
      </c>
      <c r="K12" s="3372">
        <f>IF(_xlfn.XLOOKUP($D12,'Rent Roll-Detailed'!$F$8:$F$60,'Rent Roll-Detailed'!L$8:L$60)="","",_xlfn.XLOOKUP($D12,'Rent Roll-Detailed'!$F$8:$F$60,'Rent Roll-Detailed'!L$8:L$60))</f>
        <v/>
      </c>
      <c r="L12" s="3373">
        <f>IFERROR(YEARFRAC(Global!$G$13,'One-line RR'!K12,1),"n/a")</f>
        <v/>
      </c>
      <c r="M12" s="2956">
        <f>IF(F12="Vacant","",_xlfn.XLOOKUP($D12,'Rent Roll-Detailed'!$F$8:$F$60,'Rent Roll-Detailed'!R$8:R$60))</f>
        <v/>
      </c>
      <c r="N12" s="2956">
        <f>IF(F12="Vacant","",_xlfn.XLOOKUP($D12,'Rent Roll-Detailed'!$F$8:$F$60,'Rent Roll-Detailed'!V$8:V$60))</f>
        <v/>
      </c>
      <c r="O12" s="3374">
        <f>IF(F12="Vacant","n/a",IFERROR(SUM(M12:N12),""))</f>
        <v/>
      </c>
      <c r="P12" s="3375">
        <f>IFERROR(SUMIFS('Rent Roll-Detailed'!$Q:$Q,'Rent Roll-Detailed'!$F:$F,'One-line RR'!$D12),0)</f>
        <v/>
      </c>
      <c r="Q12" s="3375">
        <f>IFERROR(SUMIFS('Rent Roll-Detailed'!$U:$U,'Rent Roll-Detailed'!$F:$F,'One-line RR'!$D12),0)</f>
        <v/>
      </c>
      <c r="R12" s="3376">
        <f>IFERROR(O12*H12,"n/a")</f>
        <v/>
      </c>
      <c r="S12" s="2958">
        <f>IFERROR(_xlfn.XLOOKUP($V12,MLAs!$E$5:$N$5,MLAs!$E$8:$N$8),"")</f>
        <v/>
      </c>
      <c r="T12" s="2958">
        <f>IF(F12="VACANT","",IF(AB12="NNN",S12+$AB$5,S12))</f>
        <v/>
      </c>
      <c r="U12" s="1231">
        <f>IFERROR(T12/O12-1,"")</f>
        <v/>
      </c>
      <c r="V12" s="1845">
        <f>INDEX('Rent Roll-Detailed'!$Z$8:$Z$55,MATCH($F12,'Rent Roll-Detailed'!$G$8:$G$55,0))</f>
        <v/>
      </c>
      <c r="W12" s="1235">
        <f>INDEX(MLAs!$E$15:$N$15,MATCH('One-line RR'!V12,MLAs!$E$5:$N$5,0))</f>
        <v/>
      </c>
      <c r="X12" s="1539">
        <f>IF(INDEX('Rent Roll-Detailed'!$Y$8:$Y$52,MATCH('One-line RR'!D12,'Rent Roll-Detailed'!$F$8:$F$52,0))=0,"",INDEX('Rent Roll-Detailed'!$Y$8:$Y$52,MATCH('One-line RR'!D12,'Rent Roll-Detailed'!$F$8:$F$52,0)))</f>
        <v/>
      </c>
      <c r="Y12" s="1236" t="n"/>
      <c r="Z12" s="500" t="n"/>
      <c r="AB12" s="3377">
        <f>INDEX(MLAs!$E$13:$N$13,MATCH('One-line RR'!$V12,MLAs!$E$5:$N$5,0))</f>
        <v/>
      </c>
      <c r="AD12" s="1237">
        <f>ISODD(MAX(COUNTA($D$7:D12)))</f>
        <v/>
      </c>
      <c r="AE12" s="790" t="n">
        <v>1</v>
      </c>
      <c r="AF12" s="2958" t="n"/>
      <c r="AG12" s="1543" t="n"/>
    </row>
    <row r="13" ht="14.85" customHeight="1" s="2885">
      <c r="C13" s="505" t="inlineStr">
        <is>
          <t>Total/Wtd. Avg.</t>
        </is>
      </c>
      <c r="D13" s="505" t="n"/>
      <c r="E13" s="505" t="n"/>
      <c r="F13" s="505" t="n"/>
      <c r="G13" s="505" t="n"/>
      <c r="H13" s="2959">
        <f>SUM(H7:H12)</f>
        <v/>
      </c>
      <c r="I13" s="511">
        <f>SUM(I7:I12)</f>
        <v/>
      </c>
      <c r="J13" s="508" t="n"/>
      <c r="K13" s="508" t="n"/>
      <c r="L13" s="3380">
        <f>SUMPRODUCT(L7:L12,$H$7:$H$12)/$H$17</f>
        <v/>
      </c>
      <c r="M13" s="2960">
        <f>P13/H17</f>
        <v/>
      </c>
      <c r="N13" s="2960">
        <f t="array" ref="N13">SUMPRODUCT(IF(F7:F12&lt;&gt;"Vacant",1,0),N7:N12,$H$7:$H$12)/$H$17</f>
        <v/>
      </c>
      <c r="O13" s="3381">
        <f>M13+N13</f>
        <v/>
      </c>
      <c r="P13" s="3382">
        <f>SUM(P7:P12)</f>
        <v/>
      </c>
      <c r="Q13" s="3382">
        <f>SUM(Q7:Q12)</f>
        <v/>
      </c>
      <c r="R13" s="3383">
        <f>P13+Q13</f>
        <v/>
      </c>
      <c r="S13" s="2961">
        <f t="array" ref="S13">SUMPRODUCT(IF(F7:F12&lt;&gt;"Vacant",1,0),S7:S12,$H$7:$H$12)/$H$17</f>
        <v/>
      </c>
      <c r="T13" s="2961">
        <f t="array" ref="T13">SUMPRODUCT(IF(F7:F12&lt;&gt;"Vacant",1,0),T7:T12,$H$7:$H$12)/$H$17</f>
        <v/>
      </c>
      <c r="U13" s="511">
        <f>T13/O13-1</f>
        <v/>
      </c>
      <c r="V13" s="505" t="n"/>
      <c r="W13" s="511" t="n"/>
      <c r="X13" s="505" t="n"/>
      <c r="Y13" s="505" t="n"/>
      <c r="AB13" s="1833" t="n"/>
    </row>
    <row r="14" ht="5.1" customHeight="1" s="2885">
      <c r="I14" s="762" t="n"/>
      <c r="V14" s="512" t="n"/>
      <c r="W14" s="513" t="n"/>
    </row>
    <row r="15" ht="14.85" customHeight="1" s="2885">
      <c r="C15" s="505" t="inlineStr">
        <is>
          <t>Leased</t>
        </is>
      </c>
      <c r="D15" s="505" t="inlineStr">
        <is>
          <t>Vacant</t>
        </is>
      </c>
      <c r="E15" s="505" t="n"/>
      <c r="F15" s="505" t="n"/>
      <c r="G15" s="505" t="n"/>
      <c r="H15" s="2959">
        <f>SUMIFS(H7:H12,$F$7:$F$12,"Vacant")</f>
        <v/>
      </c>
      <c r="I15" s="511">
        <f>H15/H13</f>
        <v/>
      </c>
      <c r="J15" s="508" t="n"/>
      <c r="K15" s="508" t="n"/>
      <c r="L15" s="3384" t="n"/>
      <c r="M15" s="2961" t="n"/>
      <c r="N15" s="2961" t="n"/>
      <c r="O15" s="2961" t="n"/>
      <c r="P15" s="2961" t="n"/>
      <c r="Q15" s="2961" t="n"/>
      <c r="R15" s="2961" t="n"/>
      <c r="S15" s="2961" t="n"/>
      <c r="T15" s="505" t="n"/>
      <c r="U15" s="505" t="n"/>
      <c r="V15" s="507" t="n"/>
      <c r="W15" s="514" t="n"/>
      <c r="X15" s="505" t="n"/>
      <c r="Y15" s="505" t="n"/>
    </row>
    <row r="16" ht="3" customHeight="1" s="2885">
      <c r="I16" s="762" t="n"/>
      <c r="V16" s="512" t="n"/>
      <c r="W16" s="513" t="n"/>
    </row>
    <row r="17" ht="14.85" customHeight="1" s="2885">
      <c r="C17" s="505" t="inlineStr">
        <is>
          <t>Leased</t>
        </is>
      </c>
      <c r="D17" s="505" t="n"/>
      <c r="E17" s="505" t="n"/>
      <c r="F17" s="505" t="n"/>
      <c r="G17" s="505" t="n"/>
      <c r="H17" s="2959">
        <f>SUMIFS(H7:H12,$F$7:$F$12,"&lt;&gt;"&amp;"Vacant")</f>
        <v/>
      </c>
      <c r="I17" s="511">
        <f>H17/H13</f>
        <v/>
      </c>
      <c r="J17" s="508" t="n"/>
      <c r="K17" s="508" t="n"/>
      <c r="L17" s="3384" t="n"/>
      <c r="M17" s="2961" t="n"/>
      <c r="N17" s="2961" t="n"/>
      <c r="O17" s="2961" t="n"/>
      <c r="P17" s="2961" t="n"/>
      <c r="Q17" s="2961" t="n"/>
      <c r="R17" s="2961" t="n"/>
      <c r="S17" s="2961" t="n"/>
      <c r="T17" s="505" t="n"/>
      <c r="U17" s="505" t="n"/>
      <c r="V17" s="507" t="n"/>
      <c r="W17" s="514" t="n"/>
      <c r="X17" s="505" t="n"/>
      <c r="Y17" s="505" t="n"/>
    </row>
    <row r="18" ht="3" customHeight="1" s="2885">
      <c r="V18" s="512" t="n"/>
      <c r="W18" s="513" t="n"/>
    </row>
    <row r="19" ht="7.35" customHeight="1" s="2885">
      <c r="AB19" s="503" t="n"/>
    </row>
    <row r="20">
      <c r="H20" s="515" t="n"/>
      <c r="Q20" s="2947" t="n"/>
    </row>
    <row r="21" ht="21" customFormat="1" customHeight="1" s="927">
      <c r="D21" s="926" t="n"/>
      <c r="E21" s="926" t="n"/>
      <c r="H21" s="1775">
        <f>H13='Rent Roll-Detailed'!H65</f>
        <v/>
      </c>
      <c r="I21" s="1776">
        <f>I13='Rent Roll-Detailed'!J65</f>
        <v/>
      </c>
      <c r="J21" s="1777" t="n"/>
      <c r="K21" s="1777" t="n"/>
      <c r="L21" s="1777">
        <f>ROUND(L13,0)=ROUND('Rent Roll-Detailed'!M63,0)</f>
        <v/>
      </c>
      <c r="M21" s="1777">
        <f>M13='Rent Roll-Detailed'!R63</f>
        <v/>
      </c>
      <c r="N21" s="1777">
        <f>ROUND(N13,0)=ROUND('Rent Roll-Detailed'!V63,0)</f>
        <v/>
      </c>
      <c r="O21" s="1777">
        <f>O13=SUM('Rent Roll-Detailed'!R63,'Rent Roll-Detailed'!V63)</f>
        <v/>
      </c>
      <c r="P21" s="3385">
        <f>P13='Rent Roll-Detailed'!Q63</f>
        <v/>
      </c>
      <c r="Q21" s="1777">
        <f>Q13='Rent Roll-Detailed'!U63</f>
        <v/>
      </c>
      <c r="R21" s="1777">
        <f>R13=SUM('Rent Roll-Detailed'!Q63,'Rent Roll-Detailed'!U63)</f>
        <v/>
      </c>
      <c r="U21" s="928" t="n"/>
      <c r="W21" s="928" t="n"/>
    </row>
    <row r="22" ht="21" customFormat="1" customHeight="1" s="927">
      <c r="D22" s="926" t="n"/>
      <c r="E22" s="926" t="n"/>
      <c r="H22" s="1777">
        <f>H15='Rent Roll-Detailed'!H64</f>
        <v/>
      </c>
      <c r="I22" s="1777">
        <f>I15='Rent Roll-Detailed'!J64</f>
        <v/>
      </c>
      <c r="J22" s="1777" t="n"/>
      <c r="K22" s="1777" t="n"/>
      <c r="L22" s="1777" t="n"/>
      <c r="M22" s="3386" t="n"/>
      <c r="N22" s="1777" t="n"/>
      <c r="P22" s="3387" t="n"/>
      <c r="U22" s="928" t="n"/>
      <c r="W22" s="928" t="n"/>
    </row>
    <row r="23">
      <c r="H23" s="1775">
        <f>H17='Rent Roll-Detailed'!H63</f>
        <v/>
      </c>
      <c r="I23" s="1776">
        <f>I17='Rent Roll-Detailed'!J63</f>
        <v/>
      </c>
      <c r="N23" s="3388" t="n"/>
    </row>
    <row r="24">
      <c r="N24" s="3389" t="n"/>
      <c r="P24" s="3390" t="n"/>
    </row>
    <row r="25" ht="4.35" customHeight="1" s="2885"/>
    <row r="26" ht="22.35" customHeight="1" s="2885">
      <c r="C26" s="2568" t="n"/>
      <c r="D26" s="2568" t="n"/>
      <c r="E26" s="2568" t="n"/>
      <c r="F26" s="2568" t="n"/>
      <c r="G26" s="2568" t="n"/>
      <c r="H26" s="2569" t="n"/>
      <c r="I26" s="2570" t="n"/>
      <c r="J26" s="2568" t="n"/>
      <c r="K26" s="2568" t="n"/>
      <c r="L26" s="2568" t="n"/>
      <c r="M26" s="2568" t="n"/>
      <c r="N26" s="2568" t="n"/>
      <c r="O26" s="2568" t="n"/>
      <c r="P26" s="2568" t="n"/>
      <c r="Q26" s="2568" t="n"/>
      <c r="R26" s="2568" t="n"/>
      <c r="S26" s="2568" t="n"/>
      <c r="T26" s="2568" t="n"/>
      <c r="U26" s="925" t="n"/>
      <c r="V26" s="2571" t="n"/>
      <c r="W26" s="925" t="n"/>
      <c r="X26" s="2572" t="n"/>
      <c r="Y26" s="2948" t="n"/>
      <c r="Z26" s="2571" t="n"/>
      <c r="AB26" s="3311" t="n"/>
    </row>
    <row r="27" ht="20.1" customHeight="1" s="2885">
      <c r="AB27" s="1603" t="n"/>
    </row>
    <row r="28" ht="24" customFormat="1" customHeight="1" s="500">
      <c r="C28" s="2574" t="n"/>
      <c r="D28" s="2575" t="n"/>
      <c r="E28" s="2575" t="n"/>
      <c r="F28" s="2575" t="n"/>
      <c r="G28" s="2575" t="n"/>
      <c r="H28" s="2576" t="n"/>
      <c r="I28" s="2577" t="n"/>
      <c r="J28" s="2575" t="n"/>
      <c r="K28" s="2575" t="n"/>
      <c r="L28" s="2575" t="n"/>
      <c r="M28" s="2575" t="n"/>
      <c r="N28" s="2575" t="n"/>
      <c r="O28" s="2575" t="n"/>
      <c r="P28" s="2575" t="n"/>
      <c r="Q28" s="2575" t="n"/>
      <c r="R28" s="2575" t="n"/>
      <c r="S28" s="2575" t="n"/>
      <c r="T28" s="2575" t="n"/>
      <c r="U28" s="2575" t="n"/>
      <c r="V28" s="2575" t="n"/>
      <c r="W28" s="2575" t="n"/>
      <c r="X28" s="2575" t="n"/>
      <c r="Y28" s="2575" t="n"/>
      <c r="AB28" s="3391" t="n"/>
      <c r="AC28" s="2579" t="n"/>
      <c r="AD28" s="1121" t="n"/>
      <c r="AE28" s="1121" t="n"/>
      <c r="AF28" s="1121" t="n"/>
    </row>
    <row r="29" ht="40.35" customFormat="1" customHeight="1" s="500">
      <c r="C29" s="2574" t="n"/>
      <c r="D29" s="2580" t="n"/>
      <c r="E29" s="2580" t="n"/>
      <c r="F29" s="2580" t="n"/>
      <c r="G29" s="2580" t="n"/>
      <c r="H29" s="2581" t="n"/>
      <c r="I29" s="2582" t="n"/>
      <c r="J29" s="2583" t="n"/>
      <c r="K29" s="2583" t="n"/>
      <c r="L29" s="2583" t="n"/>
      <c r="M29" s="2583" t="n"/>
      <c r="N29" s="2583" t="n"/>
      <c r="O29" s="2583" t="n"/>
      <c r="P29" s="2583" t="n"/>
      <c r="Q29" s="2583" t="n"/>
      <c r="R29" s="2583" t="n"/>
      <c r="S29" s="2583" t="n"/>
      <c r="T29" s="2583" t="n"/>
      <c r="U29" s="2583" t="n"/>
      <c r="V29" s="2580" t="n"/>
      <c r="W29" s="2583" t="n"/>
      <c r="X29" s="2583" t="n"/>
      <c r="Y29" s="2580" t="n"/>
      <c r="AB29" s="2584" t="n"/>
      <c r="AC29" s="1121" t="n"/>
      <c r="AD29" s="1121" t="n"/>
      <c r="AE29" s="1121" t="n"/>
      <c r="AF29" s="1121" t="n"/>
      <c r="AG29" s="1121" t="n"/>
    </row>
    <row r="30" ht="14.85" customFormat="1" customHeight="1" s="500">
      <c r="D30" s="1057" t="n"/>
      <c r="E30" s="1057" t="n"/>
      <c r="F30" s="501" t="n"/>
      <c r="G30" s="501" t="n"/>
      <c r="H30" s="2955" t="n"/>
      <c r="I30" s="1231" t="n"/>
      <c r="J30" s="3372" t="n"/>
      <c r="K30" s="3372" t="n"/>
      <c r="L30" s="3373" t="n"/>
      <c r="M30" s="2956" t="n"/>
      <c r="N30" s="2956" t="n"/>
      <c r="O30" s="2958" t="n"/>
      <c r="P30" s="3375" t="n"/>
      <c r="Q30" s="3375" t="n"/>
      <c r="R30" s="3375" t="n"/>
      <c r="S30" s="2958" t="n"/>
      <c r="T30" s="2958" t="n"/>
      <c r="U30" s="1231" t="n"/>
      <c r="V30" s="1845" t="n"/>
      <c r="W30" s="1235" t="n"/>
      <c r="X30" s="1539" t="n"/>
      <c r="Y30" s="1236" t="n"/>
      <c r="AB30" s="3377" t="n"/>
      <c r="AC30" s="2585" t="n"/>
      <c r="AD30" s="1237" t="n"/>
      <c r="AE30" s="790" t="n"/>
      <c r="AF30" s="2958" t="n"/>
      <c r="AG30" s="1543" t="n"/>
    </row>
    <row r="31" ht="14.85" customFormat="1" customHeight="1" s="500">
      <c r="D31" s="1057" t="n"/>
      <c r="E31" s="1057" t="n"/>
      <c r="F31" s="501" t="n"/>
      <c r="G31" s="501" t="n"/>
      <c r="H31" s="2955" t="n"/>
      <c r="I31" s="1231" t="n"/>
      <c r="J31" s="3372" t="n"/>
      <c r="K31" s="3372" t="n"/>
      <c r="L31" s="3373" t="n"/>
      <c r="M31" s="2956" t="n"/>
      <c r="N31" s="2956" t="n"/>
      <c r="O31" s="2958" t="n"/>
      <c r="P31" s="3375" t="n"/>
      <c r="Q31" s="3375" t="n"/>
      <c r="R31" s="3375" t="n"/>
      <c r="S31" s="2958" t="n"/>
      <c r="T31" s="2958" t="n"/>
      <c r="U31" s="1231" t="n"/>
      <c r="V31" s="1845" t="n"/>
      <c r="W31" s="1235" t="n"/>
      <c r="X31" s="1539" t="n"/>
      <c r="Y31" s="1236" t="n"/>
      <c r="AB31" s="3377" t="n"/>
      <c r="AC31" s="2585" t="n"/>
      <c r="AD31" s="1237" t="n"/>
      <c r="AE31" s="790" t="n"/>
      <c r="AF31" s="2958" t="n"/>
      <c r="AG31" s="1543" t="n"/>
    </row>
    <row r="32" ht="14.85" customHeight="1" s="2885">
      <c r="C32" s="789" t="n"/>
      <c r="D32" s="789" t="n"/>
      <c r="E32" s="789" t="n"/>
      <c r="F32" s="789" t="n"/>
      <c r="G32" s="789" t="n"/>
      <c r="H32" s="3392" t="n"/>
      <c r="I32" s="2587" t="n"/>
      <c r="J32" s="2588" t="n"/>
      <c r="K32" s="2588" t="n"/>
      <c r="L32" s="3393" t="n"/>
      <c r="M32" s="3394" t="n"/>
      <c r="N32" s="3394" t="n"/>
      <c r="O32" s="3395" t="n"/>
      <c r="P32" s="3396" t="n"/>
      <c r="Q32" s="3396" t="n"/>
      <c r="R32" s="3396" t="n"/>
      <c r="S32" s="3395" t="n"/>
      <c r="T32" s="3395" t="n"/>
      <c r="U32" s="2587" t="n"/>
      <c r="V32" s="789" t="n"/>
      <c r="W32" s="2587" t="n"/>
      <c r="X32" s="789" t="n"/>
      <c r="Y32" s="789" t="n"/>
      <c r="AB32" s="1833" t="n"/>
    </row>
    <row r="33" ht="5.1" customHeight="1" s="2885">
      <c r="I33" s="762" t="n"/>
      <c r="V33" s="512" t="n"/>
      <c r="W33" s="513" t="n"/>
    </row>
    <row r="34" ht="14.85" customHeight="1" s="2885">
      <c r="C34" s="789" t="n"/>
      <c r="D34" s="789" t="n"/>
      <c r="E34" s="789" t="n"/>
      <c r="F34" s="789" t="n"/>
      <c r="G34" s="789" t="n"/>
      <c r="H34" s="3392" t="n"/>
      <c r="I34" s="2587" t="n"/>
      <c r="J34" s="2588" t="n"/>
      <c r="K34" s="2588" t="n"/>
      <c r="L34" s="3397" t="n"/>
      <c r="M34" s="3395" t="n"/>
      <c r="N34" s="3395" t="n"/>
      <c r="O34" s="3395" t="n"/>
      <c r="P34" s="3395" t="n"/>
      <c r="Q34" s="3395" t="n"/>
      <c r="R34" s="3395" t="n"/>
      <c r="S34" s="3395" t="n"/>
      <c r="T34" s="789" t="n"/>
      <c r="U34" s="789" t="n"/>
      <c r="V34" s="2594" t="n"/>
      <c r="W34" s="2595" t="n"/>
      <c r="X34" s="789" t="n"/>
      <c r="Y34" s="789" t="n"/>
    </row>
    <row r="35" ht="3" customHeight="1" s="2885">
      <c r="I35" s="762" t="n"/>
      <c r="V35" s="512" t="n"/>
      <c r="W35" s="513" t="n"/>
    </row>
    <row r="36" ht="14.85" customHeight="1" s="2885">
      <c r="C36" s="789" t="n"/>
      <c r="D36" s="789" t="n"/>
      <c r="E36" s="789" t="n"/>
      <c r="F36" s="789" t="n"/>
      <c r="G36" s="789" t="n"/>
      <c r="H36" s="3392" t="n"/>
      <c r="I36" s="2587" t="n"/>
      <c r="J36" s="2588" t="n"/>
      <c r="K36" s="2588" t="n"/>
      <c r="L36" s="3397" t="n"/>
      <c r="M36" s="3395" t="n"/>
      <c r="N36" s="3395" t="n"/>
      <c r="O36" s="3395" t="n"/>
      <c r="P36" s="3395" t="n"/>
      <c r="Q36" s="3395" t="n"/>
      <c r="R36" s="3395" t="n"/>
      <c r="S36" s="3395" t="n"/>
      <c r="T36" s="789" t="n"/>
      <c r="U36" s="789" t="n"/>
      <c r="V36" s="2594" t="n"/>
      <c r="W36" s="2595" t="n"/>
      <c r="X36" s="789" t="n"/>
      <c r="Y36" s="789" t="n"/>
    </row>
    <row r="37" ht="8.1" customHeight="1" s="2885"/>
    <row r="38" ht="21" customFormat="1" customHeight="1" s="927">
      <c r="D38" s="926" t="n"/>
      <c r="E38" s="926" t="n"/>
      <c r="H38" s="1775" t="n"/>
      <c r="I38" s="1776" t="n"/>
      <c r="J38" s="1777" t="n"/>
      <c r="K38" s="1777" t="n"/>
      <c r="L38" s="1777" t="n"/>
      <c r="M38" s="1777" t="n"/>
      <c r="N38" s="1777" t="n"/>
      <c r="O38" s="1777" t="n"/>
      <c r="P38" s="3385" t="n"/>
      <c r="Q38" s="3385" t="n"/>
      <c r="R38" s="1777" t="n"/>
      <c r="U38" s="928" t="n"/>
      <c r="W38" s="928" t="n"/>
    </row>
    <row r="39" ht="21" customFormat="1" customHeight="1" s="927">
      <c r="D39" s="926" t="n"/>
      <c r="E39" s="926" t="n"/>
      <c r="H39" s="1777" t="n"/>
      <c r="I39" s="1777" t="n"/>
      <c r="J39" s="1777" t="n"/>
      <c r="K39" s="1777" t="n"/>
      <c r="L39" s="1777" t="n"/>
      <c r="M39" s="3386" t="n"/>
      <c r="N39" s="1777" t="n"/>
      <c r="P39" s="3387" t="n"/>
      <c r="U39" s="928" t="n"/>
      <c r="W39" s="928" t="n"/>
    </row>
    <row r="40">
      <c r="H40" s="1775" t="n"/>
      <c r="I40" s="1776" t="n"/>
      <c r="N40" s="3388" t="n"/>
    </row>
    <row r="41">
      <c r="N41" s="3389" t="n"/>
      <c r="P41" s="3390" t="n"/>
    </row>
    <row r="42" ht="4.35" customHeight="1" s="2885"/>
    <row r="43" ht="4.35" customHeight="1" s="2885"/>
    <row r="44" outlineLevel="1" ht="22.35" customHeight="1" s="2885">
      <c r="C44" s="2568" t="n"/>
      <c r="D44" s="2568" t="n"/>
      <c r="E44" s="2568" t="n"/>
      <c r="F44" s="2568" t="n"/>
      <c r="G44" s="2568" t="n"/>
      <c r="H44" s="2569" t="n"/>
      <c r="I44" s="2570" t="n"/>
      <c r="J44" s="2568" t="n"/>
      <c r="K44" s="2568" t="n"/>
      <c r="L44" s="2568" t="n"/>
      <c r="M44" s="2568" t="n"/>
      <c r="N44" s="2568" t="n"/>
      <c r="O44" s="2568" t="n"/>
      <c r="P44" s="2568" t="n"/>
      <c r="Q44" s="2568" t="n"/>
      <c r="R44" s="2568" t="n"/>
      <c r="S44" s="2568" t="n"/>
      <c r="T44" s="2568" t="n"/>
      <c r="U44" s="925" t="n"/>
      <c r="V44" s="2568" t="n"/>
      <c r="W44" s="925" t="n"/>
      <c r="X44" s="2572" t="n"/>
      <c r="Y44" s="2948" t="n"/>
      <c r="Z44" s="2948" t="n"/>
      <c r="AB44" s="3311" t="n"/>
    </row>
    <row r="45" outlineLevel="1" ht="20.1" customHeight="1" s="2885">
      <c r="AB45" s="1603" t="n"/>
    </row>
    <row r="46" outlineLevel="1" ht="24" customFormat="1" customHeight="1" s="500">
      <c r="C46" s="2574" t="n"/>
      <c r="D46" s="2575" t="n"/>
      <c r="E46" s="2575" t="n"/>
      <c r="F46" s="2575" t="n"/>
      <c r="G46" s="2575" t="n"/>
      <c r="H46" s="2576" t="n"/>
      <c r="I46" s="2577" t="n"/>
      <c r="J46" s="2575" t="n"/>
      <c r="K46" s="2575" t="n"/>
      <c r="L46" s="2575" t="n"/>
      <c r="M46" s="2575" t="n"/>
      <c r="N46" s="2575" t="n"/>
      <c r="O46" s="2575" t="n"/>
      <c r="P46" s="2575" t="n"/>
      <c r="Q46" s="2575" t="n"/>
      <c r="R46" s="2575" t="n"/>
      <c r="S46" s="2575" t="n"/>
      <c r="T46" s="2575" t="n"/>
      <c r="U46" s="2575" t="n"/>
      <c r="V46" s="2575" t="n"/>
      <c r="W46" s="2575" t="n"/>
      <c r="X46" s="2575" t="n"/>
      <c r="Y46" s="2575" t="n"/>
      <c r="AB46" s="3391" t="n"/>
      <c r="AC46" s="2579" t="n"/>
      <c r="AD46" s="1121" t="n"/>
      <c r="AE46" s="1121" t="n"/>
      <c r="AF46" s="1121" t="n"/>
    </row>
    <row r="47" outlineLevel="1" ht="40.35" customFormat="1" customHeight="1" s="500">
      <c r="C47" s="2574" t="n"/>
      <c r="D47" s="2580" t="n"/>
      <c r="E47" s="2580" t="n"/>
      <c r="F47" s="2580" t="n"/>
      <c r="G47" s="2580" t="n"/>
      <c r="H47" s="2581" t="n"/>
      <c r="I47" s="2582" t="n"/>
      <c r="J47" s="2583" t="n"/>
      <c r="K47" s="2583" t="n"/>
      <c r="L47" s="2583" t="n"/>
      <c r="M47" s="2583" t="n"/>
      <c r="N47" s="2583" t="n"/>
      <c r="O47" s="2583" t="n"/>
      <c r="P47" s="2583" t="n"/>
      <c r="Q47" s="2583" t="n"/>
      <c r="R47" s="2583" t="n"/>
      <c r="S47" s="2583" t="n"/>
      <c r="T47" s="2583" t="n"/>
      <c r="U47" s="2583" t="n"/>
      <c r="V47" s="2580" t="n"/>
      <c r="W47" s="2583" t="n"/>
      <c r="X47" s="2583" t="n"/>
      <c r="Y47" s="2580" t="n"/>
      <c r="AB47" s="2584" t="n"/>
      <c r="AC47" s="1121" t="n"/>
      <c r="AD47" s="1121" t="n"/>
      <c r="AE47" s="1121" t="n"/>
      <c r="AF47" s="1121" t="n"/>
      <c r="AG47" s="1121" t="n"/>
    </row>
    <row r="48" outlineLevel="1" ht="14.85" customFormat="1" customHeight="1" s="500">
      <c r="D48" s="1057" t="n"/>
      <c r="E48" s="1057" t="n"/>
      <c r="F48" s="501" t="n"/>
      <c r="G48" s="501" t="n"/>
      <c r="H48" s="2955" t="n"/>
      <c r="I48" s="1231" t="n"/>
      <c r="J48" s="3372" t="n"/>
      <c r="K48" s="3372" t="n"/>
      <c r="L48" s="3373" t="n"/>
      <c r="M48" s="2956" t="n"/>
      <c r="N48" s="2956" t="n"/>
      <c r="O48" s="2958" t="n"/>
      <c r="P48" s="3375" t="n"/>
      <c r="Q48" s="3375" t="n"/>
      <c r="R48" s="3375" t="n"/>
      <c r="S48" s="2958" t="n"/>
      <c r="T48" s="2958" t="n"/>
      <c r="U48" s="1231" t="n"/>
      <c r="V48" s="1845" t="n"/>
      <c r="W48" s="1235" t="n"/>
      <c r="X48" s="1539" t="n"/>
      <c r="Y48" s="1236" t="n"/>
      <c r="AB48" s="3377" t="n"/>
      <c r="AC48" s="3398" t="n"/>
      <c r="AD48" s="1237" t="n"/>
      <c r="AE48" s="790" t="n"/>
      <c r="AF48" s="2958" t="n"/>
      <c r="AG48" s="1543" t="n"/>
    </row>
    <row r="49" outlineLevel="1" ht="14.85" customFormat="1" customHeight="1" s="500">
      <c r="D49" s="1057" t="n"/>
      <c r="E49" s="1057" t="n"/>
      <c r="F49" s="501" t="n"/>
      <c r="G49" s="501" t="n"/>
      <c r="H49" s="2955" t="n"/>
      <c r="I49" s="1231" t="n"/>
      <c r="J49" s="3372" t="n"/>
      <c r="K49" s="3372" t="n"/>
      <c r="L49" s="3373" t="n"/>
      <c r="M49" s="2956" t="n"/>
      <c r="N49" s="2956" t="n"/>
      <c r="O49" s="2958" t="n"/>
      <c r="P49" s="3375" t="n"/>
      <c r="Q49" s="3375" t="n"/>
      <c r="R49" s="3375" t="n"/>
      <c r="S49" s="2958" t="n"/>
      <c r="T49" s="2958" t="n"/>
      <c r="U49" s="1231" t="n"/>
      <c r="V49" s="1845" t="n"/>
      <c r="W49" s="1235" t="n"/>
      <c r="X49" s="1539" t="n"/>
      <c r="Y49" s="1236" t="n"/>
      <c r="AB49" s="3377" t="n"/>
      <c r="AC49" s="3398" t="n"/>
      <c r="AD49" s="1237" t="n"/>
      <c r="AE49" s="790" t="n"/>
      <c r="AF49" s="2958" t="n"/>
      <c r="AG49" s="1543" t="n"/>
    </row>
    <row r="50" outlineLevel="1" ht="14.85" customFormat="1" customHeight="1" s="500">
      <c r="D50" s="1057" t="n"/>
      <c r="E50" s="1057" t="n"/>
      <c r="F50" s="501" t="n"/>
      <c r="G50" s="501" t="n"/>
      <c r="H50" s="2955" t="n"/>
      <c r="I50" s="1231" t="n"/>
      <c r="J50" s="3372" t="n"/>
      <c r="K50" s="3372" t="n"/>
      <c r="L50" s="3373" t="n"/>
      <c r="M50" s="2956" t="n"/>
      <c r="N50" s="2956" t="n"/>
      <c r="O50" s="2958" t="n"/>
      <c r="P50" s="3375" t="n"/>
      <c r="Q50" s="3375" t="n"/>
      <c r="R50" s="3375" t="n"/>
      <c r="S50" s="2958" t="n"/>
      <c r="T50" s="2958" t="n"/>
      <c r="U50" s="1231" t="n"/>
      <c r="V50" s="1845" t="n"/>
      <c r="W50" s="1235" t="n"/>
      <c r="X50" s="1539" t="n"/>
      <c r="Y50" s="1236" t="n"/>
      <c r="AB50" s="3377" t="n"/>
      <c r="AC50" s="3398" t="n"/>
      <c r="AD50" s="1237" t="n"/>
      <c r="AE50" s="790" t="n"/>
      <c r="AF50" s="2958" t="n"/>
      <c r="AG50" s="1543" t="n"/>
    </row>
    <row r="51" outlineLevel="1" ht="14.85" customFormat="1" customHeight="1" s="500">
      <c r="D51" s="1057" t="n"/>
      <c r="E51" s="1057" t="n"/>
      <c r="F51" s="501" t="n"/>
      <c r="G51" s="501" t="n"/>
      <c r="H51" s="2955" t="n"/>
      <c r="I51" s="1231" t="n"/>
      <c r="J51" s="3372" t="n"/>
      <c r="K51" s="3372" t="n"/>
      <c r="L51" s="3373" t="n"/>
      <c r="M51" s="2956" t="n"/>
      <c r="N51" s="2956" t="n"/>
      <c r="O51" s="2958" t="n"/>
      <c r="P51" s="3375" t="n"/>
      <c r="Q51" s="3375" t="n"/>
      <c r="R51" s="3375" t="n"/>
      <c r="S51" s="2958" t="n"/>
      <c r="T51" s="2958" t="n"/>
      <c r="U51" s="1231" t="n"/>
      <c r="V51" s="1845" t="n"/>
      <c r="W51" s="1235" t="n"/>
      <c r="X51" s="1539" t="n"/>
      <c r="Y51" s="1236" t="n"/>
      <c r="AB51" s="3377" t="n"/>
      <c r="AC51" s="3398" t="n"/>
      <c r="AD51" s="1237" t="n"/>
      <c r="AE51" s="790" t="n"/>
      <c r="AF51" s="2958" t="n"/>
      <c r="AG51" s="1543" t="n"/>
    </row>
    <row r="52" outlineLevel="1" ht="14.85" customFormat="1" customHeight="1" s="500">
      <c r="D52" s="1057" t="n"/>
      <c r="E52" s="1057" t="n"/>
      <c r="F52" s="501" t="n"/>
      <c r="G52" s="501" t="n"/>
      <c r="H52" s="2955" t="n"/>
      <c r="I52" s="1231" t="n"/>
      <c r="J52" s="3372" t="n"/>
      <c r="K52" s="3372" t="n"/>
      <c r="L52" s="3373" t="n"/>
      <c r="M52" s="2956" t="n"/>
      <c r="N52" s="2956" t="n"/>
      <c r="O52" s="2958" t="n"/>
      <c r="P52" s="3375" t="n"/>
      <c r="Q52" s="3375" t="n"/>
      <c r="R52" s="3375" t="n"/>
      <c r="S52" s="2958" t="n"/>
      <c r="T52" s="2958" t="n"/>
      <c r="U52" s="1231" t="n"/>
      <c r="V52" s="1845" t="n"/>
      <c r="W52" s="1235" t="n"/>
      <c r="X52" s="1539" t="n"/>
      <c r="Y52" s="1236" t="n"/>
      <c r="AB52" s="3377" t="n"/>
      <c r="AC52" s="3398" t="n"/>
      <c r="AD52" s="1237" t="n"/>
      <c r="AE52" s="790" t="n"/>
      <c r="AF52" s="2958" t="n"/>
      <c r="AG52" s="1543" t="n"/>
    </row>
    <row r="53" outlineLevel="1" ht="14.85" customFormat="1" customHeight="1" s="500">
      <c r="D53" s="1057" t="n"/>
      <c r="E53" s="1057" t="n"/>
      <c r="F53" s="501" t="n"/>
      <c r="G53" s="501" t="n"/>
      <c r="H53" s="2955" t="n"/>
      <c r="I53" s="1231" t="n"/>
      <c r="J53" s="3372" t="n"/>
      <c r="K53" s="3372" t="n"/>
      <c r="L53" s="3373" t="n"/>
      <c r="M53" s="2956" t="n"/>
      <c r="N53" s="2956" t="n"/>
      <c r="O53" s="2958" t="n"/>
      <c r="P53" s="3375" t="n"/>
      <c r="Q53" s="3375" t="n"/>
      <c r="R53" s="3375" t="n"/>
      <c r="S53" s="2958" t="n"/>
      <c r="T53" s="2958" t="n"/>
      <c r="U53" s="1231" t="n"/>
      <c r="V53" s="1845" t="n"/>
      <c r="W53" s="1235" t="n"/>
      <c r="X53" s="1539" t="n"/>
      <c r="Y53" s="1236" t="n"/>
      <c r="AB53" s="3377" t="n"/>
      <c r="AC53" s="3398" t="n"/>
      <c r="AD53" s="1237" t="n"/>
      <c r="AE53" s="790" t="n"/>
      <c r="AF53" s="2958" t="n"/>
      <c r="AG53" s="1543" t="n"/>
    </row>
    <row r="54" outlineLevel="1" ht="14.85" customFormat="1" customHeight="1" s="500">
      <c r="D54" s="1057" t="n"/>
      <c r="E54" s="1057" t="n"/>
      <c r="F54" s="501" t="n"/>
      <c r="G54" s="501" t="n"/>
      <c r="H54" s="2955" t="n"/>
      <c r="I54" s="1231" t="n"/>
      <c r="J54" s="3372" t="n"/>
      <c r="K54" s="3372" t="n"/>
      <c r="L54" s="3373" t="n"/>
      <c r="M54" s="2956" t="n"/>
      <c r="N54" s="2956" t="n"/>
      <c r="O54" s="2958" t="n"/>
      <c r="P54" s="3375" t="n"/>
      <c r="Q54" s="3375" t="n"/>
      <c r="R54" s="3375" t="n"/>
      <c r="S54" s="2958" t="n"/>
      <c r="T54" s="2958" t="n"/>
      <c r="U54" s="1231" t="n"/>
      <c r="V54" s="1845" t="n"/>
      <c r="W54" s="1235" t="n"/>
      <c r="X54" s="1539" t="n"/>
      <c r="Y54" s="1236" t="n"/>
      <c r="AB54" s="3377" t="n"/>
      <c r="AC54" s="3398" t="n"/>
      <c r="AD54" s="1237" t="n"/>
      <c r="AE54" s="790" t="n"/>
      <c r="AF54" s="2958" t="n"/>
      <c r="AG54" s="1543" t="n"/>
    </row>
    <row r="55" outlineLevel="1" ht="15" customFormat="1" customHeight="1" s="500">
      <c r="D55" s="1057" t="n"/>
      <c r="E55" s="1057" t="n"/>
      <c r="F55" s="501" t="n"/>
      <c r="G55" s="501" t="n"/>
      <c r="H55" s="2955" t="n"/>
      <c r="I55" s="1231" t="n"/>
      <c r="J55" s="3372" t="n"/>
      <c r="K55" s="3372" t="n"/>
      <c r="L55" s="3373" t="n"/>
      <c r="M55" s="2956" t="n"/>
      <c r="N55" s="2956" t="n"/>
      <c r="O55" s="2958" t="n"/>
      <c r="P55" s="3375" t="n"/>
      <c r="Q55" s="3375" t="n"/>
      <c r="R55" s="3375" t="n"/>
      <c r="S55" s="2958" t="n"/>
      <c r="T55" s="2958" t="n"/>
      <c r="U55" s="1231" t="n"/>
      <c r="V55" s="1845" t="n"/>
      <c r="W55" s="1235" t="n"/>
      <c r="X55" s="1539" t="n"/>
      <c r="Y55" s="1236" t="n"/>
      <c r="AB55" s="3377" t="n"/>
      <c r="AC55" s="3398" t="n"/>
      <c r="AD55" s="1237" t="n"/>
      <c r="AE55" s="790" t="n"/>
      <c r="AF55" s="2958" t="n"/>
      <c r="AG55" s="1543" t="n"/>
    </row>
    <row r="56" outlineLevel="1" ht="14.85" customFormat="1" customHeight="1" s="500">
      <c r="D56" s="1057" t="n"/>
      <c r="E56" s="1057" t="n"/>
      <c r="F56" s="501" t="n"/>
      <c r="G56" s="501" t="n"/>
      <c r="H56" s="2955" t="n"/>
      <c r="I56" s="1231" t="n"/>
      <c r="J56" s="3372" t="n"/>
      <c r="K56" s="3372" t="n"/>
      <c r="L56" s="3373" t="n"/>
      <c r="M56" s="2956" t="n"/>
      <c r="N56" s="2956" t="n"/>
      <c r="O56" s="2958" t="n"/>
      <c r="P56" s="3375" t="n"/>
      <c r="Q56" s="3375" t="n"/>
      <c r="R56" s="3375" t="n"/>
      <c r="S56" s="2958" t="n"/>
      <c r="T56" s="2958" t="n"/>
      <c r="U56" s="1231" t="n"/>
      <c r="V56" s="1845" t="n"/>
      <c r="W56" s="1235" t="n"/>
      <c r="X56" s="1539" t="n"/>
      <c r="Y56" s="1236" t="n"/>
      <c r="AB56" s="3377" t="n"/>
      <c r="AC56" s="3398" t="n"/>
      <c r="AD56" s="1237" t="n"/>
      <c r="AE56" s="790" t="n"/>
      <c r="AF56" s="2958" t="n"/>
      <c r="AG56" s="1543" t="n"/>
    </row>
    <row r="57" outlineLevel="1" ht="14.85" customFormat="1" customHeight="1" s="500">
      <c r="D57" s="1057" t="n"/>
      <c r="E57" s="1057" t="n"/>
      <c r="F57" s="501" t="n"/>
      <c r="G57" s="501" t="n"/>
      <c r="H57" s="2955" t="n"/>
      <c r="I57" s="1231" t="n"/>
      <c r="J57" s="3372" t="n"/>
      <c r="K57" s="3372" t="n"/>
      <c r="L57" s="3373" t="n"/>
      <c r="M57" s="2956" t="n"/>
      <c r="N57" s="2956" t="n"/>
      <c r="O57" s="2958" t="n"/>
      <c r="P57" s="3375" t="n"/>
      <c r="Q57" s="3375" t="n"/>
      <c r="R57" s="3375" t="n"/>
      <c r="S57" s="2958" t="n"/>
      <c r="T57" s="2958" t="n"/>
      <c r="U57" s="1231" t="n"/>
      <c r="V57" s="1845" t="n"/>
      <c r="W57" s="1235" t="n"/>
      <c r="X57" s="1539" t="n"/>
      <c r="Y57" s="1236" t="n"/>
      <c r="AB57" s="3377" t="n"/>
      <c r="AC57" s="3398" t="n"/>
      <c r="AD57" s="1237" t="n"/>
      <c r="AE57" s="790" t="n"/>
      <c r="AF57" s="2958" t="n"/>
      <c r="AG57" s="1543" t="n"/>
    </row>
    <row r="58" outlineLevel="1" ht="14.85" customFormat="1" customHeight="1" s="500">
      <c r="D58" s="1057" t="n"/>
      <c r="E58" s="1057" t="n"/>
      <c r="F58" s="501" t="n"/>
      <c r="G58" s="501" t="n"/>
      <c r="H58" s="2955" t="n"/>
      <c r="I58" s="1231" t="n"/>
      <c r="J58" s="3372" t="n"/>
      <c r="K58" s="3372" t="n"/>
      <c r="L58" s="3373" t="n"/>
      <c r="M58" s="2956" t="n"/>
      <c r="N58" s="2956" t="n"/>
      <c r="O58" s="2958" t="n"/>
      <c r="P58" s="3375" t="n"/>
      <c r="Q58" s="3375" t="n"/>
      <c r="R58" s="3375" t="n"/>
      <c r="S58" s="2958" t="n"/>
      <c r="T58" s="2958" t="n"/>
      <c r="U58" s="1231" t="n"/>
      <c r="V58" s="1845" t="n"/>
      <c r="W58" s="1235" t="n"/>
      <c r="X58" s="1539" t="n"/>
      <c r="Y58" s="1236" t="n"/>
      <c r="AB58" s="3377" t="n"/>
      <c r="AC58" s="3398" t="n"/>
      <c r="AD58" s="1237" t="n"/>
      <c r="AE58" s="790" t="n"/>
      <c r="AF58" s="2958" t="n"/>
      <c r="AG58" s="1543" t="n"/>
    </row>
    <row r="59" outlineLevel="1" ht="14.85" customFormat="1" customHeight="1" s="500">
      <c r="D59" s="1057" t="n"/>
      <c r="E59" s="1057" t="n"/>
      <c r="F59" s="501" t="n"/>
      <c r="G59" s="501" t="n"/>
      <c r="H59" s="2955" t="n"/>
      <c r="I59" s="1231" t="n"/>
      <c r="J59" s="3372" t="n"/>
      <c r="K59" s="3372" t="n"/>
      <c r="L59" s="3373" t="n"/>
      <c r="M59" s="2956" t="n"/>
      <c r="N59" s="2956" t="n"/>
      <c r="O59" s="2958" t="n"/>
      <c r="P59" s="3375" t="n"/>
      <c r="Q59" s="3375" t="n"/>
      <c r="R59" s="3375" t="n"/>
      <c r="S59" s="2958" t="n"/>
      <c r="T59" s="2958" t="n"/>
      <c r="U59" s="1231" t="n"/>
      <c r="V59" s="1845" t="n"/>
      <c r="W59" s="1235" t="n"/>
      <c r="X59" s="1539" t="n"/>
      <c r="Y59" s="1236" t="n"/>
      <c r="AB59" s="3377" t="n"/>
      <c r="AC59" s="3398" t="n"/>
      <c r="AD59" s="1237" t="n"/>
      <c r="AE59" s="790" t="n"/>
      <c r="AF59" s="2958" t="n"/>
      <c r="AG59" s="1543" t="n"/>
    </row>
    <row r="60" outlineLevel="1" ht="14.85" customFormat="1" customHeight="1" s="500">
      <c r="D60" s="1057" t="n"/>
      <c r="E60" s="1057" t="n"/>
      <c r="F60" s="501" t="n"/>
      <c r="G60" s="501" t="n"/>
      <c r="H60" s="2955" t="n"/>
      <c r="I60" s="1231" t="n"/>
      <c r="J60" s="3372" t="n"/>
      <c r="K60" s="3372" t="n"/>
      <c r="L60" s="3373" t="n"/>
      <c r="M60" s="2956" t="n"/>
      <c r="N60" s="2956" t="n"/>
      <c r="O60" s="2958" t="n"/>
      <c r="P60" s="3375" t="n"/>
      <c r="Q60" s="3375" t="n"/>
      <c r="R60" s="3375" t="n"/>
      <c r="S60" s="2958" t="n"/>
      <c r="T60" s="2958" t="n"/>
      <c r="U60" s="1231" t="n"/>
      <c r="V60" s="1845" t="n"/>
      <c r="W60" s="1235" t="n"/>
      <c r="X60" s="1539" t="n"/>
      <c r="Y60" s="1236" t="n"/>
      <c r="AB60" s="3377" t="n"/>
      <c r="AC60" s="3398" t="n"/>
      <c r="AD60" s="1237" t="n"/>
      <c r="AE60" s="790" t="n"/>
      <c r="AF60" s="2958" t="n"/>
      <c r="AG60" s="1543" t="n"/>
    </row>
    <row r="61" outlineLevel="1" ht="14.85" customFormat="1" customHeight="1" s="500">
      <c r="D61" s="1057" t="n"/>
      <c r="E61" s="1057" t="n"/>
      <c r="F61" s="501" t="n"/>
      <c r="G61" s="501" t="n"/>
      <c r="H61" s="2955" t="n"/>
      <c r="I61" s="1231" t="n"/>
      <c r="J61" s="3372" t="n"/>
      <c r="K61" s="3372" t="n"/>
      <c r="L61" s="3373" t="n"/>
      <c r="M61" s="2956" t="n"/>
      <c r="N61" s="2956" t="n"/>
      <c r="O61" s="2958" t="n"/>
      <c r="P61" s="3375" t="n"/>
      <c r="Q61" s="3375" t="n"/>
      <c r="R61" s="3375" t="n"/>
      <c r="S61" s="2958" t="n"/>
      <c r="T61" s="2958" t="n"/>
      <c r="U61" s="1231" t="n"/>
      <c r="V61" s="1845" t="n"/>
      <c r="W61" s="1235" t="n"/>
      <c r="X61" s="1539" t="n"/>
      <c r="Y61" s="1236" t="n"/>
      <c r="AB61" s="3377" t="n"/>
      <c r="AC61" s="3398" t="n"/>
      <c r="AD61" s="1237" t="n"/>
      <c r="AE61" s="790" t="n"/>
      <c r="AF61" s="2958" t="n"/>
      <c r="AG61" s="1543" t="n"/>
    </row>
    <row r="62" outlineLevel="1" ht="14.85" customFormat="1" customHeight="1" s="500">
      <c r="D62" s="1057" t="n"/>
      <c r="E62" s="1057" t="n"/>
      <c r="F62" s="501" t="n"/>
      <c r="G62" s="501" t="n"/>
      <c r="H62" s="2955" t="n"/>
      <c r="I62" s="1231" t="n"/>
      <c r="J62" s="3372" t="n"/>
      <c r="K62" s="3372" t="n"/>
      <c r="L62" s="3373" t="n"/>
      <c r="M62" s="2956" t="n"/>
      <c r="N62" s="2956" t="n"/>
      <c r="O62" s="2958" t="n"/>
      <c r="P62" s="3375" t="n"/>
      <c r="Q62" s="3375" t="n"/>
      <c r="R62" s="3375" t="n"/>
      <c r="S62" s="2958" t="n"/>
      <c r="T62" s="2958" t="n"/>
      <c r="U62" s="1231" t="n"/>
      <c r="V62" s="1845" t="n"/>
      <c r="W62" s="1235" t="n"/>
      <c r="X62" s="1539" t="n"/>
      <c r="Y62" s="1236" t="n"/>
      <c r="AB62" s="3377" t="n"/>
      <c r="AC62" s="3398" t="n"/>
      <c r="AD62" s="1237" t="n"/>
      <c r="AE62" s="790" t="n"/>
      <c r="AF62" s="2958" t="n"/>
      <c r="AG62" s="1543" t="n"/>
    </row>
    <row r="63" outlineLevel="1" ht="14.85" customFormat="1" customHeight="1" s="500">
      <c r="D63" s="1057" t="n"/>
      <c r="E63" s="1057" t="n"/>
      <c r="F63" s="501" t="n"/>
      <c r="G63" s="501" t="n"/>
      <c r="H63" s="2955" t="n"/>
      <c r="I63" s="1231" t="n"/>
      <c r="J63" s="3372" t="n"/>
      <c r="K63" s="3372" t="n"/>
      <c r="L63" s="3373" t="n"/>
      <c r="M63" s="2956" t="n"/>
      <c r="N63" s="2956" t="n"/>
      <c r="O63" s="2958" t="n"/>
      <c r="P63" s="3375" t="n"/>
      <c r="Q63" s="3375" t="n"/>
      <c r="R63" s="3375" t="n"/>
      <c r="S63" s="2958" t="n"/>
      <c r="T63" s="2958" t="n"/>
      <c r="U63" s="1231" t="n"/>
      <c r="V63" s="1845" t="n"/>
      <c r="W63" s="1235" t="n"/>
      <c r="X63" s="1539" t="n"/>
      <c r="Y63" s="1236" t="n"/>
      <c r="AB63" s="3377" t="n"/>
      <c r="AC63" s="3398" t="n"/>
      <c r="AD63" s="1237" t="n"/>
      <c r="AE63" s="790" t="n"/>
      <c r="AF63" s="2958" t="n"/>
      <c r="AG63" s="1543" t="n"/>
    </row>
    <row r="64" outlineLevel="1" ht="14.85" customFormat="1" customHeight="1" s="500">
      <c r="D64" s="1057" t="n"/>
      <c r="E64" s="1057" t="n"/>
      <c r="F64" s="501" t="n"/>
      <c r="G64" s="501" t="n"/>
      <c r="H64" s="2955" t="n"/>
      <c r="I64" s="1231" t="n"/>
      <c r="J64" s="3372" t="n"/>
      <c r="K64" s="3372" t="n"/>
      <c r="L64" s="3373" t="n"/>
      <c r="M64" s="2956" t="n"/>
      <c r="N64" s="2956" t="n"/>
      <c r="O64" s="2958" t="n"/>
      <c r="P64" s="3375" t="n"/>
      <c r="Q64" s="3375" t="n"/>
      <c r="R64" s="3375" t="n"/>
      <c r="S64" s="2958" t="n"/>
      <c r="T64" s="2958" t="n"/>
      <c r="U64" s="1231" t="n"/>
      <c r="V64" s="1845" t="n"/>
      <c r="W64" s="1235" t="n"/>
      <c r="X64" s="1539" t="n"/>
      <c r="Y64" s="1236" t="n"/>
      <c r="AB64" s="3377" t="n"/>
      <c r="AC64" s="3398" t="n"/>
      <c r="AD64" s="1237" t="n"/>
      <c r="AE64" s="790" t="n"/>
      <c r="AF64" s="2958" t="n"/>
      <c r="AG64" s="1543" t="n"/>
    </row>
    <row r="65" outlineLevel="1" ht="14.85" customFormat="1" customHeight="1" s="500">
      <c r="D65" s="1057" t="n"/>
      <c r="E65" s="2030" t="n"/>
      <c r="F65" s="501" t="n"/>
      <c r="G65" s="501" t="n"/>
      <c r="H65" s="2955" t="n"/>
      <c r="I65" s="1231" t="n"/>
      <c r="J65" s="3372" t="n"/>
      <c r="K65" s="3372" t="n"/>
      <c r="L65" s="3373" t="n"/>
      <c r="M65" s="2956" t="n"/>
      <c r="N65" s="2956" t="n"/>
      <c r="O65" s="2958" t="n"/>
      <c r="P65" s="3375" t="n"/>
      <c r="Q65" s="3375" t="n"/>
      <c r="R65" s="3375" t="n"/>
      <c r="S65" s="2958" t="n"/>
      <c r="T65" s="2958" t="n"/>
      <c r="U65" s="1231" t="n"/>
      <c r="V65" s="1845" t="n"/>
      <c r="W65" s="1235" t="n"/>
      <c r="X65" s="1539" t="n"/>
      <c r="Y65" s="1236" t="n"/>
      <c r="AB65" s="3377" t="n"/>
      <c r="AC65" s="3398" t="n"/>
      <c r="AD65" s="1237" t="n"/>
      <c r="AE65" s="790" t="n"/>
      <c r="AF65" s="2958" t="n"/>
      <c r="AG65" s="1543" t="n"/>
    </row>
    <row r="66" outlineLevel="1" ht="14.85" customFormat="1" customHeight="1" s="500">
      <c r="D66" s="1057" t="n"/>
      <c r="E66" s="1057" t="n"/>
      <c r="F66" s="501" t="n"/>
      <c r="G66" s="501" t="n"/>
      <c r="H66" s="2955" t="n"/>
      <c r="I66" s="1231" t="n"/>
      <c r="J66" s="3372" t="n"/>
      <c r="K66" s="3372" t="n"/>
      <c r="L66" s="3373" t="n"/>
      <c r="M66" s="2956" t="n"/>
      <c r="N66" s="2956" t="n"/>
      <c r="O66" s="2958" t="n"/>
      <c r="P66" s="3375" t="n"/>
      <c r="Q66" s="3375" t="n"/>
      <c r="R66" s="3375" t="n"/>
      <c r="S66" s="2958" t="n"/>
      <c r="T66" s="2958" t="n"/>
      <c r="U66" s="1231" t="n"/>
      <c r="V66" s="1845" t="n"/>
      <c r="W66" s="1235" t="n"/>
      <c r="X66" s="1539" t="n"/>
      <c r="Y66" s="1236" t="n"/>
      <c r="AB66" s="3377" t="n"/>
      <c r="AC66" s="3398" t="n"/>
      <c r="AD66" s="1237" t="n"/>
      <c r="AE66" s="790" t="n"/>
      <c r="AF66" s="2958" t="n"/>
      <c r="AG66" s="1543" t="n"/>
    </row>
    <row r="67" outlineLevel="1" ht="14.85" customFormat="1" customHeight="1" s="500">
      <c r="D67" s="1057" t="n"/>
      <c r="E67" s="1057" t="n"/>
      <c r="F67" s="501" t="n"/>
      <c r="G67" s="501" t="n"/>
      <c r="H67" s="2955" t="n"/>
      <c r="I67" s="1231" t="n"/>
      <c r="J67" s="3372" t="n"/>
      <c r="K67" s="3372" t="n"/>
      <c r="L67" s="3373" t="n"/>
      <c r="M67" s="2956" t="n"/>
      <c r="N67" s="2956" t="n"/>
      <c r="O67" s="2958" t="n"/>
      <c r="P67" s="3375" t="n"/>
      <c r="Q67" s="3375" t="n"/>
      <c r="R67" s="3375" t="n"/>
      <c r="S67" s="2958" t="n"/>
      <c r="T67" s="2958" t="n"/>
      <c r="U67" s="1231" t="n"/>
      <c r="V67" s="1845" t="n"/>
      <c r="W67" s="1235" t="n"/>
      <c r="X67" s="1539" t="n"/>
      <c r="Y67" s="1236" t="n"/>
      <c r="AB67" s="3377" t="n"/>
      <c r="AC67" s="3398" t="n"/>
      <c r="AD67" s="1237" t="n"/>
      <c r="AE67" s="790" t="n"/>
      <c r="AF67" s="2958" t="n"/>
      <c r="AG67" s="1543" t="n"/>
    </row>
    <row r="68" outlineLevel="1" ht="14.85" customFormat="1" customHeight="1" s="500">
      <c r="D68" s="1057" t="n"/>
      <c r="E68" s="1057" t="n"/>
      <c r="F68" s="501" t="n"/>
      <c r="G68" s="501" t="n"/>
      <c r="H68" s="2955" t="n"/>
      <c r="I68" s="1231" t="n"/>
      <c r="J68" s="3372" t="n"/>
      <c r="K68" s="3372" t="n"/>
      <c r="L68" s="3373" t="n"/>
      <c r="M68" s="2956" t="n"/>
      <c r="N68" s="2956" t="n"/>
      <c r="O68" s="2958" t="n"/>
      <c r="P68" s="3375" t="n"/>
      <c r="Q68" s="3375" t="n"/>
      <c r="R68" s="3375" t="n"/>
      <c r="S68" s="2958" t="n"/>
      <c r="T68" s="2958" t="n"/>
      <c r="U68" s="1231" t="n"/>
      <c r="V68" s="1845" t="n"/>
      <c r="W68" s="1235" t="n"/>
      <c r="X68" s="1539" t="n"/>
      <c r="Y68" s="1236" t="n"/>
      <c r="AB68" s="3377" t="n"/>
      <c r="AC68" s="3398" t="n"/>
      <c r="AD68" s="1237" t="n"/>
      <c r="AE68" s="790" t="n"/>
      <c r="AF68" s="2958" t="n"/>
      <c r="AG68" s="1543" t="n"/>
    </row>
    <row r="69" outlineLevel="1" ht="14.85" customFormat="1" customHeight="1" s="500">
      <c r="D69" s="1057" t="n"/>
      <c r="E69" s="1057" t="n"/>
      <c r="F69" s="501" t="n"/>
      <c r="G69" s="501" t="n"/>
      <c r="H69" s="2955" t="n"/>
      <c r="I69" s="1231" t="n"/>
      <c r="J69" s="3372" t="n"/>
      <c r="K69" s="3372" t="n"/>
      <c r="L69" s="3373" t="n"/>
      <c r="M69" s="2956" t="n"/>
      <c r="N69" s="2956" t="n"/>
      <c r="O69" s="2958" t="n"/>
      <c r="P69" s="3375" t="n"/>
      <c r="Q69" s="3375" t="n"/>
      <c r="R69" s="3375" t="n"/>
      <c r="S69" s="2958" t="n"/>
      <c r="T69" s="2958" t="n"/>
      <c r="U69" s="1231" t="n"/>
      <c r="V69" s="1845" t="n"/>
      <c r="W69" s="1235" t="n"/>
      <c r="X69" s="1539" t="n"/>
      <c r="Y69" s="1236" t="n"/>
      <c r="AB69" s="3377" t="n"/>
      <c r="AC69" s="3398" t="n"/>
      <c r="AD69" s="1237" t="n"/>
      <c r="AE69" s="790" t="n"/>
      <c r="AF69" s="2958" t="n"/>
      <c r="AG69" s="1543" t="n"/>
    </row>
    <row r="70" outlineLevel="1" ht="14.85" customFormat="1" customHeight="1" s="500">
      <c r="D70" s="1057" t="n"/>
      <c r="E70" s="2030" t="n"/>
      <c r="F70" s="501" t="n"/>
      <c r="G70" s="501" t="n"/>
      <c r="H70" s="2955" t="n"/>
      <c r="I70" s="1231" t="n"/>
      <c r="J70" s="3372" t="n"/>
      <c r="K70" s="3372" t="n"/>
      <c r="L70" s="3373" t="n"/>
      <c r="M70" s="2956" t="n"/>
      <c r="N70" s="2956" t="n"/>
      <c r="O70" s="2958" t="n"/>
      <c r="P70" s="3375" t="n"/>
      <c r="Q70" s="3375" t="n"/>
      <c r="R70" s="3375" t="n"/>
      <c r="S70" s="2958" t="n"/>
      <c r="T70" s="2958" t="n"/>
      <c r="U70" s="1231" t="n"/>
      <c r="V70" s="1845" t="n"/>
      <c r="W70" s="1235" t="n"/>
      <c r="X70" s="1539" t="n"/>
      <c r="Y70" s="1236" t="n"/>
      <c r="AB70" s="3377" t="n"/>
      <c r="AC70" s="3398" t="n"/>
      <c r="AD70" s="1237" t="n"/>
      <c r="AE70" s="790" t="n"/>
      <c r="AF70" s="2958" t="n"/>
      <c r="AG70" s="1543" t="n"/>
    </row>
    <row r="71" outlineLevel="1" ht="14.85" customFormat="1" customHeight="1" s="500">
      <c r="D71" s="1057" t="n"/>
      <c r="E71" s="1057" t="n"/>
      <c r="F71" s="501" t="n"/>
      <c r="G71" s="501" t="n"/>
      <c r="H71" s="2955" t="n"/>
      <c r="I71" s="1231" t="n"/>
      <c r="J71" s="3372" t="n"/>
      <c r="K71" s="3372" t="n"/>
      <c r="L71" s="3373" t="n"/>
      <c r="M71" s="2956" t="n"/>
      <c r="N71" s="2956" t="n"/>
      <c r="O71" s="2958" t="n"/>
      <c r="P71" s="3375" t="n"/>
      <c r="Q71" s="3375" t="n"/>
      <c r="R71" s="3375" t="n"/>
      <c r="S71" s="2958" t="n"/>
      <c r="T71" s="2958" t="n"/>
      <c r="U71" s="1231" t="n"/>
      <c r="V71" s="1845" t="n"/>
      <c r="W71" s="1235" t="n"/>
      <c r="X71" s="1539" t="n"/>
      <c r="Y71" s="1236" t="n"/>
      <c r="AB71" s="3377" t="n"/>
      <c r="AC71" s="3398" t="n"/>
      <c r="AD71" s="1237" t="n"/>
      <c r="AE71" s="790" t="n"/>
      <c r="AF71" s="2958" t="n"/>
      <c r="AG71" s="1543" t="n"/>
    </row>
    <row r="72" outlineLevel="1" ht="14.85" customHeight="1" s="2885">
      <c r="C72" s="789" t="n"/>
      <c r="D72" s="789" t="n"/>
      <c r="E72" s="789" t="n"/>
      <c r="F72" s="789" t="n"/>
      <c r="G72" s="789" t="n"/>
      <c r="H72" s="3392" t="n"/>
      <c r="I72" s="2587" t="n"/>
      <c r="J72" s="2588" t="n"/>
      <c r="K72" s="2588" t="n"/>
      <c r="L72" s="3393" t="n"/>
      <c r="M72" s="3394" t="n"/>
      <c r="N72" s="3394" t="n"/>
      <c r="O72" s="3395" t="n"/>
      <c r="P72" s="3396" t="n"/>
      <c r="Q72" s="3396" t="n"/>
      <c r="R72" s="3396" t="n"/>
      <c r="S72" s="3395" t="n"/>
      <c r="T72" s="3395" t="n"/>
      <c r="U72" s="2587" t="n"/>
      <c r="V72" s="789" t="n"/>
      <c r="W72" s="2587" t="n"/>
      <c r="X72" s="789" t="n"/>
      <c r="Y72" s="789" t="n"/>
      <c r="AB72" s="1833" t="n"/>
    </row>
    <row r="73" outlineLevel="1" ht="5.1" customHeight="1" s="2885">
      <c r="I73" s="762" t="n"/>
      <c r="V73" s="512" t="n"/>
      <c r="W73" s="513" t="n"/>
    </row>
    <row r="74" outlineLevel="1" ht="14.85" customHeight="1" s="2885">
      <c r="C74" s="789" t="n"/>
      <c r="D74" s="789" t="n"/>
      <c r="E74" s="789" t="n"/>
      <c r="F74" s="789" t="n"/>
      <c r="G74" s="789" t="n"/>
      <c r="H74" s="3392" t="n"/>
      <c r="I74" s="2587" t="n"/>
      <c r="J74" s="2588" t="n"/>
      <c r="K74" s="2588" t="n"/>
      <c r="L74" s="3397" t="n"/>
      <c r="M74" s="3395" t="n"/>
      <c r="N74" s="3395" t="n"/>
      <c r="O74" s="3395" t="n"/>
      <c r="P74" s="3395" t="n"/>
      <c r="Q74" s="3395" t="n"/>
      <c r="R74" s="3395" t="n"/>
      <c r="S74" s="3395" t="n"/>
      <c r="T74" s="789" t="n"/>
      <c r="U74" s="789" t="n"/>
      <c r="V74" s="2594" t="n"/>
      <c r="W74" s="2595" t="n"/>
      <c r="X74" s="789" t="n"/>
      <c r="Y74" s="789" t="n"/>
    </row>
    <row r="75" outlineLevel="1" ht="3" customHeight="1" s="2885">
      <c r="I75" s="762" t="n"/>
      <c r="V75" s="512" t="n"/>
      <c r="W75" s="513" t="n"/>
    </row>
    <row r="76" outlineLevel="1" ht="14.85" customHeight="1" s="2885">
      <c r="C76" s="789" t="n"/>
      <c r="D76" s="789" t="n"/>
      <c r="E76" s="789" t="n"/>
      <c r="F76" s="789" t="n"/>
      <c r="G76" s="789" t="n"/>
      <c r="H76" s="3392" t="n"/>
      <c r="I76" s="2587" t="n"/>
      <c r="J76" s="2588" t="n"/>
      <c r="K76" s="2588" t="n"/>
      <c r="L76" s="3397" t="n"/>
      <c r="M76" s="3395" t="n"/>
      <c r="N76" s="3395" t="n"/>
      <c r="O76" s="3395" t="n"/>
      <c r="P76" s="3395" t="n"/>
      <c r="Q76" s="3395" t="n"/>
      <c r="R76" s="3395" t="n"/>
      <c r="S76" s="3395" t="n"/>
      <c r="T76" s="789" t="n"/>
      <c r="U76" s="789" t="n"/>
      <c r="V76" s="2594" t="n"/>
      <c r="W76" s="2595" t="n"/>
      <c r="X76" s="789" t="n"/>
      <c r="Y76" s="789" t="n"/>
    </row>
    <row r="77" outlineLevel="1" ht="3" customHeight="1" s="2885">
      <c r="V77" s="512" t="n"/>
      <c r="W77" s="513" t="n"/>
    </row>
    <row r="78" outlineLevel="1" ht="7.35" customHeight="1" s="2885">
      <c r="AB78" s="503" t="n"/>
    </row>
    <row r="79" outlineLevel="1" s="2885">
      <c r="H79" s="515" t="n"/>
      <c r="Q79" s="2947" t="n"/>
    </row>
    <row r="80" outlineLevel="1" ht="21" customFormat="1" customHeight="1" s="927">
      <c r="D80" s="926" t="n"/>
      <c r="E80" s="926" t="n"/>
      <c r="H80" s="1775" t="n"/>
      <c r="I80" s="1776" t="n"/>
      <c r="J80" s="1777" t="n"/>
      <c r="K80" s="1777" t="n"/>
      <c r="L80" s="1777" t="n"/>
      <c r="M80" s="1777" t="n"/>
      <c r="N80" s="1777" t="n"/>
      <c r="O80" s="1777" t="n"/>
      <c r="P80" s="3385" t="n"/>
      <c r="Q80" s="3385" t="n"/>
      <c r="R80" s="1777" t="n"/>
      <c r="U80" s="928" t="n"/>
      <c r="W80" s="928" t="n"/>
    </row>
    <row r="81" outlineLevel="1" ht="21" customFormat="1" customHeight="1" s="927">
      <c r="D81" s="926" t="n"/>
      <c r="E81" s="926" t="n"/>
      <c r="H81" s="1777" t="n"/>
      <c r="I81" s="1777" t="n"/>
      <c r="J81" s="1777" t="n"/>
      <c r="K81" s="1777" t="n"/>
      <c r="L81" s="1777" t="n"/>
      <c r="M81" s="3386" t="n"/>
      <c r="N81" s="1777" t="n"/>
      <c r="P81" s="3387" t="n"/>
      <c r="U81" s="928" t="n"/>
      <c r="W81" s="928" t="n"/>
    </row>
    <row r="82" outlineLevel="1" s="2885">
      <c r="H82" s="1775" t="n"/>
      <c r="I82" s="1776" t="n"/>
      <c r="N82" s="3388" t="n"/>
      <c r="AB82" s="927" t="n"/>
    </row>
    <row r="83" ht="19.5" customHeight="1" s="2885">
      <c r="C83" s="2568" t="n"/>
      <c r="D83" s="2568" t="n"/>
      <c r="E83" s="2568" t="n"/>
      <c r="F83" s="2568" t="n"/>
      <c r="G83" s="2568" t="n"/>
      <c r="H83" s="2569" t="n"/>
      <c r="I83" s="2570" t="n"/>
      <c r="J83" s="2568" t="n"/>
      <c r="K83" s="2568" t="n"/>
      <c r="L83" s="2568" t="n"/>
      <c r="M83" s="2568" t="n"/>
      <c r="N83" s="2568" t="n"/>
      <c r="O83" s="2568" t="n"/>
      <c r="P83" s="2568" t="n"/>
      <c r="Q83" s="2568" t="n"/>
      <c r="R83" s="2568" t="n"/>
      <c r="S83" s="2568" t="n"/>
      <c r="T83" s="2568" t="n"/>
      <c r="U83" s="925" t="n"/>
      <c r="V83" s="2571" t="n"/>
      <c r="W83" s="925" t="n"/>
      <c r="X83" s="2572" t="n"/>
      <c r="Y83" s="2948" t="n"/>
      <c r="Z83" s="2571" t="n"/>
      <c r="AB83" s="927" t="n"/>
    </row>
    <row r="84" hidden="1" outlineLevel="1" ht="19.5" customHeight="1" s="2885">
      <c r="C84" s="2568" t="n"/>
      <c r="D84" s="2568" t="n"/>
      <c r="E84" s="2568" t="n"/>
      <c r="F84" s="2568" t="n"/>
      <c r="G84" s="2568" t="n"/>
      <c r="H84" s="2569" t="n"/>
      <c r="I84" s="2570" t="n"/>
      <c r="J84" s="2568" t="n"/>
      <c r="K84" s="2568" t="n"/>
      <c r="L84" s="2568" t="n"/>
      <c r="M84" s="2568" t="n"/>
      <c r="N84" s="2568" t="n"/>
      <c r="O84" s="2568" t="n"/>
      <c r="P84" s="2568" t="n"/>
      <c r="Q84" s="2568" t="n"/>
      <c r="R84" s="2568" t="n"/>
      <c r="S84" s="2568" t="n"/>
      <c r="T84" s="2568" t="n"/>
      <c r="U84" s="925" t="n"/>
      <c r="V84" s="2571" t="n"/>
      <c r="W84" s="925" t="n"/>
      <c r="X84" s="2572" t="n"/>
      <c r="Y84" s="2948" t="n"/>
      <c r="Z84" s="2571" t="n"/>
      <c r="AB84" s="3311" t="n"/>
    </row>
    <row r="85" hidden="1" outlineLevel="1" s="2885">
      <c r="AB85" s="1603" t="n"/>
    </row>
    <row r="86" hidden="1" outlineLevel="1" ht="19.15" customFormat="1" customHeight="1" s="500">
      <c r="C86" s="2574" t="n"/>
      <c r="D86" s="2575" t="n"/>
      <c r="E86" s="2575" t="n"/>
      <c r="F86" s="2575" t="n"/>
      <c r="G86" s="2575" t="n"/>
      <c r="H86" s="2576" t="n"/>
      <c r="I86" s="2577" t="n"/>
      <c r="J86" s="2575" t="n"/>
      <c r="K86" s="2575" t="n"/>
      <c r="L86" s="2575" t="n"/>
      <c r="M86" s="2575" t="n"/>
      <c r="N86" s="2575" t="n"/>
      <c r="O86" s="2575" t="n"/>
      <c r="P86" s="2575" t="n"/>
      <c r="Q86" s="2575" t="n"/>
      <c r="R86" s="2575" t="n"/>
      <c r="S86" s="2575" t="n"/>
      <c r="T86" s="2575" t="n"/>
      <c r="U86" s="2575" t="n"/>
      <c r="V86" s="2575" t="n"/>
      <c r="W86" s="2575" t="n"/>
      <c r="X86" s="2575" t="n"/>
      <c r="Y86" s="2575" t="n"/>
      <c r="AB86" s="3391" t="n"/>
      <c r="AC86" s="2579" t="n"/>
      <c r="AD86" s="1121" t="n"/>
      <c r="AE86" s="1121" t="n"/>
      <c r="AF86" s="1121" t="n"/>
    </row>
    <row r="87" hidden="1" outlineLevel="1" ht="19.15" customFormat="1" customHeight="1" s="500">
      <c r="C87" s="2574" t="n"/>
      <c r="D87" s="2580" t="n"/>
      <c r="E87" s="2580" t="n"/>
      <c r="F87" s="2580" t="n"/>
      <c r="G87" s="2580" t="n"/>
      <c r="H87" s="2581" t="n"/>
      <c r="I87" s="2582" t="n"/>
      <c r="J87" s="2583" t="n"/>
      <c r="K87" s="2583" t="n"/>
      <c r="L87" s="2583" t="n"/>
      <c r="M87" s="2583" t="n"/>
      <c r="N87" s="2583" t="n"/>
      <c r="O87" s="2583" t="n"/>
      <c r="P87" s="2583" t="n"/>
      <c r="Q87" s="2583" t="n"/>
      <c r="R87" s="2583" t="n"/>
      <c r="S87" s="2583" t="n"/>
      <c r="T87" s="2583" t="n"/>
      <c r="U87" s="2583" t="n"/>
      <c r="V87" s="2580" t="n"/>
      <c r="W87" s="2583" t="n"/>
      <c r="X87" s="2583" t="n"/>
      <c r="Y87" s="2580" t="n"/>
      <c r="AB87" s="2584" t="n"/>
      <c r="AC87" s="1121" t="n"/>
      <c r="AD87" s="1121" t="n"/>
      <c r="AE87" s="1121" t="n"/>
      <c r="AF87" s="1121" t="n"/>
      <c r="AG87" s="1121" t="n"/>
    </row>
    <row r="88" hidden="1" outlineLevel="1" customFormat="1" s="500">
      <c r="D88" s="1057" t="n"/>
      <c r="E88" s="1057" t="n"/>
      <c r="F88" s="501" t="n"/>
      <c r="G88" s="501" t="n"/>
      <c r="H88" s="2955" t="n"/>
      <c r="I88" s="1231" t="n"/>
      <c r="J88" s="3372" t="n"/>
      <c r="K88" s="3372" t="n"/>
      <c r="L88" s="3373" t="n"/>
      <c r="M88" s="2956" t="n"/>
      <c r="N88" s="2956" t="n"/>
      <c r="O88" s="2958" t="n"/>
      <c r="P88" s="3375" t="n"/>
      <c r="Q88" s="3375" t="n"/>
      <c r="R88" s="3375" t="n"/>
      <c r="S88" s="2958" t="n"/>
      <c r="T88" s="2958" t="n"/>
      <c r="U88" s="1231" t="n"/>
      <c r="V88" s="1845" t="n"/>
      <c r="W88" s="1235" t="n"/>
      <c r="X88" s="1539" t="n"/>
      <c r="Y88" s="1236" t="n"/>
      <c r="AB88" s="3377" t="n"/>
      <c r="AC88" s="2585" t="n"/>
      <c r="AD88" s="1237" t="n"/>
      <c r="AE88" s="790" t="n"/>
      <c r="AF88" s="2958" t="n"/>
      <c r="AG88" s="1543" t="n"/>
    </row>
    <row r="89" hidden="1" outlineLevel="1" s="2885">
      <c r="C89" s="789" t="n"/>
      <c r="D89" s="789" t="n"/>
      <c r="E89" s="789" t="n"/>
      <c r="F89" s="789" t="n"/>
      <c r="G89" s="789" t="n"/>
      <c r="H89" s="3392" t="n"/>
      <c r="I89" s="2587" t="n"/>
      <c r="J89" s="2588" t="n"/>
      <c r="K89" s="2588" t="n"/>
      <c r="L89" s="3393" t="n"/>
      <c r="M89" s="3394" t="n"/>
      <c r="N89" s="3394" t="n"/>
      <c r="O89" s="2597" t="n"/>
      <c r="P89" s="3396" t="n"/>
      <c r="Q89" s="3396" t="n"/>
      <c r="R89" s="3396" t="n"/>
      <c r="S89" s="3395" t="n"/>
      <c r="T89" s="3395" t="n"/>
      <c r="U89" s="2587" t="n"/>
      <c r="V89" s="789" t="n"/>
      <c r="W89" s="2587" t="n"/>
      <c r="X89" s="789" t="n"/>
      <c r="Y89" s="789" t="n"/>
      <c r="AB89" s="1833" t="n"/>
    </row>
    <row r="90" hidden="1" outlineLevel="1" s="2885">
      <c r="I90" s="762" t="n"/>
      <c r="V90" s="512" t="n"/>
      <c r="W90" s="513" t="n"/>
    </row>
    <row r="91" hidden="1" outlineLevel="1" s="2885">
      <c r="C91" s="789" t="n"/>
      <c r="D91" s="789" t="n"/>
      <c r="E91" s="789" t="n"/>
      <c r="F91" s="789" t="n"/>
      <c r="G91" s="789" t="n"/>
      <c r="H91" s="3392" t="n"/>
      <c r="I91" s="2587" t="n"/>
      <c r="J91" s="2588" t="n"/>
      <c r="K91" s="2588" t="n"/>
      <c r="L91" s="3397" t="n"/>
      <c r="M91" s="3395" t="n"/>
      <c r="N91" s="3395" t="n"/>
      <c r="O91" s="3395" t="n"/>
      <c r="P91" s="3395" t="n"/>
      <c r="Q91" s="3395" t="n"/>
      <c r="R91" s="3395" t="n"/>
      <c r="S91" s="3395" t="n"/>
      <c r="T91" s="789" t="n"/>
      <c r="U91" s="789" t="n"/>
      <c r="V91" s="2594" t="n"/>
      <c r="W91" s="2595" t="n"/>
      <c r="X91" s="789" t="n"/>
      <c r="Y91" s="789" t="n"/>
    </row>
    <row r="92" hidden="1" outlineLevel="1" s="2885">
      <c r="I92" s="762" t="n"/>
      <c r="V92" s="512" t="n"/>
      <c r="W92" s="513" t="n"/>
    </row>
    <row r="93" hidden="1" outlineLevel="1" s="2885">
      <c r="C93" s="789" t="n"/>
      <c r="D93" s="789" t="n"/>
      <c r="E93" s="789" t="n"/>
      <c r="F93" s="789" t="n"/>
      <c r="G93" s="789" t="n"/>
      <c r="H93" s="3392" t="n"/>
      <c r="I93" s="2587" t="n"/>
      <c r="J93" s="2588" t="n"/>
      <c r="K93" s="2588" t="n"/>
      <c r="L93" s="3397" t="n"/>
      <c r="M93" s="3395" t="n"/>
      <c r="N93" s="3395" t="n"/>
      <c r="O93" s="3395" t="n"/>
      <c r="P93" s="3395" t="n"/>
      <c r="Q93" s="3395" t="n"/>
      <c r="R93" s="3395" t="n"/>
      <c r="S93" s="3395" t="n"/>
      <c r="T93" s="789" t="n"/>
      <c r="U93" s="789" t="n"/>
      <c r="V93" s="2594" t="n"/>
      <c r="W93" s="2595" t="n"/>
      <c r="X93" s="789" t="n"/>
      <c r="Y93" s="789" t="n"/>
    </row>
    <row r="94" hidden="1" outlineLevel="1" s="2885"/>
    <row r="95" hidden="1" outlineLevel="1" ht="21" customFormat="1" customHeight="1" s="927">
      <c r="D95" s="926" t="n"/>
      <c r="E95" s="926" t="n"/>
      <c r="H95" s="1775" t="n"/>
      <c r="I95" s="1776" t="n"/>
      <c r="J95" s="1777" t="n"/>
      <c r="K95" s="1777" t="n"/>
      <c r="L95" s="1777" t="n"/>
      <c r="M95" s="1777" t="n"/>
      <c r="N95" s="1777" t="n"/>
      <c r="O95" s="1777" t="n"/>
      <c r="P95" s="3385" t="n"/>
      <c r="Q95" s="3385" t="n"/>
      <c r="R95" s="1777" t="n"/>
      <c r="U95" s="928" t="n"/>
      <c r="W95" s="928" t="n"/>
    </row>
    <row r="96" hidden="1" outlineLevel="1" ht="21" customFormat="1" customHeight="1" s="927">
      <c r="D96" s="926" t="n"/>
      <c r="E96" s="926" t="n"/>
      <c r="H96" s="1777" t="n"/>
      <c r="I96" s="1777" t="n"/>
      <c r="J96" s="1777" t="n"/>
      <c r="K96" s="1777" t="n"/>
      <c r="L96" s="1777" t="n"/>
      <c r="M96" s="3386" t="n"/>
      <c r="N96" s="1777" t="n"/>
      <c r="P96" s="3387" t="n"/>
      <c r="U96" s="928" t="n"/>
      <c r="W96" s="928" t="n"/>
    </row>
    <row r="97" hidden="1" outlineLevel="1" s="2885">
      <c r="H97" s="1775" t="n"/>
      <c r="I97" s="1776" t="n"/>
      <c r="N97" s="3388" t="n"/>
    </row>
    <row r="98" hidden="1" outlineLevel="1" s="2885"/>
    <row r="99" hidden="1" outlineLevel="1" s="2885"/>
    <row r="100" hidden="1" outlineLevel="1" ht="19.5" customHeight="1" s="2885">
      <c r="C100" s="2568" t="n"/>
      <c r="D100" s="2568" t="n"/>
      <c r="E100" s="2568" t="n"/>
      <c r="F100" s="2568" t="n"/>
      <c r="G100" s="2568" t="n"/>
      <c r="H100" s="2569" t="n"/>
      <c r="I100" s="2570" t="n"/>
      <c r="J100" s="2568" t="n"/>
      <c r="K100" s="2568" t="n"/>
      <c r="L100" s="2568" t="n"/>
      <c r="M100" s="2568" t="n"/>
      <c r="N100" s="2568" t="n"/>
      <c r="O100" s="2568" t="n"/>
      <c r="P100" s="2568" t="n"/>
      <c r="Q100" s="2568" t="n"/>
      <c r="R100" s="2568" t="n"/>
      <c r="S100" s="2568" t="n"/>
      <c r="T100" s="2568" t="n"/>
      <c r="U100" s="925" t="n"/>
      <c r="V100" s="2571" t="n"/>
      <c r="W100" s="925" t="n"/>
      <c r="X100" s="2572" t="n"/>
      <c r="Y100" s="2948" t="n"/>
      <c r="Z100" s="2571" t="n"/>
      <c r="AB100" s="3311" t="n"/>
    </row>
    <row r="101" hidden="1" outlineLevel="1" s="2885">
      <c r="AB101" s="1603" t="n"/>
    </row>
    <row r="102" hidden="1" outlineLevel="1" ht="19.15" customFormat="1" customHeight="1" s="500">
      <c r="C102" s="2574" t="n"/>
      <c r="D102" s="2575" t="n"/>
      <c r="E102" s="2575" t="n"/>
      <c r="F102" s="2575" t="n"/>
      <c r="G102" s="2575" t="n"/>
      <c r="H102" s="2576" t="n"/>
      <c r="I102" s="2577" t="n"/>
      <c r="J102" s="2575" t="n"/>
      <c r="K102" s="2575" t="n"/>
      <c r="L102" s="2575" t="n"/>
      <c r="M102" s="2575" t="n"/>
      <c r="N102" s="2575" t="n"/>
      <c r="O102" s="2575" t="n"/>
      <c r="P102" s="2575" t="n"/>
      <c r="Q102" s="2575" t="n"/>
      <c r="R102" s="2575" t="n"/>
      <c r="S102" s="2575" t="n"/>
      <c r="T102" s="2575" t="n"/>
      <c r="U102" s="2575" t="n"/>
      <c r="V102" s="2575" t="n"/>
      <c r="W102" s="2575" t="n"/>
      <c r="X102" s="2575" t="n"/>
      <c r="Y102" s="2575" t="n"/>
      <c r="AB102" s="3391" t="n"/>
      <c r="AC102" s="2579" t="n"/>
      <c r="AD102" s="1121" t="n"/>
      <c r="AE102" s="1121" t="n"/>
      <c r="AF102" s="1121" t="n"/>
    </row>
    <row r="103" hidden="1" outlineLevel="1" ht="19.15" customFormat="1" customHeight="1" s="500">
      <c r="C103" s="2574" t="n"/>
      <c r="D103" s="2580" t="n"/>
      <c r="E103" s="2580" t="n"/>
      <c r="F103" s="2580" t="n"/>
      <c r="G103" s="2580" t="n"/>
      <c r="H103" s="2581" t="n"/>
      <c r="I103" s="2582" t="n"/>
      <c r="J103" s="2583" t="n"/>
      <c r="K103" s="2583" t="n"/>
      <c r="L103" s="2583" t="n"/>
      <c r="M103" s="2583" t="n"/>
      <c r="N103" s="2583" t="n"/>
      <c r="O103" s="2583" t="n"/>
      <c r="P103" s="2583" t="n"/>
      <c r="Q103" s="2583" t="n"/>
      <c r="R103" s="2583" t="n"/>
      <c r="S103" s="2583" t="n"/>
      <c r="T103" s="2583" t="n"/>
      <c r="U103" s="2583" t="n"/>
      <c r="V103" s="2580" t="n"/>
      <c r="W103" s="2583" t="n"/>
      <c r="X103" s="2583" t="n"/>
      <c r="Y103" s="2580" t="n"/>
      <c r="AB103" s="2584" t="n"/>
      <c r="AC103" s="1121" t="n"/>
      <c r="AD103" s="1121" t="n"/>
      <c r="AE103" s="1121" t="n"/>
      <c r="AF103" s="1121" t="n"/>
      <c r="AG103" s="1121" t="n"/>
    </row>
    <row r="104" hidden="1" outlineLevel="1" customFormat="1" s="500">
      <c r="D104" s="1057" t="n"/>
      <c r="E104" s="1057" t="n"/>
      <c r="F104" s="501" t="n"/>
      <c r="G104" s="501" t="n"/>
      <c r="H104" s="2955" t="n"/>
      <c r="I104" s="1231" t="n"/>
      <c r="J104" s="3372" t="n"/>
      <c r="K104" s="3372" t="n"/>
      <c r="L104" s="3373" t="n"/>
      <c r="M104" s="2956" t="n"/>
      <c r="N104" s="2956" t="n"/>
      <c r="O104" s="2958" t="n"/>
      <c r="P104" s="3375" t="n"/>
      <c r="Q104" s="3375" t="n"/>
      <c r="R104" s="3375" t="n"/>
      <c r="S104" s="2958" t="n"/>
      <c r="T104" s="2958" t="n"/>
      <c r="U104" s="1231" t="n"/>
      <c r="V104" s="1845" t="n"/>
      <c r="W104" s="1235" t="n"/>
      <c r="X104" s="1539" t="n"/>
      <c r="Y104" s="1236" t="n"/>
      <c r="AB104" s="3377" t="n"/>
      <c r="AC104" s="2585" t="n"/>
      <c r="AD104" s="1237" t="n"/>
      <c r="AE104" s="790" t="n"/>
      <c r="AF104" s="2958" t="n"/>
      <c r="AG104" s="1543" t="n"/>
    </row>
    <row r="105" hidden="1" outlineLevel="1" customFormat="1" s="500">
      <c r="D105" s="1057" t="n"/>
      <c r="E105" s="1057" t="n"/>
      <c r="F105" s="501" t="n"/>
      <c r="G105" s="501" t="n"/>
      <c r="H105" s="2955" t="n"/>
      <c r="I105" s="1231" t="n"/>
      <c r="J105" s="3372" t="n"/>
      <c r="K105" s="3372" t="n"/>
      <c r="L105" s="3373" t="n"/>
      <c r="M105" s="2956" t="n"/>
      <c r="N105" s="2956" t="n"/>
      <c r="O105" s="2958" t="n"/>
      <c r="P105" s="3375" t="n"/>
      <c r="Q105" s="3375" t="n"/>
      <c r="R105" s="3375" t="n"/>
      <c r="S105" s="2958" t="n"/>
      <c r="T105" s="2958" t="n"/>
      <c r="U105" s="1231" t="n"/>
      <c r="V105" s="1845" t="n"/>
      <c r="W105" s="1235" t="n"/>
      <c r="X105" s="1539" t="n"/>
      <c r="Y105" s="1236" t="n"/>
      <c r="AB105" s="3377" t="n"/>
      <c r="AC105" s="2585" t="n"/>
      <c r="AD105" s="1237" t="n"/>
      <c r="AE105" s="790" t="n"/>
      <c r="AF105" s="2958" t="n"/>
      <c r="AG105" s="1543" t="n"/>
    </row>
    <row r="106" hidden="1" outlineLevel="1" customFormat="1" s="500">
      <c r="D106" s="1057" t="n"/>
      <c r="E106" s="2030" t="n"/>
      <c r="F106" s="501" t="n"/>
      <c r="G106" s="501" t="n"/>
      <c r="H106" s="2955" t="n"/>
      <c r="I106" s="1231" t="n"/>
      <c r="J106" s="3372" t="n"/>
      <c r="K106" s="3372" t="n"/>
      <c r="L106" s="3373" t="n"/>
      <c r="M106" s="2956" t="n"/>
      <c r="N106" s="2956" t="n"/>
      <c r="O106" s="2958" t="n"/>
      <c r="P106" s="3375" t="n"/>
      <c r="Q106" s="3375" t="n"/>
      <c r="R106" s="3375" t="n"/>
      <c r="S106" s="2958" t="n"/>
      <c r="T106" s="2958" t="n"/>
      <c r="U106" s="1231" t="n"/>
      <c r="V106" s="1845" t="n"/>
      <c r="W106" s="1235" t="n"/>
      <c r="X106" s="1539" t="n"/>
      <c r="Y106" s="1236" t="n"/>
      <c r="AB106" s="3377" t="n"/>
      <c r="AC106" s="2585" t="n"/>
      <c r="AD106" s="1237" t="n"/>
      <c r="AE106" s="790" t="n"/>
      <c r="AF106" s="2958" t="n"/>
      <c r="AG106" s="1543" t="n"/>
    </row>
    <row r="107" hidden="1" outlineLevel="1" customFormat="1" s="500">
      <c r="D107" s="1057" t="n"/>
      <c r="E107" s="1057" t="n"/>
      <c r="F107" s="501" t="n"/>
      <c r="G107" s="501" t="n"/>
      <c r="H107" s="2955" t="n"/>
      <c r="I107" s="1231" t="n"/>
      <c r="J107" s="3372" t="n"/>
      <c r="K107" s="3372" t="n"/>
      <c r="L107" s="3373" t="n"/>
      <c r="M107" s="2956" t="n"/>
      <c r="N107" s="2956" t="n"/>
      <c r="O107" s="2958" t="n"/>
      <c r="P107" s="3375" t="n"/>
      <c r="Q107" s="3375" t="n"/>
      <c r="R107" s="3375" t="n"/>
      <c r="S107" s="2958" t="n"/>
      <c r="T107" s="2958" t="n"/>
      <c r="U107" s="1231" t="n"/>
      <c r="V107" s="1845" t="n"/>
      <c r="W107" s="1235" t="n"/>
      <c r="X107" s="1539" t="n"/>
      <c r="Y107" s="1236" t="n"/>
      <c r="AB107" s="3377" t="n"/>
      <c r="AC107" s="2585" t="n"/>
      <c r="AD107" s="1237" t="n"/>
      <c r="AE107" s="790" t="n"/>
      <c r="AF107" s="2958" t="n"/>
      <c r="AG107" s="1543" t="n"/>
    </row>
    <row r="108" hidden="1" outlineLevel="1" s="2885">
      <c r="C108" s="789" t="n"/>
      <c r="D108" s="789" t="n"/>
      <c r="E108" s="789" t="n"/>
      <c r="F108" s="789" t="n"/>
      <c r="G108" s="789" t="n"/>
      <c r="H108" s="3392" t="n"/>
      <c r="I108" s="2587" t="n"/>
      <c r="J108" s="2588" t="n"/>
      <c r="K108" s="2588" t="n"/>
      <c r="L108" s="3393" t="n"/>
      <c r="M108" s="3394" t="n"/>
      <c r="N108" s="3394" t="n"/>
      <c r="O108" s="3395" t="n"/>
      <c r="P108" s="3396" t="n"/>
      <c r="Q108" s="3396" t="n"/>
      <c r="R108" s="3396" t="n"/>
      <c r="S108" s="3395" t="n"/>
      <c r="T108" s="3395" t="n"/>
      <c r="U108" s="2587" t="n"/>
      <c r="V108" s="789" t="n"/>
      <c r="W108" s="2587" t="n"/>
      <c r="X108" s="789" t="n"/>
      <c r="Y108" s="789" t="n"/>
      <c r="AB108" s="1833" t="n"/>
    </row>
    <row r="109" hidden="1" outlineLevel="1" s="2885">
      <c r="I109" s="762" t="n"/>
      <c r="V109" s="512" t="n"/>
      <c r="W109" s="513" t="n"/>
    </row>
    <row r="110" hidden="1" outlineLevel="1" s="2885">
      <c r="C110" s="789" t="n"/>
      <c r="D110" s="789" t="n"/>
      <c r="E110" s="789" t="n"/>
      <c r="F110" s="789" t="n"/>
      <c r="G110" s="789" t="n"/>
      <c r="H110" s="3392" t="n"/>
      <c r="I110" s="2587" t="n"/>
      <c r="J110" s="2588" t="n"/>
      <c r="K110" s="2588" t="n"/>
      <c r="L110" s="3397" t="n"/>
      <c r="M110" s="3395" t="n"/>
      <c r="N110" s="3395" t="n"/>
      <c r="O110" s="3395" t="n"/>
      <c r="P110" s="3395" t="n"/>
      <c r="Q110" s="3395" t="n"/>
      <c r="R110" s="3395" t="n"/>
      <c r="S110" s="3395" t="n"/>
      <c r="T110" s="789" t="n"/>
      <c r="U110" s="789" t="n"/>
      <c r="V110" s="2594" t="n"/>
      <c r="W110" s="2595" t="n"/>
      <c r="X110" s="789" t="n"/>
      <c r="Y110" s="789" t="n"/>
    </row>
    <row r="111" hidden="1" outlineLevel="1" s="2885">
      <c r="I111" s="762" t="n"/>
      <c r="V111" s="512" t="n"/>
      <c r="W111" s="513" t="n"/>
    </row>
    <row r="112" hidden="1" outlineLevel="1" s="2885">
      <c r="C112" s="789" t="n"/>
      <c r="D112" s="789" t="n"/>
      <c r="E112" s="789" t="n"/>
      <c r="F112" s="789" t="n"/>
      <c r="G112" s="789" t="n"/>
      <c r="H112" s="3392" t="n"/>
      <c r="I112" s="2587" t="n"/>
      <c r="J112" s="2588" t="n"/>
      <c r="K112" s="2588" t="n"/>
      <c r="L112" s="3397" t="n"/>
      <c r="M112" s="3395" t="n"/>
      <c r="N112" s="3395" t="n"/>
      <c r="O112" s="3395" t="n"/>
      <c r="P112" s="3395" t="n"/>
      <c r="Q112" s="3395" t="n"/>
      <c r="R112" s="3395" t="n"/>
      <c r="S112" s="3395" t="n"/>
      <c r="T112" s="789" t="n"/>
      <c r="U112" s="789" t="n"/>
      <c r="V112" s="2594" t="n"/>
      <c r="W112" s="2595" t="n"/>
      <c r="X112" s="789" t="n"/>
      <c r="Y112" s="789" t="n"/>
    </row>
    <row r="113" hidden="1" outlineLevel="1" s="2885"/>
    <row r="114" hidden="1" outlineLevel="1" ht="21" customFormat="1" customHeight="1" s="927">
      <c r="D114" s="926" t="n"/>
      <c r="E114" s="926" t="n"/>
      <c r="H114" s="1775" t="n"/>
      <c r="I114" s="1776" t="n"/>
      <c r="J114" s="1777" t="n"/>
      <c r="K114" s="1777" t="n"/>
      <c r="L114" s="1777" t="n"/>
      <c r="M114" s="1777" t="n"/>
      <c r="N114" s="1777" t="n"/>
      <c r="O114" s="1777" t="n"/>
      <c r="P114" s="3385" t="n"/>
      <c r="Q114" s="3385" t="n"/>
      <c r="R114" s="1777" t="n"/>
      <c r="U114" s="928" t="n"/>
      <c r="W114" s="928" t="n"/>
    </row>
    <row r="115" hidden="1" outlineLevel="1" ht="21" customFormat="1" customHeight="1" s="927">
      <c r="D115" s="926" t="n"/>
      <c r="E115" s="926" t="n"/>
      <c r="H115" s="1777" t="n"/>
      <c r="I115" s="1777" t="n"/>
      <c r="J115" s="1777" t="n"/>
      <c r="K115" s="1777" t="n"/>
      <c r="L115" s="1777" t="n"/>
      <c r="M115" s="3386" t="n"/>
      <c r="N115" s="1777" t="n"/>
      <c r="P115" s="3387" t="n"/>
      <c r="U115" s="928" t="n"/>
      <c r="W115" s="928" t="n"/>
    </row>
    <row r="116" hidden="1" outlineLevel="1" s="2885">
      <c r="H116" s="1775" t="n"/>
      <c r="I116" s="1776" t="n"/>
      <c r="N116" s="3388" t="n"/>
    </row>
    <row r="117" hidden="1" outlineLevel="1" ht="19.5" customHeight="1" s="2885">
      <c r="C117" s="2568" t="n"/>
      <c r="D117" s="2568" t="n"/>
      <c r="E117" s="2568" t="n"/>
      <c r="F117" s="2568" t="n"/>
      <c r="G117" s="2568" t="n"/>
      <c r="H117" s="2569" t="n"/>
      <c r="I117" s="2570" t="n"/>
      <c r="J117" s="2568" t="n"/>
      <c r="K117" s="2568" t="n"/>
      <c r="L117" s="2568" t="n"/>
      <c r="M117" s="2568" t="n"/>
      <c r="N117" s="2568" t="n"/>
      <c r="O117" s="2568" t="n"/>
      <c r="P117" s="2568" t="n"/>
      <c r="Q117" s="2568" t="n"/>
      <c r="R117" s="2568" t="n"/>
      <c r="S117" s="2568" t="n"/>
      <c r="T117" s="2568" t="n"/>
      <c r="U117" s="925" t="n"/>
      <c r="V117" s="2571" t="n"/>
      <c r="W117" s="925" t="n"/>
      <c r="X117" s="2572" t="n"/>
      <c r="Y117" s="2948" t="n"/>
      <c r="Z117" s="2948" t="n"/>
      <c r="AB117" s="3311" t="n"/>
    </row>
    <row r="118" hidden="1" outlineLevel="1" s="2885">
      <c r="AB118" s="1603" t="n"/>
    </row>
    <row r="119" hidden="1" outlineLevel="1" ht="19.15" customFormat="1" customHeight="1" s="500">
      <c r="C119" s="2574" t="n"/>
      <c r="D119" s="2575" t="n"/>
      <c r="E119" s="2575" t="n"/>
      <c r="F119" s="2575" t="n"/>
      <c r="G119" s="2575" t="n"/>
      <c r="H119" s="2576" t="n"/>
      <c r="I119" s="2577" t="n"/>
      <c r="J119" s="2575" t="n"/>
      <c r="K119" s="2575" t="n"/>
      <c r="L119" s="2575" t="n"/>
      <c r="M119" s="2575" t="n"/>
      <c r="N119" s="2575" t="n"/>
      <c r="O119" s="2575" t="n"/>
      <c r="P119" s="2575" t="n"/>
      <c r="Q119" s="2575" t="n"/>
      <c r="R119" s="2575" t="n"/>
      <c r="S119" s="2575" t="n"/>
      <c r="T119" s="2575" t="n"/>
      <c r="U119" s="2575" t="n"/>
      <c r="V119" s="2575" t="n"/>
      <c r="W119" s="2575" t="n"/>
      <c r="X119" s="2575" t="n"/>
      <c r="Y119" s="2575" t="n"/>
      <c r="AB119" s="3391" t="n"/>
      <c r="AC119" s="2579" t="n"/>
      <c r="AD119" s="1121" t="n"/>
      <c r="AE119" s="1121" t="n"/>
      <c r="AF119" s="1121" t="n"/>
    </row>
    <row r="120" hidden="1" outlineLevel="1" ht="19.15" customFormat="1" customHeight="1" s="500">
      <c r="C120" s="2574" t="n"/>
      <c r="D120" s="2580" t="n"/>
      <c r="E120" s="2580" t="n"/>
      <c r="F120" s="2580" t="n"/>
      <c r="G120" s="2580" t="n"/>
      <c r="H120" s="2581" t="n"/>
      <c r="I120" s="2582" t="n"/>
      <c r="J120" s="2583" t="n"/>
      <c r="K120" s="2583" t="n"/>
      <c r="L120" s="2583" t="n"/>
      <c r="M120" s="2583" t="n"/>
      <c r="N120" s="2583" t="n"/>
      <c r="O120" s="2583" t="n"/>
      <c r="P120" s="2583" t="n"/>
      <c r="Q120" s="2583" t="n"/>
      <c r="R120" s="2583" t="n"/>
      <c r="S120" s="2583" t="n"/>
      <c r="T120" s="2583" t="n"/>
      <c r="U120" s="2583" t="n"/>
      <c r="V120" s="2580" t="n"/>
      <c r="W120" s="2583" t="n"/>
      <c r="X120" s="2583" t="n"/>
      <c r="Y120" s="2580" t="n"/>
      <c r="AB120" s="2584" t="n"/>
      <c r="AC120" s="1121" t="n"/>
      <c r="AD120" s="1121" t="n"/>
      <c r="AE120" s="1121" t="n"/>
      <c r="AF120" s="1121" t="n"/>
      <c r="AG120" s="1121" t="n"/>
    </row>
    <row r="121" hidden="1" outlineLevel="1" customFormat="1" s="500">
      <c r="D121" s="1057" t="n"/>
      <c r="E121" s="1057" t="n"/>
      <c r="F121" s="501" t="n"/>
      <c r="G121" s="501" t="n"/>
      <c r="H121" s="2955" t="n"/>
      <c r="I121" s="1231" t="n"/>
      <c r="J121" s="3372" t="n"/>
      <c r="K121" s="3372" t="n"/>
      <c r="L121" s="3373" t="n"/>
      <c r="M121" s="2956" t="n"/>
      <c r="N121" s="2956" t="n"/>
      <c r="O121" s="2958" t="n"/>
      <c r="P121" s="3375" t="n"/>
      <c r="Q121" s="3375" t="n"/>
      <c r="R121" s="3375" t="n"/>
      <c r="S121" s="2958" t="n"/>
      <c r="T121" s="2958" t="n"/>
      <c r="U121" s="1231" t="n"/>
      <c r="V121" s="1845" t="n"/>
      <c r="W121" s="1235" t="n"/>
      <c r="X121" s="1539" t="n"/>
      <c r="Y121" s="1236" t="n"/>
      <c r="AB121" s="3377" t="n"/>
      <c r="AC121" s="2585" t="n"/>
      <c r="AD121" s="1237" t="n"/>
      <c r="AE121" s="790" t="n"/>
      <c r="AF121" s="2958" t="n"/>
      <c r="AG121" s="1543" t="n"/>
    </row>
    <row r="122" hidden="1" outlineLevel="1" customFormat="1" s="500">
      <c r="D122" s="1057" t="n"/>
      <c r="E122" s="1057" t="n"/>
      <c r="F122" s="501" t="n"/>
      <c r="G122" s="501" t="n"/>
      <c r="H122" s="2955" t="n"/>
      <c r="I122" s="1231" t="n"/>
      <c r="J122" s="3372" t="n"/>
      <c r="K122" s="3372" t="n"/>
      <c r="L122" s="3373" t="n"/>
      <c r="M122" s="2956" t="n"/>
      <c r="N122" s="2956" t="n"/>
      <c r="O122" s="2958" t="n"/>
      <c r="P122" s="3375" t="n"/>
      <c r="Q122" s="3375" t="n"/>
      <c r="R122" s="3375" t="n"/>
      <c r="S122" s="2958" t="n"/>
      <c r="T122" s="2958" t="n"/>
      <c r="U122" s="1231" t="n"/>
      <c r="V122" s="1845" t="n"/>
      <c r="W122" s="1235" t="n"/>
      <c r="X122" s="1539" t="n"/>
      <c r="Y122" s="1236" t="n"/>
      <c r="AB122" s="3377" t="n"/>
      <c r="AC122" s="2585" t="n"/>
      <c r="AD122" s="1237" t="n"/>
      <c r="AE122" s="790" t="n"/>
      <c r="AF122" s="2958" t="n"/>
      <c r="AG122" s="1543" t="n"/>
    </row>
    <row r="123" hidden="1" outlineLevel="1" customFormat="1" s="500">
      <c r="D123" s="1057" t="n"/>
      <c r="E123" s="2030" t="n"/>
      <c r="F123" s="501" t="n"/>
      <c r="G123" s="501" t="n"/>
      <c r="H123" s="2955" t="n"/>
      <c r="I123" s="1231" t="n"/>
      <c r="J123" s="3372" t="n"/>
      <c r="K123" s="3372" t="n"/>
      <c r="L123" s="3373" t="n"/>
      <c r="M123" s="2956" t="n"/>
      <c r="N123" s="2956" t="n"/>
      <c r="O123" s="2958" t="n"/>
      <c r="P123" s="3375" t="n"/>
      <c r="Q123" s="3375" t="n"/>
      <c r="R123" s="3375" t="n"/>
      <c r="S123" s="2958" t="n"/>
      <c r="T123" s="2958" t="n"/>
      <c r="U123" s="1231" t="n"/>
      <c r="V123" s="1845" t="n"/>
      <c r="W123" s="1235" t="n"/>
      <c r="X123" s="1539" t="n"/>
      <c r="Y123" s="1236" t="n"/>
      <c r="AB123" s="3377" t="n"/>
      <c r="AC123" s="2585" t="n"/>
      <c r="AD123" s="1237" t="n"/>
      <c r="AE123" s="790" t="n"/>
      <c r="AF123" s="2958" t="n"/>
      <c r="AG123" s="1543" t="n"/>
    </row>
    <row r="124" hidden="1" outlineLevel="1" customFormat="1" s="500">
      <c r="D124" s="1057" t="n"/>
      <c r="E124" s="2030" t="n"/>
      <c r="F124" s="501" t="n"/>
      <c r="G124" s="501" t="n"/>
      <c r="H124" s="2955" t="n"/>
      <c r="I124" s="1231" t="n"/>
      <c r="J124" s="3372" t="n"/>
      <c r="K124" s="3372" t="n"/>
      <c r="L124" s="3373" t="n"/>
      <c r="M124" s="2956" t="n"/>
      <c r="N124" s="2956" t="n"/>
      <c r="O124" s="2958" t="n"/>
      <c r="P124" s="3375" t="n"/>
      <c r="Q124" s="3375" t="n"/>
      <c r="R124" s="3375" t="n"/>
      <c r="S124" s="2958" t="n"/>
      <c r="T124" s="2958" t="n"/>
      <c r="U124" s="1231" t="n"/>
      <c r="V124" s="1845" t="n"/>
      <c r="W124" s="1235" t="n"/>
      <c r="X124" s="1539" t="n"/>
      <c r="Y124" s="1236" t="n"/>
      <c r="AB124" s="3377" t="n"/>
      <c r="AC124" s="2585" t="n"/>
      <c r="AD124" s="1237" t="n"/>
      <c r="AE124" s="790" t="n"/>
      <c r="AF124" s="2958" t="n"/>
      <c r="AG124" s="1543" t="n"/>
    </row>
    <row r="125" hidden="1" outlineLevel="1" customFormat="1" s="500">
      <c r="D125" s="1057" t="n"/>
      <c r="E125" s="2030" t="n"/>
      <c r="F125" s="501" t="n"/>
      <c r="G125" s="501" t="n"/>
      <c r="H125" s="2955" t="n"/>
      <c r="I125" s="1231" t="n"/>
      <c r="J125" s="3372" t="n"/>
      <c r="K125" s="3372" t="n"/>
      <c r="L125" s="3373" t="n"/>
      <c r="M125" s="2956" t="n"/>
      <c r="N125" s="2956" t="n"/>
      <c r="O125" s="2958" t="n"/>
      <c r="P125" s="3375" t="n"/>
      <c r="Q125" s="3375" t="n"/>
      <c r="R125" s="3375" t="n"/>
      <c r="S125" s="2958" t="n"/>
      <c r="T125" s="2958" t="n"/>
      <c r="U125" s="1231" t="n"/>
      <c r="V125" s="1845" t="n"/>
      <c r="W125" s="1235" t="n"/>
      <c r="X125" s="1539" t="n"/>
      <c r="Y125" s="1236" t="n"/>
      <c r="AB125" s="3377" t="n"/>
      <c r="AC125" s="2585" t="n"/>
      <c r="AD125" s="1237" t="n"/>
      <c r="AE125" s="790" t="n"/>
      <c r="AF125" s="2958" t="n"/>
      <c r="AG125" s="1543" t="n"/>
    </row>
    <row r="126" hidden="1" outlineLevel="1" customFormat="1" s="500">
      <c r="D126" s="1057" t="n"/>
      <c r="E126" s="2030" t="n"/>
      <c r="F126" s="501" t="n"/>
      <c r="G126" s="501" t="n"/>
      <c r="H126" s="2955" t="n"/>
      <c r="I126" s="1231" t="n"/>
      <c r="J126" s="3372" t="n"/>
      <c r="K126" s="3372" t="n"/>
      <c r="L126" s="3373" t="n"/>
      <c r="M126" s="2956" t="n"/>
      <c r="N126" s="2956" t="n"/>
      <c r="O126" s="2958" t="n"/>
      <c r="P126" s="3375" t="n"/>
      <c r="Q126" s="3375" t="n"/>
      <c r="R126" s="3375" t="n"/>
      <c r="S126" s="2958" t="n"/>
      <c r="T126" s="2958" t="n"/>
      <c r="U126" s="1231" t="n"/>
      <c r="V126" s="1845" t="n"/>
      <c r="W126" s="1235" t="n"/>
      <c r="X126" s="1539" t="n"/>
      <c r="Y126" s="1236" t="n"/>
      <c r="AB126" s="3377" t="n"/>
      <c r="AC126" s="2585" t="n"/>
      <c r="AD126" s="1237" t="n"/>
      <c r="AE126" s="790" t="n"/>
      <c r="AF126" s="2958" t="n"/>
      <c r="AG126" s="1543" t="n"/>
    </row>
    <row r="127" hidden="1" outlineLevel="1" customFormat="1" s="500">
      <c r="D127" s="1057" t="n"/>
      <c r="E127" s="1057" t="n"/>
      <c r="F127" s="501" t="n"/>
      <c r="G127" s="501" t="n"/>
      <c r="H127" s="2955" t="n"/>
      <c r="I127" s="1231" t="n"/>
      <c r="J127" s="3372" t="n"/>
      <c r="K127" s="3372" t="n"/>
      <c r="L127" s="3373" t="n"/>
      <c r="M127" s="2956" t="n"/>
      <c r="N127" s="2956" t="n"/>
      <c r="O127" s="2958" t="n"/>
      <c r="P127" s="3375" t="n"/>
      <c r="Q127" s="3375" t="n"/>
      <c r="R127" s="3375" t="n"/>
      <c r="S127" s="2958" t="n"/>
      <c r="T127" s="2958" t="n"/>
      <c r="U127" s="1231" t="n"/>
      <c r="V127" s="1845" t="n"/>
      <c r="W127" s="1235" t="n"/>
      <c r="X127" s="1539" t="n"/>
      <c r="Y127" s="1236" t="n"/>
      <c r="AB127" s="3377" t="n"/>
      <c r="AC127" s="2585" t="n"/>
      <c r="AD127" s="1237" t="n"/>
      <c r="AE127" s="790" t="n"/>
      <c r="AF127" s="2958" t="n"/>
      <c r="AG127" s="1543" t="n"/>
    </row>
    <row r="128" hidden="1" outlineLevel="1" s="2885">
      <c r="C128" s="789" t="n"/>
      <c r="D128" s="789" t="n"/>
      <c r="E128" s="789" t="n"/>
      <c r="F128" s="789" t="n"/>
      <c r="G128" s="789" t="n"/>
      <c r="H128" s="3392" t="n"/>
      <c r="I128" s="2587" t="n"/>
      <c r="J128" s="2588" t="n"/>
      <c r="K128" s="2588" t="n"/>
      <c r="L128" s="3393" t="n"/>
      <c r="M128" s="3394" t="n"/>
      <c r="N128" s="3394" t="n"/>
      <c r="O128" s="3395" t="n"/>
      <c r="P128" s="3396" t="n"/>
      <c r="Q128" s="3396" t="n"/>
      <c r="R128" s="3396" t="n"/>
      <c r="S128" s="3395" t="n"/>
      <c r="T128" s="3395" t="n"/>
      <c r="U128" s="2587" t="n"/>
      <c r="V128" s="789" t="n"/>
      <c r="W128" s="2587" t="n"/>
      <c r="X128" s="789" t="n"/>
      <c r="Y128" s="789" t="n"/>
      <c r="AB128" s="1833" t="n"/>
    </row>
    <row r="129" hidden="1" outlineLevel="1" s="2885">
      <c r="I129" s="762" t="n"/>
      <c r="V129" s="512" t="n"/>
      <c r="W129" s="513" t="n"/>
    </row>
    <row r="130" hidden="1" outlineLevel="1" s="2885">
      <c r="C130" s="789" t="n"/>
      <c r="D130" s="789" t="n"/>
      <c r="E130" s="789" t="n"/>
      <c r="F130" s="789" t="n"/>
      <c r="G130" s="789" t="n"/>
      <c r="H130" s="3392" t="n"/>
      <c r="I130" s="2587" t="n"/>
      <c r="J130" s="2588" t="n"/>
      <c r="K130" s="2588" t="n"/>
      <c r="L130" s="3397" t="n"/>
      <c r="M130" s="3395" t="n"/>
      <c r="N130" s="3395" t="n"/>
      <c r="O130" s="3395" t="n"/>
      <c r="P130" s="3395" t="n"/>
      <c r="Q130" s="3395" t="n"/>
      <c r="R130" s="3395" t="n"/>
      <c r="S130" s="3395" t="n"/>
      <c r="T130" s="789" t="n"/>
      <c r="U130" s="789" t="n"/>
      <c r="V130" s="2594" t="n"/>
      <c r="W130" s="2595" t="n"/>
      <c r="X130" s="789" t="n"/>
      <c r="Y130" s="789" t="n"/>
    </row>
    <row r="131" hidden="1" outlineLevel="1" s="2885">
      <c r="I131" s="762" t="n"/>
      <c r="V131" s="512" t="n"/>
      <c r="W131" s="513" t="n"/>
    </row>
    <row r="132" hidden="1" outlineLevel="1" s="2885">
      <c r="C132" s="789" t="n"/>
      <c r="D132" s="789" t="n"/>
      <c r="E132" s="789" t="n"/>
      <c r="F132" s="789" t="n"/>
      <c r="G132" s="789" t="n"/>
      <c r="H132" s="3392" t="n"/>
      <c r="I132" s="2587" t="n"/>
      <c r="J132" s="2588" t="n"/>
      <c r="K132" s="2588" t="n"/>
      <c r="L132" s="3397" t="n"/>
      <c r="M132" s="3395" t="n"/>
      <c r="N132" s="3395" t="n"/>
      <c r="O132" s="3395" t="n"/>
      <c r="P132" s="3395" t="n"/>
      <c r="Q132" s="3395" t="n"/>
      <c r="R132" s="3395" t="n"/>
      <c r="S132" s="3395" t="n"/>
      <c r="T132" s="789" t="n"/>
      <c r="U132" s="789" t="n"/>
      <c r="V132" s="2594" t="n"/>
      <c r="W132" s="2595" t="n"/>
      <c r="X132" s="789" t="n"/>
      <c r="Y132" s="789" t="n"/>
    </row>
    <row r="133" hidden="1" outlineLevel="1" s="2885"/>
    <row r="134" hidden="1" outlineLevel="1" ht="21" customFormat="1" customHeight="1" s="927">
      <c r="D134" s="926" t="n"/>
      <c r="E134" s="926" t="n"/>
      <c r="H134" s="1775" t="n"/>
      <c r="I134" s="1776" t="n"/>
      <c r="J134" s="1777" t="n"/>
      <c r="K134" s="1777" t="n"/>
      <c r="L134" s="1777" t="n"/>
      <c r="M134" s="1777" t="n"/>
      <c r="N134" s="1777" t="n"/>
      <c r="O134" s="1777" t="n"/>
      <c r="P134" s="3385" t="n"/>
      <c r="Q134" s="3385" t="n"/>
      <c r="R134" s="1777" t="n"/>
      <c r="U134" s="928" t="n"/>
      <c r="W134" s="928" t="n"/>
    </row>
    <row r="135" hidden="1" outlineLevel="1" ht="21" customFormat="1" customHeight="1" s="927">
      <c r="D135" s="926" t="n"/>
      <c r="E135" s="926" t="n"/>
      <c r="H135" s="1777" t="n"/>
      <c r="I135" s="1777" t="n"/>
      <c r="J135" s="1777" t="n"/>
      <c r="K135" s="1777" t="n"/>
      <c r="L135" s="1777" t="n"/>
      <c r="M135" s="3386" t="n"/>
      <c r="N135" s="1777" t="n"/>
      <c r="P135" s="3387" t="n"/>
      <c r="U135" s="928" t="n"/>
      <c r="W135" s="928" t="n"/>
    </row>
    <row r="136" hidden="1" outlineLevel="1" s="2885">
      <c r="H136" s="1775" t="n"/>
      <c r="I136" s="1776" t="n"/>
      <c r="N136" s="3388" t="n"/>
    </row>
    <row r="137" hidden="1" outlineLevel="1" s="2885"/>
    <row r="138" hidden="1" outlineLevel="1" ht="19.5" customHeight="1" s="2885">
      <c r="C138" s="2568" t="n"/>
      <c r="D138" s="2568" t="n"/>
      <c r="E138" s="2568" t="n"/>
      <c r="F138" s="2568" t="n"/>
      <c r="G138" s="2568" t="n"/>
      <c r="H138" s="2569" t="n"/>
      <c r="I138" s="2570" t="n"/>
      <c r="J138" s="2568" t="n"/>
      <c r="K138" s="2568" t="n"/>
      <c r="L138" s="2568" t="n"/>
      <c r="M138" s="2568" t="n"/>
      <c r="N138" s="2568" t="n"/>
      <c r="O138" s="2568" t="n"/>
      <c r="P138" s="2568" t="n"/>
      <c r="Q138" s="2568" t="n"/>
      <c r="R138" s="2568" t="n"/>
      <c r="S138" s="2568" t="n"/>
      <c r="T138" s="2568" t="n"/>
      <c r="U138" s="925" t="n"/>
      <c r="V138" s="2571" t="n"/>
      <c r="W138" s="925" t="n"/>
      <c r="X138" s="2572" t="n"/>
      <c r="Y138" s="2948" t="n"/>
      <c r="Z138" s="2948" t="n"/>
      <c r="AB138" s="3311" t="n"/>
    </row>
    <row r="139" hidden="1" outlineLevel="1" s="2885">
      <c r="AB139" s="1603" t="n"/>
    </row>
    <row r="140" hidden="1" outlineLevel="1" ht="19.15" customFormat="1" customHeight="1" s="500">
      <c r="C140" s="2574" t="n"/>
      <c r="D140" s="2575" t="n"/>
      <c r="E140" s="2575" t="n"/>
      <c r="F140" s="2575" t="n"/>
      <c r="G140" s="2575" t="n"/>
      <c r="H140" s="2576" t="n"/>
      <c r="I140" s="2577" t="n"/>
      <c r="J140" s="2575" t="n"/>
      <c r="K140" s="2575" t="n"/>
      <c r="L140" s="2575" t="n"/>
      <c r="M140" s="2575" t="n"/>
      <c r="N140" s="2575" t="n"/>
      <c r="O140" s="2575" t="n"/>
      <c r="P140" s="2575" t="n"/>
      <c r="Q140" s="2575" t="n"/>
      <c r="R140" s="2575" t="n"/>
      <c r="S140" s="2575" t="n"/>
      <c r="T140" s="2575" t="n"/>
      <c r="U140" s="2575" t="n"/>
      <c r="V140" s="2575" t="n"/>
      <c r="W140" s="2575" t="n"/>
      <c r="X140" s="2575" t="n"/>
      <c r="Y140" s="2575" t="n"/>
      <c r="AB140" s="3391" t="n"/>
      <c r="AC140" s="2579" t="n"/>
      <c r="AD140" s="1121" t="n"/>
      <c r="AE140" s="1121" t="n"/>
      <c r="AF140" s="1121" t="n"/>
    </row>
    <row r="141" hidden="1" outlineLevel="1" ht="19.15" customFormat="1" customHeight="1" s="500">
      <c r="C141" s="2574" t="n"/>
      <c r="D141" s="2580" t="n"/>
      <c r="E141" s="2580" t="n"/>
      <c r="F141" s="2580" t="n"/>
      <c r="G141" s="2580" t="n"/>
      <c r="H141" s="2581" t="n"/>
      <c r="I141" s="2582" t="n"/>
      <c r="J141" s="2583" t="n"/>
      <c r="K141" s="2583" t="n"/>
      <c r="L141" s="2583" t="n"/>
      <c r="M141" s="2583" t="n"/>
      <c r="N141" s="2583" t="n"/>
      <c r="O141" s="2583" t="n"/>
      <c r="P141" s="2583" t="n"/>
      <c r="Q141" s="2583" t="n"/>
      <c r="R141" s="2583" t="n"/>
      <c r="S141" s="2583" t="n"/>
      <c r="T141" s="2583" t="n"/>
      <c r="U141" s="2583" t="n"/>
      <c r="V141" s="2580" t="n"/>
      <c r="W141" s="2583" t="n"/>
      <c r="X141" s="2583" t="n"/>
      <c r="Y141" s="2580" t="n"/>
      <c r="AB141" s="2584" t="n"/>
      <c r="AC141" s="1121" t="n"/>
      <c r="AD141" s="1121" t="n"/>
      <c r="AE141" s="1121" t="n"/>
      <c r="AF141" s="1121" t="n"/>
      <c r="AG141" s="1121" t="n"/>
    </row>
    <row r="142" hidden="1" outlineLevel="1" customFormat="1" s="500">
      <c r="D142" s="1057" t="n"/>
      <c r="E142" s="2598" t="n"/>
      <c r="F142" s="501" t="n"/>
      <c r="G142" s="501" t="n"/>
      <c r="H142" s="2955" t="n"/>
      <c r="I142" s="1231" t="n"/>
      <c r="J142" s="3372" t="n"/>
      <c r="K142" s="3372" t="n"/>
      <c r="L142" s="3373" t="n"/>
      <c r="M142" s="2956" t="n"/>
      <c r="N142" s="2956" t="n"/>
      <c r="O142" s="2958" t="n"/>
      <c r="P142" s="3375" t="n"/>
      <c r="Q142" s="3375" t="n"/>
      <c r="R142" s="3375" t="n"/>
      <c r="S142" s="2958" t="n"/>
      <c r="T142" s="2958" t="n"/>
      <c r="U142" s="1231" t="n"/>
      <c r="V142" s="1845" t="n"/>
      <c r="W142" s="1235" t="n"/>
      <c r="X142" s="1539" t="n"/>
      <c r="Y142" s="1236" t="n"/>
      <c r="AB142" s="3377" t="n"/>
      <c r="AC142" s="2585" t="n"/>
      <c r="AD142" s="1237" t="n"/>
      <c r="AE142" s="790" t="n"/>
      <c r="AF142" s="2958" t="n"/>
      <c r="AG142" s="1543" t="n"/>
    </row>
    <row r="143" hidden="1" outlineLevel="1" s="2885">
      <c r="C143" s="789" t="n"/>
      <c r="D143" s="789" t="n"/>
      <c r="E143" s="789" t="n"/>
      <c r="F143" s="789" t="n"/>
      <c r="G143" s="789" t="n"/>
      <c r="H143" s="3392" t="n"/>
      <c r="I143" s="2587" t="n"/>
      <c r="J143" s="2588" t="n"/>
      <c r="K143" s="2588" t="n"/>
      <c r="L143" s="3393" t="n"/>
      <c r="M143" s="3394" t="n"/>
      <c r="N143" s="3394" t="n"/>
      <c r="O143" s="3395" t="n"/>
      <c r="P143" s="3396" t="n"/>
      <c r="Q143" s="3396" t="n"/>
      <c r="R143" s="3396" t="n"/>
      <c r="S143" s="3395" t="n"/>
      <c r="T143" s="3395" t="n"/>
      <c r="U143" s="2587" t="n"/>
      <c r="V143" s="789" t="n"/>
      <c r="W143" s="2587" t="n"/>
      <c r="X143" s="789" t="n"/>
      <c r="Y143" s="789" t="n"/>
      <c r="AB143" s="1833" t="n"/>
    </row>
    <row r="144" hidden="1" outlineLevel="1" s="2885">
      <c r="I144" s="762" t="n"/>
      <c r="V144" s="512" t="n"/>
      <c r="W144" s="513" t="n"/>
    </row>
    <row r="145" hidden="1" outlineLevel="1" s="2885">
      <c r="C145" s="789" t="n"/>
      <c r="D145" s="789" t="n"/>
      <c r="E145" s="789" t="n"/>
      <c r="F145" s="789" t="n"/>
      <c r="G145" s="789" t="n"/>
      <c r="H145" s="3392" t="n"/>
      <c r="I145" s="2587" t="n"/>
      <c r="J145" s="2588" t="n"/>
      <c r="K145" s="2588" t="n"/>
      <c r="L145" s="3397" t="n"/>
      <c r="M145" s="3395" t="n"/>
      <c r="N145" s="3395" t="n"/>
      <c r="O145" s="3395" t="n"/>
      <c r="P145" s="3395" t="n"/>
      <c r="Q145" s="3395" t="n"/>
      <c r="R145" s="3395" t="n"/>
      <c r="S145" s="3395" t="n"/>
      <c r="T145" s="789" t="n"/>
      <c r="U145" s="789" t="n"/>
      <c r="V145" s="2594" t="n"/>
      <c r="W145" s="2595" t="n"/>
      <c r="X145" s="789" t="n"/>
      <c r="Y145" s="789" t="n"/>
    </row>
    <row r="146" hidden="1" outlineLevel="1" s="2885">
      <c r="I146" s="762" t="n"/>
      <c r="V146" s="512" t="n"/>
      <c r="W146" s="513" t="n"/>
    </row>
    <row r="147" hidden="1" outlineLevel="1" s="2885">
      <c r="C147" s="789" t="n"/>
      <c r="D147" s="789" t="n"/>
      <c r="E147" s="789" t="n"/>
      <c r="F147" s="789" t="n"/>
      <c r="G147" s="789" t="n"/>
      <c r="H147" s="3392" t="n"/>
      <c r="I147" s="2587" t="n"/>
      <c r="J147" s="2588" t="n"/>
      <c r="K147" s="2588" t="n"/>
      <c r="L147" s="3397" t="n"/>
      <c r="M147" s="3395" t="n"/>
      <c r="N147" s="3395" t="n"/>
      <c r="O147" s="3395" t="n"/>
      <c r="P147" s="3395" t="n"/>
      <c r="Q147" s="3395" t="n"/>
      <c r="R147" s="3395" t="n"/>
      <c r="S147" s="3395" t="n"/>
      <c r="T147" s="789" t="n"/>
      <c r="U147" s="789" t="n"/>
      <c r="V147" s="2594" t="n"/>
      <c r="W147" s="2595" t="n"/>
      <c r="X147" s="789" t="n"/>
      <c r="Y147" s="789" t="n"/>
    </row>
    <row r="148" hidden="1" outlineLevel="1" s="2885"/>
    <row r="149" hidden="1" outlineLevel="1" ht="21" customFormat="1" customHeight="1" s="927">
      <c r="D149" s="926" t="n"/>
      <c r="E149" s="926" t="n"/>
      <c r="H149" s="1775" t="n"/>
      <c r="I149" s="1776" t="n"/>
      <c r="J149" s="1777" t="n"/>
      <c r="K149" s="1777" t="n"/>
      <c r="L149" s="1777" t="n"/>
      <c r="M149" s="1777" t="n"/>
      <c r="N149" s="1777" t="n"/>
      <c r="O149" s="1777" t="n"/>
      <c r="P149" s="3385" t="n"/>
      <c r="Q149" s="3385" t="n"/>
      <c r="R149" s="1777" t="n"/>
      <c r="U149" s="928" t="n"/>
      <c r="W149" s="928" t="n"/>
    </row>
    <row r="150" hidden="1" outlineLevel="1" ht="21" customFormat="1" customHeight="1" s="927">
      <c r="D150" s="926" t="n"/>
      <c r="E150" s="926" t="n"/>
      <c r="H150" s="1777" t="n"/>
      <c r="I150" s="1777" t="n"/>
      <c r="J150" s="1777" t="n"/>
      <c r="K150" s="1777" t="n"/>
      <c r="L150" s="1777" t="n"/>
      <c r="M150" s="3386" t="n"/>
      <c r="N150" s="1777" t="n"/>
      <c r="P150" s="3387" t="n"/>
      <c r="U150" s="928" t="n"/>
      <c r="W150" s="928" t="n"/>
    </row>
    <row r="151" hidden="1" outlineLevel="1" s="2885">
      <c r="H151" s="1775" t="n"/>
      <c r="I151" s="1776" t="n"/>
      <c r="N151" s="3388" t="n"/>
    </row>
    <row r="152" hidden="1" outlineLevel="1" s="2885"/>
    <row r="153" hidden="1" outlineLevel="1" ht="19.5" customHeight="1" s="2885">
      <c r="C153" s="2568" t="n"/>
      <c r="D153" s="2568" t="n"/>
      <c r="E153" s="2568" t="n"/>
      <c r="F153" s="2568" t="n"/>
      <c r="G153" s="2568" t="n"/>
      <c r="H153" s="2569" t="n"/>
      <c r="I153" s="2570" t="n"/>
      <c r="J153" s="2568" t="n"/>
      <c r="K153" s="2568" t="n"/>
      <c r="L153" s="2568" t="n"/>
      <c r="M153" s="2568" t="n"/>
      <c r="N153" s="2568" t="n"/>
      <c r="O153" s="2568" t="n"/>
      <c r="P153" s="2568" t="n"/>
      <c r="Q153" s="2568" t="n"/>
      <c r="R153" s="2568" t="n"/>
      <c r="S153" s="2568" t="n"/>
      <c r="T153" s="2568" t="n"/>
      <c r="U153" s="925" t="n"/>
      <c r="V153" s="2571" t="n"/>
      <c r="W153" s="925" t="n"/>
      <c r="X153" s="2572" t="n"/>
      <c r="Y153" s="2948" t="n"/>
      <c r="Z153" s="2948" t="n"/>
      <c r="AB153" s="3311" t="n"/>
    </row>
    <row r="154" hidden="1" outlineLevel="1" s="2885">
      <c r="AB154" s="1603" t="n"/>
    </row>
    <row r="155" hidden="1" outlineLevel="1" ht="19.15" customFormat="1" customHeight="1" s="500">
      <c r="C155" s="2574" t="n"/>
      <c r="D155" s="2575" t="n"/>
      <c r="E155" s="2575" t="n"/>
      <c r="F155" s="2575" t="n"/>
      <c r="G155" s="2575" t="n"/>
      <c r="H155" s="2576" t="n"/>
      <c r="I155" s="2577" t="n"/>
      <c r="J155" s="2575" t="n"/>
      <c r="K155" s="2575" t="n"/>
      <c r="L155" s="2575" t="n"/>
      <c r="M155" s="2575" t="n"/>
      <c r="N155" s="2575" t="n"/>
      <c r="O155" s="2575" t="n"/>
      <c r="P155" s="2575" t="n"/>
      <c r="Q155" s="2575" t="n"/>
      <c r="R155" s="2575" t="n"/>
      <c r="S155" s="2575" t="n"/>
      <c r="T155" s="2575" t="n"/>
      <c r="U155" s="2575" t="n"/>
      <c r="V155" s="2575" t="n"/>
      <c r="W155" s="2575" t="n"/>
      <c r="X155" s="2575" t="n"/>
      <c r="Y155" s="2575" t="n"/>
      <c r="AB155" s="3391" t="n"/>
      <c r="AC155" s="2579" t="n"/>
      <c r="AD155" s="1121" t="n"/>
      <c r="AE155" s="1121" t="n"/>
      <c r="AF155" s="1121" t="n"/>
    </row>
    <row r="156" hidden="1" outlineLevel="1" ht="19.15" customFormat="1" customHeight="1" s="500">
      <c r="C156" s="2574" t="n"/>
      <c r="D156" s="2580" t="n"/>
      <c r="E156" s="2580" t="n"/>
      <c r="F156" s="2580" t="n"/>
      <c r="G156" s="2580" t="n"/>
      <c r="H156" s="2581" t="n"/>
      <c r="I156" s="2582" t="n"/>
      <c r="J156" s="2583" t="n"/>
      <c r="K156" s="2583" t="n"/>
      <c r="L156" s="2583" t="n"/>
      <c r="M156" s="2583" t="n"/>
      <c r="N156" s="2583" t="n"/>
      <c r="O156" s="2583" t="n"/>
      <c r="P156" s="2583" t="n"/>
      <c r="Q156" s="2583" t="n"/>
      <c r="R156" s="2583" t="n"/>
      <c r="S156" s="2583" t="n"/>
      <c r="T156" s="2583" t="n"/>
      <c r="U156" s="2583" t="n"/>
      <c r="V156" s="2580" t="n"/>
      <c r="W156" s="2583" t="n"/>
      <c r="X156" s="2583" t="n"/>
      <c r="Y156" s="2580" t="n"/>
      <c r="AB156" s="2584" t="n"/>
      <c r="AC156" s="1121" t="n"/>
      <c r="AD156" s="1121" t="n"/>
      <c r="AE156" s="1121" t="n"/>
      <c r="AF156" s="1121" t="n"/>
      <c r="AG156" s="1121" t="n"/>
    </row>
    <row r="157" hidden="1" outlineLevel="1" customFormat="1" s="500">
      <c r="D157" s="1057" t="n"/>
      <c r="E157" s="2598" t="n"/>
      <c r="F157" s="501" t="n"/>
      <c r="G157" s="501" t="n"/>
      <c r="H157" s="2955" t="n"/>
      <c r="I157" s="1231" t="n"/>
      <c r="J157" s="3372" t="n"/>
      <c r="K157" s="3372" t="n"/>
      <c r="L157" s="3373" t="n"/>
      <c r="M157" s="2956" t="n"/>
      <c r="N157" s="2956" t="n"/>
      <c r="O157" s="2958" t="n"/>
      <c r="P157" s="3375" t="n"/>
      <c r="Q157" s="3375" t="n"/>
      <c r="R157" s="3375" t="n"/>
      <c r="S157" s="2958" t="n"/>
      <c r="T157" s="2958" t="n"/>
      <c r="U157" s="1231" t="n"/>
      <c r="V157" s="1845" t="n"/>
      <c r="W157" s="1235" t="n"/>
      <c r="X157" s="1539" t="n"/>
      <c r="Y157" s="1236" t="n"/>
      <c r="AB157" s="3377" t="n"/>
      <c r="AC157" s="2585" t="n"/>
      <c r="AD157" s="1237" t="n"/>
      <c r="AE157" s="790" t="n"/>
      <c r="AF157" s="2958" t="n"/>
      <c r="AG157" s="1543" t="n"/>
    </row>
    <row r="158" hidden="1" outlineLevel="1" s="2885">
      <c r="C158" s="789" t="n"/>
      <c r="D158" s="789" t="n"/>
      <c r="E158" s="789" t="n"/>
      <c r="F158" s="789" t="n"/>
      <c r="G158" s="789" t="n"/>
      <c r="H158" s="3392" t="n"/>
      <c r="I158" s="2587" t="n"/>
      <c r="J158" s="2588" t="n"/>
      <c r="K158" s="2588" t="n"/>
      <c r="L158" s="3393" t="n"/>
      <c r="M158" s="3394" t="n"/>
      <c r="N158" s="3394" t="n"/>
      <c r="O158" s="3395" t="n"/>
      <c r="P158" s="3396" t="n"/>
      <c r="Q158" s="3396" t="n"/>
      <c r="R158" s="3396" t="n"/>
      <c r="S158" s="3395" t="n"/>
      <c r="T158" s="3395" t="n"/>
      <c r="U158" s="2587" t="n"/>
      <c r="V158" s="789" t="n"/>
      <c r="W158" s="2587" t="n"/>
      <c r="X158" s="789" t="n"/>
      <c r="Y158" s="789" t="n"/>
      <c r="AB158" s="1833" t="n"/>
    </row>
    <row r="159" hidden="1" outlineLevel="1" s="2885">
      <c r="I159" s="762" t="n"/>
      <c r="V159" s="512" t="n"/>
      <c r="W159" s="513" t="n"/>
    </row>
    <row r="160" hidden="1" outlineLevel="1" s="2885">
      <c r="C160" s="789" t="n"/>
      <c r="D160" s="789" t="n"/>
      <c r="E160" s="789" t="n"/>
      <c r="F160" s="789" t="n"/>
      <c r="G160" s="789" t="n"/>
      <c r="H160" s="3392" t="n"/>
      <c r="I160" s="2587" t="n"/>
      <c r="J160" s="2588" t="n"/>
      <c r="K160" s="2588" t="n"/>
      <c r="L160" s="3397" t="n"/>
      <c r="M160" s="3395" t="n"/>
      <c r="N160" s="3395" t="n"/>
      <c r="O160" s="3395" t="n"/>
      <c r="P160" s="3395" t="n"/>
      <c r="Q160" s="3395" t="n"/>
      <c r="R160" s="3395" t="n"/>
      <c r="S160" s="3395" t="n"/>
      <c r="T160" s="789" t="n"/>
      <c r="U160" s="789" t="n"/>
      <c r="V160" s="2594" t="n"/>
      <c r="W160" s="2595" t="n"/>
      <c r="X160" s="789" t="n"/>
      <c r="Y160" s="789" t="n"/>
    </row>
    <row r="161" hidden="1" outlineLevel="1" s="2885">
      <c r="I161" s="762" t="n"/>
      <c r="V161" s="512" t="n"/>
      <c r="W161" s="513" t="n"/>
    </row>
    <row r="162" hidden="1" outlineLevel="1" s="2885">
      <c r="C162" s="789" t="n"/>
      <c r="D162" s="789" t="n"/>
      <c r="E162" s="789" t="n"/>
      <c r="F162" s="789" t="n"/>
      <c r="G162" s="789" t="n"/>
      <c r="H162" s="3392" t="n"/>
      <c r="I162" s="2587" t="n"/>
      <c r="J162" s="2588" t="n"/>
      <c r="K162" s="2588" t="n"/>
      <c r="L162" s="3397" t="n"/>
      <c r="M162" s="3395" t="n"/>
      <c r="N162" s="3395" t="n"/>
      <c r="O162" s="3395" t="n"/>
      <c r="P162" s="3395" t="n"/>
      <c r="Q162" s="3395" t="n"/>
      <c r="R162" s="3395" t="n"/>
      <c r="S162" s="3395" t="n"/>
      <c r="T162" s="789" t="n"/>
      <c r="U162" s="789" t="n"/>
      <c r="V162" s="2594" t="n"/>
      <c r="W162" s="2595" t="n"/>
      <c r="X162" s="789" t="n"/>
      <c r="Y162" s="789" t="n"/>
    </row>
    <row r="163" hidden="1" outlineLevel="1" s="2885"/>
    <row r="164" hidden="1" outlineLevel="1" ht="21" customFormat="1" customHeight="1" s="927">
      <c r="D164" s="926" t="n"/>
      <c r="E164" s="926" t="n"/>
      <c r="H164" s="1775" t="n"/>
      <c r="I164" s="1776" t="n"/>
      <c r="J164" s="1777" t="n"/>
      <c r="K164" s="1777" t="n"/>
      <c r="L164" s="2599" t="n"/>
      <c r="M164" s="1777" t="n"/>
      <c r="N164" s="1777" t="n"/>
      <c r="O164" s="1777" t="n"/>
      <c r="P164" s="3385" t="n"/>
      <c r="Q164" s="3385" t="n"/>
      <c r="R164" s="1777" t="n"/>
      <c r="U164" s="928" t="n"/>
      <c r="W164" s="928" t="n"/>
    </row>
    <row r="165" hidden="1" outlineLevel="1" ht="21" customFormat="1" customHeight="1" s="927">
      <c r="D165" s="926" t="n"/>
      <c r="E165" s="926" t="n"/>
      <c r="H165" s="1777" t="n"/>
      <c r="I165" s="1777" t="n"/>
      <c r="J165" s="1777" t="n"/>
      <c r="K165" s="1777" t="n"/>
      <c r="L165" s="1777" t="n"/>
      <c r="M165" s="3386" t="n"/>
      <c r="N165" s="1777" t="n"/>
      <c r="P165" s="3387" t="n"/>
      <c r="U165" s="928" t="n"/>
      <c r="W165" s="928" t="n"/>
    </row>
    <row r="166" hidden="1" outlineLevel="1" s="2885">
      <c r="H166" s="1775" t="n"/>
      <c r="I166" s="1776" t="n"/>
      <c r="N166" s="3388" t="n"/>
    </row>
    <row r="167" hidden="1" outlineLevel="1" ht="19.5" customHeight="1" s="2885">
      <c r="C167" s="2568" t="n"/>
      <c r="D167" s="2568" t="n"/>
      <c r="E167" s="2568" t="n"/>
      <c r="F167" s="2568" t="n"/>
      <c r="G167" s="2568" t="n"/>
      <c r="H167" s="2569" t="n"/>
      <c r="I167" s="2570" t="n"/>
      <c r="J167" s="2568" t="n"/>
      <c r="K167" s="2568" t="n"/>
      <c r="L167" s="2568" t="n"/>
      <c r="M167" s="2568" t="n"/>
      <c r="N167" s="2568" t="n"/>
      <c r="O167" s="2568" t="n"/>
      <c r="P167" s="2568" t="n"/>
      <c r="Q167" s="2568" t="n"/>
      <c r="R167" s="2568" t="n"/>
      <c r="S167" s="2568" t="n"/>
      <c r="T167" s="2568" t="n"/>
      <c r="U167" s="925" t="n"/>
      <c r="V167" s="2571" t="n"/>
      <c r="W167" s="925" t="n"/>
      <c r="X167" s="2572" t="n"/>
      <c r="Y167" s="2948" t="n"/>
      <c r="Z167" s="2948" t="n"/>
      <c r="AB167" s="3311" t="n"/>
    </row>
    <row r="168" hidden="1" outlineLevel="1" s="2885">
      <c r="AB168" s="1603" t="n"/>
    </row>
    <row r="169" hidden="1" outlineLevel="1" ht="19.15" customFormat="1" customHeight="1" s="500">
      <c r="C169" s="2574" t="n"/>
      <c r="D169" s="2575" t="n"/>
      <c r="E169" s="2575" t="n"/>
      <c r="F169" s="2575" t="n"/>
      <c r="G169" s="2575" t="n"/>
      <c r="H169" s="2576" t="n"/>
      <c r="I169" s="2577" t="n"/>
      <c r="J169" s="2575" t="n"/>
      <c r="K169" s="2575" t="n"/>
      <c r="L169" s="2575" t="n"/>
      <c r="M169" s="2575" t="n"/>
      <c r="N169" s="2575" t="n"/>
      <c r="O169" s="2575" t="n"/>
      <c r="P169" s="2575" t="n"/>
      <c r="Q169" s="2575" t="n"/>
      <c r="R169" s="2575" t="n"/>
      <c r="S169" s="2575" t="n"/>
      <c r="T169" s="2575" t="n"/>
      <c r="U169" s="2575" t="n"/>
      <c r="V169" s="2575" t="n"/>
      <c r="W169" s="2575" t="n"/>
      <c r="X169" s="2575" t="n"/>
      <c r="Y169" s="2575" t="n"/>
      <c r="AB169" s="3391" t="n"/>
      <c r="AC169" s="2579" t="n"/>
      <c r="AD169" s="1121" t="n"/>
      <c r="AE169" s="1121" t="n"/>
      <c r="AF169" s="1121" t="n"/>
    </row>
    <row r="170" hidden="1" outlineLevel="1" ht="19.15" customFormat="1" customHeight="1" s="500">
      <c r="C170" s="2574" t="n"/>
      <c r="D170" s="2580" t="n"/>
      <c r="E170" s="2580" t="n"/>
      <c r="F170" s="2580" t="n"/>
      <c r="G170" s="2580" t="n"/>
      <c r="H170" s="2581" t="n"/>
      <c r="I170" s="2582" t="n"/>
      <c r="J170" s="2583" t="n"/>
      <c r="K170" s="2583" t="n"/>
      <c r="L170" s="2583" t="n"/>
      <c r="M170" s="2583" t="n"/>
      <c r="N170" s="2583" t="n"/>
      <c r="O170" s="2583" t="n"/>
      <c r="P170" s="2583" t="n"/>
      <c r="Q170" s="2583" t="n"/>
      <c r="R170" s="2583" t="n"/>
      <c r="S170" s="2583" t="n"/>
      <c r="T170" s="2583" t="n"/>
      <c r="U170" s="2583" t="n"/>
      <c r="V170" s="2580" t="n"/>
      <c r="W170" s="2583" t="n"/>
      <c r="X170" s="2583" t="n"/>
      <c r="Y170" s="2580" t="n"/>
      <c r="AB170" s="2584" t="n"/>
      <c r="AC170" s="1121" t="n"/>
      <c r="AD170" s="1121" t="n"/>
      <c r="AE170" s="1121" t="n"/>
      <c r="AF170" s="1121" t="n"/>
      <c r="AG170" s="1121" t="n"/>
    </row>
    <row r="171" hidden="1" outlineLevel="1" customFormat="1" s="500">
      <c r="D171" s="1057" t="n"/>
      <c r="E171" s="2598" t="n"/>
      <c r="F171" s="501" t="n"/>
      <c r="G171" s="501" t="n"/>
      <c r="H171" s="2955" t="n"/>
      <c r="I171" s="1231" t="n"/>
      <c r="J171" s="3372" t="n"/>
      <c r="K171" s="3372" t="n"/>
      <c r="L171" s="3373" t="n"/>
      <c r="M171" s="2956" t="n"/>
      <c r="N171" s="2956" t="n"/>
      <c r="O171" s="2958" t="n"/>
      <c r="P171" s="3375" t="n"/>
      <c r="Q171" s="3375" t="n"/>
      <c r="R171" s="3375" t="n"/>
      <c r="S171" s="2958" t="n"/>
      <c r="T171" s="2958" t="n"/>
      <c r="U171" s="1231" t="n"/>
      <c r="V171" s="1845" t="n"/>
      <c r="W171" s="1235" t="n"/>
      <c r="X171" s="1539" t="n"/>
      <c r="Y171" s="1236" t="n"/>
      <c r="AB171" s="3377" t="n"/>
      <c r="AC171" s="2585" t="n"/>
      <c r="AD171" s="1237" t="n"/>
      <c r="AE171" s="790" t="n"/>
      <c r="AF171" s="2958" t="n"/>
      <c r="AG171" s="1543" t="n"/>
    </row>
    <row r="172" hidden="1" outlineLevel="1" customFormat="1" s="500">
      <c r="D172" s="1057" t="n"/>
      <c r="E172" s="2598" t="n"/>
      <c r="F172" s="501" t="n"/>
      <c r="G172" s="501" t="n"/>
      <c r="H172" s="2955" t="n"/>
      <c r="I172" s="1231" t="n"/>
      <c r="J172" s="3372" t="n"/>
      <c r="K172" s="3372" t="n"/>
      <c r="L172" s="3373" t="n"/>
      <c r="M172" s="2956" t="n"/>
      <c r="N172" s="2956" t="n"/>
      <c r="O172" s="2958" t="n"/>
      <c r="P172" s="3375" t="n"/>
      <c r="Q172" s="3375" t="n"/>
      <c r="R172" s="3375" t="n"/>
      <c r="S172" s="2958" t="n"/>
      <c r="T172" s="2958" t="n"/>
      <c r="U172" s="1231" t="n"/>
      <c r="V172" s="1845" t="n"/>
      <c r="W172" s="1235" t="n"/>
      <c r="X172" s="1539" t="n"/>
      <c r="Y172" s="1236" t="n"/>
      <c r="AB172" s="3377" t="n"/>
      <c r="AC172" s="2585" t="n"/>
      <c r="AD172" s="1237" t="n"/>
      <c r="AE172" s="790" t="n"/>
      <c r="AF172" s="2958" t="n"/>
      <c r="AG172" s="1543" t="n"/>
    </row>
    <row r="173" hidden="1" outlineLevel="1" s="2885">
      <c r="C173" s="789" t="n"/>
      <c r="D173" s="789" t="n"/>
      <c r="E173" s="789" t="n"/>
      <c r="F173" s="789" t="n"/>
      <c r="G173" s="789" t="n"/>
      <c r="H173" s="3392" t="n"/>
      <c r="I173" s="2587" t="n"/>
      <c r="J173" s="2588" t="n"/>
      <c r="K173" s="2588" t="n"/>
      <c r="L173" s="3393" t="n"/>
      <c r="M173" s="3394" t="n"/>
      <c r="N173" s="3394" t="n"/>
      <c r="O173" s="3395" t="n"/>
      <c r="P173" s="3396" t="n"/>
      <c r="Q173" s="3396" t="n"/>
      <c r="R173" s="3396" t="n"/>
      <c r="S173" s="3395" t="n"/>
      <c r="T173" s="3395" t="n"/>
      <c r="U173" s="2587" t="n"/>
      <c r="V173" s="789" t="n"/>
      <c r="W173" s="2587" t="n"/>
      <c r="X173" s="789" t="n"/>
      <c r="Y173" s="789" t="n"/>
      <c r="AB173" s="1833" t="n"/>
    </row>
    <row r="174" hidden="1" outlineLevel="1" s="2885">
      <c r="I174" s="762" t="n"/>
      <c r="V174" s="512" t="n"/>
      <c r="W174" s="513" t="n"/>
    </row>
    <row r="175" hidden="1" outlineLevel="1" s="2885">
      <c r="C175" s="789" t="n"/>
      <c r="D175" s="789" t="n"/>
      <c r="E175" s="789" t="n"/>
      <c r="F175" s="789" t="n"/>
      <c r="G175" s="789" t="n"/>
      <c r="H175" s="3392" t="n"/>
      <c r="I175" s="2587" t="n"/>
      <c r="J175" s="2588" t="n"/>
      <c r="K175" s="2588" t="n"/>
      <c r="L175" s="3397" t="n"/>
      <c r="M175" s="3395" t="n"/>
      <c r="N175" s="3395" t="n"/>
      <c r="O175" s="3395" t="n"/>
      <c r="P175" s="3395" t="n"/>
      <c r="Q175" s="3395" t="n"/>
      <c r="R175" s="3395" t="n"/>
      <c r="S175" s="3395" t="n"/>
      <c r="T175" s="789" t="n"/>
      <c r="U175" s="789" t="n"/>
      <c r="V175" s="2594" t="n"/>
      <c r="W175" s="2595" t="n"/>
      <c r="X175" s="789" t="n"/>
      <c r="Y175" s="789" t="n"/>
    </row>
    <row r="176" hidden="1" outlineLevel="1" s="2885">
      <c r="I176" s="762" t="n"/>
      <c r="V176" s="512" t="n"/>
      <c r="W176" s="513" t="n"/>
    </row>
    <row r="177" hidden="1" outlineLevel="1" s="2885">
      <c r="C177" s="789" t="n"/>
      <c r="D177" s="789" t="n"/>
      <c r="E177" s="789" t="n"/>
      <c r="F177" s="789" t="n"/>
      <c r="G177" s="789" t="n"/>
      <c r="H177" s="3392" t="n"/>
      <c r="I177" s="2587" t="n"/>
      <c r="J177" s="2588" t="n"/>
      <c r="K177" s="2588" t="n"/>
      <c r="L177" s="3397" t="n"/>
      <c r="M177" s="3395" t="n"/>
      <c r="N177" s="3395" t="n"/>
      <c r="O177" s="3395" t="n"/>
      <c r="P177" s="3395" t="n"/>
      <c r="Q177" s="3395" t="n"/>
      <c r="R177" s="3395" t="n"/>
      <c r="S177" s="3395" t="n"/>
      <c r="T177" s="789" t="n"/>
      <c r="U177" s="789" t="n"/>
      <c r="V177" s="2594" t="n"/>
      <c r="W177" s="2595" t="n"/>
      <c r="X177" s="789" t="n"/>
      <c r="Y177" s="789" t="n"/>
    </row>
    <row r="178" hidden="1" outlineLevel="1" s="2885"/>
    <row r="179" hidden="1" outlineLevel="1" ht="21" customFormat="1" customHeight="1" s="927">
      <c r="D179" s="926" t="n"/>
      <c r="E179" s="926" t="n"/>
      <c r="H179" s="1775" t="n"/>
      <c r="I179" s="1776" t="n"/>
      <c r="J179" s="1777" t="n"/>
      <c r="K179" s="1777" t="n"/>
      <c r="L179" s="2599" t="n"/>
      <c r="M179" s="1777" t="n"/>
      <c r="N179" s="1777" t="n"/>
      <c r="O179" s="1777" t="n"/>
      <c r="P179" s="3385" t="n"/>
      <c r="Q179" s="3385" t="n"/>
      <c r="R179" s="1777" t="n"/>
      <c r="U179" s="928" t="n"/>
      <c r="W179" s="928" t="n"/>
    </row>
    <row r="180" hidden="1" outlineLevel="1" ht="21" customFormat="1" customHeight="1" s="927">
      <c r="D180" s="926" t="n"/>
      <c r="E180" s="926" t="n"/>
      <c r="H180" s="1777" t="n"/>
      <c r="I180" s="1777" t="n"/>
      <c r="J180" s="1777" t="n"/>
      <c r="K180" s="1777" t="n"/>
      <c r="L180" s="1777" t="n"/>
      <c r="M180" s="3386" t="n"/>
      <c r="N180" s="1777" t="n"/>
      <c r="P180" s="3387" t="n"/>
      <c r="U180" s="928" t="n"/>
      <c r="W180" s="928" t="n"/>
    </row>
    <row r="181" hidden="1" outlineLevel="1" s="2885">
      <c r="H181" s="1775" t="n"/>
      <c r="I181" s="1776" t="n"/>
      <c r="N181" s="3388" t="n"/>
    </row>
    <row r="182" hidden="1" outlineLevel="1" s="2885"/>
    <row r="183" hidden="1" outlineLevel="1" ht="19.5" customHeight="1" s="2885">
      <c r="C183" s="2568" t="n"/>
      <c r="D183" s="2568" t="n"/>
      <c r="E183" s="2568" t="n"/>
      <c r="F183" s="2568" t="n"/>
      <c r="G183" s="2568" t="n"/>
      <c r="H183" s="2569" t="n"/>
      <c r="I183" s="2570" t="n"/>
      <c r="J183" s="2568" t="n"/>
      <c r="K183" s="2568" t="n"/>
      <c r="L183" s="2568" t="n"/>
      <c r="M183" s="2568" t="n"/>
      <c r="N183" s="2568" t="n"/>
      <c r="O183" s="2568" t="n"/>
      <c r="P183" s="2568" t="n"/>
      <c r="Q183" s="2568" t="n"/>
      <c r="R183" s="2568" t="n"/>
      <c r="S183" s="2568" t="n"/>
      <c r="T183" s="2568" t="n"/>
      <c r="U183" s="925" t="n"/>
      <c r="V183" s="2571" t="n"/>
      <c r="W183" s="925" t="n"/>
      <c r="X183" s="2572" t="n"/>
      <c r="Y183" s="2948" t="n"/>
      <c r="Z183" s="2948" t="n"/>
      <c r="AB183" s="3311" t="n"/>
    </row>
    <row r="184" hidden="1" outlineLevel="1" s="2885">
      <c r="AB184" s="1603" t="n"/>
    </row>
    <row r="185" hidden="1" outlineLevel="1" ht="19.15" customFormat="1" customHeight="1" s="500">
      <c r="C185" s="2574" t="n"/>
      <c r="D185" s="2575" t="n"/>
      <c r="E185" s="2575" t="n"/>
      <c r="F185" s="2575" t="n"/>
      <c r="G185" s="2575" t="n"/>
      <c r="H185" s="2576" t="n"/>
      <c r="I185" s="2577" t="n"/>
      <c r="J185" s="2575" t="n"/>
      <c r="K185" s="2575" t="n"/>
      <c r="L185" s="2575" t="n"/>
      <c r="M185" s="2575" t="n"/>
      <c r="N185" s="2575" t="n"/>
      <c r="O185" s="2575" t="n"/>
      <c r="P185" s="2575" t="n"/>
      <c r="Q185" s="2575" t="n"/>
      <c r="R185" s="2575" t="n"/>
      <c r="S185" s="2575" t="n"/>
      <c r="T185" s="2575" t="n"/>
      <c r="U185" s="2575" t="n"/>
      <c r="V185" s="2575" t="n"/>
      <c r="W185" s="2575" t="n"/>
      <c r="X185" s="2575" t="n"/>
      <c r="Y185" s="2575" t="n"/>
      <c r="AB185" s="3391" t="n"/>
      <c r="AC185" s="2579" t="n"/>
      <c r="AD185" s="1121" t="n"/>
      <c r="AE185" s="1121" t="n"/>
      <c r="AF185" s="1121" t="n"/>
    </row>
    <row r="186" hidden="1" outlineLevel="1" ht="19.15" customFormat="1" customHeight="1" s="500">
      <c r="C186" s="2574" t="n"/>
      <c r="D186" s="2580" t="n"/>
      <c r="E186" s="2580" t="n"/>
      <c r="F186" s="2580" t="n"/>
      <c r="G186" s="2580" t="n"/>
      <c r="H186" s="2581" t="n"/>
      <c r="I186" s="2582" t="n"/>
      <c r="J186" s="2583" t="n"/>
      <c r="K186" s="2583" t="n"/>
      <c r="L186" s="2583" t="n"/>
      <c r="M186" s="2583" t="n"/>
      <c r="N186" s="2583" t="n"/>
      <c r="O186" s="2583" t="n"/>
      <c r="P186" s="2583" t="n"/>
      <c r="Q186" s="2583" t="n"/>
      <c r="R186" s="2583" t="n"/>
      <c r="S186" s="2583" t="n"/>
      <c r="T186" s="2583" t="n"/>
      <c r="U186" s="2583" t="n"/>
      <c r="V186" s="2580" t="n"/>
      <c r="W186" s="2583" t="n"/>
      <c r="X186" s="2583" t="n"/>
      <c r="Y186" s="2580" t="n"/>
      <c r="AB186" s="2584" t="n"/>
      <c r="AC186" s="1121" t="n"/>
      <c r="AD186" s="1121" t="n"/>
      <c r="AE186" s="1121" t="n"/>
      <c r="AF186" s="1121" t="n"/>
      <c r="AG186" s="1121" t="n"/>
    </row>
    <row r="187" hidden="1" outlineLevel="1" customFormat="1" s="500">
      <c r="D187" s="1057" t="n"/>
      <c r="E187" s="1057" t="n"/>
      <c r="F187" s="501" t="n"/>
      <c r="G187" s="501" t="n"/>
      <c r="H187" s="2955" t="n"/>
      <c r="I187" s="1231" t="n"/>
      <c r="J187" s="3372" t="n"/>
      <c r="K187" s="3372" t="n"/>
      <c r="L187" s="3373" t="n"/>
      <c r="M187" s="2956" t="n"/>
      <c r="N187" s="2956" t="n"/>
      <c r="O187" s="2958" t="n"/>
      <c r="P187" s="3375" t="n"/>
      <c r="Q187" s="3375" t="n"/>
      <c r="R187" s="3375" t="n"/>
      <c r="S187" s="2958" t="n"/>
      <c r="T187" s="2958" t="n"/>
      <c r="U187" s="1231" t="n"/>
      <c r="V187" s="1845" t="n"/>
      <c r="W187" s="1235" t="n"/>
      <c r="X187" s="1539" t="n"/>
      <c r="Y187" s="1236" t="n"/>
      <c r="AB187" s="3377" t="n"/>
      <c r="AC187" s="2585" t="n"/>
      <c r="AD187" s="1237" t="n"/>
      <c r="AE187" s="790" t="n"/>
      <c r="AF187" s="2958" t="n"/>
      <c r="AG187" s="1543" t="n"/>
    </row>
    <row r="188" hidden="1" outlineLevel="1" customFormat="1" s="500">
      <c r="D188" s="1057" t="n"/>
      <c r="E188" s="1057" t="n"/>
      <c r="F188" s="501" t="n"/>
      <c r="G188" s="501" t="n"/>
      <c r="H188" s="2955" t="n"/>
      <c r="I188" s="1231" t="n"/>
      <c r="J188" s="3372" t="n"/>
      <c r="K188" s="3372" t="n"/>
      <c r="L188" s="3373" t="n"/>
      <c r="M188" s="2956" t="n"/>
      <c r="N188" s="2956" t="n"/>
      <c r="O188" s="2958" t="n"/>
      <c r="P188" s="3375" t="n"/>
      <c r="Q188" s="3375" t="n"/>
      <c r="R188" s="3375" t="n"/>
      <c r="S188" s="2958" t="n"/>
      <c r="T188" s="2958" t="n"/>
      <c r="U188" s="1231" t="n"/>
      <c r="V188" s="1845" t="n"/>
      <c r="W188" s="1235" t="n"/>
      <c r="X188" s="1539" t="n"/>
      <c r="Y188" s="1236" t="n"/>
      <c r="AB188" s="3377" t="n"/>
      <c r="AC188" s="2585" t="n"/>
      <c r="AD188" s="1237" t="n"/>
      <c r="AE188" s="790" t="n"/>
      <c r="AF188" s="2958" t="n"/>
      <c r="AG188" s="1543" t="n"/>
    </row>
    <row r="189" hidden="1" outlineLevel="1" customFormat="1" s="500">
      <c r="D189" s="1057" t="n"/>
      <c r="E189" s="2030" t="n"/>
      <c r="F189" s="501" t="n"/>
      <c r="G189" s="501" t="n"/>
      <c r="H189" s="2955" t="n"/>
      <c r="I189" s="1231" t="n"/>
      <c r="J189" s="3372" t="n"/>
      <c r="K189" s="3372" t="n"/>
      <c r="L189" s="3373" t="n"/>
      <c r="M189" s="2956" t="n"/>
      <c r="N189" s="2956" t="n"/>
      <c r="O189" s="2958" t="n"/>
      <c r="P189" s="3375" t="n"/>
      <c r="Q189" s="3375" t="n"/>
      <c r="R189" s="3375" t="n"/>
      <c r="S189" s="2958" t="n"/>
      <c r="T189" s="2958" t="n"/>
      <c r="U189" s="1231" t="n"/>
      <c r="V189" s="1845" t="n"/>
      <c r="W189" s="1235" t="n"/>
      <c r="X189" s="1539" t="n"/>
      <c r="Y189" s="1236" t="n"/>
      <c r="AB189" s="3377" t="n"/>
      <c r="AC189" s="2585" t="n"/>
      <c r="AD189" s="1237" t="n"/>
      <c r="AE189" s="790" t="n"/>
      <c r="AF189" s="2958" t="n"/>
      <c r="AG189" s="1543" t="n"/>
    </row>
    <row r="190" hidden="1" outlineLevel="1" customFormat="1" s="500">
      <c r="D190" s="1057" t="n"/>
      <c r="E190" s="1057" t="n"/>
      <c r="F190" s="501" t="n"/>
      <c r="G190" s="501" t="n"/>
      <c r="H190" s="2955" t="n"/>
      <c r="I190" s="1231" t="n"/>
      <c r="J190" s="3372" t="n"/>
      <c r="K190" s="3372" t="n"/>
      <c r="L190" s="3373" t="n"/>
      <c r="M190" s="2956" t="n"/>
      <c r="N190" s="2956" t="n"/>
      <c r="O190" s="2958" t="n"/>
      <c r="P190" s="3375" t="n"/>
      <c r="Q190" s="3375" t="n"/>
      <c r="R190" s="3375" t="n"/>
      <c r="S190" s="2958" t="n"/>
      <c r="T190" s="2958" t="n"/>
      <c r="U190" s="1231" t="n"/>
      <c r="V190" s="1845" t="n"/>
      <c r="W190" s="1235" t="n"/>
      <c r="X190" s="1539" t="n"/>
      <c r="Y190" s="1236" t="n"/>
      <c r="AB190" s="3377" t="n"/>
      <c r="AC190" s="2585" t="n"/>
      <c r="AD190" s="1237" t="n"/>
      <c r="AE190" s="790" t="n"/>
      <c r="AF190" s="2958" t="n"/>
      <c r="AG190" s="1543" t="n"/>
    </row>
    <row r="191" hidden="1" outlineLevel="1" customFormat="1" s="500">
      <c r="D191" s="1057" t="n"/>
      <c r="E191" s="2030" t="n"/>
      <c r="F191" s="501" t="n"/>
      <c r="G191" s="501" t="n"/>
      <c r="H191" s="2955" t="n"/>
      <c r="I191" s="1231" t="n"/>
      <c r="J191" s="3372" t="n"/>
      <c r="K191" s="3372" t="n"/>
      <c r="L191" s="3373" t="n"/>
      <c r="M191" s="2956" t="n"/>
      <c r="N191" s="2956" t="n"/>
      <c r="O191" s="2958" t="n"/>
      <c r="P191" s="3375" t="n"/>
      <c r="Q191" s="3375" t="n"/>
      <c r="R191" s="3375" t="n"/>
      <c r="S191" s="2958" t="n"/>
      <c r="T191" s="2958" t="n"/>
      <c r="U191" s="1231" t="n"/>
      <c r="V191" s="1845" t="n"/>
      <c r="W191" s="1235" t="n"/>
      <c r="X191" s="1539" t="n"/>
      <c r="Y191" s="1236" t="n"/>
      <c r="AB191" s="3377" t="n"/>
      <c r="AC191" s="2585" t="n"/>
      <c r="AD191" s="1237" t="n"/>
      <c r="AE191" s="790" t="n"/>
      <c r="AF191" s="2958" t="n"/>
      <c r="AG191" s="1543" t="n"/>
    </row>
    <row r="192" hidden="1" outlineLevel="1" s="2885">
      <c r="C192" s="789" t="n"/>
      <c r="D192" s="789" t="n"/>
      <c r="E192" s="789" t="n"/>
      <c r="F192" s="789" t="n"/>
      <c r="G192" s="789" t="n"/>
      <c r="H192" s="3392" t="n"/>
      <c r="I192" s="2587" t="n"/>
      <c r="J192" s="2588" t="n"/>
      <c r="K192" s="2588" t="n"/>
      <c r="L192" s="3393" t="n"/>
      <c r="M192" s="3394" t="n"/>
      <c r="N192" s="3394" t="n"/>
      <c r="O192" s="3395" t="n"/>
      <c r="P192" s="3396" t="n"/>
      <c r="Q192" s="3396" t="n"/>
      <c r="R192" s="3396" t="n"/>
      <c r="S192" s="3395" t="n"/>
      <c r="T192" s="3395" t="n"/>
      <c r="U192" s="2587" t="n"/>
      <c r="V192" s="789" t="n"/>
      <c r="W192" s="2587" t="n"/>
      <c r="X192" s="789" t="n"/>
      <c r="Y192" s="789" t="n"/>
      <c r="AB192" s="1833" t="n"/>
    </row>
    <row r="193" hidden="1" outlineLevel="1" s="2885">
      <c r="I193" s="762" t="n"/>
      <c r="V193" s="512" t="n"/>
      <c r="W193" s="513" t="n"/>
    </row>
    <row r="194" hidden="1" outlineLevel="1" s="2885">
      <c r="C194" s="789" t="n"/>
      <c r="D194" s="789" t="n"/>
      <c r="E194" s="789" t="n"/>
      <c r="F194" s="789" t="n"/>
      <c r="G194" s="789" t="n"/>
      <c r="H194" s="3392" t="n"/>
      <c r="I194" s="2587" t="n"/>
      <c r="J194" s="2588" t="n"/>
      <c r="K194" s="2588" t="n"/>
      <c r="L194" s="3397" t="n"/>
      <c r="M194" s="3395" t="n"/>
      <c r="N194" s="3395" t="n"/>
      <c r="O194" s="3395" t="n"/>
      <c r="P194" s="3395" t="n"/>
      <c r="Q194" s="3395" t="n"/>
      <c r="R194" s="3395" t="n"/>
      <c r="S194" s="3395" t="n"/>
      <c r="T194" s="789" t="n"/>
      <c r="U194" s="789" t="n"/>
      <c r="V194" s="2594" t="n"/>
      <c r="W194" s="2595" t="n"/>
      <c r="X194" s="789" t="n"/>
      <c r="Y194" s="789" t="n"/>
    </row>
    <row r="195" hidden="1" outlineLevel="1" s="2885">
      <c r="I195" s="762" t="n"/>
      <c r="V195" s="512" t="n"/>
      <c r="W195" s="513" t="n"/>
    </row>
    <row r="196" hidden="1" outlineLevel="1" s="2885">
      <c r="C196" s="789" t="n"/>
      <c r="D196" s="789" t="n"/>
      <c r="E196" s="789" t="n"/>
      <c r="F196" s="789" t="n"/>
      <c r="G196" s="789" t="n"/>
      <c r="H196" s="3392" t="n"/>
      <c r="I196" s="2587" t="n"/>
      <c r="J196" s="2588" t="n"/>
      <c r="K196" s="2588" t="n"/>
      <c r="L196" s="3397" t="n"/>
      <c r="M196" s="3395" t="n"/>
      <c r="N196" s="3395" t="n"/>
      <c r="O196" s="3395" t="n"/>
      <c r="P196" s="3395" t="n"/>
      <c r="Q196" s="3395" t="n"/>
      <c r="R196" s="3395" t="n"/>
      <c r="S196" s="3395" t="n"/>
      <c r="T196" s="789" t="n"/>
      <c r="U196" s="789" t="n"/>
      <c r="V196" s="2594" t="n"/>
      <c r="W196" s="2595" t="n"/>
      <c r="X196" s="789" t="n"/>
      <c r="Y196" s="789" t="n"/>
    </row>
    <row r="197" hidden="1" outlineLevel="1" s="2885"/>
    <row r="198" hidden="1" outlineLevel="1" ht="21" customFormat="1" customHeight="1" s="927">
      <c r="D198" s="926" t="n"/>
      <c r="E198" s="926" t="n"/>
      <c r="H198" s="1775" t="n"/>
      <c r="I198" s="1776" t="n"/>
      <c r="J198" s="1777" t="n"/>
      <c r="K198" s="1777" t="n"/>
      <c r="L198" s="1777" t="n"/>
      <c r="M198" s="1777" t="n"/>
      <c r="N198" s="1777" t="n"/>
      <c r="O198" s="1777" t="n"/>
      <c r="P198" s="3385" t="n"/>
      <c r="Q198" s="3385" t="n"/>
      <c r="R198" s="1777" t="n"/>
      <c r="U198" s="928" t="n"/>
      <c r="W198" s="928" t="n"/>
    </row>
    <row r="199" hidden="1" outlineLevel="1" ht="21" customFormat="1" customHeight="1" s="927">
      <c r="D199" s="926" t="n"/>
      <c r="E199" s="926" t="n"/>
      <c r="H199" s="1777" t="n"/>
      <c r="I199" s="1777" t="n"/>
      <c r="J199" s="1777" t="n"/>
      <c r="K199" s="1777" t="n"/>
      <c r="L199" s="1777" t="n"/>
      <c r="M199" s="3386" t="n"/>
      <c r="N199" s="1777" t="n"/>
      <c r="P199" s="3387" t="n"/>
      <c r="U199" s="928" t="n"/>
      <c r="W199" s="928" t="n"/>
    </row>
    <row r="200" hidden="1" outlineLevel="1" s="2885">
      <c r="H200" s="1775" t="n"/>
      <c r="I200" s="1776" t="n"/>
      <c r="N200" s="3388" t="n"/>
    </row>
    <row r="201" hidden="1" outlineLevel="1" s="2885"/>
    <row r="202" hidden="1" outlineLevel="1" ht="19.5" customHeight="1" s="2885">
      <c r="C202" s="2568" t="n"/>
      <c r="D202" s="2568" t="n"/>
      <c r="E202" s="2568" t="n"/>
      <c r="F202" s="2568" t="n"/>
      <c r="G202" s="2568" t="n"/>
      <c r="H202" s="2569" t="n"/>
      <c r="I202" s="2570" t="n"/>
      <c r="J202" s="2568" t="n"/>
      <c r="K202" s="2568" t="n"/>
      <c r="L202" s="2568" t="n"/>
      <c r="M202" s="2568" t="n"/>
      <c r="N202" s="2568" t="n"/>
      <c r="O202" s="2568" t="n"/>
      <c r="P202" s="2568" t="n"/>
      <c r="Q202" s="2568" t="n"/>
      <c r="R202" s="2568" t="n"/>
      <c r="S202" s="2568" t="n"/>
      <c r="T202" s="2568" t="n"/>
      <c r="U202" s="925" t="n"/>
      <c r="V202" s="2571" t="n"/>
      <c r="W202" s="925" t="n"/>
      <c r="X202" s="2572" t="n"/>
      <c r="Y202" s="2948" t="n"/>
      <c r="Z202" s="2948" t="n"/>
      <c r="AB202" s="3311" t="n"/>
    </row>
    <row r="203" hidden="1" outlineLevel="1" s="2885">
      <c r="AB203" s="1603" t="n"/>
    </row>
    <row r="204" hidden="1" outlineLevel="1" ht="19.15" customFormat="1" customHeight="1" s="500">
      <c r="C204" s="2574" t="n"/>
      <c r="D204" s="2575" t="n"/>
      <c r="E204" s="2575" t="n"/>
      <c r="F204" s="2575" t="n"/>
      <c r="G204" s="2575" t="n"/>
      <c r="H204" s="2576" t="n"/>
      <c r="I204" s="2577" t="n"/>
      <c r="J204" s="2575" t="n"/>
      <c r="K204" s="2575" t="n"/>
      <c r="L204" s="2575" t="n"/>
      <c r="M204" s="2575" t="n"/>
      <c r="N204" s="2575" t="n"/>
      <c r="O204" s="2575" t="n"/>
      <c r="P204" s="2575" t="n"/>
      <c r="Q204" s="2575" t="n"/>
      <c r="R204" s="2575" t="n"/>
      <c r="S204" s="2575" t="n"/>
      <c r="T204" s="2575" t="n"/>
      <c r="U204" s="2575" t="n"/>
      <c r="V204" s="2575" t="n"/>
      <c r="W204" s="2575" t="n"/>
      <c r="X204" s="2575" t="n"/>
      <c r="Y204" s="2575" t="n"/>
      <c r="AB204" s="3391" t="n"/>
      <c r="AC204" s="2579" t="n"/>
      <c r="AD204" s="1121" t="n"/>
      <c r="AE204" s="1121" t="n"/>
      <c r="AF204" s="1121" t="n"/>
    </row>
    <row r="205" hidden="1" outlineLevel="1" ht="19.15" customFormat="1" customHeight="1" s="500">
      <c r="C205" s="2574" t="n"/>
      <c r="D205" s="2580" t="n"/>
      <c r="E205" s="2580" t="n"/>
      <c r="F205" s="2580" t="n"/>
      <c r="G205" s="2580" t="n"/>
      <c r="H205" s="2581" t="n"/>
      <c r="I205" s="2582" t="n"/>
      <c r="J205" s="2583" t="n"/>
      <c r="K205" s="2583" t="n"/>
      <c r="L205" s="2583" t="n"/>
      <c r="M205" s="2583" t="n"/>
      <c r="N205" s="2583" t="n"/>
      <c r="O205" s="2583" t="n"/>
      <c r="P205" s="2583" t="n"/>
      <c r="Q205" s="2583" t="n"/>
      <c r="R205" s="2583" t="n"/>
      <c r="S205" s="2583" t="n"/>
      <c r="T205" s="2583" t="n"/>
      <c r="U205" s="2583" t="n"/>
      <c r="V205" s="2580" t="n"/>
      <c r="W205" s="2583" t="n"/>
      <c r="X205" s="2583" t="n"/>
      <c r="Y205" s="2580" t="n"/>
      <c r="AB205" s="2584" t="n"/>
      <c r="AC205" s="1121" t="n"/>
      <c r="AD205" s="1121" t="n"/>
      <c r="AE205" s="1121" t="n"/>
      <c r="AF205" s="1121" t="n"/>
      <c r="AG205" s="1121" t="n"/>
    </row>
    <row r="206" hidden="1" outlineLevel="1" customFormat="1" s="500">
      <c r="D206" s="1057" t="n"/>
      <c r="E206" s="1057" t="n"/>
      <c r="F206" s="501" t="n"/>
      <c r="G206" s="501" t="n"/>
      <c r="H206" s="2955" t="n"/>
      <c r="I206" s="1231" t="n"/>
      <c r="J206" s="3372" t="n"/>
      <c r="K206" s="3372" t="n"/>
      <c r="L206" s="3373" t="n"/>
      <c r="M206" s="2956" t="n"/>
      <c r="N206" s="2956" t="n"/>
      <c r="O206" s="2958" t="n"/>
      <c r="P206" s="3375" t="n"/>
      <c r="Q206" s="3375" t="n"/>
      <c r="R206" s="3375" t="n"/>
      <c r="S206" s="2958" t="n"/>
      <c r="T206" s="2958" t="n"/>
      <c r="U206" s="1231" t="n"/>
      <c r="V206" s="1845" t="n"/>
      <c r="W206" s="1235" t="n"/>
      <c r="X206" s="1539" t="n"/>
      <c r="Y206" s="1236" t="n"/>
      <c r="AB206" s="3377" t="n"/>
      <c r="AC206" s="2585" t="n"/>
      <c r="AD206" s="1237" t="n"/>
      <c r="AE206" s="790" t="n"/>
      <c r="AF206" s="2958" t="n"/>
      <c r="AG206" s="1543" t="n"/>
    </row>
    <row r="207" hidden="1" outlineLevel="1" customFormat="1" s="500">
      <c r="D207" s="1057" t="n"/>
      <c r="E207" s="1057" t="n"/>
      <c r="F207" s="501" t="n"/>
      <c r="G207" s="501" t="n"/>
      <c r="H207" s="2955" t="n"/>
      <c r="I207" s="1231" t="n"/>
      <c r="J207" s="3372" t="n"/>
      <c r="K207" s="3372" t="n"/>
      <c r="L207" s="3373" t="n"/>
      <c r="M207" s="2956" t="n"/>
      <c r="N207" s="2956" t="n"/>
      <c r="O207" s="2958" t="n"/>
      <c r="P207" s="3375" t="n"/>
      <c r="Q207" s="3375" t="n"/>
      <c r="R207" s="3375" t="n"/>
      <c r="S207" s="2958" t="n"/>
      <c r="T207" s="2958" t="n"/>
      <c r="U207" s="1231" t="n"/>
      <c r="V207" s="1845" t="n"/>
      <c r="W207" s="1235" t="n"/>
      <c r="X207" s="1539" t="n"/>
      <c r="Y207" s="1236" t="n"/>
      <c r="AB207" s="3377" t="n"/>
      <c r="AC207" s="2585" t="n"/>
      <c r="AD207" s="1237" t="n"/>
      <c r="AE207" s="790" t="n"/>
      <c r="AF207" s="2958" t="n"/>
      <c r="AG207" s="1543" t="n"/>
    </row>
    <row r="208" hidden="1" outlineLevel="1" customFormat="1" s="500">
      <c r="D208" s="1057" t="n"/>
      <c r="E208" s="2030" t="n"/>
      <c r="F208" s="501" t="n"/>
      <c r="G208" s="501" t="n"/>
      <c r="H208" s="2955" t="n"/>
      <c r="I208" s="1231" t="n"/>
      <c r="J208" s="3372" t="n"/>
      <c r="K208" s="3372" t="n"/>
      <c r="L208" s="3373" t="n"/>
      <c r="M208" s="2956" t="n"/>
      <c r="N208" s="2956" t="n"/>
      <c r="O208" s="2958" t="n"/>
      <c r="P208" s="3375" t="n"/>
      <c r="Q208" s="3375" t="n"/>
      <c r="R208" s="3375" t="n"/>
      <c r="S208" s="2958" t="n"/>
      <c r="T208" s="2958" t="n"/>
      <c r="U208" s="1231" t="n"/>
      <c r="V208" s="1845" t="n"/>
      <c r="W208" s="1235" t="n"/>
      <c r="X208" s="1539" t="n"/>
      <c r="Y208" s="1236" t="n"/>
      <c r="AB208" s="3377" t="n"/>
      <c r="AC208" s="2585" t="n"/>
      <c r="AD208" s="1237" t="n"/>
      <c r="AE208" s="790" t="n"/>
      <c r="AF208" s="2958" t="n"/>
      <c r="AG208" s="1543" t="n"/>
    </row>
    <row r="209" hidden="1" outlineLevel="1" s="2885">
      <c r="C209" s="789" t="n"/>
      <c r="D209" s="789" t="n"/>
      <c r="E209" s="789" t="n"/>
      <c r="F209" s="789" t="n"/>
      <c r="G209" s="789" t="n"/>
      <c r="H209" s="3392" t="n"/>
      <c r="I209" s="2587" t="n"/>
      <c r="J209" s="2588" t="n"/>
      <c r="K209" s="2588" t="n"/>
      <c r="L209" s="3393" t="n"/>
      <c r="M209" s="3394" t="n"/>
      <c r="N209" s="3394" t="n"/>
      <c r="O209" s="3395" t="n"/>
      <c r="P209" s="3396" t="n"/>
      <c r="Q209" s="3396" t="n"/>
      <c r="R209" s="3396" t="n"/>
      <c r="S209" s="3395" t="n"/>
      <c r="T209" s="3395" t="n"/>
      <c r="U209" s="2587" t="n"/>
      <c r="V209" s="789" t="n"/>
      <c r="W209" s="2587" t="n"/>
      <c r="X209" s="789" t="n"/>
      <c r="Y209" s="789" t="n"/>
      <c r="AB209" s="1833" t="n"/>
    </row>
    <row r="210" hidden="1" outlineLevel="1" s="2885">
      <c r="I210" s="762" t="n"/>
      <c r="V210" s="512" t="n"/>
      <c r="W210" s="513" t="n"/>
    </row>
    <row r="211" hidden="1" outlineLevel="1" s="2885">
      <c r="C211" s="789" t="n"/>
      <c r="D211" s="789" t="n"/>
      <c r="E211" s="789" t="n"/>
      <c r="F211" s="789" t="n"/>
      <c r="G211" s="789" t="n"/>
      <c r="H211" s="3392" t="n"/>
      <c r="I211" s="2587" t="n"/>
      <c r="J211" s="2588" t="n"/>
      <c r="K211" s="2588" t="n"/>
      <c r="L211" s="3397" t="n"/>
      <c r="M211" s="3395" t="n"/>
      <c r="N211" s="3395" t="n"/>
      <c r="O211" s="3395" t="n"/>
      <c r="P211" s="3395" t="n"/>
      <c r="Q211" s="3395" t="n"/>
      <c r="R211" s="3395" t="n"/>
      <c r="S211" s="3395" t="n"/>
      <c r="T211" s="789" t="n"/>
      <c r="U211" s="789" t="n"/>
      <c r="V211" s="2594" t="n"/>
      <c r="W211" s="2595" t="n"/>
      <c r="X211" s="789" t="n"/>
      <c r="Y211" s="789" t="n"/>
    </row>
    <row r="212" hidden="1" outlineLevel="1" s="2885">
      <c r="I212" s="762" t="n"/>
      <c r="V212" s="512" t="n"/>
      <c r="W212" s="513" t="n"/>
    </row>
    <row r="213" hidden="1" outlineLevel="1" s="2885">
      <c r="C213" s="789" t="n"/>
      <c r="D213" s="789" t="n"/>
      <c r="E213" s="789" t="n"/>
      <c r="F213" s="789" t="n"/>
      <c r="G213" s="789" t="n"/>
      <c r="H213" s="3392" t="n"/>
      <c r="I213" s="2587" t="n"/>
      <c r="J213" s="2588" t="n"/>
      <c r="K213" s="2588" t="n"/>
      <c r="L213" s="3397" t="n"/>
      <c r="M213" s="3395" t="n"/>
      <c r="N213" s="3395" t="n"/>
      <c r="O213" s="3395" t="n"/>
      <c r="P213" s="3395" t="n"/>
      <c r="Q213" s="3395" t="n"/>
      <c r="R213" s="3395" t="n"/>
      <c r="S213" s="3395" t="n"/>
      <c r="T213" s="789" t="n"/>
      <c r="U213" s="789" t="n"/>
      <c r="V213" s="2594" t="n"/>
      <c r="W213" s="2595" t="n"/>
      <c r="X213" s="789" t="n"/>
      <c r="Y213" s="789" t="n"/>
    </row>
    <row r="214" hidden="1" outlineLevel="1" s="2885"/>
    <row r="215" hidden="1" outlineLevel="1" ht="21" customFormat="1" customHeight="1" s="927">
      <c r="D215" s="926" t="n"/>
      <c r="E215" s="926" t="n"/>
      <c r="H215" s="1775" t="n"/>
      <c r="I215" s="1776" t="n"/>
      <c r="J215" s="1777" t="n"/>
      <c r="K215" s="1777" t="n"/>
      <c r="L215" s="1777" t="n"/>
      <c r="M215" s="1777" t="n"/>
      <c r="N215" s="1777" t="n"/>
      <c r="O215" s="1777" t="n"/>
      <c r="P215" s="3385" t="n"/>
      <c r="Q215" s="3385" t="n"/>
      <c r="R215" s="1777" t="n"/>
      <c r="U215" s="928" t="n"/>
      <c r="W215" s="928" t="n"/>
    </row>
    <row r="216" hidden="1" outlineLevel="1" ht="21" customFormat="1" customHeight="1" s="927">
      <c r="D216" s="926" t="n"/>
      <c r="E216" s="926" t="n"/>
      <c r="H216" s="1777" t="n"/>
      <c r="I216" s="1777" t="n"/>
      <c r="J216" s="1777" t="n"/>
      <c r="K216" s="1777" t="n"/>
      <c r="L216" s="1777" t="n"/>
      <c r="M216" s="3386" t="n"/>
      <c r="N216" s="1777" t="n"/>
      <c r="P216" s="3387" t="n"/>
      <c r="U216" s="928" t="n"/>
      <c r="W216" s="928" t="n"/>
    </row>
    <row r="217" hidden="1" outlineLevel="1" s="2885">
      <c r="H217" s="1775" t="n"/>
      <c r="I217" s="1776" t="n"/>
      <c r="N217" s="3388" t="n"/>
    </row>
    <row r="218" collapsed="1" s="2885"/>
  </sheetData>
  <autoFilter ref="D6:Y13"/>
  <conditionalFormatting sqref="C7:Y12 C30:Y31 C48:Y71 C88:Y88 C104:Y107 C142:Y142 C187:Y191 C206:Y208">
    <cfRule type="expression" priority="47" dxfId="5">
      <formula>$AD7=FALSE</formula>
    </cfRule>
  </conditionalFormatting>
  <conditionalFormatting sqref="C121:Y127">
    <cfRule type="expression" priority="16" dxfId="5">
      <formula>$AD121=FALSE</formula>
    </cfRule>
  </conditionalFormatting>
  <conditionalFormatting sqref="C157:Y157">
    <cfRule type="expression" priority="12" dxfId="5">
      <formula>$AD157=FALSE</formula>
    </cfRule>
  </conditionalFormatting>
  <conditionalFormatting sqref="C171:Y172">
    <cfRule type="expression" priority="8" dxfId="5">
      <formula>$AD171=FALSE</formula>
    </cfRule>
  </conditionalFormatting>
  <conditionalFormatting sqref="U7:W12">
    <cfRule type="cellIs" priority="48" operator="lessThan" dxfId="21">
      <formula>0</formula>
    </cfRule>
  </conditionalFormatting>
  <conditionalFormatting sqref="U30:W31">
    <cfRule type="cellIs" priority="22" operator="lessThan" dxfId="21">
      <formula>0</formula>
    </cfRule>
  </conditionalFormatting>
  <conditionalFormatting sqref="U48:W71">
    <cfRule type="cellIs" priority="2" operator="lessThan" dxfId="21">
      <formula>0</formula>
    </cfRule>
  </conditionalFormatting>
  <conditionalFormatting sqref="U88:W88">
    <cfRule type="cellIs" priority="19" operator="lessThan" dxfId="21">
      <formula>0</formula>
    </cfRule>
  </conditionalFormatting>
  <conditionalFormatting sqref="U104:W107">
    <cfRule type="cellIs" priority="17" operator="lessThan" dxfId="21">
      <formula>0</formula>
    </cfRule>
  </conditionalFormatting>
  <conditionalFormatting sqref="U121:W127">
    <cfRule type="cellIs" priority="15" operator="lessThan" dxfId="21">
      <formula>0</formula>
    </cfRule>
  </conditionalFormatting>
  <conditionalFormatting sqref="U142:W142">
    <cfRule type="cellIs" priority="13" operator="lessThan" dxfId="21">
      <formula>0</formula>
    </cfRule>
  </conditionalFormatting>
  <conditionalFormatting sqref="U157:W157">
    <cfRule type="cellIs" priority="11" operator="lessThan" dxfId="21">
      <formula>0</formula>
    </cfRule>
  </conditionalFormatting>
  <conditionalFormatting sqref="U171:W172">
    <cfRule type="cellIs" priority="7" operator="lessThan" dxfId="21">
      <formula>0</formula>
    </cfRule>
  </conditionalFormatting>
  <conditionalFormatting sqref="U187:W191">
    <cfRule type="cellIs" priority="5" operator="lessThan" dxfId="21">
      <formula>0</formula>
    </cfRule>
  </conditionalFormatting>
  <conditionalFormatting sqref="U206:W208">
    <cfRule type="cellIs" priority="3" operator="lessThan" dxfId="21">
      <formula>0</formula>
    </cfRule>
  </conditionalFormatting>
  <printOptions horizontalCentered="1"/>
  <pageMargins left="0.3" right="0.3" top="0.35" bottom="0.25" header="0.5" footer="0.5"/>
  <pageSetup orientation="landscape" scale="54" fitToHeight="0" horizontalDpi="200" verticalDpi="200"/>
</worksheet>
</file>

<file path=xl/worksheets/sheet31.xml><?xml version="1.0" encoding="utf-8"?>
<worksheet xmlns="http://schemas.openxmlformats.org/spreadsheetml/2006/main">
  <sheetPr codeName="Sheet23">
    <tabColor theme="9" tint="-0.499984740745262"/>
    <outlinePr summaryBelow="1" summaryRight="1"/>
    <pageSetUpPr fitToPage="1"/>
  </sheetPr>
  <dimension ref="A1:AA44"/>
  <sheetViews>
    <sheetView showGridLines="0" view="pageBreakPreview" topLeftCell="C5" zoomScale="115" zoomScaleNormal="100" zoomScaleSheetLayoutView="115" workbookViewId="0">
      <selection activeCell="L57" sqref="L57"/>
    </sheetView>
  </sheetViews>
  <sheetFormatPr baseColWidth="8" defaultColWidth="8.46484375" defaultRowHeight="14.25" outlineLevelRow="1"/>
  <cols>
    <col width="0.46484375" customWidth="1" style="2885" min="1" max="3"/>
    <col hidden="1" outlineLevel="1" width="18" customWidth="1" style="2885" min="4" max="4"/>
    <col collapsed="1" width="12.1328125" bestFit="1" customWidth="1" style="2885" min="5" max="5"/>
    <col width="10.19921875" bestFit="1" customWidth="1" style="2885" min="6" max="6"/>
    <col width="16.46484375" customWidth="1" style="2885" min="7" max="7"/>
    <col width="12.46484375" customWidth="1" style="2885" min="8" max="9"/>
    <col width="11.1328125" bestFit="1" customWidth="1" style="2885" min="10" max="10"/>
    <col width="11.46484375" customWidth="1" style="2885" min="12" max="12"/>
    <col width="10.46484375" bestFit="1" customWidth="1" style="2885" min="13" max="13"/>
    <col width="8.46484375" customWidth="1" style="2885" min="14" max="15"/>
    <col width="0.46484375" customWidth="1" style="2885" min="16" max="16"/>
    <col width="17" bestFit="1" customWidth="1" style="2885" min="17" max="17"/>
    <col width="10.46484375" bestFit="1" customWidth="1" style="2885" min="18" max="18"/>
    <col width="0.46484375" customWidth="1" style="2885" min="19" max="19"/>
    <col hidden="1" outlineLevel="1" width="8.46484375" customWidth="1" style="2885" min="22" max="22"/>
    <col collapsed="1" width="9.46484375" customWidth="1" style="2885" min="23" max="23"/>
  </cols>
  <sheetData>
    <row r="1" ht="4.35" customHeight="1" s="2885">
      <c r="A1" t="inlineStr">
        <is>
          <t>f</t>
        </is>
      </c>
    </row>
    <row r="2" ht="4.35" customHeight="1" s="2885"/>
    <row r="3" ht="19.9" customHeight="1" s="2885" thickBot="1">
      <c r="C3" s="497" t="inlineStr">
        <is>
          <t>LEASE UP SCHEDULE (Jul 2026) - N/A, no vacancy as of Analysis Date</t>
        </is>
      </c>
      <c r="D3" s="497" t="n"/>
      <c r="E3" s="497" t="n"/>
      <c r="F3" s="497" t="n"/>
      <c r="G3" s="497" t="n"/>
      <c r="H3" s="497" t="n"/>
      <c r="I3" s="497" t="n"/>
      <c r="J3" s="497" t="n"/>
      <c r="K3" s="497" t="n"/>
      <c r="L3" s="497" t="n"/>
      <c r="M3" s="497" t="n"/>
      <c r="N3" s="497" t="n"/>
      <c r="O3" s="967">
        <f>Global!$G$7</f>
        <v/>
      </c>
      <c r="P3" s="225" t="n"/>
      <c r="R3" s="2949">
        <f>'Rent Roll-Detailed'!$H$65</f>
        <v/>
      </c>
    </row>
    <row r="4" ht="20.1" customHeight="1" s="2885" thickTop="1"/>
    <row r="5" ht="25.35" customHeight="1" s="2885">
      <c r="C5" s="27" t="n"/>
      <c r="D5" s="1550" t="inlineStr">
        <is>
          <t>Suite</t>
        </is>
      </c>
      <c r="E5" s="28" t="inlineStr">
        <is>
          <t>Tenant</t>
        </is>
      </c>
      <c r="F5" s="29" t="inlineStr">
        <is>
          <t>SF</t>
        </is>
      </c>
      <c r="G5" s="29" t="inlineStr">
        <is>
          <t>Available Date</t>
        </is>
      </c>
      <c r="H5" s="29" t="inlineStr">
        <is>
          <t>Commences</t>
        </is>
      </c>
      <c r="I5" s="29" t="inlineStr">
        <is>
          <t>Term (Mos.)</t>
        </is>
      </c>
      <c r="J5" s="29" t="inlineStr">
        <is>
          <t>Rent PSF</t>
        </is>
      </c>
      <c r="K5" s="29" t="inlineStr">
        <is>
          <t>Ann. Inc.</t>
        </is>
      </c>
      <c r="L5" s="29" t="inlineStr">
        <is>
          <t>Reimb.</t>
        </is>
      </c>
      <c r="M5" s="29" t="inlineStr">
        <is>
          <t>Free (Mos.)</t>
        </is>
      </c>
      <c r="N5" s="29" t="inlineStr">
        <is>
          <t>TI</t>
        </is>
      </c>
      <c r="O5" s="29" t="inlineStr">
        <is>
          <t>LC</t>
        </is>
      </c>
      <c r="Q5" s="26" t="n"/>
      <c r="V5" s="1121" t="inlineStr">
        <is>
          <t>ISODD?</t>
        </is>
      </c>
      <c r="Y5" s="1530" t="n"/>
      <c r="Z5" s="1530" t="n"/>
      <c r="AA5" s="1530" t="n"/>
    </row>
    <row r="6" ht="20.25" customHeight="1" s="2885">
      <c r="C6" s="1098" t="n"/>
      <c r="D6" s="2455" t="inlineStr">
        <is>
          <t>No vacant suites - 1603 Ridgeside is 100% leased (4/4 suites, 4,896 SF) as of the 7/1/2026 Analysis Date.</t>
        </is>
      </c>
      <c r="E6" s="2567" t="n"/>
      <c r="F6" s="2676" t="n"/>
      <c r="G6" s="1100" t="n"/>
      <c r="H6" s="2548" t="n"/>
      <c r="I6" s="2680" t="n"/>
      <c r="J6" s="3399" t="n"/>
      <c r="K6" s="1146" t="n"/>
      <c r="L6" s="1123" t="n"/>
      <c r="M6" s="1122" t="n"/>
      <c r="N6" s="3400" t="n"/>
      <c r="O6" s="2678" t="n"/>
      <c r="Q6" s="3401" t="n"/>
      <c r="R6" s="3402" t="n"/>
      <c r="V6" s="1237" t="n"/>
      <c r="Y6" s="3361" t="n"/>
      <c r="Z6" s="3361" t="n"/>
      <c r="AA6" s="3361" t="n"/>
    </row>
    <row r="7" hidden="1" ht="20.25" customHeight="1" s="2885">
      <c r="C7" s="1098" t="n"/>
      <c r="D7" s="2455" t="n"/>
      <c r="E7" s="1099" t="n"/>
      <c r="F7" s="2676" t="n"/>
      <c r="G7" s="1100" t="n"/>
      <c r="H7" s="1100" t="n"/>
      <c r="I7" s="1122" t="n"/>
      <c r="J7" s="3399" t="n"/>
      <c r="K7" s="1146" t="n"/>
      <c r="L7" s="1123" t="n"/>
      <c r="M7" s="1122" t="n"/>
      <c r="N7" s="3399" t="n"/>
      <c r="O7" s="2678" t="n"/>
      <c r="Q7" s="3401" t="n"/>
      <c r="R7" s="3402" t="n"/>
      <c r="V7" s="1237" t="n"/>
      <c r="Y7" s="3361" t="n"/>
      <c r="Z7" s="3361" t="n"/>
      <c r="AA7" s="3361" t="n"/>
    </row>
    <row r="8" hidden="1" ht="20.25" customHeight="1" s="2885">
      <c r="C8" s="1098" t="n"/>
      <c r="D8" s="2455" t="n"/>
      <c r="E8" s="1099" t="n"/>
      <c r="F8" s="2676" t="n"/>
      <c r="G8" s="1100" t="n"/>
      <c r="H8" s="1100" t="n"/>
      <c r="I8" s="1122" t="n"/>
      <c r="J8" s="3399" t="n"/>
      <c r="K8" s="1146" t="n"/>
      <c r="L8" s="1123" t="n"/>
      <c r="M8" s="1122" t="n"/>
      <c r="N8" s="3399" t="n"/>
      <c r="O8" s="2678" t="n"/>
      <c r="Q8" s="3401" t="n"/>
      <c r="R8" s="3403" t="n"/>
      <c r="V8" s="1237" t="n"/>
      <c r="Y8" s="3361" t="n"/>
      <c r="Z8" s="3361" t="n"/>
      <c r="AA8" s="3361" t="n"/>
    </row>
    <row r="9" hidden="1" ht="20.25" customHeight="1" s="2885">
      <c r="C9" s="1098" t="n"/>
      <c r="D9" s="2455" t="n"/>
      <c r="E9" s="1099" t="n"/>
      <c r="F9" s="2676" t="n"/>
      <c r="G9" s="1100" t="n"/>
      <c r="H9" s="1100" t="n"/>
      <c r="I9" s="1122" t="n"/>
      <c r="J9" s="3399" t="n"/>
      <c r="K9" s="1146" t="n"/>
      <c r="L9" s="1123" t="n"/>
      <c r="M9" s="1122" t="n"/>
      <c r="N9" s="3399" t="n"/>
      <c r="O9" s="2678" t="n"/>
      <c r="Q9" s="3401" t="n"/>
      <c r="R9" s="3403" t="n"/>
      <c r="V9" s="1237" t="n"/>
      <c r="Y9" s="3361" t="n"/>
      <c r="Z9" s="3361" t="n"/>
      <c r="AA9" s="3361" t="n"/>
    </row>
    <row r="10" hidden="1" ht="20.25" customHeight="1" s="2885">
      <c r="C10" s="26" t="n"/>
      <c r="D10" s="2455" t="n"/>
      <c r="E10" s="1099" t="n"/>
      <c r="F10" s="2676" t="n"/>
      <c r="G10" s="1100" t="n"/>
      <c r="H10" s="1100" t="n"/>
      <c r="I10" s="1122" t="n"/>
      <c r="J10" s="3399" t="n"/>
      <c r="K10" s="1146" t="n"/>
      <c r="L10" s="1123" t="n"/>
      <c r="M10" s="1122" t="n"/>
      <c r="N10" s="3399" t="n"/>
      <c r="O10" s="2678" t="n"/>
      <c r="Q10" s="3401" t="n"/>
      <c r="V10" s="1237" t="n"/>
    </row>
    <row r="11" hidden="1" ht="20.25" customHeight="1" s="2885">
      <c r="C11" s="1098" t="n"/>
      <c r="D11" s="2455" t="n"/>
      <c r="E11" s="1099" t="n"/>
      <c r="F11" s="2676" t="n"/>
      <c r="G11" s="1100" t="n"/>
      <c r="H11" s="2548" t="n"/>
      <c r="I11" s="1122" t="n"/>
      <c r="J11" s="3399" t="n"/>
      <c r="K11" s="1146" t="n"/>
      <c r="L11" s="1123" t="n"/>
      <c r="M11" s="1122" t="n"/>
      <c r="N11" s="3400" t="n"/>
      <c r="O11" s="2678" t="n"/>
      <c r="Q11" s="3401" t="n"/>
      <c r="R11" s="3403" t="n"/>
      <c r="V11" s="1237" t="n"/>
      <c r="Y11" s="3361" t="n"/>
      <c r="Z11" s="3361" t="n"/>
      <c r="AA11" s="3361" t="n"/>
    </row>
    <row r="12" hidden="1" s="2885">
      <c r="C12" s="26" t="n"/>
      <c r="D12" s="2455" t="n"/>
      <c r="E12" s="193" t="n"/>
      <c r="F12" s="2676" t="n"/>
      <c r="G12" s="1100" t="n"/>
      <c r="H12" s="1100" t="n"/>
      <c r="I12" s="1122" t="n"/>
      <c r="J12" s="3399" t="n"/>
      <c r="K12" s="1146" t="n"/>
      <c r="L12" s="1123" t="n"/>
      <c r="M12" s="1122" t="n"/>
      <c r="N12" s="3399" t="n"/>
      <c r="O12" s="2678" t="n"/>
      <c r="Q12" s="3401" t="n"/>
      <c r="V12" s="1237" t="n"/>
    </row>
    <row r="13" hidden="1" s="2885">
      <c r="C13" s="1098" t="n"/>
      <c r="D13" s="2455" t="n"/>
      <c r="E13" s="1099" t="n"/>
      <c r="F13" s="2676" t="n"/>
      <c r="G13" s="1100" t="n"/>
      <c r="H13" s="1100" t="n"/>
      <c r="I13" s="1122" t="n"/>
      <c r="J13" s="3399" t="n"/>
      <c r="K13" s="1146" t="n"/>
      <c r="L13" s="1123" t="n"/>
      <c r="M13" s="1122" t="n"/>
      <c r="N13" s="3399" t="n"/>
      <c r="O13" s="2678" t="n"/>
      <c r="Q13" s="3401" t="n"/>
      <c r="R13" s="3403" t="n"/>
      <c r="V13" s="1237" t="n"/>
      <c r="Y13" s="3361" t="n"/>
      <c r="Z13" s="3361" t="n"/>
      <c r="AA13" s="3361" t="n"/>
    </row>
    <row r="14">
      <c r="C14" s="1551" t="inlineStr">
        <is>
          <t>Total/Wtd. Avg.</t>
        </is>
      </c>
      <c r="D14" s="1551" t="n"/>
      <c r="E14" s="1552" t="n"/>
      <c r="F14" s="2677" t="inlineStr">
        <is>
          <t>N/A</t>
        </is>
      </c>
      <c r="G14" s="1554" t="inlineStr">
        <is>
          <t>No vacancy to stabilize:</t>
        </is>
      </c>
      <c r="H14" s="1555" t="inlineStr">
        <is>
          <t>N/A</t>
        </is>
      </c>
      <c r="I14" s="1556" t="inlineStr">
        <is>
          <t>N/A</t>
        </is>
      </c>
      <c r="J14" s="3404" t="inlineStr">
        <is>
          <t>N/A</t>
        </is>
      </c>
      <c r="K14" s="1558" t="inlineStr">
        <is>
          <t>N/A</t>
        </is>
      </c>
      <c r="L14" s="1554" t="n"/>
      <c r="M14" s="1556" t="inlineStr">
        <is>
          <t>N/A</t>
        </is>
      </c>
      <c r="N14" s="3404" t="inlineStr">
        <is>
          <t>N/A</t>
        </is>
      </c>
      <c r="O14" s="2679" t="inlineStr">
        <is>
          <t>N/A</t>
        </is>
      </c>
      <c r="Q14" s="26" t="n"/>
    </row>
    <row r="15" hidden="1" outlineLevel="1" s="2885">
      <c r="C15" s="26" t="n"/>
      <c r="D15" s="171" t="n"/>
      <c r="E15" s="26" t="n"/>
      <c r="F15" s="194" t="n"/>
      <c r="G15" s="194" t="n"/>
      <c r="H15" s="195" t="n"/>
      <c r="I15" s="3405" t="n"/>
      <c r="J15" s="3405" t="n"/>
      <c r="K15" s="174" t="n"/>
      <c r="L15" s="172" t="n"/>
      <c r="M15" s="3406" t="n"/>
      <c r="N15" s="3405" t="n"/>
      <c r="O15" s="174" t="n"/>
      <c r="Q15" s="26" t="n"/>
    </row>
    <row r="16" hidden="1" outlineLevel="1" s="2885">
      <c r="C16" s="26" t="n"/>
      <c r="D16" s="171" t="n"/>
      <c r="E16" s="26" t="n"/>
      <c r="F16" s="194" t="n"/>
      <c r="G16" s="194" t="n"/>
      <c r="H16" s="195" t="n"/>
      <c r="I16" s="3405" t="n"/>
      <c r="J16" s="3405" t="n"/>
      <c r="K16" s="174" t="n"/>
      <c r="L16" s="172" t="n"/>
      <c r="M16" s="3406" t="n"/>
      <c r="N16" s="3405" t="n"/>
      <c r="O16" s="174" t="n"/>
      <c r="Q16" s="26" t="n"/>
    </row>
    <row r="17" hidden="1" outlineLevel="1" ht="15" customHeight="1" s="2885">
      <c r="C17" s="26" t="n"/>
      <c r="D17" s="1559" t="inlineStr">
        <is>
          <t>Static (Permanent) Vacancy:</t>
        </is>
      </c>
      <c r="E17" s="1560" t="n"/>
      <c r="F17" s="1560" t="n"/>
      <c r="G17" s="1560" t="n"/>
      <c r="H17" s="1561" t="n"/>
      <c r="I17" s="1562" t="n"/>
      <c r="J17" s="174" t="n"/>
      <c r="L17" s="172" t="n"/>
      <c r="M17" s="3406" t="n"/>
      <c r="N17" s="3405" t="n"/>
      <c r="O17" s="174" t="n"/>
      <c r="Q17" s="26" t="n"/>
    </row>
    <row r="18" hidden="1" outlineLevel="1" ht="4.35" customHeight="1" s="2885">
      <c r="C18" s="26" t="n"/>
      <c r="D18" s="35" t="n"/>
      <c r="E18" s="1560" t="n"/>
      <c r="F18" s="1560" t="n"/>
      <c r="G18" s="1560" t="n"/>
      <c r="H18" s="1561" t="n"/>
      <c r="I18" s="1562" t="n"/>
      <c r="J18" s="174" t="n"/>
      <c r="L18" s="172" t="n"/>
      <c r="M18" s="3406" t="n"/>
      <c r="N18" s="3405" t="n"/>
      <c r="O18" s="174" t="n"/>
      <c r="Q18" s="26" t="n"/>
    </row>
    <row r="19" hidden="1" outlineLevel="1" ht="25.35" customHeight="1" s="2885">
      <c r="C19" s="26" t="n"/>
      <c r="D19" s="1295" t="inlineStr">
        <is>
          <t>Suite</t>
        </is>
      </c>
      <c r="E19" s="1296" t="n"/>
      <c r="F19" s="1296" t="inlineStr">
        <is>
          <t>Description</t>
        </is>
      </c>
      <c r="G19" s="1296" t="n"/>
      <c r="H19" s="1297" t="inlineStr">
        <is>
          <t>SF</t>
        </is>
      </c>
      <c r="I19" s="1562" t="n"/>
      <c r="J19" s="174" t="n"/>
      <c r="L19" s="172" t="n"/>
      <c r="M19" s="3406" t="n"/>
      <c r="N19" s="3405" t="n"/>
      <c r="O19" s="174" t="n"/>
      <c r="Q19" s="26" t="n"/>
    </row>
    <row r="20" hidden="1" outlineLevel="1" ht="20.1" customHeight="1" s="2885">
      <c r="C20" s="26" t="n"/>
      <c r="D20" s="1563" t="n"/>
      <c r="E20" s="1560" t="n"/>
      <c r="F20" s="1560" t="n"/>
      <c r="G20" s="1560" t="n"/>
      <c r="H20" s="1564" t="n"/>
      <c r="I20" s="1562" t="n"/>
      <c r="J20" s="174" t="n"/>
      <c r="L20" s="172" t="n"/>
      <c r="M20" s="3406" t="n"/>
      <c r="N20" s="3405" t="n"/>
      <c r="O20" s="174" t="n"/>
      <c r="Q20" s="52" t="n"/>
      <c r="R20" s="168" t="n"/>
    </row>
    <row r="21" hidden="1" outlineLevel="1" ht="15" customHeight="1" s="2885">
      <c r="D21" s="1565" t="inlineStr">
        <is>
          <t>Total Static</t>
        </is>
      </c>
      <c r="E21" s="1552" t="n"/>
      <c r="F21" s="1552" t="n"/>
      <c r="G21" s="1552" t="n"/>
      <c r="H21" s="1553">
        <f>SUM(H20:H20)</f>
        <v/>
      </c>
      <c r="I21" s="1851">
        <f>"("&amp;TEXT(H21/$R$3,"0.0%")&amp;" of Total SF)"</f>
        <v/>
      </c>
      <c r="Q21" s="26" t="n"/>
    </row>
    <row r="22" hidden="1" outlineLevel="1" ht="15" customHeight="1" s="2885">
      <c r="E22" s="1544" t="n"/>
      <c r="F22" s="1544" t="n"/>
      <c r="G22" s="1544" t="n"/>
      <c r="H22" s="1544" t="n"/>
      <c r="Q22" s="26" t="n"/>
    </row>
    <row r="23" hidden="1" outlineLevel="1" s="2885">
      <c r="E23" s="1560" t="n"/>
      <c r="F23" s="1560" t="n"/>
      <c r="G23" s="1560" t="n"/>
      <c r="H23" s="1560" t="n"/>
      <c r="I23" s="26" t="n"/>
      <c r="J23" s="26" t="n"/>
      <c r="K23" s="26" t="n"/>
      <c r="L23" s="26" t="n"/>
      <c r="M23" s="26" t="n"/>
      <c r="N23" s="26" t="n"/>
      <c r="O23" s="26" t="n"/>
      <c r="P23" s="26" t="n"/>
      <c r="Q23" s="26" t="n"/>
    </row>
    <row r="24" hidden="1" outlineLevel="1" s="2885">
      <c r="D24" s="171" t="n"/>
      <c r="E24" s="26" t="n"/>
      <c r="F24" s="194" t="n"/>
      <c r="G24" s="194" t="n"/>
      <c r="H24" s="195" t="n"/>
      <c r="I24" s="26" t="n"/>
      <c r="J24" s="26" t="n"/>
      <c r="K24" s="26" t="n"/>
      <c r="L24" s="26" t="n"/>
      <c r="M24" s="26" t="n"/>
      <c r="N24" s="26" t="n"/>
      <c r="O24" s="26" t="n"/>
      <c r="P24" s="26" t="n"/>
      <c r="Q24" s="26" t="n"/>
    </row>
    <row r="25" hidden="1" outlineLevel="1" s="2885">
      <c r="D25" s="171" t="n"/>
      <c r="E25" s="26" t="n"/>
      <c r="F25" s="194" t="n"/>
      <c r="G25" s="194" t="n"/>
      <c r="H25" s="195" t="n"/>
      <c r="I25" s="26" t="n"/>
      <c r="J25" s="26" t="n"/>
      <c r="K25" s="26" t="n"/>
      <c r="L25" s="26" t="n"/>
      <c r="M25" s="26" t="n"/>
      <c r="N25" s="26" t="n"/>
      <c r="O25" s="26" t="n"/>
      <c r="P25" s="26" t="n"/>
      <c r="Q25" s="26" t="n"/>
    </row>
    <row r="26" hidden="1" outlineLevel="1" s="2885">
      <c r="D26" s="52" t="n"/>
      <c r="E26" s="26" t="n"/>
      <c r="F26" s="194" t="n"/>
      <c r="G26" s="194" t="n"/>
      <c r="H26" s="195" t="n"/>
      <c r="I26" s="26" t="n"/>
      <c r="J26" s="26" t="n"/>
      <c r="K26" s="26" t="n"/>
      <c r="L26" s="26" t="n"/>
      <c r="M26" s="26" t="n"/>
      <c r="N26" s="26" t="n"/>
      <c r="O26" s="26" t="n"/>
      <c r="P26" s="26" t="n"/>
      <c r="Q26" s="26" t="n"/>
    </row>
    <row r="27" collapsed="1" ht="7.35" customHeight="1" s="2885">
      <c r="C27" s="26" t="n"/>
      <c r="D27" s="26" t="n"/>
      <c r="F27" s="26" t="n"/>
      <c r="G27" s="26" t="n"/>
      <c r="H27" s="26" t="n"/>
      <c r="I27" s="26" t="n"/>
      <c r="J27" s="26" t="n"/>
      <c r="K27" s="26" t="n"/>
      <c r="L27" s="26" t="n"/>
      <c r="M27" s="26" t="n"/>
      <c r="N27" s="26" t="n"/>
      <c r="O27" s="26" t="n"/>
      <c r="Q27" s="26" t="n"/>
    </row>
    <row r="28" ht="7.35" customHeight="1" s="2885">
      <c r="C28" s="26" t="n"/>
      <c r="D28" s="26" t="n"/>
      <c r="F28" s="26" t="n"/>
      <c r="G28" s="26" t="n"/>
      <c r="H28" s="26" t="n"/>
      <c r="I28" s="26" t="n"/>
      <c r="J28" s="26" t="n"/>
      <c r="K28" s="26" t="n"/>
      <c r="L28" s="26" t="n"/>
      <c r="M28" s="26" t="n"/>
      <c r="N28" s="26" t="n"/>
      <c r="O28" s="26" t="n"/>
      <c r="Q28" s="26" t="n"/>
    </row>
    <row r="29" ht="7.35" customHeight="1" s="2885">
      <c r="C29" s="26" t="n"/>
      <c r="D29" s="26" t="n"/>
      <c r="F29" s="26" t="n"/>
      <c r="G29" s="26" t="n"/>
      <c r="H29" s="26" t="n"/>
      <c r="I29" s="26" t="n"/>
      <c r="J29" s="26" t="n"/>
      <c r="K29" s="26" t="n"/>
      <c r="L29" s="26" t="n"/>
      <c r="M29" s="26" t="n"/>
      <c r="N29" s="26" t="n"/>
      <c r="O29" s="26" t="n"/>
      <c r="Q29" s="26" t="n"/>
    </row>
    <row r="30">
      <c r="E30" s="26" t="n"/>
      <c r="F30" s="194" t="n"/>
      <c r="G30" s="194" t="n"/>
      <c r="H30" s="195" t="n"/>
      <c r="J30" s="3407">
        <f>J14*F14</f>
        <v/>
      </c>
    </row>
    <row r="31">
      <c r="F31" s="194" t="n"/>
      <c r="G31" s="1294" t="n"/>
      <c r="H31" s="1294" t="n"/>
      <c r="I31" s="1602" t="n"/>
      <c r="J31" s="1602" t="n"/>
      <c r="K31" s="1602" t="n"/>
      <c r="L31" s="1602" t="n"/>
      <c r="M31" s="1602" t="n"/>
      <c r="N31" s="1602" t="n"/>
      <c r="O31" s="1602" t="n"/>
      <c r="P31" s="1602" t="n"/>
      <c r="Q31" s="1602" t="n"/>
      <c r="R31" s="1602" t="n"/>
      <c r="S31" s="1602" t="n"/>
      <c r="T31" s="1602" t="n"/>
      <c r="U31" s="1602" t="n"/>
    </row>
    <row r="32">
      <c r="F32" s="1615" t="n"/>
      <c r="G32" s="1616" t="n"/>
      <c r="H32" s="1294" t="n"/>
      <c r="I32" s="1130" t="n"/>
      <c r="K32" s="2220" t="n"/>
    </row>
    <row r="33">
      <c r="D33" s="2221" t="n"/>
      <c r="E33" s="26" t="n"/>
      <c r="F33" s="191" t="n"/>
      <c r="G33" s="1616" t="n"/>
      <c r="H33" s="1294" t="n"/>
      <c r="I33" s="1130" t="n"/>
    </row>
    <row r="34">
      <c r="E34" s="26" t="n"/>
      <c r="F34" s="191" t="n"/>
      <c r="G34" s="1616" t="n"/>
      <c r="H34" s="1294" t="n"/>
      <c r="I34" s="1130" t="n"/>
    </row>
    <row r="35">
      <c r="D35" s="2222" t="n"/>
      <c r="E35" s="26" t="n"/>
      <c r="F35" s="191" t="n"/>
      <c r="G35" s="1616" t="n"/>
      <c r="H35" s="1294" t="n"/>
      <c r="I35" s="1130" t="n"/>
    </row>
    <row r="36">
      <c r="D36" s="2221" t="n"/>
      <c r="E36" s="26" t="n"/>
      <c r="F36" s="191" t="n"/>
      <c r="G36" s="1616" t="n"/>
      <c r="H36" s="1294" t="n"/>
      <c r="I36" s="1130" t="n"/>
    </row>
    <row r="37">
      <c r="F37" s="191" t="n"/>
      <c r="G37" s="1616" t="n"/>
      <c r="H37" s="1294" t="n"/>
      <c r="I37" s="1130" t="n"/>
    </row>
    <row r="38">
      <c r="D38" s="2222" t="n"/>
      <c r="F38" s="1615" t="n"/>
      <c r="G38" s="2223" t="n"/>
      <c r="H38" s="2224" t="n"/>
      <c r="I38" s="2225" t="n"/>
    </row>
    <row r="39">
      <c r="F39" s="191" t="n"/>
      <c r="G39" s="1616" t="n"/>
      <c r="H39" s="1294" t="n"/>
      <c r="I39" s="1130" t="n"/>
    </row>
    <row r="40">
      <c r="F40" s="1615" t="n"/>
      <c r="G40" s="1616" t="n"/>
      <c r="H40" s="1294" t="n"/>
      <c r="I40" s="1130" t="n"/>
    </row>
    <row r="41">
      <c r="F41" s="1615" t="n"/>
      <c r="G41" s="1616" t="n"/>
      <c r="H41" s="1294" t="n"/>
      <c r="I41" s="1130" t="n"/>
    </row>
    <row r="42">
      <c r="F42" s="1615" t="n"/>
      <c r="G42" s="1616" t="n"/>
      <c r="H42" s="1294" t="n"/>
      <c r="I42" s="1130" t="n"/>
    </row>
    <row r="43">
      <c r="Q43" s="1269" t="n"/>
    </row>
    <row r="44">
      <c r="Q44" s="1271" t="n"/>
    </row>
  </sheetData>
  <conditionalFormatting sqref="C6:M9 N6:O13">
    <cfRule type="expression" priority="4" dxfId="5">
      <formula>$V6=FALSE</formula>
    </cfRule>
  </conditionalFormatting>
  <conditionalFormatting sqref="C11:M11">
    <cfRule type="expression" priority="2" dxfId="5">
      <formula>$V11=FALSE</formula>
    </cfRule>
  </conditionalFormatting>
  <conditionalFormatting sqref="C13:M13">
    <cfRule type="expression" priority="6" dxfId="5">
      <formula>$V13=FALSE</formula>
    </cfRule>
  </conditionalFormatting>
  <conditionalFormatting sqref="D10:M10">
    <cfRule type="expression" priority="1" dxfId="5">
      <formula>$V10=FALSE</formula>
    </cfRule>
  </conditionalFormatting>
  <conditionalFormatting sqref="F12:M12">
    <cfRule type="expression" priority="12" dxfId="5">
      <formula>$V12=FALSE</formula>
    </cfRule>
  </conditionalFormatting>
  <printOptions horizontalCentered="1"/>
  <pageMargins left="0.3" right="0.3" top="0.35" bottom="0.25" header="0.5" footer="0.5"/>
  <pageSetup orientation="landscape" fitToHeight="0"/>
</worksheet>
</file>

<file path=xl/worksheets/sheet32.xml><?xml version="1.0" encoding="utf-8"?>
<worksheet xmlns="http://schemas.openxmlformats.org/spreadsheetml/2006/main">
  <sheetPr codeName="Sheet29" filterMode="1">
    <tabColor theme="9" tint="-0.499984740745262"/>
    <outlinePr summaryBelow="1" summaryRight="1"/>
    <pageSetUpPr fitToPage="1"/>
  </sheetPr>
  <dimension ref="A3:BH280"/>
  <sheetViews>
    <sheetView showGridLines="0" view="pageBreakPreview" topLeftCell="A6" zoomScale="85" zoomScaleNormal="100" zoomScaleSheetLayoutView="85" workbookViewId="0">
      <selection activeCell="C4" sqref="C4"/>
    </sheetView>
  </sheetViews>
  <sheetFormatPr baseColWidth="8" defaultColWidth="8.46484375" defaultRowHeight="14.25" outlineLevelRow="1"/>
  <cols>
    <col width="0.46484375" customWidth="1" style="2885" min="1" max="3"/>
    <col hidden="1" outlineLevel="1" width="4.46484375" customWidth="1" style="2885" min="4" max="4"/>
    <col hidden="1" outlineLevel="2" width="12.1328125" customWidth="1" style="2885" min="5" max="5"/>
    <col hidden="1" outlineLevel="1" collapsed="1" width="19.53125" customWidth="1" style="2885" min="6" max="6"/>
    <col collapsed="1" width="27.86328125" customWidth="1" style="2885" min="7" max="7"/>
    <col width="12.53125" bestFit="1" customWidth="1" style="2885" min="8" max="8"/>
    <col hidden="1" outlineLevel="1" width="13.1328125" customWidth="1" style="2885" min="9" max="9"/>
    <col hidden="1" outlineLevel="1" collapsed="1" width="13.1328125" customWidth="1" style="2885" min="10" max="10"/>
    <col collapsed="1" width="12.796875" customWidth="1" style="2885" min="11" max="11"/>
    <col width="12.796875" bestFit="1" customWidth="1" style="2885" min="12" max="12"/>
    <col outlineLevel="1" width="12.46484375" customWidth="1" style="2885" min="13" max="13"/>
    <col outlineLevel="1" width="11.46484375" customWidth="1" style="2885" min="14" max="14"/>
    <col hidden="1" outlineLevel="2" width="12.46484375" customWidth="1" style="2885" min="15" max="15"/>
    <col hidden="1" outlineLevel="2" width="11" customWidth="1" style="2885" min="16" max="16"/>
    <col outlineLevel="1" collapsed="1" width="12.19921875" customWidth="1" style="2885" min="17" max="17"/>
    <col outlineLevel="1" width="12" customWidth="1" style="2885" min="18" max="18"/>
    <col outlineLevel="1" width="14.46484375" customWidth="1" style="2885" min="19" max="19"/>
    <col outlineLevel="1" width="9.46484375" customWidth="1" style="2885" min="20" max="20"/>
    <col outlineLevel="1" width="10.86328125" customWidth="1" style="512" min="21" max="21"/>
    <col width="12.46484375" customWidth="1" style="2885" min="22" max="22"/>
    <col hidden="1" outlineLevel="1" width="12.46484375" customWidth="1" style="2885" min="23" max="24"/>
    <col hidden="1" outlineLevel="1" width="24.19921875" customWidth="1" style="2885" min="25" max="25"/>
    <col collapsed="1" width="24.53125" bestFit="1" customWidth="1" style="2885" min="26" max="26"/>
    <col width="0.46484375" customWidth="1" style="2885" min="27" max="28"/>
    <col width="12.46484375" customWidth="1" style="2885" min="29" max="31"/>
    <col outlineLevel="1" width="9.46484375" customWidth="1" style="2885" min="32" max="32"/>
    <col outlineLevel="1" width="15.46484375" customWidth="1" style="2885" min="33" max="33"/>
    <col outlineLevel="1" width="6.46484375" customWidth="1" style="2885" min="34" max="34"/>
    <col outlineLevel="1" width="11.46484375" customWidth="1" style="2885" min="35" max="35"/>
    <col outlineLevel="1" width="7.46484375" customWidth="1" style="2885" min="36" max="36"/>
    <col outlineLevel="1" width="28" customWidth="1" style="2885" min="37" max="37"/>
    <col outlineLevel="1" width="11.46484375" customWidth="1" style="2885" min="38" max="38"/>
    <col outlineLevel="1" width="26.46484375" customWidth="1" style="2885" min="39" max="39"/>
    <col outlineLevel="1" width="12.46484375" customWidth="1" style="2885" min="40" max="41"/>
    <col outlineLevel="1" collapsed="1" width="21.46484375" customWidth="1" style="2885" min="42" max="42"/>
    <col outlineLevel="1" width="12.46484375" customWidth="1" style="2885" min="43" max="43"/>
    <col outlineLevel="1" width="8.46484375" customWidth="1" style="2885" min="44" max="60"/>
  </cols>
  <sheetData>
    <row r="1" ht="4.35" customHeight="1" s="2885"/>
    <row r="2" ht="4.35" customHeight="1" s="2885" thickBot="1"/>
    <row r="3" ht="19.9" customHeight="1" s="2885" thickBot="1">
      <c r="C3" s="497" t="inlineStr">
        <is>
          <t>DETAILED RENT ROLL (Jul 2026)</t>
        </is>
      </c>
      <c r="D3" s="497" t="n"/>
      <c r="E3" s="497" t="n"/>
      <c r="F3" s="497" t="n"/>
      <c r="G3" s="497" t="n"/>
      <c r="H3" s="497" t="n"/>
      <c r="I3" s="497" t="n"/>
      <c r="J3" s="497" t="n"/>
      <c r="K3" s="497" t="n"/>
      <c r="L3" s="497" t="n"/>
      <c r="M3" s="497" t="n"/>
      <c r="N3" s="497" t="n"/>
      <c r="O3" s="497" t="n"/>
      <c r="P3" s="497" t="n"/>
      <c r="Q3" s="497" t="n"/>
      <c r="R3" s="894" t="n"/>
      <c r="S3" s="894" t="n"/>
      <c r="T3" s="894" t="n"/>
      <c r="U3" s="1875" t="n"/>
      <c r="V3" s="894" t="n"/>
      <c r="W3" s="894" t="n"/>
      <c r="X3" s="894" t="n"/>
      <c r="Y3" s="894" t="n"/>
      <c r="Z3" s="894" t="n"/>
      <c r="AA3" s="967">
        <f>Global!$G$7</f>
        <v/>
      </c>
      <c r="AC3" s="2509">
        <f>Global!$G$13</f>
        <v/>
      </c>
      <c r="AD3" s="1862" t="n"/>
      <c r="AE3" s="1862" t="n"/>
      <c r="AR3" s="1249" t="n">
        <v>46204</v>
      </c>
      <c r="AS3" s="1249">
        <f>EOMONTH(AR3,11)+1</f>
        <v/>
      </c>
      <c r="AT3" s="1249">
        <f>EOMONTH(AS3,11)+1</f>
        <v/>
      </c>
      <c r="AU3" s="1249">
        <f>EOMONTH(AT3,11)+1</f>
        <v/>
      </c>
      <c r="AV3" s="1249">
        <f>EOMONTH(AU3,11)+1</f>
        <v/>
      </c>
      <c r="AW3" s="1249">
        <f>EOMONTH(AV3,11)+1</f>
        <v/>
      </c>
      <c r="AX3" s="1249">
        <f>EOMONTH(AW3,11)+1</f>
        <v/>
      </c>
      <c r="AY3" s="1249">
        <f>EOMONTH(AX3,11)+1</f>
        <v/>
      </c>
      <c r="AZ3" s="1249">
        <f>EOMONTH(AY3,11)+1</f>
        <v/>
      </c>
      <c r="BA3" s="1249">
        <f>EOMONTH(AZ3,11)+1</f>
        <v/>
      </c>
      <c r="BB3" s="1249">
        <f>EOMONTH(BA3,11)+1</f>
        <v/>
      </c>
      <c r="BC3" s="1249">
        <f>EOMONTH(BB3,11)+1</f>
        <v/>
      </c>
      <c r="BD3" s="1249">
        <f>EOMONTH(BC3,11)+1</f>
        <v/>
      </c>
    </row>
    <row r="4" ht="20.1" customHeight="1" s="2885" thickTop="1">
      <c r="AF4" s="1209" t="n"/>
      <c r="AG4" s="1209" t="n"/>
      <c r="AH4" s="1210" t="inlineStr">
        <is>
          <t>HELPER COLUMNS - CALC (DO NOT EDIT) - DRAG DOWN CALS IF NEEDED</t>
        </is>
      </c>
      <c r="AI4" s="1210" t="n"/>
      <c r="AJ4" s="1210" t="n"/>
      <c r="AK4" s="1210" t="n"/>
      <c r="AL4" s="1210" t="n"/>
      <c r="AM4" s="1210" t="n"/>
      <c r="AN4" s="1210" t="n"/>
      <c r="AO4" s="1210" t="n"/>
      <c r="AP4" s="1211" t="n"/>
      <c r="AQ4" s="1248" t="inlineStr">
        <is>
          <t>Market Rent Growth</t>
        </is>
      </c>
      <c r="AR4" s="1247">
        <f>IFERROR(INDEX(Global!$G$31:$G$37,MATCH('Rent Roll-Detailed'!AR$3,Global!$F$31:$F$37,0)),Global!$G$37)</f>
        <v/>
      </c>
      <c r="AS4" s="1247">
        <f>IFERROR(INDEX(Global!$G$31:$G$37,MATCH('Rent Roll-Detailed'!AS$3,Global!$F$31:$F$37,0)),Global!$G$37)</f>
        <v/>
      </c>
      <c r="AT4" s="1247">
        <f>IFERROR(INDEX(Global!$G$31:$G$37,MATCH('Rent Roll-Detailed'!AT$3,Global!$F$31:$F$37,0)),Global!$G$37)</f>
        <v/>
      </c>
      <c r="AU4" s="1247">
        <f>IFERROR(INDEX(Global!$G$31:$G$37,MATCH('Rent Roll-Detailed'!AU$3,Global!$F$31:$F$37,0)),Global!$G$37)</f>
        <v/>
      </c>
      <c r="AV4" s="1247">
        <f>IFERROR(INDEX(Global!$G$31:$G$37,MATCH('Rent Roll-Detailed'!AV$3,Global!$F$31:$F$37,0)),Global!$G$37)</f>
        <v/>
      </c>
      <c r="AW4" s="1247">
        <f>IFERROR(INDEX(Global!$G$31:$G$37,MATCH('Rent Roll-Detailed'!AW$3,Global!$F$31:$F$37,0)),Global!$G$37)</f>
        <v/>
      </c>
      <c r="AX4" s="1247">
        <f>IFERROR(INDEX(Global!$G$31:$G$37,MATCH('Rent Roll-Detailed'!AX$3,Global!$F$31:$F$37,0)),Global!$G$37)</f>
        <v/>
      </c>
      <c r="AY4" s="1247">
        <f>IFERROR(INDEX(Global!$G$31:$G$37,MATCH('Rent Roll-Detailed'!AY$3,Global!$F$31:$F$37,0)),Global!$G$37)</f>
        <v/>
      </c>
      <c r="AZ4" s="1247">
        <f>IFERROR(INDEX(Global!$G$31:$G$37,MATCH('Rent Roll-Detailed'!AZ$3,Global!$F$31:$F$37,0)),Global!$G$37)</f>
        <v/>
      </c>
      <c r="BA4" s="1247">
        <f>IFERROR(INDEX(Global!$G$31:$G$37,MATCH('Rent Roll-Detailed'!BA$3,Global!$F$31:$F$37,0)),Global!$G$37)</f>
        <v/>
      </c>
      <c r="BB4" s="1247">
        <f>IFERROR(INDEX(Global!$G$31:$G$37,MATCH('Rent Roll-Detailed'!BB$3,Global!$F$31:$F$37,0)),Global!$G$37)</f>
        <v/>
      </c>
      <c r="BC4" s="1247">
        <f>IFERROR(INDEX(Global!$G$31:$G$37,MATCH('Rent Roll-Detailed'!BC$3,Global!$F$31:$F$37,0)),Global!$G$37)</f>
        <v/>
      </c>
      <c r="BD4" s="1247">
        <f>IFERROR(INDEX(Global!$G$31:$G$37,MATCH('Rent Roll-Detailed'!BD$3,Global!$F$31:$F$37,0)),Global!$G$37)</f>
        <v/>
      </c>
      <c r="BE4" s="1209" t="n"/>
      <c r="BF4" s="1209" t="n"/>
      <c r="BG4" s="1209" t="n"/>
      <c r="BH4" s="1209" t="n"/>
    </row>
    <row r="5" ht="20.1" customHeight="1" s="2885">
      <c r="C5" s="608" t="n"/>
      <c r="D5" s="608" t="n"/>
      <c r="E5" s="608" t="n"/>
      <c r="F5" s="609" t="n"/>
      <c r="G5" s="609" t="n"/>
      <c r="H5" s="609" t="n"/>
      <c r="I5" s="609" t="n"/>
      <c r="J5" s="932" t="n"/>
      <c r="K5" s="933" t="inlineStr">
        <is>
          <t>Lease Term</t>
        </is>
      </c>
      <c r="L5" s="933" t="n"/>
      <c r="M5" s="933" t="n"/>
      <c r="N5" s="933" t="inlineStr">
        <is>
          <t>Rental Rates</t>
        </is>
      </c>
      <c r="O5" s="933" t="n"/>
      <c r="P5" s="933" t="n"/>
      <c r="Q5" s="933" t="n"/>
      <c r="R5" s="933" t="n"/>
      <c r="S5" s="933" t="n"/>
      <c r="T5" s="933" t="inlineStr">
        <is>
          <t>Recovery</t>
        </is>
      </c>
      <c r="U5" s="1876" t="n"/>
      <c r="V5" s="933" t="n"/>
      <c r="W5" s="933" t="inlineStr">
        <is>
          <t>Tenant</t>
        </is>
      </c>
      <c r="X5" s="933" t="inlineStr">
        <is>
          <t>Leasing</t>
        </is>
      </c>
      <c r="Y5" s="933" t="inlineStr">
        <is>
          <t>Upon Expiration</t>
        </is>
      </c>
      <c r="Z5" s="933" t="n"/>
      <c r="AC5" s="2508" t="n"/>
      <c r="AD5" s="1147" t="n"/>
      <c r="AE5" s="1147" t="n"/>
      <c r="AF5" s="1209" t="n"/>
      <c r="AG5" s="1209" t="n"/>
      <c r="AH5" s="1209" t="n"/>
      <c r="AI5" s="1209" t="n"/>
      <c r="AJ5" s="1209" t="n"/>
      <c r="AK5" s="1209" t="n"/>
      <c r="AL5" s="1213" t="n"/>
      <c r="AM5" s="1214" t="n"/>
      <c r="AN5" s="1209" t="n"/>
      <c r="AO5" s="1209" t="n"/>
      <c r="AP5" s="1212" t="n"/>
      <c r="AQ5" s="1212" t="n"/>
      <c r="AR5" s="1212" t="n">
        <v>1</v>
      </c>
      <c r="AS5" s="1212">
        <f>AR5+1</f>
        <v/>
      </c>
      <c r="AT5" s="1212">
        <f>AS5+1</f>
        <v/>
      </c>
      <c r="AU5" s="1212">
        <f>AT5+1</f>
        <v/>
      </c>
      <c r="AV5" s="1212">
        <f>AU5+1</f>
        <v/>
      </c>
      <c r="AW5" s="1212">
        <f>AV5+1</f>
        <v/>
      </c>
      <c r="AX5" s="1212">
        <f>AW5+1</f>
        <v/>
      </c>
      <c r="AY5" s="1212">
        <f>AX5+1</f>
        <v/>
      </c>
      <c r="AZ5" s="1212">
        <f>AY5+1</f>
        <v/>
      </c>
      <c r="BA5" s="1212">
        <f>AZ5+1</f>
        <v/>
      </c>
      <c r="BB5" s="1212">
        <f>BA5+1</f>
        <v/>
      </c>
      <c r="BC5" s="1212">
        <f>BB5+1</f>
        <v/>
      </c>
      <c r="BD5" s="1212">
        <f>BC5+1</f>
        <v/>
      </c>
      <c r="BE5" s="1212" t="n"/>
      <c r="BF5" s="1212" t="n"/>
      <c r="BG5" s="1212" t="n"/>
      <c r="BH5" s="1212" t="n"/>
    </row>
    <row r="6" ht="18" customHeight="1" s="2885">
      <c r="C6" s="608" t="n"/>
      <c r="D6" s="610" t="inlineStr">
        <is>
          <t>#</t>
        </is>
      </c>
      <c r="E6" s="610" t="inlineStr">
        <is>
          <t>Bldg</t>
        </is>
      </c>
      <c r="F6" s="1715" t="inlineStr">
        <is>
          <t>Suite</t>
        </is>
      </c>
      <c r="G6" s="1716" t="inlineStr">
        <is>
          <t>Tenant</t>
        </is>
      </c>
      <c r="H6" s="1714" t="inlineStr">
        <is>
          <t>SQFT</t>
        </is>
      </c>
      <c r="I6" s="1714" t="inlineStr">
        <is>
          <t>PRS CAMRecs</t>
        </is>
      </c>
      <c r="J6" s="1714" t="inlineStr">
        <is>
          <t>PRS Actual</t>
        </is>
      </c>
      <c r="K6" s="1714" t="inlineStr">
        <is>
          <t>Start</t>
        </is>
      </c>
      <c r="L6" s="1714" t="inlineStr">
        <is>
          <t>Expiration</t>
        </is>
      </c>
      <c r="M6" s="1714" t="inlineStr">
        <is>
          <t>WALT</t>
        </is>
      </c>
      <c r="N6" s="1714" t="inlineStr">
        <is>
          <t>Start</t>
        </is>
      </c>
      <c r="O6" s="1714" t="inlineStr">
        <is>
          <t>End</t>
        </is>
      </c>
      <c r="P6" s="1714" t="inlineStr">
        <is>
          <t>Monthly</t>
        </is>
      </c>
      <c r="Q6" s="1714" t="inlineStr">
        <is>
          <t>Annually</t>
        </is>
      </c>
      <c r="R6" s="1714" t="inlineStr">
        <is>
          <t>PSF</t>
        </is>
      </c>
      <c r="S6" s="1714" t="inlineStr">
        <is>
          <t>% Inc.</t>
        </is>
      </c>
      <c r="T6" s="1714" t="inlineStr">
        <is>
          <t>Type</t>
        </is>
      </c>
      <c r="U6" s="1717" t="inlineStr">
        <is>
          <t>Reimb.</t>
        </is>
      </c>
      <c r="V6" s="1717" t="inlineStr">
        <is>
          <t>Reimb. PSF</t>
        </is>
      </c>
      <c r="W6" s="1714" t="inlineStr">
        <is>
          <t>Improvements</t>
        </is>
      </c>
      <c r="X6" s="1714" t="inlineStr">
        <is>
          <t>Commissions</t>
        </is>
      </c>
      <c r="Y6" s="1714" t="inlineStr">
        <is>
          <t>Options</t>
        </is>
      </c>
      <c r="Z6" s="1714" t="inlineStr">
        <is>
          <t>MLA</t>
        </is>
      </c>
      <c r="AF6" s="1209" t="n"/>
      <c r="AG6" s="1209" t="n"/>
      <c r="AH6" s="1215" t="inlineStr">
        <is>
          <t>Entry</t>
        </is>
      </c>
      <c r="AI6" s="1215" t="inlineStr">
        <is>
          <t>Odd?</t>
        </is>
      </c>
      <c r="AJ6" s="1215" t="inlineStr">
        <is>
          <t>HideRow</t>
        </is>
      </c>
      <c r="AK6" s="1215" t="inlineStr">
        <is>
          <t>SF</t>
        </is>
      </c>
      <c r="AL6" s="1215" t="inlineStr">
        <is>
          <t>Bldg/Ste</t>
        </is>
      </c>
      <c r="AM6" s="1215" t="inlineStr">
        <is>
          <t>Tenant</t>
        </is>
      </c>
      <c r="AN6" s="1215" t="inlineStr">
        <is>
          <t>LCD</t>
        </is>
      </c>
      <c r="AO6" s="1215" t="inlineStr">
        <is>
          <t>LXD</t>
        </is>
      </c>
      <c r="AP6" s="1216" t="inlineStr">
        <is>
          <t>MLA</t>
        </is>
      </c>
      <c r="AQ6" s="1216" t="inlineStr">
        <is>
          <t>Market Rent</t>
        </is>
      </c>
      <c r="AR6" s="1212">
        <f>YEAR(AC3)</f>
        <v/>
      </c>
      <c r="AS6" s="1212">
        <f>AR6+1</f>
        <v/>
      </c>
      <c r="AT6" s="1212">
        <f>AS6+1</f>
        <v/>
      </c>
      <c r="AU6" s="1212">
        <f>AT6+1</f>
        <v/>
      </c>
      <c r="AV6" s="1212">
        <f>AU6+1</f>
        <v/>
      </c>
      <c r="AW6" s="1212">
        <f>AV6+1</f>
        <v/>
      </c>
      <c r="AX6" s="1212">
        <f>AW6+1</f>
        <v/>
      </c>
      <c r="AY6" s="1212">
        <f>AX6+1</f>
        <v/>
      </c>
      <c r="AZ6" s="1212">
        <f>AY6+1</f>
        <v/>
      </c>
      <c r="BA6" s="1212">
        <f>AZ6+1</f>
        <v/>
      </c>
      <c r="BB6" s="1212">
        <f>BA6+1</f>
        <v/>
      </c>
      <c r="BC6" s="1212">
        <f>BB6+1</f>
        <v/>
      </c>
      <c r="BD6" s="1212">
        <f>BC6+1</f>
        <v/>
      </c>
      <c r="BE6" s="1212" t="n"/>
      <c r="BF6" s="1212" t="n"/>
      <c r="BG6" s="1212" t="n"/>
      <c r="BH6" s="1212" t="n"/>
    </row>
    <row r="7" ht="4.35" customHeight="1" s="2885">
      <c r="A7" t="n">
        <v>0</v>
      </c>
      <c r="C7" s="1075" t="n"/>
      <c r="D7" s="1075" t="n"/>
      <c r="E7" s="1075" t="n"/>
      <c r="F7" s="1076" t="n"/>
      <c r="G7" s="1077" t="n"/>
      <c r="H7" s="1078" t="n"/>
      <c r="I7" s="1078" t="n"/>
      <c r="J7" s="1078" t="n"/>
      <c r="K7" s="1078" t="n"/>
      <c r="L7" s="1078" t="n"/>
      <c r="M7" s="1078" t="n"/>
      <c r="N7" s="1078" t="n"/>
      <c r="O7" s="1078" t="n"/>
      <c r="P7" s="1078" t="n"/>
      <c r="Q7" s="1078" t="n"/>
      <c r="R7" s="1078" t="n"/>
      <c r="S7" s="1078" t="n"/>
      <c r="T7" s="1078" t="n"/>
      <c r="U7" s="1877" t="n"/>
      <c r="V7" s="1078" t="n"/>
      <c r="W7" s="1078" t="n"/>
      <c r="X7" s="1078" t="n"/>
      <c r="Y7" s="1078" t="n"/>
      <c r="Z7" s="1078" t="n"/>
      <c r="AD7" s="2245" t="n"/>
      <c r="AF7" s="1209" t="n"/>
      <c r="AG7" s="1209" t="n"/>
      <c r="AH7" s="1209" t="n"/>
      <c r="AI7" s="1209" t="n"/>
      <c r="AJ7" s="1209" t="n"/>
      <c r="AK7" s="1209" t="n"/>
      <c r="AL7" s="1213" t="n"/>
      <c r="AM7" s="1214" t="n"/>
      <c r="AN7" s="1209" t="n"/>
      <c r="AO7" s="1209" t="n"/>
      <c r="AP7" s="1212" t="n"/>
      <c r="AQ7" s="1212" t="n"/>
      <c r="AR7" s="1212" t="n"/>
      <c r="AS7" s="1212" t="n"/>
      <c r="AT7" s="1212" t="n"/>
      <c r="AU7" s="1212" t="n"/>
      <c r="AV7" s="1212" t="n"/>
      <c r="AW7" s="1212" t="n"/>
      <c r="AX7" s="1212" t="n"/>
      <c r="AY7" s="1212" t="n"/>
      <c r="AZ7" s="1212" t="n"/>
      <c r="BA7" s="1212" t="n"/>
      <c r="BB7" s="1212" t="n"/>
      <c r="BC7" s="1212" t="n"/>
      <c r="BD7" s="1212" t="n"/>
      <c r="BE7" s="1212" t="n"/>
      <c r="BF7" s="1212" t="n"/>
      <c r="BG7" s="1212" t="n"/>
      <c r="BH7" s="1212" t="n"/>
    </row>
    <row r="8" ht="15" customFormat="1" customHeight="1" s="600">
      <c r="D8" s="790" t="n">
        <v>1</v>
      </c>
      <c r="E8" s="2030" t="n"/>
      <c r="F8" s="935" t="inlineStr">
        <is>
          <t>1</t>
        </is>
      </c>
      <c r="G8" s="2029">
        <f>'Tenant Rent Roll'!A10</f>
        <v/>
      </c>
      <c r="H8" s="2530">
        <f>INDEX('Tenant Rent Roll'!$F$10:$F$15,MATCH($G8,'Tenant Rent Roll'!$A$10:$A$15,0))</f>
        <v/>
      </c>
      <c r="I8" s="936" t="n"/>
      <c r="J8" s="936">
        <f>IF(H8="","",H8/$H$65)</f>
        <v/>
      </c>
      <c r="K8" s="2468" t="n">
        <v>41730</v>
      </c>
      <c r="L8" s="2468">
        <f>INDEX('Tenant Rent Roll'!$H$10:$H$15,MATCH($G8,'Tenant Rent Roll'!$A$10:$A$15,0))</f>
        <v/>
      </c>
      <c r="M8" s="937">
        <f>IF(G8="","",IF(L8&lt;$AC$3,0,IF(L8="","",IFERROR(YEARFRAC($AC$3,L8),"n/a"))))</f>
        <v/>
      </c>
      <c r="N8" s="3408" t="inlineStr">
        <is>
          <t>Current</t>
        </is>
      </c>
      <c r="O8" s="2468">
        <f>IF(N9&lt;&gt;"",EOMONTH(N9,-1),IF(N8="","",$AO8))</f>
        <v/>
      </c>
      <c r="P8" s="3409">
        <f>Q8/12</f>
        <v/>
      </c>
      <c r="Q8" s="3409">
        <f>INDEX('Tenant Rent Roll'!$L$10:$L$15,MATCH($G8,'Tenant Rent Roll'!$A$10:$A$15,0))</f>
        <v/>
      </c>
      <c r="R8" s="3410">
        <f>Q8/H8</f>
        <v/>
      </c>
      <c r="S8" s="1226" t="inlineStr">
        <is>
          <t>-</t>
        </is>
      </c>
      <c r="T8" s="1229" t="inlineStr">
        <is>
          <t>NNN</t>
        </is>
      </c>
      <c r="U8" s="3409">
        <f>INDEX('Tenant Rent Roll'!$P$10:$P$15,MATCH($G8,'Tenant Rent Roll'!$A$10:$A$15,0))</f>
        <v/>
      </c>
      <c r="V8" s="3410">
        <f>U8/H8</f>
        <v/>
      </c>
      <c r="W8" s="3409">
        <f>INDEX('Tenant Rent Roll'!$R$10:$R$15,MATCH($G8,'Tenant Rent Roll'!$A$10:$A$15,0))</f>
        <v/>
      </c>
      <c r="X8" s="3409">
        <f>INDEX('Tenant Rent Roll'!$S$10:$S$15,MATCH($G8,'Tenant Rent Roll'!$A$10:$A$15,0))</f>
        <v/>
      </c>
      <c r="Y8" s="2497" t="inlineStr">
        <is>
          <t>1 x 5-yr option after 3/31/29; rent = prevailing market rate (mutual agreement); &gt;=90 days' notice; no arbitration fallback if parties disagree</t>
        </is>
      </c>
      <c r="Z8" s="1229" t="inlineStr">
        <is>
          <t>$19.00 PSF</t>
        </is>
      </c>
      <c r="AC8" s="2041" t="n"/>
      <c r="AD8" s="2247" t="n"/>
      <c r="AE8" s="790" t="n"/>
      <c r="AF8" s="1217">
        <f>IF(H8="",0,H8)</f>
        <v/>
      </c>
      <c r="AG8" s="3411">
        <f>IFERROR(IF(H8="",0,M8*AF8),0)</f>
        <v/>
      </c>
      <c r="AH8" s="1219">
        <f>MAX($D$8:$D8)</f>
        <v/>
      </c>
      <c r="AI8" s="1220">
        <f>ISODD(MAX($D$8:$D8))</f>
        <v/>
      </c>
      <c r="AJ8" s="1220">
        <f>IF(OR($G7="VACANT",$G8="VACANT"),0,(AND($H8="",$N8="",$N7=""))*1)</f>
        <v/>
      </c>
      <c r="AK8" s="1220">
        <f>_xlfn.MAXIFS(H:H,AH:AH,AH8)</f>
        <v/>
      </c>
      <c r="AL8" s="1213">
        <f>INDEX($F:$F,MATCH(AH8,AH:AH,0))</f>
        <v/>
      </c>
      <c r="AM8" s="1220">
        <f>INDEX($G:$G,MATCH(AH8,AH:AH,0))</f>
        <v/>
      </c>
      <c r="AN8" s="1221">
        <f>INDEX($K:$K,MATCH(AH8,AH:AH,0))</f>
        <v/>
      </c>
      <c r="AO8" s="1221">
        <f>INDEX($L:$L,MATCH(AH8,AH:AH,0))</f>
        <v/>
      </c>
      <c r="AP8" s="3412">
        <f>IFERROR(_xlfn.XLOOKUP($AM8,'One-line RR'!$F$6:$F$23,'One-line RR'!$S$6:$S$23),"")</f>
        <v/>
      </c>
      <c r="AQ8" s="3412">
        <f>AP8</f>
        <v/>
      </c>
      <c r="AR8" s="3412">
        <f>IFERROR(AQ8*(1),0)</f>
        <v/>
      </c>
      <c r="AS8" s="3412">
        <f>IFERROR(AR8*(1+AS$4),0)</f>
        <v/>
      </c>
      <c r="AT8" s="3412">
        <f>IFERROR(AS8*(1+AT$4),0)</f>
        <v/>
      </c>
      <c r="AU8" s="3412">
        <f>IFERROR(AT8*(1+AU$4),0)</f>
        <v/>
      </c>
      <c r="AV8" s="3412">
        <f>IFERROR(AU8*(1+AV$4),0)</f>
        <v/>
      </c>
      <c r="AW8" s="3412">
        <f>IFERROR(AV8*(1+AW$4),0)</f>
        <v/>
      </c>
      <c r="AX8" s="3412">
        <f>IFERROR(AW8*(1+AX$4),0)</f>
        <v/>
      </c>
      <c r="AY8" s="3412">
        <f>IFERROR(AX8*(1+AY$4),0)</f>
        <v/>
      </c>
      <c r="AZ8" s="3412">
        <f>IFERROR(AY8*(1+AZ$4),0)</f>
        <v/>
      </c>
      <c r="BA8" s="3412">
        <f>IFERROR(AZ8*(1+BA$4),0)</f>
        <v/>
      </c>
      <c r="BB8" s="3412">
        <f>IFERROR(BA8*(1+BB$4),0)</f>
        <v/>
      </c>
      <c r="BC8" s="3412">
        <f>IFERROR(BB8*(1+BC$4),0)</f>
        <v/>
      </c>
      <c r="BD8" s="3412">
        <f>IFERROR(BC8*(1+BD$4),0)</f>
        <v/>
      </c>
      <c r="BE8" s="3412" t="n"/>
      <c r="BF8" s="3412" t="n"/>
      <c r="BG8" s="3412" t="n"/>
      <c r="BH8" s="3412" t="n"/>
    </row>
    <row r="9" ht="15" customFormat="1" customHeight="1" s="600">
      <c r="D9" s="790" t="n"/>
      <c r="E9" s="942" t="n"/>
      <c r="F9" s="1969" t="n"/>
      <c r="G9" s="1096" t="n"/>
      <c r="H9" s="2531" t="n"/>
      <c r="I9" s="936" t="n"/>
      <c r="J9" s="936" t="n"/>
      <c r="K9" s="943" t="n"/>
      <c r="L9" s="943" t="n"/>
      <c r="M9" s="937" t="n"/>
      <c r="N9" s="3408" t="n">
        <v>46478</v>
      </c>
      <c r="O9" s="2468">
        <f>IF(N10&lt;&gt;"",EOMONTH(N10,-1),IF(N9="","",$AO9))</f>
        <v/>
      </c>
      <c r="P9" s="3409">
        <f>Q9/12</f>
        <v/>
      </c>
      <c r="Q9" s="3409">
        <f>R9*$H$8</f>
        <v/>
      </c>
      <c r="R9" s="3410" t="n">
        <v>21.5214</v>
      </c>
      <c r="S9" s="1226">
        <f>R9/R8-1</f>
        <v/>
      </c>
      <c r="T9" s="1229" t="n"/>
      <c r="U9" s="3413" t="n"/>
      <c r="V9" s="3414" t="n"/>
      <c r="W9" s="1097" t="n"/>
      <c r="X9" s="1097" t="n"/>
      <c r="Y9" s="1229" t="n"/>
      <c r="Z9" s="1229" t="n"/>
      <c r="AC9" s="2041" t="n"/>
      <c r="AD9" s="2247" t="n"/>
      <c r="AE9" s="790" t="n"/>
      <c r="AF9" s="1217">
        <f>IF(H9="",0,H9)</f>
        <v/>
      </c>
      <c r="AG9" s="3411">
        <f>IFERROR(IF(H9="",0,M9*AF9),0)</f>
        <v/>
      </c>
      <c r="AH9" s="1219">
        <f>MAX($D$8:$D9)</f>
        <v/>
      </c>
      <c r="AI9" s="1220">
        <f>ISODD(MAX($D$8:$D9))</f>
        <v/>
      </c>
      <c r="AJ9" s="1220">
        <f>IF(OR($G8="VACANT",$G9="VACANT"),0,(AND($H9="",$N9="",$N8=""))*1)</f>
        <v/>
      </c>
      <c r="AK9" s="1220">
        <f>_xlfn.MAXIFS(H:H,AH:AH,AH9)</f>
        <v/>
      </c>
      <c r="AL9" s="1213">
        <f>INDEX($F:$F,MATCH(AH9,AH:AH,0))</f>
        <v/>
      </c>
      <c r="AM9" s="1220">
        <f>INDEX($G:$G,MATCH(AH9,AH:AH,0))</f>
        <v/>
      </c>
      <c r="AN9" s="1221">
        <f>INDEX($K:$K,MATCH(AH9,AH:AH,0))</f>
        <v/>
      </c>
      <c r="AO9" s="1221">
        <f>INDEX($L:$L,MATCH(AH9,AH:AH,0))</f>
        <v/>
      </c>
      <c r="AP9" s="3412">
        <f>IFERROR(_xlfn.XLOOKUP($AM9,'One-line RR'!$F$6:$F$23,'One-line RR'!$S$6:$S$23),"")</f>
        <v/>
      </c>
      <c r="AQ9" s="3412">
        <f>AP9</f>
        <v/>
      </c>
      <c r="AR9" s="3412">
        <f>IFERROR(AQ9*(1),0)</f>
        <v/>
      </c>
      <c r="AS9" s="3412">
        <f>IFERROR(AR9*(1+AS$4),0)</f>
        <v/>
      </c>
      <c r="AT9" s="3412">
        <f>IFERROR(AS9*(1+AT$4),0)</f>
        <v/>
      </c>
      <c r="AU9" s="3412">
        <f>IFERROR(AT9*(1+AU$4),0)</f>
        <v/>
      </c>
      <c r="AV9" s="3412">
        <f>IFERROR(AU9*(1+AV$4),0)</f>
        <v/>
      </c>
      <c r="AW9" s="3412">
        <f>IFERROR(AV9*(1+AW$4),0)</f>
        <v/>
      </c>
      <c r="AX9" s="3412">
        <f>IFERROR(AW9*(1+AX$4),0)</f>
        <v/>
      </c>
      <c r="AY9" s="3412">
        <f>IFERROR(AX9*(1+AY$4),0)</f>
        <v/>
      </c>
      <c r="AZ9" s="3412">
        <f>IFERROR(AY9*(1+AZ$4),0)</f>
        <v/>
      </c>
      <c r="BA9" s="3412">
        <f>IFERROR(AZ9*(1+BA$4),0)</f>
        <v/>
      </c>
      <c r="BB9" s="3412">
        <f>IFERROR(BA9*(1+BB$4),0)</f>
        <v/>
      </c>
      <c r="BC9" s="3412">
        <f>IFERROR(BB9*(1+BC$4),0)</f>
        <v/>
      </c>
      <c r="BD9" s="3412">
        <f>IFERROR(BC9*(1+BD$4),0)</f>
        <v/>
      </c>
      <c r="BE9" s="3412" t="n"/>
      <c r="BF9" s="3412" t="n"/>
      <c r="BG9" s="3412" t="n"/>
      <c r="BH9" s="3412" t="n"/>
    </row>
    <row r="10" ht="15" customFormat="1" customHeight="1" s="600">
      <c r="D10" s="790" t="n"/>
      <c r="E10" s="942" t="n"/>
      <c r="F10" s="1969" t="n"/>
      <c r="G10" s="1096" t="n"/>
      <c r="H10" s="2531" t="n"/>
      <c r="I10" s="936" t="n"/>
      <c r="J10" s="936" t="n"/>
      <c r="K10" s="943" t="n"/>
      <c r="L10" s="943" t="n"/>
      <c r="M10" s="937" t="n"/>
      <c r="N10" s="3408" t="n">
        <v>46844</v>
      </c>
      <c r="O10" s="2468">
        <f>IF(N11&lt;&gt;"",EOMONTH(N11,-1),IF(N10="","",$AO10))</f>
        <v/>
      </c>
      <c r="P10" s="3409">
        <f>Q10/12</f>
        <v/>
      </c>
      <c r="Q10" s="3409">
        <f>R10*$H$8</f>
        <v/>
      </c>
      <c r="R10" s="3410" t="n">
        <v>22.167</v>
      </c>
      <c r="S10" s="1226">
        <f>R10/R9-1</f>
        <v/>
      </c>
      <c r="T10" s="1229" t="n"/>
      <c r="U10" s="3413" t="n"/>
      <c r="V10" s="3414" t="n"/>
      <c r="W10" s="1097" t="n"/>
      <c r="X10" s="1097" t="n"/>
      <c r="Y10" s="1229" t="n"/>
      <c r="Z10" s="1229" t="n"/>
      <c r="AC10" s="2041" t="n"/>
      <c r="AD10" s="2247" t="n"/>
      <c r="AE10" s="790" t="n"/>
      <c r="AF10" s="1217">
        <f>IF(H10="",0,H10)</f>
        <v/>
      </c>
      <c r="AG10" s="3411">
        <f>IFERROR(IF(H10="",0,M10*AF10),0)</f>
        <v/>
      </c>
      <c r="AH10" s="1219">
        <f>MAX($D$8:$D10)</f>
        <v/>
      </c>
      <c r="AI10" s="1220">
        <f>ISODD(MAX($D$8:$D10))</f>
        <v/>
      </c>
      <c r="AJ10" s="1220">
        <f>IF(OR($G9="VACANT",$G10="VACANT"),0,(AND($H10="",$N10="",$N9=""))*1)</f>
        <v/>
      </c>
      <c r="AK10" s="1220">
        <f>_xlfn.MAXIFS(H:H,AH:AH,AH10)</f>
        <v/>
      </c>
      <c r="AL10" s="1213">
        <f>INDEX($F:$F,MATCH(AH10,AH:AH,0))</f>
        <v/>
      </c>
      <c r="AM10" s="1220">
        <f>INDEX($G:$G,MATCH(AH10,AH:AH,0))</f>
        <v/>
      </c>
      <c r="AN10" s="1221">
        <f>INDEX($K:$K,MATCH(AH10,AH:AH,0))</f>
        <v/>
      </c>
      <c r="AO10" s="1221">
        <f>INDEX($L:$L,MATCH(AH10,AH:AH,0))</f>
        <v/>
      </c>
      <c r="AP10" s="3412">
        <f>IFERROR(_xlfn.XLOOKUP($AM10,'One-line RR'!$F$6:$F$23,'One-line RR'!$S$6:$S$23),"")</f>
        <v/>
      </c>
      <c r="AQ10" s="3412">
        <f>AP10</f>
        <v/>
      </c>
      <c r="AR10" s="3412">
        <f>IFERROR(AQ10*(1),0)</f>
        <v/>
      </c>
      <c r="AS10" s="3412">
        <f>IFERROR(AR10*(1+AS$4),0)</f>
        <v/>
      </c>
      <c r="AT10" s="3412">
        <f>IFERROR(AS10*(1+AT$4),0)</f>
        <v/>
      </c>
      <c r="AU10" s="3412">
        <f>IFERROR(AT10*(1+AU$4),0)</f>
        <v/>
      </c>
      <c r="AV10" s="3412">
        <f>IFERROR(AU10*(1+AV$4),0)</f>
        <v/>
      </c>
      <c r="AW10" s="3412">
        <f>IFERROR(AV10*(1+AW$4),0)</f>
        <v/>
      </c>
      <c r="AX10" s="3412">
        <f>IFERROR(AW10*(1+AX$4),0)</f>
        <v/>
      </c>
      <c r="AY10" s="3412">
        <f>IFERROR(AX10*(1+AY$4),0)</f>
        <v/>
      </c>
      <c r="AZ10" s="3412">
        <f>IFERROR(AY10*(1+AZ$4),0)</f>
        <v/>
      </c>
      <c r="BA10" s="3412">
        <f>IFERROR(AZ10*(1+BA$4),0)</f>
        <v/>
      </c>
      <c r="BB10" s="3412">
        <f>IFERROR(BA10*(1+BB$4),0)</f>
        <v/>
      </c>
      <c r="BC10" s="3412">
        <f>IFERROR(BB10*(1+BC$4),0)</f>
        <v/>
      </c>
      <c r="BD10" s="3412">
        <f>IFERROR(BC10*(1+BD$4),0)</f>
        <v/>
      </c>
      <c r="BE10" s="3412" t="n"/>
      <c r="BF10" s="3412" t="n"/>
      <c r="BG10" s="3412" t="n"/>
      <c r="BH10" s="3412" t="n"/>
    </row>
    <row r="11" ht="15" customFormat="1" customHeight="1" s="600">
      <c r="D11" s="790" t="n"/>
      <c r="E11" s="942" t="n"/>
      <c r="F11" s="1969" t="n"/>
      <c r="G11" s="1096" t="n"/>
      <c r="H11" s="935" t="n"/>
      <c r="I11" s="936" t="n"/>
      <c r="J11" s="936" t="n"/>
      <c r="K11" s="943" t="n"/>
      <c r="L11" s="943" t="n"/>
      <c r="M11" s="937" t="n"/>
      <c r="N11" s="3408" t="n"/>
      <c r="O11" s="2468" t="n"/>
      <c r="P11" s="3409" t="n"/>
      <c r="Q11" s="3409" t="n"/>
      <c r="R11" s="3410" t="n"/>
      <c r="S11" s="1226" t="n"/>
      <c r="T11" s="1229" t="n"/>
      <c r="U11" s="3413" t="n"/>
      <c r="V11" s="3414" t="n"/>
      <c r="W11" s="1097" t="n"/>
      <c r="X11" s="1097" t="n"/>
      <c r="Y11" s="1229" t="n"/>
      <c r="Z11" s="1229" t="n"/>
      <c r="AC11" s="2246" t="n"/>
      <c r="AD11" s="2247" t="n"/>
      <c r="AE11" s="790" t="n"/>
      <c r="AF11" s="1217">
        <f>IF(H11="",0,H11)</f>
        <v/>
      </c>
      <c r="AG11" s="3411">
        <f>IFERROR(IF(H11="",0,M11*AF11),0)</f>
        <v/>
      </c>
      <c r="AH11" s="1219">
        <f>MAX($D$8:$D11)</f>
        <v/>
      </c>
      <c r="AI11" s="1220">
        <f>ISODD(MAX($D$8:$D11))</f>
        <v/>
      </c>
      <c r="AJ11" s="1220">
        <f>IF(OR($G10="VACANT",$G11="VACANT"),0,(AND($H11="",$N11="",$N10=""))*1)</f>
        <v/>
      </c>
      <c r="AK11" s="1220">
        <f>_xlfn.MAXIFS(H:H,AH:AH,AH11)</f>
        <v/>
      </c>
      <c r="AL11" s="1213">
        <f>INDEX($F:$F,MATCH(AH11,AH:AH,0))</f>
        <v/>
      </c>
      <c r="AM11" s="1220">
        <f>INDEX($G:$G,MATCH(AH11,AH:AH,0))</f>
        <v/>
      </c>
      <c r="AN11" s="1221">
        <f>INDEX($K:$K,MATCH(AH11,AH:AH,0))</f>
        <v/>
      </c>
      <c r="AO11" s="1221">
        <f>INDEX($L:$L,MATCH(AH11,AH:AH,0))</f>
        <v/>
      </c>
      <c r="AP11" s="3412">
        <f>IFERROR(_xlfn.XLOOKUP($AM11,'One-line RR'!$F$6:$F$23,'One-line RR'!$S$6:$S$23),"")</f>
        <v/>
      </c>
      <c r="AQ11" s="3412">
        <f>AP11</f>
        <v/>
      </c>
      <c r="AR11" s="3412">
        <f>IFERROR(AQ11*(1),0)</f>
        <v/>
      </c>
      <c r="AS11" s="3412">
        <f>IFERROR(AR11*(1+AS$4),0)</f>
        <v/>
      </c>
      <c r="AT11" s="3412">
        <f>IFERROR(AS11*(1+AT$4),0)</f>
        <v/>
      </c>
      <c r="AU11" s="3412">
        <f>IFERROR(AT11*(1+AU$4),0)</f>
        <v/>
      </c>
      <c r="AV11" s="3412">
        <f>IFERROR(AU11*(1+AV$4),0)</f>
        <v/>
      </c>
      <c r="AW11" s="3412">
        <f>IFERROR(AV11*(1+AW$4),0)</f>
        <v/>
      </c>
      <c r="AX11" s="3412">
        <f>IFERROR(AW11*(1+AX$4),0)</f>
        <v/>
      </c>
      <c r="AY11" s="3412">
        <f>IFERROR(AX11*(1+AY$4),0)</f>
        <v/>
      </c>
      <c r="AZ11" s="3412">
        <f>IFERROR(AY11*(1+AZ$4),0)</f>
        <v/>
      </c>
      <c r="BA11" s="3412">
        <f>IFERROR(AZ11*(1+BA$4),0)</f>
        <v/>
      </c>
      <c r="BB11" s="3412">
        <f>IFERROR(BA11*(1+BB$4),0)</f>
        <v/>
      </c>
      <c r="BC11" s="3412">
        <f>IFERROR(BB11*(1+BC$4),0)</f>
        <v/>
      </c>
      <c r="BD11" s="3412">
        <f>IFERROR(BC11*(1+BD$4),0)</f>
        <v/>
      </c>
      <c r="BE11" s="3412" t="n"/>
      <c r="BF11" s="3412" t="n"/>
      <c r="BG11" s="3412" t="n"/>
      <c r="BH11" s="3412" t="n"/>
    </row>
    <row r="12" ht="15" customFormat="1" customHeight="1" s="600">
      <c r="D12" s="790" t="n">
        <v>2</v>
      </c>
      <c r="E12" s="942" t="n"/>
      <c r="F12" s="1969" t="inlineStr">
        <is>
          <t>2</t>
        </is>
      </c>
      <c r="G12" s="1096">
        <f>'Tenant Rent Roll'!A11</f>
        <v/>
      </c>
      <c r="H12" s="935">
        <f>INDEX('Tenant Rent Roll'!$F$10:$F$15,MATCH($G12,'Tenant Rent Roll'!$A$10:$A$15,0))</f>
        <v/>
      </c>
      <c r="I12" s="936" t="n"/>
      <c r="J12" s="936">
        <f>IF(H12="","",H12/$H$65)</f>
        <v/>
      </c>
      <c r="K12" s="943" t="n">
        <v>38598</v>
      </c>
      <c r="L12" s="943">
        <f>INDEX('Tenant Rent Roll'!$H$10:$H$15,MATCH($G12,'Tenant Rent Roll'!$A$10:$A$15,0))</f>
        <v/>
      </c>
      <c r="M12" s="937">
        <f>IF(G12="","",IF(L12&lt;$AC$3,0,IF(L12="","",IFERROR(YEARFRAC($AC$3,L12),"n/a"))))</f>
        <v/>
      </c>
      <c r="N12" s="3408" t="inlineStr">
        <is>
          <t>Current</t>
        </is>
      </c>
      <c r="O12" s="2468">
        <f>IF(N13&lt;&gt;"",EOMONTH(N13,-1),IF(N12="","",$AO12))</f>
        <v/>
      </c>
      <c r="P12" s="3409">
        <f>Q12/12</f>
        <v/>
      </c>
      <c r="Q12" s="3409">
        <f>INDEX('Tenant Rent Roll'!$L$10:$L$15,MATCH($G12,'Tenant Rent Roll'!$A$10:$A$15,0))</f>
        <v/>
      </c>
      <c r="R12" s="3410">
        <f>Q12/H12</f>
        <v/>
      </c>
      <c r="S12" s="1226" t="inlineStr">
        <is>
          <t>-</t>
        </is>
      </c>
      <c r="T12" s="1229" t="inlineStr">
        <is>
          <t>NNN</t>
        </is>
      </c>
      <c r="U12" s="3413">
        <f>INDEX('Tenant Rent Roll'!$P$10:$P$15,MATCH($G12,'Tenant Rent Roll'!$A$10:$A$15,0))</f>
        <v/>
      </c>
      <c r="V12" s="3414">
        <f>U12/H12</f>
        <v/>
      </c>
      <c r="W12" s="1097">
        <f>INDEX('Tenant Rent Roll'!$R$10:$R$15,MATCH($G12,'Tenant Rent Roll'!$A$10:$A$15,0))</f>
        <v/>
      </c>
      <c r="X12" s="1097">
        <f>INDEX('Tenant Rent Roll'!$S$10:$S$15,MATCH($G12,'Tenant Rent Roll'!$A$10:$A$15,0))</f>
        <v/>
      </c>
      <c r="Y12" s="1229" t="inlineStr">
        <is>
          <t>None currently documented - original single 5-yr option was effectively exhausted via 4 negotiated extensions (Addenda #1-4) rather than a formal option exercise</t>
        </is>
      </c>
      <c r="Z12" s="1229" t="inlineStr">
        <is>
          <t>$19.00 PSF</t>
        </is>
      </c>
      <c r="AC12" s="2246" t="n"/>
      <c r="AD12" s="2247" t="n"/>
      <c r="AE12" s="790" t="n"/>
      <c r="AF12" s="1217">
        <f>IF(H12="",0,H12)</f>
        <v/>
      </c>
      <c r="AG12" s="3411">
        <f>IFERROR(IF(H12="",0,M12*AF12),0)</f>
        <v/>
      </c>
      <c r="AH12" s="1219">
        <f>MAX($D$8:$D12)</f>
        <v/>
      </c>
      <c r="AI12" s="1220">
        <f>ISODD(MAX($D$8:$D12))</f>
        <v/>
      </c>
      <c r="AJ12" s="1220">
        <f>IF(OR($G11="VACANT",$G12="VACANT"),0,(AND($H12="",$N12="",$N11=""))*1)</f>
        <v/>
      </c>
      <c r="AK12" s="1220">
        <f>_xlfn.MAXIFS(H:H,AH:AH,AH12)</f>
        <v/>
      </c>
      <c r="AL12" s="1213">
        <f>INDEX($F:$F,MATCH(AH12,AH:AH,0))</f>
        <v/>
      </c>
      <c r="AM12" s="1220">
        <f>INDEX($G:$G,MATCH(AH12,AH:AH,0))</f>
        <v/>
      </c>
      <c r="AN12" s="1221">
        <f>INDEX($K:$K,MATCH(AH12,AH:AH,0))</f>
        <v/>
      </c>
      <c r="AO12" s="1221">
        <f>INDEX($L:$L,MATCH(AH12,AH:AH,0))</f>
        <v/>
      </c>
      <c r="AP12" s="3412">
        <f>IFERROR(_xlfn.XLOOKUP($AM12,'One-line RR'!$F$6:$F$23,'One-line RR'!$S$6:$S$23),"")</f>
        <v/>
      </c>
      <c r="AQ12" s="3412">
        <f>AP12</f>
        <v/>
      </c>
      <c r="AR12" s="3412">
        <f>IFERROR(AQ12*(1),0)</f>
        <v/>
      </c>
      <c r="AS12" s="3412">
        <f>IFERROR(AR12*(1+AS$4),0)</f>
        <v/>
      </c>
      <c r="AT12" s="3412">
        <f>IFERROR(AS12*(1+AT$4),0)</f>
        <v/>
      </c>
      <c r="AU12" s="3412">
        <f>IFERROR(AT12*(1+AU$4),0)</f>
        <v/>
      </c>
      <c r="AV12" s="3412">
        <f>IFERROR(AU12*(1+AV$4),0)</f>
        <v/>
      </c>
      <c r="AW12" s="3412">
        <f>IFERROR(AV12*(1+AW$4),0)</f>
        <v/>
      </c>
      <c r="AX12" s="3412">
        <f>IFERROR(AW12*(1+AX$4),0)</f>
        <v/>
      </c>
      <c r="AY12" s="3412">
        <f>IFERROR(AX12*(1+AY$4),0)</f>
        <v/>
      </c>
      <c r="AZ12" s="3412">
        <f>IFERROR(AY12*(1+AZ$4),0)</f>
        <v/>
      </c>
      <c r="BA12" s="3412">
        <f>IFERROR(AZ12*(1+BA$4),0)</f>
        <v/>
      </c>
      <c r="BB12" s="3412">
        <f>IFERROR(BA12*(1+BB$4),0)</f>
        <v/>
      </c>
      <c r="BC12" s="3412">
        <f>IFERROR(BB12*(1+BC$4),0)</f>
        <v/>
      </c>
      <c r="BD12" s="3412">
        <f>IFERROR(BC12*(1+BD$4),0)</f>
        <v/>
      </c>
      <c r="BE12" s="3412" t="n"/>
      <c r="BF12" s="3412" t="n"/>
      <c r="BG12" s="3412" t="n"/>
      <c r="BH12" s="3412" t="n"/>
    </row>
    <row r="13" ht="15" customFormat="1" customHeight="1" s="600">
      <c r="D13" s="790" t="n"/>
      <c r="E13" s="942" t="n"/>
      <c r="F13" s="1969" t="n"/>
      <c r="G13" s="1096" t="n"/>
      <c r="H13" s="935" t="n"/>
      <c r="I13" s="936" t="n"/>
      <c r="J13" s="936" t="n"/>
      <c r="K13" s="943" t="n"/>
      <c r="L13" s="943" t="n"/>
      <c r="M13" s="937" t="n"/>
      <c r="N13" s="3415" t="n">
        <v>46266</v>
      </c>
      <c r="O13" s="3416">
        <f>IF(N14&lt;&gt;"",EOMONTH(N14,-1),IF(N13="","",$AO13))</f>
        <v/>
      </c>
      <c r="P13" s="3409">
        <f>Q13/12</f>
        <v/>
      </c>
      <c r="Q13" s="3409">
        <f>R13*$H$12</f>
        <v/>
      </c>
      <c r="R13" s="3410" t="n">
        <v>21.56</v>
      </c>
      <c r="S13" s="1226">
        <f>R13/R12-1</f>
        <v/>
      </c>
      <c r="T13" s="1229" t="n"/>
      <c r="U13" s="3413" t="n"/>
      <c r="V13" s="3414" t="n"/>
      <c r="W13" s="1097" t="n"/>
      <c r="X13" s="1097" t="n"/>
      <c r="Y13" s="1229" t="n"/>
      <c r="Z13" s="1229" t="n"/>
      <c r="AC13" s="2246" t="n"/>
      <c r="AD13" s="2247" t="n"/>
      <c r="AE13" s="790" t="n"/>
      <c r="AF13" s="1217">
        <f>IF(H13="",0,H13)</f>
        <v/>
      </c>
      <c r="AG13" s="3411">
        <f>IFERROR(IF(H13="",0,M13*AF13),0)</f>
        <v/>
      </c>
      <c r="AH13" s="1219">
        <f>MAX($D$8:$D13)</f>
        <v/>
      </c>
      <c r="AI13" s="1220">
        <f>ISODD(MAX($D$8:$D13))</f>
        <v/>
      </c>
      <c r="AJ13" s="1220">
        <f>IF(OR($G12="VACANT",$G13="VACANT"),0,(AND($H13="",$N13="",$N12=""))*1)</f>
        <v/>
      </c>
      <c r="AK13" s="1220">
        <f>_xlfn.MAXIFS(H:H,AH:AH,AH13)</f>
        <v/>
      </c>
      <c r="AL13" s="1213">
        <f>INDEX($F:$F,MATCH(AH13,AH:AH,0))</f>
        <v/>
      </c>
      <c r="AM13" s="1220">
        <f>INDEX($G:$G,MATCH(AH13,AH:AH,0))</f>
        <v/>
      </c>
      <c r="AN13" s="1221">
        <f>INDEX($K:$K,MATCH(AH13,AH:AH,0))</f>
        <v/>
      </c>
      <c r="AO13" s="1221">
        <f>INDEX($L:$L,MATCH(AH13,AH:AH,0))</f>
        <v/>
      </c>
      <c r="AP13" s="3412">
        <f>IFERROR(_xlfn.XLOOKUP($AM13,'One-line RR'!$F$6:$F$23,'One-line RR'!$S$6:$S$23),"")</f>
        <v/>
      </c>
      <c r="AQ13" s="3412">
        <f>AP13</f>
        <v/>
      </c>
      <c r="AR13" s="3412">
        <f>IFERROR(AQ13*(1),0)</f>
        <v/>
      </c>
      <c r="AS13" s="3412">
        <f>IFERROR(AR13*(1+AS$4),0)</f>
        <v/>
      </c>
      <c r="AT13" s="3412">
        <f>IFERROR(AS13*(1+AT$4),0)</f>
        <v/>
      </c>
      <c r="AU13" s="3412">
        <f>IFERROR(AT13*(1+AU$4),0)</f>
        <v/>
      </c>
      <c r="AV13" s="3412">
        <f>IFERROR(AU13*(1+AV$4),0)</f>
        <v/>
      </c>
      <c r="AW13" s="3412">
        <f>IFERROR(AV13*(1+AW$4),0)</f>
        <v/>
      </c>
      <c r="AX13" s="3412">
        <f>IFERROR(AW13*(1+AX$4),0)</f>
        <v/>
      </c>
      <c r="AY13" s="3412">
        <f>IFERROR(AX13*(1+AY$4),0)</f>
        <v/>
      </c>
      <c r="AZ13" s="3412">
        <f>IFERROR(AY13*(1+AZ$4),0)</f>
        <v/>
      </c>
      <c r="BA13" s="3412">
        <f>IFERROR(AZ13*(1+BA$4),0)</f>
        <v/>
      </c>
      <c r="BB13" s="3412">
        <f>IFERROR(BA13*(1+BB$4),0)</f>
        <v/>
      </c>
      <c r="BC13" s="3412">
        <f>IFERROR(BB13*(1+BC$4),0)</f>
        <v/>
      </c>
      <c r="BD13" s="3412">
        <f>IFERROR(BC13*(1+BD$4),0)</f>
        <v/>
      </c>
      <c r="BE13" s="3412" t="n"/>
      <c r="BF13" s="3412" t="n"/>
      <c r="BG13" s="3412" t="n"/>
      <c r="BH13" s="3412" t="n"/>
    </row>
    <row r="14" hidden="1" ht="15" customFormat="1" customHeight="1" s="600">
      <c r="D14" s="790" t="n"/>
      <c r="E14" s="942" t="n"/>
      <c r="F14" s="1969" t="n"/>
      <c r="G14" s="1096" t="n"/>
      <c r="H14" s="935" t="n"/>
      <c r="I14" s="936" t="n"/>
      <c r="J14" s="936" t="n"/>
      <c r="K14" s="943" t="n"/>
      <c r="L14" s="943" t="n"/>
      <c r="M14" s="937" t="n"/>
      <c r="N14" s="3415" t="n">
        <v>46631</v>
      </c>
      <c r="O14" s="3416">
        <f>IF(N15&lt;&gt;"",EOMONTH(N15,-1),IF(N14="","",$AO14))</f>
        <v/>
      </c>
      <c r="P14" s="3409">
        <f>Q14/12</f>
        <v/>
      </c>
      <c r="Q14" s="3409">
        <f>R14*$H$12</f>
        <v/>
      </c>
      <c r="R14" s="3410" t="n">
        <v>22.21</v>
      </c>
      <c r="S14" s="1226">
        <f>R14/R13-1</f>
        <v/>
      </c>
      <c r="T14" s="1229" t="n"/>
      <c r="U14" s="3413" t="n"/>
      <c r="V14" s="3414" t="n"/>
      <c r="W14" s="1097" t="n"/>
      <c r="X14" s="1097" t="n"/>
      <c r="Y14" s="1229" t="n"/>
      <c r="Z14" s="1229" t="n"/>
      <c r="AC14" s="2246" t="n"/>
      <c r="AD14" s="2247" t="n"/>
      <c r="AE14" s="790" t="n"/>
      <c r="AF14" s="1217">
        <f>IF(H14="",0,H14)</f>
        <v/>
      </c>
      <c r="AG14" s="3411">
        <f>IFERROR(IF(H14="",0,M14*AF14),0)</f>
        <v/>
      </c>
      <c r="AH14" s="1219">
        <f>MAX($D$8:$D14)</f>
        <v/>
      </c>
      <c r="AI14" s="1220">
        <f>ISODD(MAX($D$8:$D14))</f>
        <v/>
      </c>
      <c r="AJ14" s="1220">
        <f>IF(OR($G13="VACANT",$G14="VACANT"),0,(AND($H14="",$N14="",$N13=""))*1)</f>
        <v/>
      </c>
      <c r="AK14" s="1220">
        <f>_xlfn.MAXIFS(H:H,AH:AH,AH14)</f>
        <v/>
      </c>
      <c r="AL14" s="1213">
        <f>INDEX($F:$F,MATCH(AH14,AH:AH,0))</f>
        <v/>
      </c>
      <c r="AM14" s="1220">
        <f>INDEX($G:$G,MATCH(AH14,AH:AH,0))</f>
        <v/>
      </c>
      <c r="AN14" s="1221">
        <f>INDEX($K:$K,MATCH(AH14,AH:AH,0))</f>
        <v/>
      </c>
      <c r="AO14" s="1221">
        <f>INDEX($L:$L,MATCH(AH14,AH:AH,0))</f>
        <v/>
      </c>
      <c r="AP14" s="3412">
        <f>IFERROR(_xlfn.XLOOKUP($AM14,'One-line RR'!$F$6:$F$23,'One-line RR'!$S$6:$S$23),"")</f>
        <v/>
      </c>
      <c r="AQ14" s="3412">
        <f>AP14</f>
        <v/>
      </c>
      <c r="AR14" s="3412">
        <f>IFERROR(AQ14*(1),0)</f>
        <v/>
      </c>
      <c r="AS14" s="3412">
        <f>IFERROR(AR14*(1+AS$4),0)</f>
        <v/>
      </c>
      <c r="AT14" s="3412">
        <f>IFERROR(AS14*(1+AT$4),0)</f>
        <v/>
      </c>
      <c r="AU14" s="3412">
        <f>IFERROR(AT14*(1+AU$4),0)</f>
        <v/>
      </c>
      <c r="AV14" s="3412">
        <f>IFERROR(AU14*(1+AV$4),0)</f>
        <v/>
      </c>
      <c r="AW14" s="3412">
        <f>IFERROR(AV14*(1+AW$4),0)</f>
        <v/>
      </c>
      <c r="AX14" s="3412">
        <f>IFERROR(AW14*(1+AX$4),0)</f>
        <v/>
      </c>
      <c r="AY14" s="3412">
        <f>IFERROR(AX14*(1+AY$4),0)</f>
        <v/>
      </c>
      <c r="AZ14" s="3412">
        <f>IFERROR(AY14*(1+AZ$4),0)</f>
        <v/>
      </c>
      <c r="BA14" s="3412">
        <f>IFERROR(AZ14*(1+BA$4),0)</f>
        <v/>
      </c>
      <c r="BB14" s="3412">
        <f>IFERROR(BA14*(1+BB$4),0)</f>
        <v/>
      </c>
      <c r="BC14" s="3412">
        <f>IFERROR(BB14*(1+BC$4),0)</f>
        <v/>
      </c>
      <c r="BD14" s="3412">
        <f>IFERROR(BC14*(1+BD$4),0)</f>
        <v/>
      </c>
      <c r="BE14" s="3412" t="n"/>
      <c r="BF14" s="3412" t="n"/>
      <c r="BG14" s="3412" t="n"/>
      <c r="BH14" s="3412" t="n"/>
    </row>
    <row r="15" hidden="1" ht="15" customFormat="1" customHeight="1" s="600">
      <c r="D15" s="790" t="n"/>
      <c r="E15" s="790" t="n"/>
      <c r="F15" s="934" t="n"/>
      <c r="G15" s="1096" t="n"/>
      <c r="H15" s="935" t="n"/>
      <c r="I15" s="936" t="n"/>
      <c r="J15" s="936" t="n"/>
      <c r="K15" s="943" t="n"/>
      <c r="L15" s="943" t="n"/>
      <c r="M15" s="937" t="n"/>
      <c r="N15" s="3415" t="n">
        <v>46997</v>
      </c>
      <c r="O15" s="3415">
        <f>IF(N16&lt;&gt;"",EOMONTH(N16,-1),IF(N15="","",$AO15))</f>
        <v/>
      </c>
      <c r="P15" s="3409">
        <f>Q15/12</f>
        <v/>
      </c>
      <c r="Q15" s="3409">
        <f>R15*$H$12</f>
        <v/>
      </c>
      <c r="R15" s="3410" t="n">
        <v>22.88</v>
      </c>
      <c r="S15" s="1226">
        <f>R15/R14-1</f>
        <v/>
      </c>
      <c r="T15" s="1097" t="n"/>
      <c r="U15" s="2110" t="n"/>
      <c r="V15" s="1097" t="n"/>
      <c r="W15" s="1097" t="n"/>
      <c r="X15" s="1097" t="n"/>
      <c r="Y15" s="1229" t="n"/>
      <c r="Z15" s="1097" t="n"/>
      <c r="AC15" s="3417" t="n"/>
      <c r="AD15" s="3417" t="n"/>
      <c r="AE15" s="3418" t="n"/>
      <c r="AF15" s="1217">
        <f>IF(H15="",0,H15)</f>
        <v/>
      </c>
      <c r="AG15" s="3411">
        <f>IFERROR(IF(H15="",0,M15*AF15),0)</f>
        <v/>
      </c>
      <c r="AH15" s="1219">
        <f>MAX($D$8:$D15)</f>
        <v/>
      </c>
      <c r="AI15" s="1220">
        <f>ISODD(MAX($D$8:$D15))</f>
        <v/>
      </c>
      <c r="AJ15" s="1220">
        <f>IF(OR($G14="VACANT",$G15="VACANT"),0,(AND($H15="",$N15="",$N14=""))*1)</f>
        <v/>
      </c>
      <c r="AK15" s="1220">
        <f>_xlfn.MAXIFS(H:H,AH:AH,AH15)</f>
        <v/>
      </c>
      <c r="AL15" s="1213">
        <f>INDEX($F:$F,MATCH(AH15,AH:AH,0))</f>
        <v/>
      </c>
      <c r="AM15" s="1220">
        <f>INDEX($G:$G,MATCH(AH15,AH:AH,0))</f>
        <v/>
      </c>
      <c r="AN15" s="1221">
        <f>INDEX($K:$K,MATCH(AH15,AH:AH,0))</f>
        <v/>
      </c>
      <c r="AO15" s="1221">
        <f>INDEX($L:$L,MATCH(AH15,AH:AH,0))</f>
        <v/>
      </c>
      <c r="AP15" s="3412">
        <f>IFERROR(_xlfn.XLOOKUP($AM15,'One-line RR'!$F$6:$F$23,'One-line RR'!$S$6:$S$23),"")</f>
        <v/>
      </c>
      <c r="AQ15" s="3412">
        <f>AP15</f>
        <v/>
      </c>
      <c r="AR15" s="3412">
        <f>IFERROR(AQ15*(1),0)</f>
        <v/>
      </c>
      <c r="AS15" s="3412">
        <f>IFERROR(AR15*(1+AS$4),0)</f>
        <v/>
      </c>
      <c r="AT15" s="3412">
        <f>IFERROR(AS15*(1+AT$4),0)</f>
        <v/>
      </c>
      <c r="AU15" s="3412">
        <f>IFERROR(AT15*(1+AU$4),0)</f>
        <v/>
      </c>
      <c r="AV15" s="3412">
        <f>IFERROR(AU15*(1+AV$4),0)</f>
        <v/>
      </c>
      <c r="AW15" s="3412">
        <f>IFERROR(AV15*(1+AW$4),0)</f>
        <v/>
      </c>
      <c r="AX15" s="3412">
        <f>IFERROR(AW15*(1+AX$4),0)</f>
        <v/>
      </c>
      <c r="AY15" s="3412">
        <f>IFERROR(AX15*(1+AY$4),0)</f>
        <v/>
      </c>
      <c r="AZ15" s="3412">
        <f>IFERROR(AY15*(1+AZ$4),0)</f>
        <v/>
      </c>
      <c r="BA15" s="3412">
        <f>IFERROR(AZ15*(1+BA$4),0)</f>
        <v/>
      </c>
      <c r="BB15" s="3412">
        <f>IFERROR(BA15*(1+BB$4),0)</f>
        <v/>
      </c>
      <c r="BC15" s="3412">
        <f>IFERROR(BB15*(1+BC$4),0)</f>
        <v/>
      </c>
      <c r="BD15" s="3412">
        <f>IFERROR(BC15*(1+BD$4),0)</f>
        <v/>
      </c>
      <c r="BE15" s="3412" t="n"/>
    </row>
    <row r="16" ht="15" customFormat="1" customHeight="1" s="600">
      <c r="D16" s="790" t="n"/>
      <c r="E16" s="2030" t="n"/>
      <c r="F16" s="935" t="n"/>
      <c r="G16" s="2029" t="n"/>
      <c r="H16" s="2530" t="n"/>
      <c r="I16" s="936" t="n"/>
      <c r="J16" s="936" t="n"/>
      <c r="K16" s="2468" t="n"/>
      <c r="L16" s="2468" t="n"/>
      <c r="M16" s="937" t="n"/>
      <c r="N16" s="3408" t="n">
        <v>47362</v>
      </c>
      <c r="O16" s="2468">
        <f>IF(N17&lt;&gt;"",EOMONTH(N17,-1),IF(N16="","",$AO16))</f>
        <v/>
      </c>
      <c r="P16" s="3409">
        <f>Q16/12</f>
        <v/>
      </c>
      <c r="Q16" s="3409">
        <f>R16*$H$12</f>
        <v/>
      </c>
      <c r="R16" s="3410" t="n">
        <v>23.57</v>
      </c>
      <c r="S16" s="1226">
        <f>R16/R15-1</f>
        <v/>
      </c>
      <c r="T16" s="1229" t="n"/>
      <c r="U16" s="3409" t="n"/>
      <c r="V16" s="3410" t="n"/>
      <c r="W16" s="3409" t="n"/>
      <c r="X16" s="3409" t="n"/>
      <c r="Y16" s="1229" t="n"/>
      <c r="Z16" s="1229" t="n"/>
      <c r="AC16" s="2041" t="n"/>
      <c r="AD16" s="2247" t="n"/>
      <c r="AE16" s="790" t="n"/>
      <c r="AF16" s="1217">
        <f>IF(H16="",0,H16)</f>
        <v/>
      </c>
      <c r="AG16" s="3411">
        <f>IFERROR(IF(H16="",0,M16*AF16),0)</f>
        <v/>
      </c>
      <c r="AH16" s="1219">
        <f>MAX($D$8:$D16)</f>
        <v/>
      </c>
      <c r="AI16" s="1220">
        <f>ISODD(MAX($D$8:$D16))</f>
        <v/>
      </c>
      <c r="AJ16" s="1220">
        <f>IF(OR($G15="VACANT",$G16="VACANT"),0,(AND($H16="",$N16="",$N15=""))*1)</f>
        <v/>
      </c>
      <c r="AK16" s="1220">
        <f>_xlfn.MAXIFS(H:H,AH:AH,AH16)</f>
        <v/>
      </c>
      <c r="AL16" s="1213">
        <f>INDEX($F:$F,MATCH(AH16,AH:AH,0))</f>
        <v/>
      </c>
      <c r="AM16" s="1220">
        <f>INDEX($G:$G,MATCH(AH16,AH:AH,0))</f>
        <v/>
      </c>
      <c r="AN16" s="1221">
        <f>INDEX($K:$K,MATCH(AH16,AH:AH,0))</f>
        <v/>
      </c>
      <c r="AO16" s="1221">
        <f>INDEX($L:$L,MATCH(AH16,AH:AH,0))</f>
        <v/>
      </c>
      <c r="AP16" s="3412">
        <f>IFERROR(_xlfn.XLOOKUP($AM16,'One-line RR'!$F$6:$F$23,'One-line RR'!$S$6:$S$23),"")</f>
        <v/>
      </c>
      <c r="AQ16" s="3412">
        <f>AP16</f>
        <v/>
      </c>
      <c r="AR16" s="3412">
        <f>IFERROR(AQ16*(1),0)</f>
        <v/>
      </c>
      <c r="AS16" s="3412">
        <f>IFERROR(AR16*(1+AS$4),0)</f>
        <v/>
      </c>
      <c r="AT16" s="3412">
        <f>IFERROR(AS16*(1+AT$4),0)</f>
        <v/>
      </c>
      <c r="AU16" s="3412">
        <f>IFERROR(AT16*(1+AU$4),0)</f>
        <v/>
      </c>
      <c r="AV16" s="3412">
        <f>IFERROR(AU16*(1+AV$4),0)</f>
        <v/>
      </c>
      <c r="AW16" s="3412">
        <f>IFERROR(AV16*(1+AW$4),0)</f>
        <v/>
      </c>
      <c r="AX16" s="3412">
        <f>IFERROR(AW16*(1+AX$4),0)</f>
        <v/>
      </c>
      <c r="AY16" s="3412">
        <f>IFERROR(AX16*(1+AY$4),0)</f>
        <v/>
      </c>
      <c r="AZ16" s="3412">
        <f>IFERROR(AY16*(1+AZ$4),0)</f>
        <v/>
      </c>
      <c r="BA16" s="3412">
        <f>IFERROR(AZ16*(1+BA$4),0)</f>
        <v/>
      </c>
      <c r="BB16" s="3412">
        <f>IFERROR(BA16*(1+BB$4),0)</f>
        <v/>
      </c>
      <c r="BC16" s="3412">
        <f>IFERROR(BB16*(1+BC$4),0)</f>
        <v/>
      </c>
      <c r="BD16" s="3412">
        <f>IFERROR(BC16*(1+BD$4),0)</f>
        <v/>
      </c>
      <c r="BE16" s="3412" t="n"/>
      <c r="BF16" s="3412" t="n"/>
      <c r="BG16" s="3412" t="n"/>
      <c r="BH16" s="3412" t="n"/>
    </row>
    <row r="17" ht="15" customFormat="1" customHeight="1" s="600">
      <c r="D17" s="790" t="n"/>
      <c r="E17" s="942" t="n"/>
      <c r="F17" s="1969" t="n"/>
      <c r="G17" s="1096" t="n"/>
      <c r="H17" s="2531" t="n"/>
      <c r="I17" s="936" t="n"/>
      <c r="J17" s="936" t="n"/>
      <c r="K17" s="943" t="n"/>
      <c r="L17" s="943" t="n"/>
      <c r="M17" s="937" t="n"/>
      <c r="N17" s="3408" t="n"/>
      <c r="O17" s="2468" t="n"/>
      <c r="P17" s="3409" t="n"/>
      <c r="Q17" s="3409" t="n"/>
      <c r="R17" s="3410" t="n"/>
      <c r="S17" s="1226" t="n"/>
      <c r="T17" s="1229" t="n"/>
      <c r="U17" s="3413" t="n"/>
      <c r="V17" s="3414" t="n"/>
      <c r="W17" s="1097" t="n"/>
      <c r="X17" s="1097" t="n"/>
      <c r="Y17" s="1229" t="n"/>
      <c r="Z17" s="1229" t="n"/>
      <c r="AC17" s="2041" t="n"/>
      <c r="AD17" s="2247" t="n"/>
      <c r="AE17" s="790" t="n"/>
      <c r="AF17" s="1217">
        <f>IF(H17="",0,H17)</f>
        <v/>
      </c>
      <c r="AG17" s="3411">
        <f>IFERROR(IF(H17="",0,M17*AF17),0)</f>
        <v/>
      </c>
      <c r="AH17" s="1219">
        <f>MAX($D$8:$D17)</f>
        <v/>
      </c>
      <c r="AI17" s="1220">
        <f>ISODD(MAX($D$8:$D17))</f>
        <v/>
      </c>
      <c r="AJ17" s="1220">
        <f>IF(OR($G16="VACANT",$G17="VACANT"),0,(AND($H17="",$N17="",$N16=""))*1)</f>
        <v/>
      </c>
      <c r="AK17" s="1220">
        <f>_xlfn.MAXIFS(H:H,AH:AH,AH17)</f>
        <v/>
      </c>
      <c r="AL17" s="1213">
        <f>INDEX($F:$F,MATCH(AH17,AH:AH,0))</f>
        <v/>
      </c>
      <c r="AM17" s="1220">
        <f>INDEX($G:$G,MATCH(AH17,AH:AH,0))</f>
        <v/>
      </c>
      <c r="AN17" s="1221">
        <f>INDEX($K:$K,MATCH(AH17,AH:AH,0))</f>
        <v/>
      </c>
      <c r="AO17" s="1221">
        <f>INDEX($L:$L,MATCH(AH17,AH:AH,0))</f>
        <v/>
      </c>
      <c r="AP17" s="3412">
        <f>IFERROR(_xlfn.XLOOKUP($AM17,'One-line RR'!$F$6:$F$23,'One-line RR'!$S$6:$S$23),"")</f>
        <v/>
      </c>
      <c r="AQ17" s="3412">
        <f>AP17</f>
        <v/>
      </c>
      <c r="AR17" s="3412">
        <f>IFERROR(AQ17*(1),0)</f>
        <v/>
      </c>
      <c r="AS17" s="3412">
        <f>IFERROR(AR17*(1+AS$4),0)</f>
        <v/>
      </c>
      <c r="AT17" s="3412">
        <f>IFERROR(AS17*(1+AT$4),0)</f>
        <v/>
      </c>
      <c r="AU17" s="3412">
        <f>IFERROR(AT17*(1+AU$4),0)</f>
        <v/>
      </c>
      <c r="AV17" s="3412">
        <f>IFERROR(AU17*(1+AV$4),0)</f>
        <v/>
      </c>
      <c r="AW17" s="3412">
        <f>IFERROR(AV17*(1+AW$4),0)</f>
        <v/>
      </c>
      <c r="AX17" s="3412">
        <f>IFERROR(AW17*(1+AX$4),0)</f>
        <v/>
      </c>
      <c r="AY17" s="3412">
        <f>IFERROR(AX17*(1+AY$4),0)</f>
        <v/>
      </c>
      <c r="AZ17" s="3412">
        <f>IFERROR(AY17*(1+AZ$4),0)</f>
        <v/>
      </c>
      <c r="BA17" s="3412">
        <f>IFERROR(AZ17*(1+BA$4),0)</f>
        <v/>
      </c>
      <c r="BB17" s="3412">
        <f>IFERROR(BA17*(1+BB$4),0)</f>
        <v/>
      </c>
      <c r="BC17" s="3412">
        <f>IFERROR(BB17*(1+BC$4),0)</f>
        <v/>
      </c>
      <c r="BD17" s="3412">
        <f>IFERROR(BC17*(1+BD$4),0)</f>
        <v/>
      </c>
      <c r="BE17" s="3412" t="n"/>
      <c r="BF17" s="3412" t="n"/>
      <c r="BG17" s="3412" t="n"/>
      <c r="BH17" s="3412" t="n"/>
    </row>
    <row r="18" ht="15" customFormat="1" customHeight="1" s="600">
      <c r="D18" s="790" t="n">
        <v>3</v>
      </c>
      <c r="E18" s="942" t="n"/>
      <c r="F18" s="1969" t="inlineStr">
        <is>
          <t>3</t>
        </is>
      </c>
      <c r="G18" s="1096">
        <f>'Tenant Rent Roll'!A12</f>
        <v/>
      </c>
      <c r="H18" s="2531">
        <f>INDEX('Tenant Rent Roll'!$F$10:$F$15,MATCH($G18,'Tenant Rent Roll'!$A$10:$A$15,0))</f>
        <v/>
      </c>
      <c r="I18" s="936" t="n"/>
      <c r="J18" s="936">
        <f>IF(H18="","",H18/$H$65)</f>
        <v/>
      </c>
      <c r="K18" s="943" t="n">
        <v>42948</v>
      </c>
      <c r="L18" s="943">
        <f>INDEX('Tenant Rent Roll'!$H$10:$H$15,MATCH($G18,'Tenant Rent Roll'!$A$10:$A$15,0))</f>
        <v/>
      </c>
      <c r="M18" s="937">
        <f>IF(G18="","",IF(L18&lt;$AC$3,0,IF(L18="","",IFERROR(YEARFRAC($AC$3,L18),"n/a"))))</f>
        <v/>
      </c>
      <c r="N18" s="3408" t="inlineStr">
        <is>
          <t>Current</t>
        </is>
      </c>
      <c r="O18" s="2468">
        <f>IF(N19&lt;&gt;"",EOMONTH(N19,-1),IF(N18="","",$AO18))</f>
        <v/>
      </c>
      <c r="P18" s="3409">
        <f>Q18/12</f>
        <v/>
      </c>
      <c r="Q18" s="3409">
        <f>INDEX('Tenant Rent Roll'!$L$10:$L$15,MATCH($G18,'Tenant Rent Roll'!$A$10:$A$15,0))</f>
        <v/>
      </c>
      <c r="R18" s="3410">
        <f>Q18/H18</f>
        <v/>
      </c>
      <c r="S18" s="1226" t="inlineStr">
        <is>
          <t>-</t>
        </is>
      </c>
      <c r="T18" s="1229" t="inlineStr">
        <is>
          <t>NNN</t>
        </is>
      </c>
      <c r="U18" s="3413">
        <f>INDEX('Tenant Rent Roll'!$P$10:$P$15,MATCH($G18,'Tenant Rent Roll'!$A$10:$A$15,0))</f>
        <v/>
      </c>
      <c r="V18" s="3414">
        <f>U18/H18</f>
        <v/>
      </c>
      <c r="W18" s="1097">
        <f>INDEX('Tenant Rent Roll'!$R$10:$R$15,MATCH($G18,'Tenant Rent Roll'!$A$10:$A$15,0))</f>
        <v/>
      </c>
      <c r="X18" s="1097">
        <f>INDEX('Tenant Rent Roll'!$S$10:$S$15,MATCH($G18,'Tenant Rent Roll'!$A$10:$A$15,0))</f>
        <v/>
      </c>
      <c r="Y18" s="1229" t="inlineStr">
        <is>
          <t>None documented in 2026 addendum - nearest-term rollover risk in the portfolio (expires 12/31/27, ~18 months from Analysis Date)</t>
        </is>
      </c>
      <c r="Z18" s="1229" t="inlineStr">
        <is>
          <t>$19.00 PSF</t>
        </is>
      </c>
      <c r="AC18" s="2041" t="n"/>
      <c r="AD18" s="2247" t="n"/>
      <c r="AE18" s="790" t="n"/>
      <c r="AF18" s="1217">
        <f>IF(H18="",0,H18)</f>
        <v/>
      </c>
      <c r="AG18" s="3411">
        <f>IFERROR(IF(H18="",0,M18*AF18),0)</f>
        <v/>
      </c>
      <c r="AH18" s="1219">
        <f>MAX($D$8:$D18)</f>
        <v/>
      </c>
      <c r="AI18" s="1220">
        <f>ISODD(MAX($D$8:$D18))</f>
        <v/>
      </c>
      <c r="AJ18" s="1220">
        <f>IF(OR($G17="VACANT",$G18="VACANT"),0,(AND($H18="",$N18="",$N17=""))*1)</f>
        <v/>
      </c>
      <c r="AK18" s="1220">
        <f>_xlfn.MAXIFS(H:H,AH:AH,AH18)</f>
        <v/>
      </c>
      <c r="AL18" s="1213">
        <f>INDEX($F:$F,MATCH(AH18,AH:AH,0))</f>
        <v/>
      </c>
      <c r="AM18" s="1220">
        <f>INDEX($G:$G,MATCH(AH18,AH:AH,0))</f>
        <v/>
      </c>
      <c r="AN18" s="1221">
        <f>INDEX($K:$K,MATCH(AH18,AH:AH,0))</f>
        <v/>
      </c>
      <c r="AO18" s="1221">
        <f>INDEX($L:$L,MATCH(AH18,AH:AH,0))</f>
        <v/>
      </c>
      <c r="AP18" s="3412">
        <f>IFERROR(_xlfn.XLOOKUP($AM18,'One-line RR'!$F$6:$F$23,'One-line RR'!$S$6:$S$23),"")</f>
        <v/>
      </c>
      <c r="AQ18" s="3412">
        <f>AP18</f>
        <v/>
      </c>
      <c r="AR18" s="3412">
        <f>IFERROR(AQ18*(1),0)</f>
        <v/>
      </c>
      <c r="AS18" s="3412">
        <f>IFERROR(AR18*(1+AS$4),0)</f>
        <v/>
      </c>
      <c r="AT18" s="3412">
        <f>IFERROR(AS18*(1+AT$4),0)</f>
        <v/>
      </c>
      <c r="AU18" s="3412">
        <f>IFERROR(AT18*(1+AU$4),0)</f>
        <v/>
      </c>
      <c r="AV18" s="3412">
        <f>IFERROR(AU18*(1+AV$4),0)</f>
        <v/>
      </c>
      <c r="AW18" s="3412">
        <f>IFERROR(AV18*(1+AW$4),0)</f>
        <v/>
      </c>
      <c r="AX18" s="3412">
        <f>IFERROR(AW18*(1+AX$4),0)</f>
        <v/>
      </c>
      <c r="AY18" s="3412">
        <f>IFERROR(AX18*(1+AY$4),0)</f>
        <v/>
      </c>
      <c r="AZ18" s="3412">
        <f>IFERROR(AY18*(1+AZ$4),0)</f>
        <v/>
      </c>
      <c r="BA18" s="3412">
        <f>IFERROR(AZ18*(1+BA$4),0)</f>
        <v/>
      </c>
      <c r="BB18" s="3412">
        <f>IFERROR(BA18*(1+BB$4),0)</f>
        <v/>
      </c>
      <c r="BC18" s="3412">
        <f>IFERROR(BB18*(1+BC$4),0)</f>
        <v/>
      </c>
      <c r="BD18" s="3412">
        <f>IFERROR(BC18*(1+BD$4),0)</f>
        <v/>
      </c>
      <c r="BE18" s="3412" t="n"/>
      <c r="BF18" s="3412" t="n"/>
      <c r="BG18" s="3412" t="n"/>
      <c r="BH18" s="3412" t="n"/>
    </row>
    <row r="19" ht="15" customFormat="1" customHeight="1" s="600">
      <c r="D19" s="790" t="n"/>
      <c r="E19" s="942" t="n"/>
      <c r="F19" s="1969" t="n"/>
      <c r="G19" s="1096" t="n"/>
      <c r="H19" s="935" t="n"/>
      <c r="I19" s="936" t="n"/>
      <c r="J19" s="936" t="n"/>
      <c r="K19" s="943" t="n"/>
      <c r="L19" s="943" t="n"/>
      <c r="M19" s="937" t="n"/>
      <c r="N19" s="3408" t="n">
        <v>46388</v>
      </c>
      <c r="O19" s="3419">
        <f>IF(N20&lt;&gt;"",EOMONTH(N20,-1),IF(N19="","",$AO19))</f>
        <v/>
      </c>
      <c r="P19" s="3409">
        <f>Q19/12</f>
        <v/>
      </c>
      <c r="Q19" s="3409">
        <f>R19*$H$18</f>
        <v/>
      </c>
      <c r="R19" s="3410" t="n">
        <v>15.17824</v>
      </c>
      <c r="S19" s="1226">
        <f>R19/R18-1</f>
        <v/>
      </c>
      <c r="T19" s="1229" t="n"/>
      <c r="U19" s="3413" t="n"/>
      <c r="V19" s="3414" t="n"/>
      <c r="W19" s="1097" t="n"/>
      <c r="X19" s="1097" t="n"/>
      <c r="Y19" s="1229" t="n"/>
      <c r="Z19" s="1229" t="n"/>
      <c r="AC19" s="2246" t="n"/>
      <c r="AD19" s="2247" t="n"/>
      <c r="AE19" s="790" t="n"/>
      <c r="AF19" s="1217">
        <f>IF(H19="",0,H19)</f>
        <v/>
      </c>
      <c r="AG19" s="3411">
        <f>IFERROR(IF(H19="",0,M19*AF19),0)</f>
        <v/>
      </c>
      <c r="AH19" s="1219">
        <f>MAX($D$8:$D19)</f>
        <v/>
      </c>
      <c r="AI19" s="1220">
        <f>ISODD(MAX($D$8:$D19))</f>
        <v/>
      </c>
      <c r="AJ19" s="1220">
        <f>IF(OR($G18="VACANT",$G19="VACANT"),0,(AND($H19="",$N19="",$N18=""))*1)</f>
        <v/>
      </c>
      <c r="AK19" s="1220">
        <f>_xlfn.MAXIFS(H:H,AH:AH,AH19)</f>
        <v/>
      </c>
      <c r="AL19" s="1213">
        <f>INDEX($F:$F,MATCH(AH19,AH:AH,0))</f>
        <v/>
      </c>
      <c r="AM19" s="1220">
        <f>INDEX($G:$G,MATCH(AH19,AH:AH,0))</f>
        <v/>
      </c>
      <c r="AN19" s="1221">
        <f>INDEX($K:$K,MATCH(AH19,AH:AH,0))</f>
        <v/>
      </c>
      <c r="AO19" s="1221">
        <f>INDEX($L:$L,MATCH(AH19,AH:AH,0))</f>
        <v/>
      </c>
      <c r="AP19" s="3412">
        <f>IFERROR(_xlfn.XLOOKUP($AM19,'One-line RR'!$F$6:$F$23,'One-line RR'!$S$6:$S$23),"")</f>
        <v/>
      </c>
      <c r="AQ19" s="3412">
        <f>AP19</f>
        <v/>
      </c>
      <c r="AR19" s="3412">
        <f>IFERROR(AQ19*(1),0)</f>
        <v/>
      </c>
      <c r="AS19" s="3412">
        <f>IFERROR(AR19*(1+AS$4),0)</f>
        <v/>
      </c>
      <c r="AT19" s="3412">
        <f>IFERROR(AS19*(1+AT$4),0)</f>
        <v/>
      </c>
      <c r="AU19" s="3412">
        <f>IFERROR(AT19*(1+AU$4),0)</f>
        <v/>
      </c>
      <c r="AV19" s="3412">
        <f>IFERROR(AU19*(1+AV$4),0)</f>
        <v/>
      </c>
      <c r="AW19" s="3412">
        <f>IFERROR(AV19*(1+AW$4),0)</f>
        <v/>
      </c>
      <c r="AX19" s="3412">
        <f>IFERROR(AW19*(1+AX$4),0)</f>
        <v/>
      </c>
      <c r="AY19" s="3412">
        <f>IFERROR(AX19*(1+AY$4),0)</f>
        <v/>
      </c>
      <c r="AZ19" s="3412">
        <f>IFERROR(AY19*(1+AZ$4),0)</f>
        <v/>
      </c>
      <c r="BA19" s="3412">
        <f>IFERROR(AZ19*(1+BA$4),0)</f>
        <v/>
      </c>
      <c r="BB19" s="3412">
        <f>IFERROR(BA19*(1+BB$4),0)</f>
        <v/>
      </c>
      <c r="BC19" s="3412">
        <f>IFERROR(BB19*(1+BC$4),0)</f>
        <v/>
      </c>
      <c r="BD19" s="3412">
        <f>IFERROR(BC19*(1+BD$4),0)</f>
        <v/>
      </c>
      <c r="BE19" s="3412" t="n"/>
      <c r="BF19" s="3412" t="n"/>
      <c r="BG19" s="3412" t="n"/>
      <c r="BH19" s="3412" t="n"/>
    </row>
    <row r="20" hidden="1" ht="15" customFormat="1" customHeight="1" s="600">
      <c r="D20" s="790" t="n"/>
      <c r="E20" s="942" t="n"/>
      <c r="F20" s="1969" t="n"/>
      <c r="G20" s="1096" t="n"/>
      <c r="H20" s="935" t="n"/>
      <c r="I20" s="936" t="n"/>
      <c r="J20" s="936" t="n"/>
      <c r="K20" s="943" t="n"/>
      <c r="L20" s="943" t="n"/>
      <c r="M20" s="937" t="n"/>
      <c r="N20" s="3408" t="n"/>
      <c r="O20" s="3419" t="n"/>
      <c r="P20" s="3409" t="n"/>
      <c r="Q20" s="3409" t="n"/>
      <c r="R20" s="3410" t="n"/>
      <c r="S20" s="1226" t="n"/>
      <c r="T20" s="1229" t="n"/>
      <c r="U20" s="3413" t="n"/>
      <c r="V20" s="3414" t="n"/>
      <c r="W20" s="1097" t="n"/>
      <c r="X20" s="1097" t="n"/>
      <c r="Y20" s="1229" t="n"/>
      <c r="Z20" s="1229" t="n"/>
      <c r="AC20" s="2246" t="n"/>
      <c r="AD20" s="2247" t="n"/>
      <c r="AE20" s="790" t="n"/>
      <c r="AF20" s="1217">
        <f>IF(H20="",0,H20)</f>
        <v/>
      </c>
      <c r="AG20" s="3411">
        <f>IFERROR(IF(H20="",0,M20*AF20),0)</f>
        <v/>
      </c>
      <c r="AH20" s="1219">
        <f>MAX($D$8:$D20)</f>
        <v/>
      </c>
      <c r="AI20" s="1220">
        <f>ISODD(MAX($D$8:$D20))</f>
        <v/>
      </c>
      <c r="AJ20" s="1220">
        <f>IF(OR($G19="VACANT",$G20="VACANT"),0,(AND($H20="",$N20="",$N19=""))*1)</f>
        <v/>
      </c>
      <c r="AK20" s="1220">
        <f>_xlfn.MAXIFS(H:H,AH:AH,AH20)</f>
        <v/>
      </c>
      <c r="AL20" s="1213">
        <f>INDEX($F:$F,MATCH(AH20,AH:AH,0))</f>
        <v/>
      </c>
      <c r="AM20" s="1220">
        <f>INDEX($G:$G,MATCH(AH20,AH:AH,0))</f>
        <v/>
      </c>
      <c r="AN20" s="1221">
        <f>INDEX($K:$K,MATCH(AH20,AH:AH,0))</f>
        <v/>
      </c>
      <c r="AO20" s="1221">
        <f>INDEX($L:$L,MATCH(AH20,AH:AH,0))</f>
        <v/>
      </c>
      <c r="AP20" s="3412">
        <f>IFERROR(_xlfn.XLOOKUP($AM20,'One-line RR'!$F$6:$F$23,'One-line RR'!$S$6:$S$23),"")</f>
        <v/>
      </c>
      <c r="AQ20" s="3412">
        <f>AP20</f>
        <v/>
      </c>
      <c r="AR20" s="3412">
        <f>IFERROR(AQ20*(1),0)</f>
        <v/>
      </c>
      <c r="AS20" s="3412">
        <f>IFERROR(AR20*(1+AS$4),0)</f>
        <v/>
      </c>
      <c r="AT20" s="3412">
        <f>IFERROR(AS20*(1+AT$4),0)</f>
        <v/>
      </c>
      <c r="AU20" s="3412">
        <f>IFERROR(AT20*(1+AU$4),0)</f>
        <v/>
      </c>
      <c r="AV20" s="3412">
        <f>IFERROR(AU20*(1+AV$4),0)</f>
        <v/>
      </c>
      <c r="AW20" s="3412">
        <f>IFERROR(AV20*(1+AW$4),0)</f>
        <v/>
      </c>
      <c r="AX20" s="3412">
        <f>IFERROR(AW20*(1+AX$4),0)</f>
        <v/>
      </c>
      <c r="AY20" s="3412">
        <f>IFERROR(AX20*(1+AY$4),0)</f>
        <v/>
      </c>
      <c r="AZ20" s="3412">
        <f>IFERROR(AY20*(1+AZ$4),0)</f>
        <v/>
      </c>
      <c r="BA20" s="3412">
        <f>IFERROR(AZ20*(1+BA$4),0)</f>
        <v/>
      </c>
      <c r="BB20" s="3412">
        <f>IFERROR(BA20*(1+BB$4),0)</f>
        <v/>
      </c>
      <c r="BC20" s="3412">
        <f>IFERROR(BB20*(1+BC$4),0)</f>
        <v/>
      </c>
      <c r="BD20" s="3412">
        <f>IFERROR(BC20*(1+BD$4),0)</f>
        <v/>
      </c>
      <c r="BE20" s="3412" t="n"/>
      <c r="BF20" s="3412" t="n"/>
      <c r="BG20" s="3412" t="n"/>
      <c r="BH20" s="3412" t="n"/>
    </row>
    <row r="21" hidden="1" ht="15" customFormat="1" customHeight="1" s="600">
      <c r="D21" s="790" t="n">
        <v>4</v>
      </c>
      <c r="E21" s="942" t="n"/>
      <c r="F21" s="1969" t="inlineStr">
        <is>
          <t>5 &amp; 6</t>
        </is>
      </c>
      <c r="G21" s="1096">
        <f>'Tenant Rent Roll'!A13</f>
        <v/>
      </c>
      <c r="H21" s="935">
        <f>INDEX('Tenant Rent Roll'!$F$10:$F$15,MATCH($G21,'Tenant Rent Roll'!$A$10:$A$15,0))</f>
        <v/>
      </c>
      <c r="I21" s="936" t="n"/>
      <c r="J21" s="936">
        <f>IF(H21="","",H21/$H$65)</f>
        <v/>
      </c>
      <c r="K21" s="943" t="n">
        <v>45292</v>
      </c>
      <c r="L21" s="943">
        <f>INDEX('Tenant Rent Roll'!$H$10:$H$15,MATCH($G21,'Tenant Rent Roll'!$A$10:$A$15,0))</f>
        <v/>
      </c>
      <c r="M21" s="937">
        <f>IF(G21="","",IF(L21&lt;$AC$3,0,IF(L21="","",IFERROR(YEARFRAC($AC$3,L21),"n/a"))))</f>
        <v/>
      </c>
      <c r="N21" s="3415" t="inlineStr">
        <is>
          <t>Current</t>
        </is>
      </c>
      <c r="O21" s="3416">
        <f>IF(N22&lt;&gt;"",EOMONTH(N22,-1),IF(N21="","",$AO21))</f>
        <v/>
      </c>
      <c r="P21" s="3409">
        <f>Q21/12</f>
        <v/>
      </c>
      <c r="Q21" s="3409">
        <f>INDEX('Tenant Rent Roll'!$L$10:$L$15,MATCH($G21,'Tenant Rent Roll'!$A$10:$A$15,0))</f>
        <v/>
      </c>
      <c r="R21" s="3410">
        <f>Q21/H21</f>
        <v/>
      </c>
      <c r="S21" s="1226" t="inlineStr">
        <is>
          <t>-</t>
        </is>
      </c>
      <c r="T21" s="1229" t="inlineStr">
        <is>
          <t>NNN</t>
        </is>
      </c>
      <c r="U21" s="3413">
        <f>INDEX('Tenant Rent Roll'!$P$10:$P$15,MATCH($G21,'Tenant Rent Roll'!$A$10:$A$15,0))</f>
        <v/>
      </c>
      <c r="V21" s="3414">
        <f>U21/H21</f>
        <v/>
      </c>
      <c r="W21" s="1097">
        <f>INDEX('Tenant Rent Roll'!$R$10:$R$15,MATCH($G21,'Tenant Rent Roll'!$A$10:$A$15,0))</f>
        <v/>
      </c>
      <c r="X21" s="1097">
        <f>INDEX('Tenant Rent Roll'!$S$10:$S$15,MATCH($G21,'Tenant Rent Roll'!$A$10:$A$15,0))</f>
        <v/>
      </c>
      <c r="Y21" s="1229" t="inlineStr">
        <is>
          <t>1 x 5-yr option after 12/31/29; rent = prevailing market rate (mutual agreement); &gt;=90 days' notice; no arbitration fallback if parties disagree</t>
        </is>
      </c>
      <c r="Z21" s="1229" t="inlineStr">
        <is>
          <t>$19.00 PSF</t>
        </is>
      </c>
      <c r="AC21" s="2246" t="n"/>
      <c r="AD21" s="2247" t="n"/>
      <c r="AE21" s="790" t="n"/>
      <c r="AF21" s="1217">
        <f>IF(H21="",0,H21)</f>
        <v/>
      </c>
      <c r="AG21" s="3411">
        <f>IFERROR(IF(H21="",0,M21*AF21),0)</f>
        <v/>
      </c>
      <c r="AH21" s="1219">
        <f>MAX($D$8:$D21)</f>
        <v/>
      </c>
      <c r="AI21" s="1220">
        <f>ISODD(MAX($D$8:$D21))</f>
        <v/>
      </c>
      <c r="AJ21" s="1220">
        <f>IF(OR($G20="VACANT",$G21="VACANT"),0,(AND($H21="",$N21="",$N20=""))*1)</f>
        <v/>
      </c>
      <c r="AK21" s="1220">
        <f>_xlfn.MAXIFS(H:H,AH:AH,AH21)</f>
        <v/>
      </c>
      <c r="AL21" s="1213">
        <f>INDEX($F:$F,MATCH(AH21,AH:AH,0))</f>
        <v/>
      </c>
      <c r="AM21" s="1220">
        <f>INDEX($G:$G,MATCH(AH21,AH:AH,0))</f>
        <v/>
      </c>
      <c r="AN21" s="1221">
        <f>INDEX($K:$K,MATCH(AH21,AH:AH,0))</f>
        <v/>
      </c>
      <c r="AO21" s="1221">
        <f>INDEX($L:$L,MATCH(AH21,AH:AH,0))</f>
        <v/>
      </c>
      <c r="AP21" s="3412">
        <f>IFERROR(_xlfn.XLOOKUP($AM21,'One-line RR'!$F$6:$F$23,'One-line RR'!$S$6:$S$23),"")</f>
        <v/>
      </c>
      <c r="AQ21" s="3412">
        <f>AP21</f>
        <v/>
      </c>
      <c r="AR21" s="3412">
        <f>IFERROR(AQ21*(1),0)</f>
        <v/>
      </c>
      <c r="AS21" s="3412">
        <f>IFERROR(AR21*(1+AS$4),0)</f>
        <v/>
      </c>
      <c r="AT21" s="3412">
        <f>IFERROR(AS21*(1+AT$4),0)</f>
        <v/>
      </c>
      <c r="AU21" s="3412">
        <f>IFERROR(AT21*(1+AU$4),0)</f>
        <v/>
      </c>
      <c r="AV21" s="3412">
        <f>IFERROR(AU21*(1+AV$4),0)</f>
        <v/>
      </c>
      <c r="AW21" s="3412">
        <f>IFERROR(AV21*(1+AW$4),0)</f>
        <v/>
      </c>
      <c r="AX21" s="3412">
        <f>IFERROR(AW21*(1+AX$4),0)</f>
        <v/>
      </c>
      <c r="AY21" s="3412">
        <f>IFERROR(AX21*(1+AY$4),0)</f>
        <v/>
      </c>
      <c r="AZ21" s="3412">
        <f>IFERROR(AY21*(1+AZ$4),0)</f>
        <v/>
      </c>
      <c r="BA21" s="3412">
        <f>IFERROR(AZ21*(1+BA$4),0)</f>
        <v/>
      </c>
      <c r="BB21" s="3412">
        <f>IFERROR(BA21*(1+BB$4),0)</f>
        <v/>
      </c>
      <c r="BC21" s="3412">
        <f>IFERROR(BB21*(1+BC$4),0)</f>
        <v/>
      </c>
      <c r="BD21" s="3412">
        <f>IFERROR(BC21*(1+BD$4),0)</f>
        <v/>
      </c>
      <c r="BE21" s="3412" t="n"/>
      <c r="BF21" s="3412" t="n"/>
      <c r="BG21" s="3412" t="n"/>
      <c r="BH21" s="3412" t="n"/>
    </row>
    <row r="22" hidden="1" ht="15" customFormat="1" customHeight="1" s="600">
      <c r="D22" s="790" t="n"/>
      <c r="E22" s="790" t="n"/>
      <c r="F22" s="934" t="n"/>
      <c r="G22" s="1096" t="n"/>
      <c r="H22" s="935" t="n"/>
      <c r="I22" s="936" t="n"/>
      <c r="J22" s="936" t="n"/>
      <c r="K22" s="943" t="n"/>
      <c r="L22" s="943" t="n"/>
      <c r="M22" s="937" t="n"/>
      <c r="N22" s="3415" t="n">
        <v>46388</v>
      </c>
      <c r="O22" s="3415">
        <f>IF(N23&lt;&gt;"",EOMONTH(N23,-1),IF(N22="","",$AO22))</f>
        <v/>
      </c>
      <c r="P22" s="3409">
        <f>Q22/12</f>
        <v/>
      </c>
      <c r="Q22" s="3409">
        <f>R22*$H$21</f>
        <v/>
      </c>
      <c r="R22" s="3410" t="n">
        <v>17</v>
      </c>
      <c r="S22" s="1226">
        <f>R22/R21-1</f>
        <v/>
      </c>
      <c r="T22" s="1097" t="n"/>
      <c r="U22" s="2110" t="n"/>
      <c r="V22" s="1097" t="n"/>
      <c r="W22" s="1097" t="n"/>
      <c r="X22" s="1097" t="n"/>
      <c r="Y22" s="1229" t="n"/>
      <c r="Z22" s="1097" t="n"/>
      <c r="AC22" s="3417" t="n"/>
      <c r="AD22" s="3417" t="n"/>
      <c r="AE22" s="3418" t="n"/>
      <c r="AF22" s="1217">
        <f>IF(H22="",0,H22)</f>
        <v/>
      </c>
      <c r="AG22" s="3411">
        <f>IFERROR(IF(H22="",0,M22*AF22),0)</f>
        <v/>
      </c>
      <c r="AH22" s="1219">
        <f>MAX($D$8:$D22)</f>
        <v/>
      </c>
      <c r="AI22" s="1220">
        <f>ISODD(MAX($D$8:$D22))</f>
        <v/>
      </c>
      <c r="AJ22" s="1220">
        <f>IF(OR($G21="VACANT",$G22="VACANT"),0,(AND($H22="",$N22="",$N21=""))*1)</f>
        <v/>
      </c>
      <c r="AK22" s="1220">
        <f>_xlfn.MAXIFS(H:H,AH:AH,AH22)</f>
        <v/>
      </c>
      <c r="AL22" s="1213">
        <f>INDEX($F:$F,MATCH(AH22,AH:AH,0))</f>
        <v/>
      </c>
      <c r="AM22" s="1220">
        <f>INDEX($G:$G,MATCH(AH22,AH:AH,0))</f>
        <v/>
      </c>
      <c r="AN22" s="1221">
        <f>INDEX($K:$K,MATCH(AH22,AH:AH,0))</f>
        <v/>
      </c>
      <c r="AO22" s="1221">
        <f>INDEX($L:$L,MATCH(AH22,AH:AH,0))</f>
        <v/>
      </c>
      <c r="AP22" s="3412">
        <f>IFERROR(_xlfn.XLOOKUP($AM22,'One-line RR'!$F$6:$F$23,'One-line RR'!$S$6:$S$23),"")</f>
        <v/>
      </c>
      <c r="AQ22" s="3412">
        <f>AP22</f>
        <v/>
      </c>
      <c r="AR22" s="3412">
        <f>IFERROR(AQ22*(1),0)</f>
        <v/>
      </c>
      <c r="AS22" s="3412">
        <f>IFERROR(AR22*(1+AS$4),0)</f>
        <v/>
      </c>
      <c r="AT22" s="3412">
        <f>IFERROR(AS22*(1+AT$4),0)</f>
        <v/>
      </c>
      <c r="AU22" s="3412">
        <f>IFERROR(AT22*(1+AU$4),0)</f>
        <v/>
      </c>
      <c r="AV22" s="3412">
        <f>IFERROR(AU22*(1+AV$4),0)</f>
        <v/>
      </c>
      <c r="AW22" s="3412">
        <f>IFERROR(AV22*(1+AW$4),0)</f>
        <v/>
      </c>
      <c r="AX22" s="3412">
        <f>IFERROR(AW22*(1+AX$4),0)</f>
        <v/>
      </c>
      <c r="AY22" s="3412">
        <f>IFERROR(AX22*(1+AY$4),0)</f>
        <v/>
      </c>
      <c r="AZ22" s="3412">
        <f>IFERROR(AY22*(1+AZ$4),0)</f>
        <v/>
      </c>
      <c r="BA22" s="3412">
        <f>IFERROR(AZ22*(1+BA$4),0)</f>
        <v/>
      </c>
      <c r="BB22" s="3412">
        <f>IFERROR(BA22*(1+BB$4),0)</f>
        <v/>
      </c>
      <c r="BC22" s="3412">
        <f>IFERROR(BB22*(1+BC$4),0)</f>
        <v/>
      </c>
      <c r="BD22" s="3412">
        <f>IFERROR(BC22*(1+BD$4),0)</f>
        <v/>
      </c>
      <c r="BE22" s="3412" t="n"/>
    </row>
    <row r="23" ht="15" customFormat="1" customHeight="1" s="600">
      <c r="D23" s="790" t="n"/>
      <c r="E23" s="2030" t="n"/>
      <c r="F23" s="935" t="n"/>
      <c r="G23" s="2029" t="n"/>
      <c r="H23" s="2530" t="n"/>
      <c r="I23" s="936" t="n"/>
      <c r="J23" s="936" t="n"/>
      <c r="K23" s="2468" t="n"/>
      <c r="L23" s="2468" t="n"/>
      <c r="M23" s="937" t="n"/>
      <c r="N23" s="3408" t="n">
        <v>46753</v>
      </c>
      <c r="O23" s="2468">
        <f>IF(N24&lt;&gt;"",EOMONTH(N24,-1),IF(N23="","",$AO23))</f>
        <v/>
      </c>
      <c r="P23" s="3409">
        <f>Q23/12</f>
        <v/>
      </c>
      <c r="Q23" s="3409">
        <f>R23*$H$21</f>
        <v/>
      </c>
      <c r="R23" s="3410" t="n">
        <v>18</v>
      </c>
      <c r="S23" s="1226">
        <f>R23/R22-1</f>
        <v/>
      </c>
      <c r="T23" s="1229" t="n"/>
      <c r="U23" s="3409" t="n"/>
      <c r="V23" s="3410" t="n"/>
      <c r="W23" s="3409" t="n"/>
      <c r="X23" s="3409" t="n"/>
      <c r="Y23" s="1229" t="n"/>
      <c r="Z23" s="1229" t="n"/>
      <c r="AC23" s="3420" t="n"/>
      <c r="AD23" s="2247" t="n"/>
      <c r="AE23" s="790" t="n"/>
      <c r="AF23" s="1217">
        <f>IF(H23="",0,H23)</f>
        <v/>
      </c>
      <c r="AG23" s="3411">
        <f>IFERROR(IF(H23="",0,M23*AF23),0)</f>
        <v/>
      </c>
      <c r="AH23" s="1219">
        <f>MAX($D$8:$D23)</f>
        <v/>
      </c>
      <c r="AI23" s="1220">
        <f>ISODD(MAX($D$8:$D23))</f>
        <v/>
      </c>
      <c r="AJ23" s="1220">
        <f>IF(OR($G22="VACANT",$G23="VACANT"),0,(AND($H23="",$N23="",$N22=""))*1)</f>
        <v/>
      </c>
      <c r="AK23" s="1220">
        <f>_xlfn.MAXIFS(H:H,AH:AH,AH23)</f>
        <v/>
      </c>
      <c r="AL23" s="1213">
        <f>INDEX($F:$F,MATCH(AH23,AH:AH,0))</f>
        <v/>
      </c>
      <c r="AM23" s="1220">
        <f>INDEX($G:$G,MATCH(AH23,AH:AH,0))</f>
        <v/>
      </c>
      <c r="AN23" s="1221">
        <f>INDEX($K:$K,MATCH(AH23,AH:AH,0))</f>
        <v/>
      </c>
      <c r="AO23" s="1221">
        <f>INDEX($L:$L,MATCH(AH23,AH:AH,0))</f>
        <v/>
      </c>
      <c r="AP23" s="3412">
        <f>IFERROR(_xlfn.XLOOKUP($AM23,'One-line RR'!$F$6:$F$23,'One-line RR'!$S$6:$S$23),"")</f>
        <v/>
      </c>
      <c r="AQ23" s="3412">
        <f>AP23</f>
        <v/>
      </c>
      <c r="AR23" s="3412">
        <f>IFERROR(AQ23*(1),0)</f>
        <v/>
      </c>
      <c r="AS23" s="3412">
        <f>IFERROR(AR23*(1+AS$4),0)</f>
        <v/>
      </c>
      <c r="AT23" s="3412">
        <f>IFERROR(AS23*(1+AT$4),0)</f>
        <v/>
      </c>
      <c r="AU23" s="3412">
        <f>IFERROR(AT23*(1+AU$4),0)</f>
        <v/>
      </c>
      <c r="AV23" s="3412">
        <f>IFERROR(AU23*(1+AV$4),0)</f>
        <v/>
      </c>
      <c r="AW23" s="3412">
        <f>IFERROR(AV23*(1+AW$4),0)</f>
        <v/>
      </c>
      <c r="AX23" s="3412">
        <f>IFERROR(AW23*(1+AX$4),0)</f>
        <v/>
      </c>
      <c r="AY23" s="3412">
        <f>IFERROR(AX23*(1+AY$4),0)</f>
        <v/>
      </c>
      <c r="AZ23" s="3412">
        <f>IFERROR(AY23*(1+AZ$4),0)</f>
        <v/>
      </c>
      <c r="BA23" s="3412">
        <f>IFERROR(AZ23*(1+BA$4),0)</f>
        <v/>
      </c>
      <c r="BB23" s="3412">
        <f>IFERROR(BA23*(1+BB$4),0)</f>
        <v/>
      </c>
      <c r="BC23" s="3412">
        <f>IFERROR(BB23*(1+BC$4),0)</f>
        <v/>
      </c>
      <c r="BD23" s="3412">
        <f>IFERROR(BC23*(1+BD$4),0)</f>
        <v/>
      </c>
      <c r="BE23" s="3412" t="n"/>
      <c r="BF23" s="3412" t="n"/>
      <c r="BG23" s="3412" t="n"/>
      <c r="BH23" s="3412" t="n"/>
    </row>
    <row r="24" customFormat="1" s="600">
      <c r="D24" s="790" t="n"/>
      <c r="E24" s="2030" t="n"/>
      <c r="F24" s="1969" t="n"/>
      <c r="G24" s="2029" t="n"/>
      <c r="H24" s="2531" t="n"/>
      <c r="I24" s="936" t="n"/>
      <c r="J24" s="936" t="n"/>
      <c r="K24" s="943" t="n"/>
      <c r="L24" s="943" t="n"/>
      <c r="M24" s="937" t="n"/>
      <c r="N24" s="3408" t="n">
        <v>47119</v>
      </c>
      <c r="O24" s="2468">
        <f>IF(N25&lt;&gt;"",EOMONTH(N25,-1),IF(N24="","",$AO24))</f>
        <v/>
      </c>
      <c r="P24" s="3409">
        <f>Q24/12</f>
        <v/>
      </c>
      <c r="Q24" s="3409">
        <f>R24*$H$21</f>
        <v/>
      </c>
      <c r="R24" s="3410" t="n">
        <v>19</v>
      </c>
      <c r="S24" s="1226">
        <f>R24/R23-1</f>
        <v/>
      </c>
      <c r="T24" s="1229" t="n"/>
      <c r="U24" s="3413" t="n"/>
      <c r="V24" s="3414" t="n"/>
      <c r="W24" s="1097" t="n"/>
      <c r="X24" s="1097" t="n"/>
      <c r="Y24" s="1229" t="n"/>
      <c r="Z24" s="1229" t="n"/>
      <c r="AC24" s="2041" t="n"/>
      <c r="AD24" s="2247" t="n"/>
      <c r="AE24" s="790" t="n"/>
      <c r="AF24" s="1217">
        <f>IF(H24="",0,H24)</f>
        <v/>
      </c>
      <c r="AG24" s="3411">
        <f>IFERROR(IF(H24="",0,M24*AF24),0)</f>
        <v/>
      </c>
      <c r="AH24" s="1219">
        <f>MAX($D$8:$D24)</f>
        <v/>
      </c>
      <c r="AI24" s="1220">
        <f>ISODD(MAX($D$8:$D24))</f>
        <v/>
      </c>
      <c r="AJ24" s="1220">
        <f>IF(OR($G23="VACANT",$G24="VACANT"),0,(AND($H24="",$N24="",$N23=""))*1)</f>
        <v/>
      </c>
      <c r="AK24" s="1220">
        <f>_xlfn.MAXIFS(H:H,AH:AH,AH24)</f>
        <v/>
      </c>
      <c r="AL24" s="1213">
        <f>INDEX($F:$F,MATCH(AH24,AH:AH,0))</f>
        <v/>
      </c>
      <c r="AM24" s="1220">
        <f>INDEX($G:$G,MATCH(AH24,AH:AH,0))</f>
        <v/>
      </c>
      <c r="AN24" s="1221">
        <f>INDEX($K:$K,MATCH(AH24,AH:AH,0))</f>
        <v/>
      </c>
      <c r="AO24" s="1221">
        <f>INDEX($L:$L,MATCH(AH24,AH:AH,0))</f>
        <v/>
      </c>
      <c r="AP24" s="3412">
        <f>IFERROR(_xlfn.XLOOKUP($AM24,'One-line RR'!$F$6:$F$23,'One-line RR'!$S$6:$S$23),"")</f>
        <v/>
      </c>
      <c r="AQ24" s="3412">
        <f>AP24</f>
        <v/>
      </c>
      <c r="AR24" s="3412">
        <f>IFERROR(AQ24*(1),0)</f>
        <v/>
      </c>
      <c r="AS24" s="3412">
        <f>IFERROR(AR24*(1+AS$4),0)</f>
        <v/>
      </c>
      <c r="AT24" s="3412">
        <f>IFERROR(AS24*(1+AT$4),0)</f>
        <v/>
      </c>
      <c r="AU24" s="3412">
        <f>IFERROR(AT24*(1+AU$4),0)</f>
        <v/>
      </c>
      <c r="AV24" s="3412">
        <f>IFERROR(AU24*(1+AV$4),0)</f>
        <v/>
      </c>
      <c r="AW24" s="3412">
        <f>IFERROR(AV24*(1+AW$4),0)</f>
        <v/>
      </c>
      <c r="AX24" s="3412">
        <f>IFERROR(AW24*(1+AX$4),0)</f>
        <v/>
      </c>
      <c r="AY24" s="3412">
        <f>IFERROR(AX24*(1+AY$4),0)</f>
        <v/>
      </c>
      <c r="AZ24" s="3412">
        <f>IFERROR(AY24*(1+AZ$4),0)</f>
        <v/>
      </c>
      <c r="BA24" s="3412">
        <f>IFERROR(AZ24*(1+BA$4),0)</f>
        <v/>
      </c>
      <c r="BB24" s="3412">
        <f>IFERROR(BA24*(1+BB$4),0)</f>
        <v/>
      </c>
      <c r="BC24" s="3412">
        <f>IFERROR(BB24*(1+BC$4),0)</f>
        <v/>
      </c>
      <c r="BD24" s="3412">
        <f>IFERROR(BC24*(1+BD$4),0)</f>
        <v/>
      </c>
      <c r="BE24" s="3412" t="n"/>
      <c r="BF24" s="3412" t="n"/>
      <c r="BG24" s="3412" t="n"/>
      <c r="BH24" s="3412" t="n"/>
    </row>
    <row r="25" customFormat="1" s="600">
      <c r="D25" s="790" t="n"/>
      <c r="E25" s="2030" t="n"/>
      <c r="F25" s="1969" t="n"/>
      <c r="G25" s="2029" t="n"/>
      <c r="H25" s="2531" t="n"/>
      <c r="I25" s="936" t="n"/>
      <c r="J25" s="936" t="n"/>
      <c r="K25" s="943" t="n"/>
      <c r="L25" s="943" t="n"/>
      <c r="M25" s="937" t="n"/>
      <c r="N25" s="3408" t="n"/>
      <c r="O25" s="2468" t="n"/>
      <c r="P25" s="3409" t="n"/>
      <c r="Q25" s="3409" t="n"/>
      <c r="R25" s="3410" t="n"/>
      <c r="S25" s="1226" t="n"/>
      <c r="T25" s="1229" t="n"/>
      <c r="U25" s="3413" t="n"/>
      <c r="V25" s="3414" t="n"/>
      <c r="W25" s="1097" t="n"/>
      <c r="X25" s="1097" t="n"/>
      <c r="Y25" s="1229" t="n"/>
      <c r="Z25" s="1229" t="n"/>
      <c r="AC25" s="2041" t="n"/>
      <c r="AD25" s="2247" t="n"/>
      <c r="AE25" s="790" t="n"/>
      <c r="AF25" s="1217">
        <f>IF(H25="",0,H25)</f>
        <v/>
      </c>
      <c r="AG25" s="3411">
        <f>IFERROR(IF(H25="",0,M25*AF25),0)</f>
        <v/>
      </c>
      <c r="AH25" s="1219">
        <f>MAX($D$8:$D25)</f>
        <v/>
      </c>
      <c r="AI25" s="1220">
        <f>ISODD(MAX($D$8:$D25))</f>
        <v/>
      </c>
      <c r="AJ25" s="1220">
        <f>IF(OR($G24="VACANT",$G25="VACANT"),0,(AND($H25="",$N25="",$N24=""))*1)</f>
        <v/>
      </c>
      <c r="AK25" s="1220">
        <f>_xlfn.MAXIFS(H:H,AH:AH,AH25)</f>
        <v/>
      </c>
      <c r="AL25" s="1213">
        <f>INDEX($F:$F,MATCH(AH25,AH:AH,0))</f>
        <v/>
      </c>
      <c r="AM25" s="1220">
        <f>INDEX($G:$G,MATCH(AH25,AH:AH,0))</f>
        <v/>
      </c>
      <c r="AN25" s="1221">
        <f>INDEX($K:$K,MATCH(AH25,AH:AH,0))</f>
        <v/>
      </c>
      <c r="AO25" s="1221">
        <f>INDEX($L:$L,MATCH(AH25,AH:AH,0))</f>
        <v/>
      </c>
      <c r="AP25" s="3412">
        <f>IFERROR(_xlfn.XLOOKUP($AM25,'One-line RR'!$F$6:$F$23,'One-line RR'!$S$6:$S$23),"")</f>
        <v/>
      </c>
      <c r="AQ25" s="3412">
        <f>AP25</f>
        <v/>
      </c>
      <c r="AR25" s="3412">
        <f>IFERROR(AQ25*(1),0)</f>
        <v/>
      </c>
      <c r="AS25" s="3412">
        <f>IFERROR(AR25*(1+AS$4),0)</f>
        <v/>
      </c>
      <c r="AT25" s="3412">
        <f>IFERROR(AS25*(1+AT$4),0)</f>
        <v/>
      </c>
      <c r="AU25" s="3412">
        <f>IFERROR(AT25*(1+AU$4),0)</f>
        <v/>
      </c>
      <c r="AV25" s="3412">
        <f>IFERROR(AU25*(1+AV$4),0)</f>
        <v/>
      </c>
      <c r="AW25" s="3412">
        <f>IFERROR(AV25*(1+AW$4),0)</f>
        <v/>
      </c>
      <c r="AX25" s="3412">
        <f>IFERROR(AW25*(1+AX$4),0)</f>
        <v/>
      </c>
      <c r="AY25" s="3412">
        <f>IFERROR(AX25*(1+AY$4),0)</f>
        <v/>
      </c>
      <c r="AZ25" s="3412">
        <f>IFERROR(AY25*(1+AZ$4),0)</f>
        <v/>
      </c>
      <c r="BA25" s="3412">
        <f>IFERROR(AZ25*(1+BA$4),0)</f>
        <v/>
      </c>
      <c r="BB25" s="3412">
        <f>IFERROR(BA25*(1+BB$4),0)</f>
        <v/>
      </c>
      <c r="BC25" s="3412">
        <f>IFERROR(BB25*(1+BC$4),0)</f>
        <v/>
      </c>
      <c r="BD25" s="3412">
        <f>IFERROR(BC25*(1+BD$4),0)</f>
        <v/>
      </c>
      <c r="BE25" s="3412" t="n"/>
      <c r="BF25" s="3412" t="n"/>
      <c r="BG25" s="3412" t="n"/>
      <c r="BH25" s="3412" t="n"/>
    </row>
    <row r="26" customFormat="1" s="600">
      <c r="D26" s="790" t="n"/>
      <c r="E26" s="2030" t="n"/>
      <c r="F26" s="1969" t="n"/>
      <c r="G26" s="2029" t="n"/>
      <c r="H26" s="2531" t="n"/>
      <c r="I26" s="936" t="n"/>
      <c r="J26" s="936" t="n"/>
      <c r="K26" s="943" t="n"/>
      <c r="L26" s="943" t="n"/>
      <c r="M26" s="937" t="n"/>
      <c r="N26" s="3408" t="n"/>
      <c r="O26" s="2468" t="n"/>
      <c r="P26" s="3409" t="n"/>
      <c r="Q26" s="3409" t="n"/>
      <c r="R26" s="3410" t="n"/>
      <c r="S26" s="1226" t="n"/>
      <c r="T26" s="1229" t="n"/>
      <c r="U26" s="3413" t="n"/>
      <c r="V26" s="3414" t="n"/>
      <c r="W26" s="1097" t="n"/>
      <c r="X26" s="1097" t="n"/>
      <c r="Y26" s="1229" t="n"/>
      <c r="Z26" s="1229" t="n"/>
      <c r="AC26" s="2041" t="n"/>
      <c r="AD26" s="2247" t="n"/>
      <c r="AE26" s="790" t="n"/>
      <c r="AF26" s="1217">
        <f>IF(H26="",0,H26)</f>
        <v/>
      </c>
      <c r="AG26" s="3411">
        <f>IFERROR(IF(H26="",0,M26*AF26),0)</f>
        <v/>
      </c>
      <c r="AH26" s="1219">
        <f>MAX($D$8:$D26)</f>
        <v/>
      </c>
      <c r="AI26" s="1220">
        <f>ISODD(MAX($D$8:$D26))</f>
        <v/>
      </c>
      <c r="AJ26" s="1220">
        <f>IF(OR($G25="VACANT",$G26="VACANT"),0,(AND($H26="",$N26="",$N25=""))*1)</f>
        <v/>
      </c>
      <c r="AK26" s="1220">
        <f>_xlfn.MAXIFS(H:H,AH:AH,AH26)</f>
        <v/>
      </c>
      <c r="AL26" s="1213">
        <f>INDEX($F:$F,MATCH(AH26,AH:AH,0))</f>
        <v/>
      </c>
      <c r="AM26" s="1220">
        <f>INDEX($G:$G,MATCH(AH26,AH:AH,0))</f>
        <v/>
      </c>
      <c r="AN26" s="1221">
        <f>INDEX($K:$K,MATCH(AH26,AH:AH,0))</f>
        <v/>
      </c>
      <c r="AO26" s="1221">
        <f>INDEX($L:$L,MATCH(AH26,AH:AH,0))</f>
        <v/>
      </c>
      <c r="AP26" s="3412">
        <f>IFERROR(_xlfn.XLOOKUP($AM26,'One-line RR'!$F$6:$F$23,'One-line RR'!$S$6:$S$23),"")</f>
        <v/>
      </c>
      <c r="AQ26" s="3412">
        <f>AP26</f>
        <v/>
      </c>
      <c r="AR26" s="3412">
        <f>IFERROR(AQ26*(1),0)</f>
        <v/>
      </c>
      <c r="AS26" s="3412">
        <f>IFERROR(AR26*(1+AS$4),0)</f>
        <v/>
      </c>
      <c r="AT26" s="3412">
        <f>IFERROR(AS26*(1+AT$4),0)</f>
        <v/>
      </c>
      <c r="AU26" s="3412">
        <f>IFERROR(AT26*(1+AU$4),0)</f>
        <v/>
      </c>
      <c r="AV26" s="3412">
        <f>IFERROR(AU26*(1+AV$4),0)</f>
        <v/>
      </c>
      <c r="AW26" s="3412">
        <f>IFERROR(AV26*(1+AW$4),0)</f>
        <v/>
      </c>
      <c r="AX26" s="3412">
        <f>IFERROR(AW26*(1+AX$4),0)</f>
        <v/>
      </c>
      <c r="AY26" s="3412">
        <f>IFERROR(AX26*(1+AY$4),0)</f>
        <v/>
      </c>
      <c r="AZ26" s="3412">
        <f>IFERROR(AY26*(1+AZ$4),0)</f>
        <v/>
      </c>
      <c r="BA26" s="3412">
        <f>IFERROR(AZ26*(1+BA$4),0)</f>
        <v/>
      </c>
      <c r="BB26" s="3412">
        <f>IFERROR(BA26*(1+BB$4),0)</f>
        <v/>
      </c>
      <c r="BC26" s="3412">
        <f>IFERROR(BB26*(1+BC$4),0)</f>
        <v/>
      </c>
      <c r="BD26" s="3412">
        <f>IFERROR(BC26*(1+BD$4),0)</f>
        <v/>
      </c>
      <c r="BE26" s="3412" t="n"/>
      <c r="BF26" s="3412" t="n"/>
      <c r="BG26" s="3412" t="n"/>
      <c r="BH26" s="3412" t="n"/>
    </row>
    <row r="27" customFormat="1" s="600">
      <c r="D27" s="790" t="n"/>
      <c r="E27" s="942" t="n"/>
      <c r="F27" s="1969" t="n"/>
      <c r="G27" s="1096" t="n"/>
      <c r="H27" s="935" t="n"/>
      <c r="I27" s="936" t="n"/>
      <c r="J27" s="936" t="n"/>
      <c r="K27" s="943" t="n"/>
      <c r="L27" s="943" t="n"/>
      <c r="M27" s="937" t="n"/>
      <c r="N27" s="3408" t="n"/>
      <c r="O27" s="2468" t="n"/>
      <c r="P27" s="3409" t="n"/>
      <c r="Q27" s="3409" t="n"/>
      <c r="R27" s="3410" t="n"/>
      <c r="S27" s="1226" t="n"/>
      <c r="T27" s="1229" t="n"/>
      <c r="U27" s="3413" t="n"/>
      <c r="V27" s="3414" t="n"/>
      <c r="W27" s="1097" t="n"/>
      <c r="X27" s="1097" t="n"/>
      <c r="Y27" s="1229" t="n"/>
      <c r="Z27" s="1229" t="n"/>
      <c r="AC27" s="2246" t="n"/>
      <c r="AD27" s="2247" t="n"/>
      <c r="AE27" s="790" t="n"/>
      <c r="AF27" s="1217">
        <f>IF(H27="",0,H27)</f>
        <v/>
      </c>
      <c r="AG27" s="3411">
        <f>IFERROR(IF(H27="",0,M27*AF27),0)</f>
        <v/>
      </c>
      <c r="AH27" s="1219">
        <f>MAX($D$8:$D27)</f>
        <v/>
      </c>
      <c r="AI27" s="1220">
        <f>ISODD(MAX($D$8:$D27))</f>
        <v/>
      </c>
      <c r="AJ27" s="1220">
        <f>IF(OR($G26="VACANT",$G27="VACANT"),0,(AND($H27="",$N27="",$N26=""))*1)</f>
        <v/>
      </c>
      <c r="AK27" s="1220">
        <f>_xlfn.MAXIFS(H:H,AH:AH,AH27)</f>
        <v/>
      </c>
      <c r="AL27" s="1213">
        <f>INDEX($F:$F,MATCH(AH27,AH:AH,0))</f>
        <v/>
      </c>
      <c r="AM27" s="1220">
        <f>INDEX($G:$G,MATCH(AH27,AH:AH,0))</f>
        <v/>
      </c>
      <c r="AN27" s="1221">
        <f>INDEX($K:$K,MATCH(AH27,AH:AH,0))</f>
        <v/>
      </c>
      <c r="AO27" s="1221">
        <f>INDEX($L:$L,MATCH(AH27,AH:AH,0))</f>
        <v/>
      </c>
      <c r="AP27" s="3412">
        <f>IFERROR(_xlfn.XLOOKUP($AM27,'One-line RR'!$F$6:$F$23,'One-line RR'!$S$6:$S$23),"")</f>
        <v/>
      </c>
      <c r="AQ27" s="3412">
        <f>AP27</f>
        <v/>
      </c>
      <c r="AR27" s="3412">
        <f>IFERROR(AQ27*(1),0)</f>
        <v/>
      </c>
      <c r="AS27" s="3412">
        <f>IFERROR(AR27*(1+AS$4),0)</f>
        <v/>
      </c>
      <c r="AT27" s="3412">
        <f>IFERROR(AS27*(1+AT$4),0)</f>
        <v/>
      </c>
      <c r="AU27" s="3412">
        <f>IFERROR(AT27*(1+AU$4),0)</f>
        <v/>
      </c>
      <c r="AV27" s="3412">
        <f>IFERROR(AU27*(1+AV$4),0)</f>
        <v/>
      </c>
      <c r="AW27" s="3412">
        <f>IFERROR(AV27*(1+AW$4),0)</f>
        <v/>
      </c>
      <c r="AX27" s="3412">
        <f>IFERROR(AW27*(1+AX$4),0)</f>
        <v/>
      </c>
      <c r="AY27" s="3412">
        <f>IFERROR(AX27*(1+AY$4),0)</f>
        <v/>
      </c>
      <c r="AZ27" s="3412">
        <f>IFERROR(AY27*(1+AZ$4),0)</f>
        <v/>
      </c>
      <c r="BA27" s="3412">
        <f>IFERROR(AZ27*(1+BA$4),0)</f>
        <v/>
      </c>
      <c r="BB27" s="3412">
        <f>IFERROR(BA27*(1+BB$4),0)</f>
        <v/>
      </c>
      <c r="BC27" s="3412">
        <f>IFERROR(BB27*(1+BC$4),0)</f>
        <v/>
      </c>
      <c r="BD27" s="3412">
        <f>IFERROR(BC27*(1+BD$4),0)</f>
        <v/>
      </c>
      <c r="BE27" s="3412" t="n"/>
      <c r="BF27" s="3412" t="n"/>
      <c r="BG27" s="3412" t="n"/>
      <c r="BH27" s="3412" t="n"/>
    </row>
    <row r="28" customFormat="1" s="600">
      <c r="D28" s="790" t="n"/>
      <c r="E28" s="942" t="n"/>
      <c r="F28" s="1969" t="n"/>
      <c r="G28" s="1096" t="n"/>
      <c r="H28" s="935" t="n"/>
      <c r="I28" s="936" t="n"/>
      <c r="J28" s="936" t="n"/>
      <c r="K28" s="943" t="n"/>
      <c r="L28" s="943" t="n"/>
      <c r="M28" s="937" t="n"/>
      <c r="N28" s="3408" t="n"/>
      <c r="O28" s="2468" t="n"/>
      <c r="P28" s="3409" t="n"/>
      <c r="Q28" s="3409" t="n"/>
      <c r="R28" s="3410" t="n"/>
      <c r="S28" s="1226" t="n"/>
      <c r="T28" s="1229" t="n"/>
      <c r="U28" s="3413" t="n"/>
      <c r="V28" s="3414" t="n"/>
      <c r="W28" s="1097" t="n"/>
      <c r="X28" s="1097" t="n"/>
      <c r="Y28" s="1229" t="n"/>
      <c r="Z28" s="1229" t="n"/>
      <c r="AC28" s="2246" t="n"/>
      <c r="AD28" s="2247" t="n"/>
      <c r="AE28" s="790" t="n"/>
      <c r="AF28" s="1217">
        <f>IF(H28="",0,H28)</f>
        <v/>
      </c>
      <c r="AG28" s="3411">
        <f>IFERROR(IF(H28="",0,M28*AF28),0)</f>
        <v/>
      </c>
      <c r="AH28" s="1219">
        <f>MAX($D$8:$D28)</f>
        <v/>
      </c>
      <c r="AI28" s="1220">
        <f>ISODD(MAX($D$8:$D28))</f>
        <v/>
      </c>
      <c r="AJ28" s="1220">
        <f>IF(OR($G27="VACANT",$G28="VACANT"),0,(AND($H28="",$N28="",$N27=""))*1)</f>
        <v/>
      </c>
      <c r="AK28" s="1220">
        <f>_xlfn.MAXIFS(H:H,AH:AH,AH28)</f>
        <v/>
      </c>
      <c r="AL28" s="1213">
        <f>INDEX($F:$F,MATCH(AH28,AH:AH,0))</f>
        <v/>
      </c>
      <c r="AM28" s="1220">
        <f>INDEX($G:$G,MATCH(AH28,AH:AH,0))</f>
        <v/>
      </c>
      <c r="AN28" s="1221">
        <f>INDEX($K:$K,MATCH(AH28,AH:AH,0))</f>
        <v/>
      </c>
      <c r="AO28" s="1221">
        <f>INDEX($L:$L,MATCH(AH28,AH:AH,0))</f>
        <v/>
      </c>
      <c r="AP28" s="3412">
        <f>IFERROR(_xlfn.XLOOKUP($AM28,'One-line RR'!$F$6:$F$23,'One-line RR'!$S$6:$S$23),"")</f>
        <v/>
      </c>
      <c r="AQ28" s="3412">
        <f>AP28</f>
        <v/>
      </c>
      <c r="AR28" s="3412">
        <f>IFERROR(AQ28*(1),0)</f>
        <v/>
      </c>
      <c r="AS28" s="3412">
        <f>IFERROR(AR28*(1+AS$4),0)</f>
        <v/>
      </c>
      <c r="AT28" s="3412">
        <f>IFERROR(AS28*(1+AT$4),0)</f>
        <v/>
      </c>
      <c r="AU28" s="3412">
        <f>IFERROR(AT28*(1+AU$4),0)</f>
        <v/>
      </c>
      <c r="AV28" s="3412">
        <f>IFERROR(AU28*(1+AV$4),0)</f>
        <v/>
      </c>
      <c r="AW28" s="3412">
        <f>IFERROR(AV28*(1+AW$4),0)</f>
        <v/>
      </c>
      <c r="AX28" s="3412">
        <f>IFERROR(AW28*(1+AX$4),0)</f>
        <v/>
      </c>
      <c r="AY28" s="3412">
        <f>IFERROR(AX28*(1+AY$4),0)</f>
        <v/>
      </c>
      <c r="AZ28" s="3412">
        <f>IFERROR(AY28*(1+AZ$4),0)</f>
        <v/>
      </c>
      <c r="BA28" s="3412">
        <f>IFERROR(AZ28*(1+BA$4),0)</f>
        <v/>
      </c>
      <c r="BB28" s="3412">
        <f>IFERROR(BA28*(1+BB$4),0)</f>
        <v/>
      </c>
      <c r="BC28" s="3412">
        <f>IFERROR(BB28*(1+BC$4),0)</f>
        <v/>
      </c>
      <c r="BD28" s="3412">
        <f>IFERROR(BC28*(1+BD$4),0)</f>
        <v/>
      </c>
      <c r="BE28" s="3412" t="n"/>
      <c r="BF28" s="3412" t="n"/>
      <c r="BG28" s="3412" t="n"/>
      <c r="BH28" s="3412" t="n"/>
    </row>
    <row r="29" customFormat="1" s="600">
      <c r="D29" s="790" t="n"/>
      <c r="E29" s="942" t="n"/>
      <c r="F29" s="1969" t="n"/>
      <c r="G29" s="1096" t="n"/>
      <c r="H29" s="935" t="n"/>
      <c r="I29" s="936" t="n"/>
      <c r="J29" s="936" t="n"/>
      <c r="K29" s="943" t="n"/>
      <c r="L29" s="943" t="n"/>
      <c r="M29" s="937" t="n"/>
      <c r="N29" s="3408" t="n"/>
      <c r="O29" s="2468" t="n"/>
      <c r="P29" s="3409" t="n"/>
      <c r="Q29" s="3409" t="n"/>
      <c r="R29" s="3410" t="n"/>
      <c r="S29" s="1226" t="n"/>
      <c r="T29" s="1229" t="n"/>
      <c r="U29" s="3413" t="n"/>
      <c r="V29" s="3414" t="n"/>
      <c r="W29" s="1097" t="n"/>
      <c r="X29" s="1097" t="n"/>
      <c r="Y29" s="1229" t="n"/>
      <c r="Z29" s="1229" t="n"/>
      <c r="AC29" s="2041" t="n"/>
      <c r="AD29" s="790" t="n"/>
      <c r="AE29" s="790" t="n"/>
      <c r="AF29" s="1217">
        <f>IF(H29="",0,H29)</f>
        <v/>
      </c>
      <c r="AG29" s="3411">
        <f>IFERROR(IF(H29="",0,M29*AF29),0)</f>
        <v/>
      </c>
      <c r="AH29" s="1219">
        <f>MAX($D$8:$D29)</f>
        <v/>
      </c>
      <c r="AI29" s="1220">
        <f>ISODD(MAX($D$8:$D29))</f>
        <v/>
      </c>
      <c r="AJ29" s="1220">
        <f>IF(OR($G28="VACANT",$G29="VACANT"),0,(AND($H29="",$N29="",$N28=""))*1)</f>
        <v/>
      </c>
      <c r="AK29" s="1220">
        <f>_xlfn.MAXIFS(H:H,AH:AH,AH29)</f>
        <v/>
      </c>
      <c r="AL29" s="1213">
        <f>INDEX($F:$F,MATCH(AH29,AH:AH,0))</f>
        <v/>
      </c>
      <c r="AM29" s="1220">
        <f>INDEX($G:$G,MATCH(AH29,AH:AH,0))</f>
        <v/>
      </c>
      <c r="AN29" s="1221">
        <f>INDEX($K:$K,MATCH(AH29,AH:AH,0))</f>
        <v/>
      </c>
      <c r="AO29" s="1221">
        <f>INDEX($L:$L,MATCH(AH29,AH:AH,0))</f>
        <v/>
      </c>
      <c r="AP29" s="3412">
        <f>IFERROR(_xlfn.XLOOKUP($AM29,'One-line RR'!$F$6:$F$23,'One-line RR'!$S$6:$S$23),"")</f>
        <v/>
      </c>
      <c r="AQ29" s="3412">
        <f>AP29</f>
        <v/>
      </c>
      <c r="AR29" s="3412">
        <f>IFERROR(AQ29*(1),0)</f>
        <v/>
      </c>
      <c r="AS29" s="3412">
        <f>IFERROR(AR29*(1+AS$4),0)</f>
        <v/>
      </c>
      <c r="AT29" s="3412">
        <f>IFERROR(AS29*(1+AT$4),0)</f>
        <v/>
      </c>
      <c r="AU29" s="3412">
        <f>IFERROR(AT29*(1+AU$4),0)</f>
        <v/>
      </c>
      <c r="AV29" s="3412">
        <f>IFERROR(AU29*(1+AV$4),0)</f>
        <v/>
      </c>
      <c r="AW29" s="3412">
        <f>IFERROR(AV29*(1+AW$4),0)</f>
        <v/>
      </c>
      <c r="AX29" s="3412">
        <f>IFERROR(AW29*(1+AX$4),0)</f>
        <v/>
      </c>
      <c r="AY29" s="3412">
        <f>IFERROR(AX29*(1+AY$4),0)</f>
        <v/>
      </c>
      <c r="AZ29" s="3412">
        <f>IFERROR(AY29*(1+AZ$4),0)</f>
        <v/>
      </c>
      <c r="BA29" s="3412">
        <f>IFERROR(AZ29*(1+BA$4),0)</f>
        <v/>
      </c>
      <c r="BB29" s="3412">
        <f>IFERROR(BA29*(1+BB$4),0)</f>
        <v/>
      </c>
      <c r="BC29" s="3412">
        <f>IFERROR(BB29*(1+BC$4),0)</f>
        <v/>
      </c>
      <c r="BD29" s="3412">
        <f>IFERROR(BC29*(1+BD$4),0)</f>
        <v/>
      </c>
      <c r="BE29" s="3412" t="n"/>
      <c r="BF29" s="3412" t="n"/>
      <c r="BG29" s="3412" t="n"/>
      <c r="BH29" s="3412" t="n"/>
    </row>
    <row r="30" customFormat="1" s="600">
      <c r="D30" s="790" t="n"/>
      <c r="E30" s="942" t="n"/>
      <c r="F30" s="1969" t="n"/>
      <c r="G30" s="1096" t="n"/>
      <c r="H30" s="935" t="n"/>
      <c r="I30" s="936" t="n"/>
      <c r="J30" s="936" t="n"/>
      <c r="K30" s="943" t="n"/>
      <c r="L30" s="943" t="n"/>
      <c r="M30" s="937" t="n"/>
      <c r="N30" s="3408" t="n"/>
      <c r="O30" s="2468" t="n"/>
      <c r="P30" s="3409" t="n"/>
      <c r="Q30" s="3409" t="n"/>
      <c r="R30" s="3410" t="n"/>
      <c r="S30" s="1226" t="n"/>
      <c r="T30" s="1229" t="n"/>
      <c r="U30" s="3413" t="n"/>
      <c r="V30" s="3414" t="n"/>
      <c r="W30" s="1097" t="n"/>
      <c r="X30" s="1097" t="n"/>
      <c r="Y30" s="1229" t="n"/>
      <c r="Z30" s="1229" t="n"/>
      <c r="AC30" s="2041" t="n"/>
      <c r="AD30" s="790" t="n"/>
      <c r="AE30" s="790" t="n"/>
      <c r="AF30" s="1217">
        <f>IF(H30="",0,H30)</f>
        <v/>
      </c>
      <c r="AG30" s="3411">
        <f>IFERROR(IF(H30="",0,M30*AF30),0)</f>
        <v/>
      </c>
      <c r="AH30" s="1219">
        <f>MAX($D$8:$D30)</f>
        <v/>
      </c>
      <c r="AI30" s="1220">
        <f>ISODD(MAX($D$8:$D30))</f>
        <v/>
      </c>
      <c r="AJ30" s="1220">
        <f>IF(OR($G29="VACANT",$G30="VACANT"),0,(AND($H30="",$N30="",$N29=""))*1)</f>
        <v/>
      </c>
      <c r="AK30" s="1220">
        <f>_xlfn.MAXIFS(H:H,AH:AH,AH30)</f>
        <v/>
      </c>
      <c r="AL30" s="1213">
        <f>INDEX($F:$F,MATCH(AH30,AH:AH,0))</f>
        <v/>
      </c>
      <c r="AM30" s="1220">
        <f>INDEX($G:$G,MATCH(AH30,AH:AH,0))</f>
        <v/>
      </c>
      <c r="AN30" s="1221">
        <f>INDEX($K:$K,MATCH(AH30,AH:AH,0))</f>
        <v/>
      </c>
      <c r="AO30" s="1221">
        <f>INDEX($L:$L,MATCH(AH30,AH:AH,0))</f>
        <v/>
      </c>
      <c r="AP30" s="3412">
        <f>IFERROR(_xlfn.XLOOKUP($AM30,'One-line RR'!$F$6:$F$23,'One-line RR'!$S$6:$S$23),"")</f>
        <v/>
      </c>
      <c r="AQ30" s="3412">
        <f>AP30</f>
        <v/>
      </c>
      <c r="AR30" s="3412">
        <f>IFERROR(AQ30*(1),0)</f>
        <v/>
      </c>
      <c r="AS30" s="3412">
        <f>IFERROR(AR30*(1+AS$4),0)</f>
        <v/>
      </c>
      <c r="AT30" s="3412">
        <f>IFERROR(AS30*(1+AT$4),0)</f>
        <v/>
      </c>
      <c r="AU30" s="3412">
        <f>IFERROR(AT30*(1+AU$4),0)</f>
        <v/>
      </c>
      <c r="AV30" s="3412">
        <f>IFERROR(AU30*(1+AV$4),0)</f>
        <v/>
      </c>
      <c r="AW30" s="3412">
        <f>IFERROR(AV30*(1+AW$4),0)</f>
        <v/>
      </c>
      <c r="AX30" s="3412">
        <f>IFERROR(AW30*(1+AX$4),0)</f>
        <v/>
      </c>
      <c r="AY30" s="3412">
        <f>IFERROR(AX30*(1+AY$4),0)</f>
        <v/>
      </c>
      <c r="AZ30" s="3412">
        <f>IFERROR(AY30*(1+AZ$4),0)</f>
        <v/>
      </c>
      <c r="BA30" s="3412">
        <f>IFERROR(AZ30*(1+BA$4),0)</f>
        <v/>
      </c>
      <c r="BB30" s="3412">
        <f>IFERROR(BA30*(1+BB$4),0)</f>
        <v/>
      </c>
      <c r="BC30" s="3412">
        <f>IFERROR(BB30*(1+BC$4),0)</f>
        <v/>
      </c>
      <c r="BD30" s="3412">
        <f>IFERROR(BC30*(1+BD$4),0)</f>
        <v/>
      </c>
      <c r="BE30" s="3412" t="n"/>
      <c r="BF30" s="3412" t="n"/>
      <c r="BG30" s="3412" t="n"/>
      <c r="BH30" s="3412" t="n"/>
    </row>
    <row r="31" customFormat="1" s="600">
      <c r="D31" s="790" t="n"/>
      <c r="E31" s="942" t="n"/>
      <c r="F31" s="1969" t="n"/>
      <c r="G31" s="1096" t="n"/>
      <c r="H31" s="935" t="n"/>
      <c r="I31" s="936" t="n"/>
      <c r="J31" s="936" t="n"/>
      <c r="K31" s="943" t="n"/>
      <c r="L31" s="943" t="n"/>
      <c r="M31" s="937" t="n"/>
      <c r="N31" s="3408" t="n"/>
      <c r="O31" s="2468" t="n"/>
      <c r="P31" s="3409" t="n"/>
      <c r="Q31" s="3409" t="n"/>
      <c r="R31" s="3410" t="n"/>
      <c r="S31" s="1226" t="n"/>
      <c r="T31" s="1229" t="n"/>
      <c r="U31" s="3413" t="n"/>
      <c r="V31" s="3414" t="n"/>
      <c r="W31" s="1097" t="n"/>
      <c r="X31" s="1097" t="n"/>
      <c r="Y31" s="1229" t="n"/>
      <c r="Z31" s="1229" t="n"/>
      <c r="AC31" s="2041" t="n"/>
      <c r="AD31" s="790" t="n"/>
      <c r="AE31" s="790" t="n"/>
      <c r="AF31" s="1217">
        <f>IF(H31="",0,H31)</f>
        <v/>
      </c>
      <c r="AG31" s="3411">
        <f>IFERROR(IF(H31="",0,M31*AF31),0)</f>
        <v/>
      </c>
      <c r="AH31" s="1219">
        <f>MAX($D$8:$D31)</f>
        <v/>
      </c>
      <c r="AI31" s="1220">
        <f>ISODD(MAX($D$8:$D31))</f>
        <v/>
      </c>
      <c r="AJ31" s="1220">
        <f>IF(OR($G30="VACANT",$G31="VACANT"),0,(AND($H31="",$N31="",$N30=""))*1)</f>
        <v/>
      </c>
      <c r="AK31" s="1220">
        <f>_xlfn.MAXIFS(H:H,AH:AH,AH31)</f>
        <v/>
      </c>
      <c r="AL31" s="1213">
        <f>INDEX($F:$F,MATCH(AH31,AH:AH,0))</f>
        <v/>
      </c>
      <c r="AM31" s="1220">
        <f>INDEX($G:$G,MATCH(AH31,AH:AH,0))</f>
        <v/>
      </c>
      <c r="AN31" s="1221">
        <f>INDEX($K:$K,MATCH(AH31,AH:AH,0))</f>
        <v/>
      </c>
      <c r="AO31" s="1221">
        <f>INDEX($L:$L,MATCH(AH31,AH:AH,0))</f>
        <v/>
      </c>
      <c r="AP31" s="3412">
        <f>IFERROR(_xlfn.XLOOKUP($AM31,'One-line RR'!$F$6:$F$23,'One-line RR'!$S$6:$S$23),"")</f>
        <v/>
      </c>
      <c r="AQ31" s="3412">
        <f>AP31</f>
        <v/>
      </c>
      <c r="AR31" s="3412">
        <f>IFERROR(AQ31*(1),0)</f>
        <v/>
      </c>
      <c r="AS31" s="3412">
        <f>IFERROR(AR31*(1+AS$4),0)</f>
        <v/>
      </c>
      <c r="AT31" s="3412">
        <f>IFERROR(AS31*(1+AT$4),0)</f>
        <v/>
      </c>
      <c r="AU31" s="3412">
        <f>IFERROR(AT31*(1+AU$4),0)</f>
        <v/>
      </c>
      <c r="AV31" s="3412">
        <f>IFERROR(AU31*(1+AV$4),0)</f>
        <v/>
      </c>
      <c r="AW31" s="3412">
        <f>IFERROR(AV31*(1+AW$4),0)</f>
        <v/>
      </c>
      <c r="AX31" s="3412">
        <f>IFERROR(AW31*(1+AX$4),0)</f>
        <v/>
      </c>
      <c r="AY31" s="3412">
        <f>IFERROR(AX31*(1+AY$4),0)</f>
        <v/>
      </c>
      <c r="AZ31" s="3412">
        <f>IFERROR(AY31*(1+AZ$4),0)</f>
        <v/>
      </c>
      <c r="BA31" s="3412">
        <f>IFERROR(AZ31*(1+BA$4),0)</f>
        <v/>
      </c>
      <c r="BB31" s="3412">
        <f>IFERROR(BA31*(1+BB$4),0)</f>
        <v/>
      </c>
      <c r="BC31" s="3412">
        <f>IFERROR(BB31*(1+BC$4),0)</f>
        <v/>
      </c>
      <c r="BD31" s="3412">
        <f>IFERROR(BC31*(1+BD$4),0)</f>
        <v/>
      </c>
      <c r="BE31" s="3412" t="n"/>
      <c r="BF31" s="3412" t="n"/>
      <c r="BG31" s="3412" t="n"/>
      <c r="BH31" s="3412" t="n"/>
    </row>
    <row r="32" customFormat="1" s="600">
      <c r="D32" s="790" t="n"/>
      <c r="E32" s="942" t="n"/>
      <c r="F32" s="1969" t="n"/>
      <c r="G32" s="1096" t="n"/>
      <c r="H32" s="935" t="n"/>
      <c r="I32" s="936" t="n"/>
      <c r="J32" s="936" t="n"/>
      <c r="K32" s="943" t="n"/>
      <c r="L32" s="943" t="n"/>
      <c r="M32" s="937" t="n"/>
      <c r="N32" s="3408" t="n"/>
      <c r="O32" s="2468" t="n"/>
      <c r="P32" s="3409" t="n"/>
      <c r="Q32" s="3409" t="n"/>
      <c r="R32" s="3410" t="n"/>
      <c r="S32" s="1226" t="n"/>
      <c r="T32" s="1229" t="n"/>
      <c r="U32" s="3413" t="n"/>
      <c r="V32" s="3414" t="n"/>
      <c r="W32" s="1097" t="n"/>
      <c r="X32" s="1097" t="n"/>
      <c r="Y32" s="1229" t="n"/>
      <c r="Z32" s="1229" t="n"/>
      <c r="AC32" s="2041" t="n"/>
      <c r="AD32" s="790" t="n"/>
      <c r="AE32" s="790" t="n"/>
      <c r="AF32" s="1217">
        <f>IF(H32="",0,H32)</f>
        <v/>
      </c>
      <c r="AG32" s="3411">
        <f>IFERROR(IF(H32="",0,M32*AF32),0)</f>
        <v/>
      </c>
      <c r="AH32" s="1219">
        <f>MAX($D$8:$D32)</f>
        <v/>
      </c>
      <c r="AI32" s="1220">
        <f>ISODD(MAX($D$8:$D32))</f>
        <v/>
      </c>
      <c r="AJ32" s="1220">
        <f>IF(OR($G31="VACANT",$G32="VACANT"),0,(AND($H32="",$N32="",$N31=""))*1)</f>
        <v/>
      </c>
      <c r="AK32" s="1220">
        <f>_xlfn.MAXIFS(H:H,AH:AH,AH32)</f>
        <v/>
      </c>
      <c r="AL32" s="1213">
        <f>INDEX($F:$F,MATCH(AH32,AH:AH,0))</f>
        <v/>
      </c>
      <c r="AM32" s="1220">
        <f>INDEX($G:$G,MATCH(AH32,AH:AH,0))</f>
        <v/>
      </c>
      <c r="AN32" s="1221">
        <f>INDEX($K:$K,MATCH(AH32,AH:AH,0))</f>
        <v/>
      </c>
      <c r="AO32" s="1221">
        <f>INDEX($L:$L,MATCH(AH32,AH:AH,0))</f>
        <v/>
      </c>
      <c r="AP32" s="3412">
        <f>IFERROR(_xlfn.XLOOKUP($AM32,'One-line RR'!$F$6:$F$23,'One-line RR'!$S$6:$S$23),"")</f>
        <v/>
      </c>
      <c r="AQ32" s="3412">
        <f>AP32</f>
        <v/>
      </c>
      <c r="AR32" s="3412">
        <f>IFERROR(AQ32*(1),0)</f>
        <v/>
      </c>
      <c r="AS32" s="3412">
        <f>IFERROR(AR32*(1+AS$4),0)</f>
        <v/>
      </c>
      <c r="AT32" s="3412">
        <f>IFERROR(AS32*(1+AT$4),0)</f>
        <v/>
      </c>
      <c r="AU32" s="3412">
        <f>IFERROR(AT32*(1+AU$4),0)</f>
        <v/>
      </c>
      <c r="AV32" s="3412">
        <f>IFERROR(AU32*(1+AV$4),0)</f>
        <v/>
      </c>
      <c r="AW32" s="3412">
        <f>IFERROR(AV32*(1+AW$4),0)</f>
        <v/>
      </c>
      <c r="AX32" s="3412">
        <f>IFERROR(AW32*(1+AX$4),0)</f>
        <v/>
      </c>
      <c r="AY32" s="3412">
        <f>IFERROR(AX32*(1+AY$4),0)</f>
        <v/>
      </c>
      <c r="AZ32" s="3412">
        <f>IFERROR(AY32*(1+AZ$4),0)</f>
        <v/>
      </c>
      <c r="BA32" s="3412">
        <f>IFERROR(AZ32*(1+BA$4),0)</f>
        <v/>
      </c>
      <c r="BB32" s="3412">
        <f>IFERROR(BA32*(1+BB$4),0)</f>
        <v/>
      </c>
      <c r="BC32" s="3412">
        <f>IFERROR(BB32*(1+BC$4),0)</f>
        <v/>
      </c>
      <c r="BD32" s="3412">
        <f>IFERROR(BC32*(1+BD$4),0)</f>
        <v/>
      </c>
      <c r="BE32" s="3412" t="n"/>
      <c r="BF32" s="3412" t="n"/>
      <c r="BG32" s="3412" t="n"/>
      <c r="BH32" s="3412" t="n"/>
    </row>
    <row r="33" customFormat="1" s="600">
      <c r="D33" s="790" t="n"/>
      <c r="E33" s="942" t="n"/>
      <c r="F33" s="1969" t="n"/>
      <c r="G33" s="1096" t="n"/>
      <c r="H33" s="935" t="n"/>
      <c r="I33" s="936" t="n"/>
      <c r="J33" s="936" t="n"/>
      <c r="K33" s="943" t="n"/>
      <c r="L33" s="943" t="n"/>
      <c r="M33" s="937" t="n"/>
      <c r="N33" s="3408" t="n"/>
      <c r="O33" s="2468" t="n"/>
      <c r="P33" s="3409" t="n"/>
      <c r="Q33" s="3409" t="n"/>
      <c r="R33" s="3410" t="n"/>
      <c r="S33" s="1226" t="n"/>
      <c r="T33" s="1229" t="n"/>
      <c r="U33" s="3413" t="n"/>
      <c r="V33" s="3414" t="n"/>
      <c r="W33" s="1097" t="n"/>
      <c r="X33" s="1097" t="n"/>
      <c r="Y33" s="1229" t="n"/>
      <c r="Z33" s="1229" t="n"/>
      <c r="AC33" s="2041" t="n"/>
      <c r="AD33" s="790" t="n"/>
      <c r="AE33" s="790" t="n"/>
      <c r="AF33" s="1217">
        <f>IF(H33="",0,H33)</f>
        <v/>
      </c>
      <c r="AG33" s="3411">
        <f>IFERROR(IF(H33="",0,M33*AF33),0)</f>
        <v/>
      </c>
      <c r="AH33" s="1219">
        <f>MAX($D$8:$D33)</f>
        <v/>
      </c>
      <c r="AI33" s="1220">
        <f>ISODD(MAX($D$8:$D33))</f>
        <v/>
      </c>
      <c r="AJ33" s="1220">
        <f>IF(OR($G32="VACANT",$G33="VACANT"),0,(AND($H33="",$N33="",$N32=""))*1)</f>
        <v/>
      </c>
      <c r="AK33" s="1220">
        <f>_xlfn.MAXIFS(H:H,AH:AH,AH33)</f>
        <v/>
      </c>
      <c r="AL33" s="1213">
        <f>INDEX($F:$F,MATCH(AH33,AH:AH,0))</f>
        <v/>
      </c>
      <c r="AM33" s="1220">
        <f>INDEX($G:$G,MATCH(AH33,AH:AH,0))</f>
        <v/>
      </c>
      <c r="AN33" s="1221">
        <f>INDEX($K:$K,MATCH(AH33,AH:AH,0))</f>
        <v/>
      </c>
      <c r="AO33" s="1221">
        <f>INDEX($L:$L,MATCH(AH33,AH:AH,0))</f>
        <v/>
      </c>
      <c r="AP33" s="3412">
        <f>IFERROR(_xlfn.XLOOKUP($AM33,'One-line RR'!$F$6:$F$23,'One-line RR'!$S$6:$S$23),"")</f>
        <v/>
      </c>
      <c r="AQ33" s="3412">
        <f>AP33</f>
        <v/>
      </c>
      <c r="AR33" s="3412">
        <f>IFERROR(AQ33*(1),0)</f>
        <v/>
      </c>
      <c r="AS33" s="3412">
        <f>IFERROR(AR33*(1+AS$4),0)</f>
        <v/>
      </c>
      <c r="AT33" s="3412">
        <f>IFERROR(AS33*(1+AT$4),0)</f>
        <v/>
      </c>
      <c r="AU33" s="3412">
        <f>IFERROR(AT33*(1+AU$4),0)</f>
        <v/>
      </c>
      <c r="AV33" s="3412">
        <f>IFERROR(AU33*(1+AV$4),0)</f>
        <v/>
      </c>
      <c r="AW33" s="3412">
        <f>IFERROR(AV33*(1+AW$4),0)</f>
        <v/>
      </c>
      <c r="AX33" s="3412">
        <f>IFERROR(AW33*(1+AX$4),0)</f>
        <v/>
      </c>
      <c r="AY33" s="3412">
        <f>IFERROR(AX33*(1+AY$4),0)</f>
        <v/>
      </c>
      <c r="AZ33" s="3412">
        <f>IFERROR(AY33*(1+AZ$4),0)</f>
        <v/>
      </c>
      <c r="BA33" s="3412">
        <f>IFERROR(AZ33*(1+BA$4),0)</f>
        <v/>
      </c>
      <c r="BB33" s="3412">
        <f>IFERROR(BA33*(1+BB$4),0)</f>
        <v/>
      </c>
      <c r="BC33" s="3412">
        <f>IFERROR(BB33*(1+BC$4),0)</f>
        <v/>
      </c>
      <c r="BD33" s="3412">
        <f>IFERROR(BC33*(1+BD$4),0)</f>
        <v/>
      </c>
      <c r="BE33" s="3412" t="n"/>
      <c r="BF33" s="3412" t="n"/>
      <c r="BG33" s="3412" t="n"/>
      <c r="BH33" s="3412" t="n"/>
    </row>
    <row r="34" hidden="1" customFormat="1" s="600">
      <c r="D34" s="790" t="n"/>
      <c r="E34" s="942" t="n"/>
      <c r="F34" s="1969" t="n"/>
      <c r="G34" s="1096" t="n"/>
      <c r="H34" s="935" t="n"/>
      <c r="I34" s="936" t="n"/>
      <c r="J34" s="936" t="n"/>
      <c r="K34" s="943" t="n"/>
      <c r="L34" s="943" t="n"/>
      <c r="M34" s="937" t="n"/>
      <c r="N34" s="3408" t="n"/>
      <c r="O34" s="2468" t="n"/>
      <c r="P34" s="3409" t="n"/>
      <c r="Q34" s="3409" t="n"/>
      <c r="R34" s="3410" t="n"/>
      <c r="S34" s="1226" t="n"/>
      <c r="T34" s="1229" t="n"/>
      <c r="U34" s="3413" t="n"/>
      <c r="V34" s="3414" t="n"/>
      <c r="W34" s="1097" t="n"/>
      <c r="X34" s="1097" t="n"/>
      <c r="Y34" s="1229" t="n"/>
      <c r="Z34" s="1229" t="n"/>
      <c r="AC34" s="2041" t="n"/>
      <c r="AD34" s="790" t="n"/>
      <c r="AE34" s="790" t="n"/>
      <c r="AF34" s="1217">
        <f>IF(H34="",0,H34)</f>
        <v/>
      </c>
      <c r="AG34" s="3411">
        <f>IFERROR(IF(H34="",0,M34*AF34),0)</f>
        <v/>
      </c>
      <c r="AH34" s="1219">
        <f>MAX($D$8:$D34)</f>
        <v/>
      </c>
      <c r="AI34" s="1220">
        <f>ISODD(MAX($D$8:$D34))</f>
        <v/>
      </c>
      <c r="AJ34" s="1220">
        <f>IF(OR($G33="VACANT",$G34="VACANT"),0,(AND($H34="",$N34="",$N33=""))*1)</f>
        <v/>
      </c>
      <c r="AK34" s="1220">
        <f>_xlfn.MAXIFS(H:H,AH:AH,AH34)</f>
        <v/>
      </c>
      <c r="AL34" s="1213">
        <f>INDEX($F:$F,MATCH(AH34,AH:AH,0))</f>
        <v/>
      </c>
      <c r="AM34" s="1220">
        <f>INDEX($G:$G,MATCH(AH34,AH:AH,0))</f>
        <v/>
      </c>
      <c r="AN34" s="1221">
        <f>INDEX($K:$K,MATCH(AH34,AH:AH,0))</f>
        <v/>
      </c>
      <c r="AO34" s="1221">
        <f>INDEX($L:$L,MATCH(AH34,AH:AH,0))</f>
        <v/>
      </c>
      <c r="AP34" s="3412">
        <f>IFERROR(_xlfn.XLOOKUP($AM34,'One-line RR'!$F$6:$F$23,'One-line RR'!$S$6:$S$23),"")</f>
        <v/>
      </c>
      <c r="AQ34" s="3412">
        <f>AP34</f>
        <v/>
      </c>
      <c r="AR34" s="3412">
        <f>IFERROR(AQ34*(1),0)</f>
        <v/>
      </c>
      <c r="AS34" s="3412">
        <f>IFERROR(AR34*(1+AS$4),0)</f>
        <v/>
      </c>
      <c r="AT34" s="3412">
        <f>IFERROR(AS34*(1+AT$4),0)</f>
        <v/>
      </c>
      <c r="AU34" s="3412">
        <f>IFERROR(AT34*(1+AU$4),0)</f>
        <v/>
      </c>
      <c r="AV34" s="3412">
        <f>IFERROR(AU34*(1+AV$4),0)</f>
        <v/>
      </c>
      <c r="AW34" s="3412">
        <f>IFERROR(AV34*(1+AW$4),0)</f>
        <v/>
      </c>
      <c r="AX34" s="3412">
        <f>IFERROR(AW34*(1+AX$4),0)</f>
        <v/>
      </c>
      <c r="AY34" s="3412">
        <f>IFERROR(AX34*(1+AY$4),0)</f>
        <v/>
      </c>
      <c r="AZ34" s="3412">
        <f>IFERROR(AY34*(1+AZ$4),0)</f>
        <v/>
      </c>
      <c r="BA34" s="3412">
        <f>IFERROR(AZ34*(1+BA$4),0)</f>
        <v/>
      </c>
      <c r="BB34" s="3412">
        <f>IFERROR(BA34*(1+BB$4),0)</f>
        <v/>
      </c>
      <c r="BC34" s="3412">
        <f>IFERROR(BB34*(1+BC$4),0)</f>
        <v/>
      </c>
      <c r="BD34" s="3412">
        <f>IFERROR(BC34*(1+BD$4),0)</f>
        <v/>
      </c>
      <c r="BE34" s="3412" t="n"/>
      <c r="BF34" s="3412" t="n"/>
      <c r="BG34" s="3412" t="n"/>
      <c r="BH34" s="3412" t="n"/>
    </row>
    <row r="35" hidden="1" customFormat="1" s="600">
      <c r="D35" s="790" t="n"/>
      <c r="E35" s="942" t="n"/>
      <c r="F35" s="1969" t="n"/>
      <c r="G35" s="1096" t="n"/>
      <c r="H35" s="935" t="n"/>
      <c r="I35" s="936" t="n"/>
      <c r="J35" s="936" t="n"/>
      <c r="K35" s="943" t="n"/>
      <c r="L35" s="943" t="n"/>
      <c r="M35" s="937" t="n"/>
      <c r="N35" s="3415" t="n"/>
      <c r="O35" s="3416" t="n"/>
      <c r="P35" s="3409" t="n"/>
      <c r="Q35" s="3409" t="n"/>
      <c r="R35" s="3410" t="n"/>
      <c r="S35" s="1226" t="n"/>
      <c r="T35" s="1229" t="n"/>
      <c r="U35" s="3413" t="n"/>
      <c r="V35" s="3414" t="n"/>
      <c r="W35" s="1097" t="n"/>
      <c r="X35" s="1097" t="n"/>
      <c r="Y35" s="1229" t="n"/>
      <c r="Z35" s="1229" t="n"/>
      <c r="AC35" s="2041" t="n"/>
      <c r="AD35" s="790" t="n"/>
      <c r="AE35" s="790" t="n"/>
      <c r="AF35" s="1217">
        <f>IF(H35="",0,H35)</f>
        <v/>
      </c>
      <c r="AG35" s="3411">
        <f>IFERROR(IF(H35="",0,M35*AF35),0)</f>
        <v/>
      </c>
      <c r="AH35" s="1219">
        <f>MAX($D$8:$D35)</f>
        <v/>
      </c>
      <c r="AI35" s="1220">
        <f>ISODD(MAX($D$8:$D35))</f>
        <v/>
      </c>
      <c r="AJ35" s="1220">
        <f>IF(OR($G34="VACANT",$G35="VACANT"),0,(AND($H35="",$N35="",$N34=""))*1)</f>
        <v/>
      </c>
      <c r="AK35" s="1220">
        <f>_xlfn.MAXIFS(H:H,AH:AH,AH35)</f>
        <v/>
      </c>
      <c r="AL35" s="1213">
        <f>INDEX($F:$F,MATCH(AH35,AH:AH,0))</f>
        <v/>
      </c>
      <c r="AM35" s="1220">
        <f>INDEX($G:$G,MATCH(AH35,AH:AH,0))</f>
        <v/>
      </c>
      <c r="AN35" s="1221">
        <f>INDEX($K:$K,MATCH(AH35,AH:AH,0))</f>
        <v/>
      </c>
      <c r="AO35" s="1221">
        <f>INDEX($L:$L,MATCH(AH35,AH:AH,0))</f>
        <v/>
      </c>
      <c r="AP35" s="3412">
        <f>IFERROR(_xlfn.XLOOKUP($AM35,'One-line RR'!$F$6:$F$23,'One-line RR'!$S$6:$S$23),"")</f>
        <v/>
      </c>
      <c r="AQ35" s="3412">
        <f>AP35</f>
        <v/>
      </c>
      <c r="AR35" s="3412">
        <f>IFERROR(AQ35*(1),0)</f>
        <v/>
      </c>
      <c r="AS35" s="3412">
        <f>IFERROR(AR35*(1+AS$4),0)</f>
        <v/>
      </c>
      <c r="AT35" s="3412">
        <f>IFERROR(AS35*(1+AT$4),0)</f>
        <v/>
      </c>
      <c r="AU35" s="3412">
        <f>IFERROR(AT35*(1+AU$4),0)</f>
        <v/>
      </c>
      <c r="AV35" s="3412">
        <f>IFERROR(AU35*(1+AV$4),0)</f>
        <v/>
      </c>
      <c r="AW35" s="3412">
        <f>IFERROR(AV35*(1+AW$4),0)</f>
        <v/>
      </c>
      <c r="AX35" s="3412">
        <f>IFERROR(AW35*(1+AX$4),0)</f>
        <v/>
      </c>
      <c r="AY35" s="3412">
        <f>IFERROR(AX35*(1+AY$4),0)</f>
        <v/>
      </c>
      <c r="AZ35" s="3412">
        <f>IFERROR(AY35*(1+AZ$4),0)</f>
        <v/>
      </c>
      <c r="BA35" s="3412">
        <f>IFERROR(AZ35*(1+BA$4),0)</f>
        <v/>
      </c>
      <c r="BB35" s="3412">
        <f>IFERROR(BA35*(1+BB$4),0)</f>
        <v/>
      </c>
      <c r="BC35" s="3412">
        <f>IFERROR(BB35*(1+BC$4),0)</f>
        <v/>
      </c>
      <c r="BD35" s="3412">
        <f>IFERROR(BC35*(1+BD$4),0)</f>
        <v/>
      </c>
      <c r="BE35" s="3412" t="n"/>
      <c r="BF35" s="3412" t="n"/>
      <c r="BG35" s="3412" t="n"/>
      <c r="BH35" s="3412" t="n"/>
    </row>
    <row r="36" hidden="1" customFormat="1" s="600">
      <c r="D36" s="790" t="n"/>
      <c r="E36" s="942" t="n"/>
      <c r="F36" s="1969" t="n"/>
      <c r="G36" s="1096" t="n"/>
      <c r="H36" s="935" t="n"/>
      <c r="I36" s="936" t="n"/>
      <c r="J36" s="936" t="n"/>
      <c r="K36" s="943" t="n"/>
      <c r="L36" s="943" t="n"/>
      <c r="M36" s="937" t="n"/>
      <c r="N36" s="3415" t="n"/>
      <c r="O36" s="3416" t="n"/>
      <c r="P36" s="3409" t="n"/>
      <c r="Q36" s="3409" t="n"/>
      <c r="R36" s="3410" t="n"/>
      <c r="S36" s="1226" t="n"/>
      <c r="T36" s="1229" t="n"/>
      <c r="U36" s="3413" t="n"/>
      <c r="V36" s="3414" t="n"/>
      <c r="W36" s="1097" t="n"/>
      <c r="X36" s="1097" t="n"/>
      <c r="Y36" s="1229" t="n"/>
      <c r="Z36" s="1229" t="n"/>
      <c r="AC36" s="2041" t="n"/>
      <c r="AD36" s="790" t="n"/>
      <c r="AE36" s="790" t="n"/>
      <c r="AF36" s="1217">
        <f>IF(H36="",0,H36)</f>
        <v/>
      </c>
      <c r="AG36" s="3411">
        <f>IFERROR(IF(H36="",0,M36*AF36),0)</f>
        <v/>
      </c>
      <c r="AH36" s="1219">
        <f>MAX($D$8:$D36)</f>
        <v/>
      </c>
      <c r="AI36" s="1220">
        <f>ISODD(MAX($D$8:$D36))</f>
        <v/>
      </c>
      <c r="AJ36" s="1220">
        <f>IF(OR($G35="VACANT",$G36="VACANT"),0,(AND($H36="",$N36="",$N35=""))*1)</f>
        <v/>
      </c>
      <c r="AK36" s="1220">
        <f>_xlfn.MAXIFS(H:H,AH:AH,AH36)</f>
        <v/>
      </c>
      <c r="AL36" s="1213">
        <f>INDEX($F:$F,MATCH(AH36,AH:AH,0))</f>
        <v/>
      </c>
      <c r="AM36" s="1220">
        <f>INDEX($G:$G,MATCH(AH36,AH:AH,0))</f>
        <v/>
      </c>
      <c r="AN36" s="1221">
        <f>INDEX($K:$K,MATCH(AH36,AH:AH,0))</f>
        <v/>
      </c>
      <c r="AO36" s="1221">
        <f>INDEX($L:$L,MATCH(AH36,AH:AH,0))</f>
        <v/>
      </c>
      <c r="AP36" s="3412">
        <f>IFERROR(_xlfn.XLOOKUP($AM36,'One-line RR'!$F$6:$F$23,'One-line RR'!$S$6:$S$23),"")</f>
        <v/>
      </c>
      <c r="AQ36" s="3412">
        <f>AP36</f>
        <v/>
      </c>
      <c r="AR36" s="3412">
        <f>IFERROR(AQ36*(1),0)</f>
        <v/>
      </c>
      <c r="AS36" s="3412">
        <f>IFERROR(AR36*(1+AS$4),0)</f>
        <v/>
      </c>
      <c r="AT36" s="3412">
        <f>IFERROR(AS36*(1+AT$4),0)</f>
        <v/>
      </c>
      <c r="AU36" s="3412">
        <f>IFERROR(AT36*(1+AU$4),0)</f>
        <v/>
      </c>
      <c r="AV36" s="3412">
        <f>IFERROR(AU36*(1+AV$4),0)</f>
        <v/>
      </c>
      <c r="AW36" s="3412">
        <f>IFERROR(AV36*(1+AW$4),0)</f>
        <v/>
      </c>
      <c r="AX36" s="3412">
        <f>IFERROR(AW36*(1+AX$4),0)</f>
        <v/>
      </c>
      <c r="AY36" s="3412">
        <f>IFERROR(AX36*(1+AY$4),0)</f>
        <v/>
      </c>
      <c r="AZ36" s="3412">
        <f>IFERROR(AY36*(1+AZ$4),0)</f>
        <v/>
      </c>
      <c r="BA36" s="3412">
        <f>IFERROR(AZ36*(1+BA$4),0)</f>
        <v/>
      </c>
      <c r="BB36" s="3412">
        <f>IFERROR(BA36*(1+BB$4),0)</f>
        <v/>
      </c>
      <c r="BC36" s="3412">
        <f>IFERROR(BB36*(1+BC$4),0)</f>
        <v/>
      </c>
      <c r="BD36" s="3412">
        <f>IFERROR(BC36*(1+BD$4),0)</f>
        <v/>
      </c>
      <c r="BE36" s="3412" t="n"/>
      <c r="BF36" s="3412" t="n"/>
      <c r="BG36" s="3412" t="n"/>
      <c r="BH36" s="3412" t="n"/>
    </row>
    <row r="37" hidden="1" customFormat="1" s="600">
      <c r="D37" s="790" t="n"/>
      <c r="E37" s="942" t="n"/>
      <c r="F37" s="1969" t="n"/>
      <c r="G37" s="1096" t="n"/>
      <c r="H37" s="935" t="n"/>
      <c r="I37" s="936" t="n"/>
      <c r="J37" s="936" t="n"/>
      <c r="K37" s="943" t="n"/>
      <c r="L37" s="943" t="n"/>
      <c r="M37" s="937" t="n"/>
      <c r="N37" s="3415" t="n"/>
      <c r="O37" s="3416" t="n"/>
      <c r="P37" s="3409" t="n"/>
      <c r="Q37" s="3409" t="n"/>
      <c r="R37" s="3410" t="n"/>
      <c r="S37" s="1226" t="n"/>
      <c r="T37" s="1229" t="n"/>
      <c r="U37" s="3413" t="n"/>
      <c r="V37" s="3414" t="n"/>
      <c r="W37" s="1097" t="n"/>
      <c r="X37" s="1097" t="n"/>
      <c r="Y37" s="1229" t="n"/>
      <c r="Z37" s="1229" t="n"/>
      <c r="AC37" s="2041" t="n"/>
      <c r="AD37" s="790" t="n"/>
      <c r="AE37" s="790" t="n"/>
      <c r="AF37" s="1217">
        <f>IF(H37="",0,H37)</f>
        <v/>
      </c>
      <c r="AG37" s="3411">
        <f>IFERROR(IF(H37="",0,M37*AF37),0)</f>
        <v/>
      </c>
      <c r="AH37" s="1219">
        <f>MAX($D$8:$D37)</f>
        <v/>
      </c>
      <c r="AI37" s="1220">
        <f>ISODD(MAX($D$8:$D37))</f>
        <v/>
      </c>
      <c r="AJ37" s="1220">
        <f>IF(OR($G36="VACANT",$G37="VACANT"),0,(AND($H37="",$N37="",$N36=""))*1)</f>
        <v/>
      </c>
      <c r="AK37" s="1220">
        <f>_xlfn.MAXIFS(H:H,AH:AH,AH37)</f>
        <v/>
      </c>
      <c r="AL37" s="1213">
        <f>INDEX($F:$F,MATCH(AH37,AH:AH,0))</f>
        <v/>
      </c>
      <c r="AM37" s="1220">
        <f>INDEX($G:$G,MATCH(AH37,AH:AH,0))</f>
        <v/>
      </c>
      <c r="AN37" s="1221">
        <f>INDEX($K:$K,MATCH(AH37,AH:AH,0))</f>
        <v/>
      </c>
      <c r="AO37" s="1221">
        <f>INDEX($L:$L,MATCH(AH37,AH:AH,0))</f>
        <v/>
      </c>
      <c r="AP37" s="3412">
        <f>IFERROR(_xlfn.XLOOKUP($AM37,'One-line RR'!$F$6:$F$23,'One-line RR'!$S$6:$S$23),"")</f>
        <v/>
      </c>
      <c r="AQ37" s="3412">
        <f>AP37</f>
        <v/>
      </c>
      <c r="AR37" s="3412">
        <f>IFERROR(AQ37*(1),0)</f>
        <v/>
      </c>
      <c r="AS37" s="3412">
        <f>IFERROR(AR37*(1+AS$4),0)</f>
        <v/>
      </c>
      <c r="AT37" s="3412">
        <f>IFERROR(AS37*(1+AT$4),0)</f>
        <v/>
      </c>
      <c r="AU37" s="3412">
        <f>IFERROR(AT37*(1+AU$4),0)</f>
        <v/>
      </c>
      <c r="AV37" s="3412">
        <f>IFERROR(AU37*(1+AV$4),0)</f>
        <v/>
      </c>
      <c r="AW37" s="3412">
        <f>IFERROR(AV37*(1+AW$4),0)</f>
        <v/>
      </c>
      <c r="AX37" s="3412">
        <f>IFERROR(AW37*(1+AX$4),0)</f>
        <v/>
      </c>
      <c r="AY37" s="3412">
        <f>IFERROR(AX37*(1+AY$4),0)</f>
        <v/>
      </c>
      <c r="AZ37" s="3412">
        <f>IFERROR(AY37*(1+AZ$4),0)</f>
        <v/>
      </c>
      <c r="BA37" s="3412">
        <f>IFERROR(AZ37*(1+BA$4),0)</f>
        <v/>
      </c>
      <c r="BB37" s="3412">
        <f>IFERROR(BA37*(1+BB$4),0)</f>
        <v/>
      </c>
      <c r="BC37" s="3412">
        <f>IFERROR(BB37*(1+BC$4),0)</f>
        <v/>
      </c>
      <c r="BD37" s="3412">
        <f>IFERROR(BC37*(1+BD$4),0)</f>
        <v/>
      </c>
      <c r="BE37" s="3412" t="n"/>
      <c r="BF37" s="3412" t="n"/>
      <c r="BG37" s="3412" t="n"/>
      <c r="BH37" s="3412" t="n"/>
    </row>
    <row r="38" hidden="1" customFormat="1" s="600">
      <c r="D38" s="790" t="n"/>
      <c r="E38" s="790" t="n"/>
      <c r="F38" s="934" t="n"/>
      <c r="G38" s="1096" t="n"/>
      <c r="H38" s="935" t="n"/>
      <c r="I38" s="936" t="n"/>
      <c r="J38" s="936" t="n"/>
      <c r="K38" s="943" t="n"/>
      <c r="L38" s="943" t="n"/>
      <c r="M38" s="937" t="n"/>
      <c r="N38" s="3415" t="n"/>
      <c r="O38" s="3416" t="n"/>
      <c r="P38" s="3409" t="n"/>
      <c r="Q38" s="3409" t="n"/>
      <c r="R38" s="3410" t="n"/>
      <c r="S38" s="1226" t="n"/>
      <c r="T38" s="1097" t="n"/>
      <c r="U38" s="2110" t="n"/>
      <c r="V38" s="1097" t="n"/>
      <c r="W38" s="1097" t="n"/>
      <c r="X38" s="1097" t="n"/>
      <c r="Y38" s="1229" t="n"/>
      <c r="Z38" s="1097" t="n"/>
      <c r="AC38" s="3418" t="n"/>
      <c r="AD38" s="3421" t="n"/>
      <c r="AE38" s="3418" t="n"/>
      <c r="AF38" s="1217">
        <f>IF(H38="",0,H38)</f>
        <v/>
      </c>
      <c r="AG38" s="3411">
        <f>IFERROR(IF(H38="",0,M38*AF38),0)</f>
        <v/>
      </c>
      <c r="AH38" s="1219">
        <f>MAX($D$8:$D38)</f>
        <v/>
      </c>
      <c r="AI38" s="1220">
        <f>ISODD(MAX($D$8:$D38))</f>
        <v/>
      </c>
      <c r="AJ38" s="1220">
        <f>IF(OR($G37="VACANT",$G38="VACANT"),0,(AND($H38="",$N38="",$N37=""))*1)</f>
        <v/>
      </c>
      <c r="AK38" s="1220">
        <f>_xlfn.MAXIFS(H:H,AH:AH,AH38)</f>
        <v/>
      </c>
      <c r="AL38" s="1213">
        <f>INDEX($F:$F,MATCH(AH38,AH:AH,0))</f>
        <v/>
      </c>
      <c r="AM38" s="1220">
        <f>INDEX($G:$G,MATCH(AH38,AH:AH,0))</f>
        <v/>
      </c>
      <c r="AN38" s="1221">
        <f>INDEX($K:$K,MATCH(AH38,AH:AH,0))</f>
        <v/>
      </c>
      <c r="AO38" s="1221">
        <f>INDEX($L:$L,MATCH(AH38,AH:AH,0))</f>
        <v/>
      </c>
      <c r="AP38" s="3412">
        <f>IFERROR(_xlfn.XLOOKUP($AM38,'One-line RR'!$F$6:$F$23,'One-line RR'!$S$6:$S$23),"")</f>
        <v/>
      </c>
      <c r="AQ38" s="3412">
        <f>AP38</f>
        <v/>
      </c>
      <c r="AR38" s="3412">
        <f>IFERROR(AQ38*(1),0)</f>
        <v/>
      </c>
      <c r="AS38" s="3412">
        <f>IFERROR(AR38*(1+AS$4),0)</f>
        <v/>
      </c>
      <c r="AT38" s="3412">
        <f>IFERROR(AS38*(1+AT$4),0)</f>
        <v/>
      </c>
      <c r="AU38" s="3412">
        <f>IFERROR(AT38*(1+AU$4),0)</f>
        <v/>
      </c>
      <c r="AV38" s="3412">
        <f>IFERROR(AU38*(1+AV$4),0)</f>
        <v/>
      </c>
      <c r="AW38" s="3412">
        <f>IFERROR(AV38*(1+AW$4),0)</f>
        <v/>
      </c>
      <c r="AX38" s="3412">
        <f>IFERROR(AW38*(1+AX$4),0)</f>
        <v/>
      </c>
      <c r="AY38" s="3412">
        <f>IFERROR(AX38*(1+AY$4),0)</f>
        <v/>
      </c>
      <c r="AZ38" s="3412">
        <f>IFERROR(AY38*(1+AZ$4),0)</f>
        <v/>
      </c>
      <c r="BA38" s="3412">
        <f>IFERROR(AZ38*(1+BA$4),0)</f>
        <v/>
      </c>
      <c r="BB38" s="3412">
        <f>IFERROR(BA38*(1+BB$4),0)</f>
        <v/>
      </c>
      <c r="BC38" s="3412">
        <f>IFERROR(BB38*(1+BC$4),0)</f>
        <v/>
      </c>
      <c r="BD38" s="3412">
        <f>IFERROR(BC38*(1+BD$4),0)</f>
        <v/>
      </c>
      <c r="BE38" s="3412" t="n"/>
    </row>
    <row r="39" hidden="1" customFormat="1" s="600">
      <c r="D39" s="790" t="n"/>
      <c r="E39" s="790" t="n"/>
      <c r="F39" s="1223" t="n"/>
      <c r="G39" s="1224" t="n"/>
      <c r="H39" s="1225" t="n"/>
      <c r="I39" s="1226" t="n"/>
      <c r="J39" s="1226" t="n"/>
      <c r="K39" s="2191" t="n"/>
      <c r="L39" s="943" t="n"/>
      <c r="M39" s="937" t="n"/>
      <c r="N39" s="3415" t="n"/>
      <c r="O39" s="3415" t="n"/>
      <c r="P39" s="3409" t="n"/>
      <c r="Q39" s="3409" t="n"/>
      <c r="R39" s="3410" t="n"/>
      <c r="S39" s="1229" t="n"/>
      <c r="T39" s="1229" t="n"/>
      <c r="U39" s="3413" t="n"/>
      <c r="V39" s="1229" t="n"/>
      <c r="W39" s="1229" t="n"/>
      <c r="X39" s="1229" t="n"/>
      <c r="Y39" s="1579" t="n"/>
      <c r="Z39" s="1229" t="n"/>
      <c r="AF39" s="1217">
        <f>IF(H39="",0,H39)</f>
        <v/>
      </c>
      <c r="AG39" s="3411">
        <f>IFERROR(IF(H39="",0,M39*AF39),0)</f>
        <v/>
      </c>
      <c r="AH39" s="1219">
        <f>MAX($D$8:$D39)</f>
        <v/>
      </c>
      <c r="AI39" s="1220">
        <f>ISODD(MAX($D$8:$D39))</f>
        <v/>
      </c>
      <c r="AJ39" s="1220">
        <f>IF(OR($G38="VACANT",$G39="VACANT"),0,(AND($H39="",$N39="",$N38=""))*1)</f>
        <v/>
      </c>
      <c r="AK39" s="1220">
        <f>_xlfn.MAXIFS(H:H,AH:AH,AH39)</f>
        <v/>
      </c>
      <c r="AL39" s="1213">
        <f>INDEX($F:$F,MATCH(AH39,AH:AH,0))</f>
        <v/>
      </c>
      <c r="AM39" s="1220">
        <f>INDEX($G:$G,MATCH(AH39,AH:AH,0))</f>
        <v/>
      </c>
      <c r="AN39" s="1221">
        <f>INDEX($K:$K,MATCH(AH39,AH:AH,0))</f>
        <v/>
      </c>
      <c r="AO39" s="1221">
        <f>INDEX($L:$L,MATCH(AH39,AH:AH,0))</f>
        <v/>
      </c>
      <c r="AP39" s="3412">
        <f>IFERROR(_xlfn.XLOOKUP($AM39,'One-line RR'!$F$6:$F$23,'One-line RR'!$S$6:$S$23),"")</f>
        <v/>
      </c>
      <c r="AQ39" s="3412">
        <f>AP39</f>
        <v/>
      </c>
      <c r="AR39" s="3412">
        <f>IFERROR(AQ39*(1),0)</f>
        <v/>
      </c>
      <c r="AS39" s="3412">
        <f>IFERROR(AR39*(1+AS$4),0)</f>
        <v/>
      </c>
      <c r="AT39" s="3412">
        <f>IFERROR(AS39*(1+AT$4),0)</f>
        <v/>
      </c>
      <c r="AU39" s="3412">
        <f>IFERROR(AT39*(1+AU$4),0)</f>
        <v/>
      </c>
      <c r="AV39" s="3412">
        <f>IFERROR(AU39*(1+AV$4),0)</f>
        <v/>
      </c>
      <c r="AW39" s="3412">
        <f>IFERROR(AV39*(1+AW$4),0)</f>
        <v/>
      </c>
      <c r="AX39" s="3412">
        <f>IFERROR(AW39*(1+AX$4),0)</f>
        <v/>
      </c>
      <c r="AY39" s="3412">
        <f>IFERROR(AX39*(1+AY$4),0)</f>
        <v/>
      </c>
      <c r="AZ39" s="3412">
        <f>IFERROR(AY39*(1+AZ$4),0)</f>
        <v/>
      </c>
      <c r="BA39" s="3412">
        <f>IFERROR(AZ39*(1+BA$4),0)</f>
        <v/>
      </c>
      <c r="BB39" s="3412">
        <f>IFERROR(BA39*(1+BB$4),0)</f>
        <v/>
      </c>
      <c r="BC39" s="3412">
        <f>IFERROR(BB39*(1+BC$4),0)</f>
        <v/>
      </c>
      <c r="BD39" s="3412">
        <f>IFERROR(BC39*(1+BD$4),0)</f>
        <v/>
      </c>
      <c r="BE39" s="3412" t="n"/>
    </row>
    <row r="40" customFormat="1" s="600">
      <c r="D40" s="790" t="n"/>
      <c r="E40" s="2030" t="n"/>
      <c r="F40" s="935" t="n"/>
      <c r="G40" s="2029" t="n"/>
      <c r="H40" s="2530" t="n"/>
      <c r="I40" s="936" t="n"/>
      <c r="J40" s="936" t="n"/>
      <c r="K40" s="2468" t="n"/>
      <c r="L40" s="2468" t="n"/>
      <c r="M40" s="937" t="n"/>
      <c r="N40" s="3408" t="n"/>
      <c r="O40" s="2468" t="n"/>
      <c r="P40" s="3409" t="n"/>
      <c r="Q40" s="3409" t="n"/>
      <c r="R40" s="3410" t="n"/>
      <c r="S40" s="1226" t="n"/>
      <c r="T40" s="1229" t="n"/>
      <c r="U40" s="3409" t="n"/>
      <c r="V40" s="3410" t="n"/>
      <c r="W40" s="3409" t="n"/>
      <c r="X40" s="3409" t="n"/>
      <c r="Y40" s="2497" t="n"/>
      <c r="Z40" s="1229" t="n"/>
      <c r="AC40" s="2041" t="n"/>
      <c r="AD40" s="2247" t="n"/>
      <c r="AE40" s="790" t="n"/>
      <c r="AF40" s="1217">
        <f>IF(H40="",0,H40)</f>
        <v/>
      </c>
      <c r="AG40" s="3411">
        <f>IFERROR(IF(H40="",0,M40*AF40),0)</f>
        <v/>
      </c>
      <c r="AH40" s="1219">
        <f>MAX($D$8:$D40)</f>
        <v/>
      </c>
      <c r="AI40" s="1220">
        <f>ISODD(MAX($D$8:$D40))</f>
        <v/>
      </c>
      <c r="AJ40" s="1220">
        <f>IF(OR($G39="VACANT",$G40="VACANT"),0,(AND($H40="",$N40="",$N39=""))*1)</f>
        <v/>
      </c>
      <c r="AK40" s="1220">
        <f>_xlfn.MAXIFS(H:H,AH:AH,AH40)</f>
        <v/>
      </c>
      <c r="AL40" s="1213">
        <f>INDEX($F:$F,MATCH(AH40,AH:AH,0))</f>
        <v/>
      </c>
      <c r="AM40" s="1220">
        <f>INDEX($G:$G,MATCH(AH40,AH:AH,0))</f>
        <v/>
      </c>
      <c r="AN40" s="1221">
        <f>INDEX($K:$K,MATCH(AH40,AH:AH,0))</f>
        <v/>
      </c>
      <c r="AO40" s="1221">
        <f>INDEX($L:$L,MATCH(AH40,AH:AH,0))</f>
        <v/>
      </c>
      <c r="AP40" s="3412">
        <f>IFERROR(_xlfn.XLOOKUP($AM40,'One-line RR'!$F$6:$F$23,'One-line RR'!$S$6:$S$23),"")</f>
        <v/>
      </c>
      <c r="AQ40" s="3412">
        <f>AP40</f>
        <v/>
      </c>
      <c r="AR40" s="3412">
        <f>IFERROR(AQ40*(1),0)</f>
        <v/>
      </c>
      <c r="AS40" s="3412">
        <f>IFERROR(AR40*(1+AS$4),0)</f>
        <v/>
      </c>
      <c r="AT40" s="3412">
        <f>IFERROR(AS40*(1+AT$4),0)</f>
        <v/>
      </c>
      <c r="AU40" s="3412">
        <f>IFERROR(AT40*(1+AU$4),0)</f>
        <v/>
      </c>
      <c r="AV40" s="3412">
        <f>IFERROR(AU40*(1+AV$4),0)</f>
        <v/>
      </c>
      <c r="AW40" s="3412">
        <f>IFERROR(AV40*(1+AW$4),0)</f>
        <v/>
      </c>
      <c r="AX40" s="3412">
        <f>IFERROR(AW40*(1+AX$4),0)</f>
        <v/>
      </c>
      <c r="AY40" s="3412">
        <f>IFERROR(AX40*(1+AY$4),0)</f>
        <v/>
      </c>
      <c r="AZ40" s="3412">
        <f>IFERROR(AY40*(1+AZ$4),0)</f>
        <v/>
      </c>
      <c r="BA40" s="3412">
        <f>IFERROR(AZ40*(1+BA$4),0)</f>
        <v/>
      </c>
      <c r="BB40" s="3412">
        <f>IFERROR(BA40*(1+BB$4),0)</f>
        <v/>
      </c>
      <c r="BC40" s="3412">
        <f>IFERROR(BB40*(1+BC$4),0)</f>
        <v/>
      </c>
      <c r="BD40" s="3412">
        <f>IFERROR(BC40*(1+BD$4),0)</f>
        <v/>
      </c>
      <c r="BE40" s="3412" t="n"/>
      <c r="BF40" s="3412" t="n"/>
      <c r="BG40" s="3412" t="n"/>
      <c r="BH40" s="3412" t="n"/>
    </row>
    <row r="41" ht="15" customFormat="1" customHeight="1" s="600">
      <c r="D41" s="790" t="n"/>
      <c r="E41" s="942" t="n"/>
      <c r="F41" s="1969" t="n"/>
      <c r="G41" s="1096" t="n"/>
      <c r="H41" s="2531" t="n"/>
      <c r="I41" s="936" t="n"/>
      <c r="J41" s="936" t="n"/>
      <c r="K41" s="943" t="n"/>
      <c r="L41" s="943" t="n"/>
      <c r="M41" s="937" t="n"/>
      <c r="N41" s="3408" t="n"/>
      <c r="O41" s="2468" t="n"/>
      <c r="P41" s="3409" t="n"/>
      <c r="Q41" s="3409" t="n"/>
      <c r="R41" s="3410" t="n"/>
      <c r="S41" s="1226" t="n"/>
      <c r="T41" s="1229" t="n"/>
      <c r="U41" s="3413" t="n"/>
      <c r="V41" s="3414" t="n"/>
      <c r="W41" s="1097" t="n"/>
      <c r="X41" s="1097" t="n"/>
      <c r="Y41" s="2497" t="n"/>
      <c r="Z41" s="1229" t="n"/>
      <c r="AC41" s="2041" t="n"/>
      <c r="AD41" s="2247" t="n"/>
      <c r="AE41" s="790" t="n"/>
      <c r="AF41" s="1217">
        <f>IF(H41="",0,H41)</f>
        <v/>
      </c>
      <c r="AG41" s="3411">
        <f>IFERROR(IF(H41="",0,M41*AF41),0)</f>
        <v/>
      </c>
      <c r="AH41" s="1219">
        <f>MAX($D$8:$D41)</f>
        <v/>
      </c>
      <c r="AI41" s="1220">
        <f>ISODD(MAX($D$8:$D41))</f>
        <v/>
      </c>
      <c r="AJ41" s="1220">
        <f>IF(OR($G40="VACANT",$G41="VACANT"),0,(AND($H41="",$N41="",$N40=""))*1)</f>
        <v/>
      </c>
      <c r="AK41" s="1220">
        <f>_xlfn.MAXIFS(H:H,AH:AH,AH41)</f>
        <v/>
      </c>
      <c r="AL41" s="1213">
        <f>INDEX($F:$F,MATCH(AH41,AH:AH,0))</f>
        <v/>
      </c>
      <c r="AM41" s="1220">
        <f>INDEX($G:$G,MATCH(AH41,AH:AH,0))</f>
        <v/>
      </c>
      <c r="AN41" s="1221">
        <f>INDEX($K:$K,MATCH(AH41,AH:AH,0))</f>
        <v/>
      </c>
      <c r="AO41" s="1221">
        <f>INDEX($L:$L,MATCH(AH41,AH:AH,0))</f>
        <v/>
      </c>
      <c r="AP41" s="3412">
        <f>IFERROR(_xlfn.XLOOKUP($AM41,'One-line RR'!$F$6:$F$23,'One-line RR'!$S$6:$S$23),"")</f>
        <v/>
      </c>
      <c r="AQ41" s="3412">
        <f>AP41</f>
        <v/>
      </c>
      <c r="AR41" s="3412">
        <f>IFERROR(AQ41*(1),0)</f>
        <v/>
      </c>
      <c r="AS41" s="3412">
        <f>IFERROR(AR41*(1+AS$4),0)</f>
        <v/>
      </c>
      <c r="AT41" s="3412">
        <f>IFERROR(AS41*(1+AT$4),0)</f>
        <v/>
      </c>
      <c r="AU41" s="3412">
        <f>IFERROR(AT41*(1+AU$4),0)</f>
        <v/>
      </c>
      <c r="AV41" s="3412">
        <f>IFERROR(AU41*(1+AV$4),0)</f>
        <v/>
      </c>
      <c r="AW41" s="3412">
        <f>IFERROR(AV41*(1+AW$4),0)</f>
        <v/>
      </c>
      <c r="AX41" s="3412">
        <f>IFERROR(AW41*(1+AX$4),0)</f>
        <v/>
      </c>
      <c r="AY41" s="3412">
        <f>IFERROR(AX41*(1+AY$4),0)</f>
        <v/>
      </c>
      <c r="AZ41" s="3412">
        <f>IFERROR(AY41*(1+AZ$4),0)</f>
        <v/>
      </c>
      <c r="BA41" s="3412">
        <f>IFERROR(AZ41*(1+BA$4),0)</f>
        <v/>
      </c>
      <c r="BB41" s="3412">
        <f>IFERROR(BA41*(1+BB$4),0)</f>
        <v/>
      </c>
      <c r="BC41" s="3412">
        <f>IFERROR(BB41*(1+BC$4),0)</f>
        <v/>
      </c>
      <c r="BD41" s="3412">
        <f>IFERROR(BC41*(1+BD$4),0)</f>
        <v/>
      </c>
      <c r="BE41" s="3412" t="n"/>
      <c r="BF41" s="3412" t="n"/>
      <c r="BG41" s="3412" t="n"/>
      <c r="BH41" s="3412" t="n"/>
    </row>
    <row r="42" ht="15" customFormat="1" customHeight="1" s="600">
      <c r="D42" s="790" t="n"/>
      <c r="E42" s="942" t="n"/>
      <c r="F42" s="1969" t="n"/>
      <c r="G42" s="1096" t="n"/>
      <c r="H42" s="2531" t="n"/>
      <c r="I42" s="936" t="n"/>
      <c r="J42" s="936" t="n"/>
      <c r="K42" s="943" t="n"/>
      <c r="L42" s="943" t="n"/>
      <c r="M42" s="937" t="n"/>
      <c r="N42" s="3408" t="n"/>
      <c r="O42" s="2468" t="n"/>
      <c r="P42" s="3409" t="n"/>
      <c r="Q42" s="3409" t="n"/>
      <c r="R42" s="3410" t="n"/>
      <c r="S42" s="1226" t="n"/>
      <c r="T42" s="1229" t="n"/>
      <c r="U42" s="3413" t="n"/>
      <c r="V42" s="3414" t="n"/>
      <c r="W42" s="1097" t="n"/>
      <c r="X42" s="1097" t="n"/>
      <c r="Y42" s="2497" t="n"/>
      <c r="Z42" s="1229" t="n"/>
      <c r="AC42" s="2041" t="n"/>
      <c r="AD42" s="2247" t="n"/>
      <c r="AE42" s="790" t="n"/>
      <c r="AF42" s="1217">
        <f>IF(H42="",0,H42)</f>
        <v/>
      </c>
      <c r="AG42" s="3411">
        <f>IFERROR(IF(H42="",0,M42*AF42),0)</f>
        <v/>
      </c>
      <c r="AH42" s="1219">
        <f>MAX($D$8:$D42)</f>
        <v/>
      </c>
      <c r="AI42" s="1220">
        <f>ISODD(MAX($D$8:$D42))</f>
        <v/>
      </c>
      <c r="AJ42" s="1220">
        <f>IF(OR($G41="VACANT",$G42="VACANT"),0,(AND($H42="",$N42="",$N41=""))*1)</f>
        <v/>
      </c>
      <c r="AK42" s="1220">
        <f>_xlfn.MAXIFS(H:H,AH:AH,AH42)</f>
        <v/>
      </c>
      <c r="AL42" s="1213">
        <f>INDEX($F:$F,MATCH(AH42,AH:AH,0))</f>
        <v/>
      </c>
      <c r="AM42" s="1220">
        <f>INDEX($G:$G,MATCH(AH42,AH:AH,0))</f>
        <v/>
      </c>
      <c r="AN42" s="1221">
        <f>INDEX($K:$K,MATCH(AH42,AH:AH,0))</f>
        <v/>
      </c>
      <c r="AO42" s="1221">
        <f>INDEX($L:$L,MATCH(AH42,AH:AH,0))</f>
        <v/>
      </c>
      <c r="AP42" s="3412">
        <f>IFERROR(_xlfn.XLOOKUP($AM42,'One-line RR'!$F$6:$F$23,'One-line RR'!$S$6:$S$23),"")</f>
        <v/>
      </c>
      <c r="AQ42" s="3412">
        <f>AP42</f>
        <v/>
      </c>
      <c r="AR42" s="3412">
        <f>IFERROR(AQ42*(1),0)</f>
        <v/>
      </c>
      <c r="AS42" s="3412">
        <f>IFERROR(AR42*(1+AS$4),0)</f>
        <v/>
      </c>
      <c r="AT42" s="3412">
        <f>IFERROR(AS42*(1+AT$4),0)</f>
        <v/>
      </c>
      <c r="AU42" s="3412">
        <f>IFERROR(AT42*(1+AU$4),0)</f>
        <v/>
      </c>
      <c r="AV42" s="3412">
        <f>IFERROR(AU42*(1+AV$4),0)</f>
        <v/>
      </c>
      <c r="AW42" s="3412">
        <f>IFERROR(AV42*(1+AW$4),0)</f>
        <v/>
      </c>
      <c r="AX42" s="3412">
        <f>IFERROR(AW42*(1+AX$4),0)</f>
        <v/>
      </c>
      <c r="AY42" s="3412">
        <f>IFERROR(AX42*(1+AY$4),0)</f>
        <v/>
      </c>
      <c r="AZ42" s="3412">
        <f>IFERROR(AY42*(1+AZ$4),0)</f>
        <v/>
      </c>
      <c r="BA42" s="3412">
        <f>IFERROR(AZ42*(1+BA$4),0)</f>
        <v/>
      </c>
      <c r="BB42" s="3412">
        <f>IFERROR(BA42*(1+BB$4),0)</f>
        <v/>
      </c>
      <c r="BC42" s="3412">
        <f>IFERROR(BB42*(1+BC$4),0)</f>
        <v/>
      </c>
      <c r="BD42" s="3412">
        <f>IFERROR(BC42*(1+BD$4),0)</f>
        <v/>
      </c>
      <c r="BE42" s="3412" t="n"/>
      <c r="BF42" s="3412" t="n"/>
      <c r="BG42" s="3412" t="n"/>
      <c r="BH42" s="3412" t="n"/>
    </row>
    <row r="43" ht="15" customFormat="1" customHeight="1" s="600">
      <c r="D43" s="790" t="n"/>
      <c r="E43" s="942" t="n"/>
      <c r="F43" s="1969" t="n"/>
      <c r="G43" s="1096" t="n"/>
      <c r="H43" s="2531" t="n"/>
      <c r="I43" s="936" t="n"/>
      <c r="J43" s="936" t="n"/>
      <c r="K43" s="943" t="n"/>
      <c r="L43" s="943" t="n"/>
      <c r="M43" s="937" t="n"/>
      <c r="N43" s="3408" t="n"/>
      <c r="O43" s="2468" t="n"/>
      <c r="P43" s="3409" t="n"/>
      <c r="Q43" s="3409" t="n"/>
      <c r="R43" s="3410" t="n"/>
      <c r="S43" s="1226" t="n"/>
      <c r="T43" s="1229" t="n"/>
      <c r="U43" s="3413" t="n"/>
      <c r="V43" s="3414" t="n"/>
      <c r="W43" s="1097" t="n"/>
      <c r="X43" s="1097" t="n"/>
      <c r="Y43" s="2497" t="n"/>
      <c r="Z43" s="1229" t="n"/>
      <c r="AC43" s="2041" t="n"/>
      <c r="AD43" s="2247" t="n"/>
      <c r="AE43" s="790" t="n"/>
      <c r="AF43" s="1217">
        <f>IF(H43="",0,H43)</f>
        <v/>
      </c>
      <c r="AG43" s="3411">
        <f>IFERROR(IF(H43="",0,M43*AF43),0)</f>
        <v/>
      </c>
      <c r="AH43" s="1219">
        <f>MAX($D$8:$D43)</f>
        <v/>
      </c>
      <c r="AI43" s="1220">
        <f>ISODD(MAX($D$8:$D43))</f>
        <v/>
      </c>
      <c r="AJ43" s="1220">
        <f>IF(OR($G42="VACANT",$G43="VACANT"),0,(AND($H43="",$N43="",$N42=""))*1)</f>
        <v/>
      </c>
      <c r="AK43" s="1220">
        <f>_xlfn.MAXIFS(H:H,AH:AH,AH43)</f>
        <v/>
      </c>
      <c r="AL43" s="1213">
        <f>INDEX($F:$F,MATCH(AH43,AH:AH,0))</f>
        <v/>
      </c>
      <c r="AM43" s="1220">
        <f>INDEX($G:$G,MATCH(AH43,AH:AH,0))</f>
        <v/>
      </c>
      <c r="AN43" s="1221">
        <f>INDEX($K:$K,MATCH(AH43,AH:AH,0))</f>
        <v/>
      </c>
      <c r="AO43" s="1221">
        <f>INDEX($L:$L,MATCH(AH43,AH:AH,0))</f>
        <v/>
      </c>
      <c r="AP43" s="3412">
        <f>IFERROR(_xlfn.XLOOKUP($AM43,'One-line RR'!$F$6:$F$23,'One-line RR'!$S$6:$S$23),"")</f>
        <v/>
      </c>
      <c r="AQ43" s="3412">
        <f>AP43</f>
        <v/>
      </c>
      <c r="AR43" s="3412">
        <f>IFERROR(AQ43*(1),0)</f>
        <v/>
      </c>
      <c r="AS43" s="3412">
        <f>IFERROR(AR43*(1+AS$4),0)</f>
        <v/>
      </c>
      <c r="AT43" s="3412">
        <f>IFERROR(AS43*(1+AT$4),0)</f>
        <v/>
      </c>
      <c r="AU43" s="3412">
        <f>IFERROR(AT43*(1+AU$4),0)</f>
        <v/>
      </c>
      <c r="AV43" s="3412">
        <f>IFERROR(AU43*(1+AV$4),0)</f>
        <v/>
      </c>
      <c r="AW43" s="3412">
        <f>IFERROR(AV43*(1+AW$4),0)</f>
        <v/>
      </c>
      <c r="AX43" s="3412">
        <f>IFERROR(AW43*(1+AX$4),0)</f>
        <v/>
      </c>
      <c r="AY43" s="3412">
        <f>IFERROR(AX43*(1+AY$4),0)</f>
        <v/>
      </c>
      <c r="AZ43" s="3412">
        <f>IFERROR(AY43*(1+AZ$4),0)</f>
        <v/>
      </c>
      <c r="BA43" s="3412">
        <f>IFERROR(AZ43*(1+BA$4),0)</f>
        <v/>
      </c>
      <c r="BB43" s="3412">
        <f>IFERROR(BA43*(1+BB$4),0)</f>
        <v/>
      </c>
      <c r="BC43" s="3412">
        <f>IFERROR(BB43*(1+BC$4),0)</f>
        <v/>
      </c>
      <c r="BD43" s="3412">
        <f>IFERROR(BC43*(1+BD$4),0)</f>
        <v/>
      </c>
      <c r="BE43" s="3412" t="n"/>
      <c r="BF43" s="3412" t="n"/>
      <c r="BG43" s="3412" t="n"/>
      <c r="BH43" s="3412" t="n"/>
    </row>
    <row r="44" ht="15" customFormat="1" customHeight="1" s="600">
      <c r="D44" s="790" t="n"/>
      <c r="E44" s="790" t="n"/>
      <c r="F44" s="934" t="n"/>
      <c r="G44" s="1096" t="n"/>
      <c r="H44" s="935" t="n"/>
      <c r="I44" s="936" t="n"/>
      <c r="J44" s="936" t="n"/>
      <c r="K44" s="943" t="n"/>
      <c r="L44" s="943" t="n"/>
      <c r="M44" s="937" t="n"/>
      <c r="N44" s="3408" t="n"/>
      <c r="O44" s="3419" t="n"/>
      <c r="P44" s="3409" t="n"/>
      <c r="Q44" s="3409" t="n"/>
      <c r="R44" s="3410" t="n"/>
      <c r="S44" s="1226" t="n"/>
      <c r="T44" s="1097" t="n"/>
      <c r="U44" s="2110" t="n"/>
      <c r="V44" s="1097" t="n"/>
      <c r="W44" s="1097" t="n"/>
      <c r="X44" s="1097" t="n"/>
      <c r="Y44" s="1229" t="n"/>
      <c r="Z44" s="1097" t="n"/>
      <c r="AC44" s="2246" t="n"/>
      <c r="AD44" s="3417" t="n"/>
      <c r="AE44" s="3418" t="n"/>
      <c r="AF44" s="1217">
        <f>IF(H44="",0,H44)</f>
        <v/>
      </c>
      <c r="AG44" s="3411">
        <f>IFERROR(IF(H44="",0,M44*AF44),0)</f>
        <v/>
      </c>
      <c r="AH44" s="1219">
        <f>MAX($D$8:$D44)</f>
        <v/>
      </c>
      <c r="AI44" s="1220">
        <f>ISODD(MAX($D$8:$D44))</f>
        <v/>
      </c>
      <c r="AJ44" s="1220">
        <f>IF(OR($G43="VACANT",$G44="VACANT"),0,(AND($H44="",$N44="",$N43=""))*1)</f>
        <v/>
      </c>
      <c r="AK44" s="1220">
        <f>_xlfn.MAXIFS(H:H,AH:AH,AH44)</f>
        <v/>
      </c>
      <c r="AL44" s="1213">
        <f>INDEX($F:$F,MATCH(AH44,AH:AH,0))</f>
        <v/>
      </c>
      <c r="AM44" s="1220">
        <f>INDEX($G:$G,MATCH(AH44,AH:AH,0))</f>
        <v/>
      </c>
      <c r="AN44" s="1221">
        <f>INDEX($K:$K,MATCH(AH44,AH:AH,0))</f>
        <v/>
      </c>
      <c r="AO44" s="1221">
        <f>INDEX($L:$L,MATCH(AH44,AH:AH,0))</f>
        <v/>
      </c>
      <c r="AP44" s="3412">
        <f>IFERROR(_xlfn.XLOOKUP($AM44,'One-line RR'!$F$6:$F$23,'One-line RR'!$S$6:$S$23),"")</f>
        <v/>
      </c>
      <c r="AQ44" s="3412">
        <f>AP44</f>
        <v/>
      </c>
      <c r="AR44" s="3412">
        <f>IFERROR(AQ44*(1),0)</f>
        <v/>
      </c>
      <c r="AS44" s="3412">
        <f>IFERROR(AR44*(1+AS$4),0)</f>
        <v/>
      </c>
      <c r="AT44" s="3412">
        <f>IFERROR(AS44*(1+AT$4),0)</f>
        <v/>
      </c>
      <c r="AU44" s="3412">
        <f>IFERROR(AT44*(1+AU$4),0)</f>
        <v/>
      </c>
      <c r="AV44" s="3412">
        <f>IFERROR(AU44*(1+AV$4),0)</f>
        <v/>
      </c>
      <c r="AW44" s="3412">
        <f>IFERROR(AV44*(1+AW$4),0)</f>
        <v/>
      </c>
      <c r="AX44" s="3412">
        <f>IFERROR(AW44*(1+AX$4),0)</f>
        <v/>
      </c>
      <c r="AY44" s="3412">
        <f>IFERROR(AX44*(1+AY$4),0)</f>
        <v/>
      </c>
      <c r="AZ44" s="3412">
        <f>IFERROR(AY44*(1+AZ$4),0)</f>
        <v/>
      </c>
      <c r="BA44" s="3412">
        <f>IFERROR(AZ44*(1+BA$4),0)</f>
        <v/>
      </c>
      <c r="BB44" s="3412">
        <f>IFERROR(BA44*(1+BB$4),0)</f>
        <v/>
      </c>
      <c r="BC44" s="3412">
        <f>IFERROR(BB44*(1+BC$4),0)</f>
        <v/>
      </c>
      <c r="BD44" s="3412">
        <f>IFERROR(BC44*(1+BD$4),0)</f>
        <v/>
      </c>
      <c r="BE44" s="3412" t="n"/>
    </row>
    <row r="45" hidden="1" ht="14.1" customFormat="1" customHeight="1" s="600">
      <c r="D45" s="790" t="n"/>
      <c r="E45" s="790" t="n"/>
      <c r="F45" s="1223" t="n"/>
      <c r="G45" s="1224" t="n"/>
      <c r="H45" s="1225" t="n"/>
      <c r="I45" s="1226" t="n"/>
      <c r="J45" s="1226" t="n"/>
      <c r="K45" s="2191" t="n"/>
      <c r="L45" s="943" t="n"/>
      <c r="M45" s="937" t="n"/>
      <c r="N45" s="3408" t="n"/>
      <c r="O45" s="3408" t="n"/>
      <c r="P45" s="3409" t="n"/>
      <c r="Q45" s="3409" t="n"/>
      <c r="R45" s="3410" t="n"/>
      <c r="S45" s="1229" t="n"/>
      <c r="T45" s="1229" t="n"/>
      <c r="U45" s="3413" t="n"/>
      <c r="V45" s="1229" t="n"/>
      <c r="W45" s="1229" t="n"/>
      <c r="X45" s="1229" t="n"/>
      <c r="Y45" s="1579" t="n"/>
      <c r="Z45" s="1229" t="n"/>
      <c r="AC45" s="2249" t="n"/>
      <c r="AD45" s="2249" t="n"/>
      <c r="AF45" s="1217">
        <f>IF(H45="",0,H45)</f>
        <v/>
      </c>
      <c r="AG45" s="3411">
        <f>IFERROR(IF(H45="",0,M45*AF45),0)</f>
        <v/>
      </c>
      <c r="AH45" s="1219">
        <f>MAX($D$8:$D45)</f>
        <v/>
      </c>
      <c r="AI45" s="1220">
        <f>ISODD(MAX($D$8:$D45))</f>
        <v/>
      </c>
      <c r="AJ45" s="1220">
        <f>IF(OR($G44="VACANT",$G45="VACANT"),0,(AND($H45="",$N45="",$N44=""))*1)</f>
        <v/>
      </c>
      <c r="AK45" s="1220">
        <f>_xlfn.MAXIFS(H:H,AH:AH,AH45)</f>
        <v/>
      </c>
      <c r="AL45" s="1213">
        <f>INDEX($F:$F,MATCH(AH45,AH:AH,0))</f>
        <v/>
      </c>
      <c r="AM45" s="1220">
        <f>INDEX($G:$G,MATCH(AH45,AH:AH,0))</f>
        <v/>
      </c>
      <c r="AN45" s="1221">
        <f>INDEX($K:$K,MATCH(AH45,AH:AH,0))</f>
        <v/>
      </c>
      <c r="AO45" s="1221">
        <f>INDEX($L:$L,MATCH(AH45,AH:AH,0))</f>
        <v/>
      </c>
      <c r="AP45" s="3412">
        <f>IFERROR(_xlfn.XLOOKUP($AM45,'One-line RR'!$F$6:$F$23,'One-line RR'!$S$6:$S$23),"")</f>
        <v/>
      </c>
      <c r="AQ45" s="3412">
        <f>AP45</f>
        <v/>
      </c>
      <c r="AR45" s="3412">
        <f>IFERROR(AQ45*(1),0)</f>
        <v/>
      </c>
      <c r="AS45" s="3412">
        <f>IFERROR(AR45*(1+AS$4),0)</f>
        <v/>
      </c>
      <c r="AT45" s="3412">
        <f>IFERROR(AS45*(1+AT$4),0)</f>
        <v/>
      </c>
      <c r="AU45" s="3412">
        <f>IFERROR(AT45*(1+AU$4),0)</f>
        <v/>
      </c>
      <c r="AV45" s="3412">
        <f>IFERROR(AU45*(1+AV$4),0)</f>
        <v/>
      </c>
      <c r="AW45" s="3412">
        <f>IFERROR(AV45*(1+AW$4),0)</f>
        <v/>
      </c>
      <c r="AX45" s="3412">
        <f>IFERROR(AW45*(1+AX$4),0)</f>
        <v/>
      </c>
      <c r="AY45" s="3412">
        <f>IFERROR(AX45*(1+AY$4),0)</f>
        <v/>
      </c>
      <c r="AZ45" s="3412">
        <f>IFERROR(AY45*(1+AZ$4),0)</f>
        <v/>
      </c>
      <c r="BA45" s="3412">
        <f>IFERROR(AZ45*(1+BA$4),0)</f>
        <v/>
      </c>
      <c r="BB45" s="3412">
        <f>IFERROR(BA45*(1+BB$4),0)</f>
        <v/>
      </c>
      <c r="BC45" s="3412">
        <f>IFERROR(BB45*(1+BC$4),0)</f>
        <v/>
      </c>
      <c r="BD45" s="3412">
        <f>IFERROR(BC45*(1+BD$4),0)</f>
        <v/>
      </c>
      <c r="BE45" s="3412" t="n"/>
    </row>
    <row r="46" ht="15" customFormat="1" customHeight="1" s="600">
      <c r="D46" s="790" t="n"/>
      <c r="E46" s="2030" t="n"/>
      <c r="F46" s="935" t="n"/>
      <c r="G46" s="2029" t="n"/>
      <c r="H46" s="2530" t="n"/>
      <c r="I46" s="936" t="n"/>
      <c r="J46" s="936" t="n"/>
      <c r="K46" s="2468" t="n"/>
      <c r="L46" s="2468" t="n"/>
      <c r="M46" s="937" t="n"/>
      <c r="N46" s="3408" t="n"/>
      <c r="O46" s="2468" t="n"/>
      <c r="P46" s="3409" t="n"/>
      <c r="Q46" s="3409" t="n"/>
      <c r="R46" s="3410" t="n"/>
      <c r="S46" s="1226" t="n"/>
      <c r="T46" s="1229" t="n"/>
      <c r="U46" s="3409" t="n"/>
      <c r="V46" s="3410" t="n"/>
      <c r="W46" s="3409" t="n"/>
      <c r="X46" s="3409" t="n"/>
      <c r="Y46" s="2497" t="n"/>
      <c r="Z46" s="1229" t="n"/>
      <c r="AC46" s="3420" t="n"/>
      <c r="AD46" s="2247" t="n"/>
      <c r="AE46" s="790" t="n"/>
      <c r="AF46" s="1217">
        <f>IF(H46="",0,H46)</f>
        <v/>
      </c>
      <c r="AG46" s="3411">
        <f>IFERROR(IF(H46="",0,M46*AF46),0)</f>
        <v/>
      </c>
      <c r="AH46" s="1219">
        <f>MAX($D$8:$D46)</f>
        <v/>
      </c>
      <c r="AI46" s="1220">
        <f>ISODD(MAX($D$8:$D46))</f>
        <v/>
      </c>
      <c r="AJ46" s="1220">
        <f>IF(OR($G45="VACANT",$G46="VACANT"),0,(AND($H46="",$N46="",$N45=""))*1)</f>
        <v/>
      </c>
      <c r="AK46" s="1220">
        <f>_xlfn.MAXIFS(H:H,AH:AH,AH46)</f>
        <v/>
      </c>
      <c r="AL46" s="1213">
        <f>INDEX($F:$F,MATCH(AH46,AH:AH,0))</f>
        <v/>
      </c>
      <c r="AM46" s="1220">
        <f>INDEX($G:$G,MATCH(AH46,AH:AH,0))</f>
        <v/>
      </c>
      <c r="AN46" s="1221">
        <f>INDEX($K:$K,MATCH(AH46,AH:AH,0))</f>
        <v/>
      </c>
      <c r="AO46" s="1221">
        <f>INDEX($L:$L,MATCH(AH46,AH:AH,0))</f>
        <v/>
      </c>
      <c r="AP46" s="3412">
        <f>IFERROR(_xlfn.XLOOKUP($AM46,'One-line RR'!$F$6:$F$23,'One-line RR'!$S$6:$S$23),"")</f>
        <v/>
      </c>
      <c r="AQ46" s="3412">
        <f>AP46</f>
        <v/>
      </c>
      <c r="AR46" s="3412">
        <f>IFERROR(AQ46*(1),0)</f>
        <v/>
      </c>
      <c r="AS46" s="3412">
        <f>IFERROR(AR46*(1+AS$4),0)</f>
        <v/>
      </c>
      <c r="AT46" s="3412">
        <f>IFERROR(AS46*(1+AT$4),0)</f>
        <v/>
      </c>
      <c r="AU46" s="3412">
        <f>IFERROR(AT46*(1+AU$4),0)</f>
        <v/>
      </c>
      <c r="AV46" s="3412">
        <f>IFERROR(AU46*(1+AV$4),0)</f>
        <v/>
      </c>
      <c r="AW46" s="3412">
        <f>IFERROR(AV46*(1+AW$4),0)</f>
        <v/>
      </c>
      <c r="AX46" s="3412">
        <f>IFERROR(AW46*(1+AX$4),0)</f>
        <v/>
      </c>
      <c r="AY46" s="3412">
        <f>IFERROR(AX46*(1+AY$4),0)</f>
        <v/>
      </c>
      <c r="AZ46" s="3412">
        <f>IFERROR(AY46*(1+AZ$4),0)</f>
        <v/>
      </c>
      <c r="BA46" s="3412">
        <f>IFERROR(AZ46*(1+BA$4),0)</f>
        <v/>
      </c>
      <c r="BB46" s="3412">
        <f>IFERROR(BA46*(1+BB$4),0)</f>
        <v/>
      </c>
      <c r="BC46" s="3412">
        <f>IFERROR(BB46*(1+BC$4),0)</f>
        <v/>
      </c>
      <c r="BD46" s="3412">
        <f>IFERROR(BC46*(1+BD$4),0)</f>
        <v/>
      </c>
      <c r="BE46" s="3412" t="n"/>
      <c r="BF46" s="3412" t="n"/>
      <c r="BG46" s="3412" t="n"/>
      <c r="BH46" s="3412" t="n"/>
    </row>
    <row r="47" ht="15" customFormat="1" customHeight="1" s="600">
      <c r="D47" s="790" t="n"/>
      <c r="E47" s="942" t="n"/>
      <c r="F47" s="1969" t="n"/>
      <c r="G47" s="1096" t="n"/>
      <c r="H47" s="2531" t="n"/>
      <c r="I47" s="936" t="n"/>
      <c r="J47" s="936" t="n"/>
      <c r="K47" s="943" t="n"/>
      <c r="L47" s="943" t="n"/>
      <c r="M47" s="937" t="n"/>
      <c r="N47" s="3408" t="n"/>
      <c r="O47" s="2468" t="n"/>
      <c r="P47" s="3409" t="n"/>
      <c r="Q47" s="3409" t="n"/>
      <c r="R47" s="3410" t="n"/>
      <c r="S47" s="1226" t="n"/>
      <c r="T47" s="1229" t="n"/>
      <c r="U47" s="3413" t="n"/>
      <c r="V47" s="3414" t="n"/>
      <c r="W47" s="1097" t="n"/>
      <c r="X47" s="1097" t="n"/>
      <c r="Y47" s="2497" t="n"/>
      <c r="Z47" s="1229" t="n"/>
      <c r="AC47" s="2041" t="n"/>
      <c r="AD47" s="2247" t="n"/>
      <c r="AE47" s="790" t="n"/>
      <c r="AF47" s="1217">
        <f>IF(H47="",0,H47)</f>
        <v/>
      </c>
      <c r="AG47" s="3411">
        <f>IFERROR(IF(H47="",0,M47*AF47),0)</f>
        <v/>
      </c>
      <c r="AH47" s="1219">
        <f>MAX($D$8:$D47)</f>
        <v/>
      </c>
      <c r="AI47" s="1220">
        <f>ISODD(MAX($D$8:$D47))</f>
        <v/>
      </c>
      <c r="AJ47" s="1220">
        <f>IF(OR($G46="VACANT",$G47="VACANT"),0,(AND($H47="",$N47="",$N46=""))*1)</f>
        <v/>
      </c>
      <c r="AK47" s="1220">
        <f>_xlfn.MAXIFS(H:H,AH:AH,AH47)</f>
        <v/>
      </c>
      <c r="AL47" s="1213">
        <f>INDEX($F:$F,MATCH(AH47,AH:AH,0))</f>
        <v/>
      </c>
      <c r="AM47" s="1220">
        <f>INDEX($G:$G,MATCH(AH47,AH:AH,0))</f>
        <v/>
      </c>
      <c r="AN47" s="1221">
        <f>INDEX($K:$K,MATCH(AH47,AH:AH,0))</f>
        <v/>
      </c>
      <c r="AO47" s="1221">
        <f>INDEX($L:$L,MATCH(AH47,AH:AH,0))</f>
        <v/>
      </c>
      <c r="AP47" s="3412">
        <f>IFERROR(_xlfn.XLOOKUP($AM47,'One-line RR'!$F$6:$F$23,'One-line RR'!$S$6:$S$23),"")</f>
        <v/>
      </c>
      <c r="AQ47" s="3412">
        <f>AP47</f>
        <v/>
      </c>
      <c r="AR47" s="3412">
        <f>IFERROR(AQ47*(1),0)</f>
        <v/>
      </c>
      <c r="AS47" s="3412">
        <f>IFERROR(AR47*(1+AS$4),0)</f>
        <v/>
      </c>
      <c r="AT47" s="3412">
        <f>IFERROR(AS47*(1+AT$4),0)</f>
        <v/>
      </c>
      <c r="AU47" s="3412">
        <f>IFERROR(AT47*(1+AU$4),0)</f>
        <v/>
      </c>
      <c r="AV47" s="3412">
        <f>IFERROR(AU47*(1+AV$4),0)</f>
        <v/>
      </c>
      <c r="AW47" s="3412">
        <f>IFERROR(AV47*(1+AW$4),0)</f>
        <v/>
      </c>
      <c r="AX47" s="3412">
        <f>IFERROR(AW47*(1+AX$4),0)</f>
        <v/>
      </c>
      <c r="AY47" s="3412">
        <f>IFERROR(AX47*(1+AY$4),0)</f>
        <v/>
      </c>
      <c r="AZ47" s="3412">
        <f>IFERROR(AY47*(1+AZ$4),0)</f>
        <v/>
      </c>
      <c r="BA47" s="3412">
        <f>IFERROR(AZ47*(1+BA$4),0)</f>
        <v/>
      </c>
      <c r="BB47" s="3412">
        <f>IFERROR(BA47*(1+BB$4),0)</f>
        <v/>
      </c>
      <c r="BC47" s="3412">
        <f>IFERROR(BB47*(1+BC$4),0)</f>
        <v/>
      </c>
      <c r="BD47" s="3412">
        <f>IFERROR(BC47*(1+BD$4),0)</f>
        <v/>
      </c>
      <c r="BE47" s="3412" t="n"/>
      <c r="BF47" s="3412" t="n"/>
      <c r="BG47" s="3412" t="n"/>
      <c r="BH47" s="3412" t="n"/>
    </row>
    <row r="48" ht="15" customFormat="1" customHeight="1" s="600">
      <c r="D48" s="790" t="n"/>
      <c r="E48" s="942" t="n"/>
      <c r="F48" s="1969" t="n"/>
      <c r="G48" s="1096" t="n"/>
      <c r="H48" s="2531" t="n"/>
      <c r="I48" s="936" t="n"/>
      <c r="J48" s="936" t="n"/>
      <c r="K48" s="943" t="n"/>
      <c r="L48" s="943" t="n"/>
      <c r="M48" s="937" t="n"/>
      <c r="N48" s="3408" t="n"/>
      <c r="O48" s="2468" t="n"/>
      <c r="P48" s="3409" t="n"/>
      <c r="Q48" s="3409" t="n"/>
      <c r="R48" s="3410" t="n"/>
      <c r="S48" s="1226" t="n"/>
      <c r="T48" s="1229" t="n"/>
      <c r="U48" s="3413" t="n"/>
      <c r="V48" s="3414" t="n"/>
      <c r="W48" s="1097" t="n"/>
      <c r="X48" s="1097" t="n"/>
      <c r="Y48" s="1229" t="n"/>
      <c r="Z48" s="1229" t="n"/>
      <c r="AC48" s="2041" t="n"/>
      <c r="AD48" s="2247" t="n"/>
      <c r="AE48" s="790" t="n"/>
      <c r="AF48" s="1217">
        <f>IF(H48="",0,H48)</f>
        <v/>
      </c>
      <c r="AG48" s="3411">
        <f>IFERROR(IF(H48="",0,M48*AF48),0)</f>
        <v/>
      </c>
      <c r="AH48" s="1219">
        <f>MAX($D$8:$D48)</f>
        <v/>
      </c>
      <c r="AI48" s="1220">
        <f>ISODD(MAX($D$8:$D48))</f>
        <v/>
      </c>
      <c r="AJ48" s="1220">
        <f>IF(OR($G47="VACANT",$G48="VACANT"),0,(AND($H48="",$N48="",$N47=""))*1)</f>
        <v/>
      </c>
      <c r="AK48" s="1220">
        <f>_xlfn.MAXIFS(H:H,AH:AH,AH48)</f>
        <v/>
      </c>
      <c r="AL48" s="1213">
        <f>INDEX($F:$F,MATCH(AH48,AH:AH,0))</f>
        <v/>
      </c>
      <c r="AM48" s="1220">
        <f>INDEX($G:$G,MATCH(AH48,AH:AH,0))</f>
        <v/>
      </c>
      <c r="AN48" s="1221">
        <f>INDEX($K:$K,MATCH(AH48,AH:AH,0))</f>
        <v/>
      </c>
      <c r="AO48" s="1221">
        <f>INDEX($L:$L,MATCH(AH48,AH:AH,0))</f>
        <v/>
      </c>
      <c r="AP48" s="3412">
        <f>IFERROR(_xlfn.XLOOKUP($AM48,'One-line RR'!$F$6:$F$23,'One-line RR'!$S$6:$S$23),"")</f>
        <v/>
      </c>
      <c r="AQ48" s="3412">
        <f>AP48</f>
        <v/>
      </c>
      <c r="AR48" s="3412">
        <f>IFERROR(AQ48*(1),0)</f>
        <v/>
      </c>
      <c r="AS48" s="3412">
        <f>IFERROR(AR48*(1+AS$4),0)</f>
        <v/>
      </c>
      <c r="AT48" s="3412">
        <f>IFERROR(AS48*(1+AT$4),0)</f>
        <v/>
      </c>
      <c r="AU48" s="3412">
        <f>IFERROR(AT48*(1+AU$4),0)</f>
        <v/>
      </c>
      <c r="AV48" s="3412">
        <f>IFERROR(AU48*(1+AV$4),0)</f>
        <v/>
      </c>
      <c r="AW48" s="3412">
        <f>IFERROR(AV48*(1+AW$4),0)</f>
        <v/>
      </c>
      <c r="AX48" s="3412">
        <f>IFERROR(AW48*(1+AX$4),0)</f>
        <v/>
      </c>
      <c r="AY48" s="3412">
        <f>IFERROR(AX48*(1+AY$4),0)</f>
        <v/>
      </c>
      <c r="AZ48" s="3412">
        <f>IFERROR(AY48*(1+AZ$4),0)</f>
        <v/>
      </c>
      <c r="BA48" s="3412">
        <f>IFERROR(AZ48*(1+BA$4),0)</f>
        <v/>
      </c>
      <c r="BB48" s="3412">
        <f>IFERROR(BA48*(1+BB$4),0)</f>
        <v/>
      </c>
      <c r="BC48" s="3412">
        <f>IFERROR(BB48*(1+BC$4),0)</f>
        <v/>
      </c>
      <c r="BD48" s="3412">
        <f>IFERROR(BC48*(1+BD$4),0)</f>
        <v/>
      </c>
      <c r="BE48" s="3412" t="n"/>
      <c r="BF48" s="3412" t="n"/>
      <c r="BG48" s="3412" t="n"/>
      <c r="BH48" s="3412" t="n"/>
    </row>
    <row r="49" customFormat="1" s="600">
      <c r="D49" s="790" t="n"/>
      <c r="E49" s="942" t="n"/>
      <c r="F49" s="1969" t="n"/>
      <c r="G49" s="1096" t="n"/>
      <c r="H49" s="2531" t="n"/>
      <c r="I49" s="936" t="n"/>
      <c r="J49" s="936" t="n"/>
      <c r="K49" s="943" t="n"/>
      <c r="L49" s="943" t="n"/>
      <c r="M49" s="937" t="n"/>
      <c r="N49" s="3408" t="n"/>
      <c r="O49" s="2468" t="n"/>
      <c r="P49" s="3409" t="n"/>
      <c r="Q49" s="3409" t="n"/>
      <c r="R49" s="3410" t="n"/>
      <c r="S49" s="1226" t="n"/>
      <c r="T49" s="1229" t="n"/>
      <c r="U49" s="3413" t="n"/>
      <c r="V49" s="3414" t="n"/>
      <c r="W49" s="1097" t="n"/>
      <c r="X49" s="1097" t="n"/>
      <c r="Y49" s="1229" t="n"/>
      <c r="Z49" s="1229" t="n"/>
      <c r="AC49" s="2041" t="n"/>
      <c r="AD49" s="2247" t="n"/>
      <c r="AE49" s="790" t="n"/>
      <c r="AF49" s="1217">
        <f>IF(H49="",0,H49)</f>
        <v/>
      </c>
      <c r="AG49" s="3411">
        <f>IFERROR(IF(H49="",0,M49*AF49),0)</f>
        <v/>
      </c>
      <c r="AH49" s="1219">
        <f>MAX($D$8:$D49)</f>
        <v/>
      </c>
      <c r="AI49" s="1220">
        <f>ISODD(MAX($D$8:$D49))</f>
        <v/>
      </c>
      <c r="AJ49" s="1220">
        <f>IF(OR($G48="VACANT",$G49="VACANT"),0,(AND($H49="",$N49="",$N48=""))*1)</f>
        <v/>
      </c>
      <c r="AK49" s="1220">
        <f>_xlfn.MAXIFS(H:H,AH:AH,AH49)</f>
        <v/>
      </c>
      <c r="AL49" s="1213">
        <f>INDEX($F:$F,MATCH(AH49,AH:AH,0))</f>
        <v/>
      </c>
      <c r="AM49" s="1220">
        <f>INDEX($G:$G,MATCH(AH49,AH:AH,0))</f>
        <v/>
      </c>
      <c r="AN49" s="1221">
        <f>INDEX($K:$K,MATCH(AH49,AH:AH,0))</f>
        <v/>
      </c>
      <c r="AO49" s="1221">
        <f>INDEX($L:$L,MATCH(AH49,AH:AH,0))</f>
        <v/>
      </c>
      <c r="AP49" s="3412">
        <f>IFERROR(_xlfn.XLOOKUP($AM49,'One-line RR'!$F$6:$F$23,'One-line RR'!$S$6:$S$23),"")</f>
        <v/>
      </c>
      <c r="AQ49" s="3412">
        <f>AP49</f>
        <v/>
      </c>
      <c r="AR49" s="3412">
        <f>IFERROR(AQ49*(1),0)</f>
        <v/>
      </c>
      <c r="AS49" s="3412">
        <f>IFERROR(AR49*(1+AS$4),0)</f>
        <v/>
      </c>
      <c r="AT49" s="3412">
        <f>IFERROR(AS49*(1+AT$4),0)</f>
        <v/>
      </c>
      <c r="AU49" s="3412">
        <f>IFERROR(AT49*(1+AU$4),0)</f>
        <v/>
      </c>
      <c r="AV49" s="3412">
        <f>IFERROR(AU49*(1+AV$4),0)</f>
        <v/>
      </c>
      <c r="AW49" s="3412">
        <f>IFERROR(AV49*(1+AW$4),0)</f>
        <v/>
      </c>
      <c r="AX49" s="3412">
        <f>IFERROR(AW49*(1+AX$4),0)</f>
        <v/>
      </c>
      <c r="AY49" s="3412">
        <f>IFERROR(AX49*(1+AY$4),0)</f>
        <v/>
      </c>
      <c r="AZ49" s="3412">
        <f>IFERROR(AY49*(1+AZ$4),0)</f>
        <v/>
      </c>
      <c r="BA49" s="3412">
        <f>IFERROR(AZ49*(1+BA$4),0)</f>
        <v/>
      </c>
      <c r="BB49" s="3412">
        <f>IFERROR(BA49*(1+BB$4),0)</f>
        <v/>
      </c>
      <c r="BC49" s="3412">
        <f>IFERROR(BB49*(1+BC$4),0)</f>
        <v/>
      </c>
      <c r="BD49" s="3412">
        <f>IFERROR(BC49*(1+BD$4),0)</f>
        <v/>
      </c>
      <c r="BE49" s="3412" t="n"/>
      <c r="BF49" s="3412" t="n"/>
      <c r="BG49" s="3412" t="n"/>
      <c r="BH49" s="3412" t="n"/>
    </row>
    <row r="50" customFormat="1" s="600">
      <c r="D50" s="790" t="n"/>
      <c r="E50" s="942" t="n"/>
      <c r="F50" s="1969" t="n"/>
      <c r="G50" s="1096" t="n"/>
      <c r="H50" s="935" t="n"/>
      <c r="I50" s="936" t="n"/>
      <c r="J50" s="936" t="n"/>
      <c r="K50" s="943" t="n"/>
      <c r="L50" s="943" t="n"/>
      <c r="M50" s="937" t="n"/>
      <c r="N50" s="3408" t="n"/>
      <c r="O50" s="2468" t="n"/>
      <c r="P50" s="3409" t="n"/>
      <c r="Q50" s="3409" t="n"/>
      <c r="R50" s="3410" t="n"/>
      <c r="S50" s="1226" t="n"/>
      <c r="T50" s="1229" t="n"/>
      <c r="U50" s="3413" t="n"/>
      <c r="V50" s="3414" t="n"/>
      <c r="W50" s="1097" t="n"/>
      <c r="X50" s="1097" t="n"/>
      <c r="Y50" s="1229" t="n"/>
      <c r="Z50" s="1229" t="n"/>
      <c r="AC50" s="2247" t="n"/>
      <c r="AD50" s="2247" t="n"/>
      <c r="AE50" s="790" t="n"/>
      <c r="AF50" s="1217">
        <f>IF(H50="",0,H50)</f>
        <v/>
      </c>
      <c r="AG50" s="3411">
        <f>IFERROR(IF(H50="",0,M50*AF50),0)</f>
        <v/>
      </c>
      <c r="AH50" s="1219">
        <f>MAX($D$8:$D50)</f>
        <v/>
      </c>
      <c r="AI50" s="1220">
        <f>ISODD(MAX($D$8:$D50))</f>
        <v/>
      </c>
      <c r="AJ50" s="1220">
        <f>IF(OR($G49="VACANT",$G50="VACANT"),0,(AND($H50="",$N50="",$N49=""))*1)</f>
        <v/>
      </c>
      <c r="AK50" s="1220">
        <f>_xlfn.MAXIFS(H:H,AH:AH,AH50)</f>
        <v/>
      </c>
      <c r="AL50" s="1213">
        <f>INDEX($F:$F,MATCH(AH50,AH:AH,0))</f>
        <v/>
      </c>
      <c r="AM50" s="1220">
        <f>INDEX($G:$G,MATCH(AH50,AH:AH,0))</f>
        <v/>
      </c>
      <c r="AN50" s="1221">
        <f>INDEX($K:$K,MATCH(AH50,AH:AH,0))</f>
        <v/>
      </c>
      <c r="AO50" s="1221">
        <f>INDEX($L:$L,MATCH(AH50,AH:AH,0))</f>
        <v/>
      </c>
      <c r="AP50" s="3412">
        <f>IFERROR(_xlfn.XLOOKUP($AM50,'One-line RR'!$F$6:$F$23,'One-line RR'!$S$6:$S$23),"")</f>
        <v/>
      </c>
      <c r="AQ50" s="3412">
        <f>AP50</f>
        <v/>
      </c>
      <c r="AR50" s="3412">
        <f>IFERROR(AQ50*(1),0)</f>
        <v/>
      </c>
      <c r="AS50" s="3412">
        <f>IFERROR(AR50*(1+AS$4),0)</f>
        <v/>
      </c>
      <c r="AT50" s="3412">
        <f>IFERROR(AS50*(1+AT$4),0)</f>
        <v/>
      </c>
      <c r="AU50" s="3412">
        <f>IFERROR(AT50*(1+AU$4),0)</f>
        <v/>
      </c>
      <c r="AV50" s="3412">
        <f>IFERROR(AU50*(1+AV$4),0)</f>
        <v/>
      </c>
      <c r="AW50" s="3412">
        <f>IFERROR(AV50*(1+AW$4),0)</f>
        <v/>
      </c>
      <c r="AX50" s="3412">
        <f>IFERROR(AW50*(1+AX$4),0)</f>
        <v/>
      </c>
      <c r="AY50" s="3412">
        <f>IFERROR(AX50*(1+AY$4),0)</f>
        <v/>
      </c>
      <c r="AZ50" s="3412">
        <f>IFERROR(AY50*(1+AZ$4),0)</f>
        <v/>
      </c>
      <c r="BA50" s="3412">
        <f>IFERROR(AZ50*(1+BA$4),0)</f>
        <v/>
      </c>
      <c r="BB50" s="3412">
        <f>IFERROR(BA50*(1+BB$4),0)</f>
        <v/>
      </c>
      <c r="BC50" s="3412">
        <f>IFERROR(BB50*(1+BC$4),0)</f>
        <v/>
      </c>
      <c r="BD50" s="3412">
        <f>IFERROR(BC50*(1+BD$4),0)</f>
        <v/>
      </c>
      <c r="BE50" s="3412" t="n"/>
      <c r="BF50" s="3412" t="n"/>
      <c r="BG50" s="3412" t="n"/>
      <c r="BH50" s="3412" t="n"/>
    </row>
    <row r="51" customFormat="1" s="600">
      <c r="D51" s="790" t="n"/>
      <c r="E51" s="942" t="n"/>
      <c r="F51" s="1969" t="n"/>
      <c r="G51" s="1096" t="n"/>
      <c r="H51" s="935" t="n"/>
      <c r="I51" s="936" t="n"/>
      <c r="J51" s="936" t="n"/>
      <c r="K51" s="943" t="n"/>
      <c r="L51" s="943" t="n"/>
      <c r="M51" s="937" t="n"/>
      <c r="N51" s="3415" t="n"/>
      <c r="O51" s="3416" t="n"/>
      <c r="P51" s="3409" t="n"/>
      <c r="Q51" s="3409" t="n"/>
      <c r="R51" s="3410" t="n"/>
      <c r="S51" s="1226" t="n"/>
      <c r="T51" s="1229" t="n"/>
      <c r="U51" s="3413" t="n"/>
      <c r="V51" s="3414" t="n"/>
      <c r="W51" s="1097" t="n"/>
      <c r="X51" s="1097" t="n"/>
      <c r="Y51" s="1229" t="n"/>
      <c r="Z51" s="1229" t="n"/>
      <c r="AC51" s="2247" t="n"/>
      <c r="AD51" s="2247" t="n"/>
      <c r="AE51" s="790" t="n"/>
      <c r="AF51" s="1217">
        <f>IF(H51="",0,H51)</f>
        <v/>
      </c>
      <c r="AG51" s="3411">
        <f>IFERROR(IF(H51="",0,M51*AF51),0)</f>
        <v/>
      </c>
      <c r="AH51" s="1219">
        <f>MAX($D$8:$D51)</f>
        <v/>
      </c>
      <c r="AI51" s="1220">
        <f>ISODD(MAX($D$8:$D51))</f>
        <v/>
      </c>
      <c r="AJ51" s="1220">
        <f>IF(OR($G50="VACANT",$G51="VACANT"),0,(AND($H51="",$N51="",$N50=""))*1)</f>
        <v/>
      </c>
      <c r="AK51" s="1220">
        <f>_xlfn.MAXIFS(H:H,AH:AH,AH51)</f>
        <v/>
      </c>
      <c r="AL51" s="1213">
        <f>INDEX($F:$F,MATCH(AH51,AH:AH,0))</f>
        <v/>
      </c>
      <c r="AM51" s="1220">
        <f>INDEX($G:$G,MATCH(AH51,AH:AH,0))</f>
        <v/>
      </c>
      <c r="AN51" s="1221">
        <f>INDEX($K:$K,MATCH(AH51,AH:AH,0))</f>
        <v/>
      </c>
      <c r="AO51" s="1221">
        <f>INDEX($L:$L,MATCH(AH51,AH:AH,0))</f>
        <v/>
      </c>
      <c r="AP51" s="3412">
        <f>IFERROR(_xlfn.XLOOKUP($AM51,'One-line RR'!$F$6:$F$23,'One-line RR'!$S$6:$S$23),"")</f>
        <v/>
      </c>
      <c r="AQ51" s="3412">
        <f>AP51</f>
        <v/>
      </c>
      <c r="AR51" s="3412">
        <f>IFERROR(AQ51*(1),0)</f>
        <v/>
      </c>
      <c r="AS51" s="3412">
        <f>IFERROR(AR51*(1+AS$4),0)</f>
        <v/>
      </c>
      <c r="AT51" s="3412">
        <f>IFERROR(AS51*(1+AT$4),0)</f>
        <v/>
      </c>
      <c r="AU51" s="3412">
        <f>IFERROR(AT51*(1+AU$4),0)</f>
        <v/>
      </c>
      <c r="AV51" s="3412">
        <f>IFERROR(AU51*(1+AV$4),0)</f>
        <v/>
      </c>
      <c r="AW51" s="3412">
        <f>IFERROR(AV51*(1+AW$4),0)</f>
        <v/>
      </c>
      <c r="AX51" s="3412">
        <f>IFERROR(AW51*(1+AX$4),0)</f>
        <v/>
      </c>
      <c r="AY51" s="3412">
        <f>IFERROR(AX51*(1+AY$4),0)</f>
        <v/>
      </c>
      <c r="AZ51" s="3412">
        <f>IFERROR(AY51*(1+AZ$4),0)</f>
        <v/>
      </c>
      <c r="BA51" s="3412">
        <f>IFERROR(AZ51*(1+BA$4),0)</f>
        <v/>
      </c>
      <c r="BB51" s="3412">
        <f>IFERROR(BA51*(1+BB$4),0)</f>
        <v/>
      </c>
      <c r="BC51" s="3412">
        <f>IFERROR(BB51*(1+BC$4),0)</f>
        <v/>
      </c>
      <c r="BD51" s="3412">
        <f>IFERROR(BC51*(1+BD$4),0)</f>
        <v/>
      </c>
      <c r="BE51" s="3412" t="n"/>
      <c r="BF51" s="3412" t="n"/>
      <c r="BG51" s="3412" t="n"/>
      <c r="BH51" s="3412" t="n"/>
    </row>
    <row r="52" hidden="1" customFormat="1" s="600">
      <c r="D52" s="790" t="n"/>
      <c r="E52" s="790" t="n"/>
      <c r="F52" s="934" t="n"/>
      <c r="G52" s="1096" t="n"/>
      <c r="H52" s="935" t="n"/>
      <c r="I52" s="936" t="n"/>
      <c r="J52" s="936" t="n"/>
      <c r="K52" s="943" t="n"/>
      <c r="L52" s="943" t="n"/>
      <c r="M52" s="937" t="n"/>
      <c r="N52" s="3415" t="n"/>
      <c r="O52" s="3416" t="n"/>
      <c r="P52" s="3409" t="n"/>
      <c r="Q52" s="3409" t="n"/>
      <c r="R52" s="3410" t="n"/>
      <c r="S52" s="1226" t="n"/>
      <c r="T52" s="1097" t="n"/>
      <c r="U52" s="2110" t="n"/>
      <c r="V52" s="1097" t="n"/>
      <c r="W52" s="1097" t="n"/>
      <c r="X52" s="1097" t="n"/>
      <c r="Y52" s="1229" t="n"/>
      <c r="Z52" s="1097" t="n"/>
      <c r="AC52" s="2247" t="n"/>
      <c r="AD52" s="3417" t="n"/>
      <c r="AE52" s="3418" t="n"/>
      <c r="AF52" s="1217">
        <f>IF(H52="",0,H52)</f>
        <v/>
      </c>
      <c r="AG52" s="3411">
        <f>IFERROR(IF(H52="",0,M52*AF52),0)</f>
        <v/>
      </c>
      <c r="AH52" s="1219">
        <f>MAX($D$8:$D52)</f>
        <v/>
      </c>
      <c r="AI52" s="1220">
        <f>ISODD(MAX($D$8:$D52))</f>
        <v/>
      </c>
      <c r="AJ52" s="1220">
        <f>IF(OR($G51="VACANT",$G52="VACANT"),0,(AND($H52="",$N52="",$N51=""))*1)</f>
        <v/>
      </c>
      <c r="AK52" s="1220">
        <f>_xlfn.MAXIFS(H:H,AH:AH,AH52)</f>
        <v/>
      </c>
      <c r="AL52" s="1213">
        <f>INDEX($F:$F,MATCH(AH52,AH:AH,0))</f>
        <v/>
      </c>
      <c r="AM52" s="1220">
        <f>INDEX($G:$G,MATCH(AH52,AH:AH,0))</f>
        <v/>
      </c>
      <c r="AN52" s="1221">
        <f>INDEX($K:$K,MATCH(AH52,AH:AH,0))</f>
        <v/>
      </c>
      <c r="AO52" s="1221">
        <f>INDEX($L:$L,MATCH(AH52,AH:AH,0))</f>
        <v/>
      </c>
      <c r="AP52" s="3412">
        <f>IFERROR(_xlfn.XLOOKUP($AM52,'One-line RR'!$F$6:$F$23,'One-line RR'!$S$6:$S$23),"")</f>
        <v/>
      </c>
      <c r="AQ52" s="3412">
        <f>AP52</f>
        <v/>
      </c>
      <c r="AR52" s="3412">
        <f>IFERROR(AQ52*(1),0)</f>
        <v/>
      </c>
      <c r="AS52" s="3412">
        <f>IFERROR(AR52*(1+AS$4),0)</f>
        <v/>
      </c>
      <c r="AT52" s="3412">
        <f>IFERROR(AS52*(1+AT$4),0)</f>
        <v/>
      </c>
      <c r="AU52" s="3412">
        <f>IFERROR(AT52*(1+AU$4),0)</f>
        <v/>
      </c>
      <c r="AV52" s="3412">
        <f>IFERROR(AU52*(1+AV$4),0)</f>
        <v/>
      </c>
      <c r="AW52" s="3412">
        <f>IFERROR(AV52*(1+AW$4),0)</f>
        <v/>
      </c>
      <c r="AX52" s="3412">
        <f>IFERROR(AW52*(1+AX$4),0)</f>
        <v/>
      </c>
      <c r="AY52" s="3412">
        <f>IFERROR(AX52*(1+AY$4),0)</f>
        <v/>
      </c>
      <c r="AZ52" s="3412">
        <f>IFERROR(AY52*(1+AZ$4),0)</f>
        <v/>
      </c>
      <c r="BA52" s="3412">
        <f>IFERROR(AZ52*(1+BA$4),0)</f>
        <v/>
      </c>
      <c r="BB52" s="3412">
        <f>IFERROR(BA52*(1+BB$4),0)</f>
        <v/>
      </c>
      <c r="BC52" s="3412">
        <f>IFERROR(BB52*(1+BC$4),0)</f>
        <v/>
      </c>
      <c r="BD52" s="3412">
        <f>IFERROR(BC52*(1+BD$4),0)</f>
        <v/>
      </c>
      <c r="BE52" s="3412" t="n"/>
    </row>
    <row r="53" customFormat="1" s="600">
      <c r="D53" s="790" t="n"/>
      <c r="E53" s="2030" t="n"/>
      <c r="F53" s="935" t="n"/>
      <c r="G53" s="2029" t="n"/>
      <c r="H53" s="2530" t="n"/>
      <c r="I53" s="936" t="n"/>
      <c r="J53" s="936" t="n"/>
      <c r="K53" s="2468" t="n"/>
      <c r="L53" s="2468" t="n"/>
      <c r="M53" s="937" t="n"/>
      <c r="N53" s="3408" t="n"/>
      <c r="O53" s="3419" t="n"/>
      <c r="P53" s="3409" t="n"/>
      <c r="Q53" s="3409" t="n"/>
      <c r="R53" s="3410" t="n"/>
      <c r="S53" s="1229" t="n"/>
      <c r="T53" s="1229" t="n"/>
      <c r="U53" s="3409" t="n"/>
      <c r="V53" s="3410" t="n"/>
      <c r="W53" s="3409" t="n"/>
      <c r="X53" s="3409" t="n"/>
      <c r="Y53" s="1579" t="n"/>
      <c r="Z53" s="1229" t="n"/>
      <c r="AC53" s="3422" t="n"/>
      <c r="AD53" s="3423" t="n"/>
      <c r="AE53" s="3422" t="n"/>
      <c r="AF53" s="1217">
        <f>IF(H53="",0,H53)</f>
        <v/>
      </c>
      <c r="AG53" s="3411">
        <f>IFERROR(IF(H53="",0,M53*AF53),0)</f>
        <v/>
      </c>
      <c r="AH53" s="1219">
        <f>MAX($D$8:$D53)</f>
        <v/>
      </c>
      <c r="AI53" s="1220">
        <f>ISODD(MAX($D$8:$D53))</f>
        <v/>
      </c>
      <c r="AJ53" s="1220">
        <f>IF(OR($G52="VACANT",$G53="VACANT"),0,(AND($H53="",$N53="",$N52=""))*1)</f>
        <v/>
      </c>
      <c r="AK53" s="1220">
        <f>_xlfn.MAXIFS(H:H,AH:AH,AH53)</f>
        <v/>
      </c>
      <c r="AL53" s="1213">
        <f>INDEX($F:$F,MATCH(AH53,AH:AH,0))</f>
        <v/>
      </c>
      <c r="AM53" s="1220">
        <f>INDEX($G:$G,MATCH(AH53,AH:AH,0))</f>
        <v/>
      </c>
      <c r="AN53" s="1221">
        <f>INDEX($K:$K,MATCH(AH53,AH:AH,0))</f>
        <v/>
      </c>
      <c r="AO53" s="1221">
        <f>INDEX($L:$L,MATCH(AH53,AH:AH,0))</f>
        <v/>
      </c>
      <c r="AP53" s="3412">
        <f>IFERROR(_xlfn.XLOOKUP($AM53,'One-line RR'!$F$6:$F$23,'One-line RR'!$S$6:$S$23),"")</f>
        <v/>
      </c>
      <c r="AQ53" s="3412">
        <f>AP53</f>
        <v/>
      </c>
      <c r="AR53" s="3412">
        <f>IFERROR(AQ53*(1),0)</f>
        <v/>
      </c>
      <c r="AS53" s="3412">
        <f>IFERROR(AR53*(1+AS$4),0)</f>
        <v/>
      </c>
      <c r="AT53" s="3412">
        <f>IFERROR(AS53*(1+AT$4),0)</f>
        <v/>
      </c>
      <c r="AU53" s="3412">
        <f>IFERROR(AT53*(1+AU$4),0)</f>
        <v/>
      </c>
      <c r="AV53" s="3412">
        <f>IFERROR(AU53*(1+AV$4),0)</f>
        <v/>
      </c>
      <c r="AW53" s="3412">
        <f>IFERROR(AV53*(1+AW$4),0)</f>
        <v/>
      </c>
      <c r="AX53" s="3412">
        <f>IFERROR(AW53*(1+AX$4),0)</f>
        <v/>
      </c>
      <c r="AY53" s="3412">
        <f>IFERROR(AX53*(1+AY$4),0)</f>
        <v/>
      </c>
      <c r="AZ53" s="3412">
        <f>IFERROR(AY53*(1+AZ$4),0)</f>
        <v/>
      </c>
      <c r="BA53" s="3412">
        <f>IFERROR(AZ53*(1+BA$4),0)</f>
        <v/>
      </c>
      <c r="BB53" s="3412">
        <f>IFERROR(BA53*(1+BB$4),0)</f>
        <v/>
      </c>
      <c r="BC53" s="3412">
        <f>IFERROR(BB53*(1+BC$4),0)</f>
        <v/>
      </c>
      <c r="BD53" s="3412">
        <f>IFERROR(BC53*(1+BD$4),0)</f>
        <v/>
      </c>
      <c r="BE53" s="3412" t="n"/>
    </row>
    <row r="54" customFormat="1" s="600">
      <c r="D54" s="790" t="n"/>
      <c r="E54" s="1057" t="n"/>
      <c r="F54" s="934" t="n"/>
      <c r="G54" s="1096" t="n"/>
      <c r="H54" s="2531" t="n"/>
      <c r="I54" s="936" t="n"/>
      <c r="J54" s="936" t="n"/>
      <c r="K54" s="943" t="n"/>
      <c r="L54" s="943" t="n"/>
      <c r="M54" s="937" t="n"/>
      <c r="N54" s="3408" t="n"/>
      <c r="O54" s="3419" t="n"/>
      <c r="P54" s="3409" t="n"/>
      <c r="Q54" s="3409" t="n"/>
      <c r="R54" s="3410" t="n"/>
      <c r="S54" s="1229" t="n"/>
      <c r="T54" s="1097" t="n"/>
      <c r="U54" s="3424" t="n"/>
      <c r="V54" s="1097" t="n"/>
      <c r="W54" s="1097" t="n"/>
      <c r="X54" s="1097" t="n"/>
      <c r="Y54" s="1579" t="n"/>
      <c r="Z54" s="1097" t="n"/>
      <c r="AC54" s="3422" t="n"/>
      <c r="AD54" s="3423" t="n"/>
      <c r="AE54" s="3422" t="n"/>
      <c r="AF54" s="1217">
        <f>IF(H54="",0,H54)</f>
        <v/>
      </c>
      <c r="AG54" s="3411">
        <f>IFERROR(IF(H54="",0,M54*AF54),0)</f>
        <v/>
      </c>
      <c r="AH54" s="1219">
        <f>MAX($D$8:$D54)</f>
        <v/>
      </c>
      <c r="AI54" s="1220">
        <f>ISODD(MAX($D$8:$D54))</f>
        <v/>
      </c>
      <c r="AJ54" s="1220">
        <f>IF(OR($G53="VACANT",$G54="VACANT"),0,(AND($H54="",$N54="",$N53=""))*1)</f>
        <v/>
      </c>
      <c r="AK54" s="1220">
        <f>_xlfn.MAXIFS(H:H,AH:AH,AH54)</f>
        <v/>
      </c>
      <c r="AL54" s="1213">
        <f>INDEX($F:$F,MATCH(AH54,AH:AH,0))</f>
        <v/>
      </c>
      <c r="AM54" s="1220">
        <f>INDEX($G:$G,MATCH(AH54,AH:AH,0))</f>
        <v/>
      </c>
      <c r="AN54" s="1221">
        <f>INDEX($K:$K,MATCH(AH54,AH:AH,0))</f>
        <v/>
      </c>
      <c r="AO54" s="1221">
        <f>INDEX($L:$L,MATCH(AH54,AH:AH,0))</f>
        <v/>
      </c>
      <c r="AP54" s="3412">
        <f>IFERROR(_xlfn.XLOOKUP($AM54,'One-line RR'!$F$6:$F$23,'One-line RR'!$S$6:$S$23),"")</f>
        <v/>
      </c>
      <c r="AQ54" s="3412">
        <f>AP54</f>
        <v/>
      </c>
      <c r="AR54" s="3412">
        <f>IFERROR(AQ54*(1),0)</f>
        <v/>
      </c>
      <c r="AS54" s="3412">
        <f>IFERROR(AR54*(1+AS$4),0)</f>
        <v/>
      </c>
      <c r="AT54" s="3412">
        <f>IFERROR(AS54*(1+AT$4),0)</f>
        <v/>
      </c>
      <c r="AU54" s="3412">
        <f>IFERROR(AT54*(1+AU$4),0)</f>
        <v/>
      </c>
      <c r="AV54" s="3412">
        <f>IFERROR(AU54*(1+AV$4),0)</f>
        <v/>
      </c>
      <c r="AW54" s="3412">
        <f>IFERROR(AV54*(1+AW$4),0)</f>
        <v/>
      </c>
      <c r="AX54" s="3412">
        <f>IFERROR(AW54*(1+AX$4),0)</f>
        <v/>
      </c>
      <c r="AY54" s="3412">
        <f>IFERROR(AX54*(1+AY$4),0)</f>
        <v/>
      </c>
      <c r="AZ54" s="3412">
        <f>IFERROR(AY54*(1+AZ$4),0)</f>
        <v/>
      </c>
      <c r="BA54" s="3412">
        <f>IFERROR(AZ54*(1+BA$4),0)</f>
        <v/>
      </c>
      <c r="BB54" s="3412">
        <f>IFERROR(BA54*(1+BB$4),0)</f>
        <v/>
      </c>
      <c r="BC54" s="3412">
        <f>IFERROR(BB54*(1+BC$4),0)</f>
        <v/>
      </c>
      <c r="BD54" s="3412">
        <f>IFERROR(BC54*(1+BD$4),0)</f>
        <v/>
      </c>
      <c r="BE54" s="3412" t="n"/>
    </row>
    <row r="55" hidden="1" customFormat="1" s="600">
      <c r="D55" s="790" t="n"/>
      <c r="E55" s="1057" t="n"/>
      <c r="F55" s="935" t="n"/>
      <c r="G55" s="2029" t="n"/>
      <c r="H55" s="2530" t="n"/>
      <c r="I55" s="936" t="n"/>
      <c r="J55" s="936" t="n"/>
      <c r="K55" s="2468" t="n"/>
      <c r="L55" s="2469" t="n"/>
      <c r="M55" s="937" t="n"/>
      <c r="N55" s="3408" t="n"/>
      <c r="O55" s="3419" t="n"/>
      <c r="P55" s="3409" t="n"/>
      <c r="Q55" s="3409" t="n"/>
      <c r="R55" s="3410" t="n"/>
      <c r="S55" s="1229" t="n"/>
      <c r="T55" s="1229" t="n"/>
      <c r="U55" s="3424" t="n"/>
      <c r="V55" s="3414" t="n"/>
      <c r="W55" s="1579" t="n"/>
      <c r="X55" s="1097" t="n"/>
      <c r="Y55" s="1579" t="n"/>
      <c r="Z55" s="1097" t="n"/>
      <c r="AC55" s="3422" t="n"/>
      <c r="AD55" s="3423" t="n"/>
      <c r="AE55" s="3422" t="n"/>
      <c r="AF55" s="1217">
        <f>IF(H55="",0,H55)</f>
        <v/>
      </c>
      <c r="AG55" s="3411">
        <f>IFERROR(IF(H55="",0,M55*AF55),0)</f>
        <v/>
      </c>
      <c r="AH55" s="1219">
        <f>MAX($D$8:$D55)</f>
        <v/>
      </c>
      <c r="AI55" s="1220">
        <f>ISODD(MAX($D$8:$D55))</f>
        <v/>
      </c>
      <c r="AJ55" s="1220">
        <f>IF(OR($G54="VACANT",$G55="VACANT"),0,(AND($H55="",$N55="",$N54=""))*1)</f>
        <v/>
      </c>
      <c r="AK55" s="1220">
        <f>_xlfn.MAXIFS(H:H,AH:AH,AH55)</f>
        <v/>
      </c>
      <c r="AL55" s="1213">
        <f>INDEX($F:$F,MATCH(AH55,AH:AH,0))</f>
        <v/>
      </c>
      <c r="AM55" s="1220">
        <f>INDEX($G:$G,MATCH(AH55,AH:AH,0))</f>
        <v/>
      </c>
      <c r="AN55" s="1221">
        <f>INDEX($K:$K,MATCH(AH55,AH:AH,0))</f>
        <v/>
      </c>
      <c r="AO55" s="1221">
        <f>INDEX($L:$L,MATCH(AH55,AH:AH,0))</f>
        <v/>
      </c>
      <c r="AP55" s="3412">
        <f>IFERROR(_xlfn.XLOOKUP($AM55,'One-line RR'!$F$6:$F$23,'One-line RR'!$S$6:$S$23),"")</f>
        <v/>
      </c>
      <c r="AQ55" s="3412">
        <f>AP55</f>
        <v/>
      </c>
      <c r="AR55" s="3412">
        <f>IFERROR(AQ55*(1),0)</f>
        <v/>
      </c>
      <c r="AS55" s="3412">
        <f>IFERROR(AR55*(1+AS$4),0)</f>
        <v/>
      </c>
      <c r="AT55" s="3412">
        <f>IFERROR(AS55*(1+AT$4),0)</f>
        <v/>
      </c>
      <c r="AU55" s="3412">
        <f>IFERROR(AT55*(1+AU$4),0)</f>
        <v/>
      </c>
      <c r="AV55" s="3412">
        <f>IFERROR(AU55*(1+AV$4),0)</f>
        <v/>
      </c>
      <c r="AW55" s="3412">
        <f>IFERROR(AV55*(1+AW$4),0)</f>
        <v/>
      </c>
      <c r="AX55" s="3412">
        <f>IFERROR(AW55*(1+AX$4),0)</f>
        <v/>
      </c>
      <c r="AY55" s="3412">
        <f>IFERROR(AX55*(1+AY$4),0)</f>
        <v/>
      </c>
      <c r="AZ55" s="3412">
        <f>IFERROR(AY55*(1+AZ$4),0)</f>
        <v/>
      </c>
      <c r="BA55" s="3412">
        <f>IFERROR(AZ55*(1+BA$4),0)</f>
        <v/>
      </c>
      <c r="BB55" s="3412">
        <f>IFERROR(BA55*(1+BB$4),0)</f>
        <v/>
      </c>
      <c r="BC55" s="3412">
        <f>IFERROR(BB55*(1+BC$4),0)</f>
        <v/>
      </c>
      <c r="BD55" s="3412">
        <f>IFERROR(BC55*(1+BD$4),0)</f>
        <v/>
      </c>
      <c r="BE55" s="3412" t="n"/>
    </row>
    <row r="56" hidden="1" customFormat="1" s="600">
      <c r="D56" s="790" t="n"/>
      <c r="E56" s="1057" t="n"/>
      <c r="F56" s="934" t="n"/>
      <c r="G56" s="1096" t="n"/>
      <c r="H56" s="935" t="n"/>
      <c r="I56" s="936" t="n"/>
      <c r="J56" s="936" t="n"/>
      <c r="K56" s="943" t="n"/>
      <c r="L56" s="943" t="n"/>
      <c r="M56" s="937" t="n"/>
      <c r="N56" s="3408" t="n"/>
      <c r="O56" s="3419" t="n"/>
      <c r="P56" s="3409" t="n"/>
      <c r="Q56" s="3409" t="n"/>
      <c r="R56" s="3410" t="n"/>
      <c r="S56" s="1229" t="n"/>
      <c r="T56" s="1097" t="n"/>
      <c r="U56" s="3424" t="n"/>
      <c r="V56" s="1097" t="n"/>
      <c r="W56" s="1097" t="n"/>
      <c r="X56" s="1097" t="n"/>
      <c r="Y56" s="1579" t="n"/>
      <c r="Z56" s="1097" t="n"/>
      <c r="AC56" s="3423" t="n"/>
      <c r="AD56" s="3423" t="n"/>
      <c r="AE56" s="3422" t="n"/>
      <c r="AF56" s="1217">
        <f>IF(H56="",0,H56)</f>
        <v/>
      </c>
      <c r="AG56" s="3411">
        <f>IFERROR(IF(H56="",0,M56*AF56),0)</f>
        <v/>
      </c>
      <c r="AH56" s="1219">
        <f>MAX($D$8:$D56)</f>
        <v/>
      </c>
      <c r="AI56" s="1220">
        <f>ISODD(MAX($D$8:$D56))</f>
        <v/>
      </c>
      <c r="AJ56" s="1220">
        <f>IF(OR($G55="VACANT",$G56="VACANT"),0,(AND($H56="",$N56="",$N55=""))*1)</f>
        <v/>
      </c>
      <c r="AK56" s="1220">
        <f>_xlfn.MAXIFS(H:H,AH:AH,AH56)</f>
        <v/>
      </c>
      <c r="AL56" s="1213">
        <f>INDEX($F:$F,MATCH(AH56,AH:AH,0))</f>
        <v/>
      </c>
      <c r="AM56" s="1220">
        <f>INDEX($G:$G,MATCH(AH56,AH:AH,0))</f>
        <v/>
      </c>
      <c r="AN56" s="1221">
        <f>INDEX($K:$K,MATCH(AH56,AH:AH,0))</f>
        <v/>
      </c>
      <c r="AO56" s="1221">
        <f>INDEX($L:$L,MATCH(AH56,AH:AH,0))</f>
        <v/>
      </c>
      <c r="AP56" s="3412">
        <f>IFERROR(_xlfn.XLOOKUP($AM56,'One-line RR'!$F$6:$F$23,'One-line RR'!$S$6:$S$23),"")</f>
        <v/>
      </c>
      <c r="AQ56" s="3412">
        <f>AP56</f>
        <v/>
      </c>
      <c r="AR56" s="3412">
        <f>IFERROR(AQ56*(1),0)</f>
        <v/>
      </c>
      <c r="AS56" s="3412">
        <f>IFERROR(AR56*(1+AS$4),0)</f>
        <v/>
      </c>
      <c r="AT56" s="3412">
        <f>IFERROR(AS56*(1+AT$4),0)</f>
        <v/>
      </c>
      <c r="AU56" s="3412">
        <f>IFERROR(AT56*(1+AU$4),0)</f>
        <v/>
      </c>
      <c r="AV56" s="3412">
        <f>IFERROR(AU56*(1+AV$4),0)</f>
        <v/>
      </c>
      <c r="AW56" s="3412">
        <f>IFERROR(AV56*(1+AW$4),0)</f>
        <v/>
      </c>
      <c r="AX56" s="3412">
        <f>IFERROR(AW56*(1+AX$4),0)</f>
        <v/>
      </c>
      <c r="AY56" s="3412">
        <f>IFERROR(AX56*(1+AY$4),0)</f>
        <v/>
      </c>
      <c r="AZ56" s="3412">
        <f>IFERROR(AY56*(1+AZ$4),0)</f>
        <v/>
      </c>
      <c r="BA56" s="3412">
        <f>IFERROR(AZ56*(1+BA$4),0)</f>
        <v/>
      </c>
      <c r="BB56" s="3412">
        <f>IFERROR(BA56*(1+BB$4),0)</f>
        <v/>
      </c>
      <c r="BC56" s="3412">
        <f>IFERROR(BB56*(1+BC$4),0)</f>
        <v/>
      </c>
      <c r="BD56" s="3412">
        <f>IFERROR(BC56*(1+BD$4),0)</f>
        <v/>
      </c>
      <c r="BE56" s="3412" t="n"/>
    </row>
    <row r="57" hidden="1" customFormat="1" s="600">
      <c r="D57" s="790" t="n"/>
      <c r="E57" s="1057" t="n"/>
      <c r="F57" s="934" t="n"/>
      <c r="G57" s="1096" t="n"/>
      <c r="H57" s="935" t="n"/>
      <c r="I57" s="936" t="n"/>
      <c r="J57" s="936" t="n"/>
      <c r="K57" s="943" t="n"/>
      <c r="L57" s="943" t="n"/>
      <c r="M57" s="937" t="n"/>
      <c r="N57" s="3408" t="n"/>
      <c r="O57" s="3419" t="n"/>
      <c r="P57" s="3409" t="n"/>
      <c r="Q57" s="3409" t="n"/>
      <c r="R57" s="3410" t="n"/>
      <c r="S57" s="1229" t="n"/>
      <c r="T57" s="1097" t="n"/>
      <c r="U57" s="3424" t="n"/>
      <c r="V57" s="1097" t="n"/>
      <c r="W57" s="1097" t="n"/>
      <c r="X57" s="1097" t="n"/>
      <c r="Y57" s="1579" t="n"/>
      <c r="Z57" s="1097" t="n"/>
      <c r="AC57" s="3423" t="n"/>
      <c r="AD57" s="3423" t="n"/>
      <c r="AE57" s="3422" t="n"/>
      <c r="AF57" s="1217">
        <f>IF(H57="",0,H57)</f>
        <v/>
      </c>
      <c r="AG57" s="3411">
        <f>IFERROR(IF(H57="",0,M57*AF57),0)</f>
        <v/>
      </c>
      <c r="AH57" s="1219">
        <f>MAX($D$8:$D57)</f>
        <v/>
      </c>
      <c r="AI57" s="1220">
        <f>ISODD(MAX($D$8:$D57))</f>
        <v/>
      </c>
      <c r="AJ57" s="1220">
        <f>IF(OR($G56="VACANT",$G57="VACANT"),0,(AND($H57="",$N57="",$N56=""))*1)</f>
        <v/>
      </c>
      <c r="AK57" s="1220">
        <f>_xlfn.MAXIFS(H:H,AH:AH,AH57)</f>
        <v/>
      </c>
      <c r="AL57" s="1213">
        <f>INDEX($F:$F,MATCH(AH57,AH:AH,0))</f>
        <v/>
      </c>
      <c r="AM57" s="1220">
        <f>INDEX($G:$G,MATCH(AH57,AH:AH,0))</f>
        <v/>
      </c>
      <c r="AN57" s="1221">
        <f>INDEX($K:$K,MATCH(AH57,AH:AH,0))</f>
        <v/>
      </c>
      <c r="AO57" s="1221">
        <f>INDEX($L:$L,MATCH(AH57,AH:AH,0))</f>
        <v/>
      </c>
      <c r="AP57" s="3412">
        <f>IFERROR(_xlfn.XLOOKUP($AM57,'One-line RR'!$F$6:$F$23,'One-line RR'!$S$6:$S$23),"")</f>
        <v/>
      </c>
      <c r="AQ57" s="3412">
        <f>AP57</f>
        <v/>
      </c>
      <c r="AR57" s="3412">
        <f>IFERROR(AQ57*(1),0)</f>
        <v/>
      </c>
      <c r="AS57" s="3412">
        <f>IFERROR(AR57*(1+AS$4),0)</f>
        <v/>
      </c>
      <c r="AT57" s="3412">
        <f>IFERROR(AS57*(1+AT$4),0)</f>
        <v/>
      </c>
      <c r="AU57" s="3412">
        <f>IFERROR(AT57*(1+AU$4),0)</f>
        <v/>
      </c>
      <c r="AV57" s="3412">
        <f>IFERROR(AU57*(1+AV$4),0)</f>
        <v/>
      </c>
      <c r="AW57" s="3412">
        <f>IFERROR(AV57*(1+AW$4),0)</f>
        <v/>
      </c>
      <c r="AX57" s="3412">
        <f>IFERROR(AW57*(1+AX$4),0)</f>
        <v/>
      </c>
      <c r="AY57" s="3412">
        <f>IFERROR(AX57*(1+AY$4),0)</f>
        <v/>
      </c>
      <c r="AZ57" s="3412">
        <f>IFERROR(AY57*(1+AZ$4),0)</f>
        <v/>
      </c>
      <c r="BA57" s="3412">
        <f>IFERROR(AZ57*(1+BA$4),0)</f>
        <v/>
      </c>
      <c r="BB57" s="3412">
        <f>IFERROR(BA57*(1+BB$4),0)</f>
        <v/>
      </c>
      <c r="BC57" s="3412">
        <f>IFERROR(BB57*(1+BC$4),0)</f>
        <v/>
      </c>
      <c r="BD57" s="3412">
        <f>IFERROR(BC57*(1+BD$4),0)</f>
        <v/>
      </c>
      <c r="BE57" s="3412" t="n"/>
    </row>
    <row r="58" hidden="1" customFormat="1" s="600">
      <c r="D58" s="790" t="n"/>
      <c r="E58" s="1057" t="n"/>
      <c r="F58" s="2451" t="n"/>
      <c r="G58" s="2029" t="n"/>
      <c r="H58" s="2029" t="n"/>
      <c r="I58" s="936" t="n"/>
      <c r="J58" s="936" t="n"/>
      <c r="K58" s="2190" t="n"/>
      <c r="L58" s="2470" t="n"/>
      <c r="M58" s="3415" t="n"/>
      <c r="N58" s="3408" t="n"/>
      <c r="O58" s="3419" t="n"/>
      <c r="P58" s="3409" t="n"/>
      <c r="Q58" s="3410" t="n"/>
      <c r="R58" s="3410" t="n"/>
      <c r="S58" s="1229" t="n"/>
      <c r="T58" s="3424" t="n"/>
      <c r="U58" s="3414" t="n"/>
      <c r="V58" s="1579" t="n"/>
      <c r="W58" s="1097" t="n"/>
      <c r="X58" s="1097" t="n"/>
      <c r="Y58" s="1579" t="n"/>
      <c r="Z58" s="1097" t="n"/>
      <c r="AC58" s="3423" t="n"/>
      <c r="AD58" s="3423" t="n"/>
      <c r="AE58" s="3422" t="n"/>
      <c r="AF58" s="1217">
        <f>IF(H58="",0,H58)</f>
        <v/>
      </c>
      <c r="AG58" s="3411">
        <f>IFERROR(IF(H58="",0,M58*AF58),0)</f>
        <v/>
      </c>
      <c r="AH58" s="1219">
        <f>MAX($D$8:$D58)</f>
        <v/>
      </c>
      <c r="AI58" s="1220">
        <f>ISODD(MAX($D$8:$D58))</f>
        <v/>
      </c>
      <c r="AJ58" s="1220">
        <f>IF(OR($G57="VACANT",$G58="VACANT"),0,(AND($H58="",$N58="",$N57=""))*1)</f>
        <v/>
      </c>
      <c r="AK58" s="1220">
        <f>_xlfn.MAXIFS(H:H,AH:AH,AH58)</f>
        <v/>
      </c>
      <c r="AL58" s="1213">
        <f>INDEX($F:$F,MATCH(AH58,AH:AH,0))</f>
        <v/>
      </c>
      <c r="AM58" s="1220">
        <f>INDEX($G:$G,MATCH(AH58,AH:AH,0))</f>
        <v/>
      </c>
      <c r="AN58" s="1221">
        <f>INDEX($K:$K,MATCH(AH58,AH:AH,0))</f>
        <v/>
      </c>
      <c r="AO58" s="1221">
        <f>INDEX($L:$L,MATCH(AH58,AH:AH,0))</f>
        <v/>
      </c>
      <c r="AP58" s="3412">
        <f>IFERROR(_xlfn.XLOOKUP($AM58,'One-line RR'!$F$6:$F$23,'One-line RR'!$S$6:$S$23),"")</f>
        <v/>
      </c>
      <c r="AQ58" s="3412">
        <f>AP58</f>
        <v/>
      </c>
      <c r="AR58" s="3412">
        <f>IFERROR(AQ58*(1),0)</f>
        <v/>
      </c>
      <c r="AS58" s="3412">
        <f>IFERROR(AR58*(1+AS$4),0)</f>
        <v/>
      </c>
      <c r="AT58" s="3412">
        <f>IFERROR(AS58*(1+AT$4),0)</f>
        <v/>
      </c>
      <c r="AU58" s="3412">
        <f>IFERROR(AT58*(1+AU$4),0)</f>
        <v/>
      </c>
      <c r="AV58" s="3412">
        <f>IFERROR(AU58*(1+AV$4),0)</f>
        <v/>
      </c>
      <c r="AW58" s="3412">
        <f>IFERROR(AV58*(1+AW$4),0)</f>
        <v/>
      </c>
      <c r="AX58" s="3412">
        <f>IFERROR(AW58*(1+AX$4),0)</f>
        <v/>
      </c>
      <c r="AY58" s="3412">
        <f>IFERROR(AX58*(1+AY$4),0)</f>
        <v/>
      </c>
      <c r="AZ58" s="3412">
        <f>IFERROR(AY58*(1+AZ$4),0)</f>
        <v/>
      </c>
      <c r="BA58" s="3412">
        <f>IFERROR(AZ58*(1+BA$4),0)</f>
        <v/>
      </c>
      <c r="BB58" s="3412">
        <f>IFERROR(BA58*(1+BB$4),0)</f>
        <v/>
      </c>
      <c r="BC58" s="3412">
        <f>IFERROR(BB58*(1+BC$4),0)</f>
        <v/>
      </c>
      <c r="BD58" s="3412">
        <f>IFERROR(BC58*(1+BD$4),0)</f>
        <v/>
      </c>
      <c r="BE58" s="3412" t="n"/>
    </row>
    <row r="59" hidden="1" customFormat="1" s="600">
      <c r="D59" s="790" t="n"/>
      <c r="E59" s="1057" t="n"/>
      <c r="F59" s="934" t="n"/>
      <c r="G59" s="1096" t="n"/>
      <c r="H59" s="935" t="n"/>
      <c r="I59" s="936" t="n"/>
      <c r="J59" s="936" t="n"/>
      <c r="K59" s="3425" t="n"/>
      <c r="L59" s="3425" t="n"/>
      <c r="M59" s="937" t="n"/>
      <c r="N59" s="3408" t="n"/>
      <c r="O59" s="3419" t="n"/>
      <c r="P59" s="3409" t="n"/>
      <c r="Q59" s="3409" t="n"/>
      <c r="R59" s="3410" t="n"/>
      <c r="S59" s="1229" t="n"/>
      <c r="T59" s="1097" t="n"/>
      <c r="U59" s="3424" t="n"/>
      <c r="V59" s="1097" t="n"/>
      <c r="W59" s="1097" t="n"/>
      <c r="X59" s="1097" t="n"/>
      <c r="Y59" s="1579" t="n"/>
      <c r="Z59" s="1097" t="n"/>
      <c r="AC59" s="3423" t="n"/>
      <c r="AD59" s="3423" t="n"/>
      <c r="AE59" s="3422" t="n"/>
      <c r="AF59" s="1217">
        <f>IF(H59="",0,H59)</f>
        <v/>
      </c>
      <c r="AG59" s="3411">
        <f>IFERROR(IF(H59="",0,M59*AF59),0)</f>
        <v/>
      </c>
      <c r="AH59" s="1219">
        <f>MAX($D$8:$D59)</f>
        <v/>
      </c>
      <c r="AI59" s="1220">
        <f>ISODD(MAX($D$8:$D59))</f>
        <v/>
      </c>
      <c r="AJ59" s="1220">
        <f>IF(OR($G58="VACANT",$G59="VACANT"),0,(AND($H59="",$N59="",$N58=""))*1)</f>
        <v/>
      </c>
      <c r="AK59" s="1220">
        <f>_xlfn.MAXIFS(H:H,AH:AH,AH59)</f>
        <v/>
      </c>
      <c r="AL59" s="1213">
        <f>INDEX($F:$F,MATCH(AH59,AH:AH,0))</f>
        <v/>
      </c>
      <c r="AM59" s="1220">
        <f>INDEX($G:$G,MATCH(AH59,AH:AH,0))</f>
        <v/>
      </c>
      <c r="AN59" s="1221">
        <f>INDEX($K:$K,MATCH(AH59,AH:AH,0))</f>
        <v/>
      </c>
      <c r="AO59" s="1221">
        <f>INDEX($L:$L,MATCH(AH59,AH:AH,0))</f>
        <v/>
      </c>
      <c r="AP59" s="3412">
        <f>IFERROR(_xlfn.XLOOKUP($AM59,'One-line RR'!$F$6:$F$23,'One-line RR'!$S$6:$S$23),"")</f>
        <v/>
      </c>
      <c r="AQ59" s="3412">
        <f>AP59</f>
        <v/>
      </c>
      <c r="AR59" s="3412">
        <f>IFERROR(AQ59*(1),0)</f>
        <v/>
      </c>
      <c r="AS59" s="3412">
        <f>IFERROR(AR59*(1+AS$4),0)</f>
        <v/>
      </c>
      <c r="AT59" s="3412">
        <f>IFERROR(AS59*(1+AT$4),0)</f>
        <v/>
      </c>
      <c r="AU59" s="3412">
        <f>IFERROR(AT59*(1+AU$4),0)</f>
        <v/>
      </c>
      <c r="AV59" s="3412">
        <f>IFERROR(AU59*(1+AV$4),0)</f>
        <v/>
      </c>
      <c r="AW59" s="3412">
        <f>IFERROR(AV59*(1+AW$4),0)</f>
        <v/>
      </c>
      <c r="AX59" s="3412">
        <f>IFERROR(AW59*(1+AX$4),0)</f>
        <v/>
      </c>
      <c r="AY59" s="3412">
        <f>IFERROR(AX59*(1+AY$4),0)</f>
        <v/>
      </c>
      <c r="AZ59" s="3412">
        <f>IFERROR(AY59*(1+AZ$4),0)</f>
        <v/>
      </c>
      <c r="BA59" s="3412">
        <f>IFERROR(AZ59*(1+BA$4),0)</f>
        <v/>
      </c>
      <c r="BB59" s="3412">
        <f>IFERROR(BA59*(1+BB$4),0)</f>
        <v/>
      </c>
      <c r="BC59" s="3412">
        <f>IFERROR(BB59*(1+BC$4),0)</f>
        <v/>
      </c>
      <c r="BD59" s="3412">
        <f>IFERROR(BC59*(1+BD$4),0)</f>
        <v/>
      </c>
      <c r="BE59" s="3412" t="n"/>
    </row>
    <row r="60" hidden="1" customFormat="1" s="600">
      <c r="E60" s="1057" t="n"/>
      <c r="F60" s="934" t="n"/>
      <c r="G60" s="934" t="n"/>
      <c r="H60" s="935" t="n"/>
      <c r="I60" s="936" t="n"/>
      <c r="J60" s="936" t="n"/>
      <c r="K60" s="943" t="n"/>
      <c r="L60" s="943" t="n"/>
      <c r="M60" s="937" t="n"/>
      <c r="N60" s="944" t="n"/>
      <c r="O60" s="944" t="n"/>
      <c r="P60" s="3424" t="n"/>
      <c r="Q60" s="3424" t="n"/>
      <c r="R60" s="3426" t="n"/>
      <c r="S60" s="936" t="n"/>
      <c r="T60" s="936" t="n"/>
      <c r="U60" s="963" t="n"/>
      <c r="V60" s="936" t="n"/>
      <c r="W60" s="936" t="n"/>
      <c r="X60" s="936" t="n"/>
      <c r="Y60" s="936" t="n"/>
      <c r="Z60" s="936" t="n"/>
      <c r="AD60" s="2249" t="n"/>
      <c r="AF60" s="1217">
        <f>IF(H60="",0,H60)</f>
        <v/>
      </c>
      <c r="AG60" s="3411">
        <f>IFERROR(IF(H60="",0,M60*AF60),0)</f>
        <v/>
      </c>
      <c r="AH60" s="1219">
        <f>MAX($D$8:$D60)</f>
        <v/>
      </c>
      <c r="AI60" s="1220">
        <f>ISODD(MAX($D$8:$D60))</f>
        <v/>
      </c>
      <c r="AJ60" s="1220">
        <f>IF(OR($G59="VACANT",$G60="VACANT"),0,(AND($H60="",$N60="",$N59=""))*1)</f>
        <v/>
      </c>
      <c r="AK60" s="1220">
        <f>_xlfn.MAXIFS(H:H,AH:AH,AH60)</f>
        <v/>
      </c>
      <c r="AL60" s="1213">
        <f>INDEX($F:$F,MATCH(AH60,AH:AH,0))</f>
        <v/>
      </c>
      <c r="AM60" s="1220">
        <f>INDEX($G:$G,MATCH(AH60,AH:AH,0))</f>
        <v/>
      </c>
      <c r="AN60" s="1221">
        <f>INDEX($K:$K,MATCH(AH60,AH:AH,0))</f>
        <v/>
      </c>
      <c r="AO60" s="1221">
        <f>INDEX($L:$L,MATCH(AH60,AH:AH,0))</f>
        <v/>
      </c>
      <c r="AP60" s="3412">
        <f>IFERROR(_xlfn.XLOOKUP($AM60,'One-line RR'!$F$6:$F$23,'One-line RR'!$S$6:$S$23),"")</f>
        <v/>
      </c>
      <c r="AQ60" s="3412">
        <f>AP60</f>
        <v/>
      </c>
      <c r="AR60" s="3412">
        <f>IFERROR(AQ60*(1),0)</f>
        <v/>
      </c>
      <c r="AS60" s="3412">
        <f>IFERROR(AR60*(1+AS$4),0)</f>
        <v/>
      </c>
      <c r="AT60" s="3412">
        <f>IFERROR(AS60*(1+AT$4),0)</f>
        <v/>
      </c>
      <c r="AU60" s="3412">
        <f>IFERROR(AT60*(1+AU$4),0)</f>
        <v/>
      </c>
      <c r="AV60" s="3412">
        <f>IFERROR(AU60*(1+AV$4),0)</f>
        <v/>
      </c>
      <c r="AW60" s="3412">
        <f>IFERROR(AV60*(1+AW$4),0)</f>
        <v/>
      </c>
      <c r="AX60" s="3412">
        <f>IFERROR(AW60*(1+AX$4),0)</f>
        <v/>
      </c>
      <c r="AY60" s="3412">
        <f>IFERROR(AX60*(1+AY$4),0)</f>
        <v/>
      </c>
      <c r="AZ60" s="3412">
        <f>IFERROR(AY60*(1+AZ$4),0)</f>
        <v/>
      </c>
      <c r="BA60" s="3412">
        <f>IFERROR(AZ60*(1+BA$4),0)</f>
        <v/>
      </c>
      <c r="BB60" s="3412">
        <f>IFERROR(BA60*(1+BB$4),0)</f>
        <v/>
      </c>
      <c r="BC60" s="3412">
        <f>IFERROR(BB60*(1+BC$4),0)</f>
        <v/>
      </c>
      <c r="BD60" s="3412">
        <f>IFERROR(BC60*(1+BD$4),0)</f>
        <v/>
      </c>
    </row>
    <row r="61" hidden="1" customFormat="1" s="600">
      <c r="E61" s="1057" t="n"/>
      <c r="F61" s="934" t="n"/>
      <c r="G61" s="934" t="n"/>
      <c r="H61" s="935" t="n"/>
      <c r="I61" s="936" t="n"/>
      <c r="J61" s="936" t="n"/>
      <c r="K61" s="943" t="n"/>
      <c r="L61" s="943" t="n"/>
      <c r="M61" s="937" t="n"/>
      <c r="N61" s="944" t="n"/>
      <c r="O61" s="944" t="n"/>
      <c r="P61" s="3424" t="n"/>
      <c r="Q61" s="3424" t="n"/>
      <c r="R61" s="3426" t="n"/>
      <c r="S61" s="936" t="n"/>
      <c r="T61" s="936" t="n"/>
      <c r="U61" s="963" t="n"/>
      <c r="V61" s="936" t="n"/>
      <c r="W61" s="936" t="n"/>
      <c r="X61" s="936" t="n"/>
      <c r="Y61" s="936" t="n"/>
      <c r="Z61" s="936" t="n"/>
      <c r="AC61" s="2249" t="n"/>
      <c r="AD61" s="2249" t="n"/>
      <c r="AF61" s="1217">
        <f>IF(H61="",0,H61)</f>
        <v/>
      </c>
      <c r="AG61" s="3411">
        <f>IFERROR(IF(H61="",0,M61*AF61),0)</f>
        <v/>
      </c>
      <c r="AH61" s="1219">
        <f>MAX($D$8:$D61)</f>
        <v/>
      </c>
      <c r="AI61" s="1220">
        <f>ISODD(MAX($D$8:$D61))</f>
        <v/>
      </c>
      <c r="AJ61" s="1220">
        <f>IF(OR($G60="VACANT",$G61="VACANT"),0,(AND($H61="",$N61="",$N60=""))*1)</f>
        <v/>
      </c>
      <c r="AK61" s="1220">
        <f>_xlfn.MAXIFS(H:H,AH:AH,AH61)</f>
        <v/>
      </c>
      <c r="AL61" s="1213">
        <f>INDEX($F:$F,MATCH(AH61,AH:AH,0))</f>
        <v/>
      </c>
      <c r="AM61" s="1220">
        <f>INDEX($G:$G,MATCH(AH61,AH:AH,0))</f>
        <v/>
      </c>
      <c r="AN61" s="1221">
        <f>INDEX($K:$K,MATCH(AH61,AH:AH,0))</f>
        <v/>
      </c>
      <c r="AO61" s="1221">
        <f>INDEX($L:$L,MATCH(AH61,AH:AH,0))</f>
        <v/>
      </c>
      <c r="AP61" s="3412">
        <f>IFERROR(_xlfn.XLOOKUP($AM61,'One-line RR'!$F$6:$F$23,'One-line RR'!$S$6:$S$23),"")</f>
        <v/>
      </c>
      <c r="AQ61" s="3412">
        <f>AP61</f>
        <v/>
      </c>
      <c r="AR61" s="3412">
        <f>IFERROR(AQ61*(1),0)</f>
        <v/>
      </c>
      <c r="AS61" s="3412">
        <f>IFERROR(AR61*(1+AS$4),0)</f>
        <v/>
      </c>
      <c r="AT61" s="3412">
        <f>IFERROR(AS61*(1+AT$4),0)</f>
        <v/>
      </c>
      <c r="AU61" s="3412">
        <f>IFERROR(AT61*(1+AU$4),0)</f>
        <v/>
      </c>
      <c r="AV61" s="3412">
        <f>IFERROR(AU61*(1+AV$4),0)</f>
        <v/>
      </c>
      <c r="AW61" s="3412">
        <f>IFERROR(AV61*(1+AW$4),0)</f>
        <v/>
      </c>
      <c r="AX61" s="3412">
        <f>IFERROR(AW61*(1+AX$4),0)</f>
        <v/>
      </c>
      <c r="AY61" s="3412">
        <f>IFERROR(AX61*(1+AY$4),0)</f>
        <v/>
      </c>
      <c r="AZ61" s="3412">
        <f>IFERROR(AY61*(1+AZ$4),0)</f>
        <v/>
      </c>
      <c r="BA61" s="3412">
        <f>IFERROR(AZ61*(1+BA$4),0)</f>
        <v/>
      </c>
      <c r="BB61" s="3412">
        <f>IFERROR(BA61*(1+BB$4),0)</f>
        <v/>
      </c>
      <c r="BC61" s="3412">
        <f>IFERROR(BB61*(1+BC$4),0)</f>
        <v/>
      </c>
      <c r="BD61" s="3412">
        <f>IFERROR(BC61*(1+BD$4),0)</f>
        <v/>
      </c>
    </row>
    <row r="62" hidden="1" customFormat="1" s="600">
      <c r="E62" s="1057" t="n"/>
      <c r="F62" s="934" t="n"/>
      <c r="G62" s="934" t="n"/>
      <c r="H62" s="935" t="n"/>
      <c r="I62" s="936" t="n"/>
      <c r="J62" s="936" t="n"/>
      <c r="K62" s="943" t="n"/>
      <c r="L62" s="943" t="n"/>
      <c r="M62" s="937" t="n"/>
      <c r="N62" s="944" t="n"/>
      <c r="O62" s="944" t="n"/>
      <c r="P62" s="3424" t="n"/>
      <c r="Q62" s="3424" t="n"/>
      <c r="R62" s="3426" t="n"/>
      <c r="S62" s="936" t="n"/>
      <c r="T62" s="936" t="n"/>
      <c r="U62" s="963" t="n"/>
      <c r="V62" s="936" t="n"/>
      <c r="W62" s="936" t="n"/>
      <c r="X62" s="936" t="n"/>
      <c r="Y62" s="936" t="n"/>
      <c r="Z62" s="936" t="n"/>
      <c r="AC62" s="2249" t="n"/>
      <c r="AD62" s="2249" t="n"/>
      <c r="AF62" s="1217">
        <f>IF(H62="",0,H62)</f>
        <v/>
      </c>
      <c r="AG62" s="3411">
        <f>IFERROR(IF(H62="",0,M62*AF62),0)</f>
        <v/>
      </c>
      <c r="AH62" s="1219">
        <f>MAX($D$8:$D62)</f>
        <v/>
      </c>
      <c r="AI62" s="1220">
        <f>ISODD(MAX($D$8:$D62))</f>
        <v/>
      </c>
      <c r="AJ62" s="1220">
        <f>IF(OR($G61="VACANT",$G62="VACANT"),0,(AND($H62="",$N62="",$N61=""))*1)</f>
        <v/>
      </c>
      <c r="AK62" s="1220">
        <f>_xlfn.MAXIFS(H:H,AH:AH,AH62)</f>
        <v/>
      </c>
      <c r="AL62" s="1213">
        <f>INDEX($F:$F,MATCH(AH62,AH:AH,0))</f>
        <v/>
      </c>
      <c r="AM62" s="1220">
        <f>INDEX($G:$G,MATCH(AH62,AH:AH,0))</f>
        <v/>
      </c>
      <c r="AN62" s="1221">
        <f>INDEX($K:$K,MATCH(AH62,AH:AH,0))</f>
        <v/>
      </c>
      <c r="AO62" s="1221">
        <f>INDEX($L:$L,MATCH(AH62,AH:AH,0))</f>
        <v/>
      </c>
      <c r="AP62" s="3412">
        <f>IFERROR(_xlfn.XLOOKUP($AM62,'One-line RR'!$F$6:$F$23,'One-line RR'!$S$6:$S$23),"")</f>
        <v/>
      </c>
      <c r="AQ62" s="3412">
        <f>AP62</f>
        <v/>
      </c>
      <c r="AR62" s="3412">
        <f>IFERROR(AQ62*(1),0)</f>
        <v/>
      </c>
      <c r="AS62" s="3412">
        <f>IFERROR(AR62*(1+AS$4),0)</f>
        <v/>
      </c>
      <c r="AT62" s="3412">
        <f>IFERROR(AS62*(1+AT$4),0)</f>
        <v/>
      </c>
      <c r="AU62" s="3412">
        <f>IFERROR(AT62*(1+AU$4),0)</f>
        <v/>
      </c>
      <c r="AV62" s="3412">
        <f>IFERROR(AU62*(1+AV$4),0)</f>
        <v/>
      </c>
      <c r="AW62" s="3412">
        <f>IFERROR(AV62*(1+AW$4),0)</f>
        <v/>
      </c>
      <c r="AX62" s="3412">
        <f>IFERROR(AW62*(1+AX$4),0)</f>
        <v/>
      </c>
      <c r="AY62" s="3412">
        <f>IFERROR(AX62*(1+AY$4),0)</f>
        <v/>
      </c>
      <c r="AZ62" s="3412">
        <f>IFERROR(AY62*(1+AZ$4),0)</f>
        <v/>
      </c>
      <c r="BA62" s="3412">
        <f>IFERROR(AZ62*(1+BA$4),0)</f>
        <v/>
      </c>
      <c r="BB62" s="3412">
        <f>IFERROR(BA62*(1+BB$4),0)</f>
        <v/>
      </c>
      <c r="BC62" s="3412">
        <f>IFERROR(BB62*(1+BC$4),0)</f>
        <v/>
      </c>
      <c r="BD62" s="3412">
        <f>IFERROR(BC62*(1+BD$4),0)</f>
        <v/>
      </c>
    </row>
    <row r="63" customFormat="1" s="600">
      <c r="C63" s="946" t="inlineStr">
        <is>
          <t>Leased SF</t>
        </is>
      </c>
      <c r="D63" s="945" t="n"/>
      <c r="E63" s="945" t="n"/>
      <c r="F63" s="946" t="n"/>
      <c r="G63" s="947" t="n"/>
      <c r="H63" s="948">
        <f>SUMIFS($H$8:$H$60,$G$8:$G$60,"&lt;&gt;"&amp;"VACANT")</f>
        <v/>
      </c>
      <c r="I63" s="949" t="n"/>
      <c r="J63" s="950">
        <f>H63/$H$65</f>
        <v/>
      </c>
      <c r="K63" s="949" t="n"/>
      <c r="L63" s="3427" t="n"/>
      <c r="M63" s="952">
        <f>AG63/H63</f>
        <v/>
      </c>
      <c r="N63" s="953" t="n"/>
      <c r="O63" s="3427" t="n"/>
      <c r="P63" s="3428">
        <f>SUMIFS(P$8:P$60,$H$8:$H$60,"&lt;&gt;"&amp;"")</f>
        <v/>
      </c>
      <c r="Q63" s="3428">
        <f>SUMIFS(Q$8:Q$60,$H$8:$H$60,"&lt;&gt;"&amp;"")</f>
        <v/>
      </c>
      <c r="R63" s="3429">
        <f>Q63/H63</f>
        <v/>
      </c>
      <c r="S63" s="955" t="n"/>
      <c r="T63" s="955" t="n"/>
      <c r="U63" s="3430">
        <f>SUM(U8:U60)</f>
        <v/>
      </c>
      <c r="V63" s="3431">
        <f t="array" ref="V63">SUMPRODUCT(IF($G$8:$G$60&lt;&gt;"Vacant",1,0),$V$8:$V$60,$H$8:$H$60)/$H$63</f>
        <v/>
      </c>
      <c r="W63" s="955" t="n"/>
      <c r="X63" s="955" t="n"/>
      <c r="Y63" s="955" t="n"/>
      <c r="Z63" s="955" t="n"/>
      <c r="AD63" s="2249" t="n"/>
      <c r="AF63" s="940">
        <f>SUM(AF8:AF60)</f>
        <v/>
      </c>
      <c r="AG63" s="940">
        <f>SUM(AG8:AG60)</f>
        <v/>
      </c>
      <c r="AH63" s="940" t="n"/>
    </row>
    <row r="64" ht="14.1" customFormat="1" customHeight="1" s="600">
      <c r="C64" s="946" t="inlineStr">
        <is>
          <t>Vacant SF</t>
        </is>
      </c>
      <c r="D64" s="945" t="n"/>
      <c r="E64" s="945" t="n"/>
      <c r="F64" s="946" t="n"/>
      <c r="G64" s="947" t="n"/>
      <c r="H64" s="948">
        <f>SUMIFS($H$8:$H$60,$G$8:$G$60,"VACANT")</f>
        <v/>
      </c>
      <c r="I64" s="949" t="n"/>
      <c r="J64" s="950">
        <f>H64/$H$65</f>
        <v/>
      </c>
      <c r="K64" s="949" t="n"/>
      <c r="L64" s="953" t="n"/>
      <c r="M64" s="953" t="n"/>
      <c r="N64" s="953" t="n"/>
      <c r="O64" s="3432" t="n"/>
      <c r="P64" s="3432" t="n"/>
      <c r="Q64" s="3432" t="n"/>
      <c r="R64" s="957" t="n"/>
      <c r="S64" s="955" t="n"/>
      <c r="T64" s="955" t="n"/>
      <c r="U64" s="1879" t="n"/>
      <c r="V64" s="955" t="n"/>
      <c r="W64" s="955" t="n"/>
      <c r="X64" s="955" t="n"/>
      <c r="Y64" s="955" t="n"/>
      <c r="Z64" s="955" t="n"/>
      <c r="AD64" s="2249" t="n"/>
      <c r="AF64" s="940">
        <f>AG63/AF63</f>
        <v/>
      </c>
      <c r="AG64" s="3433" t="n"/>
      <c r="AH64" s="3433" t="n"/>
    </row>
    <row r="65" ht="14.1" customFormat="1" customHeight="1" s="600">
      <c r="C65" s="946" t="inlineStr">
        <is>
          <t>Total Building SF</t>
        </is>
      </c>
      <c r="D65" s="945" t="n"/>
      <c r="E65" s="945" t="n"/>
      <c r="F65" s="946" t="n"/>
      <c r="G65" s="947" t="n"/>
      <c r="H65" s="948">
        <f>SUM(H8:H60)</f>
        <v/>
      </c>
      <c r="I65" s="949" t="n"/>
      <c r="J65" s="950">
        <f>H65/$H$65</f>
        <v/>
      </c>
      <c r="K65" s="949" t="n"/>
      <c r="L65" s="953" t="n"/>
      <c r="M65" s="953" t="n"/>
      <c r="N65" s="953" t="n"/>
      <c r="O65" s="3432" t="n"/>
      <c r="P65" s="3432" t="n"/>
      <c r="Q65" s="3432" t="n"/>
      <c r="R65" s="957" t="n"/>
      <c r="S65" s="955" t="n"/>
      <c r="T65" s="955" t="n"/>
      <c r="U65" s="1879" t="n"/>
      <c r="V65" s="955" t="n"/>
      <c r="W65" s="955" t="n"/>
      <c r="X65" s="955" t="n"/>
      <c r="Y65" s="955" t="n"/>
      <c r="Z65" s="955" t="n"/>
      <c r="AD65" s="2249" t="n"/>
      <c r="AF65" s="940" t="n"/>
      <c r="AG65" s="3433" t="n"/>
      <c r="AH65" s="3433" t="n"/>
    </row>
    <row r="66" ht="11.1" customFormat="1" customHeight="1" s="600">
      <c r="F66" s="958" t="n"/>
      <c r="G66" s="959" t="n"/>
      <c r="H66" s="960" t="n"/>
      <c r="I66" s="943" t="n"/>
      <c r="J66" s="961">
        <f>H66/H67</f>
        <v/>
      </c>
      <c r="K66" s="943" t="n"/>
      <c r="L66" s="962" t="n"/>
      <c r="N66" s="962" t="n"/>
      <c r="O66" s="3426" t="n"/>
      <c r="P66" s="3426" t="n"/>
      <c r="Q66" s="3426" t="n"/>
      <c r="R66" s="963" t="n"/>
      <c r="S66" s="936" t="n"/>
      <c r="T66" s="936" t="n"/>
      <c r="U66" s="1878" t="n"/>
      <c r="V66" s="936" t="n"/>
      <c r="W66" s="936" t="n"/>
      <c r="X66" s="936" t="n"/>
      <c r="Y66" s="936" t="n"/>
      <c r="Z66" s="936" t="n"/>
      <c r="AD66" s="2249" t="n"/>
      <c r="AF66" s="940" t="n"/>
      <c r="AG66" s="3433" t="n"/>
      <c r="AH66" s="3433" t="n"/>
    </row>
    <row r="67" ht="11.1" customFormat="1" customHeight="1" s="600">
      <c r="F67" s="958" t="n"/>
      <c r="G67" s="959" t="n"/>
      <c r="H67" s="960" t="n"/>
      <c r="I67" s="943" t="n"/>
      <c r="J67" s="961">
        <f>H67/H67</f>
        <v/>
      </c>
      <c r="K67" s="943" t="n"/>
      <c r="L67" s="962" t="n"/>
      <c r="N67" s="962" t="n"/>
      <c r="O67" s="3426" t="n"/>
      <c r="P67" s="3426" t="n"/>
      <c r="Q67" s="3426" t="n"/>
      <c r="R67" s="963" t="n"/>
      <c r="S67" s="936" t="n"/>
      <c r="T67" s="936" t="n"/>
      <c r="U67" s="1878" t="n"/>
      <c r="V67" s="936" t="n"/>
      <c r="W67" s="936" t="n"/>
      <c r="X67" s="936" t="n"/>
      <c r="Y67" s="936" t="n"/>
      <c r="Z67" s="936" t="n"/>
      <c r="AD67" s="2249" t="n"/>
      <c r="AF67" s="940" t="n"/>
      <c r="AG67" s="3433" t="n"/>
      <c r="AH67" s="3433" t="n"/>
    </row>
    <row r="68" outlineLevel="1" ht="15" customFormat="1" customHeight="1" s="600">
      <c r="C68" s="789" t="inlineStr">
        <is>
          <t>Footnotes:</t>
        </is>
      </c>
      <c r="I68" s="943" t="n"/>
      <c r="J68" s="961" t="n"/>
      <c r="K68" s="943" t="n"/>
      <c r="L68" s="962" t="n"/>
      <c r="M68" s="962" t="n"/>
      <c r="N68" s="962" t="n"/>
      <c r="O68" s="3426" t="n"/>
      <c r="P68" s="3426" t="n"/>
      <c r="Q68" s="3426" t="n"/>
      <c r="R68" s="963" t="n"/>
      <c r="S68" s="936" t="n"/>
      <c r="T68" s="936" t="n"/>
      <c r="U68" s="936" t="n"/>
      <c r="V68" s="936" t="n"/>
      <c r="W68" s="936" t="n"/>
      <c r="X68" s="936" t="n"/>
      <c r="Y68" s="936" t="n"/>
      <c r="Z68" s="936" t="n"/>
      <c r="AD68" s="2249" t="n"/>
      <c r="AF68" s="940" t="n"/>
      <c r="AG68" s="3433" t="n"/>
      <c r="AH68" s="3433" t="n"/>
    </row>
    <row r="69" outlineLevel="1" ht="15" customFormat="1" customHeight="1" s="600">
      <c r="C69" s="2411" t="n"/>
      <c r="D69" s="2031" t="n"/>
      <c r="F69" s="613" t="inlineStr">
        <is>
          <t>1. No Suite numbers provided</t>
        </is>
      </c>
      <c r="H69" s="960" t="n"/>
      <c r="I69" s="961" t="n"/>
      <c r="J69" s="943" t="n"/>
      <c r="K69" s="962" t="n"/>
      <c r="L69" s="962" t="n"/>
      <c r="M69" s="962" t="n"/>
      <c r="N69" s="3426" t="n"/>
      <c r="O69" s="3426" t="n"/>
      <c r="P69" s="3426" t="n"/>
      <c r="Q69" s="963" t="n"/>
      <c r="R69" s="936" t="n"/>
      <c r="S69" s="936" t="n"/>
      <c r="T69" s="936" t="n"/>
      <c r="U69" s="936" t="n"/>
      <c r="V69" s="936" t="n"/>
      <c r="W69" s="936" t="n"/>
      <c r="X69" s="936" t="n"/>
      <c r="Y69" s="936" t="n"/>
      <c r="Z69" s="936" t="n"/>
      <c r="AD69" s="2249" t="n"/>
      <c r="AF69" s="940" t="n"/>
      <c r="AG69" s="3433" t="n"/>
      <c r="AH69" s="3433" t="n"/>
    </row>
    <row r="70" outlineLevel="1" ht="15" customFormat="1" customHeight="1" s="600">
      <c r="C70" s="2411" t="n"/>
      <c r="D70" s="613" t="n"/>
      <c r="F70" s="2244" t="n"/>
      <c r="H70" s="960" t="n"/>
      <c r="I70" s="961" t="n"/>
      <c r="J70" s="943" t="n"/>
      <c r="K70" s="962" t="n"/>
      <c r="L70" s="962" t="n"/>
      <c r="M70" s="962" t="n"/>
      <c r="N70" s="3426" t="n"/>
      <c r="O70" s="3426" t="n"/>
      <c r="P70" s="3426" t="n"/>
      <c r="Q70" s="963" t="n"/>
      <c r="R70" s="936" t="n"/>
      <c r="S70" s="936" t="n"/>
      <c r="T70" s="936" t="n"/>
      <c r="U70" s="936" t="n"/>
      <c r="V70" s="936" t="n"/>
      <c r="W70" s="936" t="n"/>
      <c r="X70" s="936" t="n"/>
      <c r="Y70" s="936" t="n"/>
      <c r="Z70" s="936" t="n"/>
      <c r="AD70" s="2249" t="n"/>
      <c r="AF70" s="940" t="n"/>
      <c r="AG70" s="3433" t="n"/>
      <c r="AH70" s="3433" t="n"/>
    </row>
    <row r="71" outlineLevel="1" ht="15" customFormat="1" customHeight="1" s="600">
      <c r="C71" s="2411" t="n"/>
      <c r="D71" s="2031" t="n"/>
      <c r="H71" s="960" t="n"/>
      <c r="I71" s="961" t="n"/>
      <c r="J71" s="943" t="n"/>
      <c r="K71" s="962" t="n"/>
      <c r="L71" s="962" t="n"/>
      <c r="M71" s="962" t="n"/>
      <c r="N71" s="3426" t="n"/>
      <c r="O71" s="3426" t="n"/>
      <c r="P71" s="3426" t="n"/>
      <c r="Q71" s="963" t="n"/>
      <c r="R71" s="936" t="n"/>
      <c r="S71" s="936" t="n"/>
      <c r="T71" s="936" t="n"/>
      <c r="U71" s="936" t="n"/>
      <c r="V71" s="936" t="n"/>
      <c r="W71" s="936" t="n"/>
      <c r="X71" s="936" t="n"/>
      <c r="Y71" s="936" t="n"/>
      <c r="Z71" s="936" t="n"/>
      <c r="AD71" s="2249" t="n"/>
      <c r="AF71" s="940" t="n"/>
      <c r="AG71" s="3433" t="n"/>
      <c r="AH71" s="3433" t="n"/>
    </row>
    <row r="72" outlineLevel="1" ht="15" customFormat="1" customHeight="1" s="600">
      <c r="C72" s="2411" t="n"/>
      <c r="D72" s="2031" t="n"/>
      <c r="H72" s="960" t="n"/>
      <c r="I72" s="961" t="n"/>
      <c r="J72" s="943" t="n"/>
      <c r="K72" s="962" t="n"/>
      <c r="L72" s="962" t="n"/>
      <c r="M72" s="962" t="n"/>
      <c r="N72" s="3426" t="n"/>
      <c r="O72" s="3426" t="n"/>
      <c r="P72" s="3426" t="n"/>
      <c r="Q72" s="963" t="n"/>
      <c r="R72" s="936" t="n"/>
      <c r="S72" s="936" t="n"/>
      <c r="T72" s="936" t="n"/>
      <c r="U72" s="936" t="n"/>
      <c r="V72" s="936" t="n"/>
      <c r="W72" s="936" t="n"/>
      <c r="X72" s="936" t="n"/>
      <c r="Y72" s="936" t="n"/>
      <c r="Z72" s="936" t="n"/>
      <c r="AD72" s="2249" t="n"/>
      <c r="AF72" s="940" t="n"/>
      <c r="AG72" s="3433" t="n"/>
      <c r="AH72" s="3433" t="n"/>
    </row>
    <row r="73" outlineLevel="1" ht="15" customFormat="1" customHeight="1" s="600">
      <c r="C73" s="613" t="n"/>
      <c r="D73" s="2031" t="n"/>
      <c r="H73" s="960" t="n"/>
      <c r="I73" s="961" t="n"/>
      <c r="J73" s="943" t="n"/>
      <c r="K73" s="962" t="n"/>
      <c r="L73" s="962" t="n"/>
      <c r="M73" s="962" t="n"/>
      <c r="N73" s="3426" t="n"/>
      <c r="O73" s="3426" t="n"/>
      <c r="P73" s="3426" t="n"/>
      <c r="Q73" s="963" t="n"/>
      <c r="R73" s="936" t="n"/>
      <c r="S73" s="936" t="n"/>
      <c r="T73" s="936" t="n"/>
      <c r="U73" s="936" t="n"/>
      <c r="V73" s="936" t="n"/>
      <c r="W73" s="936" t="n"/>
      <c r="X73" s="936" t="n"/>
      <c r="Y73" s="936" t="n"/>
      <c r="Z73" s="936" t="n"/>
      <c r="AD73" s="2249" t="n"/>
      <c r="AF73" s="940" t="n"/>
      <c r="AG73" s="3433" t="n"/>
      <c r="AH73" s="3433" t="n"/>
    </row>
    <row r="74" outlineLevel="1" ht="15" customFormat="1" customHeight="1" s="600">
      <c r="B74" s="613" t="n"/>
      <c r="D74" s="2031" t="n"/>
      <c r="H74" s="960" t="n"/>
      <c r="I74" s="961" t="n"/>
      <c r="J74" s="943" t="n"/>
      <c r="K74" s="962" t="n"/>
      <c r="L74" s="962" t="n"/>
      <c r="M74" s="962" t="n"/>
      <c r="N74" s="3426" t="n"/>
      <c r="O74" s="3426" t="n"/>
      <c r="P74" s="3426" t="n"/>
      <c r="Q74" s="963" t="n"/>
      <c r="R74" s="936" t="n"/>
      <c r="S74" s="936" t="n"/>
      <c r="T74" s="936" t="n"/>
      <c r="U74" s="936" t="n"/>
      <c r="V74" s="936" t="n"/>
      <c r="W74" s="936" t="n"/>
      <c r="X74" s="936" t="n"/>
      <c r="Y74" s="936" t="n"/>
      <c r="Z74" s="936" t="n"/>
      <c r="AD74" s="2249" t="n"/>
      <c r="AF74" s="940" t="n"/>
      <c r="AG74" s="3433" t="n"/>
      <c r="AH74" s="3433" t="n"/>
    </row>
    <row r="75" outlineLevel="1" ht="15" customFormat="1" customHeight="1" s="600">
      <c r="B75" s="613" t="n"/>
      <c r="D75" s="2498" t="n"/>
      <c r="E75" s="1934" t="n"/>
      <c r="F75" s="1934" t="n"/>
      <c r="G75" s="959" t="n"/>
      <c r="H75" s="960" t="n"/>
      <c r="I75" s="943" t="n"/>
      <c r="J75" s="961" t="n"/>
      <c r="K75" s="943" t="n"/>
      <c r="L75" s="962" t="n"/>
      <c r="M75" s="962" t="n"/>
      <c r="N75" s="962" t="n"/>
      <c r="O75" s="3426" t="n"/>
      <c r="P75" s="3426" t="n"/>
      <c r="Q75" s="3426" t="n"/>
      <c r="R75" s="963" t="n"/>
      <c r="S75" s="936" t="n"/>
      <c r="T75" s="936" t="n"/>
      <c r="U75" s="936" t="n"/>
      <c r="V75" s="936" t="n"/>
      <c r="W75" s="936" t="n"/>
      <c r="X75" s="936" t="n"/>
      <c r="Y75" s="936" t="n"/>
      <c r="Z75" s="936" t="n"/>
      <c r="AD75" s="2249" t="n"/>
      <c r="AF75" s="940" t="n"/>
      <c r="AG75" s="3433" t="n"/>
      <c r="AH75" s="3433" t="n"/>
    </row>
    <row r="76" outlineLevel="1" ht="4.35" customFormat="1" customHeight="1" s="600">
      <c r="F76" s="958" t="n"/>
      <c r="G76" s="959" t="n"/>
      <c r="H76" s="960" t="n"/>
      <c r="I76" s="943" t="n"/>
      <c r="J76" s="961" t="n"/>
      <c r="K76" s="943" t="n"/>
      <c r="L76" s="962" t="n"/>
      <c r="M76" s="962" t="n"/>
      <c r="N76" s="962" t="n"/>
      <c r="O76" s="3426" t="n"/>
      <c r="P76" s="3426" t="n"/>
      <c r="Q76" s="3426" t="n"/>
      <c r="R76" s="963" t="n"/>
      <c r="S76" s="936" t="n"/>
      <c r="T76" s="936" t="n"/>
      <c r="V76" s="936" t="n"/>
      <c r="W76" s="936" t="n"/>
      <c r="X76" s="936" t="n"/>
      <c r="Y76" s="936" t="n"/>
      <c r="Z76" s="936" t="n"/>
      <c r="AD76" s="2249" t="n"/>
      <c r="AF76" s="940" t="n"/>
      <c r="AG76" s="3433" t="n"/>
      <c r="AH76" s="3433" t="n"/>
    </row>
    <row r="77" ht="7.35" customHeight="1" s="2885">
      <c r="AD77" s="2245" t="n"/>
      <c r="AF77" s="964" t="n"/>
      <c r="AG77" s="3434" t="n"/>
      <c r="AH77" s="3434" t="n"/>
    </row>
    <row r="78">
      <c r="H78" s="1068">
        <f>H63='Tenant Rent Roll'!F17-'Lease Summary Report'!B48</f>
        <v/>
      </c>
      <c r="I78" s="1067" t="n"/>
      <c r="J78" s="2412" t="n"/>
      <c r="P78" s="3435">
        <f>ROUND(P63,-1)=ROUND('Lease Summary Report'!D58,-1)</f>
        <v/>
      </c>
      <c r="Q78" s="3435">
        <f>ROUND(Q63,-1)=ROUND(SUM('Lease Summary Report'!D57),-1)</f>
        <v/>
      </c>
      <c r="R78" s="1067" t="n"/>
      <c r="U78" s="3436">
        <f>ROUND(U63,-1)=ROUND('Tenant Rent Roll'!P17-'Tenant Rent Roll'!P15,-1)</f>
        <v/>
      </c>
      <c r="V78" s="1067" t="n"/>
      <c r="AD78" s="2245" t="n"/>
      <c r="AF78" s="964" t="n"/>
      <c r="AG78" s="3434" t="n"/>
      <c r="AH78" s="3434" t="n"/>
    </row>
    <row r="79">
      <c r="H79" s="515">
        <f>H64='Lease Summary Report'!B48</f>
        <v/>
      </c>
      <c r="I79" s="1069" t="n"/>
      <c r="J79" s="1067" t="n"/>
      <c r="P79" s="1067" t="n"/>
      <c r="Q79" s="1067" t="n"/>
      <c r="R79" s="1930" t="n"/>
      <c r="U79" s="1881" t="n"/>
      <c r="V79" s="1069" t="n"/>
      <c r="AD79" s="2245" t="n"/>
      <c r="AF79" s="964" t="n"/>
      <c r="AG79" s="3434" t="n"/>
      <c r="AH79" s="3434" t="n"/>
    </row>
    <row r="80" ht="12" customHeight="1" s="2885">
      <c r="H80" s="1068">
        <f>H65='Tenant Rent Roll'!F17</f>
        <v/>
      </c>
      <c r="I80" s="1069" t="n"/>
      <c r="J80" s="1067" t="n"/>
      <c r="P80" s="3435" t="n"/>
      <c r="Q80" s="1069" t="n"/>
      <c r="U80" s="3436" t="n"/>
      <c r="V80" s="1069" t="n"/>
      <c r="AD80" s="2245" t="n"/>
      <c r="AF80" s="964" t="n"/>
      <c r="AG80" s="3434" t="n"/>
      <c r="AH80" s="3434" t="n"/>
    </row>
    <row r="81">
      <c r="G81" s="1166" t="n"/>
      <c r="P81" s="1056" t="n"/>
      <c r="Q81" s="3210" t="n"/>
      <c r="AD81" s="2245" t="n"/>
      <c r="AF81" s="964" t="n"/>
      <c r="AG81" s="3434" t="n"/>
      <c r="AH81" s="3434" t="n"/>
    </row>
    <row r="82">
      <c r="G82" s="1070" t="n"/>
      <c r="H82" s="1067" t="n"/>
      <c r="Q82" s="3210" t="n"/>
      <c r="AD82" s="2245" t="n"/>
      <c r="AF82" s="964" t="n"/>
      <c r="AG82" s="3434" t="n"/>
      <c r="AH82" s="3434" t="n"/>
    </row>
    <row r="83">
      <c r="G83" s="1070" t="n"/>
      <c r="H83" s="1067" t="n"/>
      <c r="AD83" s="2245" t="n"/>
      <c r="AF83" s="964" t="n"/>
      <c r="AG83" s="3434" t="n"/>
      <c r="AH83" s="3434" t="n"/>
    </row>
    <row r="84">
      <c r="G84" s="1070" t="n"/>
      <c r="H84" s="1067" t="n"/>
      <c r="AD84" s="2245" t="n"/>
      <c r="AF84" s="964" t="n"/>
      <c r="AG84" s="3434" t="n"/>
      <c r="AH84" s="3434" t="n"/>
    </row>
    <row r="85">
      <c r="F85" s="1603" t="n"/>
      <c r="AD85" s="2245" t="n"/>
      <c r="AF85" s="964" t="n"/>
      <c r="AG85" s="3434" t="n"/>
      <c r="AH85" s="3434" t="n"/>
    </row>
    <row r="86" outlineLevel="1" s="2885">
      <c r="D86" s="2499" t="n"/>
      <c r="E86" s="2499" t="n"/>
      <c r="F86" s="2040" t="n"/>
      <c r="H86" s="1591" t="n"/>
      <c r="I86" s="2499" t="n"/>
      <c r="J86" s="2499" t="n"/>
      <c r="K86" s="1249" t="n"/>
      <c r="P86" s="1591" t="n"/>
      <c r="AD86" s="2245" t="n"/>
      <c r="AF86" s="964" t="n"/>
      <c r="AG86" s="3434" t="n"/>
      <c r="AH86" s="3434" t="n"/>
    </row>
    <row r="87" outlineLevel="1" s="2885">
      <c r="AD87" s="2245" t="n"/>
      <c r="AF87" s="964" t="n"/>
      <c r="AG87" s="3434" t="n"/>
      <c r="AH87" s="3434" t="n"/>
    </row>
    <row r="88" outlineLevel="1" s="2885">
      <c r="H88" s="1269" t="n"/>
      <c r="K88" s="1249" t="n"/>
      <c r="P88" s="1269" t="n"/>
      <c r="AD88" s="2245" t="n"/>
      <c r="AF88" s="964" t="n"/>
      <c r="AG88" s="3434" t="n"/>
      <c r="AH88" s="3434" t="n"/>
    </row>
    <row r="89" outlineLevel="1" s="2885">
      <c r="H89" s="1269" t="n"/>
      <c r="P89" s="1269" t="n"/>
      <c r="AD89" s="2245" t="n"/>
      <c r="AF89" s="964" t="n"/>
      <c r="AG89" s="3434" t="n"/>
      <c r="AH89" s="3434" t="n"/>
    </row>
    <row r="90" outlineLevel="1" s="2885">
      <c r="D90" s="2500" t="n"/>
      <c r="E90" s="2500" t="n"/>
      <c r="H90" s="1269" t="n"/>
      <c r="I90" s="2500" t="n"/>
      <c r="J90" s="2500" t="n"/>
      <c r="K90" s="1249" t="n"/>
      <c r="P90" s="1269" t="n"/>
      <c r="AD90" s="2245" t="n"/>
      <c r="AF90" s="964" t="n"/>
      <c r="AG90" s="3434" t="n"/>
      <c r="AH90" s="3434" t="n"/>
    </row>
    <row r="91" outlineLevel="1" s="2885">
      <c r="AD91" s="2245" t="n"/>
      <c r="AF91" s="964" t="n"/>
      <c r="AG91" s="3434" t="n"/>
      <c r="AH91" s="3434" t="n"/>
    </row>
    <row r="92">
      <c r="AD92" s="2245" t="n"/>
      <c r="AF92" s="964" t="n"/>
      <c r="AG92" s="3434" t="n"/>
      <c r="AH92" s="3434" t="n"/>
    </row>
    <row r="93">
      <c r="AD93" s="2245" t="n"/>
      <c r="AF93" s="964" t="n"/>
      <c r="AG93" s="3434" t="n"/>
      <c r="AH93" s="3434" t="n"/>
    </row>
    <row r="94">
      <c r="AD94" s="2245" t="n"/>
      <c r="AF94" s="964" t="n"/>
      <c r="AG94" s="3434" t="n"/>
      <c r="AH94" s="3434" t="n"/>
    </row>
    <row r="95">
      <c r="AD95" s="2245" t="n"/>
      <c r="AF95" s="964" t="n"/>
      <c r="AG95" s="3434" t="n"/>
      <c r="AH95" s="3434" t="n"/>
    </row>
    <row r="96">
      <c r="AD96" s="2245" t="n"/>
      <c r="AF96" s="964" t="n"/>
      <c r="AG96" s="3434" t="n"/>
      <c r="AH96" s="3434" t="n"/>
    </row>
    <row r="97">
      <c r="AD97" s="2245" t="n"/>
      <c r="AF97" s="964" t="n"/>
      <c r="AG97" s="3434" t="n"/>
      <c r="AH97" s="3434" t="n"/>
    </row>
    <row r="98">
      <c r="AD98" s="2245" t="n"/>
      <c r="AF98" s="964" t="n"/>
      <c r="AG98" s="3434" t="n"/>
      <c r="AH98" s="3434" t="n"/>
    </row>
    <row r="99">
      <c r="AD99" s="2245" t="n"/>
      <c r="AF99" s="964" t="n"/>
      <c r="AG99" s="3434" t="n"/>
      <c r="AH99" s="3434" t="n"/>
    </row>
    <row r="100">
      <c r="AD100" s="2245" t="n"/>
      <c r="AF100" s="964" t="n"/>
      <c r="AG100" s="3434" t="n"/>
      <c r="AH100" s="3434" t="n"/>
    </row>
    <row r="101">
      <c r="AD101" s="2245" t="n"/>
      <c r="AF101" s="964" t="n"/>
      <c r="AG101" s="3434" t="n"/>
      <c r="AH101" s="3434" t="n"/>
    </row>
    <row r="102">
      <c r="AD102" s="2245" t="n"/>
      <c r="AF102" s="964" t="n"/>
      <c r="AG102" s="3434" t="n"/>
      <c r="AH102" s="3434" t="n"/>
    </row>
    <row r="103">
      <c r="AD103" s="2245" t="n"/>
      <c r="AF103" s="964" t="n"/>
      <c r="AG103" s="3434" t="n"/>
      <c r="AH103" s="3434" t="n"/>
    </row>
    <row r="104">
      <c r="AD104" s="2245" t="n"/>
      <c r="AF104" s="964" t="n"/>
      <c r="AG104" s="3434" t="n"/>
      <c r="AH104" s="3434" t="n"/>
    </row>
    <row r="105">
      <c r="AD105" s="2245" t="n"/>
      <c r="AF105" s="964" t="n"/>
      <c r="AG105" s="3434" t="n"/>
      <c r="AH105" s="3434" t="n"/>
    </row>
    <row r="106">
      <c r="AD106" s="2245" t="n"/>
      <c r="AF106" s="964" t="n"/>
      <c r="AG106" s="3434" t="n"/>
      <c r="AH106" s="3434" t="n"/>
    </row>
    <row r="107">
      <c r="AD107" s="2245" t="n"/>
      <c r="AF107" s="964" t="n"/>
      <c r="AG107" s="3434" t="n"/>
      <c r="AH107" s="3434" t="n"/>
    </row>
    <row r="108">
      <c r="AD108" s="2245" t="n"/>
      <c r="AF108" s="964" t="n"/>
      <c r="AG108" s="3434" t="n"/>
      <c r="AH108" s="3434" t="n"/>
    </row>
    <row r="109">
      <c r="AD109" s="2245" t="n"/>
      <c r="AF109" s="964" t="n"/>
      <c r="AG109" s="3434" t="n"/>
      <c r="AH109" s="3434" t="n"/>
    </row>
    <row r="110">
      <c r="AD110" s="2245" t="n"/>
      <c r="AF110" s="964" t="n"/>
      <c r="AG110" s="3434" t="n"/>
      <c r="AH110" s="3434" t="n"/>
    </row>
    <row r="111">
      <c r="AD111" s="2245" t="n"/>
      <c r="AF111" s="964" t="n"/>
      <c r="AG111" s="3434" t="n"/>
      <c r="AH111" s="3434" t="n"/>
    </row>
    <row r="112">
      <c r="AD112" s="2245" t="n"/>
      <c r="AF112" s="964" t="n"/>
      <c r="AG112" s="3434" t="n"/>
      <c r="AH112" s="3434" t="n"/>
    </row>
    <row r="113">
      <c r="AD113" s="2245" t="n"/>
      <c r="AF113" s="964" t="n"/>
      <c r="AG113" s="3434" t="n"/>
      <c r="AH113" s="3434" t="n"/>
    </row>
    <row r="114">
      <c r="AD114" s="2245" t="n"/>
      <c r="AF114" s="964" t="n"/>
      <c r="AG114" s="3434" t="n"/>
      <c r="AH114" s="3434" t="n"/>
    </row>
    <row r="115">
      <c r="AD115" s="2245" t="n"/>
      <c r="AF115" s="964" t="n"/>
      <c r="AG115" s="3434" t="n"/>
      <c r="AH115" s="3434" t="n"/>
    </row>
    <row r="116">
      <c r="AD116" s="2245" t="n"/>
      <c r="AF116" s="964" t="n"/>
      <c r="AG116" s="3434" t="n"/>
      <c r="AH116" s="3434" t="n"/>
    </row>
    <row r="117">
      <c r="AD117" s="2245" t="n"/>
      <c r="AF117" s="964" t="n"/>
      <c r="AG117" s="3434" t="n"/>
      <c r="AH117" s="3434" t="n"/>
    </row>
    <row r="118">
      <c r="AD118" s="2245" t="n"/>
      <c r="AF118" s="964" t="n"/>
      <c r="AG118" s="3434" t="n"/>
      <c r="AH118" s="3434" t="n"/>
    </row>
    <row r="119">
      <c r="AD119" s="2245" t="n"/>
      <c r="AF119" s="964" t="n"/>
      <c r="AG119" s="3434" t="n"/>
      <c r="AH119" s="3434" t="n"/>
    </row>
    <row r="120">
      <c r="AD120" s="2245" t="n"/>
      <c r="AF120" s="964" t="n"/>
      <c r="AG120" s="3434" t="n"/>
      <c r="AH120" s="3434" t="n"/>
    </row>
    <row r="121">
      <c r="AD121" s="2245" t="n"/>
      <c r="AF121" s="964" t="n"/>
      <c r="AG121" s="3434" t="n"/>
      <c r="AH121" s="3434" t="n"/>
    </row>
    <row r="122">
      <c r="AD122" s="2245" t="n"/>
      <c r="AF122" s="964" t="n"/>
      <c r="AG122" s="3434" t="n"/>
      <c r="AH122" s="3434" t="n"/>
    </row>
    <row r="123">
      <c r="AD123" s="2245" t="n"/>
      <c r="AF123" s="964" t="n"/>
      <c r="AG123" s="3434" t="n"/>
      <c r="AH123" s="3434" t="n"/>
    </row>
    <row r="124">
      <c r="AD124" s="2245" t="n"/>
      <c r="AF124" s="964" t="n"/>
      <c r="AG124" s="3434" t="n"/>
      <c r="AH124" s="3434" t="n"/>
    </row>
    <row r="125">
      <c r="AD125" s="2245" t="n"/>
      <c r="AF125" s="964" t="n"/>
      <c r="AG125" s="3434" t="n"/>
      <c r="AH125" s="3434" t="n"/>
    </row>
    <row r="126">
      <c r="AD126" s="2245" t="n"/>
      <c r="AF126" s="964" t="n"/>
      <c r="AG126" s="3434" t="n"/>
      <c r="AH126" s="3434" t="n"/>
    </row>
    <row r="127">
      <c r="AD127" s="2245" t="n"/>
      <c r="AF127" s="964" t="n"/>
      <c r="AG127" s="3434" t="n"/>
      <c r="AH127" s="3434" t="n"/>
    </row>
    <row r="128">
      <c r="AD128" s="2245" t="n"/>
      <c r="AF128" s="964" t="n"/>
      <c r="AG128" s="3434" t="n"/>
      <c r="AH128" s="3434" t="n"/>
    </row>
    <row r="129">
      <c r="AD129" s="2245" t="n"/>
      <c r="AF129" s="964" t="n"/>
      <c r="AG129" s="3434" t="n"/>
      <c r="AH129" s="3434" t="n"/>
    </row>
    <row r="130">
      <c r="AD130" s="2245" t="n"/>
      <c r="AF130" s="964" t="n"/>
      <c r="AG130" s="3434" t="n"/>
      <c r="AH130" s="3434" t="n"/>
    </row>
    <row r="131">
      <c r="AD131" s="2245" t="n"/>
      <c r="AF131" s="964" t="n"/>
      <c r="AG131" s="3434" t="n"/>
      <c r="AH131" s="3434" t="n"/>
    </row>
    <row r="132">
      <c r="AD132" s="2245" t="n"/>
      <c r="AF132" s="964" t="n"/>
      <c r="AG132" s="3434" t="n"/>
      <c r="AH132" s="3434" t="n"/>
    </row>
    <row r="133">
      <c r="AD133" s="2245" t="n"/>
      <c r="AF133" s="964" t="n"/>
      <c r="AG133" s="3434" t="n"/>
      <c r="AH133" s="3434" t="n"/>
    </row>
    <row r="134">
      <c r="AD134" s="2245" t="n"/>
      <c r="AF134" s="964" t="n"/>
      <c r="AG134" s="3434" t="n"/>
      <c r="AH134" s="3434" t="n"/>
    </row>
    <row r="135">
      <c r="AD135" s="2245" t="n"/>
      <c r="AF135" s="964" t="n"/>
      <c r="AG135" s="3434" t="n"/>
      <c r="AH135" s="3434" t="n"/>
    </row>
    <row r="136">
      <c r="AD136" s="2245" t="n"/>
      <c r="AF136" s="964" t="n"/>
      <c r="AG136" s="3434" t="n"/>
      <c r="AH136" s="3434" t="n"/>
    </row>
    <row r="137">
      <c r="AD137" s="2245" t="n"/>
      <c r="AF137" s="964" t="n"/>
      <c r="AG137" s="3434" t="n"/>
      <c r="AH137" s="3434" t="n"/>
    </row>
    <row r="138">
      <c r="AD138" s="2245" t="n"/>
      <c r="AF138" s="964" t="n"/>
      <c r="AG138" s="3434" t="n"/>
      <c r="AH138" s="3434" t="n"/>
    </row>
    <row r="139">
      <c r="AD139" s="2245" t="n"/>
      <c r="AF139" s="964" t="n"/>
      <c r="AG139" s="3434" t="n"/>
      <c r="AH139" s="3434" t="n"/>
    </row>
    <row r="140">
      <c r="AD140" s="2245" t="n"/>
      <c r="AF140" s="964" t="n"/>
      <c r="AG140" s="3434" t="n"/>
      <c r="AH140" s="3434" t="n"/>
    </row>
    <row r="141">
      <c r="AD141" s="2245" t="n"/>
      <c r="AF141" s="964" t="n"/>
      <c r="AG141" s="3434" t="n"/>
      <c r="AH141" s="3434" t="n"/>
    </row>
    <row r="142">
      <c r="AD142" s="2245" t="n"/>
      <c r="AF142" s="964" t="n"/>
      <c r="AG142" s="3434" t="n"/>
      <c r="AH142" s="3434" t="n"/>
    </row>
    <row r="143">
      <c r="AD143" s="2245" t="n"/>
      <c r="AF143" s="964" t="n"/>
      <c r="AG143" s="3434" t="n"/>
      <c r="AH143" s="3434" t="n"/>
    </row>
    <row r="144">
      <c r="AD144" s="2245" t="n"/>
      <c r="AF144" s="964" t="n"/>
      <c r="AG144" s="3434" t="n"/>
      <c r="AH144" s="3434" t="n"/>
    </row>
    <row r="145">
      <c r="AD145" s="2245" t="n"/>
      <c r="AF145" s="964" t="n"/>
      <c r="AG145" s="3434" t="n"/>
      <c r="AH145" s="3434" t="n"/>
    </row>
    <row r="146">
      <c r="AD146" s="2245" t="n"/>
      <c r="AF146" s="964" t="n"/>
      <c r="AG146" s="3434" t="n"/>
      <c r="AH146" s="3434" t="n"/>
    </row>
    <row r="147">
      <c r="AD147" s="2245" t="n"/>
      <c r="AF147" s="964" t="n"/>
      <c r="AG147" s="3434" t="n"/>
      <c r="AH147" s="3434" t="n"/>
    </row>
    <row r="148">
      <c r="AD148" s="2245" t="n"/>
      <c r="AF148" s="964" t="n"/>
      <c r="AG148" s="3434" t="n"/>
      <c r="AH148" s="3434" t="n"/>
    </row>
    <row r="149">
      <c r="AD149" s="2245" t="n"/>
      <c r="AF149" s="964" t="n"/>
      <c r="AG149" s="3434" t="n"/>
      <c r="AH149" s="3434" t="n"/>
    </row>
    <row r="150">
      <c r="AD150" s="2245" t="n"/>
      <c r="AF150" s="964" t="n"/>
      <c r="AG150" s="3434" t="n"/>
      <c r="AH150" s="3434" t="n"/>
    </row>
    <row r="151">
      <c r="AD151" s="2245" t="n"/>
      <c r="AF151" s="964" t="n"/>
      <c r="AG151" s="3434" t="n"/>
      <c r="AH151" s="3434" t="n"/>
    </row>
    <row r="152">
      <c r="AD152" s="2245" t="n"/>
      <c r="AF152" s="964" t="n"/>
      <c r="AG152" s="3434" t="n"/>
      <c r="AH152" s="3434" t="n"/>
    </row>
    <row r="153">
      <c r="AD153" s="2245" t="n"/>
      <c r="AF153" s="964" t="n"/>
      <c r="AG153" s="3434" t="n"/>
      <c r="AH153" s="3434" t="n"/>
    </row>
    <row r="154">
      <c r="AF154" s="964" t="n"/>
      <c r="AG154" s="3434" t="n"/>
      <c r="AH154" s="3434" t="n"/>
    </row>
    <row r="155">
      <c r="AF155" s="964" t="n"/>
      <c r="AG155" s="3434" t="n"/>
      <c r="AH155" s="3434" t="n"/>
    </row>
    <row r="156">
      <c r="AF156" s="964" t="n"/>
      <c r="AG156" s="3434" t="n"/>
      <c r="AH156" s="3434" t="n"/>
    </row>
    <row r="157">
      <c r="AF157" s="964" t="n"/>
      <c r="AG157" s="3434" t="n"/>
      <c r="AH157" s="3434" t="n"/>
    </row>
    <row r="158">
      <c r="AF158" s="964" t="n"/>
      <c r="AG158" s="3434" t="n"/>
      <c r="AH158" s="3434" t="n"/>
    </row>
    <row r="159">
      <c r="AF159" s="964" t="n"/>
      <c r="AG159" s="3434" t="n"/>
      <c r="AH159" s="3434" t="n"/>
    </row>
    <row r="160">
      <c r="AF160" s="964" t="n"/>
      <c r="AG160" s="3434" t="n"/>
      <c r="AH160" s="3434" t="n"/>
    </row>
    <row r="161">
      <c r="AF161" s="964" t="n"/>
      <c r="AG161" s="3434" t="n"/>
      <c r="AH161" s="3434" t="n"/>
    </row>
    <row r="162">
      <c r="AF162" s="964" t="n"/>
      <c r="AG162" s="3434" t="n"/>
      <c r="AH162" s="3434" t="n"/>
    </row>
    <row r="163">
      <c r="AF163" s="964" t="n"/>
      <c r="AG163" s="3434" t="n"/>
      <c r="AH163" s="3434" t="n"/>
    </row>
    <row r="164">
      <c r="AF164" s="964" t="n"/>
      <c r="AG164" s="3434" t="n"/>
      <c r="AH164" s="3434" t="n"/>
    </row>
    <row r="165">
      <c r="AF165" s="964" t="n"/>
      <c r="AG165" s="3434" t="n"/>
      <c r="AH165" s="3434" t="n"/>
    </row>
    <row r="166">
      <c r="AF166" s="964" t="n"/>
      <c r="AG166" s="3434" t="n"/>
      <c r="AH166" s="3434" t="n"/>
    </row>
    <row r="167">
      <c r="AF167" s="964" t="n"/>
      <c r="AG167" s="3434" t="n"/>
      <c r="AH167" s="3434" t="n"/>
    </row>
    <row r="168">
      <c r="AF168" s="964" t="n"/>
      <c r="AG168" s="3434" t="n"/>
      <c r="AH168" s="3434" t="n"/>
    </row>
    <row r="169">
      <c r="AF169" s="964" t="n"/>
      <c r="AG169" s="3434" t="n"/>
      <c r="AH169" s="3434" t="n"/>
    </row>
    <row r="170">
      <c r="AF170" s="964" t="n"/>
      <c r="AG170" s="3434" t="n"/>
      <c r="AH170" s="3434" t="n"/>
    </row>
    <row r="171">
      <c r="AF171" s="964" t="n"/>
      <c r="AG171" s="3434" t="n"/>
      <c r="AH171" s="3434" t="n"/>
    </row>
    <row r="172">
      <c r="AF172" s="964" t="n"/>
      <c r="AG172" s="3434" t="n"/>
      <c r="AH172" s="3434" t="n"/>
    </row>
    <row r="173">
      <c r="AF173" s="964" t="n"/>
      <c r="AG173" s="3434" t="n"/>
      <c r="AH173" s="3434" t="n"/>
    </row>
    <row r="174">
      <c r="AF174" s="964" t="n"/>
      <c r="AG174" s="3434" t="n"/>
      <c r="AH174" s="3434" t="n"/>
    </row>
    <row r="175">
      <c r="AF175" s="964" t="n"/>
      <c r="AG175" s="3434" t="n"/>
      <c r="AH175" s="3434" t="n"/>
    </row>
    <row r="176">
      <c r="AF176" s="964" t="n"/>
      <c r="AG176" s="3434" t="n"/>
      <c r="AH176" s="3434" t="n"/>
    </row>
    <row r="177">
      <c r="AF177" s="964" t="n"/>
      <c r="AG177" s="3434" t="n"/>
      <c r="AH177" s="3434" t="n"/>
    </row>
    <row r="178">
      <c r="AF178" s="964" t="n"/>
      <c r="AG178" s="3434" t="n"/>
      <c r="AH178" s="3434" t="n"/>
    </row>
    <row r="179">
      <c r="AF179" s="964" t="n"/>
      <c r="AG179" s="3434" t="n"/>
      <c r="AH179" s="3434" t="n"/>
    </row>
    <row r="180">
      <c r="AF180" s="964" t="n"/>
      <c r="AG180" s="3434" t="n"/>
      <c r="AH180" s="3434" t="n"/>
    </row>
    <row r="181">
      <c r="AF181" s="964" t="n"/>
      <c r="AG181" s="3434" t="n"/>
      <c r="AH181" s="3434" t="n"/>
    </row>
    <row r="182">
      <c r="AF182" s="964" t="n"/>
      <c r="AG182" s="3434" t="n"/>
      <c r="AH182" s="3434" t="n"/>
    </row>
    <row r="183">
      <c r="AF183" s="964" t="n"/>
      <c r="AG183" s="3434" t="n"/>
      <c r="AH183" s="3434" t="n"/>
    </row>
    <row r="184">
      <c r="AF184" s="964" t="n"/>
      <c r="AG184" s="3434" t="n"/>
      <c r="AH184" s="3434" t="n"/>
    </row>
    <row r="185">
      <c r="AF185" s="964" t="n"/>
      <c r="AG185" s="3434" t="n"/>
      <c r="AH185" s="3434" t="n"/>
    </row>
    <row r="186">
      <c r="AF186" s="964" t="n"/>
      <c r="AG186" s="3434" t="n"/>
      <c r="AH186" s="3434" t="n"/>
    </row>
    <row r="187">
      <c r="AF187" s="964" t="n"/>
      <c r="AG187" s="3434" t="n"/>
      <c r="AH187" s="3434" t="n"/>
    </row>
    <row r="188">
      <c r="AF188" s="964" t="n"/>
      <c r="AG188" s="3434" t="n"/>
      <c r="AH188" s="3434" t="n"/>
    </row>
    <row r="189">
      <c r="AF189" s="964" t="n"/>
      <c r="AG189" s="3434" t="n"/>
      <c r="AH189" s="3434" t="n"/>
    </row>
    <row r="190">
      <c r="AF190" s="964" t="n"/>
      <c r="AG190" s="3434" t="n"/>
      <c r="AH190" s="3434" t="n"/>
    </row>
    <row r="191">
      <c r="AF191" s="964" t="n"/>
      <c r="AG191" s="3434" t="n"/>
      <c r="AH191" s="3434" t="n"/>
    </row>
    <row r="192">
      <c r="AF192" s="964" t="n"/>
      <c r="AG192" s="3434" t="n"/>
      <c r="AH192" s="3434" t="n"/>
    </row>
    <row r="193">
      <c r="AF193" s="964" t="n"/>
      <c r="AG193" s="3434" t="n"/>
      <c r="AH193" s="3434" t="n"/>
    </row>
    <row r="194">
      <c r="AF194" s="964" t="n"/>
      <c r="AG194" s="3434" t="n"/>
      <c r="AH194" s="3434" t="n"/>
    </row>
    <row r="195">
      <c r="AF195" s="964" t="n"/>
      <c r="AG195" s="3434" t="n"/>
      <c r="AH195" s="3434" t="n"/>
    </row>
    <row r="196">
      <c r="AF196" s="964" t="n"/>
      <c r="AG196" s="3434" t="n"/>
      <c r="AH196" s="3434" t="n"/>
    </row>
    <row r="197">
      <c r="AF197" s="964" t="n"/>
      <c r="AG197" s="3434" t="n"/>
      <c r="AH197" s="3434" t="n"/>
    </row>
    <row r="198">
      <c r="AF198" s="964" t="n"/>
      <c r="AG198" s="3434" t="n"/>
      <c r="AH198" s="3434" t="n"/>
    </row>
    <row r="199">
      <c r="AF199" s="964" t="n"/>
      <c r="AG199" s="3434" t="n"/>
      <c r="AH199" s="3434" t="n"/>
    </row>
    <row r="200">
      <c r="AF200" s="964" t="n"/>
      <c r="AG200" s="3434" t="n"/>
      <c r="AH200" s="3434" t="n"/>
    </row>
    <row r="201">
      <c r="AF201" s="964" t="n"/>
      <c r="AG201" s="3434" t="n"/>
      <c r="AH201" s="3434" t="n"/>
    </row>
    <row r="202">
      <c r="AF202" s="964" t="n"/>
      <c r="AG202" s="3434" t="n"/>
      <c r="AH202" s="3434" t="n"/>
    </row>
    <row r="203">
      <c r="AF203" s="964" t="n"/>
      <c r="AG203" s="3434" t="n"/>
      <c r="AH203" s="3434" t="n"/>
    </row>
    <row r="204">
      <c r="AF204" s="964" t="n"/>
      <c r="AG204" s="3434" t="n"/>
      <c r="AH204" s="3434" t="n"/>
    </row>
    <row r="205">
      <c r="AF205" s="964" t="n"/>
      <c r="AG205" s="3434" t="n"/>
      <c r="AH205" s="3434" t="n"/>
    </row>
    <row r="206">
      <c r="AF206" s="964" t="n"/>
      <c r="AG206" s="3434" t="n"/>
      <c r="AH206" s="3434" t="n"/>
    </row>
    <row r="207">
      <c r="AF207" s="964" t="n"/>
      <c r="AG207" s="3434" t="n"/>
      <c r="AH207" s="3434" t="n"/>
    </row>
    <row r="208">
      <c r="AF208" s="964" t="n"/>
      <c r="AG208" s="3434" t="n"/>
      <c r="AH208" s="3434" t="n"/>
    </row>
    <row r="209">
      <c r="AF209" s="964" t="n"/>
      <c r="AG209" s="3434" t="n"/>
      <c r="AH209" s="3434" t="n"/>
    </row>
    <row r="210">
      <c r="AF210" s="964" t="n"/>
      <c r="AG210" s="3434" t="n"/>
      <c r="AH210" s="3434" t="n"/>
    </row>
    <row r="211">
      <c r="AF211" s="964" t="n"/>
      <c r="AG211" s="3434" t="n"/>
      <c r="AH211" s="3434" t="n"/>
    </row>
    <row r="212">
      <c r="AF212" s="964" t="n"/>
      <c r="AG212" s="3434" t="n"/>
      <c r="AH212" s="3434" t="n"/>
    </row>
    <row r="213">
      <c r="AF213" s="964" t="n"/>
      <c r="AG213" s="3434" t="n"/>
      <c r="AH213" s="3434" t="n"/>
    </row>
    <row r="214">
      <c r="AF214" s="964" t="n"/>
      <c r="AG214" s="3434" t="n"/>
      <c r="AH214" s="3434" t="n"/>
    </row>
    <row r="215">
      <c r="AF215" s="964" t="n"/>
      <c r="AG215" s="3434" t="n"/>
      <c r="AH215" s="3434" t="n"/>
    </row>
    <row r="216">
      <c r="AF216" s="964" t="n"/>
      <c r="AG216" s="3434" t="n"/>
      <c r="AH216" s="3434" t="n"/>
    </row>
    <row r="217">
      <c r="AF217" s="964" t="n"/>
      <c r="AG217" s="3434" t="n"/>
      <c r="AH217" s="3434" t="n"/>
    </row>
    <row r="218">
      <c r="AF218" s="964" t="n"/>
      <c r="AG218" s="3434" t="n"/>
      <c r="AH218" s="3434" t="n"/>
    </row>
    <row r="219">
      <c r="AF219" s="964" t="n"/>
      <c r="AG219" s="3434" t="n"/>
      <c r="AH219" s="3434" t="n"/>
    </row>
    <row r="220">
      <c r="AF220" s="964" t="n"/>
      <c r="AG220" s="3434" t="n"/>
      <c r="AH220" s="3434" t="n"/>
    </row>
    <row r="221">
      <c r="AF221" s="964" t="n"/>
      <c r="AG221" s="3434" t="n"/>
      <c r="AH221" s="3434" t="n"/>
    </row>
    <row r="222">
      <c r="AF222" s="964" t="n"/>
      <c r="AG222" s="3434" t="n"/>
      <c r="AH222" s="3434" t="n"/>
    </row>
    <row r="223">
      <c r="AF223" s="964" t="n"/>
      <c r="AG223" s="3434" t="n"/>
      <c r="AH223" s="3434" t="n"/>
    </row>
    <row r="224">
      <c r="AF224" s="964" t="n"/>
      <c r="AG224" s="3434" t="n"/>
      <c r="AH224" s="3434" t="n"/>
    </row>
    <row r="225">
      <c r="AF225" s="964" t="n"/>
      <c r="AG225" s="3434" t="n"/>
      <c r="AH225" s="3434" t="n"/>
    </row>
    <row r="226">
      <c r="AF226" s="964" t="n"/>
      <c r="AG226" s="3434" t="n"/>
      <c r="AH226" s="3434" t="n"/>
    </row>
    <row r="227">
      <c r="AF227" s="964" t="n"/>
      <c r="AG227" s="3434" t="n"/>
      <c r="AH227" s="3434" t="n"/>
    </row>
    <row r="228">
      <c r="AF228" s="964" t="n"/>
      <c r="AG228" s="3434" t="n"/>
      <c r="AH228" s="3434" t="n"/>
    </row>
    <row r="229">
      <c r="AF229" s="964" t="n"/>
      <c r="AG229" s="3434" t="n"/>
      <c r="AH229" s="3434" t="n"/>
    </row>
    <row r="230">
      <c r="AF230" s="964" t="n"/>
      <c r="AG230" s="3434" t="n"/>
      <c r="AH230" s="3434" t="n"/>
    </row>
    <row r="231">
      <c r="AF231" s="964" t="n"/>
      <c r="AG231" s="3434" t="n"/>
      <c r="AH231" s="3434" t="n"/>
    </row>
    <row r="232">
      <c r="AF232" s="964" t="n"/>
      <c r="AG232" s="3434" t="n"/>
      <c r="AH232" s="3434" t="n"/>
    </row>
    <row r="233">
      <c r="AF233" s="964" t="n"/>
      <c r="AG233" s="3434" t="n"/>
      <c r="AH233" s="3434" t="n"/>
    </row>
    <row r="234">
      <c r="AF234" s="964">
        <f>IF(N234="","",IFERROR(YEARFRAC($AC$3,N234),"n/a"))</f>
        <v/>
      </c>
      <c r="AG234" s="3434">
        <f>IFERROR(IF(N234="","",J234*AF234),"n/a")</f>
        <v/>
      </c>
      <c r="AH234" s="3434" t="n"/>
    </row>
    <row r="235">
      <c r="AF235" s="964" t="n"/>
      <c r="AG235" s="3434" t="n"/>
      <c r="AH235" s="3434" t="n"/>
    </row>
    <row r="236">
      <c r="AF236" s="964" t="n"/>
      <c r="AG236" s="3434" t="n"/>
      <c r="AH236" s="3434" t="n"/>
    </row>
    <row r="237">
      <c r="AF237" s="964" t="n"/>
      <c r="AG237" s="3434" t="n"/>
      <c r="AH237" s="3434" t="n"/>
    </row>
    <row r="238">
      <c r="AF238" s="964" t="n"/>
      <c r="AG238" s="3434" t="n"/>
      <c r="AH238" s="3434" t="n"/>
    </row>
    <row r="239">
      <c r="AF239" s="964" t="n"/>
      <c r="AG239" s="3434" t="n"/>
      <c r="AH239" s="3434" t="n"/>
    </row>
    <row r="240">
      <c r="AF240" s="964" t="n"/>
      <c r="AG240" s="3434" t="n"/>
      <c r="AH240" s="3434" t="n"/>
    </row>
    <row r="241">
      <c r="AF241" s="964" t="n"/>
      <c r="AG241" s="3434" t="n"/>
      <c r="AH241" s="3434" t="n"/>
    </row>
    <row r="242">
      <c r="AF242" s="964" t="n"/>
      <c r="AG242" s="3434" t="n"/>
      <c r="AH242" s="3434" t="n"/>
    </row>
    <row r="243">
      <c r="AF243" s="964" t="n"/>
      <c r="AG243" s="3434" t="n"/>
      <c r="AH243" s="3434" t="n"/>
    </row>
    <row r="244">
      <c r="AF244" s="964" t="n"/>
      <c r="AG244" s="3434" t="n"/>
      <c r="AH244" s="3434" t="n"/>
    </row>
    <row r="245">
      <c r="AF245" s="964" t="n"/>
      <c r="AG245" s="3434" t="n"/>
      <c r="AH245" s="3434" t="n"/>
    </row>
    <row r="246">
      <c r="AF246" s="964" t="n"/>
      <c r="AG246" s="3434" t="n"/>
      <c r="AH246" s="3434" t="n"/>
    </row>
    <row r="247">
      <c r="AF247" s="964" t="n"/>
      <c r="AG247" s="3434" t="n"/>
      <c r="AH247" s="3434" t="n"/>
    </row>
    <row r="248">
      <c r="AF248" s="964" t="n"/>
      <c r="AG248" s="3434" t="n"/>
      <c r="AH248" s="3434" t="n"/>
    </row>
    <row r="249">
      <c r="AF249" s="964" t="n"/>
      <c r="AG249" s="3434" t="n"/>
      <c r="AH249" s="3434" t="n"/>
    </row>
    <row r="250">
      <c r="AF250" s="964" t="n"/>
      <c r="AG250" s="3434" t="n"/>
      <c r="AH250" s="3434" t="n"/>
    </row>
    <row r="251">
      <c r="AF251" s="964" t="n"/>
      <c r="AG251" s="3434" t="n"/>
      <c r="AH251" s="3434" t="n"/>
    </row>
    <row r="252">
      <c r="AF252" s="964" t="n"/>
      <c r="AG252" s="3434" t="n"/>
      <c r="AH252" s="3434" t="n"/>
    </row>
    <row r="253">
      <c r="AF253" s="964" t="n"/>
      <c r="AG253" s="3434" t="n"/>
      <c r="AH253" s="3434" t="n"/>
    </row>
    <row r="254">
      <c r="AF254" s="964" t="n"/>
      <c r="AG254" s="3434" t="n"/>
      <c r="AH254" s="3434" t="n"/>
    </row>
    <row r="255">
      <c r="AF255" s="964" t="n"/>
      <c r="AG255" s="3434" t="n"/>
      <c r="AH255" s="3434" t="n"/>
    </row>
    <row r="256">
      <c r="AF256" s="964" t="n"/>
      <c r="AG256" s="3434" t="n"/>
      <c r="AH256" s="3434" t="n"/>
    </row>
    <row r="257">
      <c r="AF257" s="964" t="n"/>
      <c r="AG257" s="3434" t="n"/>
      <c r="AH257" s="3434" t="n"/>
    </row>
    <row r="258">
      <c r="AF258" s="964" t="n"/>
      <c r="AG258" s="3434" t="n"/>
      <c r="AH258" s="3434" t="n"/>
    </row>
    <row r="259">
      <c r="AF259" s="964" t="n"/>
      <c r="AG259" s="3434" t="n"/>
      <c r="AH259" s="3434" t="n"/>
    </row>
    <row r="260">
      <c r="AF260" s="964" t="n"/>
      <c r="AG260" s="3434" t="n"/>
      <c r="AH260" s="3434" t="n"/>
    </row>
    <row r="261">
      <c r="AF261" s="964" t="n"/>
      <c r="AG261" s="3434" t="n"/>
      <c r="AH261" s="3434" t="n"/>
    </row>
    <row r="262">
      <c r="AF262" s="964" t="n"/>
      <c r="AG262" s="3434" t="n"/>
      <c r="AH262" s="3434" t="n"/>
    </row>
    <row r="263">
      <c r="AF263" s="964" t="n"/>
      <c r="AG263" s="3434" t="n"/>
      <c r="AH263" s="3434" t="n"/>
    </row>
    <row r="264">
      <c r="AF264" s="964" t="n"/>
      <c r="AG264" s="3434" t="n"/>
      <c r="AH264" s="3434" t="n"/>
    </row>
    <row r="265">
      <c r="AF265" s="964" t="n"/>
      <c r="AG265" s="3434" t="n"/>
      <c r="AH265" s="3434" t="n"/>
    </row>
    <row r="266">
      <c r="AF266" s="964" t="n"/>
      <c r="AG266" s="3434" t="n"/>
      <c r="AH266" s="3434" t="n"/>
    </row>
    <row r="267">
      <c r="AF267" s="964" t="n"/>
      <c r="AG267" s="3434" t="n"/>
      <c r="AH267" s="3434" t="n"/>
    </row>
    <row r="268">
      <c r="AF268" s="964" t="n"/>
      <c r="AG268" s="3434" t="n"/>
      <c r="AH268" s="3434" t="n"/>
    </row>
    <row r="269">
      <c r="AF269" s="964" t="n"/>
      <c r="AG269" s="3434" t="n"/>
      <c r="AH269" s="3434" t="n"/>
    </row>
    <row r="270">
      <c r="AF270" s="964" t="n"/>
      <c r="AG270" s="3434" t="n"/>
      <c r="AH270" s="3434" t="n"/>
    </row>
    <row r="271">
      <c r="AF271" s="964" t="n"/>
      <c r="AG271" s="3434" t="n"/>
      <c r="AH271" s="3434" t="n"/>
    </row>
    <row r="272">
      <c r="AF272" s="964" t="n"/>
      <c r="AG272" s="3434" t="n"/>
      <c r="AH272" s="3434" t="n"/>
    </row>
    <row r="273">
      <c r="AF273" s="964" t="n"/>
      <c r="AG273" s="3434" t="n"/>
      <c r="AH273" s="3434" t="n"/>
    </row>
    <row r="274">
      <c r="AF274" s="964" t="n"/>
      <c r="AG274" s="3434" t="n"/>
      <c r="AH274" s="3434" t="n"/>
    </row>
    <row r="275">
      <c r="AF275" s="964" t="n"/>
      <c r="AG275" s="3434" t="n"/>
      <c r="AH275" s="3434" t="n"/>
    </row>
    <row r="276">
      <c r="AF276" s="964" t="n"/>
      <c r="AG276" s="3434" t="n"/>
      <c r="AH276" s="3434" t="n"/>
    </row>
    <row r="277">
      <c r="AF277" s="964" t="n"/>
      <c r="AG277" s="3434" t="n"/>
      <c r="AH277" s="3434" t="n"/>
    </row>
    <row r="278">
      <c r="AF278" s="964" t="n"/>
      <c r="AG278" s="3434" t="n"/>
      <c r="AH278" s="3434" t="n"/>
    </row>
    <row r="279">
      <c r="AF279" s="964" t="n"/>
      <c r="AG279" s="3434" t="n"/>
      <c r="AH279" s="3434" t="n"/>
    </row>
    <row r="280">
      <c r="AF280" s="3437">
        <f>SUM(AF8:AF52)</f>
        <v/>
      </c>
      <c r="AG280" s="3437">
        <f>SUM(AG8:AG52)</f>
        <v/>
      </c>
      <c r="AH280" s="3438" t="n"/>
    </row>
  </sheetData>
  <autoFilter ref="AH6:AO64">
    <filterColumn colId="2" hiddenButton="0" showButton="1">
      <filters blank="1">
        <filter val="0"/>
      </filters>
    </filterColumn>
  </autoFilter>
  <conditionalFormatting sqref="C8:Z59">
    <cfRule type="expression" priority="124" dxfId="5">
      <formula>$AI8=FALSE</formula>
    </cfRule>
  </conditionalFormatting>
  <conditionalFormatting sqref="D75">
    <cfRule type="duplicateValues" priority="2" dxfId="0"/>
  </conditionalFormatting>
  <conditionalFormatting sqref="C71:C72 F1:F69 F75:F1048576">
    <cfRule type="duplicateValues" priority="4" dxfId="0"/>
  </conditionalFormatting>
  <printOptions horizontalCentered="1"/>
  <pageMargins left="0.3" right="0.3" top="0.1" bottom="0.1" header="0.05" footer="0.05"/>
  <pageSetup orientation="landscape" scale="70" fitToHeight="0"/>
</worksheet>
</file>

<file path=xl/worksheets/sheet33.xml><?xml version="1.0" encoding="utf-8"?>
<worksheet xmlns="http://schemas.openxmlformats.org/spreadsheetml/2006/main">
  <sheetPr>
    <tabColor theme="7" tint="0.3999755851924192"/>
    <outlinePr summaryBelow="1" summaryRight="1"/>
    <pageSetUpPr fitToPage="1"/>
  </sheetPr>
  <dimension ref="A1:S162"/>
  <sheetViews>
    <sheetView topLeftCell="A105" workbookViewId="0">
      <selection activeCell="D19" sqref="D19"/>
    </sheetView>
  </sheetViews>
  <sheetFormatPr baseColWidth="8" defaultColWidth="9.1328125" defaultRowHeight="12.75"/>
  <cols>
    <col width="19.19921875" bestFit="1" customWidth="1" style="2433" min="1" max="1"/>
    <col width="8.86328125" bestFit="1" customWidth="1" style="2433" min="2" max="2"/>
    <col width="13.19921875" customWidth="1" style="2433" min="3" max="3"/>
    <col width="57.1328125" bestFit="1" customWidth="1" style="2433" min="4" max="4"/>
    <col width="27.796875" customWidth="1" style="2433" min="5" max="5"/>
    <col width="85.53125" bestFit="1" customWidth="1" style="2433" min="6" max="6"/>
    <col width="9.1328125" bestFit="1" customWidth="1" style="2433" min="7" max="7"/>
    <col width="11.46484375" bestFit="1" customWidth="1" style="2433" min="8" max="8"/>
    <col width="11" bestFit="1" customWidth="1" style="2433" min="9" max="9"/>
    <col width="12.53125" bestFit="1" customWidth="1" style="2433" min="10" max="10"/>
    <col width="9.19921875" bestFit="1" customWidth="1" style="2433" min="11" max="11"/>
    <col width="10.19921875" bestFit="1" customWidth="1" style="2433" min="12" max="12"/>
    <col width="10.796875" bestFit="1" customWidth="1" style="2433" min="13" max="13"/>
    <col width="10.1328125" bestFit="1" customWidth="1" style="2433" min="14" max="14"/>
    <col width="10.796875" bestFit="1" customWidth="1" style="2433" min="15" max="15"/>
    <col width="13.1328125" bestFit="1" customWidth="1" style="2433" min="16" max="16"/>
    <col width="23.19921875" bestFit="1" customWidth="1" style="2433" min="17" max="17"/>
    <col width="9.53125" bestFit="1" customWidth="1" style="2433" min="18" max="18"/>
    <col width="15.1328125" bestFit="1" customWidth="1" style="2433" min="19" max="19"/>
    <col width="9.1328125" customWidth="1" style="2433" min="20" max="16384"/>
  </cols>
  <sheetData>
    <row r="1" ht="15.75" customHeight="1" s="2885">
      <c r="B1" s="2456" t="n"/>
      <c r="C1" s="2456" t="n"/>
      <c r="D1" s="2456" t="n"/>
      <c r="E1" s="2456" t="n"/>
      <c r="F1" s="2456" t="inlineStr">
        <is>
          <t>Tenancy Schedule I</t>
        </is>
      </c>
      <c r="G1" s="2456" t="n"/>
      <c r="H1" s="2456" t="n"/>
      <c r="I1" s="2456" t="n"/>
      <c r="J1" s="2456" t="n"/>
      <c r="K1" s="2456" t="n"/>
      <c r="L1" s="2456" t="n"/>
      <c r="M1" s="2456" t="n"/>
      <c r="N1" s="2456" t="n"/>
      <c r="O1" s="2456" t="n"/>
      <c r="P1" s="2456" t="n"/>
      <c r="Q1" s="2456" t="n"/>
      <c r="R1" s="2456" t="n"/>
      <c r="S1" s="2456" t="n"/>
    </row>
    <row r="2" ht="15" customHeight="1" s="2885">
      <c r="B2" s="2457" t="n"/>
      <c r="C2" s="2457" t="n"/>
      <c r="D2" s="2457" t="n"/>
      <c r="E2" s="2457" t="n"/>
      <c r="F2" s="2457" t="inlineStr">
        <is>
          <t xml:space="preserve">All Selected Properties  As of Date: 06/01/2026  By Property
  Notes : 1. * Future Active lease / Future Active Amendment    2. ** Pending Amendments    3. *** Past / Superseded Amendments
 </t>
        </is>
      </c>
      <c r="G2" s="2457" t="n"/>
      <c r="H2" s="2457" t="n"/>
      <c r="I2" s="2457" t="n"/>
      <c r="J2" s="2457" t="n"/>
      <c r="K2" s="2457" t="n"/>
      <c r="L2" s="2457" t="n"/>
      <c r="M2" s="2457" t="n"/>
      <c r="N2" s="2457" t="n"/>
      <c r="O2" s="2457" t="n"/>
      <c r="P2" s="2457" t="n"/>
      <c r="Q2" s="2457" t="n"/>
      <c r="R2" s="2457" t="n"/>
      <c r="S2" s="2457" t="n"/>
    </row>
    <row r="3" ht="15" customHeight="1" s="2885">
      <c r="A3" s="2434" t="inlineStr">
        <is>
          <t xml:space="preserve"> Property </t>
        </is>
      </c>
      <c r="B3" s="2434" t="inlineStr">
        <is>
          <t xml:space="preserve"> Unit(s) </t>
        </is>
      </c>
      <c r="C3" s="2434" t="n"/>
      <c r="D3" s="2434" t="inlineStr">
        <is>
          <t xml:space="preserve"> Lease </t>
        </is>
      </c>
      <c r="E3" s="2434" t="n"/>
      <c r="F3" s="2434" t="inlineStr">
        <is>
          <t xml:space="preserve"> Lease Type </t>
        </is>
      </c>
      <c r="G3" s="2434" t="inlineStr">
        <is>
          <t xml:space="preserve"> Area </t>
        </is>
      </c>
      <c r="H3" s="2434" t="inlineStr">
        <is>
          <t xml:space="preserve"> Lease From </t>
        </is>
      </c>
      <c r="I3" s="2434" t="inlineStr">
        <is>
          <t xml:space="preserve"> Lease To </t>
        </is>
      </c>
      <c r="J3" s="2434" t="inlineStr">
        <is>
          <t xml:space="preserve"> Term </t>
        </is>
      </c>
      <c r="K3" s="2434" t="inlineStr">
        <is>
          <t xml:space="preserve"> Tenancy </t>
        </is>
      </c>
      <c r="L3" s="2434" t="inlineStr">
        <is>
          <t xml:space="preserve"> Monthly </t>
        </is>
      </c>
      <c r="M3" s="2434" t="inlineStr">
        <is>
          <t xml:space="preserve"> Monthly </t>
        </is>
      </c>
      <c r="N3" s="2434" t="inlineStr">
        <is>
          <t xml:space="preserve"> Annual </t>
        </is>
      </c>
      <c r="O3" s="2434" t="inlineStr">
        <is>
          <t xml:space="preserve"> Annual </t>
        </is>
      </c>
      <c r="P3" s="2434" t="inlineStr">
        <is>
          <t xml:space="preserve"> Annual </t>
        </is>
      </c>
      <c r="Q3" s="2434" t="inlineStr">
        <is>
          <t xml:space="preserve"> Annual </t>
        </is>
      </c>
      <c r="R3" s="2434" t="inlineStr">
        <is>
          <t xml:space="preserve"> Security </t>
        </is>
      </c>
      <c r="S3" s="2434" t="inlineStr">
        <is>
          <t xml:space="preserve"> LOC Amount/ </t>
        </is>
      </c>
    </row>
    <row r="4" ht="15" customHeight="1" s="2885">
      <c r="A4" s="2435" t="n"/>
      <c r="B4" s="2435" t="n"/>
      <c r="C4" s="2435" t="n"/>
      <c r="D4" s="2435" t="n"/>
      <c r="E4" s="2435" t="n"/>
      <c r="F4" s="2435" t="n"/>
      <c r="G4" s="2435" t="n"/>
      <c r="H4" s="2435" t="n"/>
      <c r="I4" s="2435" t="n"/>
      <c r="J4" s="2435" t="n"/>
      <c r="K4" s="2435" t="inlineStr">
        <is>
          <t xml:space="preserve"> Years </t>
        </is>
      </c>
      <c r="L4" s="2435" t="inlineStr">
        <is>
          <t xml:space="preserve"> Rent </t>
        </is>
      </c>
      <c r="M4" s="2435" t="inlineStr">
        <is>
          <t xml:space="preserve"> Rent/Area </t>
        </is>
      </c>
      <c r="N4" s="2435" t="inlineStr">
        <is>
          <t xml:space="preserve"> Rent </t>
        </is>
      </c>
      <c r="O4" s="2435" t="inlineStr">
        <is>
          <t xml:space="preserve"> Rent/Area </t>
        </is>
      </c>
      <c r="P4" s="2435" t="inlineStr">
        <is>
          <t xml:space="preserve"> Rec./Area </t>
        </is>
      </c>
      <c r="Q4" s="2435" t="inlineStr">
        <is>
          <t xml:space="preserve"> Misc/Area </t>
        </is>
      </c>
      <c r="R4" s="2435" t="inlineStr">
        <is>
          <t xml:space="preserve"> Deposit </t>
        </is>
      </c>
      <c r="S4" s="2435" t="inlineStr">
        <is>
          <t xml:space="preserve"> Bank Guarantee </t>
        </is>
      </c>
    </row>
    <row r="5" ht="15" customHeight="1" s="2885">
      <c r="A5" s="2435" t="n"/>
      <c r="B5" s="2435" t="n"/>
      <c r="C5" s="2435" t="n"/>
      <c r="D5" s="2435" t="n"/>
      <c r="E5" s="2435" t="n"/>
      <c r="F5" s="2435" t="n"/>
      <c r="G5" s="2435" t="n"/>
      <c r="H5" s="2435" t="n"/>
      <c r="I5" s="2435" t="n"/>
      <c r="J5" s="2435" t="n"/>
      <c r="K5" s="2435" t="n"/>
      <c r="L5" s="2435" t="n"/>
      <c r="M5" s="2435" t="n"/>
      <c r="N5" s="2435" t="n"/>
      <c r="O5" s="2435" t="n"/>
      <c r="P5" s="2435" t="n"/>
      <c r="Q5" s="2435" t="n"/>
      <c r="R5" s="2435" t="inlineStr">
        <is>
          <t xml:space="preserve"> Received </t>
        </is>
      </c>
      <c r="S5" s="2435" t="n"/>
    </row>
    <row r="6" ht="15" customFormat="1" customHeight="1" s="2438">
      <c r="A6" s="2436" t="n"/>
      <c r="B6" s="2437" t="n"/>
      <c r="C6" s="2437" t="n"/>
      <c r="D6" s="2437" t="n"/>
      <c r="E6" s="2437" t="n"/>
      <c r="F6" s="2437" t="n"/>
      <c r="G6" s="2437" t="n"/>
      <c r="H6" s="2437" t="n"/>
      <c r="I6" s="2437" t="n"/>
      <c r="J6" s="2437" t="n"/>
      <c r="K6" s="2437" t="n"/>
      <c r="L6" s="2437" t="n"/>
      <c r="M6" s="2437" t="n"/>
      <c r="N6" s="2437" t="n"/>
      <c r="O6" s="2437" t="n"/>
      <c r="P6" s="2437" t="n"/>
      <c r="Q6" s="2437" t="n"/>
      <c r="R6" s="2437" t="n"/>
      <c r="S6" s="2437" t="n"/>
    </row>
    <row r="7" ht="15" customFormat="1" customHeight="1" s="2466">
      <c r="A7" s="2461" t="inlineStr">
        <is>
          <t>45 Eagle Sq (992858)</t>
        </is>
      </c>
      <c r="B7" s="2462" t="inlineStr">
        <is>
          <t>001</t>
        </is>
      </c>
      <c r="C7" s="2462" t="n"/>
      <c r="D7" s="2461" t="inlineStr">
        <is>
          <t>New England Expedition-Providence I, LLC (t0021443)</t>
        </is>
      </c>
      <c r="E7" s="2461" t="n"/>
      <c r="F7" s="2461" t="inlineStr">
        <is>
          <t>Office-net</t>
        </is>
      </c>
      <c r="G7" s="2463" t="n">
        <v>0</v>
      </c>
      <c r="H7" s="2464" t="n">
        <v>45536</v>
      </c>
      <c r="I7" s="2462" t="n"/>
      <c r="J7" s="2462" t="n"/>
      <c r="K7" s="2465" t="n">
        <v>1.75</v>
      </c>
      <c r="L7" s="2463" t="n">
        <v>0</v>
      </c>
      <c r="M7" s="2463" t="n">
        <v>0</v>
      </c>
      <c r="N7" s="2463" t="n">
        <v>0</v>
      </c>
      <c r="O7" s="2463" t="n">
        <v>0</v>
      </c>
      <c r="P7" s="2463" t="n">
        <v>0</v>
      </c>
      <c r="Q7" s="2463" t="n">
        <v>0</v>
      </c>
      <c r="R7" s="2463" t="n">
        <v>0</v>
      </c>
      <c r="S7" s="2463" t="n">
        <v>0</v>
      </c>
    </row>
    <row r="8" ht="15" customFormat="1" customHeight="1" s="2466">
      <c r="A8" s="2462" t="n"/>
      <c r="B8" s="2467" t="n"/>
      <c r="C8" s="2467" t="n"/>
      <c r="D8" s="2467" t="n"/>
      <c r="E8" s="2467" t="n"/>
      <c r="F8" s="2467" t="n"/>
      <c r="G8" s="2467" t="n"/>
      <c r="H8" s="2467" t="n"/>
      <c r="I8" s="2467" t="n"/>
      <c r="J8" s="2467" t="n"/>
      <c r="K8" s="2467" t="n"/>
      <c r="L8" s="2467" t="n"/>
      <c r="M8" s="2467" t="n"/>
      <c r="N8" s="2467" t="n"/>
      <c r="O8" s="2467" t="n"/>
      <c r="P8" s="2467" t="n"/>
      <c r="Q8" s="2467" t="n"/>
      <c r="R8" s="2467" t="n"/>
      <c r="S8" s="2467" t="n"/>
    </row>
    <row r="9" ht="15" customFormat="1" customHeight="1" s="2466">
      <c r="A9" s="2461" t="inlineStr">
        <is>
          <t>45 Eagle Sq (992858)</t>
        </is>
      </c>
      <c r="B9" s="2462" t="inlineStr">
        <is>
          <t>002</t>
        </is>
      </c>
      <c r="C9" s="2462" t="n"/>
      <c r="D9" s="2461" t="inlineStr">
        <is>
          <t>New England Expedition - Commercial - Feldco (t0021444)</t>
        </is>
      </c>
      <c r="E9" s="2461" t="n"/>
      <c r="F9" s="2461" t="inlineStr">
        <is>
          <t>Office-net</t>
        </is>
      </c>
      <c r="G9" s="2463" t="n">
        <v>0</v>
      </c>
      <c r="H9" s="2464" t="n">
        <v>45536</v>
      </c>
      <c r="I9" s="2462" t="n"/>
      <c r="J9" s="2462" t="n"/>
      <c r="K9" s="2465" t="n">
        <v>1.75</v>
      </c>
      <c r="L9" s="2463" t="n">
        <v>0</v>
      </c>
      <c r="M9" s="2463" t="n">
        <v>0</v>
      </c>
      <c r="N9" s="2463" t="n">
        <v>0</v>
      </c>
      <c r="O9" s="2463" t="n">
        <v>0</v>
      </c>
      <c r="P9" s="2463" t="n">
        <v>0</v>
      </c>
      <c r="Q9" s="2463" t="n">
        <v>0</v>
      </c>
      <c r="R9" s="2463" t="n">
        <v>0</v>
      </c>
      <c r="S9" s="2463" t="n">
        <v>0</v>
      </c>
    </row>
    <row r="10" ht="15" customFormat="1" customHeight="1" s="2466">
      <c r="A10" s="2462" t="n"/>
      <c r="B10" s="2467" t="n"/>
      <c r="C10" s="2467" t="n"/>
      <c r="D10" s="2467" t="n"/>
      <c r="E10" s="2467" t="n"/>
      <c r="F10" s="2467" t="n"/>
      <c r="G10" s="2467" t="n"/>
      <c r="H10" s="2467" t="n"/>
      <c r="I10" s="2467" t="n"/>
      <c r="J10" s="2467" t="n"/>
      <c r="K10" s="2467" t="n"/>
      <c r="L10" s="2467" t="n"/>
      <c r="M10" s="2467" t="n"/>
      <c r="N10" s="2467" t="n"/>
      <c r="O10" s="2467" t="n"/>
      <c r="P10" s="2467" t="n"/>
      <c r="Q10" s="2467" t="n"/>
      <c r="R10" s="2467" t="n"/>
      <c r="S10" s="2467" t="n"/>
    </row>
    <row r="11" ht="15" customFormat="1" customHeight="1" s="2466">
      <c r="A11" s="2461" t="inlineStr">
        <is>
          <t>45 Eagle Sq (992858)</t>
        </is>
      </c>
      <c r="B11" s="2462" t="inlineStr">
        <is>
          <t>003</t>
        </is>
      </c>
      <c r="C11" s="2462" t="n"/>
      <c r="D11" s="2461" t="inlineStr">
        <is>
          <t>The Lofts at Eagle Square Condominium Association (t0021445)</t>
        </is>
      </c>
      <c r="E11" s="2461" t="n"/>
      <c r="F11" s="2461" t="inlineStr">
        <is>
          <t>Office-net</t>
        </is>
      </c>
      <c r="G11" s="2463" t="n">
        <v>0</v>
      </c>
      <c r="H11" s="2464" t="n">
        <v>45536</v>
      </c>
      <c r="I11" s="2462" t="n"/>
      <c r="J11" s="2462" t="n"/>
      <c r="K11" s="2465" t="n">
        <v>1.75</v>
      </c>
      <c r="L11" s="2463" t="n">
        <v>0</v>
      </c>
      <c r="M11" s="2463" t="n">
        <v>0</v>
      </c>
      <c r="N11" s="2463" t="n">
        <v>0</v>
      </c>
      <c r="O11" s="2463" t="n">
        <v>0</v>
      </c>
      <c r="P11" s="2463" t="n">
        <v>0</v>
      </c>
      <c r="Q11" s="2463" t="n">
        <v>0</v>
      </c>
      <c r="R11" s="2463" t="n">
        <v>0</v>
      </c>
      <c r="S11" s="2463" t="n">
        <v>0</v>
      </c>
    </row>
    <row r="12" ht="15" customFormat="1" customHeight="1" s="2438">
      <c r="A12" s="2440" t="n"/>
      <c r="B12" s="2444" t="n"/>
      <c r="C12" s="2444" t="n"/>
      <c r="D12" s="2444" t="n"/>
      <c r="E12" s="2444" t="n"/>
      <c r="F12" s="2444" t="n"/>
      <c r="G12" s="2444" t="n"/>
      <c r="H12" s="2444" t="n"/>
      <c r="I12" s="2444" t="n"/>
      <c r="J12" s="2444" t="n"/>
      <c r="K12" s="2444" t="n"/>
      <c r="L12" s="2444" t="n"/>
      <c r="M12" s="2444" t="n"/>
      <c r="N12" s="2444" t="n"/>
      <c r="O12" s="2444" t="n"/>
      <c r="P12" s="2444" t="n"/>
      <c r="Q12" s="2444" t="n"/>
      <c r="R12" s="2444" t="n"/>
      <c r="S12" s="2444" t="n"/>
    </row>
    <row r="13" ht="15" customFormat="1" customHeight="1" s="2438">
      <c r="A13" s="2439" t="inlineStr">
        <is>
          <t>45 Eagle Sq (992858)</t>
        </is>
      </c>
      <c r="B13" s="2440" t="inlineStr">
        <is>
          <t>100,  101</t>
        </is>
      </c>
      <c r="C13" s="2458">
        <f>TRIM(IF(ISNUMBER(FIND("(",A13)), LEFT(A13,FIND("(",A13)-1), A13))&amp;" - "&amp;B13</f>
        <v/>
      </c>
      <c r="D13" s="2439" t="inlineStr">
        <is>
          <t>University Chiropractic, Ltd.  (t0019884)</t>
        </is>
      </c>
      <c r="E13" s="2460">
        <f>IF(ISNUMBER(FIND("(",D13)), TRIM(LEFT(D13,FIND("(",D13)-1)), D13)</f>
        <v/>
      </c>
      <c r="F13" s="2439" t="inlineStr">
        <is>
          <t>Office-net</t>
        </is>
      </c>
      <c r="G13" s="2441" t="n">
        <v>2017</v>
      </c>
      <c r="H13" s="2442" t="n">
        <v>38603</v>
      </c>
      <c r="I13" s="2442" t="n">
        <v>47026</v>
      </c>
      <c r="J13" s="2443" t="n">
        <v>277</v>
      </c>
      <c r="K13" s="2443" t="n">
        <v>20.75</v>
      </c>
      <c r="L13" s="2441" t="n">
        <v>3753.3</v>
      </c>
      <c r="M13" s="2441" t="n">
        <v>1.86</v>
      </c>
      <c r="N13" s="2441" t="n">
        <v>45039.6</v>
      </c>
      <c r="O13" s="2441" t="n">
        <v>22.33</v>
      </c>
      <c r="P13" s="2441" t="n">
        <v>13.83</v>
      </c>
      <c r="Q13" s="2441" t="n">
        <v>0</v>
      </c>
      <c r="R13" s="2441" t="n">
        <v>0</v>
      </c>
      <c r="S13" s="2441" t="n">
        <v>0</v>
      </c>
    </row>
    <row r="14" ht="15" customFormat="1" customHeight="1" s="2438">
      <c r="A14" s="2440" t="n"/>
      <c r="B14" s="2444" t="n"/>
      <c r="C14" s="2444" t="n"/>
      <c r="D14" s="2444" t="n"/>
      <c r="E14" s="2444" t="n"/>
      <c r="F14" s="2444" t="n"/>
      <c r="G14" s="2444" t="n"/>
      <c r="H14" s="2444" t="n"/>
      <c r="I14" s="2444" t="n"/>
      <c r="J14" s="2444" t="n"/>
      <c r="K14" s="2444" t="n"/>
      <c r="L14" s="2444" t="n"/>
      <c r="M14" s="2444" t="n"/>
      <c r="N14" s="2444" t="n"/>
      <c r="O14" s="2444" t="n"/>
      <c r="P14" s="2444" t="n"/>
      <c r="Q14" s="2444" t="n"/>
      <c r="R14" s="2444" t="n"/>
      <c r="S14" s="2444" t="n"/>
    </row>
    <row r="15" ht="15" customFormat="1" customHeight="1" s="2438">
      <c r="A15" s="2445" t="n"/>
      <c r="B15" s="2446" t="inlineStr">
        <is>
          <t>Rent Steps</t>
        </is>
      </c>
      <c r="C15" s="2446" t="n"/>
      <c r="D15" s="2444" t="inlineStr">
        <is>
          <t>Charge</t>
        </is>
      </c>
      <c r="E15" s="2444" t="n"/>
      <c r="F15" s="2444" t="inlineStr">
        <is>
          <t>Type</t>
        </is>
      </c>
      <c r="G15" s="2444" t="inlineStr">
        <is>
          <t>Unit</t>
        </is>
      </c>
      <c r="H15" s="2444" t="inlineStr">
        <is>
          <t>Area Label</t>
        </is>
      </c>
      <c r="I15" s="2444" t="inlineStr">
        <is>
          <t>Area</t>
        </is>
      </c>
      <c r="J15" s="2444" t="inlineStr">
        <is>
          <t>From</t>
        </is>
      </c>
      <c r="K15" s="2444" t="inlineStr">
        <is>
          <t>To</t>
        </is>
      </c>
      <c r="L15" s="2444" t="inlineStr">
        <is>
          <t>Monthly Amt</t>
        </is>
      </c>
      <c r="M15" s="2444" t="inlineStr">
        <is>
          <t>Amt/Area</t>
        </is>
      </c>
      <c r="N15" s="2444" t="inlineStr">
        <is>
          <t>Annual</t>
        </is>
      </c>
      <c r="O15" s="2444" t="inlineStr">
        <is>
          <t>Annual/Area</t>
        </is>
      </c>
      <c r="P15" s="2444" t="inlineStr">
        <is>
          <t>Management Fee</t>
        </is>
      </c>
      <c r="Q15" s="2444" t="inlineStr">
        <is>
          <t>Annual Gross Amount</t>
        </is>
      </c>
      <c r="R15" s="2445" t="n"/>
      <c r="S15" s="2445" t="n"/>
    </row>
    <row r="16" ht="15" customFormat="1" customHeight="1" s="2438">
      <c r="A16" s="2445" t="n"/>
      <c r="B16" s="2445" t="n"/>
      <c r="C16" s="2445" t="n"/>
      <c r="D16" s="2444" t="inlineStr">
        <is>
          <t>rrnt</t>
        </is>
      </c>
      <c r="E16" s="2444" t="n"/>
      <c r="F16" s="2444" t="inlineStr">
        <is>
          <t>Rent</t>
        </is>
      </c>
      <c r="G16" s="2444" t="inlineStr">
        <is>
          <t>100,  101</t>
        </is>
      </c>
      <c r="H16" s="2446" t="inlineStr">
        <is>
          <t>Rentable</t>
        </is>
      </c>
      <c r="I16" s="2447" t="n">
        <v>2017</v>
      </c>
      <c r="J16" s="2448" t="n">
        <v>45200</v>
      </c>
      <c r="K16" s="2448" t="n">
        <v>47026</v>
      </c>
      <c r="L16" s="2447" t="n">
        <v>3753.3</v>
      </c>
      <c r="M16" s="2447" t="n">
        <v>1.861</v>
      </c>
      <c r="N16" s="2447" t="n">
        <v>45039.6</v>
      </c>
      <c r="O16" s="2447" t="n">
        <v>22.33</v>
      </c>
      <c r="P16" s="2447" t="n">
        <v>0</v>
      </c>
      <c r="Q16" s="2447" t="n">
        <v>45039.6</v>
      </c>
      <c r="R16" s="2445" t="n"/>
      <c r="S16" s="2445" t="n"/>
    </row>
    <row r="17" ht="15" customFormat="1" customHeight="1" s="2438">
      <c r="A17" s="2440" t="n"/>
      <c r="B17" s="2444" t="n"/>
      <c r="C17" s="2444" t="n"/>
      <c r="D17" s="2444" t="n"/>
      <c r="E17" s="2444" t="n"/>
      <c r="F17" s="2444" t="n"/>
      <c r="G17" s="2444" t="n"/>
      <c r="H17" s="2444" t="n"/>
      <c r="I17" s="2444" t="n"/>
      <c r="J17" s="2444" t="n"/>
      <c r="K17" s="2444" t="n"/>
      <c r="L17" s="2444" t="n"/>
      <c r="M17" s="2444" t="n"/>
      <c r="N17" s="2444" t="n"/>
      <c r="O17" s="2444" t="n"/>
      <c r="P17" s="2444" t="n"/>
      <c r="Q17" s="2444" t="n"/>
      <c r="R17" s="2444" t="n"/>
      <c r="S17" s="2444" t="n"/>
    </row>
    <row r="18" ht="15" customFormat="1" customHeight="1" s="2438">
      <c r="A18" s="2439" t="inlineStr">
        <is>
          <t>45 Eagle Sq (992858)</t>
        </is>
      </c>
      <c r="B18" s="2440" t="inlineStr">
        <is>
          <t>102</t>
        </is>
      </c>
      <c r="C18" s="2458">
        <f>TRIM(IF(ISNUMBER(FIND("(",A18)), LEFT(A18,FIND("(",A18)-1), A18))&amp;" - "&amp;B18</f>
        <v/>
      </c>
      <c r="D18" s="2439" t="inlineStr">
        <is>
          <t>Kosseifi, Inc. - Office (t0019879)</t>
        </is>
      </c>
      <c r="E18" s="2460">
        <f>IF(ISNUMBER(FIND("(",D18)), TRIM(LEFT(D18,FIND("(",D18)-1)), D18)</f>
        <v/>
      </c>
      <c r="F18" s="2439" t="inlineStr">
        <is>
          <t>Retail-net</t>
        </is>
      </c>
      <c r="G18" s="2441" t="n">
        <v>1469</v>
      </c>
      <c r="H18" s="2442" t="n">
        <v>43252</v>
      </c>
      <c r="I18" s="2442" t="n">
        <v>46387</v>
      </c>
      <c r="J18" s="2443" t="n">
        <v>103</v>
      </c>
      <c r="K18" s="2443" t="n">
        <v>8</v>
      </c>
      <c r="L18" s="2441" t="n">
        <v>1253</v>
      </c>
      <c r="M18" s="2441" t="n">
        <v>0.85</v>
      </c>
      <c r="N18" s="2441" t="n">
        <v>15036</v>
      </c>
      <c r="O18" s="2441" t="n">
        <v>10.24</v>
      </c>
      <c r="P18" s="2441" t="n">
        <v>0</v>
      </c>
      <c r="Q18" s="2441" t="n">
        <v>0</v>
      </c>
      <c r="R18" s="2441" t="n">
        <v>0</v>
      </c>
      <c r="S18" s="2441" t="n">
        <v>0</v>
      </c>
    </row>
    <row r="19" ht="15" customFormat="1" customHeight="1" s="2438">
      <c r="A19" s="2440" t="n"/>
      <c r="B19" s="2444" t="n"/>
      <c r="C19" s="2444" t="n"/>
      <c r="D19" s="2444" t="n"/>
      <c r="E19" s="2444" t="n"/>
      <c r="F19" s="2444" t="n"/>
      <c r="G19" s="2444" t="n"/>
      <c r="H19" s="2444" t="n"/>
      <c r="I19" s="2444" t="n"/>
      <c r="J19" s="2444" t="n"/>
      <c r="K19" s="2444" t="n"/>
      <c r="L19" s="2444" t="n"/>
      <c r="M19" s="2444" t="n"/>
      <c r="N19" s="2444" t="n"/>
      <c r="O19" s="2444" t="n"/>
      <c r="P19" s="2444" t="n"/>
      <c r="Q19" s="2444" t="n"/>
      <c r="R19" s="2444" t="n"/>
      <c r="S19" s="2444" t="n"/>
    </row>
    <row r="20" ht="15" customFormat="1" customHeight="1" s="2438">
      <c r="A20" s="2445" t="n"/>
      <c r="B20" s="2446" t="inlineStr">
        <is>
          <t>Rent Steps</t>
        </is>
      </c>
      <c r="C20" s="2446" t="n"/>
      <c r="D20" s="2444" t="inlineStr">
        <is>
          <t>Charge</t>
        </is>
      </c>
      <c r="E20" s="2444" t="n"/>
      <c r="F20" s="2444" t="inlineStr">
        <is>
          <t>Type</t>
        </is>
      </c>
      <c r="G20" s="2444" t="inlineStr">
        <is>
          <t>Unit</t>
        </is>
      </c>
      <c r="H20" s="2444" t="inlineStr">
        <is>
          <t>Area Label</t>
        </is>
      </c>
      <c r="I20" s="2444" t="inlineStr">
        <is>
          <t>Area</t>
        </is>
      </c>
      <c r="J20" s="2444" t="inlineStr">
        <is>
          <t>From</t>
        </is>
      </c>
      <c r="K20" s="2444" t="inlineStr">
        <is>
          <t>To</t>
        </is>
      </c>
      <c r="L20" s="2444" t="inlineStr">
        <is>
          <t>Monthly Amt</t>
        </is>
      </c>
      <c r="M20" s="2444" t="inlineStr">
        <is>
          <t>Amt/Area</t>
        </is>
      </c>
      <c r="N20" s="2444" t="inlineStr">
        <is>
          <t>Annual</t>
        </is>
      </c>
      <c r="O20" s="2444" t="inlineStr">
        <is>
          <t>Annual/Area</t>
        </is>
      </c>
      <c r="P20" s="2444" t="inlineStr">
        <is>
          <t>Management Fee</t>
        </is>
      </c>
      <c r="Q20" s="2444" t="inlineStr">
        <is>
          <t>Annual Gross Amount</t>
        </is>
      </c>
      <c r="R20" s="2445" t="n"/>
      <c r="S20" s="2445" t="n"/>
    </row>
    <row r="21" ht="15" customFormat="1" customHeight="1" s="2438">
      <c r="A21" s="2445" t="n"/>
      <c r="B21" s="2445" t="n"/>
      <c r="C21" s="2445" t="n"/>
      <c r="D21" s="2444" t="inlineStr">
        <is>
          <t>rrnt</t>
        </is>
      </c>
      <c r="E21" s="2444" t="n"/>
      <c r="F21" s="2444" t="inlineStr">
        <is>
          <t>Rent</t>
        </is>
      </c>
      <c r="G21" s="2444" t="inlineStr">
        <is>
          <t>102</t>
        </is>
      </c>
      <c r="H21" s="2446" t="inlineStr">
        <is>
          <t>Rentable</t>
        </is>
      </c>
      <c r="I21" s="2447" t="n">
        <v>1469</v>
      </c>
      <c r="J21" s="2448" t="n">
        <v>45292</v>
      </c>
      <c r="K21" s="2448" t="n">
        <v>46387</v>
      </c>
      <c r="L21" s="2447" t="n">
        <v>1253</v>
      </c>
      <c r="M21" s="2447" t="n">
        <v>0.853</v>
      </c>
      <c r="N21" s="2447" t="n">
        <v>15036</v>
      </c>
      <c r="O21" s="2447" t="n">
        <v>10.236</v>
      </c>
      <c r="P21" s="2447" t="n">
        <v>0</v>
      </c>
      <c r="Q21" s="2447" t="n">
        <v>15036</v>
      </c>
      <c r="R21" s="2445" t="n"/>
      <c r="S21" s="2445" t="n"/>
    </row>
    <row r="22" ht="15" customFormat="1" customHeight="1" s="2438">
      <c r="A22" s="2440" t="n"/>
      <c r="B22" s="2444" t="n"/>
      <c r="C22" s="2444" t="n"/>
      <c r="D22" s="2444" t="n"/>
      <c r="E22" s="2444" t="n"/>
      <c r="F22" s="2444" t="n"/>
      <c r="G22" s="2444" t="n"/>
      <c r="H22" s="2444" t="n"/>
      <c r="I22" s="2444" t="n"/>
      <c r="J22" s="2444" t="n"/>
      <c r="K22" s="2444" t="n"/>
      <c r="L22" s="2444" t="n"/>
      <c r="M22" s="2444" t="n"/>
      <c r="N22" s="2444" t="n"/>
      <c r="O22" s="2444" t="n"/>
      <c r="P22" s="2444" t="n"/>
      <c r="Q22" s="2444" t="n"/>
      <c r="R22" s="2444" t="n"/>
      <c r="S22" s="2444" t="n"/>
    </row>
    <row r="23" ht="15" customFormat="1" customHeight="1" s="2438">
      <c r="A23" s="2445" t="n"/>
      <c r="B23" s="2446" t="inlineStr">
        <is>
          <t>Options</t>
        </is>
      </c>
      <c r="C23" s="2446" t="n"/>
      <c r="D23" s="2444" t="inlineStr">
        <is>
          <t>Type</t>
        </is>
      </c>
      <c r="E23" s="2444" t="n"/>
      <c r="F23" s="2444" t="inlineStr">
        <is>
          <t>Notes</t>
        </is>
      </c>
      <c r="G23" s="2444" t="n"/>
      <c r="H23" s="2444" t="n"/>
      <c r="I23" s="2444" t="inlineStr">
        <is>
          <t>Status</t>
        </is>
      </c>
      <c r="J23" s="2444" t="inlineStr">
        <is>
          <t>Who</t>
        </is>
      </c>
      <c r="K23" s="2444" t="inlineStr">
        <is>
          <t>Date</t>
        </is>
      </c>
      <c r="L23" s="2444" t="inlineStr">
        <is>
          <t>Valid Till Date</t>
        </is>
      </c>
      <c r="M23" s="2444" t="inlineStr">
        <is>
          <t>Term</t>
        </is>
      </c>
      <c r="N23" s="2444" t="inlineStr">
        <is>
          <t>Earliest</t>
        </is>
      </c>
      <c r="O23" s="2444" t="inlineStr">
        <is>
          <t>Latest</t>
        </is>
      </c>
      <c r="P23" s="2444" t="inlineStr">
        <is>
          <t>Monthly Rent</t>
        </is>
      </c>
      <c r="Q23" s="2444" t="inlineStr">
        <is>
          <t>Description</t>
        </is>
      </c>
      <c r="R23" s="2444" t="n"/>
      <c r="S23" s="2444" t="inlineStr">
        <is>
          <t>Time of Essence</t>
        </is>
      </c>
    </row>
    <row r="24" ht="15" customFormat="1" customHeight="1" s="2438">
      <c r="A24" s="2445" t="n"/>
      <c r="B24" s="2445" t="n"/>
      <c r="C24" s="2445" t="n"/>
      <c r="D24" s="2446" t="inlineStr">
        <is>
          <t>Termination</t>
        </is>
      </c>
      <c r="E24" s="2446" t="n"/>
      <c r="F24" s="2446" t="inlineStr">
        <is>
          <t>First Amendment, Sec 4: Both parties have the right to terminate the agreement given a 30 day written notice.</t>
        </is>
      </c>
      <c r="G24" s="2446" t="n"/>
      <c r="H24" s="2446" t="n"/>
      <c r="I24" s="2446" t="inlineStr">
        <is>
          <t>Active</t>
        </is>
      </c>
      <c r="J24" s="2446" t="inlineStr">
        <is>
          <t>Tenant/Landlord</t>
        </is>
      </c>
      <c r="K24" s="2448" t="n">
        <v>46387</v>
      </c>
      <c r="L24" s="2444" t="n"/>
      <c r="M24" s="2449" t="n">
        <v>12</v>
      </c>
      <c r="N24" s="2444" t="n"/>
      <c r="O24" s="2444" t="n"/>
      <c r="P24" s="2450" t="n"/>
      <c r="Q24" s="2446" t="inlineStr">
        <is>
          <t>Mutual Termination Option</t>
        </is>
      </c>
      <c r="R24" s="2446" t="n"/>
      <c r="S24" s="2444" t="n"/>
    </row>
    <row r="25" ht="15" customFormat="1" customHeight="1" s="2438">
      <c r="A25" s="2440" t="n"/>
      <c r="B25" s="2444" t="n"/>
      <c r="C25" s="2444" t="n"/>
      <c r="D25" s="2444" t="n"/>
      <c r="E25" s="2444" t="n"/>
      <c r="F25" s="2444" t="n"/>
      <c r="G25" s="2444" t="n"/>
      <c r="H25" s="2444" t="n"/>
      <c r="I25" s="2444" t="n"/>
      <c r="J25" s="2444" t="n"/>
      <c r="K25" s="2444" t="n"/>
      <c r="L25" s="2444" t="n"/>
      <c r="M25" s="2444" t="n"/>
      <c r="N25" s="2444" t="n"/>
      <c r="O25" s="2444" t="n"/>
      <c r="P25" s="2444" t="n"/>
      <c r="Q25" s="2444" t="n"/>
      <c r="R25" s="2444" t="n"/>
      <c r="S25" s="2444" t="n"/>
    </row>
    <row r="26" ht="15" customFormat="1" customHeight="1" s="2438">
      <c r="A26" s="2439" t="inlineStr">
        <is>
          <t>45 Eagle Sq (992858)</t>
        </is>
      </c>
      <c r="B26" s="2440" t="inlineStr">
        <is>
          <t>202</t>
        </is>
      </c>
      <c r="C26" s="2458">
        <f>TRIM(IF(ISNUMBER(FIND("(",A26)), LEFT(A26,FIND("(",A26)-1), A26))&amp;" - "&amp;B26</f>
        <v/>
      </c>
      <c r="D26" s="2439" t="inlineStr">
        <is>
          <t>The Woonasquatucket River Watershed Council (t0019892)</t>
        </is>
      </c>
      <c r="E26" s="2460">
        <f>IF(ISNUMBER(FIND("(",D26)), TRIM(LEFT(D26,FIND("(",D26)-1)), D26)</f>
        <v/>
      </c>
      <c r="F26" s="2439" t="inlineStr">
        <is>
          <t>Office-net</t>
        </is>
      </c>
      <c r="G26" s="2441" t="n">
        <v>3152</v>
      </c>
      <c r="H26" s="2442" t="n">
        <v>42248</v>
      </c>
      <c r="I26" s="2442" t="n">
        <v>46630</v>
      </c>
      <c r="J26" s="2443" t="n">
        <v>144</v>
      </c>
      <c r="K26" s="2443" t="n">
        <v>10.75</v>
      </c>
      <c r="L26" s="2441" t="n">
        <v>2500</v>
      </c>
      <c r="M26" s="2441" t="n">
        <v>0.79</v>
      </c>
      <c r="N26" s="2441" t="n">
        <v>30000</v>
      </c>
      <c r="O26" s="2441" t="n">
        <v>9.52</v>
      </c>
      <c r="P26" s="2441" t="n">
        <v>0.48</v>
      </c>
      <c r="Q26" s="2441" t="n">
        <v>0</v>
      </c>
      <c r="R26" s="2441" t="n">
        <v>0</v>
      </c>
      <c r="S26" s="2441" t="n">
        <v>0</v>
      </c>
    </row>
    <row r="27" ht="15" customFormat="1" customHeight="1" s="2438">
      <c r="A27" s="2440" t="n"/>
      <c r="B27" s="2444" t="n"/>
      <c r="C27" s="2444" t="n"/>
      <c r="D27" s="2444" t="n"/>
      <c r="E27" s="2444" t="n"/>
      <c r="F27" s="2444" t="n"/>
      <c r="G27" s="2444" t="n"/>
      <c r="H27" s="2444" t="n"/>
      <c r="I27" s="2444" t="n"/>
      <c r="J27" s="2444" t="n"/>
      <c r="K27" s="2444" t="n"/>
      <c r="L27" s="2444" t="n"/>
      <c r="M27" s="2444" t="n"/>
      <c r="N27" s="2444" t="n"/>
      <c r="O27" s="2444" t="n"/>
      <c r="P27" s="2444" t="n"/>
      <c r="Q27" s="2444" t="n"/>
      <c r="R27" s="2444" t="n"/>
      <c r="S27" s="2444" t="n"/>
    </row>
    <row r="28" ht="15" customFormat="1" customHeight="1" s="2438">
      <c r="A28" s="2445" t="n"/>
      <c r="B28" s="2446" t="inlineStr">
        <is>
          <t>Rent Steps</t>
        </is>
      </c>
      <c r="C28" s="2446" t="n"/>
      <c r="D28" s="2444" t="inlineStr">
        <is>
          <t>Charge</t>
        </is>
      </c>
      <c r="E28" s="2444" t="n"/>
      <c r="F28" s="2444" t="inlineStr">
        <is>
          <t>Type</t>
        </is>
      </c>
      <c r="G28" s="2444" t="inlineStr">
        <is>
          <t>Unit</t>
        </is>
      </c>
      <c r="H28" s="2444" t="inlineStr">
        <is>
          <t>Area Label</t>
        </is>
      </c>
      <c r="I28" s="2444" t="inlineStr">
        <is>
          <t>Area</t>
        </is>
      </c>
      <c r="J28" s="2444" t="inlineStr">
        <is>
          <t>From</t>
        </is>
      </c>
      <c r="K28" s="2444" t="inlineStr">
        <is>
          <t>To</t>
        </is>
      </c>
      <c r="L28" s="2444" t="inlineStr">
        <is>
          <t>Monthly Amt</t>
        </is>
      </c>
      <c r="M28" s="2444" t="inlineStr">
        <is>
          <t>Amt/Area</t>
        </is>
      </c>
      <c r="N28" s="2444" t="inlineStr">
        <is>
          <t>Annual</t>
        </is>
      </c>
      <c r="O28" s="2444" t="inlineStr">
        <is>
          <t>Annual/Area</t>
        </is>
      </c>
      <c r="P28" s="2444" t="inlineStr">
        <is>
          <t>Management Fee</t>
        </is>
      </c>
      <c r="Q28" s="2444" t="inlineStr">
        <is>
          <t>Annual Gross Amount</t>
        </is>
      </c>
      <c r="R28" s="2445" t="n"/>
      <c r="S28" s="2445" t="n"/>
    </row>
    <row r="29" ht="15" customFormat="1" customHeight="1" s="2438">
      <c r="A29" s="2445" t="n"/>
      <c r="B29" s="2445" t="n"/>
      <c r="C29" s="2445" t="n"/>
      <c r="D29" s="2444" t="inlineStr">
        <is>
          <t>ornt</t>
        </is>
      </c>
      <c r="E29" s="2444" t="n"/>
      <c r="F29" s="2444" t="inlineStr">
        <is>
          <t>Rent</t>
        </is>
      </c>
      <c r="G29" s="2444" t="inlineStr">
        <is>
          <t>202</t>
        </is>
      </c>
      <c r="H29" s="2446" t="inlineStr">
        <is>
          <t>Rentable</t>
        </is>
      </c>
      <c r="I29" s="2447" t="n">
        <v>3152</v>
      </c>
      <c r="J29" s="2448" t="n">
        <v>45901</v>
      </c>
      <c r="K29" s="2448" t="n">
        <v>46630</v>
      </c>
      <c r="L29" s="2447" t="n">
        <v>2500</v>
      </c>
      <c r="M29" s="2447" t="n">
        <v>0.793</v>
      </c>
      <c r="N29" s="2447" t="n">
        <v>30000</v>
      </c>
      <c r="O29" s="2447" t="n">
        <v>9.518000000000001</v>
      </c>
      <c r="P29" s="2447" t="n">
        <v>0</v>
      </c>
      <c r="Q29" s="2447" t="n">
        <v>30000</v>
      </c>
      <c r="R29" s="2445" t="n"/>
      <c r="S29" s="2445" t="n"/>
    </row>
    <row r="30" ht="15" customFormat="1" customHeight="1" s="2438">
      <c r="A30" s="2440" t="n"/>
      <c r="B30" s="2444" t="n"/>
      <c r="C30" s="2444" t="n"/>
      <c r="D30" s="2444" t="n"/>
      <c r="E30" s="2444" t="n"/>
      <c r="F30" s="2444" t="n"/>
      <c r="G30" s="2444" t="n"/>
      <c r="H30" s="2444" t="n"/>
      <c r="I30" s="2444" t="n"/>
      <c r="J30" s="2444" t="n"/>
      <c r="K30" s="2444" t="n"/>
      <c r="L30" s="2444" t="n"/>
      <c r="M30" s="2444" t="n"/>
      <c r="N30" s="2444" t="n"/>
      <c r="O30" s="2444" t="n"/>
      <c r="P30" s="2444" t="n"/>
      <c r="Q30" s="2444" t="n"/>
      <c r="R30" s="2444" t="n"/>
      <c r="S30" s="2444" t="n"/>
    </row>
    <row r="31" ht="15" customFormat="1" customHeight="1" s="2438">
      <c r="A31" s="2439" t="inlineStr">
        <is>
          <t>47 Eagle Sq (992865)</t>
        </is>
      </c>
      <c r="B31" s="2440" t="inlineStr">
        <is>
          <t>102</t>
        </is>
      </c>
      <c r="C31" s="2458">
        <f>TRIM(IF(ISNUMBER(FIND("(",A31)), LEFT(A31,FIND("(",A31)-1), A31))&amp;" - "&amp;B31</f>
        <v/>
      </c>
      <c r="D31" s="2439" t="inlineStr">
        <is>
          <t>PCX, Inc. (t0019893)</t>
        </is>
      </c>
      <c r="E31" s="2460">
        <f>IF(ISNUMBER(FIND("(",D31)), TRIM(LEFT(D31,FIND("(",D31)-1)), D31)</f>
        <v/>
      </c>
      <c r="F31" s="2439" t="inlineStr">
        <is>
          <t>Retail-net</t>
        </is>
      </c>
      <c r="G31" s="2441" t="n">
        <v>4000</v>
      </c>
      <c r="H31" s="2442" t="n">
        <v>37319</v>
      </c>
      <c r="I31" s="2442" t="n">
        <v>46234</v>
      </c>
      <c r="J31" s="2443" t="n">
        <v>293</v>
      </c>
      <c r="K31" s="2443" t="n">
        <v>24.25</v>
      </c>
      <c r="L31" s="2441" t="n">
        <v>5500</v>
      </c>
      <c r="M31" s="2441" t="n">
        <v>1.38</v>
      </c>
      <c r="N31" s="2441" t="n">
        <v>66000</v>
      </c>
      <c r="O31" s="2441" t="n">
        <v>16.5</v>
      </c>
      <c r="P31" s="2441" t="n">
        <v>0</v>
      </c>
      <c r="Q31" s="2441" t="n">
        <v>0</v>
      </c>
      <c r="R31" s="2441" t="n">
        <v>0</v>
      </c>
      <c r="S31" s="2441" t="n">
        <v>0</v>
      </c>
    </row>
    <row r="32" ht="15" customFormat="1" customHeight="1" s="2438">
      <c r="A32" s="2440" t="n"/>
      <c r="B32" s="2444" t="n"/>
      <c r="C32" s="2444" t="n"/>
      <c r="D32" s="2444" t="n"/>
      <c r="E32" s="2444" t="n"/>
      <c r="F32" s="2444" t="n"/>
      <c r="G32" s="2444" t="n"/>
      <c r="H32" s="2444" t="n"/>
      <c r="I32" s="2444" t="n"/>
      <c r="J32" s="2444" t="n"/>
      <c r="K32" s="2444" t="n"/>
      <c r="L32" s="2444" t="n"/>
      <c r="M32" s="2444" t="n"/>
      <c r="N32" s="2444" t="n"/>
      <c r="O32" s="2444" t="n"/>
      <c r="P32" s="2444" t="n"/>
      <c r="Q32" s="2444" t="n"/>
      <c r="R32" s="2444" t="n"/>
      <c r="S32" s="2444" t="n"/>
    </row>
    <row r="33" ht="15" customFormat="1" customHeight="1" s="2438">
      <c r="A33" s="2445" t="n"/>
      <c r="B33" s="2446" t="inlineStr">
        <is>
          <t>Rent Steps</t>
        </is>
      </c>
      <c r="C33" s="2446" t="n"/>
      <c r="D33" s="2444" t="inlineStr">
        <is>
          <t>Charge</t>
        </is>
      </c>
      <c r="E33" s="2444" t="n"/>
      <c r="F33" s="2444" t="inlineStr">
        <is>
          <t>Type</t>
        </is>
      </c>
      <c r="G33" s="2444" t="inlineStr">
        <is>
          <t>Unit</t>
        </is>
      </c>
      <c r="H33" s="2444" t="inlineStr">
        <is>
          <t>Area Label</t>
        </is>
      </c>
      <c r="I33" s="2444" t="inlineStr">
        <is>
          <t>Area</t>
        </is>
      </c>
      <c r="J33" s="2444" t="inlineStr">
        <is>
          <t>From</t>
        </is>
      </c>
      <c r="K33" s="2444" t="inlineStr">
        <is>
          <t>To</t>
        </is>
      </c>
      <c r="L33" s="2444" t="inlineStr">
        <is>
          <t>Monthly Amt</t>
        </is>
      </c>
      <c r="M33" s="2444" t="inlineStr">
        <is>
          <t>Amt/Area</t>
        </is>
      </c>
      <c r="N33" s="2444" t="inlineStr">
        <is>
          <t>Annual</t>
        </is>
      </c>
      <c r="O33" s="2444" t="inlineStr">
        <is>
          <t>Annual/Area</t>
        </is>
      </c>
      <c r="P33" s="2444" t="inlineStr">
        <is>
          <t>Management Fee</t>
        </is>
      </c>
      <c r="Q33" s="2444" t="inlineStr">
        <is>
          <t>Annual Gross Amount</t>
        </is>
      </c>
      <c r="R33" s="2445" t="n"/>
      <c r="S33" s="2445" t="n"/>
    </row>
    <row r="34" ht="15" customFormat="1" customHeight="1" s="2438">
      <c r="A34" s="2445" t="n"/>
      <c r="B34" s="2445" t="n"/>
      <c r="C34" s="2445" t="n"/>
      <c r="D34" s="2444" t="inlineStr">
        <is>
          <t>rrnt</t>
        </is>
      </c>
      <c r="E34" s="2444" t="n"/>
      <c r="F34" s="2444" t="inlineStr">
        <is>
          <t>Rent</t>
        </is>
      </c>
      <c r="G34" s="2444" t="inlineStr">
        <is>
          <t>102</t>
        </is>
      </c>
      <c r="H34" s="2446" t="inlineStr">
        <is>
          <t>Rentable</t>
        </is>
      </c>
      <c r="I34" s="2447" t="n">
        <v>4000</v>
      </c>
      <c r="J34" s="2448" t="n">
        <v>45352</v>
      </c>
      <c r="K34" s="2448" t="n">
        <v>46234</v>
      </c>
      <c r="L34" s="2447" t="n">
        <v>5500</v>
      </c>
      <c r="M34" s="2447" t="n">
        <v>1.375</v>
      </c>
      <c r="N34" s="2447" t="n">
        <v>66000</v>
      </c>
      <c r="O34" s="2447" t="n">
        <v>16.5</v>
      </c>
      <c r="P34" s="2447" t="n">
        <v>0</v>
      </c>
      <c r="Q34" s="2447" t="n">
        <v>66000</v>
      </c>
      <c r="R34" s="2445" t="n"/>
      <c r="S34" s="2445" t="n"/>
    </row>
    <row r="35" ht="15" customFormat="1" customHeight="1" s="2438">
      <c r="A35" s="2440" t="n"/>
      <c r="B35" s="2444" t="n"/>
      <c r="C35" s="2444" t="n"/>
      <c r="D35" s="2444" t="n"/>
      <c r="E35" s="2444" t="n"/>
      <c r="F35" s="2444" t="n"/>
      <c r="G35" s="2444" t="n"/>
      <c r="H35" s="2444" t="n"/>
      <c r="I35" s="2444" t="n"/>
      <c r="J35" s="2444" t="n"/>
      <c r="K35" s="2444" t="n"/>
      <c r="L35" s="2444" t="n"/>
      <c r="M35" s="2444" t="n"/>
      <c r="N35" s="2444" t="n"/>
      <c r="O35" s="2444" t="n"/>
      <c r="P35" s="2444" t="n"/>
      <c r="Q35" s="2444" t="n"/>
      <c r="R35" s="2444" t="n"/>
      <c r="S35" s="2444" t="n"/>
    </row>
    <row r="36" ht="15" customFormat="1" customHeight="1" s="2438">
      <c r="A36" s="2439" t="inlineStr">
        <is>
          <t>47 Eagle Sq (992865)</t>
        </is>
      </c>
      <c r="B36" s="2440" t="inlineStr">
        <is>
          <t>103</t>
        </is>
      </c>
      <c r="C36" s="2458">
        <f>TRIM(IF(ISNUMBER(FIND("(",A36)), LEFT(A36,FIND("(",A36)-1), A36))&amp;" - "&amp;B36</f>
        <v/>
      </c>
      <c r="D36" s="2439" t="inlineStr">
        <is>
          <t>Jako Enterprises LLC DBA Snipes  (t0019891)</t>
        </is>
      </c>
      <c r="E36" s="2460">
        <f>IF(ISNUMBER(FIND("(",D36)), TRIM(LEFT(D36,FIND("(",D36)-1)), D36)</f>
        <v/>
      </c>
      <c r="F36" s="2439" t="inlineStr">
        <is>
          <t>Retail-net</t>
        </is>
      </c>
      <c r="G36" s="2441" t="n">
        <v>5000</v>
      </c>
      <c r="H36" s="2442" t="n">
        <v>38078</v>
      </c>
      <c r="I36" s="2442" t="n">
        <v>46568</v>
      </c>
      <c r="J36" s="2443" t="n">
        <v>279</v>
      </c>
      <c r="K36" s="2443" t="n">
        <v>22.17</v>
      </c>
      <c r="L36" s="2441" t="n">
        <v>8750</v>
      </c>
      <c r="M36" s="2441" t="n">
        <v>1.75</v>
      </c>
      <c r="N36" s="2441" t="n">
        <v>105000</v>
      </c>
      <c r="O36" s="2441" t="n">
        <v>21</v>
      </c>
      <c r="P36" s="2441" t="n">
        <v>13.35</v>
      </c>
      <c r="Q36" s="2441" t="n">
        <v>0</v>
      </c>
      <c r="R36" s="2441" t="n">
        <v>0</v>
      </c>
      <c r="S36" s="2441" t="n">
        <v>0</v>
      </c>
    </row>
    <row r="37" ht="15" customFormat="1" customHeight="1" s="2438">
      <c r="A37" s="2440" t="n"/>
      <c r="B37" s="2444" t="n"/>
      <c r="C37" s="2444" t="n"/>
      <c r="D37" s="2444" t="n"/>
      <c r="E37" s="2444" t="n"/>
      <c r="F37" s="2444" t="n"/>
      <c r="G37" s="2444" t="n"/>
      <c r="H37" s="2444" t="n"/>
      <c r="I37" s="2444" t="n"/>
      <c r="J37" s="2444" t="n"/>
      <c r="K37" s="2444" t="n"/>
      <c r="L37" s="2444" t="n"/>
      <c r="M37" s="2444" t="n"/>
      <c r="N37" s="2444" t="n"/>
      <c r="O37" s="2444" t="n"/>
      <c r="P37" s="2444" t="n"/>
      <c r="Q37" s="2444" t="n"/>
      <c r="R37" s="2444" t="n"/>
      <c r="S37" s="2444" t="n"/>
    </row>
    <row r="38" ht="15" customFormat="1" customHeight="1" s="2438">
      <c r="A38" s="2445" t="n"/>
      <c r="B38" s="2446" t="inlineStr">
        <is>
          <t>Rent Steps</t>
        </is>
      </c>
      <c r="C38" s="2446" t="n"/>
      <c r="D38" s="2444" t="inlineStr">
        <is>
          <t>Charge</t>
        </is>
      </c>
      <c r="E38" s="2444" t="n"/>
      <c r="F38" s="2444" t="inlineStr">
        <is>
          <t>Type</t>
        </is>
      </c>
      <c r="G38" s="2444" t="inlineStr">
        <is>
          <t>Unit</t>
        </is>
      </c>
      <c r="H38" s="2444" t="inlineStr">
        <is>
          <t>Area Label</t>
        </is>
      </c>
      <c r="I38" s="2444" t="inlineStr">
        <is>
          <t>Area</t>
        </is>
      </c>
      <c r="J38" s="2444" t="inlineStr">
        <is>
          <t>From</t>
        </is>
      </c>
      <c r="K38" s="2444" t="inlineStr">
        <is>
          <t>To</t>
        </is>
      </c>
      <c r="L38" s="2444" t="inlineStr">
        <is>
          <t>Monthly Amt</t>
        </is>
      </c>
      <c r="M38" s="2444" t="inlineStr">
        <is>
          <t>Amt/Area</t>
        </is>
      </c>
      <c r="N38" s="2444" t="inlineStr">
        <is>
          <t>Annual</t>
        </is>
      </c>
      <c r="O38" s="2444" t="inlineStr">
        <is>
          <t>Annual/Area</t>
        </is>
      </c>
      <c r="P38" s="2444" t="inlineStr">
        <is>
          <t>Management Fee</t>
        </is>
      </c>
      <c r="Q38" s="2444" t="inlineStr">
        <is>
          <t>Annual Gross Amount</t>
        </is>
      </c>
      <c r="R38" s="2445" t="n"/>
      <c r="S38" s="2445" t="n"/>
    </row>
    <row r="39" ht="15" customFormat="1" customHeight="1" s="2438">
      <c r="A39" s="2445" t="n"/>
      <c r="B39" s="2445" t="n"/>
      <c r="C39" s="2445" t="n"/>
      <c r="D39" s="2444" t="inlineStr">
        <is>
          <t>rrnt</t>
        </is>
      </c>
      <c r="E39" s="2444" t="n"/>
      <c r="F39" s="2444" t="inlineStr">
        <is>
          <t>Rent</t>
        </is>
      </c>
      <c r="G39" s="2444" t="inlineStr">
        <is>
          <t>103</t>
        </is>
      </c>
      <c r="H39" s="2446" t="inlineStr">
        <is>
          <t>Rentable</t>
        </is>
      </c>
      <c r="I39" s="2447" t="n">
        <v>5000</v>
      </c>
      <c r="J39" s="2448" t="n">
        <v>45839</v>
      </c>
      <c r="K39" s="2448" t="n">
        <v>46203</v>
      </c>
      <c r="L39" s="2447" t="n">
        <v>8750</v>
      </c>
      <c r="M39" s="2447" t="n">
        <v>1.75</v>
      </c>
      <c r="N39" s="2447" t="n">
        <v>105000</v>
      </c>
      <c r="O39" s="2447" t="n">
        <v>21</v>
      </c>
      <c r="P39" s="2447" t="n">
        <v>0</v>
      </c>
      <c r="Q39" s="2447" t="n">
        <v>105000</v>
      </c>
      <c r="R39" s="2445" t="n"/>
      <c r="S39" s="2445" t="n"/>
    </row>
    <row r="40" ht="15" customFormat="1" customHeight="1" s="2438">
      <c r="A40" s="2445" t="n"/>
      <c r="B40" s="2445" t="n"/>
      <c r="C40" s="2445" t="n"/>
      <c r="D40" s="2444" t="inlineStr">
        <is>
          <t>rrnt</t>
        </is>
      </c>
      <c r="E40" s="2444" t="n"/>
      <c r="F40" s="2444" t="inlineStr">
        <is>
          <t>Rent</t>
        </is>
      </c>
      <c r="G40" s="2444" t="inlineStr">
        <is>
          <t>103</t>
        </is>
      </c>
      <c r="H40" s="2446" t="inlineStr">
        <is>
          <t>Rentable</t>
        </is>
      </c>
      <c r="I40" s="2447" t="n">
        <v>5000</v>
      </c>
      <c r="J40" s="2448" t="n">
        <v>46204</v>
      </c>
      <c r="K40" s="2448" t="n">
        <v>46568</v>
      </c>
      <c r="L40" s="2447" t="n">
        <v>9166.67</v>
      </c>
      <c r="M40" s="2447" t="n">
        <v>1.833</v>
      </c>
      <c r="N40" s="2447" t="n">
        <v>110000.04</v>
      </c>
      <c r="O40" s="2447" t="n">
        <v>22</v>
      </c>
      <c r="P40" s="2447" t="n">
        <v>0</v>
      </c>
      <c r="Q40" s="2447" t="n">
        <v>110000.04</v>
      </c>
      <c r="R40" s="2445" t="n"/>
      <c r="S40" s="2445" t="n"/>
    </row>
    <row r="41" ht="15" customFormat="1" customHeight="1" s="2438">
      <c r="A41" s="2440" t="n"/>
      <c r="B41" s="2444" t="n"/>
      <c r="C41" s="2444" t="n"/>
      <c r="D41" s="2444" t="n"/>
      <c r="E41" s="2444" t="n"/>
      <c r="F41" s="2444" t="n"/>
      <c r="G41" s="2444" t="n"/>
      <c r="H41" s="2444" t="n"/>
      <c r="I41" s="2444" t="n"/>
      <c r="J41" s="2444" t="n"/>
      <c r="K41" s="2444" t="n"/>
      <c r="L41" s="2444" t="n"/>
      <c r="M41" s="2444" t="n"/>
      <c r="N41" s="2444" t="n"/>
      <c r="O41" s="2444" t="n"/>
      <c r="P41" s="2444" t="n"/>
      <c r="Q41" s="2444" t="n"/>
      <c r="R41" s="2444" t="n"/>
      <c r="S41" s="2444" t="n"/>
    </row>
    <row r="42" ht="15" customFormat="1" customHeight="1" s="2438">
      <c r="A42" s="2445" t="n"/>
      <c r="B42" s="2446" t="inlineStr">
        <is>
          <t>Options</t>
        </is>
      </c>
      <c r="C42" s="2446" t="n"/>
      <c r="D42" s="2444" t="inlineStr">
        <is>
          <t>Type</t>
        </is>
      </c>
      <c r="E42" s="2444" t="n"/>
      <c r="F42" s="2444" t="inlineStr">
        <is>
          <t>Notes</t>
        </is>
      </c>
      <c r="G42" s="2444" t="n"/>
      <c r="H42" s="2444" t="n"/>
      <c r="I42" s="2444" t="inlineStr">
        <is>
          <t>Status</t>
        </is>
      </c>
      <c r="J42" s="2444" t="inlineStr">
        <is>
          <t>Who</t>
        </is>
      </c>
      <c r="K42" s="2444" t="inlineStr">
        <is>
          <t>Date</t>
        </is>
      </c>
      <c r="L42" s="2444" t="inlineStr">
        <is>
          <t>Valid Till Date</t>
        </is>
      </c>
      <c r="M42" s="2444" t="inlineStr">
        <is>
          <t>Term</t>
        </is>
      </c>
      <c r="N42" s="2444" t="inlineStr">
        <is>
          <t>Earliest</t>
        </is>
      </c>
      <c r="O42" s="2444" t="inlineStr">
        <is>
          <t>Latest</t>
        </is>
      </c>
      <c r="P42" s="2444" t="inlineStr">
        <is>
          <t>Monthly Rent</t>
        </is>
      </c>
      <c r="Q42" s="2444" t="inlineStr">
        <is>
          <t>Description</t>
        </is>
      </c>
      <c r="R42" s="2444" t="n"/>
      <c r="S42" s="2444" t="inlineStr">
        <is>
          <t>Time of Essence</t>
        </is>
      </c>
    </row>
    <row r="43" ht="15" customFormat="1" customHeight="1" s="2438">
      <c r="A43" s="2445" t="n"/>
      <c r="B43" s="2445" t="n"/>
      <c r="C43" s="2445" t="n"/>
      <c r="D43" s="2446" t="inlineStr">
        <is>
          <t>Renewal</t>
        </is>
      </c>
      <c r="E43" s="2446" t="n"/>
      <c r="F43" s="2446" t="inlineStr">
        <is>
          <t>Third Amendment, Sec 3: Tenant will have one (1) option to extend the length of the term by an additional five (5) years.</t>
        </is>
      </c>
      <c r="G43" s="2446" t="n"/>
      <c r="H43" s="2446" t="n"/>
      <c r="I43" s="2446" t="inlineStr">
        <is>
          <t>Active</t>
        </is>
      </c>
      <c r="J43" s="2446" t="inlineStr">
        <is>
          <t>Tenant</t>
        </is>
      </c>
      <c r="K43" s="2448" t="n">
        <v>46568</v>
      </c>
      <c r="L43" s="2444" t="n"/>
      <c r="M43" s="2449" t="n">
        <v>60</v>
      </c>
      <c r="N43" s="2444" t="n"/>
      <c r="O43" s="2448" t="n">
        <v>46203</v>
      </c>
      <c r="P43" s="2450" t="n"/>
      <c r="Q43" s="2446" t="inlineStr">
        <is>
          <t>One five year renewal.</t>
        </is>
      </c>
      <c r="R43" s="2446" t="n"/>
      <c r="S43" s="2444" t="n"/>
    </row>
    <row r="44" ht="15" customFormat="1" customHeight="1" s="2438">
      <c r="A44" s="2440" t="n"/>
      <c r="B44" s="2444" t="n"/>
      <c r="C44" s="2444" t="n"/>
      <c r="D44" s="2444" t="n"/>
      <c r="E44" s="2444" t="n"/>
      <c r="F44" s="2444" t="n"/>
      <c r="G44" s="2444" t="n"/>
      <c r="H44" s="2444" t="n"/>
      <c r="I44" s="2444" t="n"/>
      <c r="J44" s="2444" t="n"/>
      <c r="K44" s="2444" t="n"/>
      <c r="L44" s="2444" t="n"/>
      <c r="M44" s="2444" t="n"/>
      <c r="N44" s="2444" t="n"/>
      <c r="O44" s="2444" t="n"/>
      <c r="P44" s="2444" t="n"/>
      <c r="Q44" s="2444" t="n"/>
      <c r="R44" s="2444" t="n"/>
      <c r="S44" s="2444" t="n"/>
    </row>
    <row r="45" ht="15" customFormat="1" customHeight="1" s="2438">
      <c r="A45" s="2439" t="inlineStr">
        <is>
          <t>47 Eagle Sq (992865)</t>
        </is>
      </c>
      <c r="B45" s="2440" t="inlineStr">
        <is>
          <t>104</t>
        </is>
      </c>
      <c r="C45" s="2458">
        <f>TRIM(IF(ISNUMBER(FIND("(",A45)), LEFT(A45,FIND("(",A45)-1), A45))&amp;" - "&amp;B45</f>
        <v/>
      </c>
      <c r="D45" s="2439" t="inlineStr">
        <is>
          <t>United State of America DBA Armed Forces Career Center (t0019918)</t>
        </is>
      </c>
      <c r="E45" s="2460">
        <f>IF(ISNUMBER(FIND("(",D45)), TRIM(LEFT(D45,FIND("(",D45)-1)), D45)</f>
        <v/>
      </c>
      <c r="F45" s="2439" t="inlineStr">
        <is>
          <t>Office-net</t>
        </is>
      </c>
      <c r="G45" s="2441" t="n">
        <v>4300</v>
      </c>
      <c r="H45" s="2442" t="n">
        <v>40375</v>
      </c>
      <c r="I45" s="2442" t="n">
        <v>47679</v>
      </c>
      <c r="J45" s="2443" t="n">
        <v>240</v>
      </c>
      <c r="K45" s="2443" t="n">
        <v>15.92</v>
      </c>
      <c r="L45" s="2441" t="n">
        <v>13082.75</v>
      </c>
      <c r="M45" s="2441" t="n">
        <v>3.04</v>
      </c>
      <c r="N45" s="2441" t="n">
        <v>156993</v>
      </c>
      <c r="O45" s="2441" t="n">
        <v>36.51</v>
      </c>
      <c r="P45" s="2441" t="n">
        <v>0</v>
      </c>
      <c r="Q45" s="2441" t="n">
        <v>0</v>
      </c>
      <c r="R45" s="2441" t="n">
        <v>0</v>
      </c>
      <c r="S45" s="2441" t="n">
        <v>0</v>
      </c>
    </row>
    <row r="46" ht="15" customFormat="1" customHeight="1" s="2438">
      <c r="A46" s="2440" t="n"/>
      <c r="B46" s="2444" t="n"/>
      <c r="C46" s="2444" t="n"/>
      <c r="D46" s="2444" t="n"/>
      <c r="E46" s="2444" t="n"/>
      <c r="F46" s="2444" t="n"/>
      <c r="G46" s="2444" t="n"/>
      <c r="H46" s="2444" t="n"/>
      <c r="I46" s="2444" t="n"/>
      <c r="J46" s="2444" t="n"/>
      <c r="K46" s="2444" t="n"/>
      <c r="L46" s="2444" t="n"/>
      <c r="M46" s="2444" t="n"/>
      <c r="N46" s="2444" t="n"/>
      <c r="O46" s="2444" t="n"/>
      <c r="P46" s="2444" t="n"/>
      <c r="Q46" s="2444" t="n"/>
      <c r="R46" s="2444" t="n"/>
      <c r="S46" s="2444" t="n"/>
    </row>
    <row r="47" ht="15" customFormat="1" customHeight="1" s="2438">
      <c r="A47" s="2445" t="n"/>
      <c r="B47" s="2446" t="inlineStr">
        <is>
          <t>Rent Steps</t>
        </is>
      </c>
      <c r="C47" s="2446" t="n"/>
      <c r="D47" s="2444" t="inlineStr">
        <is>
          <t>Charge</t>
        </is>
      </c>
      <c r="E47" s="2444" t="n"/>
      <c r="F47" s="2444" t="inlineStr">
        <is>
          <t>Type</t>
        </is>
      </c>
      <c r="G47" s="2444" t="inlineStr">
        <is>
          <t>Unit</t>
        </is>
      </c>
      <c r="H47" s="2444" t="inlineStr">
        <is>
          <t>Area Label</t>
        </is>
      </c>
      <c r="I47" s="2444" t="inlineStr">
        <is>
          <t>Area</t>
        </is>
      </c>
      <c r="J47" s="2444" t="inlineStr">
        <is>
          <t>From</t>
        </is>
      </c>
      <c r="K47" s="2444" t="inlineStr">
        <is>
          <t>To</t>
        </is>
      </c>
      <c r="L47" s="2444" t="inlineStr">
        <is>
          <t>Monthly Amt</t>
        </is>
      </c>
      <c r="M47" s="2444" t="inlineStr">
        <is>
          <t>Amt/Area</t>
        </is>
      </c>
      <c r="N47" s="2444" t="inlineStr">
        <is>
          <t>Annual</t>
        </is>
      </c>
      <c r="O47" s="2444" t="inlineStr">
        <is>
          <t>Annual/Area</t>
        </is>
      </c>
      <c r="P47" s="2444" t="inlineStr">
        <is>
          <t>Management Fee</t>
        </is>
      </c>
      <c r="Q47" s="2444" t="inlineStr">
        <is>
          <t>Annual Gross Amount</t>
        </is>
      </c>
      <c r="R47" s="2445" t="n"/>
      <c r="S47" s="2445" t="n"/>
    </row>
    <row r="48" ht="15" customFormat="1" customHeight="1" s="2438">
      <c r="A48" s="2445" t="n"/>
      <c r="B48" s="2445" t="n"/>
      <c r="C48" s="2445" t="n"/>
      <c r="D48" s="2444" t="inlineStr">
        <is>
          <t>rrnt</t>
        </is>
      </c>
      <c r="E48" s="2444" t="n"/>
      <c r="F48" s="2444" t="inlineStr">
        <is>
          <t>Rent</t>
        </is>
      </c>
      <c r="G48" s="2444" t="inlineStr">
        <is>
          <t>104</t>
        </is>
      </c>
      <c r="H48" s="2446" t="inlineStr">
        <is>
          <t>Rentable</t>
        </is>
      </c>
      <c r="I48" s="2447" t="n">
        <v>4300</v>
      </c>
      <c r="J48" s="2448" t="n">
        <v>45854</v>
      </c>
      <c r="K48" s="2448" t="n">
        <v>47679</v>
      </c>
      <c r="L48" s="2447" t="n">
        <v>13082.75</v>
      </c>
      <c r="M48" s="2447" t="n">
        <v>3.042</v>
      </c>
      <c r="N48" s="2447" t="n">
        <v>156993</v>
      </c>
      <c r="O48" s="2447" t="n">
        <v>36.51</v>
      </c>
      <c r="P48" s="2447" t="n">
        <v>0</v>
      </c>
      <c r="Q48" s="2447" t="n">
        <v>156993</v>
      </c>
      <c r="R48" s="2445" t="n"/>
      <c r="S48" s="2445" t="n"/>
    </row>
    <row r="49" ht="15" customFormat="1" customHeight="1" s="2438">
      <c r="A49" s="2440" t="n"/>
      <c r="B49" s="2444" t="n"/>
      <c r="C49" s="2444" t="n"/>
      <c r="D49" s="2444" t="n"/>
      <c r="E49" s="2444" t="n"/>
      <c r="F49" s="2444" t="n"/>
      <c r="G49" s="2444" t="n"/>
      <c r="H49" s="2444" t="n"/>
      <c r="I49" s="2444" t="n"/>
      <c r="J49" s="2444" t="n"/>
      <c r="K49" s="2444" t="n"/>
      <c r="L49" s="2444" t="n"/>
      <c r="M49" s="2444" t="n"/>
      <c r="N49" s="2444" t="n"/>
      <c r="O49" s="2444" t="n"/>
      <c r="P49" s="2444" t="n"/>
      <c r="Q49" s="2444" t="n"/>
      <c r="R49" s="2444" t="n"/>
      <c r="S49" s="2444" t="n"/>
    </row>
    <row r="50" ht="15" customFormat="1" customHeight="1" s="2438">
      <c r="A50" s="2439" t="inlineStr">
        <is>
          <t>47 Eagle Sq (992865)</t>
        </is>
      </c>
      <c r="B50" s="2440" t="inlineStr">
        <is>
          <t>105</t>
        </is>
      </c>
      <c r="C50" s="2440" t="n"/>
      <c r="D50" s="2439" t="inlineStr">
        <is>
          <t>United States of America DBA U.S. Coast Guard Recruiting (t0019916)</t>
        </is>
      </c>
      <c r="E50" s="2460">
        <f>IF(ISNUMBER(FIND("(",D50)), TRIM(LEFT(D50,FIND("(",D50)-1)), D50)</f>
        <v/>
      </c>
      <c r="F50" s="2439" t="inlineStr">
        <is>
          <t>Office-net</t>
        </is>
      </c>
      <c r="G50" s="2441" t="n">
        <v>1500</v>
      </c>
      <c r="H50" s="2442" t="n">
        <v>44835</v>
      </c>
      <c r="I50" s="2442" t="n">
        <v>46630</v>
      </c>
      <c r="J50" s="2443" t="n">
        <v>59</v>
      </c>
      <c r="K50" s="2443" t="n">
        <v>3.67</v>
      </c>
      <c r="L50" s="2441" t="n">
        <v>4968.11</v>
      </c>
      <c r="M50" s="2441" t="n">
        <v>3.31</v>
      </c>
      <c r="N50" s="2441" t="n">
        <v>59617.32</v>
      </c>
      <c r="O50" s="2441" t="n">
        <v>39.74</v>
      </c>
      <c r="P50" s="2441" t="n">
        <v>0</v>
      </c>
      <c r="Q50" s="2441" t="n">
        <v>0</v>
      </c>
      <c r="R50" s="2441" t="n">
        <v>0</v>
      </c>
      <c r="S50" s="2441" t="n">
        <v>0</v>
      </c>
    </row>
    <row r="51" ht="15" customFormat="1" customHeight="1" s="2438">
      <c r="A51" s="2440" t="n"/>
      <c r="B51" s="2444" t="n"/>
      <c r="C51" s="2444" t="n"/>
      <c r="D51" s="2444" t="n"/>
      <c r="E51" s="2444" t="n"/>
      <c r="F51" s="2444" t="n"/>
      <c r="G51" s="2444" t="n"/>
      <c r="H51" s="2444" t="n"/>
      <c r="I51" s="2444" t="n"/>
      <c r="J51" s="2444" t="n"/>
      <c r="K51" s="2444" t="n"/>
      <c r="L51" s="2444" t="n"/>
      <c r="M51" s="2444" t="n"/>
      <c r="N51" s="2444" t="n"/>
      <c r="O51" s="2444" t="n"/>
      <c r="P51" s="2444" t="n"/>
      <c r="Q51" s="2444" t="n"/>
      <c r="R51" s="2444" t="n"/>
      <c r="S51" s="2444" t="n"/>
    </row>
    <row r="52" ht="15" customFormat="1" customHeight="1" s="2438">
      <c r="A52" s="2445" t="n"/>
      <c r="B52" s="2446" t="inlineStr">
        <is>
          <t>Rent Steps</t>
        </is>
      </c>
      <c r="C52" s="2446" t="n"/>
      <c r="D52" s="2444" t="inlineStr">
        <is>
          <t>Charge</t>
        </is>
      </c>
      <c r="E52" s="2444" t="n"/>
      <c r="F52" s="2444" t="inlineStr">
        <is>
          <t>Type</t>
        </is>
      </c>
      <c r="G52" s="2444" t="inlineStr">
        <is>
          <t>Unit</t>
        </is>
      </c>
      <c r="H52" s="2444" t="inlineStr">
        <is>
          <t>Area Label</t>
        </is>
      </c>
      <c r="I52" s="2444" t="inlineStr">
        <is>
          <t>Area</t>
        </is>
      </c>
      <c r="J52" s="2444" t="inlineStr">
        <is>
          <t>From</t>
        </is>
      </c>
      <c r="K52" s="2444" t="inlineStr">
        <is>
          <t>To</t>
        </is>
      </c>
      <c r="L52" s="2444" t="inlineStr">
        <is>
          <t>Monthly Amt</t>
        </is>
      </c>
      <c r="M52" s="2444" t="inlineStr">
        <is>
          <t>Amt/Area</t>
        </is>
      </c>
      <c r="N52" s="2444" t="inlineStr">
        <is>
          <t>Annual</t>
        </is>
      </c>
      <c r="O52" s="2444" t="inlineStr">
        <is>
          <t>Annual/Area</t>
        </is>
      </c>
      <c r="P52" s="2444" t="inlineStr">
        <is>
          <t>Management Fee</t>
        </is>
      </c>
      <c r="Q52" s="2444" t="inlineStr">
        <is>
          <t>Annual Gross Amount</t>
        </is>
      </c>
      <c r="R52" s="2445" t="n"/>
      <c r="S52" s="2445" t="n"/>
    </row>
    <row r="53" ht="15" customFormat="1" customHeight="1" s="2438">
      <c r="A53" s="2445" t="n"/>
      <c r="B53" s="2445" t="n"/>
      <c r="C53" s="2445" t="n"/>
      <c r="D53" s="2444" t="inlineStr">
        <is>
          <t>rrnt</t>
        </is>
      </c>
      <c r="E53" s="2444" t="n"/>
      <c r="F53" s="2444" t="inlineStr">
        <is>
          <t>Rent</t>
        </is>
      </c>
      <c r="G53" s="2444" t="inlineStr">
        <is>
          <t>105</t>
        </is>
      </c>
      <c r="H53" s="2446" t="inlineStr">
        <is>
          <t>Rentable</t>
        </is>
      </c>
      <c r="I53" s="2447" t="n">
        <v>1500</v>
      </c>
      <c r="J53" s="2448" t="n">
        <v>45901</v>
      </c>
      <c r="K53" s="2448" t="n">
        <v>46265</v>
      </c>
      <c r="L53" s="2447" t="n">
        <v>4968.11</v>
      </c>
      <c r="M53" s="2447" t="n">
        <v>3.312</v>
      </c>
      <c r="N53" s="2447" t="n">
        <v>59617.32</v>
      </c>
      <c r="O53" s="2447" t="n">
        <v>39.745</v>
      </c>
      <c r="P53" s="2447" t="n">
        <v>0</v>
      </c>
      <c r="Q53" s="2447" t="n">
        <v>59617.32</v>
      </c>
      <c r="R53" s="2445" t="n"/>
      <c r="S53" s="2445" t="n"/>
    </row>
    <row r="54" ht="15" customFormat="1" customHeight="1" s="2438">
      <c r="A54" s="2445" t="n"/>
      <c r="B54" s="2445" t="n"/>
      <c r="C54" s="2445" t="n"/>
      <c r="D54" s="2444" t="inlineStr">
        <is>
          <t>rrnt</t>
        </is>
      </c>
      <c r="E54" s="2444" t="n"/>
      <c r="F54" s="2444" t="inlineStr">
        <is>
          <t>Rent</t>
        </is>
      </c>
      <c r="G54" s="2444" t="inlineStr">
        <is>
          <t>105</t>
        </is>
      </c>
      <c r="H54" s="2446" t="inlineStr">
        <is>
          <t>Rentable</t>
        </is>
      </c>
      <c r="I54" s="2447" t="n">
        <v>1500</v>
      </c>
      <c r="J54" s="2448" t="n">
        <v>46266</v>
      </c>
      <c r="K54" s="2448" t="n">
        <v>46630</v>
      </c>
      <c r="L54" s="2447" t="n">
        <v>5067.48</v>
      </c>
      <c r="M54" s="2447" t="n">
        <v>3.378</v>
      </c>
      <c r="N54" s="2447" t="n">
        <v>60809.76</v>
      </c>
      <c r="O54" s="2447" t="n">
        <v>40.54</v>
      </c>
      <c r="P54" s="2447" t="n">
        <v>0</v>
      </c>
      <c r="Q54" s="2447" t="n">
        <v>60809.76</v>
      </c>
      <c r="R54" s="2445" t="n"/>
      <c r="S54" s="2445" t="n"/>
    </row>
    <row r="55" ht="15" customFormat="1" customHeight="1" s="2438">
      <c r="A55" s="2440" t="n"/>
      <c r="B55" s="2444" t="n"/>
      <c r="C55" s="2444" t="n"/>
      <c r="D55" s="2444" t="n"/>
      <c r="E55" s="2444" t="n"/>
      <c r="F55" s="2444" t="n"/>
      <c r="G55" s="2444" t="n"/>
      <c r="H55" s="2444" t="n"/>
      <c r="I55" s="2444" t="n"/>
      <c r="J55" s="2444" t="n"/>
      <c r="K55" s="2444" t="n"/>
      <c r="L55" s="2444" t="n"/>
      <c r="M55" s="2444" t="n"/>
      <c r="N55" s="2444" t="n"/>
      <c r="O55" s="2444" t="n"/>
      <c r="P55" s="2444" t="n"/>
      <c r="Q55" s="2444" t="n"/>
      <c r="R55" s="2444" t="n"/>
      <c r="S55" s="2444" t="n"/>
    </row>
    <row r="56" ht="15" customFormat="1" customHeight="1" s="2438">
      <c r="A56" s="2439" t="inlineStr">
        <is>
          <t>47 Eagle Sq (992865)</t>
        </is>
      </c>
      <c r="B56" s="2440" t="inlineStr">
        <is>
          <t>101</t>
        </is>
      </c>
      <c r="C56" s="2458">
        <f>TRIM(IF(ISNUMBER(FIND("(",A56)), LEFT(A56,FIND("(",A56)-1), A56))&amp;" - "&amp;B56</f>
        <v/>
      </c>
      <c r="D56" s="2446" t="inlineStr">
        <is>
          <t>VACANT</t>
        </is>
      </c>
      <c r="E56" s="2460">
        <f>IF(ISNUMBER(FIND("(",D56)), TRIM(LEFT(D56,FIND("(",D56)-1)), D56)</f>
        <v/>
      </c>
      <c r="F56" s="2446" t="n"/>
      <c r="G56" s="2447" t="n">
        <v>2500</v>
      </c>
      <c r="H56" s="2445" t="n"/>
      <c r="I56" s="2445" t="n"/>
      <c r="J56" s="2445" t="n"/>
      <c r="K56" s="2445" t="n"/>
      <c r="L56" s="2445" t="n"/>
      <c r="M56" s="2445" t="n"/>
      <c r="N56" s="2445" t="n"/>
      <c r="O56" s="2445" t="n"/>
      <c r="P56" s="2445" t="n"/>
      <c r="Q56" s="2445" t="n"/>
      <c r="R56" s="2445" t="n"/>
      <c r="S56" s="2445" t="n"/>
    </row>
    <row r="57" ht="15" customFormat="1" customHeight="1" s="2438">
      <c r="A57" s="2440" t="n"/>
      <c r="B57" s="2444" t="n"/>
      <c r="C57" s="2444" t="n"/>
      <c r="D57" s="2444" t="n"/>
      <c r="E57" s="2444" t="n"/>
      <c r="F57" s="2444" t="n"/>
      <c r="G57" s="2444" t="n"/>
      <c r="H57" s="2444" t="n"/>
      <c r="I57" s="2444" t="n"/>
      <c r="J57" s="2444" t="n"/>
      <c r="K57" s="2444" t="n"/>
      <c r="L57" s="2444" t="n"/>
      <c r="M57" s="2444" t="n"/>
      <c r="N57" s="2444" t="n"/>
      <c r="O57" s="2444" t="n"/>
      <c r="P57" s="2444" t="n"/>
      <c r="Q57" s="2444" t="n"/>
      <c r="R57" s="2444" t="n"/>
      <c r="S57" s="2444" t="n"/>
    </row>
    <row r="58" ht="15" customFormat="1" customHeight="1" s="2438">
      <c r="A58" s="2439" t="inlineStr">
        <is>
          <t>579 Eagle Sq (992875)</t>
        </is>
      </c>
      <c r="B58" s="2440" t="inlineStr">
        <is>
          <t>101</t>
        </is>
      </c>
      <c r="C58" s="2458">
        <f>TRIM(IF(ISNUMBER(FIND("(",A58)), LEFT(A58,FIND("(",A58)-1), A58))&amp;" - "&amp;B58</f>
        <v/>
      </c>
      <c r="D58" s="2439" t="inlineStr">
        <is>
          <t>Atwells Donuts, LLC DBA Dunkin Donuts (t0019902)</t>
        </is>
      </c>
      <c r="E58" s="2460">
        <f>IF(ISNUMBER(FIND("(",D58)), TRIM(LEFT(D58,FIND("(",D58)-1)), D58)</f>
        <v/>
      </c>
      <c r="F58" s="2439" t="inlineStr">
        <is>
          <t>Retail-net</t>
        </is>
      </c>
      <c r="G58" s="2441" t="n">
        <v>2500</v>
      </c>
      <c r="H58" s="2442" t="n">
        <v>38042</v>
      </c>
      <c r="I58" s="2442" t="n">
        <v>47174</v>
      </c>
      <c r="J58" s="2443" t="n">
        <v>300</v>
      </c>
      <c r="K58" s="2443" t="n">
        <v>22.33</v>
      </c>
      <c r="L58" s="2441" t="n">
        <v>5490.42</v>
      </c>
      <c r="M58" s="2441" t="n">
        <v>2.2</v>
      </c>
      <c r="N58" s="2441" t="n">
        <v>65885.03999999999</v>
      </c>
      <c r="O58" s="2441" t="n">
        <v>26.35</v>
      </c>
      <c r="P58" s="2441" t="n">
        <v>13.36</v>
      </c>
      <c r="Q58" s="2441" t="n">
        <v>0</v>
      </c>
      <c r="R58" s="2441" t="n">
        <v>0</v>
      </c>
      <c r="S58" s="2441" t="n">
        <v>0</v>
      </c>
    </row>
    <row r="59" ht="15" customFormat="1" customHeight="1" s="2438">
      <c r="A59" s="2440" t="n"/>
      <c r="B59" s="2444" t="n"/>
      <c r="C59" s="2444" t="n"/>
      <c r="D59" s="2444" t="n"/>
      <c r="E59" s="2444" t="n"/>
      <c r="F59" s="2444" t="n"/>
      <c r="G59" s="2444" t="n"/>
      <c r="H59" s="2444" t="n"/>
      <c r="I59" s="2444" t="n"/>
      <c r="J59" s="2444" t="n"/>
      <c r="K59" s="2444" t="n"/>
      <c r="L59" s="2444" t="n"/>
      <c r="M59" s="2444" t="n"/>
      <c r="N59" s="2444" t="n"/>
      <c r="O59" s="2444" t="n"/>
      <c r="P59" s="2444" t="n"/>
      <c r="Q59" s="2444" t="n"/>
      <c r="R59" s="2444" t="n"/>
      <c r="S59" s="2444" t="n"/>
    </row>
    <row r="60" ht="15" customFormat="1" customHeight="1" s="2438">
      <c r="A60" s="2445" t="n"/>
      <c r="B60" s="2446" t="inlineStr">
        <is>
          <t>Rent Steps</t>
        </is>
      </c>
      <c r="C60" s="2446" t="n"/>
      <c r="D60" s="2444" t="inlineStr">
        <is>
          <t>Charge</t>
        </is>
      </c>
      <c r="E60" s="2444" t="n"/>
      <c r="F60" s="2444" t="inlineStr">
        <is>
          <t>Type</t>
        </is>
      </c>
      <c r="G60" s="2444" t="inlineStr">
        <is>
          <t>Unit</t>
        </is>
      </c>
      <c r="H60" s="2444" t="inlineStr">
        <is>
          <t>Area Label</t>
        </is>
      </c>
      <c r="I60" s="2444" t="inlineStr">
        <is>
          <t>Area</t>
        </is>
      </c>
      <c r="J60" s="2444" t="inlineStr">
        <is>
          <t>From</t>
        </is>
      </c>
      <c r="K60" s="2444" t="inlineStr">
        <is>
          <t>To</t>
        </is>
      </c>
      <c r="L60" s="2444" t="inlineStr">
        <is>
          <t>Monthly Amt</t>
        </is>
      </c>
      <c r="M60" s="2444" t="inlineStr">
        <is>
          <t>Amt/Area</t>
        </is>
      </c>
      <c r="N60" s="2444" t="inlineStr">
        <is>
          <t>Annual</t>
        </is>
      </c>
      <c r="O60" s="2444" t="inlineStr">
        <is>
          <t>Annual/Area</t>
        </is>
      </c>
      <c r="P60" s="2444" t="inlineStr">
        <is>
          <t>Management Fee</t>
        </is>
      </c>
      <c r="Q60" s="2444" t="inlineStr">
        <is>
          <t>Annual Gross Amount</t>
        </is>
      </c>
      <c r="R60" s="2445" t="n"/>
      <c r="S60" s="2445" t="n"/>
    </row>
    <row r="61" ht="15" customFormat="1" customHeight="1" s="2438">
      <c r="A61" s="2445" t="n"/>
      <c r="B61" s="2445" t="n"/>
      <c r="C61" s="2445" t="n"/>
      <c r="D61" s="2444" t="inlineStr">
        <is>
          <t>rrnt</t>
        </is>
      </c>
      <c r="E61" s="2444" t="n"/>
      <c r="F61" s="2444" t="inlineStr">
        <is>
          <t>Rent</t>
        </is>
      </c>
      <c r="G61" s="2444" t="inlineStr">
        <is>
          <t>101</t>
        </is>
      </c>
      <c r="H61" s="2446" t="inlineStr">
        <is>
          <t>Rentable</t>
        </is>
      </c>
      <c r="I61" s="2447" t="n">
        <v>2500</v>
      </c>
      <c r="J61" s="2448" t="n">
        <v>45352</v>
      </c>
      <c r="K61" s="2448" t="n">
        <v>47174</v>
      </c>
      <c r="L61" s="2447" t="n">
        <v>5490.42</v>
      </c>
      <c r="M61" s="2447" t="n">
        <v>2.196</v>
      </c>
      <c r="N61" s="2447" t="n">
        <v>65885.03999999999</v>
      </c>
      <c r="O61" s="2447" t="n">
        <v>26.354</v>
      </c>
      <c r="P61" s="2447" t="n">
        <v>0</v>
      </c>
      <c r="Q61" s="2447" t="n">
        <v>65885.03999999999</v>
      </c>
      <c r="R61" s="2445" t="n"/>
      <c r="S61" s="2445" t="n"/>
    </row>
    <row r="62" ht="15" customFormat="1" customHeight="1" s="2438">
      <c r="A62" s="2440" t="n"/>
      <c r="B62" s="2444" t="n"/>
      <c r="C62" s="2444" t="n"/>
      <c r="D62" s="2444" t="n"/>
      <c r="E62" s="2444" t="n"/>
      <c r="F62" s="2444" t="n"/>
      <c r="G62" s="2444" t="n"/>
      <c r="H62" s="2444" t="n"/>
      <c r="I62" s="2444" t="n"/>
      <c r="J62" s="2444" t="n"/>
      <c r="K62" s="2444" t="n"/>
      <c r="L62" s="2444" t="n"/>
      <c r="M62" s="2444" t="n"/>
      <c r="N62" s="2444" t="n"/>
      <c r="O62" s="2444" t="n"/>
      <c r="P62" s="2444" t="n"/>
      <c r="Q62" s="2444" t="n"/>
      <c r="R62" s="2444" t="n"/>
      <c r="S62" s="2444" t="n"/>
    </row>
    <row r="63" ht="15" customFormat="1" customHeight="1" s="2438">
      <c r="A63" s="2445" t="n"/>
      <c r="B63" s="2446" t="inlineStr">
        <is>
          <t>Options</t>
        </is>
      </c>
      <c r="C63" s="2446" t="n"/>
      <c r="D63" s="2444" t="inlineStr">
        <is>
          <t>Type</t>
        </is>
      </c>
      <c r="E63" s="2444" t="n"/>
      <c r="F63" s="2444" t="inlineStr">
        <is>
          <t>Notes</t>
        </is>
      </c>
      <c r="G63" s="2444" t="n"/>
      <c r="H63" s="2444" t="n"/>
      <c r="I63" s="2444" t="inlineStr">
        <is>
          <t>Status</t>
        </is>
      </c>
      <c r="J63" s="2444" t="inlineStr">
        <is>
          <t>Who</t>
        </is>
      </c>
      <c r="K63" s="2444" t="inlineStr">
        <is>
          <t>Date</t>
        </is>
      </c>
      <c r="L63" s="2444" t="inlineStr">
        <is>
          <t>Valid Till Date</t>
        </is>
      </c>
      <c r="M63" s="2444" t="inlineStr">
        <is>
          <t>Term</t>
        </is>
      </c>
      <c r="N63" s="2444" t="inlineStr">
        <is>
          <t>Earliest</t>
        </is>
      </c>
      <c r="O63" s="2444" t="inlineStr">
        <is>
          <t>Latest</t>
        </is>
      </c>
      <c r="P63" s="2444" t="inlineStr">
        <is>
          <t>Monthly Rent</t>
        </is>
      </c>
      <c r="Q63" s="2444" t="inlineStr">
        <is>
          <t>Description</t>
        </is>
      </c>
      <c r="R63" s="2444" t="n"/>
      <c r="S63" s="2444" t="inlineStr">
        <is>
          <t>Time of Essence</t>
        </is>
      </c>
    </row>
    <row r="64" ht="15" customFormat="1" customHeight="1" s="2438">
      <c r="A64" s="2445" t="n"/>
      <c r="B64" s="2445" t="n"/>
      <c r="C64" s="2445" t="n"/>
      <c r="D64" s="2446" t="inlineStr">
        <is>
          <t>Renewal</t>
        </is>
      </c>
      <c r="E64" s="2446" t="n"/>
      <c r="F64" s="2446" t="n"/>
      <c r="G64" s="2446" t="n"/>
      <c r="H64" s="2446" t="n"/>
      <c r="I64" s="2446" t="inlineStr">
        <is>
          <t>Active</t>
        </is>
      </c>
      <c r="J64" s="2446" t="inlineStr">
        <is>
          <t>Tenant</t>
        </is>
      </c>
      <c r="K64" s="2448" t="n">
        <v>49003</v>
      </c>
      <c r="L64" s="2444" t="n"/>
      <c r="M64" s="2449" t="n">
        <v>361</v>
      </c>
      <c r="N64" s="2444" t="n"/>
      <c r="O64" s="2448" t="n">
        <v>49003</v>
      </c>
      <c r="P64" s="2450" t="n"/>
      <c r="Q64" s="2446" t="inlineStr">
        <is>
          <t>1 (5) Five year Renewal Option</t>
        </is>
      </c>
      <c r="R64" s="2446" t="n"/>
      <c r="S64" s="2444" t="n"/>
    </row>
    <row r="65" ht="15" customFormat="1" customHeight="1" s="2438">
      <c r="A65" s="2440" t="n"/>
      <c r="B65" s="2444" t="n"/>
      <c r="C65" s="2444" t="n"/>
      <c r="D65" s="2444" t="n"/>
      <c r="E65" s="2444" t="n"/>
      <c r="F65" s="2444" t="n"/>
      <c r="G65" s="2444" t="n"/>
      <c r="H65" s="2444" t="n"/>
      <c r="I65" s="2444" t="n"/>
      <c r="J65" s="2444" t="n"/>
      <c r="K65" s="2444" t="n"/>
      <c r="L65" s="2444" t="n"/>
      <c r="M65" s="2444" t="n"/>
      <c r="N65" s="2444" t="n"/>
      <c r="O65" s="2444" t="n"/>
      <c r="P65" s="2444" t="n"/>
      <c r="Q65" s="2444" t="n"/>
      <c r="R65" s="2444" t="n"/>
      <c r="S65" s="2444" t="n"/>
    </row>
    <row r="66" ht="15" customFormat="1" customHeight="1" s="2438">
      <c r="A66" s="2439" t="inlineStr">
        <is>
          <t>579 Eagle Sq (992875)</t>
        </is>
      </c>
      <c r="B66" s="2440" t="inlineStr">
        <is>
          <t>102</t>
        </is>
      </c>
      <c r="C66" s="2458">
        <f>TRIM(IF(ISNUMBER(FIND("(",A66)), LEFT(A66,FIND("(",A66)-1), A66))&amp;" - "&amp;B66</f>
        <v/>
      </c>
      <c r="D66" s="2439" t="inlineStr">
        <is>
          <t>Subway Real Estate Corp.  (t0019904)</t>
        </is>
      </c>
      <c r="E66" s="2460">
        <f>IF(ISNUMBER(FIND("(",D66)), TRIM(LEFT(D66,FIND("(",D66)-1)), D66)</f>
        <v/>
      </c>
      <c r="F66" s="2439" t="inlineStr">
        <is>
          <t>Retail-net</t>
        </is>
      </c>
      <c r="G66" s="2441" t="n">
        <v>2000</v>
      </c>
      <c r="H66" s="2442" t="n">
        <v>38108</v>
      </c>
      <c r="I66" s="2442" t="n">
        <v>47238</v>
      </c>
      <c r="J66" s="2443" t="n">
        <v>300</v>
      </c>
      <c r="K66" s="2443" t="n">
        <v>22.08</v>
      </c>
      <c r="L66" s="2441" t="n">
        <v>3625</v>
      </c>
      <c r="M66" s="2441" t="n">
        <v>1.81</v>
      </c>
      <c r="N66" s="2441" t="n">
        <v>43500</v>
      </c>
      <c r="O66" s="2441" t="n">
        <v>21.75</v>
      </c>
      <c r="P66" s="2441" t="n">
        <v>1.44</v>
      </c>
      <c r="Q66" s="2441" t="n">
        <v>0</v>
      </c>
      <c r="R66" s="2441" t="n">
        <v>0</v>
      </c>
      <c r="S66" s="2441" t="n">
        <v>0</v>
      </c>
    </row>
    <row r="67" ht="15" customFormat="1" customHeight="1" s="2438">
      <c r="A67" s="2440" t="n"/>
      <c r="B67" s="2444" t="n"/>
      <c r="C67" s="2444" t="n"/>
      <c r="D67" s="2444" t="n"/>
      <c r="E67" s="2444" t="n"/>
      <c r="F67" s="2444" t="n"/>
      <c r="G67" s="2444" t="n"/>
      <c r="H67" s="2444" t="n"/>
      <c r="I67" s="2444" t="n"/>
      <c r="J67" s="2444" t="n"/>
      <c r="K67" s="2444" t="n"/>
      <c r="L67" s="2444" t="n"/>
      <c r="M67" s="2444" t="n"/>
      <c r="N67" s="2444" t="n"/>
      <c r="O67" s="2444" t="n"/>
      <c r="P67" s="2444" t="n"/>
      <c r="Q67" s="2444" t="n"/>
      <c r="R67" s="2444" t="n"/>
      <c r="S67" s="2444" t="n"/>
    </row>
    <row r="68" ht="15" customFormat="1" customHeight="1" s="2438">
      <c r="A68" s="2445" t="n"/>
      <c r="B68" s="2446" t="inlineStr">
        <is>
          <t>Rent Steps</t>
        </is>
      </c>
      <c r="C68" s="2446" t="n"/>
      <c r="D68" s="2444" t="inlineStr">
        <is>
          <t>Charge</t>
        </is>
      </c>
      <c r="E68" s="2444" t="n"/>
      <c r="F68" s="2444" t="inlineStr">
        <is>
          <t>Type</t>
        </is>
      </c>
      <c r="G68" s="2444" t="inlineStr">
        <is>
          <t>Unit</t>
        </is>
      </c>
      <c r="H68" s="2444" t="inlineStr">
        <is>
          <t>Area Label</t>
        </is>
      </c>
      <c r="I68" s="2444" t="inlineStr">
        <is>
          <t>Area</t>
        </is>
      </c>
      <c r="J68" s="2444" t="inlineStr">
        <is>
          <t>From</t>
        </is>
      </c>
      <c r="K68" s="2444" t="inlineStr">
        <is>
          <t>To</t>
        </is>
      </c>
      <c r="L68" s="2444" t="inlineStr">
        <is>
          <t>Monthly Amt</t>
        </is>
      </c>
      <c r="M68" s="2444" t="inlineStr">
        <is>
          <t>Amt/Area</t>
        </is>
      </c>
      <c r="N68" s="2444" t="inlineStr">
        <is>
          <t>Annual</t>
        </is>
      </c>
      <c r="O68" s="2444" t="inlineStr">
        <is>
          <t>Annual/Area</t>
        </is>
      </c>
      <c r="P68" s="2444" t="inlineStr">
        <is>
          <t>Management Fee</t>
        </is>
      </c>
      <c r="Q68" s="2444" t="inlineStr">
        <is>
          <t>Annual Gross Amount</t>
        </is>
      </c>
      <c r="R68" s="2445" t="n"/>
      <c r="S68" s="2445" t="n"/>
    </row>
    <row r="69" ht="15" customFormat="1" customHeight="1" s="2438">
      <c r="A69" s="2445" t="n"/>
      <c r="B69" s="2445" t="n"/>
      <c r="C69" s="2445" t="n"/>
      <c r="D69" s="2444" t="inlineStr">
        <is>
          <t>ornt</t>
        </is>
      </c>
      <c r="E69" s="2444" t="n"/>
      <c r="F69" s="2444" t="inlineStr">
        <is>
          <t>Rent</t>
        </is>
      </c>
      <c r="G69" s="2444" t="inlineStr">
        <is>
          <t>102</t>
        </is>
      </c>
      <c r="H69" s="2446" t="inlineStr">
        <is>
          <t>Rentable</t>
        </is>
      </c>
      <c r="I69" s="2447" t="n">
        <v>2000</v>
      </c>
      <c r="J69" s="2448" t="n">
        <v>45413</v>
      </c>
      <c r="K69" s="2448" t="n">
        <v>47238</v>
      </c>
      <c r="L69" s="2447" t="n">
        <v>3625</v>
      </c>
      <c r="M69" s="2447" t="n">
        <v>1.812</v>
      </c>
      <c r="N69" s="2447" t="n">
        <v>43500</v>
      </c>
      <c r="O69" s="2447" t="n">
        <v>21.75</v>
      </c>
      <c r="P69" s="2447" t="n">
        <v>0</v>
      </c>
      <c r="Q69" s="2447" t="n">
        <v>43500</v>
      </c>
      <c r="R69" s="2445" t="n"/>
      <c r="S69" s="2445" t="n"/>
    </row>
    <row r="70" ht="15" customFormat="1" customHeight="1" s="2438">
      <c r="A70" s="2440" t="n"/>
      <c r="B70" s="2444" t="n"/>
      <c r="C70" s="2444" t="n"/>
      <c r="D70" s="2444" t="n"/>
      <c r="E70" s="2444" t="n"/>
      <c r="F70" s="2444" t="n"/>
      <c r="G70" s="2444" t="n"/>
      <c r="H70" s="2444" t="n"/>
      <c r="I70" s="2444" t="n"/>
      <c r="J70" s="2444" t="n"/>
      <c r="K70" s="2444" t="n"/>
      <c r="L70" s="2444" t="n"/>
      <c r="M70" s="2444" t="n"/>
      <c r="N70" s="2444" t="n"/>
      <c r="O70" s="2444" t="n"/>
      <c r="P70" s="2444" t="n"/>
      <c r="Q70" s="2444" t="n"/>
      <c r="R70" s="2444" t="n"/>
      <c r="S70" s="2444" t="n"/>
    </row>
    <row r="71" ht="15" customFormat="1" customHeight="1" s="2438">
      <c r="A71" s="2439" t="inlineStr">
        <is>
          <t>579 Eagle Sq (992875)</t>
        </is>
      </c>
      <c r="B71" s="2440" t="inlineStr">
        <is>
          <t>103-105</t>
        </is>
      </c>
      <c r="C71" s="2458">
        <f>TRIM(IF(ISNUMBER(FIND("(",A71)), LEFT(A71,FIND("(",A71)-1), A71))&amp;" - "&amp;B71</f>
        <v/>
      </c>
      <c r="D71" s="2439" t="inlineStr">
        <is>
          <t>47 Eagle Clothing, LLC DBA Madrag (t0019909)</t>
        </is>
      </c>
      <c r="E71" s="2460">
        <f>IF(ISNUMBER(FIND("(",D71)), TRIM(LEFT(D71,FIND("(",D71)-1)), D71)</f>
        <v/>
      </c>
      <c r="F71" s="2439" t="inlineStr">
        <is>
          <t>Retail-net</t>
        </is>
      </c>
      <c r="G71" s="2441" t="n">
        <v>5200</v>
      </c>
      <c r="H71" s="2442" t="n">
        <v>37442</v>
      </c>
      <c r="I71" s="2442" t="n">
        <v>46599</v>
      </c>
      <c r="J71" s="2443" t="n">
        <v>301</v>
      </c>
      <c r="K71" s="2443" t="n">
        <v>23.92</v>
      </c>
      <c r="L71" s="2441" t="n">
        <v>6416.13</v>
      </c>
      <c r="M71" s="2441" t="n">
        <v>1.23</v>
      </c>
      <c r="N71" s="2441" t="n">
        <v>76993.56</v>
      </c>
      <c r="O71" s="2441" t="n">
        <v>14.81</v>
      </c>
      <c r="P71" s="2441" t="n">
        <v>13.36</v>
      </c>
      <c r="Q71" s="2441" t="n">
        <v>0</v>
      </c>
      <c r="R71" s="2441" t="n">
        <v>0</v>
      </c>
      <c r="S71" s="2441" t="n">
        <v>0</v>
      </c>
    </row>
    <row r="72" ht="15" customFormat="1" customHeight="1" s="2438">
      <c r="A72" s="2440" t="n"/>
      <c r="B72" s="2444" t="n"/>
      <c r="C72" s="2444" t="n"/>
      <c r="D72" s="2444" t="n"/>
      <c r="E72" s="2444" t="n"/>
      <c r="F72" s="2444" t="n"/>
      <c r="G72" s="2444" t="n"/>
      <c r="H72" s="2444" t="n"/>
      <c r="I72" s="2444" t="n"/>
      <c r="J72" s="2444" t="n"/>
      <c r="K72" s="2444" t="n"/>
      <c r="L72" s="2444" t="n"/>
      <c r="M72" s="2444" t="n"/>
      <c r="N72" s="2444" t="n"/>
      <c r="O72" s="2444" t="n"/>
      <c r="P72" s="2444" t="n"/>
      <c r="Q72" s="2444" t="n"/>
      <c r="R72" s="2444" t="n"/>
      <c r="S72" s="2444" t="n"/>
    </row>
    <row r="73" ht="15" customFormat="1" customHeight="1" s="2438">
      <c r="A73" s="2445" t="n"/>
      <c r="B73" s="2446" t="inlineStr">
        <is>
          <t>Rent Steps</t>
        </is>
      </c>
      <c r="C73" s="2446" t="n"/>
      <c r="D73" s="2444" t="inlineStr">
        <is>
          <t>Charge</t>
        </is>
      </c>
      <c r="E73" s="2444" t="n"/>
      <c r="F73" s="2444" t="inlineStr">
        <is>
          <t>Type</t>
        </is>
      </c>
      <c r="G73" s="2444" t="inlineStr">
        <is>
          <t>Unit</t>
        </is>
      </c>
      <c r="H73" s="2444" t="inlineStr">
        <is>
          <t>Area Label</t>
        </is>
      </c>
      <c r="I73" s="2444" t="inlineStr">
        <is>
          <t>Area</t>
        </is>
      </c>
      <c r="J73" s="2444" t="inlineStr">
        <is>
          <t>From</t>
        </is>
      </c>
      <c r="K73" s="2444" t="inlineStr">
        <is>
          <t>To</t>
        </is>
      </c>
      <c r="L73" s="2444" t="inlineStr">
        <is>
          <t>Monthly Amt</t>
        </is>
      </c>
      <c r="M73" s="2444" t="inlineStr">
        <is>
          <t>Amt/Area</t>
        </is>
      </c>
      <c r="N73" s="2444" t="inlineStr">
        <is>
          <t>Annual</t>
        </is>
      </c>
      <c r="O73" s="2444" t="inlineStr">
        <is>
          <t>Annual/Area</t>
        </is>
      </c>
      <c r="P73" s="2444" t="inlineStr">
        <is>
          <t>Management Fee</t>
        </is>
      </c>
      <c r="Q73" s="2444" t="inlineStr">
        <is>
          <t>Annual Gross Amount</t>
        </is>
      </c>
      <c r="R73" s="2445" t="n"/>
      <c r="S73" s="2445" t="n"/>
    </row>
    <row r="74" ht="15" customFormat="1" customHeight="1" s="2438">
      <c r="A74" s="2445" t="n"/>
      <c r="B74" s="2445" t="n"/>
      <c r="C74" s="2445" t="n"/>
      <c r="D74" s="2444" t="inlineStr">
        <is>
          <t>rrnt</t>
        </is>
      </c>
      <c r="E74" s="2444" t="n"/>
      <c r="F74" s="2444" t="inlineStr">
        <is>
          <t>Rent</t>
        </is>
      </c>
      <c r="G74" s="2444" t="inlineStr">
        <is>
          <t>103-105</t>
        </is>
      </c>
      <c r="H74" s="2446" t="inlineStr">
        <is>
          <t>Rentable</t>
        </is>
      </c>
      <c r="I74" s="2447" t="n">
        <v>5200</v>
      </c>
      <c r="J74" s="2448" t="n">
        <v>45870</v>
      </c>
      <c r="K74" s="2448" t="n">
        <v>46234</v>
      </c>
      <c r="L74" s="2447" t="n">
        <v>6416.13</v>
      </c>
      <c r="M74" s="2447" t="n">
        <v>1.234</v>
      </c>
      <c r="N74" s="2447" t="n">
        <v>76993.56</v>
      </c>
      <c r="O74" s="2447" t="n">
        <v>14.806</v>
      </c>
      <c r="P74" s="2447" t="n">
        <v>0</v>
      </c>
      <c r="Q74" s="2447" t="n">
        <v>76993.56</v>
      </c>
      <c r="R74" s="2445" t="n"/>
      <c r="S74" s="2445" t="n"/>
    </row>
    <row r="75" ht="15" customFormat="1" customHeight="1" s="2438">
      <c r="A75" s="2445" t="n"/>
      <c r="B75" s="2445" t="n"/>
      <c r="C75" s="2445" t="n"/>
      <c r="D75" s="2444" t="inlineStr">
        <is>
          <t>rrnt</t>
        </is>
      </c>
      <c r="E75" s="2444" t="n"/>
      <c r="F75" s="2444" t="inlineStr">
        <is>
          <t>Rent</t>
        </is>
      </c>
      <c r="G75" s="2444" t="inlineStr">
        <is>
          <t>103-105</t>
        </is>
      </c>
      <c r="H75" s="2446" t="inlineStr">
        <is>
          <t>Rentable</t>
        </is>
      </c>
      <c r="I75" s="2447" t="n">
        <v>5200</v>
      </c>
      <c r="J75" s="2448" t="n">
        <v>46235</v>
      </c>
      <c r="K75" s="2448" t="n">
        <v>46599</v>
      </c>
      <c r="L75" s="2447" t="n">
        <v>6608.61</v>
      </c>
      <c r="M75" s="2447" t="n">
        <v>1.271</v>
      </c>
      <c r="N75" s="2447" t="n">
        <v>79303.32000000001</v>
      </c>
      <c r="O75" s="2447" t="n">
        <v>15.251</v>
      </c>
      <c r="P75" s="2447" t="n">
        <v>0</v>
      </c>
      <c r="Q75" s="2447" t="n">
        <v>79303.32000000001</v>
      </c>
      <c r="R75" s="2445" t="n"/>
      <c r="S75" s="2445" t="n"/>
    </row>
    <row r="76" ht="15" customFormat="1" customHeight="1" s="2438">
      <c r="A76" s="2440" t="n"/>
      <c r="B76" s="2444" t="n"/>
      <c r="C76" s="2444" t="n"/>
      <c r="D76" s="2444" t="n"/>
      <c r="E76" s="2444" t="n"/>
      <c r="F76" s="2444" t="n"/>
      <c r="G76" s="2444" t="n"/>
      <c r="H76" s="2444" t="n"/>
      <c r="I76" s="2444" t="n"/>
      <c r="J76" s="2444" t="n"/>
      <c r="K76" s="2444" t="n"/>
      <c r="L76" s="2444" t="n"/>
      <c r="M76" s="2444" t="n"/>
      <c r="N76" s="2444" t="n"/>
      <c r="O76" s="2444" t="n"/>
      <c r="P76" s="2444" t="n"/>
      <c r="Q76" s="2444" t="n"/>
      <c r="R76" s="2444" t="n"/>
      <c r="S76" s="2444" t="n"/>
    </row>
    <row r="77" ht="15" customFormat="1" customHeight="1" s="2438">
      <c r="A77" s="2445" t="n"/>
      <c r="B77" s="2446" t="inlineStr">
        <is>
          <t>Options</t>
        </is>
      </c>
      <c r="C77" s="2446" t="n"/>
      <c r="D77" s="2444" t="inlineStr">
        <is>
          <t>Type</t>
        </is>
      </c>
      <c r="E77" s="2444" t="n"/>
      <c r="F77" s="2444" t="inlineStr">
        <is>
          <t>Notes</t>
        </is>
      </c>
      <c r="G77" s="2444" t="n"/>
      <c r="H77" s="2444" t="n"/>
      <c r="I77" s="2444" t="inlineStr">
        <is>
          <t>Status</t>
        </is>
      </c>
      <c r="J77" s="2444" t="inlineStr">
        <is>
          <t>Who</t>
        </is>
      </c>
      <c r="K77" s="2444" t="inlineStr">
        <is>
          <t>Date</t>
        </is>
      </c>
      <c r="L77" s="2444" t="inlineStr">
        <is>
          <t>Valid Till Date</t>
        </is>
      </c>
      <c r="M77" s="2444" t="inlineStr">
        <is>
          <t>Term</t>
        </is>
      </c>
      <c r="N77" s="2444" t="inlineStr">
        <is>
          <t>Earliest</t>
        </is>
      </c>
      <c r="O77" s="2444" t="inlineStr">
        <is>
          <t>Latest</t>
        </is>
      </c>
      <c r="P77" s="2444" t="inlineStr">
        <is>
          <t>Monthly Rent</t>
        </is>
      </c>
      <c r="Q77" s="2444" t="inlineStr">
        <is>
          <t>Description</t>
        </is>
      </c>
      <c r="R77" s="2444" t="n"/>
      <c r="S77" s="2444" t="inlineStr">
        <is>
          <t>Time of Essence</t>
        </is>
      </c>
    </row>
    <row r="78" ht="15" customFormat="1" customHeight="1" s="2438">
      <c r="A78" s="2445" t="n"/>
      <c r="B78" s="2445" t="n"/>
      <c r="C78" s="2445" t="n"/>
      <c r="D78" s="2446" t="inlineStr">
        <is>
          <t>Renewal</t>
        </is>
      </c>
      <c r="E78" s="2446" t="n"/>
      <c r="F78" s="2446" t="inlineStr">
        <is>
          <t>Third Amendment, Sec 2: Tenant shall have one (1) option to extend the length of the term by an additional five (5) years.</t>
        </is>
      </c>
      <c r="G78" s="2446" t="n"/>
      <c r="H78" s="2446" t="n"/>
      <c r="I78" s="2446" t="inlineStr">
        <is>
          <t>Active</t>
        </is>
      </c>
      <c r="J78" s="2446" t="inlineStr">
        <is>
          <t>Tenant</t>
        </is>
      </c>
      <c r="K78" s="2448" t="n">
        <v>46599</v>
      </c>
      <c r="L78" s="2444" t="n"/>
      <c r="M78" s="2449" t="n">
        <v>60</v>
      </c>
      <c r="N78" s="2444" t="n"/>
      <c r="O78" s="2448" t="n">
        <v>46234</v>
      </c>
      <c r="P78" s="2450" t="n"/>
      <c r="Q78" s="2446" t="inlineStr">
        <is>
          <t>One five year renewal.</t>
        </is>
      </c>
      <c r="R78" s="2446" t="n"/>
      <c r="S78" s="2444" t="n"/>
    </row>
    <row r="79" ht="15" customFormat="1" customHeight="1" s="2438">
      <c r="A79" s="2440" t="n"/>
      <c r="B79" s="2444" t="n"/>
      <c r="C79" s="2444" t="n"/>
      <c r="D79" s="2444" t="n"/>
      <c r="E79" s="2444" t="n"/>
      <c r="F79" s="2444" t="n"/>
      <c r="G79" s="2444" t="n"/>
      <c r="H79" s="2444" t="n"/>
      <c r="I79" s="2444" t="n"/>
      <c r="J79" s="2444" t="n"/>
      <c r="K79" s="2444" t="n"/>
      <c r="L79" s="2444" t="n"/>
      <c r="M79" s="2444" t="n"/>
      <c r="N79" s="2444" t="n"/>
      <c r="O79" s="2444" t="n"/>
      <c r="P79" s="2444" t="n"/>
      <c r="Q79" s="2444" t="n"/>
      <c r="R79" s="2444" t="n"/>
      <c r="S79" s="2444" t="n"/>
    </row>
    <row r="80" ht="15" customFormat="1" customHeight="1" s="2438">
      <c r="A80" s="2439" t="inlineStr">
        <is>
          <t>579 Eagle Sq (992875)</t>
        </is>
      </c>
      <c r="B80" s="2440" t="inlineStr">
        <is>
          <t>107</t>
        </is>
      </c>
      <c r="C80" s="2458">
        <f>TRIM(IF(ISNUMBER(FIND("(",A80)), LEFT(A80,FIND("(",A80)-1), A80))&amp;" - "&amp;B80</f>
        <v/>
      </c>
      <c r="D80" s="2439" t="inlineStr">
        <is>
          <t>H&amp;R Block Eastern Enterprises, Inc.  (t0019905)</t>
        </is>
      </c>
      <c r="E80" s="2460">
        <f>IF(ISNUMBER(FIND("(",D80)), TRIM(LEFT(D80,FIND("(",D80)-1)), D80)</f>
        <v/>
      </c>
      <c r="F80" s="2439" t="inlineStr">
        <is>
          <t>Retail-net</t>
        </is>
      </c>
      <c r="G80" s="2441" t="n">
        <v>2500</v>
      </c>
      <c r="H80" s="2442" t="n">
        <v>37865</v>
      </c>
      <c r="I80" s="2442" t="n">
        <v>46507</v>
      </c>
      <c r="J80" s="2443" t="n">
        <v>284</v>
      </c>
      <c r="K80" s="2443" t="n">
        <v>22.75</v>
      </c>
      <c r="L80" s="2441" t="n">
        <v>4700</v>
      </c>
      <c r="M80" s="2441" t="n">
        <v>1.88</v>
      </c>
      <c r="N80" s="2441" t="n">
        <v>56400</v>
      </c>
      <c r="O80" s="2441" t="n">
        <v>22.56</v>
      </c>
      <c r="P80" s="2441" t="n">
        <v>13.36</v>
      </c>
      <c r="Q80" s="2441" t="n">
        <v>0</v>
      </c>
      <c r="R80" s="2441" t="n">
        <v>0</v>
      </c>
      <c r="S80" s="2441" t="n">
        <v>0</v>
      </c>
    </row>
    <row r="81" ht="15" customFormat="1" customHeight="1" s="2438">
      <c r="A81" s="2440" t="n"/>
      <c r="B81" s="2444" t="n"/>
      <c r="C81" s="2458" t="n"/>
      <c r="D81" s="2444" t="n"/>
      <c r="E81" s="2444" t="n"/>
      <c r="F81" s="2444" t="n"/>
      <c r="G81" s="2444" t="n"/>
      <c r="H81" s="2444" t="n"/>
      <c r="I81" s="2444" t="n"/>
      <c r="J81" s="2444" t="n"/>
      <c r="K81" s="2444" t="n"/>
      <c r="L81" s="2444" t="n"/>
      <c r="M81" s="2444" t="n"/>
      <c r="N81" s="2444" t="n"/>
      <c r="O81" s="2444" t="n"/>
      <c r="P81" s="2444" t="n"/>
      <c r="Q81" s="2444" t="n"/>
      <c r="R81" s="2444" t="n"/>
      <c r="S81" s="2444" t="n"/>
    </row>
    <row r="82" ht="15" customFormat="1" customHeight="1" s="2438">
      <c r="A82" s="2445" t="n"/>
      <c r="B82" s="2446" t="inlineStr">
        <is>
          <t>Rent Steps</t>
        </is>
      </c>
      <c r="C82" s="2458" t="n"/>
      <c r="D82" s="2444" t="inlineStr">
        <is>
          <t>Charge</t>
        </is>
      </c>
      <c r="E82" s="2444" t="n"/>
      <c r="F82" s="2444" t="inlineStr">
        <is>
          <t>Type</t>
        </is>
      </c>
      <c r="G82" s="2444" t="inlineStr">
        <is>
          <t>Unit</t>
        </is>
      </c>
      <c r="H82" s="2444" t="inlineStr">
        <is>
          <t>Area Label</t>
        </is>
      </c>
      <c r="I82" s="2444" t="inlineStr">
        <is>
          <t>Area</t>
        </is>
      </c>
      <c r="J82" s="2444" t="inlineStr">
        <is>
          <t>From</t>
        </is>
      </c>
      <c r="K82" s="2444" t="inlineStr">
        <is>
          <t>To</t>
        </is>
      </c>
      <c r="L82" s="2444" t="inlineStr">
        <is>
          <t>Monthly Amt</t>
        </is>
      </c>
      <c r="M82" s="2444" t="inlineStr">
        <is>
          <t>Amt/Area</t>
        </is>
      </c>
      <c r="N82" s="2444" t="inlineStr">
        <is>
          <t>Annual</t>
        </is>
      </c>
      <c r="O82" s="2444" t="inlineStr">
        <is>
          <t>Annual/Area</t>
        </is>
      </c>
      <c r="P82" s="2444" t="inlineStr">
        <is>
          <t>Management Fee</t>
        </is>
      </c>
      <c r="Q82" s="2444" t="inlineStr">
        <is>
          <t>Annual Gross Amount</t>
        </is>
      </c>
      <c r="R82" s="2445" t="n"/>
      <c r="S82" s="2445" t="n"/>
    </row>
    <row r="83" ht="15" customFormat="1" customHeight="1" s="2438">
      <c r="A83" s="2445" t="n"/>
      <c r="B83" s="2445" t="n"/>
      <c r="C83" s="2445" t="n"/>
      <c r="D83" s="2444" t="inlineStr">
        <is>
          <t>rrnt</t>
        </is>
      </c>
      <c r="E83" s="2444" t="n"/>
      <c r="F83" s="2444" t="inlineStr">
        <is>
          <t>Rent</t>
        </is>
      </c>
      <c r="G83" s="2444" t="inlineStr">
        <is>
          <t>107</t>
        </is>
      </c>
      <c r="H83" s="2446" t="inlineStr">
        <is>
          <t>Rentable</t>
        </is>
      </c>
      <c r="I83" s="2447" t="n">
        <v>2500</v>
      </c>
      <c r="J83" s="2448" t="n">
        <v>46143</v>
      </c>
      <c r="K83" s="2448" t="n">
        <v>46507</v>
      </c>
      <c r="L83" s="2447" t="n">
        <v>4700</v>
      </c>
      <c r="M83" s="2447" t="n">
        <v>1.88</v>
      </c>
      <c r="N83" s="2447" t="n">
        <v>56400</v>
      </c>
      <c r="O83" s="2447" t="n">
        <v>22.56</v>
      </c>
      <c r="P83" s="2447" t="n">
        <v>0</v>
      </c>
      <c r="Q83" s="2447" t="n">
        <v>56400</v>
      </c>
      <c r="R83" s="2445" t="n"/>
      <c r="S83" s="2445" t="n"/>
    </row>
    <row r="84" ht="15" customFormat="1" customHeight="1" s="2438">
      <c r="A84" s="2440" t="n"/>
      <c r="B84" s="2444" t="n"/>
      <c r="C84" s="2444" t="n"/>
      <c r="D84" s="2444" t="n"/>
      <c r="E84" s="2444" t="n"/>
      <c r="F84" s="2444" t="n"/>
      <c r="G84" s="2444" t="n"/>
      <c r="H84" s="2444" t="n"/>
      <c r="I84" s="2444" t="n"/>
      <c r="J84" s="2444" t="n"/>
      <c r="K84" s="2444" t="n"/>
      <c r="L84" s="2444" t="n"/>
      <c r="M84" s="2444" t="n"/>
      <c r="N84" s="2444" t="n"/>
      <c r="O84" s="2444" t="n"/>
      <c r="P84" s="2444" t="n"/>
      <c r="Q84" s="2444" t="n"/>
      <c r="R84" s="2444" t="n"/>
      <c r="S84" s="2444" t="n"/>
    </row>
    <row r="85" ht="15" customFormat="1" customHeight="1" s="2438">
      <c r="A85" s="2439" t="inlineStr">
        <is>
          <t>579 Eagle Sq (992875)</t>
        </is>
      </c>
      <c r="B85" s="2440" t="inlineStr">
        <is>
          <t>108</t>
        </is>
      </c>
      <c r="C85" s="2458">
        <f>TRIM(IF(ISNUMBER(FIND("(",A85)), LEFT(A85,FIND("(",A85)-1), A85))&amp;" - "&amp;B85</f>
        <v/>
      </c>
      <c r="D85" s="2439" t="inlineStr">
        <is>
          <t>Hang Nguyen DBA T-Nails (t0019912)</t>
        </is>
      </c>
      <c r="E85" s="2460">
        <f>IF(ISNUMBER(FIND("(",D85)), TRIM(LEFT(D85,FIND("(",D85)-1)), D85)</f>
        <v/>
      </c>
      <c r="F85" s="2439" t="inlineStr">
        <is>
          <t>Retail-net</t>
        </is>
      </c>
      <c r="G85" s="2441" t="n">
        <v>1500</v>
      </c>
      <c r="H85" s="2442" t="n">
        <v>37865</v>
      </c>
      <c r="I85" s="2442" t="n">
        <v>46752</v>
      </c>
      <c r="J85" s="2443" t="n">
        <v>292</v>
      </c>
      <c r="K85" s="2443" t="n">
        <v>22.75</v>
      </c>
      <c r="L85" s="2441" t="n">
        <v>3476.67</v>
      </c>
      <c r="M85" s="2441" t="n">
        <v>2.32</v>
      </c>
      <c r="N85" s="2441" t="n">
        <v>41720.04</v>
      </c>
      <c r="O85" s="2441" t="n">
        <v>27.81</v>
      </c>
      <c r="P85" s="2441" t="n">
        <v>14.76</v>
      </c>
      <c r="Q85" s="2441" t="n">
        <v>0</v>
      </c>
      <c r="R85" s="2441" t="n">
        <v>0</v>
      </c>
      <c r="S85" s="2441" t="n">
        <v>0</v>
      </c>
    </row>
    <row r="86" ht="15" customFormat="1" customHeight="1" s="2438">
      <c r="A86" s="2440" t="n"/>
      <c r="B86" s="2444" t="n"/>
      <c r="C86" s="2444" t="n"/>
      <c r="D86" s="2444" t="n"/>
      <c r="E86" s="2444" t="n"/>
      <c r="F86" s="2444" t="n"/>
      <c r="G86" s="2444" t="n"/>
      <c r="H86" s="2444" t="n"/>
      <c r="I86" s="2444" t="n"/>
      <c r="J86" s="2444" t="n"/>
      <c r="K86" s="2444" t="n"/>
      <c r="L86" s="2444" t="n"/>
      <c r="M86" s="2444" t="n"/>
      <c r="N86" s="2444" t="n"/>
      <c r="O86" s="2444" t="n"/>
      <c r="P86" s="2444" t="n"/>
      <c r="Q86" s="2444" t="n"/>
      <c r="R86" s="2444" t="n"/>
      <c r="S86" s="2444" t="n"/>
    </row>
    <row r="87" ht="15" customFormat="1" customHeight="1" s="2438">
      <c r="A87" s="2445" t="n"/>
      <c r="B87" s="2446" t="inlineStr">
        <is>
          <t>Rent Steps</t>
        </is>
      </c>
      <c r="C87" s="2446" t="n"/>
      <c r="D87" s="2444" t="inlineStr">
        <is>
          <t>Charge</t>
        </is>
      </c>
      <c r="E87" s="2444" t="n"/>
      <c r="F87" s="2444" t="inlineStr">
        <is>
          <t>Type</t>
        </is>
      </c>
      <c r="G87" s="2444" t="inlineStr">
        <is>
          <t>Unit</t>
        </is>
      </c>
      <c r="H87" s="2444" t="inlineStr">
        <is>
          <t>Area Label</t>
        </is>
      </c>
      <c r="I87" s="2444" t="inlineStr">
        <is>
          <t>Area</t>
        </is>
      </c>
      <c r="J87" s="2444" t="inlineStr">
        <is>
          <t>From</t>
        </is>
      </c>
      <c r="K87" s="2444" t="inlineStr">
        <is>
          <t>To</t>
        </is>
      </c>
      <c r="L87" s="2444" t="inlineStr">
        <is>
          <t>Monthly Amt</t>
        </is>
      </c>
      <c r="M87" s="2444" t="inlineStr">
        <is>
          <t>Amt/Area</t>
        </is>
      </c>
      <c r="N87" s="2444" t="inlineStr">
        <is>
          <t>Annual</t>
        </is>
      </c>
      <c r="O87" s="2444" t="inlineStr">
        <is>
          <t>Annual/Area</t>
        </is>
      </c>
      <c r="P87" s="2444" t="inlineStr">
        <is>
          <t>Management Fee</t>
        </is>
      </c>
      <c r="Q87" s="2444" t="inlineStr">
        <is>
          <t>Annual Gross Amount</t>
        </is>
      </c>
      <c r="R87" s="2445" t="n"/>
      <c r="S87" s="2445" t="n"/>
    </row>
    <row r="88" ht="15" customFormat="1" customHeight="1" s="2438">
      <c r="A88" s="2445" t="n"/>
      <c r="B88" s="2445" t="n"/>
      <c r="C88" s="2445" t="n"/>
      <c r="D88" s="2444" t="inlineStr">
        <is>
          <t>rrnt</t>
        </is>
      </c>
      <c r="E88" s="2444" t="n"/>
      <c r="F88" s="2444" t="inlineStr">
        <is>
          <t>Rent</t>
        </is>
      </c>
      <c r="G88" s="2444" t="inlineStr">
        <is>
          <t>108</t>
        </is>
      </c>
      <c r="H88" s="2446" t="inlineStr">
        <is>
          <t>Rentable</t>
        </is>
      </c>
      <c r="I88" s="2447" t="n">
        <v>1500</v>
      </c>
      <c r="J88" s="2448" t="n">
        <v>45291</v>
      </c>
      <c r="K88" s="2448" t="n">
        <v>46752</v>
      </c>
      <c r="L88" s="2447" t="n">
        <v>3476.67</v>
      </c>
      <c r="M88" s="2447" t="n">
        <v>2.318</v>
      </c>
      <c r="N88" s="2447" t="n">
        <v>41720.04</v>
      </c>
      <c r="O88" s="2447" t="n">
        <v>27.813</v>
      </c>
      <c r="P88" s="2447" t="n">
        <v>0</v>
      </c>
      <c r="Q88" s="2447" t="n">
        <v>41720.04</v>
      </c>
      <c r="R88" s="2445" t="n"/>
      <c r="S88" s="2445" t="n"/>
    </row>
    <row r="89" ht="15" customFormat="1" customHeight="1" s="2438">
      <c r="A89" s="2440" t="n"/>
      <c r="B89" s="2444" t="n"/>
      <c r="C89" s="2444" t="n"/>
      <c r="D89" s="2444" t="n"/>
      <c r="E89" s="2444" t="n"/>
      <c r="F89" s="2444" t="n"/>
      <c r="G89" s="2444" t="n"/>
      <c r="H89" s="2444" t="n"/>
      <c r="I89" s="2444" t="n"/>
      <c r="J89" s="2444" t="n"/>
      <c r="K89" s="2444" t="n"/>
      <c r="L89" s="2444" t="n"/>
      <c r="M89" s="2444" t="n"/>
      <c r="N89" s="2444" t="n"/>
      <c r="O89" s="2444" t="n"/>
      <c r="P89" s="2444" t="n"/>
      <c r="Q89" s="2444" t="n"/>
      <c r="R89" s="2444" t="n"/>
      <c r="S89" s="2444" t="n"/>
    </row>
    <row r="90" ht="15" customFormat="1" customHeight="1" s="2438">
      <c r="A90" s="2439" t="inlineStr">
        <is>
          <t>579 Eagle Sq (992875)</t>
        </is>
      </c>
      <c r="B90" s="2440" t="inlineStr">
        <is>
          <t>109</t>
        </is>
      </c>
      <c r="C90" s="2458">
        <f>TRIM(IF(ISNUMBER(FIND("(",A90)), LEFT(A90,FIND("(",A90)-1), A90))&amp;" - "&amp;B90</f>
        <v/>
      </c>
      <c r="D90" s="2439" t="inlineStr">
        <is>
          <t>Kosseifi, Inc. DBA Vasilios (t0019924)</t>
        </is>
      </c>
      <c r="E90" s="2460">
        <f>IF(ISNUMBER(FIND("(",D90)), TRIM(LEFT(D90,FIND("(",D90)-1)), D90)</f>
        <v/>
      </c>
      <c r="F90" s="2439" t="inlineStr">
        <is>
          <t>Office-net</t>
        </is>
      </c>
      <c r="G90" s="2441" t="n">
        <v>2200</v>
      </c>
      <c r="H90" s="2442" t="n">
        <v>40085</v>
      </c>
      <c r="I90" s="2442" t="n">
        <v>46387</v>
      </c>
      <c r="J90" s="2443" t="n">
        <v>208</v>
      </c>
      <c r="K90" s="2443" t="n">
        <v>16.75</v>
      </c>
      <c r="L90" s="2441" t="n">
        <v>4840</v>
      </c>
      <c r="M90" s="2441" t="n">
        <v>2.2</v>
      </c>
      <c r="N90" s="2441" t="n">
        <v>58080</v>
      </c>
      <c r="O90" s="2441" t="n">
        <v>26.4</v>
      </c>
      <c r="P90" s="2441" t="n">
        <v>0</v>
      </c>
      <c r="Q90" s="2441" t="n">
        <v>0</v>
      </c>
      <c r="R90" s="2441" t="n">
        <v>0</v>
      </c>
      <c r="S90" s="2441" t="n">
        <v>0</v>
      </c>
    </row>
    <row r="91" ht="15" customFormat="1" customHeight="1" s="2438">
      <c r="A91" s="2440" t="n"/>
      <c r="B91" s="2444" t="n"/>
      <c r="C91" s="2444" t="n"/>
      <c r="D91" s="2444" t="n"/>
      <c r="E91" s="2444" t="n"/>
      <c r="F91" s="2444" t="n"/>
      <c r="G91" s="2444" t="n"/>
      <c r="H91" s="2444" t="n"/>
      <c r="I91" s="2444" t="n"/>
      <c r="J91" s="2444" t="n"/>
      <c r="K91" s="2444" t="n"/>
      <c r="L91" s="2444" t="n"/>
      <c r="M91" s="2444" t="n"/>
      <c r="N91" s="2444" t="n"/>
      <c r="O91" s="2444" t="n"/>
      <c r="P91" s="2444" t="n"/>
      <c r="Q91" s="2444" t="n"/>
      <c r="R91" s="2444" t="n"/>
      <c r="S91" s="2444" t="n"/>
    </row>
    <row r="92" ht="15" customFormat="1" customHeight="1" s="2438">
      <c r="A92" s="2445" t="n"/>
      <c r="B92" s="2446" t="inlineStr">
        <is>
          <t>Rent Steps</t>
        </is>
      </c>
      <c r="C92" s="2446" t="n"/>
      <c r="D92" s="2444" t="inlineStr">
        <is>
          <t>Charge</t>
        </is>
      </c>
      <c r="E92" s="2444" t="n"/>
      <c r="F92" s="2444" t="inlineStr">
        <is>
          <t>Type</t>
        </is>
      </c>
      <c r="G92" s="2444" t="inlineStr">
        <is>
          <t>Unit</t>
        </is>
      </c>
      <c r="H92" s="2444" t="inlineStr">
        <is>
          <t>Area Label</t>
        </is>
      </c>
      <c r="I92" s="2444" t="inlineStr">
        <is>
          <t>Area</t>
        </is>
      </c>
      <c r="J92" s="2444" t="inlineStr">
        <is>
          <t>From</t>
        </is>
      </c>
      <c r="K92" s="2444" t="inlineStr">
        <is>
          <t>To</t>
        </is>
      </c>
      <c r="L92" s="2444" t="inlineStr">
        <is>
          <t>Monthly Amt</t>
        </is>
      </c>
      <c r="M92" s="2444" t="inlineStr">
        <is>
          <t>Amt/Area</t>
        </is>
      </c>
      <c r="N92" s="2444" t="inlineStr">
        <is>
          <t>Annual</t>
        </is>
      </c>
      <c r="O92" s="2444" t="inlineStr">
        <is>
          <t>Annual/Area</t>
        </is>
      </c>
      <c r="P92" s="2444" t="inlineStr">
        <is>
          <t>Management Fee</t>
        </is>
      </c>
      <c r="Q92" s="2444" t="inlineStr">
        <is>
          <t>Annual Gross Amount</t>
        </is>
      </c>
      <c r="R92" s="2445" t="n"/>
      <c r="S92" s="2445" t="n"/>
    </row>
    <row r="93" ht="15" customFormat="1" customHeight="1" s="2438">
      <c r="A93" s="2445" t="n"/>
      <c r="B93" s="2445" t="n"/>
      <c r="C93" s="2445" t="n"/>
      <c r="D93" s="2444" t="inlineStr">
        <is>
          <t>rrnt</t>
        </is>
      </c>
      <c r="E93" s="2444" t="n"/>
      <c r="F93" s="2444" t="inlineStr">
        <is>
          <t>Rent</t>
        </is>
      </c>
      <c r="G93" s="2444" t="inlineStr">
        <is>
          <t>109</t>
        </is>
      </c>
      <c r="H93" s="2446" t="inlineStr">
        <is>
          <t>Rentable</t>
        </is>
      </c>
      <c r="I93" s="2447" t="n">
        <v>2200</v>
      </c>
      <c r="J93" s="2448" t="n">
        <v>45292</v>
      </c>
      <c r="K93" s="2448" t="n">
        <v>46387</v>
      </c>
      <c r="L93" s="2447" t="n">
        <v>4840</v>
      </c>
      <c r="M93" s="2447" t="n">
        <v>2.2</v>
      </c>
      <c r="N93" s="2447" t="n">
        <v>58080</v>
      </c>
      <c r="O93" s="2447" t="n">
        <v>26.4</v>
      </c>
      <c r="P93" s="2447" t="n">
        <v>0</v>
      </c>
      <c r="Q93" s="2447" t="n">
        <v>58080</v>
      </c>
      <c r="R93" s="2445" t="n"/>
      <c r="S93" s="2445" t="n"/>
    </row>
    <row r="94" ht="15" customFormat="1" customHeight="1" s="2438">
      <c r="A94" s="2440" t="n"/>
      <c r="B94" s="2444" t="n"/>
      <c r="C94" s="2444" t="n"/>
      <c r="D94" s="2444" t="n"/>
      <c r="E94" s="2444" t="n"/>
      <c r="F94" s="2444" t="n"/>
      <c r="G94" s="2444" t="n"/>
      <c r="H94" s="2444" t="n"/>
      <c r="I94" s="2444" t="n"/>
      <c r="J94" s="2444" t="n"/>
      <c r="K94" s="2444" t="n"/>
      <c r="L94" s="2444" t="n"/>
      <c r="M94" s="2444" t="n"/>
      <c r="N94" s="2444" t="n"/>
      <c r="O94" s="2444" t="n"/>
      <c r="P94" s="2444" t="n"/>
      <c r="Q94" s="2444" t="n"/>
      <c r="R94" s="2444" t="n"/>
      <c r="S94" s="2444" t="n"/>
    </row>
    <row r="95" ht="15" customFormat="1" customHeight="1" s="2438">
      <c r="A95" s="2439" t="inlineStr">
        <is>
          <t>579 Eagle Sq (992875)</t>
        </is>
      </c>
      <c r="B95" s="2440" t="inlineStr">
        <is>
          <t>106</t>
        </is>
      </c>
      <c r="C95" s="2458">
        <f>TRIM(IF(ISNUMBER(FIND("(",A95)), LEFT(A95,FIND("(",A95)-1), A95))&amp;" - "&amp;B95</f>
        <v/>
      </c>
      <c r="D95" s="2446" t="inlineStr">
        <is>
          <t>VACANT</t>
        </is>
      </c>
      <c r="E95" s="2446" t="n"/>
      <c r="F95" s="2446" t="n"/>
      <c r="G95" s="2447" t="n">
        <v>2800</v>
      </c>
      <c r="H95" s="2445" t="n"/>
      <c r="I95" s="2445" t="n"/>
      <c r="J95" s="2445" t="n"/>
      <c r="K95" s="2445" t="n"/>
      <c r="L95" s="2445" t="n"/>
      <c r="M95" s="2445" t="n"/>
      <c r="N95" s="2445" t="n"/>
      <c r="O95" s="2445" t="n"/>
      <c r="P95" s="2445" t="n"/>
      <c r="Q95" s="2445" t="n"/>
      <c r="R95" s="2445" t="n"/>
      <c r="S95" s="2445" t="n"/>
    </row>
    <row r="96" ht="15" customFormat="1" customHeight="1" s="2438">
      <c r="A96" s="2440" t="n"/>
      <c r="B96" s="2444" t="n"/>
      <c r="C96" s="2444" t="n"/>
      <c r="D96" s="2444" t="n"/>
      <c r="E96" s="2444" t="n"/>
      <c r="F96" s="2444" t="n"/>
      <c r="G96" s="2444" t="n"/>
      <c r="H96" s="2444" t="n"/>
      <c r="I96" s="2444" t="n"/>
      <c r="J96" s="2444" t="n"/>
      <c r="K96" s="2444" t="n"/>
      <c r="L96" s="2444" t="n"/>
      <c r="M96" s="2444" t="n"/>
      <c r="N96" s="2444" t="n"/>
      <c r="O96" s="2444" t="n"/>
      <c r="P96" s="2444" t="n"/>
      <c r="Q96" s="2444" t="n"/>
      <c r="R96" s="2444" t="n"/>
      <c r="S96" s="2444" t="n"/>
    </row>
    <row r="97" ht="15" customFormat="1" customHeight="1" s="2438">
      <c r="A97" s="2439" t="inlineStr">
        <is>
          <t>589 Eagle Sq (992877)</t>
        </is>
      </c>
      <c r="B97" s="2440" t="inlineStr">
        <is>
          <t>100</t>
        </is>
      </c>
      <c r="C97" s="2458">
        <f>TRIM(IF(ISNUMBER(FIND("(",A97)), LEFT(A97,FIND("(",A97)-1), A97))&amp;" - "&amp;B97</f>
        <v/>
      </c>
      <c r="D97" s="2439" t="inlineStr">
        <is>
          <t>United States of America DBA VA Admin Office (former) (t0019886)</t>
        </is>
      </c>
      <c r="E97" s="2460">
        <f>IF(ISNUMBER(FIND("(",D97)), TRIM(LEFT(D97,FIND("(",D97)-1)), D97)</f>
        <v/>
      </c>
      <c r="F97" s="2439" t="inlineStr">
        <is>
          <t>Office-net</t>
        </is>
      </c>
      <c r="G97" s="2441" t="n">
        <v>9100</v>
      </c>
      <c r="H97" s="2442" t="n">
        <v>45351</v>
      </c>
      <c r="I97" s="2442" t="n">
        <v>49978</v>
      </c>
      <c r="J97" s="2443" t="n">
        <v>152</v>
      </c>
      <c r="K97" s="2443" t="n">
        <v>2.33</v>
      </c>
      <c r="L97" s="2441" t="n">
        <v>21369.83</v>
      </c>
      <c r="M97" s="2441" t="n">
        <v>2.35</v>
      </c>
      <c r="N97" s="2441" t="n">
        <v>256437.96</v>
      </c>
      <c r="O97" s="2441" t="n">
        <v>28.18</v>
      </c>
      <c r="P97" s="2441" t="n">
        <v>0</v>
      </c>
      <c r="Q97" s="2441" t="n">
        <v>0</v>
      </c>
      <c r="R97" s="2441" t="n">
        <v>0</v>
      </c>
      <c r="S97" s="2441" t="n">
        <v>0</v>
      </c>
    </row>
    <row r="98" ht="15" customFormat="1" customHeight="1" s="2438">
      <c r="A98" s="2440" t="n"/>
      <c r="B98" s="2444" t="n"/>
      <c r="C98" s="2444" t="n"/>
      <c r="D98" s="2444" t="n"/>
      <c r="E98" s="2444" t="n"/>
      <c r="F98" s="2444" t="n"/>
      <c r="G98" s="2444" t="n"/>
      <c r="H98" s="2444" t="n"/>
      <c r="I98" s="2444" t="n"/>
      <c r="J98" s="2444" t="n"/>
      <c r="K98" s="2444" t="n"/>
      <c r="L98" s="2444" t="n"/>
      <c r="M98" s="2444" t="n"/>
      <c r="N98" s="2444" t="n"/>
      <c r="O98" s="2444" t="n"/>
      <c r="P98" s="2444" t="n"/>
      <c r="Q98" s="2444" t="n"/>
      <c r="R98" s="2444" t="n"/>
      <c r="S98" s="2444" t="n"/>
    </row>
    <row r="99" ht="15" customFormat="1" customHeight="1" s="2438">
      <c r="A99" s="2445" t="n"/>
      <c r="B99" s="2446" t="inlineStr">
        <is>
          <t>Rent Steps</t>
        </is>
      </c>
      <c r="C99" s="2446" t="n"/>
      <c r="D99" s="2444" t="inlineStr">
        <is>
          <t>Charge</t>
        </is>
      </c>
      <c r="E99" s="2444" t="n"/>
      <c r="F99" s="2444" t="inlineStr">
        <is>
          <t>Type</t>
        </is>
      </c>
      <c r="G99" s="2444" t="inlineStr">
        <is>
          <t>Unit</t>
        </is>
      </c>
      <c r="H99" s="2444" t="inlineStr">
        <is>
          <t>Area Label</t>
        </is>
      </c>
      <c r="I99" s="2444" t="inlineStr">
        <is>
          <t>Area</t>
        </is>
      </c>
      <c r="J99" s="2444" t="inlineStr">
        <is>
          <t>From</t>
        </is>
      </c>
      <c r="K99" s="2444" t="inlineStr">
        <is>
          <t>To</t>
        </is>
      </c>
      <c r="L99" s="2444" t="inlineStr">
        <is>
          <t>Monthly Amt</t>
        </is>
      </c>
      <c r="M99" s="2444" t="inlineStr">
        <is>
          <t>Amt/Area</t>
        </is>
      </c>
      <c r="N99" s="2444" t="inlineStr">
        <is>
          <t>Annual</t>
        </is>
      </c>
      <c r="O99" s="2444" t="inlineStr">
        <is>
          <t>Annual/Area</t>
        </is>
      </c>
      <c r="P99" s="2444" t="inlineStr">
        <is>
          <t>Management Fee</t>
        </is>
      </c>
      <c r="Q99" s="2444" t="inlineStr">
        <is>
          <t>Annual Gross Amount</t>
        </is>
      </c>
      <c r="R99" s="2445" t="n"/>
      <c r="S99" s="2445" t="n"/>
    </row>
    <row r="100" ht="15" customFormat="1" customHeight="1" s="2438">
      <c r="A100" s="2445" t="n"/>
      <c r="B100" s="2445" t="n"/>
      <c r="C100" s="2445" t="n"/>
      <c r="D100" s="2444" t="inlineStr">
        <is>
          <t>rrnt</t>
        </is>
      </c>
      <c r="E100" s="2444" t="n"/>
      <c r="F100" s="2444" t="inlineStr">
        <is>
          <t>Rent</t>
        </is>
      </c>
      <c r="G100" s="2444" t="inlineStr">
        <is>
          <t>100</t>
        </is>
      </c>
      <c r="H100" s="2446" t="inlineStr">
        <is>
          <t>Rentable</t>
        </is>
      </c>
      <c r="I100" s="2447" t="n">
        <v>9100</v>
      </c>
      <c r="J100" s="2448" t="n">
        <v>45351</v>
      </c>
      <c r="K100" s="2448" t="n">
        <v>46325</v>
      </c>
      <c r="L100" s="2447" t="n">
        <v>21369.83</v>
      </c>
      <c r="M100" s="2447" t="n">
        <v>2.348</v>
      </c>
      <c r="N100" s="2447" t="n">
        <v>256437.96</v>
      </c>
      <c r="O100" s="2447" t="n">
        <v>28.18</v>
      </c>
      <c r="P100" s="2447" t="n">
        <v>0</v>
      </c>
      <c r="Q100" s="2447" t="n">
        <v>256437.96</v>
      </c>
      <c r="R100" s="2445" t="n"/>
      <c r="S100" s="2445" t="n"/>
    </row>
    <row r="101" ht="15" customFormat="1" customHeight="1" s="2438">
      <c r="A101" s="2445" t="n"/>
      <c r="B101" s="2445" t="n"/>
      <c r="C101" s="2445" t="n"/>
      <c r="D101" s="2444" t="inlineStr">
        <is>
          <t>rrnt</t>
        </is>
      </c>
      <c r="E101" s="2444" t="n"/>
      <c r="F101" s="2444" t="inlineStr">
        <is>
          <t>Rent</t>
        </is>
      </c>
      <c r="G101" s="2444" t="inlineStr">
        <is>
          <t>100</t>
        </is>
      </c>
      <c r="H101" s="2446" t="inlineStr">
        <is>
          <t>Rentable</t>
        </is>
      </c>
      <c r="I101" s="2447" t="n">
        <v>9100</v>
      </c>
      <c r="J101" s="2448" t="n">
        <v>46326</v>
      </c>
      <c r="K101" s="2448" t="n">
        <v>48151</v>
      </c>
      <c r="L101" s="2447" t="n">
        <v>31341.92</v>
      </c>
      <c r="M101" s="2447" t="n">
        <v>3.444</v>
      </c>
      <c r="N101" s="2447" t="n">
        <v>376103.04</v>
      </c>
      <c r="O101" s="2447" t="n">
        <v>41.33</v>
      </c>
      <c r="P101" s="2447" t="n">
        <v>0</v>
      </c>
      <c r="Q101" s="2447" t="n">
        <v>376103.04</v>
      </c>
      <c r="R101" s="2445" t="n"/>
      <c r="S101" s="2445" t="n"/>
    </row>
    <row r="102" ht="15" customFormat="1" customHeight="1" s="2438">
      <c r="A102" s="2445" t="n"/>
      <c r="B102" s="2445" t="n"/>
      <c r="C102" s="2445" t="n"/>
      <c r="D102" s="2444" t="inlineStr">
        <is>
          <t>rrnt</t>
        </is>
      </c>
      <c r="E102" s="2444" t="n"/>
      <c r="F102" s="2444" t="inlineStr">
        <is>
          <t>Rent</t>
        </is>
      </c>
      <c r="G102" s="2444" t="inlineStr">
        <is>
          <t>100</t>
        </is>
      </c>
      <c r="H102" s="2446" t="inlineStr">
        <is>
          <t>Rentable</t>
        </is>
      </c>
      <c r="I102" s="2447" t="n">
        <v>9100</v>
      </c>
      <c r="J102" s="2448" t="n">
        <v>48152</v>
      </c>
      <c r="K102" s="2448" t="n">
        <v>49978</v>
      </c>
      <c r="L102" s="2447" t="n">
        <v>34473.83</v>
      </c>
      <c r="M102" s="2447" t="n">
        <v>3.788</v>
      </c>
      <c r="N102" s="2447" t="n">
        <v>413685.96</v>
      </c>
      <c r="O102" s="2447" t="n">
        <v>45.46</v>
      </c>
      <c r="P102" s="2447" t="n">
        <v>0</v>
      </c>
      <c r="Q102" s="2447" t="n">
        <v>413685.96</v>
      </c>
      <c r="R102" s="2445" t="n"/>
      <c r="S102" s="2445" t="n"/>
    </row>
    <row r="103" ht="15" customFormat="1" customHeight="1" s="2438">
      <c r="A103" s="2440" t="n"/>
      <c r="B103" s="2444" t="n"/>
      <c r="C103" s="2444" t="n"/>
      <c r="D103" s="2444" t="n"/>
      <c r="E103" s="2444" t="n"/>
      <c r="F103" s="2444" t="n"/>
      <c r="G103" s="2444" t="n"/>
      <c r="H103" s="2444" t="n"/>
      <c r="I103" s="2444" t="n"/>
      <c r="J103" s="2444" t="n"/>
      <c r="K103" s="2444" t="n"/>
      <c r="L103" s="2444" t="n"/>
      <c r="M103" s="2444" t="n"/>
      <c r="N103" s="2444" t="n"/>
      <c r="O103" s="2444" t="n"/>
      <c r="P103" s="2444" t="n"/>
      <c r="Q103" s="2444" t="n"/>
      <c r="R103" s="2444" t="n"/>
      <c r="S103" s="2444" t="n"/>
    </row>
    <row r="104" ht="15" customFormat="1" customHeight="1" s="2438">
      <c r="A104" s="2445" t="n"/>
      <c r="B104" s="2446" t="inlineStr">
        <is>
          <t>Options</t>
        </is>
      </c>
      <c r="C104" s="2446" t="n"/>
      <c r="D104" s="2444" t="inlineStr">
        <is>
          <t>Type</t>
        </is>
      </c>
      <c r="E104" s="2444" t="n"/>
      <c r="F104" s="2444" t="inlineStr">
        <is>
          <t>Notes</t>
        </is>
      </c>
      <c r="G104" s="2444" t="n"/>
      <c r="H104" s="2444" t="n"/>
      <c r="I104" s="2444" t="inlineStr">
        <is>
          <t>Status</t>
        </is>
      </c>
      <c r="J104" s="2444" t="inlineStr">
        <is>
          <t>Who</t>
        </is>
      </c>
      <c r="K104" s="2444" t="inlineStr">
        <is>
          <t>Date</t>
        </is>
      </c>
      <c r="L104" s="2444" t="inlineStr">
        <is>
          <t>Valid Till Date</t>
        </is>
      </c>
      <c r="M104" s="2444" t="inlineStr">
        <is>
          <t>Term</t>
        </is>
      </c>
      <c r="N104" s="2444" t="inlineStr">
        <is>
          <t>Earliest</t>
        </is>
      </c>
      <c r="O104" s="2444" t="inlineStr">
        <is>
          <t>Latest</t>
        </is>
      </c>
      <c r="P104" s="2444" t="inlineStr">
        <is>
          <t>Monthly Rent</t>
        </is>
      </c>
      <c r="Q104" s="2444" t="inlineStr">
        <is>
          <t>Description</t>
        </is>
      </c>
      <c r="R104" s="2444" t="n"/>
      <c r="S104" s="2444" t="inlineStr">
        <is>
          <t>Time of Essence</t>
        </is>
      </c>
    </row>
    <row r="105" ht="15" customFormat="1" customHeight="1" s="2438">
      <c r="A105" s="2445" t="n"/>
      <c r="B105" s="2445" t="n"/>
      <c r="C105" s="2445" t="n"/>
      <c r="D105" s="2446" t="inlineStr">
        <is>
          <t>Renewal</t>
        </is>
      </c>
      <c r="E105" s="2446" t="n"/>
      <c r="F105" s="2446" t="inlineStr">
        <is>
          <t>Lease Sec. 1.06</t>
        </is>
      </c>
      <c r="G105" s="2446" t="n"/>
      <c r="H105" s="2446" t="n"/>
      <c r="I105" s="2446" t="inlineStr">
        <is>
          <t>Active</t>
        </is>
      </c>
      <c r="J105" s="2446" t="n"/>
      <c r="K105" s="2448" t="n">
        <v>49979</v>
      </c>
      <c r="L105" s="2444" t="n"/>
      <c r="M105" s="2449" t="n">
        <v>240</v>
      </c>
      <c r="N105" s="2444" t="n"/>
      <c r="O105" s="2448" t="n">
        <v>49979</v>
      </c>
      <c r="P105" s="2450" t="n"/>
      <c r="Q105" s="2446" t="inlineStr">
        <is>
          <t>1 (10) Ten year Renewal Option</t>
        </is>
      </c>
      <c r="R105" s="2446" t="n"/>
      <c r="S105" s="2444" t="n"/>
    </row>
    <row r="106" ht="15" customFormat="1" customHeight="1" s="2438">
      <c r="A106" s="2440" t="n"/>
      <c r="B106" s="2444" t="n"/>
      <c r="C106" s="2444" t="n"/>
      <c r="D106" s="2444" t="n"/>
      <c r="E106" s="2444" t="n"/>
      <c r="F106" s="2444" t="n"/>
      <c r="G106" s="2444" t="n"/>
      <c r="H106" s="2444" t="n"/>
      <c r="I106" s="2444" t="n"/>
      <c r="J106" s="2444" t="n"/>
      <c r="K106" s="2444" t="n"/>
      <c r="L106" s="2444" t="n"/>
      <c r="M106" s="2444" t="n"/>
      <c r="N106" s="2444" t="n"/>
      <c r="O106" s="2444" t="n"/>
      <c r="P106" s="2444" t="n"/>
      <c r="Q106" s="2444" t="n"/>
      <c r="R106" s="2444" t="n"/>
      <c r="S106" s="2444" t="n"/>
    </row>
    <row r="107" ht="15" customFormat="1" customHeight="1" s="2438">
      <c r="A107" s="2439" t="inlineStr">
        <is>
          <t>623 Eagle Sq (992880)</t>
        </is>
      </c>
      <c r="B107" s="2440" t="inlineStr">
        <is>
          <t>101-103</t>
        </is>
      </c>
      <c r="C107" s="2458">
        <f>TRIM(IF(ISNUMBER(FIND("(",A107)), LEFT(A107,FIND("(",A107)-1), A107))&amp;" - "&amp;B107</f>
        <v/>
      </c>
      <c r="D107" s="2439" t="inlineStr">
        <is>
          <t>United States of America DBA VA Audiology (t0019888)</t>
        </is>
      </c>
      <c r="E107" s="2460">
        <f>IF(ISNUMBER(FIND("(",D107)), TRIM(LEFT(D107,FIND("(",D107)-1)), D107)</f>
        <v/>
      </c>
      <c r="F107" s="2439" t="inlineStr">
        <is>
          <t>Office-net</t>
        </is>
      </c>
      <c r="G107" s="2441" t="n">
        <v>6898</v>
      </c>
      <c r="H107" s="2442" t="n">
        <v>40544</v>
      </c>
      <c r="I107" s="2442" t="n">
        <v>47927</v>
      </c>
      <c r="J107" s="2443" t="n">
        <v>242</v>
      </c>
      <c r="K107" s="2443" t="n">
        <v>15.42</v>
      </c>
      <c r="L107" s="2441" t="n">
        <v>24516.64</v>
      </c>
      <c r="M107" s="2441" t="n">
        <v>3.55</v>
      </c>
      <c r="N107" s="2441" t="n">
        <v>294199.68</v>
      </c>
      <c r="O107" s="2441" t="n">
        <v>42.65</v>
      </c>
      <c r="P107" s="2441" t="n">
        <v>0</v>
      </c>
      <c r="Q107" s="2441" t="n">
        <v>0</v>
      </c>
      <c r="R107" s="2441" t="n">
        <v>0</v>
      </c>
      <c r="S107" s="2441" t="n">
        <v>0</v>
      </c>
    </row>
    <row r="108" ht="15" customFormat="1" customHeight="1" s="2438">
      <c r="A108" s="2440" t="n"/>
      <c r="B108" s="2444" t="n"/>
      <c r="C108" s="2444" t="n"/>
      <c r="D108" s="2444" t="n"/>
      <c r="E108" s="2444" t="n"/>
      <c r="F108" s="2444" t="n"/>
      <c r="G108" s="2444" t="n"/>
      <c r="H108" s="2444" t="n"/>
      <c r="I108" s="2444" t="n"/>
      <c r="J108" s="2444" t="n"/>
      <c r="K108" s="2444" t="n"/>
      <c r="L108" s="2444" t="n"/>
      <c r="M108" s="2444" t="n"/>
      <c r="N108" s="2444" t="n"/>
      <c r="O108" s="2444" t="n"/>
      <c r="P108" s="2444" t="n"/>
      <c r="Q108" s="2444" t="n"/>
      <c r="R108" s="2444" t="n"/>
      <c r="S108" s="2444" t="n"/>
    </row>
    <row r="109" ht="15" customFormat="1" customHeight="1" s="2438">
      <c r="A109" s="2445" t="n"/>
      <c r="B109" s="2446" t="inlineStr">
        <is>
          <t>Rent Steps</t>
        </is>
      </c>
      <c r="C109" s="2446" t="n"/>
      <c r="D109" s="2444" t="inlineStr">
        <is>
          <t>Charge</t>
        </is>
      </c>
      <c r="E109" s="2444" t="n"/>
      <c r="F109" s="2444" t="inlineStr">
        <is>
          <t>Type</t>
        </is>
      </c>
      <c r="G109" s="2444" t="inlineStr">
        <is>
          <t>Unit</t>
        </is>
      </c>
      <c r="H109" s="2444" t="inlineStr">
        <is>
          <t>Area Label</t>
        </is>
      </c>
      <c r="I109" s="2444" t="inlineStr">
        <is>
          <t>Area</t>
        </is>
      </c>
      <c r="J109" s="2444" t="inlineStr">
        <is>
          <t>From</t>
        </is>
      </c>
      <c r="K109" s="2444" t="inlineStr">
        <is>
          <t>To</t>
        </is>
      </c>
      <c r="L109" s="2444" t="inlineStr">
        <is>
          <t>Monthly Amt</t>
        </is>
      </c>
      <c r="M109" s="2444" t="inlineStr">
        <is>
          <t>Amt/Area</t>
        </is>
      </c>
      <c r="N109" s="2444" t="inlineStr">
        <is>
          <t>Annual</t>
        </is>
      </c>
      <c r="O109" s="2444" t="inlineStr">
        <is>
          <t>Annual/Area</t>
        </is>
      </c>
      <c r="P109" s="2444" t="inlineStr">
        <is>
          <t>Management Fee</t>
        </is>
      </c>
      <c r="Q109" s="2444" t="inlineStr">
        <is>
          <t>Annual Gross Amount</t>
        </is>
      </c>
      <c r="R109" s="2445" t="n"/>
      <c r="S109" s="2445" t="n"/>
    </row>
    <row r="110" ht="15" customFormat="1" customHeight="1" s="2438">
      <c r="A110" s="2445" t="n"/>
      <c r="B110" s="2445" t="n"/>
      <c r="C110" s="2445" t="n"/>
      <c r="D110" s="2444" t="inlineStr">
        <is>
          <t>ornt</t>
        </is>
      </c>
      <c r="E110" s="2444" t="n"/>
      <c r="F110" s="2444" t="inlineStr">
        <is>
          <t>Rent</t>
        </is>
      </c>
      <c r="G110" s="2444" t="inlineStr">
        <is>
          <t>101-103</t>
        </is>
      </c>
      <c r="H110" s="2446" t="inlineStr">
        <is>
          <t>Rentable</t>
        </is>
      </c>
      <c r="I110" s="2447" t="n">
        <v>6898</v>
      </c>
      <c r="J110" s="2448" t="n">
        <v>46113</v>
      </c>
      <c r="K110" s="2448" t="n">
        <v>47927</v>
      </c>
      <c r="L110" s="2447" t="n">
        <v>24516.64</v>
      </c>
      <c r="M110" s="2447" t="n">
        <v>3.554</v>
      </c>
      <c r="N110" s="2447" t="n">
        <v>294199.68</v>
      </c>
      <c r="O110" s="2447" t="n">
        <v>42.65</v>
      </c>
      <c r="P110" s="2447" t="n">
        <v>0</v>
      </c>
      <c r="Q110" s="2447" t="n">
        <v>294199.68</v>
      </c>
      <c r="R110" s="2445" t="n"/>
      <c r="S110" s="2445" t="n"/>
    </row>
    <row r="111" ht="15" customFormat="1" customHeight="1" s="2438">
      <c r="A111" s="2440" t="n"/>
      <c r="B111" s="2444" t="n"/>
      <c r="C111" s="2444" t="n"/>
      <c r="D111" s="2444" t="n"/>
      <c r="E111" s="2444" t="n"/>
      <c r="F111" s="2444" t="n"/>
      <c r="G111" s="2444" t="n"/>
      <c r="H111" s="2444" t="n"/>
      <c r="I111" s="2444" t="n"/>
      <c r="J111" s="2444" t="n"/>
      <c r="K111" s="2444" t="n"/>
      <c r="L111" s="2444" t="n"/>
      <c r="M111" s="2444" t="n"/>
      <c r="N111" s="2444" t="n"/>
      <c r="O111" s="2444" t="n"/>
      <c r="P111" s="2444" t="n"/>
      <c r="Q111" s="2444" t="n"/>
      <c r="R111" s="2444" t="n"/>
      <c r="S111" s="2444" t="n"/>
    </row>
    <row r="112" ht="15" customFormat="1" customHeight="1" s="2438">
      <c r="A112" s="2445" t="n"/>
      <c r="B112" s="2446" t="inlineStr">
        <is>
          <t>Options</t>
        </is>
      </c>
      <c r="C112" s="2446" t="n"/>
      <c r="D112" s="2444" t="inlineStr">
        <is>
          <t>Type</t>
        </is>
      </c>
      <c r="E112" s="2444" t="n"/>
      <c r="F112" s="2444" t="inlineStr">
        <is>
          <t>Notes</t>
        </is>
      </c>
      <c r="G112" s="2444" t="n"/>
      <c r="H112" s="2444" t="n"/>
      <c r="I112" s="2444" t="inlineStr">
        <is>
          <t>Status</t>
        </is>
      </c>
      <c r="J112" s="2444" t="inlineStr">
        <is>
          <t>Who</t>
        </is>
      </c>
      <c r="K112" s="2444" t="inlineStr">
        <is>
          <t>Date</t>
        </is>
      </c>
      <c r="L112" s="2444" t="inlineStr">
        <is>
          <t>Valid Till Date</t>
        </is>
      </c>
      <c r="M112" s="2444" t="inlineStr">
        <is>
          <t>Term</t>
        </is>
      </c>
      <c r="N112" s="2444" t="inlineStr">
        <is>
          <t>Earliest</t>
        </is>
      </c>
      <c r="O112" s="2444" t="inlineStr">
        <is>
          <t>Latest</t>
        </is>
      </c>
      <c r="P112" s="2444" t="inlineStr">
        <is>
          <t>Monthly Rent</t>
        </is>
      </c>
      <c r="Q112" s="2444" t="inlineStr">
        <is>
          <t>Description</t>
        </is>
      </c>
      <c r="R112" s="2444" t="n"/>
      <c r="S112" s="2444" t="inlineStr">
        <is>
          <t>Time of Essence</t>
        </is>
      </c>
    </row>
    <row r="113" ht="15" customFormat="1" customHeight="1" s="2438">
      <c r="A113" s="2445" t="n"/>
      <c r="B113" s="2445" t="n"/>
      <c r="C113" s="2445" t="n"/>
      <c r="D113" s="2446" t="inlineStr">
        <is>
          <t>Renewal</t>
        </is>
      </c>
      <c r="E113" s="2446" t="n"/>
      <c r="F113" s="2446" t="n"/>
      <c r="G113" s="2446" t="n"/>
      <c r="H113" s="2446" t="n"/>
      <c r="I113" s="2446" t="inlineStr">
        <is>
          <t>Active</t>
        </is>
      </c>
      <c r="J113" s="2446" t="inlineStr">
        <is>
          <t>Tenant</t>
        </is>
      </c>
      <c r="K113" s="2448" t="n">
        <v>47938</v>
      </c>
      <c r="L113" s="2444" t="n"/>
      <c r="M113" s="2449" t="n">
        <v>243</v>
      </c>
      <c r="N113" s="2444" t="n"/>
      <c r="O113" s="2448" t="n">
        <v>47938</v>
      </c>
      <c r="P113" s="2450" t="n"/>
      <c r="Q113" s="2446" t="inlineStr">
        <is>
          <t>1 (10) ten year Renewal Option</t>
        </is>
      </c>
      <c r="R113" s="2446" t="n"/>
      <c r="S113" s="2444" t="n"/>
    </row>
    <row r="114" ht="15" customFormat="1" customHeight="1" s="2438">
      <c r="A114" s="2440" t="n"/>
      <c r="B114" s="2444" t="n"/>
      <c r="C114" s="2444" t="n"/>
      <c r="D114" s="2444" t="n"/>
      <c r="E114" s="2444" t="n"/>
      <c r="F114" s="2444" t="n"/>
      <c r="G114" s="2444" t="n"/>
      <c r="H114" s="2444" t="n"/>
      <c r="I114" s="2444" t="n"/>
      <c r="J114" s="2444" t="n"/>
      <c r="K114" s="2444" t="n"/>
      <c r="L114" s="2444" t="n"/>
      <c r="M114" s="2444" t="n"/>
      <c r="N114" s="2444" t="n"/>
      <c r="O114" s="2444" t="n"/>
      <c r="P114" s="2444" t="n"/>
      <c r="Q114" s="2444" t="n"/>
      <c r="R114" s="2444" t="n"/>
      <c r="S114" s="2444" t="n"/>
    </row>
    <row r="115" ht="15" customFormat="1" customHeight="1" s="2438">
      <c r="A115" s="2439" t="inlineStr">
        <is>
          <t>623 Eagle Sq (992880)</t>
        </is>
      </c>
      <c r="B115" s="2440" t="inlineStr">
        <is>
          <t>104-107</t>
        </is>
      </c>
      <c r="C115" s="2458">
        <f>TRIM(IF(ISNUMBER(FIND("(",A115)), LEFT(A115,FIND("(",A115)-1), A115))&amp;" - "&amp;B115</f>
        <v/>
      </c>
      <c r="D115" s="2439" t="inlineStr">
        <is>
          <t>United States of America DBA VA Neuro &amp; Eye Clinic (t0019890)</t>
        </is>
      </c>
      <c r="E115" s="2460">
        <f>IF(ISNUMBER(FIND("(",D115)), TRIM(LEFT(D115,FIND("(",D115)-1)), D115)</f>
        <v/>
      </c>
      <c r="F115" s="2439" t="inlineStr">
        <is>
          <t>Office-net</t>
        </is>
      </c>
      <c r="G115" s="2441" t="n">
        <v>10000</v>
      </c>
      <c r="H115" s="2442" t="n">
        <v>39387</v>
      </c>
      <c r="I115" s="2442" t="n">
        <v>46691</v>
      </c>
      <c r="J115" s="2443" t="n">
        <v>240</v>
      </c>
      <c r="K115" s="2443" t="n">
        <v>18.58</v>
      </c>
      <c r="L115" s="2441" t="n">
        <v>36033.33</v>
      </c>
      <c r="M115" s="2441" t="n">
        <v>3.6</v>
      </c>
      <c r="N115" s="2441" t="n">
        <v>432399.96</v>
      </c>
      <c r="O115" s="2441" t="n">
        <v>43.24</v>
      </c>
      <c r="P115" s="2441" t="n">
        <v>0</v>
      </c>
      <c r="Q115" s="2441" t="n">
        <v>0</v>
      </c>
      <c r="R115" s="2441" t="n">
        <v>0</v>
      </c>
      <c r="S115" s="2441" t="n">
        <v>0</v>
      </c>
    </row>
    <row r="116" ht="15" customFormat="1" customHeight="1" s="2438">
      <c r="A116" s="2440" t="n"/>
      <c r="B116" s="2444" t="n"/>
      <c r="C116" s="2444" t="n"/>
      <c r="D116" s="2444" t="n"/>
      <c r="E116" s="2444" t="n"/>
      <c r="F116" s="2444" t="n"/>
      <c r="G116" s="2444" t="n"/>
      <c r="H116" s="2444" t="n"/>
      <c r="I116" s="2444" t="n"/>
      <c r="J116" s="2444" t="n"/>
      <c r="K116" s="2444" t="n"/>
      <c r="L116" s="2444" t="n"/>
      <c r="M116" s="2444" t="n"/>
      <c r="N116" s="2444" t="n"/>
      <c r="O116" s="2444" t="n"/>
      <c r="P116" s="2444" t="n"/>
      <c r="Q116" s="2444" t="n"/>
      <c r="R116" s="2444" t="n"/>
      <c r="S116" s="2444" t="n"/>
    </row>
    <row r="117" ht="15" customFormat="1" customHeight="1" s="2438">
      <c r="A117" s="2445" t="n"/>
      <c r="B117" s="2446" t="inlineStr">
        <is>
          <t>Rent Steps</t>
        </is>
      </c>
      <c r="C117" s="2446" t="n"/>
      <c r="D117" s="2444" t="inlineStr">
        <is>
          <t>Charge</t>
        </is>
      </c>
      <c r="E117" s="2444" t="n"/>
      <c r="F117" s="2444" t="inlineStr">
        <is>
          <t>Type</t>
        </is>
      </c>
      <c r="G117" s="2444" t="inlineStr">
        <is>
          <t>Unit</t>
        </is>
      </c>
      <c r="H117" s="2444" t="inlineStr">
        <is>
          <t>Area Label</t>
        </is>
      </c>
      <c r="I117" s="2444" t="inlineStr">
        <is>
          <t>Area</t>
        </is>
      </c>
      <c r="J117" s="2444" t="inlineStr">
        <is>
          <t>From</t>
        </is>
      </c>
      <c r="K117" s="2444" t="inlineStr">
        <is>
          <t>To</t>
        </is>
      </c>
      <c r="L117" s="2444" t="inlineStr">
        <is>
          <t>Monthly Amt</t>
        </is>
      </c>
      <c r="M117" s="2444" t="inlineStr">
        <is>
          <t>Amt/Area</t>
        </is>
      </c>
      <c r="N117" s="2444" t="inlineStr">
        <is>
          <t>Annual</t>
        </is>
      </c>
      <c r="O117" s="2444" t="inlineStr">
        <is>
          <t>Annual/Area</t>
        </is>
      </c>
      <c r="P117" s="2444" t="inlineStr">
        <is>
          <t>Management Fee</t>
        </is>
      </c>
      <c r="Q117" s="2444" t="inlineStr">
        <is>
          <t>Annual Gross Amount</t>
        </is>
      </c>
      <c r="R117" s="2445" t="n"/>
      <c r="S117" s="2445" t="n"/>
    </row>
    <row r="118" ht="15" customFormat="1" customHeight="1" s="2438">
      <c r="A118" s="2445" t="n"/>
      <c r="B118" s="2445" t="n"/>
      <c r="C118" s="2445" t="n"/>
      <c r="D118" s="2444" t="inlineStr">
        <is>
          <t>rrnt</t>
        </is>
      </c>
      <c r="E118" s="2444" t="n"/>
      <c r="F118" s="2444" t="inlineStr">
        <is>
          <t>Rent</t>
        </is>
      </c>
      <c r="G118" s="2444" t="inlineStr">
        <is>
          <t>104-107</t>
        </is>
      </c>
      <c r="H118" s="2446" t="inlineStr">
        <is>
          <t>Rentable</t>
        </is>
      </c>
      <c r="I118" s="2447" t="n">
        <v>10000</v>
      </c>
      <c r="J118" s="2448" t="n">
        <v>44866</v>
      </c>
      <c r="K118" s="2448" t="n">
        <v>46691</v>
      </c>
      <c r="L118" s="2447" t="n">
        <v>36033.33</v>
      </c>
      <c r="M118" s="2447" t="n">
        <v>3.603</v>
      </c>
      <c r="N118" s="2447" t="n">
        <v>432399.96</v>
      </c>
      <c r="O118" s="2447" t="n">
        <v>43.24</v>
      </c>
      <c r="P118" s="2447" t="n">
        <v>0</v>
      </c>
      <c r="Q118" s="2447" t="n">
        <v>432399.96</v>
      </c>
      <c r="R118" s="2445" t="n"/>
      <c r="S118" s="2445" t="n"/>
    </row>
    <row r="119" ht="15" customFormat="1" customHeight="1" s="2438">
      <c r="A119" s="2440" t="n"/>
      <c r="B119" s="2444" t="n"/>
      <c r="C119" s="2444" t="n"/>
      <c r="D119" s="2444" t="n"/>
      <c r="E119" s="2444" t="n"/>
      <c r="F119" s="2444" t="n"/>
      <c r="G119" s="2444" t="n"/>
      <c r="H119" s="2444" t="n"/>
      <c r="I119" s="2444" t="n"/>
      <c r="J119" s="2444" t="n"/>
      <c r="K119" s="2444" t="n"/>
      <c r="L119" s="2444" t="n"/>
      <c r="M119" s="2444" t="n"/>
      <c r="N119" s="2444" t="n"/>
      <c r="O119" s="2444" t="n"/>
      <c r="P119" s="2444" t="n"/>
      <c r="Q119" s="2444" t="n"/>
      <c r="R119" s="2444" t="n"/>
      <c r="S119" s="2444" t="n"/>
    </row>
    <row r="120" ht="15" customFormat="1" customHeight="1" s="2438">
      <c r="A120" s="2445" t="n"/>
      <c r="B120" s="2446" t="inlineStr">
        <is>
          <t>Options</t>
        </is>
      </c>
      <c r="C120" s="2446" t="n"/>
      <c r="D120" s="2444" t="inlineStr">
        <is>
          <t>Type</t>
        </is>
      </c>
      <c r="E120" s="2444" t="n"/>
      <c r="F120" s="2444" t="inlineStr">
        <is>
          <t>Notes</t>
        </is>
      </c>
      <c r="G120" s="2444" t="n"/>
      <c r="H120" s="2444" t="n"/>
      <c r="I120" s="2444" t="inlineStr">
        <is>
          <t>Status</t>
        </is>
      </c>
      <c r="J120" s="2444" t="inlineStr">
        <is>
          <t>Who</t>
        </is>
      </c>
      <c r="K120" s="2444" t="inlineStr">
        <is>
          <t>Date</t>
        </is>
      </c>
      <c r="L120" s="2444" t="inlineStr">
        <is>
          <t>Valid Till Date</t>
        </is>
      </c>
      <c r="M120" s="2444" t="inlineStr">
        <is>
          <t>Term</t>
        </is>
      </c>
      <c r="N120" s="2444" t="inlineStr">
        <is>
          <t>Earliest</t>
        </is>
      </c>
      <c r="O120" s="2444" t="inlineStr">
        <is>
          <t>Latest</t>
        </is>
      </c>
      <c r="P120" s="2444" t="inlineStr">
        <is>
          <t>Monthly Rent</t>
        </is>
      </c>
      <c r="Q120" s="2444" t="inlineStr">
        <is>
          <t>Description</t>
        </is>
      </c>
      <c r="R120" s="2444" t="n"/>
      <c r="S120" s="2444" t="inlineStr">
        <is>
          <t>Time of Essence</t>
        </is>
      </c>
    </row>
    <row r="121" ht="15" customFormat="1" customHeight="1" s="2438">
      <c r="A121" s="2445" t="n"/>
      <c r="B121" s="2445" t="n"/>
      <c r="C121" s="2445" t="n"/>
      <c r="D121" s="2446" t="inlineStr">
        <is>
          <t>Renewal</t>
        </is>
      </c>
      <c r="E121" s="2446" t="n"/>
      <c r="F121" s="2446" t="inlineStr">
        <is>
          <t>Lease Sec. 1.05</t>
        </is>
      </c>
      <c r="G121" s="2446" t="n"/>
      <c r="H121" s="2446" t="n"/>
      <c r="I121" s="2446" t="inlineStr">
        <is>
          <t>Active</t>
        </is>
      </c>
      <c r="J121" s="2446" t="inlineStr">
        <is>
          <t>Tenant</t>
        </is>
      </c>
      <c r="K121" s="2448" t="n">
        <v>46691</v>
      </c>
      <c r="L121" s="2444" t="n"/>
      <c r="M121" s="2449" t="n">
        <v>240</v>
      </c>
      <c r="N121" s="2444" t="n"/>
      <c r="O121" s="2448" t="n">
        <v>46601</v>
      </c>
      <c r="P121" s="2450" t="n"/>
      <c r="Q121" s="2446" t="inlineStr">
        <is>
          <t>1 (10) Ten year Renewal Option</t>
        </is>
      </c>
      <c r="R121" s="2446" t="n"/>
      <c r="S121" s="2444" t="n"/>
    </row>
    <row r="122" ht="15" customFormat="1" customHeight="1" s="2438">
      <c r="A122" s="2440" t="n"/>
      <c r="B122" s="2444" t="n"/>
      <c r="C122" s="2444" t="n"/>
      <c r="D122" s="2444" t="n"/>
      <c r="E122" s="2444" t="n"/>
      <c r="F122" s="2444" t="n"/>
      <c r="G122" s="2444" t="n"/>
      <c r="H122" s="2444" t="n"/>
      <c r="I122" s="2444" t="n"/>
      <c r="J122" s="2444" t="n"/>
      <c r="K122" s="2444" t="n"/>
      <c r="L122" s="2444" t="n"/>
      <c r="M122" s="2444" t="n"/>
      <c r="N122" s="2444" t="n"/>
      <c r="O122" s="2444" t="n"/>
      <c r="P122" s="2444" t="n"/>
      <c r="Q122" s="2444" t="n"/>
      <c r="R122" s="2444" t="n"/>
      <c r="S122" s="2444" t="n"/>
    </row>
    <row r="123" ht="15" customFormat="1" customHeight="1" s="2438">
      <c r="A123" s="2439" t="inlineStr">
        <is>
          <t>623 Eagle Sq (992880)</t>
        </is>
      </c>
      <c r="B123" s="2440" t="inlineStr">
        <is>
          <t>ATM</t>
        </is>
      </c>
      <c r="C123" s="2458">
        <f>TRIM(IF(ISNUMBER(FIND("(",A123)), LEFT(A123,FIND("(",A123)-1), A123))&amp;" - "&amp;B123</f>
        <v/>
      </c>
      <c r="D123" s="2439" t="inlineStr">
        <is>
          <t>Santander Bank, N.A. - ATM (t0019896)</t>
        </is>
      </c>
      <c r="E123" s="2460">
        <f>IF(ISNUMBER(FIND("(",D123)), TRIM(LEFT(D123,FIND("(",D123)-1)), D123)</f>
        <v/>
      </c>
      <c r="F123" s="2439" t="inlineStr">
        <is>
          <t>Retail-net</t>
        </is>
      </c>
      <c r="G123" s="2441" t="n">
        <v>0</v>
      </c>
      <c r="H123" s="2442" t="n">
        <v>38525</v>
      </c>
      <c r="I123" s="2442" t="n">
        <v>46203</v>
      </c>
      <c r="J123" s="2443" t="n">
        <v>253</v>
      </c>
      <c r="K123" s="2443" t="n">
        <v>21</v>
      </c>
      <c r="L123" s="2441" t="n">
        <v>3333.34</v>
      </c>
      <c r="M123" s="2441" t="n">
        <v>0</v>
      </c>
      <c r="N123" s="2441" t="n">
        <v>40000.08</v>
      </c>
      <c r="O123" s="2441" t="n">
        <v>0</v>
      </c>
      <c r="P123" s="2441" t="n">
        <v>0</v>
      </c>
      <c r="Q123" s="2441" t="n">
        <v>0</v>
      </c>
      <c r="R123" s="2441" t="n">
        <v>0</v>
      </c>
      <c r="S123" s="2441" t="n">
        <v>0</v>
      </c>
    </row>
    <row r="124" ht="15" customFormat="1" customHeight="1" s="2438">
      <c r="A124" s="2440" t="n"/>
      <c r="B124" s="2444" t="n"/>
      <c r="C124" s="2444" t="n"/>
      <c r="D124" s="2444" t="n"/>
      <c r="E124" s="2444" t="n"/>
      <c r="F124" s="2444" t="n"/>
      <c r="G124" s="2444" t="n"/>
      <c r="H124" s="2444" t="n"/>
      <c r="I124" s="2444" t="n"/>
      <c r="J124" s="2444" t="n"/>
      <c r="K124" s="2444" t="n"/>
      <c r="L124" s="2444" t="n"/>
      <c r="M124" s="2444" t="n"/>
      <c r="N124" s="2444" t="n"/>
      <c r="O124" s="2444" t="n"/>
      <c r="P124" s="2444" t="n"/>
      <c r="Q124" s="2444" t="n"/>
      <c r="R124" s="2444" t="n"/>
      <c r="S124" s="2444" t="n"/>
    </row>
    <row r="125" ht="15" customFormat="1" customHeight="1" s="2438">
      <c r="A125" s="2445" t="n"/>
      <c r="B125" s="2446" t="inlineStr">
        <is>
          <t>Rent Steps</t>
        </is>
      </c>
      <c r="C125" s="2446" t="n"/>
      <c r="D125" s="2444" t="inlineStr">
        <is>
          <t>Charge</t>
        </is>
      </c>
      <c r="E125" s="2444" t="n"/>
      <c r="F125" s="2444" t="inlineStr">
        <is>
          <t>Type</t>
        </is>
      </c>
      <c r="G125" s="2444" t="inlineStr">
        <is>
          <t>Unit</t>
        </is>
      </c>
      <c r="H125" s="2444" t="inlineStr">
        <is>
          <t>Area Label</t>
        </is>
      </c>
      <c r="I125" s="2444" t="inlineStr">
        <is>
          <t>Area</t>
        </is>
      </c>
      <c r="J125" s="2444" t="inlineStr">
        <is>
          <t>From</t>
        </is>
      </c>
      <c r="K125" s="2444" t="inlineStr">
        <is>
          <t>To</t>
        </is>
      </c>
      <c r="L125" s="2444" t="inlineStr">
        <is>
          <t>Monthly Amt</t>
        </is>
      </c>
      <c r="M125" s="2444" t="inlineStr">
        <is>
          <t>Amt/Area</t>
        </is>
      </c>
      <c r="N125" s="2444" t="inlineStr">
        <is>
          <t>Annual</t>
        </is>
      </c>
      <c r="O125" s="2444" t="inlineStr">
        <is>
          <t>Annual/Area</t>
        </is>
      </c>
      <c r="P125" s="2444" t="inlineStr">
        <is>
          <t>Management Fee</t>
        </is>
      </c>
      <c r="Q125" s="2444" t="inlineStr">
        <is>
          <t>Annual Gross Amount</t>
        </is>
      </c>
      <c r="R125" s="2445" t="n"/>
      <c r="S125" s="2445" t="n"/>
    </row>
    <row r="126" ht="15" customFormat="1" customHeight="1" s="2438">
      <c r="A126" s="2445" t="n"/>
      <c r="B126" s="2445" t="n"/>
      <c r="C126" s="2445" t="n"/>
      <c r="D126" s="2444" t="inlineStr">
        <is>
          <t>rrnt</t>
        </is>
      </c>
      <c r="E126" s="2444" t="n"/>
      <c r="F126" s="2444" t="inlineStr">
        <is>
          <t>Rent</t>
        </is>
      </c>
      <c r="G126" s="2444" t="inlineStr">
        <is>
          <t>ATM</t>
        </is>
      </c>
      <c r="H126" s="2446" t="inlineStr">
        <is>
          <t>Rentable</t>
        </is>
      </c>
      <c r="I126" s="2447" t="n">
        <v>0</v>
      </c>
      <c r="J126" s="2448" t="n">
        <v>38525</v>
      </c>
      <c r="K126" s="2448" t="n">
        <v>46203</v>
      </c>
      <c r="L126" s="2447" t="n">
        <v>3333.34</v>
      </c>
      <c r="M126" s="2447" t="n">
        <v>0</v>
      </c>
      <c r="N126" s="2447" t="n">
        <v>40000.08</v>
      </c>
      <c r="O126" s="2447" t="n">
        <v>0</v>
      </c>
      <c r="P126" s="2447" t="n">
        <v>0</v>
      </c>
      <c r="Q126" s="2447" t="n">
        <v>40000.08</v>
      </c>
      <c r="R126" s="2445" t="n"/>
      <c r="S126" s="2445" t="n"/>
    </row>
    <row r="127" ht="15" customFormat="1" customHeight="1" s="2438">
      <c r="A127" s="2440" t="n"/>
      <c r="B127" s="2444" t="n"/>
      <c r="C127" s="2444" t="n"/>
      <c r="D127" s="2444" t="n"/>
      <c r="E127" s="2444" t="n"/>
      <c r="F127" s="2444" t="n"/>
      <c r="G127" s="2444" t="n"/>
      <c r="H127" s="2444" t="n"/>
      <c r="I127" s="2444" t="n"/>
      <c r="J127" s="2444" t="n"/>
      <c r="K127" s="2444" t="n"/>
      <c r="L127" s="2444" t="n"/>
      <c r="M127" s="2444" t="n"/>
      <c r="N127" s="2444" t="n"/>
      <c r="O127" s="2444" t="n"/>
      <c r="P127" s="2444" t="n"/>
      <c r="Q127" s="2444" t="n"/>
      <c r="R127" s="2444" t="n"/>
      <c r="S127" s="2444" t="n"/>
    </row>
    <row r="128" ht="15" customFormat="1" customHeight="1" s="2438">
      <c r="A128" s="2445" t="n"/>
      <c r="B128" s="2446" t="inlineStr">
        <is>
          <t>Options</t>
        </is>
      </c>
      <c r="C128" s="2446" t="n"/>
      <c r="D128" s="2444" t="inlineStr">
        <is>
          <t>Type</t>
        </is>
      </c>
      <c r="E128" s="2444" t="n"/>
      <c r="F128" s="2444" t="inlineStr">
        <is>
          <t>Notes</t>
        </is>
      </c>
      <c r="G128" s="2444" t="n"/>
      <c r="H128" s="2444" t="n"/>
      <c r="I128" s="2444" t="inlineStr">
        <is>
          <t>Status</t>
        </is>
      </c>
      <c r="J128" s="2444" t="inlineStr">
        <is>
          <t>Who</t>
        </is>
      </c>
      <c r="K128" s="2444" t="inlineStr">
        <is>
          <t>Date</t>
        </is>
      </c>
      <c r="L128" s="2444" t="inlineStr">
        <is>
          <t>Valid Till Date</t>
        </is>
      </c>
      <c r="M128" s="2444" t="inlineStr">
        <is>
          <t>Term</t>
        </is>
      </c>
      <c r="N128" s="2444" t="inlineStr">
        <is>
          <t>Earliest</t>
        </is>
      </c>
      <c r="O128" s="2444" t="inlineStr">
        <is>
          <t>Latest</t>
        </is>
      </c>
      <c r="P128" s="2444" t="inlineStr">
        <is>
          <t>Monthly Rent</t>
        </is>
      </c>
      <c r="Q128" s="2444" t="inlineStr">
        <is>
          <t>Description</t>
        </is>
      </c>
      <c r="R128" s="2444" t="n"/>
      <c r="S128" s="2444" t="inlineStr">
        <is>
          <t>Time of Essence</t>
        </is>
      </c>
    </row>
    <row r="129" ht="15" customFormat="1" customHeight="1" s="2438">
      <c r="A129" s="2445" t="n"/>
      <c r="B129" s="2445" t="n"/>
      <c r="C129" s="2445" t="n"/>
      <c r="D129" s="2446" t="inlineStr">
        <is>
          <t>Renewal</t>
        </is>
      </c>
      <c r="E129" s="2446" t="n"/>
      <c r="F129" s="2446" t="inlineStr">
        <is>
          <t>Reference Page: Tenant will have the option to extend the length of the term by an additional three (3) years.</t>
        </is>
      </c>
      <c r="G129" s="2446" t="n"/>
      <c r="H129" s="2446" t="n"/>
      <c r="I129" s="2446" t="inlineStr">
        <is>
          <t>Active</t>
        </is>
      </c>
      <c r="J129" s="2446" t="inlineStr">
        <is>
          <t>Tenant</t>
        </is>
      </c>
      <c r="K129" s="2448" t="n">
        <v>46203</v>
      </c>
      <c r="L129" s="2444" t="n"/>
      <c r="M129" s="2449" t="n">
        <v>36</v>
      </c>
      <c r="N129" s="2444" t="n"/>
      <c r="O129" s="2448" t="n">
        <v>46083</v>
      </c>
      <c r="P129" s="2450" t="n"/>
      <c r="Q129" s="2446" t="inlineStr">
        <is>
          <t>One three year renewal.</t>
        </is>
      </c>
      <c r="R129" s="2446" t="n"/>
      <c r="S129" s="2444" t="n"/>
    </row>
    <row r="130" ht="15" customFormat="1" customHeight="1" s="2438">
      <c r="A130" s="2445" t="n"/>
      <c r="B130" s="2445" t="n"/>
      <c r="C130" s="2445" t="n"/>
      <c r="D130" s="2446" t="inlineStr">
        <is>
          <t>Renewal</t>
        </is>
      </c>
      <c r="E130" s="2446" t="n"/>
      <c r="F130" s="2446" t="inlineStr">
        <is>
          <t>Reference Page: Tenant will have the option to extend the length of the term by an additional three (3) years.</t>
        </is>
      </c>
      <c r="G130" s="2446" t="n"/>
      <c r="H130" s="2446" t="n"/>
      <c r="I130" s="2446" t="inlineStr">
        <is>
          <t>Active</t>
        </is>
      </c>
      <c r="J130" s="2446" t="inlineStr">
        <is>
          <t>Tenant</t>
        </is>
      </c>
      <c r="K130" s="2448" t="n">
        <v>47299</v>
      </c>
      <c r="L130" s="2444" t="n"/>
      <c r="M130" s="2449" t="n">
        <v>36</v>
      </c>
      <c r="N130" s="2444" t="n"/>
      <c r="O130" s="2448" t="n">
        <v>47179</v>
      </c>
      <c r="P130" s="2450" t="n"/>
      <c r="Q130" s="2446" t="inlineStr">
        <is>
          <t>One three year renewal.</t>
        </is>
      </c>
      <c r="R130" s="2446" t="n"/>
      <c r="S130" s="2444" t="n"/>
    </row>
    <row r="131" ht="15" customFormat="1" customHeight="1" s="2438">
      <c r="A131" s="2440" t="n"/>
      <c r="B131" s="2444" t="n"/>
      <c r="C131" s="2444" t="n"/>
      <c r="D131" s="2444" t="n"/>
      <c r="E131" s="2444" t="n"/>
      <c r="F131" s="2444" t="n"/>
      <c r="G131" s="2444" t="n"/>
      <c r="H131" s="2444" t="n"/>
      <c r="I131" s="2444" t="n"/>
      <c r="J131" s="2444" t="n"/>
      <c r="K131" s="2444" t="n"/>
      <c r="L131" s="2444" t="n"/>
      <c r="M131" s="2444" t="n"/>
      <c r="N131" s="2444" t="n"/>
      <c r="O131" s="2444" t="n"/>
      <c r="P131" s="2444" t="n"/>
      <c r="Q131" s="2444" t="n"/>
      <c r="R131" s="2444" t="n"/>
      <c r="S131" s="2444" t="n"/>
    </row>
    <row r="132" ht="15" customFormat="1" customHeight="1" s="2438">
      <c r="A132" s="2439" t="inlineStr">
        <is>
          <t>623 Eagle Sq (992880)</t>
        </is>
      </c>
      <c r="B132" s="2440" t="inlineStr">
        <is>
          <t>108</t>
        </is>
      </c>
      <c r="C132" s="2458">
        <f>TRIM(IF(ISNUMBER(FIND("(",A132)), LEFT(A132,FIND("(",A132)-1), A132))&amp;" - "&amp;B132</f>
        <v/>
      </c>
      <c r="D132" s="2446" t="inlineStr">
        <is>
          <t>VACANT</t>
        </is>
      </c>
      <c r="E132" s="2460">
        <f>IF(ISNUMBER(FIND("(",D132)), TRIM(LEFT(D132,FIND("(",D132)-1)), D132)</f>
        <v/>
      </c>
      <c r="F132" s="2446" t="n"/>
      <c r="G132" s="2447" t="n">
        <v>2297</v>
      </c>
      <c r="H132" s="2445" t="n"/>
      <c r="I132" s="2445" t="n"/>
      <c r="J132" s="2445" t="n"/>
      <c r="K132" s="2445" t="n"/>
      <c r="L132" s="2445" t="n"/>
      <c r="M132" s="2445" t="n"/>
      <c r="N132" s="2445" t="n"/>
      <c r="O132" s="2445" t="n"/>
      <c r="P132" s="2445" t="n"/>
      <c r="Q132" s="2445" t="n"/>
      <c r="R132" s="2445" t="n"/>
      <c r="S132" s="2445" t="n"/>
    </row>
    <row r="133" ht="15" customFormat="1" customHeight="1" s="2438">
      <c r="A133" s="2440" t="n"/>
      <c r="B133" s="2444" t="n"/>
      <c r="C133" s="2444" t="n"/>
      <c r="D133" s="2444" t="n"/>
      <c r="E133" s="2444" t="n"/>
      <c r="F133" s="2444" t="n"/>
      <c r="G133" s="2444" t="n"/>
      <c r="H133" s="2444" t="n"/>
      <c r="I133" s="2444" t="n"/>
      <c r="J133" s="2444" t="n"/>
      <c r="K133" s="2444" t="n"/>
      <c r="L133" s="2444" t="n"/>
      <c r="M133" s="2444" t="n"/>
      <c r="N133" s="2444" t="n"/>
      <c r="O133" s="2444" t="n"/>
      <c r="P133" s="2444" t="n"/>
      <c r="Q133" s="2444" t="n"/>
      <c r="R133" s="2444" t="n"/>
      <c r="S133" s="2444" t="n"/>
    </row>
    <row r="134" ht="15" customFormat="1" customHeight="1" s="2438">
      <c r="A134" s="2439" t="inlineStr">
        <is>
          <t>661 Eagle Sq (992881)</t>
        </is>
      </c>
      <c r="B134" s="2440" t="inlineStr">
        <is>
          <t>100</t>
        </is>
      </c>
      <c r="C134" s="2458">
        <f>TRIM(IF(ISNUMBER(FIND("(",A134)), LEFT(A134,FIND("(",A134)-1), A134))&amp;" - "&amp;B134</f>
        <v/>
      </c>
      <c r="D134" s="2439" t="inlineStr">
        <is>
          <t>Pollo Campero Holding, LLC (t0019753)</t>
        </is>
      </c>
      <c r="E134" s="2460">
        <f>IF(ISNUMBER(FIND("(",D134)), TRIM(LEFT(D134,FIND("(",D134)-1)), D134)</f>
        <v/>
      </c>
      <c r="F134" s="2439" t="inlineStr">
        <is>
          <t>Office-net</t>
        </is>
      </c>
      <c r="G134" s="2441" t="n">
        <v>2500</v>
      </c>
      <c r="H134" s="2442" t="n">
        <v>41257</v>
      </c>
      <c r="I134" s="2442" t="n">
        <v>46843</v>
      </c>
      <c r="J134" s="2443" t="n">
        <v>184</v>
      </c>
      <c r="K134" s="2443" t="n">
        <v>13.5</v>
      </c>
      <c r="L134" s="2441" t="n">
        <v>5545.83</v>
      </c>
      <c r="M134" s="2441" t="n">
        <v>2.22</v>
      </c>
      <c r="N134" s="2441" t="n">
        <v>66549.96000000001</v>
      </c>
      <c r="O134" s="2441" t="n">
        <v>26.62</v>
      </c>
      <c r="P134" s="2441" t="n">
        <v>19.58</v>
      </c>
      <c r="Q134" s="2441" t="n">
        <v>0</v>
      </c>
      <c r="R134" s="2441" t="n">
        <v>0</v>
      </c>
      <c r="S134" s="2441" t="n">
        <v>0</v>
      </c>
    </row>
    <row r="135" ht="15" customFormat="1" customHeight="1" s="2438">
      <c r="A135" s="2440" t="n"/>
      <c r="B135" s="2444" t="n"/>
      <c r="C135" s="2444" t="n"/>
      <c r="D135" s="2444" t="n"/>
      <c r="E135" s="2444" t="n"/>
      <c r="F135" s="2444" t="n"/>
      <c r="G135" s="2444" t="n"/>
      <c r="H135" s="2444" t="n"/>
      <c r="I135" s="2444" t="n"/>
      <c r="J135" s="2444" t="n"/>
      <c r="K135" s="2444" t="n"/>
      <c r="L135" s="2444" t="n"/>
      <c r="M135" s="2444" t="n"/>
      <c r="N135" s="2444" t="n"/>
      <c r="O135" s="2444" t="n"/>
      <c r="P135" s="2444" t="n"/>
      <c r="Q135" s="2444" t="n"/>
      <c r="R135" s="2444" t="n"/>
      <c r="S135" s="2444" t="n"/>
    </row>
    <row r="136" ht="15" customFormat="1" customHeight="1" s="2438">
      <c r="A136" s="2445" t="n"/>
      <c r="B136" s="2446" t="inlineStr">
        <is>
          <t>Rent Steps</t>
        </is>
      </c>
      <c r="C136" s="2446" t="n"/>
      <c r="D136" s="2444" t="inlineStr">
        <is>
          <t>Charge</t>
        </is>
      </c>
      <c r="E136" s="2444" t="n"/>
      <c r="F136" s="2444" t="inlineStr">
        <is>
          <t>Type</t>
        </is>
      </c>
      <c r="G136" s="2444" t="inlineStr">
        <is>
          <t>Unit</t>
        </is>
      </c>
      <c r="H136" s="2444" t="inlineStr">
        <is>
          <t>Area Label</t>
        </is>
      </c>
      <c r="I136" s="2444" t="inlineStr">
        <is>
          <t>Area</t>
        </is>
      </c>
      <c r="J136" s="2444" t="inlineStr">
        <is>
          <t>From</t>
        </is>
      </c>
      <c r="K136" s="2444" t="inlineStr">
        <is>
          <t>To</t>
        </is>
      </c>
      <c r="L136" s="2444" t="inlineStr">
        <is>
          <t>Monthly Amt</t>
        </is>
      </c>
      <c r="M136" s="2444" t="inlineStr">
        <is>
          <t>Amt/Area</t>
        </is>
      </c>
      <c r="N136" s="2444" t="inlineStr">
        <is>
          <t>Annual</t>
        </is>
      </c>
      <c r="O136" s="2444" t="inlineStr">
        <is>
          <t>Annual/Area</t>
        </is>
      </c>
      <c r="P136" s="2444" t="inlineStr">
        <is>
          <t>Management Fee</t>
        </is>
      </c>
      <c r="Q136" s="2444" t="inlineStr">
        <is>
          <t>Annual Gross Amount</t>
        </is>
      </c>
      <c r="R136" s="2445" t="n"/>
      <c r="S136" s="2445" t="n"/>
    </row>
    <row r="137" ht="15" customFormat="1" customHeight="1" s="2438">
      <c r="A137" s="2445" t="n"/>
      <c r="B137" s="2445" t="n"/>
      <c r="C137" s="2445" t="n"/>
      <c r="D137" s="2444" t="inlineStr">
        <is>
          <t>rrnt</t>
        </is>
      </c>
      <c r="E137" s="2444" t="n"/>
      <c r="F137" s="2444" t="inlineStr">
        <is>
          <t>Rent</t>
        </is>
      </c>
      <c r="G137" s="2444" t="inlineStr">
        <is>
          <t>100</t>
        </is>
      </c>
      <c r="H137" s="2446" t="inlineStr">
        <is>
          <t>Rentable</t>
        </is>
      </c>
      <c r="I137" s="2447" t="n">
        <v>2500</v>
      </c>
      <c r="J137" s="2448" t="n">
        <v>45017</v>
      </c>
      <c r="K137" s="2448" t="n">
        <v>46843</v>
      </c>
      <c r="L137" s="2447" t="n">
        <v>5545.83</v>
      </c>
      <c r="M137" s="2447" t="n">
        <v>2.218</v>
      </c>
      <c r="N137" s="2447" t="n">
        <v>66549.96000000001</v>
      </c>
      <c r="O137" s="2447" t="n">
        <v>26.62</v>
      </c>
      <c r="P137" s="2447" t="n">
        <v>0</v>
      </c>
      <c r="Q137" s="2447" t="n">
        <v>66549.96000000001</v>
      </c>
      <c r="R137" s="2445" t="n"/>
      <c r="S137" s="2445" t="n"/>
    </row>
    <row r="138" ht="15" customFormat="1" customHeight="1" s="2438">
      <c r="A138" s="2440" t="n"/>
      <c r="B138" s="2444" t="n"/>
      <c r="C138" s="2444" t="n"/>
      <c r="D138" s="2444" t="n"/>
      <c r="E138" s="2444" t="n"/>
      <c r="F138" s="2444" t="n"/>
      <c r="G138" s="2444" t="n"/>
      <c r="H138" s="2444" t="n"/>
      <c r="I138" s="2444" t="n"/>
      <c r="J138" s="2444" t="n"/>
      <c r="K138" s="2444" t="n"/>
      <c r="L138" s="2444" t="n"/>
      <c r="M138" s="2444" t="n"/>
      <c r="N138" s="2444" t="n"/>
      <c r="O138" s="2444" t="n"/>
      <c r="P138" s="2444" t="n"/>
      <c r="Q138" s="2444" t="n"/>
      <c r="R138" s="2444" t="n"/>
      <c r="S138" s="2444" t="n"/>
    </row>
    <row r="139" ht="15" customFormat="1" customHeight="1" s="2438">
      <c r="A139" s="2445" t="n"/>
      <c r="B139" s="2446" t="inlineStr">
        <is>
          <t>Options</t>
        </is>
      </c>
      <c r="C139" s="2446" t="n"/>
      <c r="D139" s="2444" t="inlineStr">
        <is>
          <t>Type</t>
        </is>
      </c>
      <c r="E139" s="2444" t="n"/>
      <c r="F139" s="2444" t="inlineStr">
        <is>
          <t>Notes</t>
        </is>
      </c>
      <c r="G139" s="2444" t="n"/>
      <c r="H139" s="2444" t="n"/>
      <c r="I139" s="2444" t="inlineStr">
        <is>
          <t>Status</t>
        </is>
      </c>
      <c r="J139" s="2444" t="inlineStr">
        <is>
          <t>Who</t>
        </is>
      </c>
      <c r="K139" s="2444" t="inlineStr">
        <is>
          <t>Date</t>
        </is>
      </c>
      <c r="L139" s="2444" t="inlineStr">
        <is>
          <t>Valid Till Date</t>
        </is>
      </c>
      <c r="M139" s="2444" t="inlineStr">
        <is>
          <t>Term</t>
        </is>
      </c>
      <c r="N139" s="2444" t="inlineStr">
        <is>
          <t>Earliest</t>
        </is>
      </c>
      <c r="O139" s="2444" t="inlineStr">
        <is>
          <t>Latest</t>
        </is>
      </c>
      <c r="P139" s="2444" t="inlineStr">
        <is>
          <t>Monthly Rent</t>
        </is>
      </c>
      <c r="Q139" s="2444" t="inlineStr">
        <is>
          <t>Description</t>
        </is>
      </c>
      <c r="R139" s="2444" t="n"/>
      <c r="S139" s="2444" t="inlineStr">
        <is>
          <t>Time of Essence</t>
        </is>
      </c>
    </row>
    <row r="140" ht="15" customFormat="1" customHeight="1" s="2438">
      <c r="A140" s="2445" t="n"/>
      <c r="B140" s="2445" t="n"/>
      <c r="C140" s="2445" t="n"/>
      <c r="D140" s="2446" t="inlineStr">
        <is>
          <t>Renewal</t>
        </is>
      </c>
      <c r="E140" s="2446" t="n"/>
      <c r="F140" s="2446" t="inlineStr">
        <is>
          <t>Tenant is currently in 1st option, still has second option</t>
        </is>
      </c>
      <c r="G140" s="2446" t="n"/>
      <c r="H140" s="2446" t="n"/>
      <c r="I140" s="2446" t="inlineStr">
        <is>
          <t>Active</t>
        </is>
      </c>
      <c r="J140" s="2446" t="inlineStr">
        <is>
          <t>Tenant</t>
        </is>
      </c>
      <c r="K140" s="2448" t="n">
        <v>46843</v>
      </c>
      <c r="L140" s="2444" t="n"/>
      <c r="M140" s="2449" t="n">
        <v>184</v>
      </c>
      <c r="N140" s="2444" t="n"/>
      <c r="O140" s="2448" t="n">
        <v>46570</v>
      </c>
      <c r="P140" s="2450" t="n"/>
      <c r="Q140" s="2446" t="inlineStr">
        <is>
          <t>1 (5) Five year Renewal Option</t>
        </is>
      </c>
      <c r="R140" s="2446" t="n"/>
      <c r="S140" s="2444" t="n"/>
    </row>
    <row r="141" ht="15" customFormat="1" customHeight="1" s="2438">
      <c r="A141" s="2440" t="n"/>
      <c r="B141" s="2444" t="n"/>
      <c r="C141" s="2444" t="n"/>
      <c r="D141" s="2444" t="n"/>
      <c r="E141" s="2444" t="n"/>
      <c r="F141" s="2444" t="n"/>
      <c r="G141" s="2444" t="n"/>
      <c r="H141" s="2444" t="n"/>
      <c r="I141" s="2444" t="n"/>
      <c r="J141" s="2444" t="n"/>
      <c r="K141" s="2444" t="n"/>
      <c r="L141" s="2444" t="n"/>
      <c r="M141" s="2444" t="n"/>
      <c r="N141" s="2444" t="n"/>
      <c r="O141" s="2444" t="n"/>
      <c r="P141" s="2444" t="n"/>
      <c r="Q141" s="2444" t="n"/>
      <c r="R141" s="2444" t="n"/>
      <c r="S141" s="2444" t="n"/>
    </row>
    <row r="142" ht="15" customFormat="1" customHeight="1" s="2438">
      <c r="A142" s="2439" t="inlineStr">
        <is>
          <t>661 Eagle Sq (992881)</t>
        </is>
      </c>
      <c r="B142" s="2440" t="inlineStr">
        <is>
          <t>101</t>
        </is>
      </c>
      <c r="C142" s="2458">
        <f>TRIM(IF(ISNUMBER(FIND("(",A142)), LEFT(A142,FIND("(",A142)-1), A142))&amp;" - "&amp;B142</f>
        <v/>
      </c>
      <c r="D142" s="2439" t="inlineStr">
        <is>
          <t>RJB Leasing Corp. DBA Colortyme (t0019881)</t>
        </is>
      </c>
      <c r="E142" s="2460">
        <f>IF(ISNUMBER(FIND("(",D142)), TRIM(LEFT(D142,FIND("(",D142)-1)), D142)</f>
        <v/>
      </c>
      <c r="F142" s="2439" t="inlineStr">
        <is>
          <t>Office-net</t>
        </is>
      </c>
      <c r="G142" s="2441" t="n">
        <v>2500</v>
      </c>
      <c r="H142" s="2442" t="n">
        <v>43891</v>
      </c>
      <c r="I142" s="2442" t="n">
        <v>46811</v>
      </c>
      <c r="J142" s="2443" t="n">
        <v>95</v>
      </c>
      <c r="K142" s="2443" t="n">
        <v>6.25</v>
      </c>
      <c r="L142" s="2441" t="n">
        <v>3793.6</v>
      </c>
      <c r="M142" s="2441" t="n">
        <v>1.52</v>
      </c>
      <c r="N142" s="2441" t="n">
        <v>45523.2</v>
      </c>
      <c r="O142" s="2441" t="n">
        <v>18.21</v>
      </c>
      <c r="P142" s="2441" t="n">
        <v>16.12</v>
      </c>
      <c r="Q142" s="2441" t="n">
        <v>0</v>
      </c>
      <c r="R142" s="2441" t="n">
        <v>0</v>
      </c>
      <c r="S142" s="2441" t="n">
        <v>0</v>
      </c>
    </row>
    <row r="143" ht="15" customFormat="1" customHeight="1" s="2438">
      <c r="A143" s="2440" t="n"/>
      <c r="B143" s="2444" t="n"/>
      <c r="C143" s="2444" t="n"/>
      <c r="D143" s="2444" t="n"/>
      <c r="E143" s="2444" t="n"/>
      <c r="F143" s="2444" t="n"/>
      <c r="G143" s="2444" t="n"/>
      <c r="H143" s="2444" t="n"/>
      <c r="I143" s="2444" t="n"/>
      <c r="J143" s="2444" t="n"/>
      <c r="K143" s="2444" t="n"/>
      <c r="L143" s="2444" t="n"/>
      <c r="M143" s="2444" t="n"/>
      <c r="N143" s="2444" t="n"/>
      <c r="O143" s="2444" t="n"/>
      <c r="P143" s="2444" t="n"/>
      <c r="Q143" s="2444" t="n"/>
      <c r="R143" s="2444" t="n"/>
      <c r="S143" s="2444" t="n"/>
    </row>
    <row r="144" ht="15" customFormat="1" customHeight="1" s="2438">
      <c r="A144" s="2445" t="n"/>
      <c r="B144" s="2446" t="inlineStr">
        <is>
          <t>Rent Steps</t>
        </is>
      </c>
      <c r="C144" s="2446" t="n"/>
      <c r="D144" s="2444" t="inlineStr">
        <is>
          <t>Charge</t>
        </is>
      </c>
      <c r="E144" s="2444" t="n"/>
      <c r="F144" s="2444" t="inlineStr">
        <is>
          <t>Type</t>
        </is>
      </c>
      <c r="G144" s="2444" t="inlineStr">
        <is>
          <t>Unit</t>
        </is>
      </c>
      <c r="H144" s="2444" t="inlineStr">
        <is>
          <t>Area Label</t>
        </is>
      </c>
      <c r="I144" s="2444" t="inlineStr">
        <is>
          <t>Area</t>
        </is>
      </c>
      <c r="J144" s="2444" t="inlineStr">
        <is>
          <t>From</t>
        </is>
      </c>
      <c r="K144" s="2444" t="inlineStr">
        <is>
          <t>To</t>
        </is>
      </c>
      <c r="L144" s="2444" t="inlineStr">
        <is>
          <t>Monthly Amt</t>
        </is>
      </c>
      <c r="M144" s="2444" t="inlineStr">
        <is>
          <t>Amt/Area</t>
        </is>
      </c>
      <c r="N144" s="2444" t="inlineStr">
        <is>
          <t>Annual</t>
        </is>
      </c>
      <c r="O144" s="2444" t="inlineStr">
        <is>
          <t>Annual/Area</t>
        </is>
      </c>
      <c r="P144" s="2444" t="inlineStr">
        <is>
          <t>Management Fee</t>
        </is>
      </c>
      <c r="Q144" s="2444" t="inlineStr">
        <is>
          <t>Annual Gross Amount</t>
        </is>
      </c>
      <c r="R144" s="2445" t="n"/>
      <c r="S144" s="2445" t="n"/>
    </row>
    <row r="145" ht="15" customFormat="1" customHeight="1" s="2438">
      <c r="A145" s="2445" t="n"/>
      <c r="B145" s="2445" t="n"/>
      <c r="C145" s="2445" t="n"/>
      <c r="D145" s="2444" t="inlineStr">
        <is>
          <t>ornt</t>
        </is>
      </c>
      <c r="E145" s="2444" t="n"/>
      <c r="F145" s="2444" t="inlineStr">
        <is>
          <t>Rent</t>
        </is>
      </c>
      <c r="G145" s="2444" t="inlineStr">
        <is>
          <t>101</t>
        </is>
      </c>
      <c r="H145" s="2446" t="inlineStr">
        <is>
          <t>Rentable</t>
        </is>
      </c>
      <c r="I145" s="2447" t="n">
        <v>2500</v>
      </c>
      <c r="J145" s="2448" t="n">
        <v>46082</v>
      </c>
      <c r="K145" s="2448" t="n">
        <v>46446</v>
      </c>
      <c r="L145" s="2447" t="n">
        <v>3793.6</v>
      </c>
      <c r="M145" s="2447" t="n">
        <v>1.517</v>
      </c>
      <c r="N145" s="2447" t="n">
        <v>45523.2</v>
      </c>
      <c r="O145" s="2447" t="n">
        <v>18.209</v>
      </c>
      <c r="P145" s="2447" t="n">
        <v>0</v>
      </c>
      <c r="Q145" s="2447" t="n">
        <v>45523.2</v>
      </c>
      <c r="R145" s="2445" t="n"/>
      <c r="S145" s="2445" t="n"/>
    </row>
    <row r="146" ht="15" customFormat="1" customHeight="1" s="2438">
      <c r="A146" s="2445" t="n"/>
      <c r="B146" s="2445" t="n"/>
      <c r="C146" s="2445" t="n"/>
      <c r="D146" s="2444" t="inlineStr">
        <is>
          <t>ornt</t>
        </is>
      </c>
      <c r="E146" s="2444" t="n"/>
      <c r="F146" s="2444" t="inlineStr">
        <is>
          <t>Rent</t>
        </is>
      </c>
      <c r="G146" s="2444" t="inlineStr">
        <is>
          <t>101</t>
        </is>
      </c>
      <c r="H146" s="2446" t="inlineStr">
        <is>
          <t>Rentable</t>
        </is>
      </c>
      <c r="I146" s="2447" t="n">
        <v>2500</v>
      </c>
      <c r="J146" s="2448" t="n">
        <v>46447</v>
      </c>
      <c r="K146" s="2448" t="n">
        <v>46811</v>
      </c>
      <c r="L146" s="2447" t="n">
        <v>3907.41</v>
      </c>
      <c r="M146" s="2447" t="n">
        <v>1.563</v>
      </c>
      <c r="N146" s="2447" t="n">
        <v>46888.92</v>
      </c>
      <c r="O146" s="2447" t="n">
        <v>18.756</v>
      </c>
      <c r="P146" s="2447" t="n">
        <v>0</v>
      </c>
      <c r="Q146" s="2447" t="n">
        <v>46888.92</v>
      </c>
      <c r="R146" s="2445" t="n"/>
      <c r="S146" s="2445" t="n"/>
    </row>
    <row r="147" ht="15" customFormat="1" customHeight="1" s="2438">
      <c r="A147" s="2440" t="n"/>
      <c r="B147" s="2444" t="n"/>
      <c r="C147" s="2444" t="n"/>
      <c r="D147" s="2444" t="n"/>
      <c r="E147" s="2444" t="n"/>
      <c r="F147" s="2444" t="n"/>
      <c r="G147" s="2444" t="n"/>
      <c r="H147" s="2444" t="n"/>
      <c r="I147" s="2444" t="n"/>
      <c r="J147" s="2444" t="n"/>
      <c r="K147" s="2444" t="n"/>
      <c r="L147" s="2444" t="n"/>
      <c r="M147" s="2444" t="n"/>
      <c r="N147" s="2444" t="n"/>
      <c r="O147" s="2444" t="n"/>
      <c r="P147" s="2444" t="n"/>
      <c r="Q147" s="2444" t="n"/>
      <c r="R147" s="2444" t="n"/>
      <c r="S147" s="2444" t="n"/>
    </row>
    <row r="148" ht="15" customFormat="1" customHeight="1" s="2438">
      <c r="A148" s="2439" t="inlineStr">
        <is>
          <t>75 Eagle Sq (992867)</t>
        </is>
      </c>
      <c r="B148" s="2440" t="inlineStr">
        <is>
          <t>101</t>
        </is>
      </c>
      <c r="C148" s="2458">
        <f>TRIM(IF(ISNUMBER(FIND("(",A148)), LEFT(A148,FIND("(",A148)-1), A148))&amp;" - "&amp;B148</f>
        <v/>
      </c>
      <c r="D148" s="2439" t="inlineStr">
        <is>
          <t>United States of America DBA VA OT/PT Clinic (t0019926)</t>
        </is>
      </c>
      <c r="E148" s="2460">
        <f>IF(ISNUMBER(FIND("(",D148)), TRIM(LEFT(D148,FIND("(",D148)-1)), D148)</f>
        <v/>
      </c>
      <c r="F148" s="2439" t="inlineStr">
        <is>
          <t>Office-net</t>
        </is>
      </c>
      <c r="G148" s="2441" t="n">
        <v>15500</v>
      </c>
      <c r="H148" s="2442" t="n">
        <v>42644</v>
      </c>
      <c r="I148" s="2442" t="n">
        <v>46295</v>
      </c>
      <c r="J148" s="2443" t="n">
        <v>120</v>
      </c>
      <c r="K148" s="2443" t="n">
        <v>9.67</v>
      </c>
      <c r="L148" s="2441" t="n">
        <v>45311.66</v>
      </c>
      <c r="M148" s="2441" t="n">
        <v>2.92</v>
      </c>
      <c r="N148" s="2441" t="n">
        <v>543739.92</v>
      </c>
      <c r="O148" s="2441" t="n">
        <v>35.08</v>
      </c>
      <c r="P148" s="2441" t="n">
        <v>0</v>
      </c>
      <c r="Q148" s="2441" t="n">
        <v>0</v>
      </c>
      <c r="R148" s="2441" t="n">
        <v>0</v>
      </c>
      <c r="S148" s="2441" t="n">
        <v>0</v>
      </c>
    </row>
    <row r="149" ht="15" customFormat="1" customHeight="1" s="2438">
      <c r="A149" s="2440" t="n"/>
      <c r="B149" s="2444" t="n"/>
      <c r="C149" s="2444" t="n"/>
      <c r="D149" s="2444" t="n"/>
      <c r="E149" s="2444" t="n"/>
      <c r="F149" s="2444" t="n"/>
      <c r="G149" s="2444" t="n"/>
      <c r="H149" s="2444" t="n"/>
      <c r="I149" s="2444" t="n"/>
      <c r="J149" s="2444" t="n"/>
      <c r="K149" s="2444" t="n"/>
      <c r="L149" s="2444" t="n"/>
      <c r="M149" s="2444" t="n"/>
      <c r="N149" s="2444" t="n"/>
      <c r="O149" s="2444" t="n"/>
      <c r="P149" s="2444" t="n"/>
      <c r="Q149" s="2444" t="n"/>
      <c r="R149" s="2444" t="n"/>
      <c r="S149" s="2444" t="n"/>
    </row>
    <row r="150" ht="15" customFormat="1" customHeight="1" s="2438">
      <c r="A150" s="2445" t="n"/>
      <c r="B150" s="2446" t="inlineStr">
        <is>
          <t>Rent Steps</t>
        </is>
      </c>
      <c r="C150" s="2446" t="n"/>
      <c r="D150" s="2444" t="inlineStr">
        <is>
          <t>Charge</t>
        </is>
      </c>
      <c r="E150" s="2444" t="n"/>
      <c r="F150" s="2444" t="inlineStr">
        <is>
          <t>Type</t>
        </is>
      </c>
      <c r="G150" s="2444" t="inlineStr">
        <is>
          <t>Unit</t>
        </is>
      </c>
      <c r="H150" s="2444" t="inlineStr">
        <is>
          <t>Area Label</t>
        </is>
      </c>
      <c r="I150" s="2444" t="inlineStr">
        <is>
          <t>Area</t>
        </is>
      </c>
      <c r="J150" s="2444" t="inlineStr">
        <is>
          <t>From</t>
        </is>
      </c>
      <c r="K150" s="2444" t="inlineStr">
        <is>
          <t>To</t>
        </is>
      </c>
      <c r="L150" s="2444" t="inlineStr">
        <is>
          <t>Monthly Amt</t>
        </is>
      </c>
      <c r="M150" s="2444" t="inlineStr">
        <is>
          <t>Amt/Area</t>
        </is>
      </c>
      <c r="N150" s="2444" t="inlineStr">
        <is>
          <t>Annual</t>
        </is>
      </c>
      <c r="O150" s="2444" t="inlineStr">
        <is>
          <t>Annual/Area</t>
        </is>
      </c>
      <c r="P150" s="2444" t="inlineStr">
        <is>
          <t>Management Fee</t>
        </is>
      </c>
      <c r="Q150" s="2444" t="inlineStr">
        <is>
          <t>Annual Gross Amount</t>
        </is>
      </c>
      <c r="R150" s="2445" t="n"/>
      <c r="S150" s="2445" t="n"/>
    </row>
    <row r="151" ht="15" customFormat="1" customHeight="1" s="2438">
      <c r="A151" s="2445" t="n"/>
      <c r="B151" s="2445" t="n"/>
      <c r="C151" s="2445" t="n"/>
      <c r="D151" s="2444" t="inlineStr">
        <is>
          <t>rrnt</t>
        </is>
      </c>
      <c r="E151" s="2444" t="n"/>
      <c r="F151" s="2444" t="inlineStr">
        <is>
          <t>Rent</t>
        </is>
      </c>
      <c r="G151" s="2444" t="inlineStr">
        <is>
          <t>101</t>
        </is>
      </c>
      <c r="H151" s="2446" t="inlineStr">
        <is>
          <t>Rentable</t>
        </is>
      </c>
      <c r="I151" s="2447" t="n">
        <v>15500</v>
      </c>
      <c r="J151" s="2448" t="n">
        <v>44470</v>
      </c>
      <c r="K151" s="2448" t="n">
        <v>46295</v>
      </c>
      <c r="L151" s="2447" t="n">
        <v>45311.66</v>
      </c>
      <c r="M151" s="2447" t="n">
        <v>2.923</v>
      </c>
      <c r="N151" s="2447" t="n">
        <v>543739.92</v>
      </c>
      <c r="O151" s="2447" t="n">
        <v>35.08</v>
      </c>
      <c r="P151" s="2447" t="n">
        <v>0</v>
      </c>
      <c r="Q151" s="2447" t="n">
        <v>543739.92</v>
      </c>
      <c r="R151" s="2445" t="n"/>
      <c r="S151" s="2445" t="n"/>
    </row>
    <row r="152" ht="15" customFormat="1" customHeight="1" s="2438">
      <c r="A152" s="2440" t="n"/>
      <c r="B152" s="2444" t="n"/>
      <c r="C152" s="2444" t="n"/>
      <c r="D152" s="2444" t="n"/>
      <c r="E152" s="2444" t="n"/>
      <c r="F152" s="2444" t="n"/>
      <c r="G152" s="2444" t="n"/>
      <c r="H152" s="2444" t="n"/>
      <c r="I152" s="2444" t="n"/>
      <c r="J152" s="2444" t="n"/>
      <c r="K152" s="2444" t="n"/>
      <c r="L152" s="2444" t="n"/>
      <c r="M152" s="2444" t="n"/>
      <c r="N152" s="2444" t="n"/>
      <c r="O152" s="2444" t="n"/>
      <c r="P152" s="2444" t="n"/>
      <c r="Q152" s="2444" t="n"/>
      <c r="R152" s="2444" t="n"/>
      <c r="S152" s="2444" t="n"/>
    </row>
    <row r="153" ht="15" customFormat="1" customHeight="1" s="2438">
      <c r="A153" s="2439" t="inlineStr">
        <is>
          <t>75 Eagle Sq (992867)</t>
        </is>
      </c>
      <c r="B153" s="2440" t="inlineStr">
        <is>
          <t>102</t>
        </is>
      </c>
      <c r="C153" s="2458">
        <f>TRIM(IF(ISNUMBER(FIND("(",A153)), LEFT(A153,FIND("(",A153)-1), A153))&amp;" - "&amp;B153</f>
        <v/>
      </c>
      <c r="D153" s="2446" t="inlineStr">
        <is>
          <t>VACANT</t>
        </is>
      </c>
      <c r="E153" s="2460">
        <f>IF(ISNUMBER(FIND("(",D153)), TRIM(LEFT(D153,FIND("(",D153)-1)), D153)</f>
        <v/>
      </c>
      <c r="F153" s="2446" t="n"/>
      <c r="G153" s="2447" t="n">
        <v>2150</v>
      </c>
      <c r="H153" s="2445" t="n"/>
      <c r="I153" s="2445" t="n"/>
      <c r="J153" s="2445" t="n"/>
      <c r="K153" s="2445" t="n"/>
      <c r="L153" s="2445" t="n"/>
      <c r="M153" s="2445" t="n"/>
      <c r="N153" s="2445" t="n"/>
      <c r="O153" s="2445" t="n"/>
      <c r="P153" s="2445" t="n"/>
      <c r="Q153" s="2445" t="n"/>
      <c r="R153" s="2445" t="n"/>
      <c r="S153" s="2445" t="n"/>
    </row>
    <row r="154" ht="15" customFormat="1" customHeight="1" s="2438">
      <c r="A154" s="2440" t="n"/>
      <c r="B154" s="2444" t="n"/>
      <c r="C154" s="2444" t="n"/>
      <c r="D154" s="2444" t="n"/>
      <c r="E154" s="2444" t="n"/>
      <c r="F154" s="2444" t="n"/>
      <c r="G154" s="2444" t="n"/>
      <c r="H154" s="2444" t="n"/>
      <c r="I154" s="2444" t="n"/>
      <c r="J154" s="2444" t="n"/>
      <c r="K154" s="2444" t="n"/>
      <c r="L154" s="2444" t="n"/>
      <c r="M154" s="2444" t="n"/>
      <c r="N154" s="2444" t="n"/>
      <c r="O154" s="2444" t="n"/>
      <c r="P154" s="2444" t="n"/>
      <c r="Q154" s="2444" t="n"/>
      <c r="R154" s="2444" t="n"/>
      <c r="S154" s="2444" t="n"/>
    </row>
    <row r="155" ht="15" customFormat="1" customHeight="1" s="2438">
      <c r="A155" s="2439" t="inlineStr">
        <is>
          <t>79 Eagle Sq (992868)</t>
        </is>
      </c>
      <c r="B155" s="2440" t="inlineStr">
        <is>
          <t>100</t>
        </is>
      </c>
      <c r="C155" s="2458">
        <f>TRIM(IF(ISNUMBER(FIND("(",A155)), LEFT(A155,FIND("(",A155)-1), A155))&amp;" - "&amp;B155</f>
        <v/>
      </c>
      <c r="D155" s="2439" t="inlineStr">
        <is>
          <t>Unishops of Nazareth, Inc DBA Rainbow (t0019911)</t>
        </is>
      </c>
      <c r="E155" s="2460">
        <f>IF(ISNUMBER(FIND("(",D155)), TRIM(LEFT(D155,FIND("(",D155)-1)), D155)</f>
        <v/>
      </c>
      <c r="F155" s="2439" t="inlineStr">
        <is>
          <t>Office-net</t>
        </is>
      </c>
      <c r="G155" s="2441" t="n">
        <v>7558</v>
      </c>
      <c r="H155" s="2442" t="n">
        <v>38168</v>
      </c>
      <c r="I155" s="2442" t="n">
        <v>46418</v>
      </c>
      <c r="J155" s="2443" t="n">
        <v>272</v>
      </c>
      <c r="K155" s="2443" t="n">
        <v>22</v>
      </c>
      <c r="L155" s="2441" t="n">
        <v>9166.67</v>
      </c>
      <c r="M155" s="2441" t="n">
        <v>1.21</v>
      </c>
      <c r="N155" s="2441" t="n">
        <v>110000.04</v>
      </c>
      <c r="O155" s="2441" t="n">
        <v>14.55</v>
      </c>
      <c r="P155" s="2441" t="n">
        <v>6.62</v>
      </c>
      <c r="Q155" s="2441" t="n">
        <v>0</v>
      </c>
      <c r="R155" s="2441" t="n">
        <v>0</v>
      </c>
      <c r="S155" s="2441" t="n">
        <v>0</v>
      </c>
    </row>
    <row r="156" ht="15" customFormat="1" customHeight="1" s="2438">
      <c r="A156" s="2440" t="n"/>
      <c r="B156" s="2444" t="n"/>
      <c r="C156" s="2444" t="n"/>
      <c r="D156" s="2444" t="n"/>
      <c r="E156" s="2444" t="n"/>
      <c r="F156" s="2444" t="n"/>
      <c r="G156" s="2444" t="n"/>
      <c r="H156" s="2444" t="n"/>
      <c r="I156" s="2444" t="n"/>
      <c r="J156" s="2444" t="n"/>
      <c r="K156" s="2444" t="n"/>
      <c r="L156" s="2444" t="n"/>
      <c r="M156" s="2444" t="n"/>
      <c r="N156" s="2444" t="n"/>
      <c r="O156" s="2444" t="n"/>
      <c r="P156" s="2444" t="n"/>
      <c r="Q156" s="2444" t="n"/>
      <c r="R156" s="2444" t="n"/>
      <c r="S156" s="2444" t="n"/>
    </row>
    <row r="157" ht="15" customFormat="1" customHeight="1" s="2438">
      <c r="A157" s="2445" t="n"/>
      <c r="B157" s="2446" t="inlineStr">
        <is>
          <t>Rent Steps</t>
        </is>
      </c>
      <c r="C157" s="2446" t="n"/>
      <c r="D157" s="2444" t="inlineStr">
        <is>
          <t>Charge</t>
        </is>
      </c>
      <c r="E157" s="2444" t="n"/>
      <c r="F157" s="2444" t="inlineStr">
        <is>
          <t>Type</t>
        </is>
      </c>
      <c r="G157" s="2444" t="inlineStr">
        <is>
          <t>Unit</t>
        </is>
      </c>
      <c r="H157" s="2444" t="inlineStr">
        <is>
          <t>Area Label</t>
        </is>
      </c>
      <c r="I157" s="2444" t="inlineStr">
        <is>
          <t>Area</t>
        </is>
      </c>
      <c r="J157" s="2444" t="inlineStr">
        <is>
          <t>From</t>
        </is>
      </c>
      <c r="K157" s="2444" t="inlineStr">
        <is>
          <t>To</t>
        </is>
      </c>
      <c r="L157" s="2444" t="inlineStr">
        <is>
          <t>Monthly Amt</t>
        </is>
      </c>
      <c r="M157" s="2444" t="inlineStr">
        <is>
          <t>Amt/Area</t>
        </is>
      </c>
      <c r="N157" s="2444" t="inlineStr">
        <is>
          <t>Annual</t>
        </is>
      </c>
      <c r="O157" s="2444" t="inlineStr">
        <is>
          <t>Annual/Area</t>
        </is>
      </c>
      <c r="P157" s="2444" t="inlineStr">
        <is>
          <t>Management Fee</t>
        </is>
      </c>
      <c r="Q157" s="2444" t="inlineStr">
        <is>
          <t>Annual Gross Amount</t>
        </is>
      </c>
      <c r="R157" s="2445" t="n"/>
      <c r="S157" s="2445" t="n"/>
    </row>
    <row r="158" ht="15" customFormat="1" customHeight="1" s="2438">
      <c r="A158" s="2445" t="n"/>
      <c r="B158" s="2445" t="n"/>
      <c r="C158" s="2445" t="n"/>
      <c r="D158" s="2444" t="inlineStr">
        <is>
          <t>rrnt</t>
        </is>
      </c>
      <c r="E158" s="2444" t="n"/>
      <c r="F158" s="2444" t="inlineStr">
        <is>
          <t>Rent</t>
        </is>
      </c>
      <c r="G158" s="2444" t="inlineStr">
        <is>
          <t>100</t>
        </is>
      </c>
      <c r="H158" s="2446" t="inlineStr">
        <is>
          <t>Rentable</t>
        </is>
      </c>
      <c r="I158" s="2447" t="n">
        <v>7558</v>
      </c>
      <c r="J158" s="2448" t="n">
        <v>45383</v>
      </c>
      <c r="K158" s="2448" t="n">
        <v>46418</v>
      </c>
      <c r="L158" s="2447" t="n">
        <v>9166.67</v>
      </c>
      <c r="M158" s="2447" t="n">
        <v>1.213</v>
      </c>
      <c r="N158" s="2447" t="n">
        <v>110000.04</v>
      </c>
      <c r="O158" s="2447" t="n">
        <v>14.554</v>
      </c>
      <c r="P158" s="2447" t="n">
        <v>0</v>
      </c>
      <c r="Q158" s="2447" t="n">
        <v>110000.04</v>
      </c>
      <c r="R158" s="2445" t="n"/>
      <c r="S158" s="2445" t="n"/>
    </row>
    <row r="159" ht="15" customFormat="1" customHeight="1" s="2438">
      <c r="A159" s="2440" t="n"/>
      <c r="B159" s="2444" t="n"/>
      <c r="C159" s="2444" t="n"/>
      <c r="D159" s="2444" t="n"/>
      <c r="E159" s="2444" t="n"/>
      <c r="F159" s="2444" t="n"/>
      <c r="G159" s="2444" t="n"/>
      <c r="H159" s="2444" t="n"/>
      <c r="I159" s="2444" t="n"/>
      <c r="J159" s="2444" t="n"/>
      <c r="K159" s="2444" t="n"/>
      <c r="L159" s="2444" t="n"/>
      <c r="M159" s="2444" t="n"/>
      <c r="N159" s="2444" t="n"/>
      <c r="O159" s="2444" t="n"/>
      <c r="P159" s="2444" t="n"/>
      <c r="Q159" s="2444" t="n"/>
      <c r="R159" s="2444" t="n"/>
      <c r="S159" s="2444" t="n"/>
    </row>
    <row r="160" ht="15" customFormat="1" customHeight="1" s="2438">
      <c r="A160" s="2439" t="inlineStr">
        <is>
          <t>85 Eagle Sq (992872)</t>
        </is>
      </c>
      <c r="B160" s="2440" t="inlineStr">
        <is>
          <t>100</t>
        </is>
      </c>
      <c r="C160" s="2458">
        <f>TRIM(IF(ISNUMBER(FIND("(",A160)), LEFT(A160,FIND("(",A160)-1), A160))&amp;" - "&amp;B160</f>
        <v/>
      </c>
      <c r="D160" s="2446" t="inlineStr">
        <is>
          <t>VACANT</t>
        </is>
      </c>
      <c r="E160" s="2460">
        <f>IF(ISNUMBER(FIND("(",D160)), TRIM(LEFT(D160,FIND("(",D160)-1)), D160)</f>
        <v/>
      </c>
      <c r="F160" s="2446" t="n"/>
      <c r="G160" s="2447" t="n">
        <v>2520</v>
      </c>
      <c r="H160" s="2445" t="n"/>
      <c r="I160" s="2445" t="n"/>
      <c r="J160" s="2445" t="n"/>
      <c r="K160" s="2445" t="n"/>
      <c r="L160" s="2445" t="n"/>
      <c r="M160" s="2445" t="n"/>
      <c r="N160" s="2445" t="n"/>
      <c r="O160" s="2445" t="n"/>
      <c r="P160" s="2445" t="n"/>
      <c r="Q160" s="2445" t="n"/>
      <c r="R160" s="2445" t="n"/>
      <c r="S160" s="2445" t="n"/>
    </row>
    <row r="162">
      <c r="A162" s="2459">
        <f>COUNTA(A6:A160)-3</f>
        <v/>
      </c>
      <c r="B162" s="2459" t="n"/>
      <c r="C162" s="2459" t="n"/>
    </row>
  </sheetData>
  <pageMargins left="0.7" right="0.7" top="0.7" bottom="0.7" header="0.5" footer="0.5"/>
  <pageSetup orientation="landscape" scale="33" fitToHeight="990" useFirstPageNumber="1"/>
  <headerFooter alignWithMargins="0">
    <oddHeader>&amp;R&amp;B&amp;D &amp;T</oddHeader>
    <oddFooter>&amp;C&amp;B Page &amp;P of &amp;N</oddFooter>
    <evenHeader/>
    <evenFooter/>
    <firstHeader/>
    <firstFooter/>
  </headerFooter>
  <rowBreaks count="1" manualBreakCount="1">
    <brk id="43" min="0" max="16383" man="1"/>
  </rowBreaks>
</worksheet>
</file>

<file path=xl/worksheets/sheet34.xml><?xml version="1.0" encoding="utf-8"?>
<worksheet xmlns="http://schemas.openxmlformats.org/spreadsheetml/2006/main">
  <sheetPr>
    <outlinePr summaryBelow="1" summaryRight="1"/>
    <pageSetUpPr/>
  </sheetPr>
  <dimension ref="A1:N112"/>
  <sheetViews>
    <sheetView workbookViewId="0">
      <pane ySplit="2" topLeftCell="A3" activePane="bottomLeft" state="frozen"/>
      <selection pane="bottomLeft" activeCell="B99" sqref="B99"/>
    </sheetView>
  </sheetViews>
  <sheetFormatPr baseColWidth="8" defaultRowHeight="14.25"/>
  <cols>
    <col width="10" customWidth="1" style="2885" min="1" max="1"/>
    <col width="38" customWidth="1" style="2885" min="2" max="2"/>
    <col width="26" customWidth="1" style="2885" min="3" max="3"/>
    <col width="10" customWidth="1" style="2885" min="4" max="4"/>
    <col width="14" customWidth="1" style="2885" min="5" max="5"/>
    <col width="10" customWidth="1" style="2885" min="6" max="6"/>
    <col width="12" customWidth="1" style="2885" min="7" max="7"/>
    <col width="10" customWidth="1" style="2885" min="8" max="9"/>
    <col width="12" customWidth="1" style="2885" min="10" max="11"/>
    <col width="13" customWidth="1" style="2885" min="12" max="12"/>
    <col width="16" customWidth="1" style="2885" min="13" max="13"/>
    <col width="14" customWidth="1" style="2885" min="14" max="14"/>
  </cols>
  <sheetData>
    <row r="1" ht="22.35" customHeight="1" s="2885">
      <c r="A1" s="2886" t="inlineStr">
        <is>
          <t>45 Eagle Sq (992858) — Rent Roll as of 06/01/2026</t>
        </is>
      </c>
      <c r="B1" s="3439" t="n"/>
    </row>
    <row r="2" ht="30" customHeight="1" s="2885">
      <c r="A2" s="2763" t="inlineStr">
        <is>
          <t>Unit</t>
        </is>
      </c>
      <c r="B2" s="2763" t="inlineStr">
        <is>
          <t>Tenant Name</t>
        </is>
      </c>
      <c r="C2" s="2763" t="inlineStr">
        <is>
          <t>Lease Term</t>
        </is>
      </c>
      <c r="D2" s="2763" t="inlineStr">
        <is>
          <t>Leased SF</t>
        </is>
      </c>
      <c r="E2" s="2763" t="inlineStr">
        <is>
          <t>Monthly Rent</t>
        </is>
      </c>
      <c r="F2" s="2763" t="inlineStr">
        <is>
          <t>Rent PSF</t>
        </is>
      </c>
      <c r="G2" s="2763" t="inlineStr">
        <is>
          <t>CAM</t>
        </is>
      </c>
      <c r="H2" s="2763" t="inlineStr">
        <is>
          <t>INS</t>
        </is>
      </c>
      <c r="I2" s="2763" t="inlineStr">
        <is>
          <t>RET</t>
        </is>
      </c>
      <c r="J2" s="2763" t="inlineStr">
        <is>
          <t>Other Charges</t>
        </is>
      </c>
      <c r="K2" s="2763" t="inlineStr">
        <is>
          <t>Total Other</t>
        </is>
      </c>
      <c r="L2" s="2763" t="inlineStr">
        <is>
          <t>Future Rent</t>
        </is>
      </c>
      <c r="M2" s="2763" t="inlineStr">
        <is>
          <t>Future Step Date</t>
        </is>
      </c>
      <c r="N2" s="2763" t="inlineStr">
        <is>
          <t>Lease Expiry</t>
        </is>
      </c>
    </row>
    <row r="3" ht="16.35" customHeight="1" s="2885">
      <c r="A3" s="2764" t="inlineStr">
        <is>
          <t>102</t>
        </is>
      </c>
      <c r="B3" s="2764" t="inlineStr">
        <is>
          <t>Kosseifi, Inc. - Office</t>
        </is>
      </c>
      <c r="C3" s="2764" t="inlineStr">
        <is>
          <t>06/01/2018 - 12/31/2026</t>
        </is>
      </c>
      <c r="D3" s="2765" t="n">
        <v>1469</v>
      </c>
      <c r="E3" s="3440" t="n">
        <v>1253</v>
      </c>
      <c r="F3" s="3440" t="n">
        <v>0.85</v>
      </c>
      <c r="G3" s="3440" t="n"/>
      <c r="H3" s="3440" t="n"/>
      <c r="I3" s="3440" t="n"/>
      <c r="J3" s="3440" t="n"/>
      <c r="K3" s="3440" t="n">
        <v>0</v>
      </c>
      <c r="L3" s="3440" t="n"/>
      <c r="M3" s="2764" t="n"/>
      <c r="N3" s="2764" t="inlineStr">
        <is>
          <t>12/31/2026</t>
        </is>
      </c>
    </row>
    <row r="4" ht="16.35" customHeight="1" s="2885">
      <c r="A4" s="2767" t="inlineStr">
        <is>
          <t>002</t>
        </is>
      </c>
      <c r="B4" s="2767" t="inlineStr">
        <is>
          <t>New England Expedition - Commercial - Feldco</t>
        </is>
      </c>
      <c r="C4" s="2767" t="inlineStr">
        <is>
          <t>09/01/2024 - MTM</t>
        </is>
      </c>
      <c r="D4" s="2768" t="n"/>
      <c r="E4" s="3441" t="n"/>
      <c r="F4" s="3441" t="n"/>
      <c r="G4" s="3441" t="n"/>
      <c r="H4" s="3441" t="n"/>
      <c r="I4" s="3441" t="n"/>
      <c r="J4" s="3441" t="n"/>
      <c r="K4" s="3441" t="n">
        <v>0</v>
      </c>
      <c r="L4" s="3441" t="n"/>
      <c r="M4" s="2767" t="n"/>
      <c r="N4" s="2767" t="inlineStr">
        <is>
          <t>MTM</t>
        </is>
      </c>
    </row>
    <row r="5" ht="16.35" customHeight="1" s="2885">
      <c r="A5" s="2764" t="inlineStr">
        <is>
          <t>001</t>
        </is>
      </c>
      <c r="B5" s="2764" t="inlineStr">
        <is>
          <t>New England Expedition-Providence I, LLC</t>
        </is>
      </c>
      <c r="C5" s="2764" t="inlineStr">
        <is>
          <t>09/01/2024 - MTM</t>
        </is>
      </c>
      <c r="D5" s="2765" t="n"/>
      <c r="E5" s="3440" t="n"/>
      <c r="F5" s="3440" t="n"/>
      <c r="G5" s="3440" t="n"/>
      <c r="H5" s="3440" t="n"/>
      <c r="I5" s="3440" t="n"/>
      <c r="J5" s="3440" t="n"/>
      <c r="K5" s="3440" t="n">
        <v>0</v>
      </c>
      <c r="L5" s="3440" t="n"/>
      <c r="M5" s="2764" t="n"/>
      <c r="N5" s="2764" t="inlineStr">
        <is>
          <t>MTM</t>
        </is>
      </c>
    </row>
    <row r="6" ht="16.35" customHeight="1" s="2885">
      <c r="A6" s="2767" t="inlineStr">
        <is>
          <t>003</t>
        </is>
      </c>
      <c r="B6" s="2767" t="inlineStr">
        <is>
          <t>The Lofts at Eagle Square Condominium Association</t>
        </is>
      </c>
      <c r="C6" s="2767" t="inlineStr">
        <is>
          <t>09/01/2024 - MTM</t>
        </is>
      </c>
      <c r="D6" s="2768" t="n"/>
      <c r="E6" s="3441" t="n"/>
      <c r="F6" s="3441" t="n"/>
      <c r="G6" s="3441" t="n"/>
      <c r="H6" s="3441" t="n"/>
      <c r="I6" s="3441" t="n"/>
      <c r="J6" s="3441" t="n"/>
      <c r="K6" s="3441" t="n">
        <v>0</v>
      </c>
      <c r="L6" s="3441" t="n"/>
      <c r="M6" s="2767" t="n"/>
      <c r="N6" s="2767" t="inlineStr">
        <is>
          <t>MTM</t>
        </is>
      </c>
    </row>
    <row r="7" ht="16.35" customHeight="1" s="2885">
      <c r="A7" s="2764" t="inlineStr">
        <is>
          <t>202</t>
        </is>
      </c>
      <c r="B7" s="2764" t="inlineStr">
        <is>
          <t>The Woonasquatucket River Watershed Council</t>
        </is>
      </c>
      <c r="C7" s="2764" t="inlineStr">
        <is>
          <t>09/01/2025 - 08/31/2027</t>
        </is>
      </c>
      <c r="D7" s="2765" t="n">
        <v>3152</v>
      </c>
      <c r="E7" s="3440" t="n">
        <v>2500</v>
      </c>
      <c r="F7" s="3440" t="n">
        <v>0.79</v>
      </c>
      <c r="G7" s="3440" t="n">
        <v>125</v>
      </c>
      <c r="H7" s="3440" t="n"/>
      <c r="I7" s="3440" t="n"/>
      <c r="J7" s="3440" t="n"/>
      <c r="K7" s="3440" t="n">
        <v>125</v>
      </c>
      <c r="L7" s="3440" t="n"/>
      <c r="M7" s="2764" t="n"/>
      <c r="N7" s="2764" t="inlineStr">
        <is>
          <t>08/31/2027</t>
        </is>
      </c>
    </row>
    <row r="8" ht="16.35" customHeight="1" s="2885">
      <c r="A8" s="2767" t="inlineStr">
        <is>
          <t>100/101</t>
        </is>
      </c>
      <c r="B8" s="2767" t="inlineStr">
        <is>
          <t>University Chiropractic, Ltd.</t>
        </is>
      </c>
      <c r="C8" s="2767" t="inlineStr">
        <is>
          <t>09/08/2005 - 09/30/2028</t>
        </is>
      </c>
      <c r="D8" s="2768" t="n">
        <v>2017</v>
      </c>
      <c r="E8" s="3441" t="n">
        <v>3753.3</v>
      </c>
      <c r="F8" s="3441" t="n">
        <v>1.86</v>
      </c>
      <c r="G8" s="3441" t="n">
        <v>1658.05</v>
      </c>
      <c r="H8" s="3441" t="n">
        <v>0</v>
      </c>
      <c r="I8" s="3441" t="n">
        <v>666.27</v>
      </c>
      <c r="J8" s="3441" t="n"/>
      <c r="K8" s="3441" t="n">
        <v>2324.32</v>
      </c>
      <c r="L8" s="3441" t="n"/>
      <c r="M8" s="2767" t="n"/>
      <c r="N8" s="2767" t="inlineStr">
        <is>
          <t>09/30/2028</t>
        </is>
      </c>
    </row>
    <row r="10" ht="14.45" customHeight="1" s="2885">
      <c r="A10" s="2882" t="inlineStr">
        <is>
          <t>BUILDING SUMMARY</t>
        </is>
      </c>
      <c r="B10" s="3439" t="n"/>
    </row>
    <row r="11" ht="39.4" customHeight="1" s="2885">
      <c r="A11" s="2763" t="n"/>
      <c r="B11" s="2763" t="inlineStr">
        <is>
          <t>Occupied Units</t>
        </is>
      </c>
      <c r="C11" s="2763" t="inlineStr">
        <is>
          <t>Occupancy %</t>
        </is>
      </c>
      <c r="D11" s="2763" t="inlineStr">
        <is>
          <t>Occupied SF</t>
        </is>
      </c>
      <c r="E11" s="2763" t="inlineStr">
        <is>
          <t>Vacant Units</t>
        </is>
      </c>
      <c r="F11" s="2763" t="inlineStr">
        <is>
          <t>Vacant SF</t>
        </is>
      </c>
      <c r="G11" s="2763" t="inlineStr">
        <is>
          <t>Monthly Rent</t>
        </is>
      </c>
      <c r="H11" s="2763" t="inlineStr">
        <is>
          <t>Rent PSF</t>
        </is>
      </c>
      <c r="I11" s="2763" t="inlineStr">
        <is>
          <t>Total Other Charges</t>
        </is>
      </c>
      <c r="J11" s="2763" t="n"/>
    </row>
    <row r="12">
      <c r="A12" s="2425" t="n"/>
      <c r="B12" s="2770" t="n">
        <v>7</v>
      </c>
      <c r="C12" s="2771" t="n">
        <v>1</v>
      </c>
      <c r="D12" s="2770" t="n">
        <v>6638</v>
      </c>
      <c r="E12" s="2770" t="n">
        <v>0</v>
      </c>
      <c r="F12" s="2770" t="n">
        <v>0</v>
      </c>
      <c r="G12" s="3442" t="n">
        <v>7506.3</v>
      </c>
      <c r="H12" s="3442" t="n">
        <v>1.13</v>
      </c>
      <c r="I12" s="3442" t="n">
        <v>2449.32</v>
      </c>
      <c r="J12" s="2425" t="n"/>
    </row>
    <row r="14" ht="22.35" customHeight="1" s="2885">
      <c r="A14" s="2881" t="inlineStr">
        <is>
          <t>47 Eagle Sq (992865) — Rent Roll as of 06/01/2026</t>
        </is>
      </c>
      <c r="B14" s="3439" t="n"/>
    </row>
    <row r="15" ht="30" customHeight="1" s="2885">
      <c r="A15" s="2763" t="inlineStr">
        <is>
          <t>Unit</t>
        </is>
      </c>
      <c r="B15" s="2763" t="inlineStr">
        <is>
          <t>Tenant Name</t>
        </is>
      </c>
      <c r="C15" s="2763" t="inlineStr">
        <is>
          <t>Lease Term</t>
        </is>
      </c>
      <c r="D15" s="2763" t="inlineStr">
        <is>
          <t>Leased SF</t>
        </is>
      </c>
      <c r="E15" s="2763" t="inlineStr">
        <is>
          <t>Monthly Rent</t>
        </is>
      </c>
      <c r="F15" s="2763" t="inlineStr">
        <is>
          <t>Rent PSF</t>
        </is>
      </c>
      <c r="G15" s="2763" t="inlineStr">
        <is>
          <t>CAM</t>
        </is>
      </c>
      <c r="H15" s="2763" t="inlineStr">
        <is>
          <t>INS</t>
        </is>
      </c>
      <c r="I15" s="2763" t="inlineStr">
        <is>
          <t>RET</t>
        </is>
      </c>
      <c r="J15" s="2763" t="inlineStr">
        <is>
          <t>Other Charges</t>
        </is>
      </c>
      <c r="K15" s="2763" t="inlineStr">
        <is>
          <t>Total Other</t>
        </is>
      </c>
      <c r="L15" s="2763" t="inlineStr">
        <is>
          <t>Future Rent</t>
        </is>
      </c>
      <c r="M15" s="2763" t="inlineStr">
        <is>
          <t>Future Step Date</t>
        </is>
      </c>
      <c r="N15" s="2763" t="inlineStr">
        <is>
          <t>Lease Expiry</t>
        </is>
      </c>
    </row>
    <row r="16" ht="16.35" customHeight="1" s="2885">
      <c r="A16" s="2764" t="inlineStr">
        <is>
          <t>103</t>
        </is>
      </c>
      <c r="B16" s="2764" t="inlineStr">
        <is>
          <t>Jako Enterprises LLC DBA Snipes</t>
        </is>
      </c>
      <c r="C16" s="2764" t="inlineStr">
        <is>
          <t>04/01/2004 - 06/30/2027</t>
        </is>
      </c>
      <c r="D16" s="2765" t="n">
        <v>5000</v>
      </c>
      <c r="E16" s="3440" t="n">
        <v>8750</v>
      </c>
      <c r="F16" s="3440" t="n">
        <v>1.75</v>
      </c>
      <c r="G16" s="3440" t="n">
        <v>3910.31</v>
      </c>
      <c r="H16" s="3440" t="n">
        <v>0</v>
      </c>
      <c r="I16" s="3440" t="n">
        <v>1651.63</v>
      </c>
      <c r="J16" s="3440" t="n"/>
      <c r="K16" s="3440" t="n">
        <v>5561.94</v>
      </c>
      <c r="L16" s="3440" t="n">
        <v>9166.67</v>
      </c>
      <c r="M16" s="2764" t="inlineStr">
        <is>
          <t>07/01/2026</t>
        </is>
      </c>
      <c r="N16" s="2764" t="inlineStr">
        <is>
          <t>06/30/2027</t>
        </is>
      </c>
    </row>
    <row r="17" ht="16.35" customHeight="1" s="2885">
      <c r="A17" s="2767" t="inlineStr">
        <is>
          <t>102</t>
        </is>
      </c>
      <c r="B17" s="2767" t="inlineStr">
        <is>
          <t>PCX, Inc.</t>
        </is>
      </c>
      <c r="C17" s="2767" t="inlineStr">
        <is>
          <t>03/04/2002 - 07/31/2026</t>
        </is>
      </c>
      <c r="D17" s="2768" t="n">
        <v>4000</v>
      </c>
      <c r="E17" s="3441" t="n">
        <v>5500</v>
      </c>
      <c r="F17" s="3441" t="n">
        <v>1.38</v>
      </c>
      <c r="G17" s="3441" t="n"/>
      <c r="H17" s="3441" t="n"/>
      <c r="I17" s="3441" t="n"/>
      <c r="J17" s="3441" t="n"/>
      <c r="K17" s="3441" t="n">
        <v>0</v>
      </c>
      <c r="L17" s="3441" t="n"/>
      <c r="M17" s="2767" t="n"/>
      <c r="N17" s="2767" t="inlineStr">
        <is>
          <t>07/31/2026</t>
        </is>
      </c>
    </row>
    <row r="18" ht="16.35" customHeight="1" s="2885">
      <c r="A18" s="2764" t="inlineStr">
        <is>
          <t>104</t>
        </is>
      </c>
      <c r="B18" s="2764" t="inlineStr">
        <is>
          <t>United States of America DBA Armed Forces Career Center</t>
        </is>
      </c>
      <c r="C18" s="2764" t="inlineStr">
        <is>
          <t>07/16/2025 - 07/15/2030</t>
        </is>
      </c>
      <c r="D18" s="2765" t="n">
        <v>4300</v>
      </c>
      <c r="E18" s="3440" t="n">
        <v>13082.75</v>
      </c>
      <c r="F18" s="3440" t="n">
        <v>3.04</v>
      </c>
      <c r="G18" s="3440" t="n"/>
      <c r="H18" s="3440" t="n"/>
      <c r="I18" s="3440" t="n"/>
      <c r="J18" s="3440" t="n"/>
      <c r="K18" s="3440" t="n">
        <v>0</v>
      </c>
      <c r="L18" s="3440" t="n"/>
      <c r="M18" s="2764" t="n"/>
      <c r="N18" s="2764" t="inlineStr">
        <is>
          <t>07/15/2030</t>
        </is>
      </c>
    </row>
    <row r="19" ht="16.35" customHeight="1" s="2885">
      <c r="A19" s="2767" t="inlineStr">
        <is>
          <t>105</t>
        </is>
      </c>
      <c r="B19" s="2767" t="inlineStr">
        <is>
          <t>United States of America DBA U.S. Coast Guard Recruiting</t>
        </is>
      </c>
      <c r="C19" s="2767" t="inlineStr">
        <is>
          <t>10/01/2022 - 08/31/2027</t>
        </is>
      </c>
      <c r="D19" s="2768" t="n">
        <v>1500</v>
      </c>
      <c r="E19" s="3441" t="n">
        <v>4968.11</v>
      </c>
      <c r="F19" s="3441" t="n">
        <v>3.31</v>
      </c>
      <c r="G19" s="3441" t="n"/>
      <c r="H19" s="3441" t="n"/>
      <c r="I19" s="3441" t="n"/>
      <c r="J19" s="3441" t="n"/>
      <c r="K19" s="3441" t="n">
        <v>0</v>
      </c>
      <c r="L19" s="3441" t="n">
        <v>5067.48</v>
      </c>
      <c r="M19" s="2767" t="inlineStr">
        <is>
          <t>09/01/2026</t>
        </is>
      </c>
      <c r="N19" s="2767" t="inlineStr">
        <is>
          <t>08/31/2027</t>
        </is>
      </c>
    </row>
    <row r="20" ht="14.45" customHeight="1" s="2885">
      <c r="A20" s="2426" t="inlineStr">
        <is>
          <t>VACANT UNITS</t>
        </is>
      </c>
    </row>
    <row r="21">
      <c r="A21" s="2773" t="inlineStr">
        <is>
          <t>101</t>
        </is>
      </c>
      <c r="B21" s="2773" t="inlineStr">
        <is>
          <t>VACANT</t>
        </is>
      </c>
      <c r="C21" s="2427" t="n"/>
      <c r="D21" s="2774" t="n">
        <v>2500</v>
      </c>
      <c r="E21" s="2427" t="n"/>
      <c r="F21" s="2427" t="n"/>
      <c r="G21" s="2427" t="n"/>
      <c r="H21" s="2427" t="n"/>
      <c r="I21" s="2427" t="n"/>
      <c r="J21" s="2427" t="n"/>
      <c r="K21" s="2427" t="n"/>
      <c r="L21" s="2427" t="n"/>
      <c r="M21" s="2427" t="n"/>
      <c r="N21" s="2427" t="n"/>
    </row>
    <row r="23" ht="14.45" customHeight="1" s="2885">
      <c r="A23" s="2882" t="inlineStr">
        <is>
          <t>BUILDING SUMMARY</t>
        </is>
      </c>
      <c r="B23" s="3439" t="n"/>
    </row>
    <row r="24" ht="39.4" customHeight="1" s="2885">
      <c r="A24" s="2763" t="n"/>
      <c r="B24" s="2763" t="inlineStr">
        <is>
          <t>Occupied Units</t>
        </is>
      </c>
      <c r="C24" s="2763" t="inlineStr">
        <is>
          <t>Occupancy %</t>
        </is>
      </c>
      <c r="D24" s="2763" t="inlineStr">
        <is>
          <t>Occupied SF</t>
        </is>
      </c>
      <c r="E24" s="2763" t="inlineStr">
        <is>
          <t>Vacant Units</t>
        </is>
      </c>
      <c r="F24" s="2763" t="inlineStr">
        <is>
          <t>Vacant SF</t>
        </is>
      </c>
      <c r="G24" s="2763" t="inlineStr">
        <is>
          <t>Monthly Rent</t>
        </is>
      </c>
      <c r="H24" s="2763" t="inlineStr">
        <is>
          <t>Rent PSF</t>
        </is>
      </c>
      <c r="I24" s="2763" t="inlineStr">
        <is>
          <t>Total Other Charges</t>
        </is>
      </c>
      <c r="J24" s="2763" t="n"/>
    </row>
    <row r="25">
      <c r="A25" s="2425" t="n"/>
      <c r="B25" s="2770" t="n">
        <v>4</v>
      </c>
      <c r="C25" s="2771" t="n">
        <v>0.8</v>
      </c>
      <c r="D25" s="2770" t="n">
        <v>14800</v>
      </c>
      <c r="E25" s="2770" t="n">
        <v>1</v>
      </c>
      <c r="F25" s="2770" t="n">
        <v>2500</v>
      </c>
      <c r="G25" s="3442" t="n">
        <v>32300.86</v>
      </c>
      <c r="H25" s="3442" t="n">
        <v>2.18</v>
      </c>
      <c r="I25" s="3442" t="n">
        <v>5561.94</v>
      </c>
      <c r="J25" s="2425" t="n"/>
    </row>
    <row r="27" ht="22.35" customHeight="1" s="2885">
      <c r="A27" s="2881" t="inlineStr">
        <is>
          <t>75 Eagle Sq (992867) — Rent Roll as of 06/01/2026</t>
        </is>
      </c>
      <c r="B27" s="3439" t="n"/>
    </row>
    <row r="28" ht="30" customHeight="1" s="2885">
      <c r="A28" s="2763" t="inlineStr">
        <is>
          <t>Unit</t>
        </is>
      </c>
      <c r="B28" s="2763" t="inlineStr">
        <is>
          <t>Tenant Name</t>
        </is>
      </c>
      <c r="C28" s="2763" t="inlineStr">
        <is>
          <t>Lease Term</t>
        </is>
      </c>
      <c r="D28" s="2763" t="inlineStr">
        <is>
          <t>Leased SF</t>
        </is>
      </c>
      <c r="E28" s="2763" t="inlineStr">
        <is>
          <t>Monthly Rent</t>
        </is>
      </c>
      <c r="F28" s="2763" t="inlineStr">
        <is>
          <t>Rent PSF</t>
        </is>
      </c>
      <c r="G28" s="2763" t="inlineStr">
        <is>
          <t>CAM</t>
        </is>
      </c>
      <c r="H28" s="2763" t="inlineStr">
        <is>
          <t>INS</t>
        </is>
      </c>
      <c r="I28" s="2763" t="inlineStr">
        <is>
          <t>RET</t>
        </is>
      </c>
      <c r="J28" s="2763" t="inlineStr">
        <is>
          <t>Other Charges</t>
        </is>
      </c>
      <c r="K28" s="2763" t="inlineStr">
        <is>
          <t>Total Other</t>
        </is>
      </c>
      <c r="L28" s="2763" t="inlineStr">
        <is>
          <t>Future Rent</t>
        </is>
      </c>
      <c r="M28" s="2763" t="inlineStr">
        <is>
          <t>Future Step Date</t>
        </is>
      </c>
      <c r="N28" s="2763" t="inlineStr">
        <is>
          <t>Lease Expiry</t>
        </is>
      </c>
    </row>
    <row r="29" ht="16.35" customHeight="1" s="2885">
      <c r="A29" s="2764" t="inlineStr">
        <is>
          <t>101</t>
        </is>
      </c>
      <c r="B29" s="2764" t="inlineStr">
        <is>
          <t>United States of America DBA VA OT/PT Clinic</t>
        </is>
      </c>
      <c r="C29" s="2764" t="inlineStr">
        <is>
          <t>10/01/2016 - 09/30/2026</t>
        </is>
      </c>
      <c r="D29" s="2765" t="n">
        <v>15500</v>
      </c>
      <c r="E29" s="3440" t="n">
        <v>45311.66</v>
      </c>
      <c r="F29" s="3440" t="n">
        <v>2.92</v>
      </c>
      <c r="G29" s="3440" t="n"/>
      <c r="H29" s="3440" t="n"/>
      <c r="I29" s="3440" t="n"/>
      <c r="J29" s="3440" t="n"/>
      <c r="K29" s="3440" t="n">
        <v>0</v>
      </c>
      <c r="L29" s="3440" t="n"/>
      <c r="M29" s="2764" t="n"/>
      <c r="N29" s="2764" t="inlineStr">
        <is>
          <t>09/30/2026</t>
        </is>
      </c>
    </row>
    <row r="30" ht="14.45" customHeight="1" s="2885">
      <c r="A30" s="2426" t="inlineStr">
        <is>
          <t>VACANT UNITS</t>
        </is>
      </c>
    </row>
    <row r="31">
      <c r="A31" s="2773" t="inlineStr">
        <is>
          <t>102</t>
        </is>
      </c>
      <c r="B31" s="2773" t="inlineStr">
        <is>
          <t>VACANT</t>
        </is>
      </c>
      <c r="C31" s="2427" t="n"/>
      <c r="D31" s="2774" t="n">
        <v>2150</v>
      </c>
      <c r="E31" s="2427" t="n"/>
      <c r="F31" s="2427" t="n"/>
      <c r="G31" s="2427" t="n"/>
      <c r="H31" s="2427" t="n"/>
      <c r="I31" s="2427" t="n"/>
      <c r="J31" s="2427" t="n"/>
      <c r="K31" s="2427" t="n"/>
      <c r="L31" s="2427" t="n"/>
      <c r="M31" s="2427" t="n"/>
      <c r="N31" s="2427" t="n"/>
    </row>
    <row r="33" ht="14.45" customHeight="1" s="2885">
      <c r="A33" s="2882" t="inlineStr">
        <is>
          <t>BUILDING SUMMARY</t>
        </is>
      </c>
      <c r="B33" s="3439" t="n"/>
    </row>
    <row r="34" ht="39.4" customHeight="1" s="2885">
      <c r="A34" s="2763" t="n"/>
      <c r="B34" s="2763" t="inlineStr">
        <is>
          <t>Occupied Units</t>
        </is>
      </c>
      <c r="C34" s="2763" t="inlineStr">
        <is>
          <t>Occupancy %</t>
        </is>
      </c>
      <c r="D34" s="2763" t="inlineStr">
        <is>
          <t>Occupied SF</t>
        </is>
      </c>
      <c r="E34" s="2763" t="inlineStr">
        <is>
          <t>Vacant Units</t>
        </is>
      </c>
      <c r="F34" s="2763" t="inlineStr">
        <is>
          <t>Vacant SF</t>
        </is>
      </c>
      <c r="G34" s="2763" t="inlineStr">
        <is>
          <t>Monthly Rent</t>
        </is>
      </c>
      <c r="H34" s="2763" t="inlineStr">
        <is>
          <t>Rent PSF</t>
        </is>
      </c>
      <c r="I34" s="2763" t="inlineStr">
        <is>
          <t>Total Other Charges</t>
        </is>
      </c>
      <c r="J34" s="2763" t="n"/>
    </row>
    <row r="35">
      <c r="A35" s="2425" t="n"/>
      <c r="B35" s="2770" t="n">
        <v>1</v>
      </c>
      <c r="C35" s="2771" t="n">
        <v>0.5</v>
      </c>
      <c r="D35" s="2770" t="n">
        <v>15500</v>
      </c>
      <c r="E35" s="2770" t="n">
        <v>1</v>
      </c>
      <c r="F35" s="2770" t="n">
        <v>2150</v>
      </c>
      <c r="G35" s="3442" t="n">
        <v>45311.66</v>
      </c>
      <c r="H35" s="3442" t="n">
        <v>2.92</v>
      </c>
      <c r="I35" s="3442" t="n">
        <v>0</v>
      </c>
      <c r="J35" s="2425" t="n"/>
    </row>
    <row r="37" ht="22.35" customHeight="1" s="2885">
      <c r="A37" s="2881" t="inlineStr">
        <is>
          <t>79 Eagle Sq (992868) — Rent Roll as of 06/01/2026</t>
        </is>
      </c>
      <c r="B37" s="3439" t="n"/>
    </row>
    <row r="38" ht="30" customHeight="1" s="2885">
      <c r="A38" s="2763" t="inlineStr">
        <is>
          <t>Unit</t>
        </is>
      </c>
      <c r="B38" s="2763" t="inlineStr">
        <is>
          <t>Tenant Name</t>
        </is>
      </c>
      <c r="C38" s="2763" t="inlineStr">
        <is>
          <t>Lease Term</t>
        </is>
      </c>
      <c r="D38" s="2763" t="inlineStr">
        <is>
          <t>Leased SF</t>
        </is>
      </c>
      <c r="E38" s="2763" t="inlineStr">
        <is>
          <t>Monthly Rent</t>
        </is>
      </c>
      <c r="F38" s="2763" t="inlineStr">
        <is>
          <t>Rent PSF</t>
        </is>
      </c>
      <c r="G38" s="2763" t="inlineStr">
        <is>
          <t>CAM</t>
        </is>
      </c>
      <c r="H38" s="2763" t="inlineStr">
        <is>
          <t>INS</t>
        </is>
      </c>
      <c r="I38" s="2763" t="inlineStr">
        <is>
          <t>RET</t>
        </is>
      </c>
      <c r="J38" s="2763" t="inlineStr">
        <is>
          <t>Other Charges</t>
        </is>
      </c>
      <c r="K38" s="2763" t="inlineStr">
        <is>
          <t>Total Other</t>
        </is>
      </c>
      <c r="L38" s="2763" t="inlineStr">
        <is>
          <t>Future Rent</t>
        </is>
      </c>
      <c r="M38" s="2763" t="inlineStr">
        <is>
          <t>Future Step Date</t>
        </is>
      </c>
      <c r="N38" s="2763" t="inlineStr">
        <is>
          <t>Lease Expiry</t>
        </is>
      </c>
    </row>
    <row r="39" ht="16.35" customHeight="1" s="2885">
      <c r="A39" s="2764" t="inlineStr">
        <is>
          <t>100</t>
        </is>
      </c>
      <c r="B39" s="2764" t="inlineStr">
        <is>
          <t>Unishops of Nazareth, Inc DBA Rainbow</t>
        </is>
      </c>
      <c r="C39" s="2764" t="inlineStr">
        <is>
          <t>06/30/2004 - 01/31/2027</t>
        </is>
      </c>
      <c r="D39" s="2765" t="n">
        <v>7558</v>
      </c>
      <c r="E39" s="3440" t="n">
        <v>9166.67</v>
      </c>
      <c r="F39" s="3440" t="n">
        <v>1.21</v>
      </c>
      <c r="G39" s="3440" t="n">
        <v>1675.86</v>
      </c>
      <c r="H39" s="3440" t="n">
        <v>0</v>
      </c>
      <c r="I39" s="3440" t="n">
        <v>2496.6</v>
      </c>
      <c r="J39" s="3440" t="n"/>
      <c r="K39" s="3440" t="n">
        <v>4172.46</v>
      </c>
      <c r="L39" s="3440" t="n"/>
      <c r="M39" s="2764" t="n"/>
      <c r="N39" s="2764" t="inlineStr">
        <is>
          <t>01/31/2027</t>
        </is>
      </c>
    </row>
    <row r="41" ht="14.45" customHeight="1" s="2885">
      <c r="A41" s="2879" t="inlineStr">
        <is>
          <t>BUILDING SUMMARY</t>
        </is>
      </c>
    </row>
    <row r="42" ht="39.4" customHeight="1" s="2885">
      <c r="A42" s="2763" t="n"/>
      <c r="B42" s="2763" t="inlineStr">
        <is>
          <t>Occupied Units</t>
        </is>
      </c>
      <c r="C42" s="2763" t="inlineStr">
        <is>
          <t>Occupancy %</t>
        </is>
      </c>
      <c r="D42" s="2763" t="inlineStr">
        <is>
          <t>Occupied SF</t>
        </is>
      </c>
      <c r="E42" s="2763" t="inlineStr">
        <is>
          <t>Vacant Units</t>
        </is>
      </c>
      <c r="F42" s="2763" t="inlineStr">
        <is>
          <t>Vacant SF</t>
        </is>
      </c>
      <c r="G42" s="2763" t="inlineStr">
        <is>
          <t>Monthly Rent</t>
        </is>
      </c>
      <c r="H42" s="2763" t="inlineStr">
        <is>
          <t>Rent PSF</t>
        </is>
      </c>
      <c r="I42" s="2763" t="inlineStr">
        <is>
          <t>Total Other Charges</t>
        </is>
      </c>
      <c r="J42" s="2763" t="n"/>
    </row>
    <row r="43">
      <c r="A43" s="2425" t="n"/>
      <c r="B43" s="2770" t="n">
        <v>1</v>
      </c>
      <c r="C43" s="2771" t="n">
        <v>1</v>
      </c>
      <c r="D43" s="2770" t="n">
        <v>7558</v>
      </c>
      <c r="E43" s="2770" t="n">
        <v>0</v>
      </c>
      <c r="F43" s="2770" t="n">
        <v>0</v>
      </c>
      <c r="G43" s="3442" t="n">
        <v>9166.67</v>
      </c>
      <c r="H43" s="3442" t="n">
        <v>1.21</v>
      </c>
      <c r="I43" s="3442" t="n">
        <v>4172.46</v>
      </c>
      <c r="J43" s="2425" t="n"/>
    </row>
    <row r="45" ht="22.35" customHeight="1" s="2885">
      <c r="A45" s="2881" t="inlineStr">
        <is>
          <t>85 Eagle Sq (992872) — Rent Roll as of 06/01/2026</t>
        </is>
      </c>
      <c r="B45" s="3439" t="n"/>
    </row>
    <row r="46" ht="30" customHeight="1" s="2885">
      <c r="A46" s="2763" t="inlineStr">
        <is>
          <t>Unit</t>
        </is>
      </c>
      <c r="B46" s="2763" t="inlineStr">
        <is>
          <t>Tenant Name</t>
        </is>
      </c>
      <c r="C46" s="2763" t="inlineStr">
        <is>
          <t>Lease Term</t>
        </is>
      </c>
      <c r="D46" s="2763" t="inlineStr">
        <is>
          <t>Leased SF</t>
        </is>
      </c>
      <c r="E46" s="2763" t="inlineStr">
        <is>
          <t>Monthly Rent</t>
        </is>
      </c>
      <c r="F46" s="2763" t="inlineStr">
        <is>
          <t>Rent PSF</t>
        </is>
      </c>
      <c r="G46" s="2763" t="inlineStr">
        <is>
          <t>CAM</t>
        </is>
      </c>
      <c r="H46" s="2763" t="inlineStr">
        <is>
          <t>INS</t>
        </is>
      </c>
      <c r="I46" s="2763" t="inlineStr">
        <is>
          <t>RET</t>
        </is>
      </c>
      <c r="J46" s="2763" t="inlineStr">
        <is>
          <t>Other Charges</t>
        </is>
      </c>
      <c r="K46" s="2763" t="inlineStr">
        <is>
          <t>Total Other</t>
        </is>
      </c>
      <c r="L46" s="2763" t="inlineStr">
        <is>
          <t>Future Rent</t>
        </is>
      </c>
      <c r="M46" s="2763" t="inlineStr">
        <is>
          <t>Future Step Date</t>
        </is>
      </c>
      <c r="N46" s="2763" t="inlineStr">
        <is>
          <t>Lease Expiry</t>
        </is>
      </c>
    </row>
    <row r="47" ht="14.45" customHeight="1" s="2885">
      <c r="A47" s="2426" t="inlineStr">
        <is>
          <t>VACANT UNITS</t>
        </is>
      </c>
    </row>
    <row r="48">
      <c r="A48" s="2773" t="inlineStr">
        <is>
          <t>100</t>
        </is>
      </c>
      <c r="B48" s="2773" t="inlineStr">
        <is>
          <t>VACANT</t>
        </is>
      </c>
      <c r="C48" s="2427" t="n"/>
      <c r="D48" s="2774" t="n">
        <v>2520</v>
      </c>
      <c r="E48" s="2427" t="n"/>
      <c r="F48" s="2427" t="n"/>
      <c r="G48" s="2427" t="n"/>
      <c r="H48" s="2427" t="n"/>
      <c r="I48" s="2427" t="n"/>
      <c r="J48" s="2427" t="n"/>
      <c r="K48" s="2427" t="n"/>
      <c r="L48" s="2427" t="n"/>
      <c r="M48" s="2427" t="n"/>
      <c r="N48" s="2427" t="n"/>
    </row>
    <row r="50" ht="14.45" customHeight="1" s="2885">
      <c r="A50" s="2882" t="inlineStr">
        <is>
          <t>BUILDING SUMMARY</t>
        </is>
      </c>
      <c r="B50" s="3439" t="n"/>
    </row>
    <row r="51" ht="39.4" customHeight="1" s="2885">
      <c r="A51" s="2763" t="n"/>
      <c r="B51" s="2763" t="inlineStr">
        <is>
          <t>Occupied Units</t>
        </is>
      </c>
      <c r="C51" s="2763" t="inlineStr">
        <is>
          <t>Occupancy %</t>
        </is>
      </c>
      <c r="D51" s="2763" t="inlineStr">
        <is>
          <t>Occupied SF</t>
        </is>
      </c>
      <c r="E51" s="2763" t="inlineStr">
        <is>
          <t>Vacant Units</t>
        </is>
      </c>
      <c r="F51" s="2763" t="inlineStr">
        <is>
          <t>Vacant SF</t>
        </is>
      </c>
      <c r="G51" s="2763" t="inlineStr">
        <is>
          <t>Monthly Rent</t>
        </is>
      </c>
      <c r="H51" s="2763" t="inlineStr">
        <is>
          <t>Rent PSF</t>
        </is>
      </c>
      <c r="I51" s="2763" t="inlineStr">
        <is>
          <t>Total Other Charges</t>
        </is>
      </c>
      <c r="J51" s="2763" t="n"/>
    </row>
    <row r="52">
      <c r="A52" s="2425" t="n"/>
      <c r="B52" s="2770" t="n">
        <v>0</v>
      </c>
      <c r="C52" s="2771" t="n">
        <v>0</v>
      </c>
      <c r="D52" s="2770" t="n">
        <v>0</v>
      </c>
      <c r="E52" s="2770" t="n">
        <v>1</v>
      </c>
      <c r="F52" s="2770" t="n">
        <v>2520</v>
      </c>
      <c r="G52" s="3442" t="n">
        <v>0</v>
      </c>
      <c r="H52" s="3442" t="n">
        <v>0</v>
      </c>
      <c r="I52" s="3442" t="n">
        <v>0</v>
      </c>
      <c r="J52" s="2425" t="n"/>
    </row>
    <row r="54" ht="22.35" customHeight="1" s="2885">
      <c r="A54" s="2881" t="inlineStr">
        <is>
          <t>579 Eagle Sq (992875) — Rent Roll as of 06/01/2026</t>
        </is>
      </c>
      <c r="B54" s="3439" t="n"/>
    </row>
    <row r="55" ht="30" customHeight="1" s="2885">
      <c r="A55" s="2763" t="inlineStr">
        <is>
          <t>Unit</t>
        </is>
      </c>
      <c r="B55" s="2763" t="inlineStr">
        <is>
          <t>Tenant Name</t>
        </is>
      </c>
      <c r="C55" s="2763" t="inlineStr">
        <is>
          <t>Lease Term</t>
        </is>
      </c>
      <c r="D55" s="2763" t="inlineStr">
        <is>
          <t>Leased SF</t>
        </is>
      </c>
      <c r="E55" s="2763" t="inlineStr">
        <is>
          <t>Monthly Rent</t>
        </is>
      </c>
      <c r="F55" s="2763" t="inlineStr">
        <is>
          <t>Rent PSF</t>
        </is>
      </c>
      <c r="G55" s="2763" t="inlineStr">
        <is>
          <t>CAM</t>
        </is>
      </c>
      <c r="H55" s="2763" t="inlineStr">
        <is>
          <t>INS</t>
        </is>
      </c>
      <c r="I55" s="2763" t="inlineStr">
        <is>
          <t>RET</t>
        </is>
      </c>
      <c r="J55" s="2763" t="inlineStr">
        <is>
          <t>Other Charges</t>
        </is>
      </c>
      <c r="K55" s="2763" t="inlineStr">
        <is>
          <t>Total Other</t>
        </is>
      </c>
      <c r="L55" s="2763" t="inlineStr">
        <is>
          <t>Future Rent</t>
        </is>
      </c>
      <c r="M55" s="2763" t="inlineStr">
        <is>
          <t>Future Step Date</t>
        </is>
      </c>
      <c r="N55" s="2763" t="inlineStr">
        <is>
          <t>Lease Expiry</t>
        </is>
      </c>
    </row>
    <row r="56" ht="16.35" customHeight="1" s="2885">
      <c r="A56" s="2764" t="inlineStr">
        <is>
          <t>103-105</t>
        </is>
      </c>
      <c r="B56" s="2764" t="inlineStr">
        <is>
          <t>47 Eagle Clothing, LLC DBA Madrag</t>
        </is>
      </c>
      <c r="C56" s="2764" t="inlineStr">
        <is>
          <t>07/05/2002 - 07/31/2027</t>
        </is>
      </c>
      <c r="D56" s="2765" t="n">
        <v>5200</v>
      </c>
      <c r="E56" s="3440" t="n">
        <v>6416.13</v>
      </c>
      <c r="F56" s="3440" t="n">
        <v>1.23</v>
      </c>
      <c r="G56" s="3440" t="n">
        <v>4073.57</v>
      </c>
      <c r="H56" s="3440" t="n">
        <v>0</v>
      </c>
      <c r="I56" s="3440" t="n">
        <v>1717.69</v>
      </c>
      <c r="J56" s="3440" t="n"/>
      <c r="K56" s="3440" t="n">
        <v>5791.26</v>
      </c>
      <c r="L56" s="3440" t="n">
        <v>6608.61</v>
      </c>
      <c r="M56" s="2764" t="inlineStr">
        <is>
          <t>08/01/2026</t>
        </is>
      </c>
      <c r="N56" s="2764" t="inlineStr">
        <is>
          <t>07/31/2027</t>
        </is>
      </c>
    </row>
    <row r="57" ht="16.35" customHeight="1" s="2885">
      <c r="A57" s="2767" t="inlineStr">
        <is>
          <t>101</t>
        </is>
      </c>
      <c r="B57" s="2767" t="inlineStr">
        <is>
          <t>Atwells Donuts, LLC DBA Dunkin Donuts</t>
        </is>
      </c>
      <c r="C57" s="2767" t="inlineStr">
        <is>
          <t>02/25/2004 - 02/25/2029</t>
        </is>
      </c>
      <c r="D57" s="2768" t="n">
        <v>2500</v>
      </c>
      <c r="E57" s="3441" t="n">
        <v>5490.42</v>
      </c>
      <c r="F57" s="3441" t="n">
        <v>2.2</v>
      </c>
      <c r="G57" s="3441" t="n">
        <v>1958.22</v>
      </c>
      <c r="H57" s="3441" t="n">
        <v>0</v>
      </c>
      <c r="I57" s="3441" t="n">
        <v>825.8099999999999</v>
      </c>
      <c r="J57" s="3441" t="n"/>
      <c r="K57" s="3441" t="n">
        <v>2784.03</v>
      </c>
      <c r="L57" s="3441" t="n"/>
      <c r="M57" s="2767" t="n"/>
      <c r="N57" s="2767" t="inlineStr">
        <is>
          <t>02/25/2029</t>
        </is>
      </c>
    </row>
    <row r="58" ht="16.35" customHeight="1" s="2885">
      <c r="A58" s="2764" t="inlineStr">
        <is>
          <t>107</t>
        </is>
      </c>
      <c r="B58" s="2764" t="inlineStr">
        <is>
          <t>H&amp;R Block Eastern Enterprises, Inc.</t>
        </is>
      </c>
      <c r="C58" s="2764" t="inlineStr">
        <is>
          <t>05/01/2025 - 04/30/2027</t>
        </is>
      </c>
      <c r="D58" s="2765" t="n">
        <v>2500</v>
      </c>
      <c r="E58" s="3440" t="n">
        <v>4700</v>
      </c>
      <c r="F58" s="3440" t="n">
        <v>1.88</v>
      </c>
      <c r="G58" s="3440" t="n">
        <v>1958.22</v>
      </c>
      <c r="H58" s="3440" t="n">
        <v>0</v>
      </c>
      <c r="I58" s="3440" t="n">
        <v>825.8099999999999</v>
      </c>
      <c r="J58" s="3440" t="n"/>
      <c r="K58" s="3440" t="n">
        <v>2784.03</v>
      </c>
      <c r="L58" s="3440" t="n"/>
      <c r="M58" s="2764" t="n"/>
      <c r="N58" s="2764" t="inlineStr">
        <is>
          <t>04/30/2027</t>
        </is>
      </c>
    </row>
    <row r="59" ht="16.35" customHeight="1" s="2885">
      <c r="A59" s="2767" t="inlineStr">
        <is>
          <t>108</t>
        </is>
      </c>
      <c r="B59" s="2767" t="inlineStr">
        <is>
          <t>Hang Nguyen DBA T-Nails</t>
        </is>
      </c>
      <c r="C59" s="2767" t="inlineStr">
        <is>
          <t>09/01/2003 - 12/31/2027</t>
        </is>
      </c>
      <c r="D59" s="2768" t="n">
        <v>1500</v>
      </c>
      <c r="E59" s="3441" t="n">
        <v>3476.67</v>
      </c>
      <c r="F59" s="3441" t="n">
        <v>2.32</v>
      </c>
      <c r="G59" s="3441" t="n">
        <v>1184.66</v>
      </c>
      <c r="H59" s="3441" t="n">
        <v>0</v>
      </c>
      <c r="I59" s="3441" t="n">
        <v>660.65</v>
      </c>
      <c r="J59" s="3441" t="n"/>
      <c r="K59" s="3441" t="n">
        <v>1845.31</v>
      </c>
      <c r="L59" s="3441" t="n"/>
      <c r="M59" s="2767" t="n"/>
      <c r="N59" s="2767" t="inlineStr">
        <is>
          <t>12/31/2027</t>
        </is>
      </c>
    </row>
    <row r="60" ht="16.35" customHeight="1" s="2885">
      <c r="A60" s="2764" t="inlineStr">
        <is>
          <t>109</t>
        </is>
      </c>
      <c r="B60" s="2764" t="inlineStr">
        <is>
          <t>Kosseifi, Inc. DBA Vasilios</t>
        </is>
      </c>
      <c r="C60" s="2764" t="inlineStr">
        <is>
          <t>09/29/2009 - 12/31/2026</t>
        </is>
      </c>
      <c r="D60" s="2765" t="n">
        <v>2200</v>
      </c>
      <c r="E60" s="3440" t="n">
        <v>4840</v>
      </c>
      <c r="F60" s="3440" t="n">
        <v>2.2</v>
      </c>
      <c r="G60" s="3440" t="n"/>
      <c r="H60" s="3440" t="n"/>
      <c r="I60" s="3440" t="n"/>
      <c r="J60" s="3440" t="n"/>
      <c r="K60" s="3440" t="n">
        <v>0</v>
      </c>
      <c r="L60" s="3440" t="n"/>
      <c r="M60" s="2764" t="n"/>
      <c r="N60" s="2764" t="inlineStr">
        <is>
          <t>12/31/2026</t>
        </is>
      </c>
    </row>
    <row r="61" ht="16.35" customHeight="1" s="2885">
      <c r="A61" s="2767" t="inlineStr">
        <is>
          <t>102</t>
        </is>
      </c>
      <c r="B61" s="2767" t="inlineStr">
        <is>
          <t>Subway Real Estate Corp.</t>
        </is>
      </c>
      <c r="C61" s="2767" t="inlineStr">
        <is>
          <t>05/01/2004 - 04/30/2029</t>
        </is>
      </c>
      <c r="D61" s="2768" t="n">
        <v>2000</v>
      </c>
      <c r="E61" s="3441" t="n">
        <v>3625</v>
      </c>
      <c r="F61" s="3441" t="n">
        <v>1.81</v>
      </c>
      <c r="G61" s="3441" t="n"/>
      <c r="H61" s="3441" t="n">
        <v>239.27</v>
      </c>
      <c r="I61" s="3441" t="n"/>
      <c r="J61" s="3441" t="n"/>
      <c r="K61" s="3441" t="n">
        <v>239.27</v>
      </c>
      <c r="L61" s="3441" t="n"/>
      <c r="M61" s="2767" t="n"/>
      <c r="N61" s="2767" t="inlineStr">
        <is>
          <t>04/30/2029</t>
        </is>
      </c>
    </row>
    <row r="62" ht="14.45" customHeight="1" s="2885">
      <c r="A62" s="2426" t="inlineStr">
        <is>
          <t>VACANT UNITS</t>
        </is>
      </c>
    </row>
    <row r="63">
      <c r="A63" s="2773" t="inlineStr">
        <is>
          <t>106</t>
        </is>
      </c>
      <c r="B63" s="2773" t="inlineStr">
        <is>
          <t>VACANT</t>
        </is>
      </c>
      <c r="C63" s="2427" t="n"/>
      <c r="D63" s="2774" t="n">
        <v>2800</v>
      </c>
      <c r="E63" s="2427" t="n"/>
      <c r="F63" s="2427" t="n"/>
      <c r="G63" s="2427" t="n"/>
      <c r="H63" s="2427" t="n"/>
      <c r="I63" s="2427" t="n"/>
      <c r="J63" s="2427" t="n"/>
      <c r="K63" s="2427" t="n"/>
      <c r="L63" s="2427" t="n"/>
      <c r="M63" s="2427" t="n"/>
      <c r="N63" s="2427" t="n"/>
    </row>
    <row r="65" ht="14.45" customHeight="1" s="2885">
      <c r="A65" s="2879" t="inlineStr">
        <is>
          <t>BUILDING SUMMARY</t>
        </is>
      </c>
    </row>
    <row r="66" ht="39.4" customHeight="1" s="2885">
      <c r="A66" s="2763" t="n"/>
      <c r="B66" s="2763" t="inlineStr">
        <is>
          <t>Occupied Units</t>
        </is>
      </c>
      <c r="C66" s="2763" t="inlineStr">
        <is>
          <t>Occupancy %</t>
        </is>
      </c>
      <c r="D66" s="2763" t="inlineStr">
        <is>
          <t>Occupied SF</t>
        </is>
      </c>
      <c r="E66" s="2763" t="inlineStr">
        <is>
          <t>Vacant Units</t>
        </is>
      </c>
      <c r="F66" s="2763" t="inlineStr">
        <is>
          <t>Vacant SF</t>
        </is>
      </c>
      <c r="G66" s="2763" t="inlineStr">
        <is>
          <t>Monthly Rent</t>
        </is>
      </c>
      <c r="H66" s="2763" t="inlineStr">
        <is>
          <t>Rent PSF</t>
        </is>
      </c>
      <c r="I66" s="2763" t="inlineStr">
        <is>
          <t>Total Other Charges</t>
        </is>
      </c>
      <c r="J66" s="2763" t="n"/>
    </row>
    <row r="67">
      <c r="A67" s="2425" t="n"/>
      <c r="B67" s="2770" t="n">
        <v>6</v>
      </c>
      <c r="C67" s="2771" t="n">
        <v>0.8571</v>
      </c>
      <c r="D67" s="2770" t="n">
        <v>15900</v>
      </c>
      <c r="E67" s="2770" t="n">
        <v>1</v>
      </c>
      <c r="F67" s="2770" t="n">
        <v>2800</v>
      </c>
      <c r="G67" s="3442" t="n">
        <v>28548.22</v>
      </c>
      <c r="H67" s="3442" t="n">
        <v>1.8</v>
      </c>
      <c r="I67" s="3442" t="n">
        <v>13443.9</v>
      </c>
      <c r="J67" s="2425" t="n"/>
    </row>
    <row r="69" ht="22.35" customHeight="1" s="2885">
      <c r="A69" s="2881" t="inlineStr">
        <is>
          <t>589 Eagle Sq (992877) — Rent Roll as of 06/01/2026</t>
        </is>
      </c>
      <c r="B69" s="3439" t="n"/>
    </row>
    <row r="70" ht="30" customHeight="1" s="2885">
      <c r="A70" s="2763" t="inlineStr">
        <is>
          <t>Unit</t>
        </is>
      </c>
      <c r="B70" s="2763" t="inlineStr">
        <is>
          <t>Tenant Name</t>
        </is>
      </c>
      <c r="C70" s="2763" t="inlineStr">
        <is>
          <t>Lease Term</t>
        </is>
      </c>
      <c r="D70" s="2763" t="inlineStr">
        <is>
          <t>Leased SF</t>
        </is>
      </c>
      <c r="E70" s="2763" t="inlineStr">
        <is>
          <t>Monthly Rent</t>
        </is>
      </c>
      <c r="F70" s="2763" t="inlineStr">
        <is>
          <t>Rent PSF</t>
        </is>
      </c>
      <c r="G70" s="2763" t="inlineStr">
        <is>
          <t>CAM</t>
        </is>
      </c>
      <c r="H70" s="2763" t="inlineStr">
        <is>
          <t>INS</t>
        </is>
      </c>
      <c r="I70" s="2763" t="inlineStr">
        <is>
          <t>RET</t>
        </is>
      </c>
      <c r="J70" s="2763" t="inlineStr">
        <is>
          <t>Other Charges</t>
        </is>
      </c>
      <c r="K70" s="2763" t="inlineStr">
        <is>
          <t>Total Other</t>
        </is>
      </c>
      <c r="L70" s="2763" t="inlineStr">
        <is>
          <t>Future Rent</t>
        </is>
      </c>
      <c r="M70" s="2763" t="inlineStr">
        <is>
          <t>Future Step Date</t>
        </is>
      </c>
      <c r="N70" s="2763" t="inlineStr">
        <is>
          <t>Lease Expiry</t>
        </is>
      </c>
    </row>
    <row r="71" ht="16.35" customHeight="1" s="2885">
      <c r="A71" s="2764" t="inlineStr">
        <is>
          <t>100</t>
        </is>
      </c>
      <c r="B71" s="2764" t="inlineStr">
        <is>
          <t>United States of America DBA VA Admin Office</t>
        </is>
      </c>
      <c r="C71" s="2764" t="inlineStr">
        <is>
          <t>02/29/2024 - 10/30/2036</t>
        </is>
      </c>
      <c r="D71" s="2765" t="n">
        <v>9100</v>
      </c>
      <c r="E71" s="3440" t="n">
        <v>21369.83</v>
      </c>
      <c r="F71" s="3440" t="n">
        <v>2.35</v>
      </c>
      <c r="G71" s="3440" t="n"/>
      <c r="H71" s="3440" t="n"/>
      <c r="I71" s="3440" t="n"/>
      <c r="J71" s="3440" t="n"/>
      <c r="K71" s="3440" t="n">
        <v>0</v>
      </c>
      <c r="L71" s="3440" t="n">
        <v>31341.92</v>
      </c>
      <c r="M71" s="2764" t="inlineStr">
        <is>
          <t>10/31/2026</t>
        </is>
      </c>
      <c r="N71" s="2764" t="inlineStr">
        <is>
          <t>10/30/2036</t>
        </is>
      </c>
    </row>
    <row r="73" ht="14.45" customHeight="1" s="2885">
      <c r="A73" s="2882" t="inlineStr">
        <is>
          <t>BUILDING SUMMARY</t>
        </is>
      </c>
      <c r="B73" s="3439" t="n"/>
    </row>
    <row r="74" ht="39.4" customHeight="1" s="2885">
      <c r="A74" s="2763" t="n"/>
      <c r="B74" s="2763" t="inlineStr">
        <is>
          <t>Occupied Units</t>
        </is>
      </c>
      <c r="C74" s="2763" t="inlineStr">
        <is>
          <t>Occupancy %</t>
        </is>
      </c>
      <c r="D74" s="2763" t="inlineStr">
        <is>
          <t>Occupied SF</t>
        </is>
      </c>
      <c r="E74" s="2763" t="inlineStr">
        <is>
          <t>Vacant Units</t>
        </is>
      </c>
      <c r="F74" s="2763" t="inlineStr">
        <is>
          <t>Vacant SF</t>
        </is>
      </c>
      <c r="G74" s="2763" t="inlineStr">
        <is>
          <t>Monthly Rent</t>
        </is>
      </c>
      <c r="H74" s="2763" t="inlineStr">
        <is>
          <t>Rent PSF</t>
        </is>
      </c>
      <c r="I74" s="2763" t="inlineStr">
        <is>
          <t>Total Other Charges</t>
        </is>
      </c>
      <c r="J74" s="2763" t="n"/>
    </row>
    <row r="75">
      <c r="A75" s="2425" t="n"/>
      <c r="B75" s="2770" t="n">
        <v>1</v>
      </c>
      <c r="C75" s="2771" t="n">
        <v>1</v>
      </c>
      <c r="D75" s="2770" t="n">
        <v>9100</v>
      </c>
      <c r="E75" s="2770" t="n">
        <v>0</v>
      </c>
      <c r="F75" s="2770" t="n">
        <v>0</v>
      </c>
      <c r="G75" s="3442" t="n">
        <v>21369.83</v>
      </c>
      <c r="H75" s="3442" t="n">
        <v>2.35</v>
      </c>
      <c r="I75" s="3442" t="n">
        <v>0</v>
      </c>
      <c r="J75" s="2425" t="n"/>
    </row>
    <row r="77" ht="22.35" customHeight="1" s="2885">
      <c r="A77" s="2881" t="inlineStr">
        <is>
          <t>623 Eagle Sq (992880) — Rent Roll as of 06/01/2026</t>
        </is>
      </c>
      <c r="B77" s="3439" t="n"/>
    </row>
    <row r="78" ht="30" customHeight="1" s="2885">
      <c r="A78" s="2763" t="inlineStr">
        <is>
          <t>Unit</t>
        </is>
      </c>
      <c r="B78" s="2763" t="inlineStr">
        <is>
          <t>Tenant Name</t>
        </is>
      </c>
      <c r="C78" s="2763" t="inlineStr">
        <is>
          <t>Lease Term</t>
        </is>
      </c>
      <c r="D78" s="2763" t="inlineStr">
        <is>
          <t>Leased SF</t>
        </is>
      </c>
      <c r="E78" s="2763" t="inlineStr">
        <is>
          <t>Monthly Rent</t>
        </is>
      </c>
      <c r="F78" s="2763" t="inlineStr">
        <is>
          <t>Rent PSF</t>
        </is>
      </c>
      <c r="G78" s="2763" t="inlineStr">
        <is>
          <t>CAM</t>
        </is>
      </c>
      <c r="H78" s="2763" t="inlineStr">
        <is>
          <t>INS</t>
        </is>
      </c>
      <c r="I78" s="2763" t="inlineStr">
        <is>
          <t>RET</t>
        </is>
      </c>
      <c r="J78" s="2763" t="inlineStr">
        <is>
          <t>Other Charges</t>
        </is>
      </c>
      <c r="K78" s="2763" t="inlineStr">
        <is>
          <t>Total Other</t>
        </is>
      </c>
      <c r="L78" s="2763" t="inlineStr">
        <is>
          <t>Future Rent</t>
        </is>
      </c>
      <c r="M78" s="2763" t="inlineStr">
        <is>
          <t>Future Step Date</t>
        </is>
      </c>
      <c r="N78" s="2763" t="inlineStr">
        <is>
          <t>Lease Expiry</t>
        </is>
      </c>
    </row>
    <row r="79" ht="16.35" customHeight="1" s="2885">
      <c r="A79" s="2764" t="inlineStr">
        <is>
          <t>ATM</t>
        </is>
      </c>
      <c r="B79" s="2764" t="inlineStr">
        <is>
          <t>Santander Bank, N.A. - ATM</t>
        </is>
      </c>
      <c r="C79" s="2764" t="inlineStr">
        <is>
          <t>06/22/2005 - 06/30/2026</t>
        </is>
      </c>
      <c r="D79" s="2765" t="n"/>
      <c r="E79" s="3440" t="n">
        <v>3333.34</v>
      </c>
      <c r="F79" s="3440" t="n"/>
      <c r="G79" s="3440" t="n"/>
      <c r="H79" s="3440" t="n"/>
      <c r="I79" s="3440" t="n"/>
      <c r="J79" s="3440" t="n"/>
      <c r="K79" s="3440" t="n">
        <v>0</v>
      </c>
      <c r="L79" s="3440" t="n"/>
      <c r="M79" s="2764" t="n"/>
      <c r="N79" s="2764" t="inlineStr">
        <is>
          <t>06/30/2026</t>
        </is>
      </c>
    </row>
    <row r="80" ht="16.35" customHeight="1" s="2885">
      <c r="A80" s="2767" t="inlineStr">
        <is>
          <t>101-103</t>
        </is>
      </c>
      <c r="B80" s="2767" t="inlineStr">
        <is>
          <t>United States of America DBA VA Audiology</t>
        </is>
      </c>
      <c r="C80" s="2767" t="inlineStr">
        <is>
          <t>01/01/2011 - 03/20/2031</t>
        </is>
      </c>
      <c r="D80" s="2768" t="n">
        <v>6898</v>
      </c>
      <c r="E80" s="3441" t="n">
        <v>24516.64</v>
      </c>
      <c r="F80" s="3441" t="n">
        <v>3.55</v>
      </c>
      <c r="G80" s="3441" t="n"/>
      <c r="H80" s="3441" t="n"/>
      <c r="I80" s="3441" t="n"/>
      <c r="J80" s="3441" t="n"/>
      <c r="K80" s="3441" t="n">
        <v>0</v>
      </c>
      <c r="L80" s="3441" t="n"/>
      <c r="M80" s="2767" t="n"/>
      <c r="N80" s="2767" t="inlineStr">
        <is>
          <t>03/20/2031</t>
        </is>
      </c>
    </row>
    <row r="81" ht="16.35" customHeight="1" s="2885">
      <c r="A81" s="2764" t="inlineStr">
        <is>
          <t>104-107</t>
        </is>
      </c>
      <c r="B81" s="2764" t="inlineStr">
        <is>
          <t>United States of America DBA VA Neuro &amp; Eye Clinic</t>
        </is>
      </c>
      <c r="C81" s="2764" t="inlineStr">
        <is>
          <t>11/01/2007 - 10/31/2027</t>
        </is>
      </c>
      <c r="D81" s="2765" t="n">
        <v>10000</v>
      </c>
      <c r="E81" s="3440" t="n">
        <v>36033.33</v>
      </c>
      <c r="F81" s="3440" t="n">
        <v>3.6</v>
      </c>
      <c r="G81" s="3440" t="n"/>
      <c r="H81" s="3440" t="n"/>
      <c r="I81" s="3440" t="n"/>
      <c r="J81" s="3440" t="n"/>
      <c r="K81" s="3440" t="n">
        <v>0</v>
      </c>
      <c r="L81" s="3440" t="n"/>
      <c r="M81" s="2764" t="n"/>
      <c r="N81" s="2764" t="inlineStr">
        <is>
          <t>10/31/2027</t>
        </is>
      </c>
    </row>
    <row r="82" ht="14.45" customHeight="1" s="2885">
      <c r="A82" s="2426" t="inlineStr">
        <is>
          <t>VACANT UNITS</t>
        </is>
      </c>
    </row>
    <row r="83">
      <c r="A83" s="2773" t="inlineStr">
        <is>
          <t>108</t>
        </is>
      </c>
      <c r="B83" s="2773" t="inlineStr">
        <is>
          <t>VACANT</t>
        </is>
      </c>
      <c r="C83" s="2427" t="n"/>
      <c r="D83" s="2774" t="n">
        <v>2297</v>
      </c>
      <c r="E83" s="2427" t="n"/>
      <c r="F83" s="2427" t="n"/>
      <c r="G83" s="2427" t="n"/>
      <c r="H83" s="2427" t="n"/>
      <c r="I83" s="2427" t="n"/>
      <c r="J83" s="2427" t="n"/>
      <c r="K83" s="2427" t="n"/>
      <c r="L83" s="2427" t="n"/>
      <c r="M83" s="2427" t="n"/>
      <c r="N83" s="2427" t="n"/>
    </row>
    <row r="85" ht="14.45" customHeight="1" s="2885">
      <c r="A85" s="2882" t="inlineStr">
        <is>
          <t>BUILDING SUMMARY</t>
        </is>
      </c>
      <c r="B85" s="3439" t="n"/>
    </row>
    <row r="86" ht="39.4" customHeight="1" s="2885">
      <c r="A86" s="2763" t="n"/>
      <c r="B86" s="2763" t="inlineStr">
        <is>
          <t>Occupied Units</t>
        </is>
      </c>
      <c r="C86" s="2763" t="inlineStr">
        <is>
          <t>Occupancy %</t>
        </is>
      </c>
      <c r="D86" s="2763" t="inlineStr">
        <is>
          <t>Occupied SF</t>
        </is>
      </c>
      <c r="E86" s="2763" t="inlineStr">
        <is>
          <t>Vacant Units</t>
        </is>
      </c>
      <c r="F86" s="2763" t="inlineStr">
        <is>
          <t>Vacant SF</t>
        </is>
      </c>
      <c r="G86" s="2763" t="inlineStr">
        <is>
          <t>Monthly Rent</t>
        </is>
      </c>
      <c r="H86" s="2763" t="inlineStr">
        <is>
          <t>Rent PSF</t>
        </is>
      </c>
      <c r="I86" s="2763" t="inlineStr">
        <is>
          <t>Total Other Charges</t>
        </is>
      </c>
      <c r="J86" s="2763" t="n"/>
    </row>
    <row r="87">
      <c r="A87" s="2425" t="n"/>
      <c r="B87" s="2770" t="n">
        <v>3</v>
      </c>
      <c r="C87" s="2771" t="n">
        <v>0.75</v>
      </c>
      <c r="D87" s="2770" t="n">
        <v>16898</v>
      </c>
      <c r="E87" s="2770" t="n">
        <v>1</v>
      </c>
      <c r="F87" s="2770" t="n">
        <v>2297</v>
      </c>
      <c r="G87" s="3442" t="n">
        <v>63883.31</v>
      </c>
      <c r="H87" s="3442" t="n">
        <v>3.78</v>
      </c>
      <c r="I87" s="3442" t="n">
        <v>0</v>
      </c>
      <c r="J87" s="2425" t="n"/>
    </row>
    <row r="89" ht="22.35" customHeight="1" s="2885">
      <c r="A89" s="2881" t="inlineStr">
        <is>
          <t>661 Eagle Sq (992881) — Rent Roll as of 06/01/2026</t>
        </is>
      </c>
      <c r="B89" s="3439" t="n"/>
    </row>
    <row r="90" ht="30" customHeight="1" s="2885">
      <c r="A90" s="2763" t="inlineStr">
        <is>
          <t>Unit</t>
        </is>
      </c>
      <c r="B90" s="2763" t="inlineStr">
        <is>
          <t>Tenant Name</t>
        </is>
      </c>
      <c r="C90" s="2763" t="inlineStr">
        <is>
          <t>Lease Term</t>
        </is>
      </c>
      <c r="D90" s="2763" t="inlineStr">
        <is>
          <t>Leased SF</t>
        </is>
      </c>
      <c r="E90" s="2763" t="inlineStr">
        <is>
          <t>Monthly Rent</t>
        </is>
      </c>
      <c r="F90" s="2763" t="inlineStr">
        <is>
          <t>Rent PSF</t>
        </is>
      </c>
      <c r="G90" s="2763" t="inlineStr">
        <is>
          <t>CAM</t>
        </is>
      </c>
      <c r="H90" s="2763" t="inlineStr">
        <is>
          <t>INS</t>
        </is>
      </c>
      <c r="I90" s="2763" t="inlineStr">
        <is>
          <t>RET</t>
        </is>
      </c>
      <c r="J90" s="2763" t="inlineStr">
        <is>
          <t>Other Charges</t>
        </is>
      </c>
      <c r="K90" s="2763" t="inlineStr">
        <is>
          <t>Total Other</t>
        </is>
      </c>
      <c r="L90" s="2763" t="inlineStr">
        <is>
          <t>Future Rent</t>
        </is>
      </c>
      <c r="M90" s="2763" t="inlineStr">
        <is>
          <t>Future Step Date</t>
        </is>
      </c>
      <c r="N90" s="2763" t="inlineStr">
        <is>
          <t>Lease Expiry</t>
        </is>
      </c>
    </row>
    <row r="91" ht="16.35" customHeight="1" s="2885">
      <c r="A91" s="2764" t="inlineStr">
        <is>
          <t>100</t>
        </is>
      </c>
      <c r="B91" s="2764" t="inlineStr">
        <is>
          <t>Pollo Campero Holding, LLC</t>
        </is>
      </c>
      <c r="C91" s="2764" t="inlineStr">
        <is>
          <t>12/14/2012 - 03/31/2028</t>
        </is>
      </c>
      <c r="D91" s="2765" t="n">
        <v>2500</v>
      </c>
      <c r="E91" s="3440" t="n">
        <v>5545.83</v>
      </c>
      <c r="F91" s="3440" t="n">
        <v>2.22</v>
      </c>
      <c r="G91" s="3440" t="n">
        <v>2719.58</v>
      </c>
      <c r="H91" s="3440" t="n">
        <v>0</v>
      </c>
      <c r="I91" s="3440" t="n">
        <v>1358.66</v>
      </c>
      <c r="J91" s="3440" t="n"/>
      <c r="K91" s="3440" t="n">
        <v>4078.24</v>
      </c>
      <c r="L91" s="3440" t="n"/>
      <c r="M91" s="2764" t="n"/>
      <c r="N91" s="2764" t="inlineStr">
        <is>
          <t>03/31/2028</t>
        </is>
      </c>
    </row>
    <row r="92" ht="16.35" customHeight="1" s="2885">
      <c r="A92" s="2767" t="inlineStr">
        <is>
          <t>101</t>
        </is>
      </c>
      <c r="B92" s="2767" t="inlineStr">
        <is>
          <t>RJB Leasing Corp. DBA Colortyme</t>
        </is>
      </c>
      <c r="C92" s="2767" t="inlineStr">
        <is>
          <t>03/01/2025 - 02/28/2028</t>
        </is>
      </c>
      <c r="D92" s="2768" t="n">
        <v>2500</v>
      </c>
      <c r="E92" s="3441" t="n">
        <v>3793.6</v>
      </c>
      <c r="F92" s="3441" t="n">
        <v>1.52</v>
      </c>
      <c r="G92" s="3441" t="n">
        <v>1999.58</v>
      </c>
      <c r="H92" s="3441" t="n">
        <v>0</v>
      </c>
      <c r="I92" s="3441" t="n">
        <v>1358.66</v>
      </c>
      <c r="J92" s="3441" t="n"/>
      <c r="K92" s="3441" t="n">
        <v>3358.24</v>
      </c>
      <c r="L92" s="3441" t="n">
        <v>3907.41</v>
      </c>
      <c r="M92" s="2767" t="inlineStr">
        <is>
          <t>03/01/2027</t>
        </is>
      </c>
      <c r="N92" s="2767" t="inlineStr">
        <is>
          <t>02/28/2028</t>
        </is>
      </c>
    </row>
    <row r="94" ht="14.45" customHeight="1" s="2885">
      <c r="A94" s="2882" t="inlineStr">
        <is>
          <t>BUILDING SUMMARY</t>
        </is>
      </c>
      <c r="B94" s="3439" t="n"/>
    </row>
    <row r="95" ht="39.4" customHeight="1" s="2885">
      <c r="A95" s="2763" t="n"/>
      <c r="B95" s="2763" t="inlineStr">
        <is>
          <t>Occupied Units</t>
        </is>
      </c>
      <c r="C95" s="2763" t="inlineStr">
        <is>
          <t>Occupancy %</t>
        </is>
      </c>
      <c r="D95" s="2763" t="inlineStr">
        <is>
          <t>Occupied SF</t>
        </is>
      </c>
      <c r="E95" s="2763" t="inlineStr">
        <is>
          <t>Vacant Units</t>
        </is>
      </c>
      <c r="F95" s="2763" t="inlineStr">
        <is>
          <t>Vacant SF</t>
        </is>
      </c>
      <c r="G95" s="2763" t="inlineStr">
        <is>
          <t>Monthly Rent</t>
        </is>
      </c>
      <c r="H95" s="2763" t="inlineStr">
        <is>
          <t>Rent PSF</t>
        </is>
      </c>
      <c r="I95" s="2763" t="inlineStr">
        <is>
          <t>Total Other Charges</t>
        </is>
      </c>
      <c r="J95" s="2763" t="n"/>
    </row>
    <row r="96">
      <c r="A96" s="2425" t="n"/>
      <c r="B96" s="2770" t="n">
        <v>2</v>
      </c>
      <c r="C96" s="2771" t="n">
        <v>1</v>
      </c>
      <c r="D96" s="2770" t="n">
        <v>5000</v>
      </c>
      <c r="E96" s="2770" t="n">
        <v>0</v>
      </c>
      <c r="F96" s="2770" t="n">
        <v>0</v>
      </c>
      <c r="G96" s="3442" t="n">
        <v>9339.43</v>
      </c>
      <c r="H96" s="3442" t="n">
        <v>1.87</v>
      </c>
      <c r="I96" s="3442" t="n">
        <v>7436.48</v>
      </c>
      <c r="J96" s="2425" t="n"/>
    </row>
    <row r="100" ht="25.35" customHeight="1" s="2885">
      <c r="A100" s="2884" t="inlineStr">
        <is>
          <t>Eagle Square Portfolio — Rent Roll Summary as of 06/01/2026</t>
        </is>
      </c>
    </row>
    <row r="101" ht="28.35" customHeight="1" s="2885">
      <c r="A101" s="2763" t="inlineStr">
        <is>
          <t>Building</t>
        </is>
      </c>
      <c r="B101" s="2763" t="inlineStr">
        <is>
          <t>Code</t>
        </is>
      </c>
      <c r="C101" s="2763" t="inlineStr">
        <is>
          <t>Occupied Units</t>
        </is>
      </c>
      <c r="D101" s="2763" t="inlineStr">
        <is>
          <t>Occ %</t>
        </is>
      </c>
      <c r="E101" s="2763" t="inlineStr">
        <is>
          <t>Occupied SF</t>
        </is>
      </c>
      <c r="F101" s="2763" t="inlineStr">
        <is>
          <t>Vacant Units</t>
        </is>
      </c>
      <c r="G101" s="2763" t="inlineStr">
        <is>
          <t>Vacant SF</t>
        </is>
      </c>
      <c r="H101" s="2763" t="inlineStr">
        <is>
          <t>Total Monthly Rent</t>
        </is>
      </c>
      <c r="I101" s="2763" t="inlineStr">
        <is>
          <t>Rent PSF</t>
        </is>
      </c>
      <c r="J101" s="2763" t="inlineStr">
        <is>
          <t>Total Other Charges</t>
        </is>
      </c>
      <c r="K101" s="2763" t="inlineStr">
        <is>
          <t>Total Monthly Revenue</t>
        </is>
      </c>
      <c r="L101" s="2763" t="inlineStr">
        <is>
          <t>Notes</t>
        </is>
      </c>
    </row>
    <row r="102" ht="16.35" customHeight="1" s="2885">
      <c r="A102" s="2776" t="inlineStr">
        <is>
          <t>45 Eagle Sq</t>
        </is>
      </c>
      <c r="B102" s="2764" t="inlineStr">
        <is>
          <t>992858</t>
        </is>
      </c>
      <c r="C102" s="2765" t="n">
        <v>7</v>
      </c>
      <c r="D102" s="2777" t="n">
        <v>1</v>
      </c>
      <c r="E102" s="2765" t="n">
        <v>6638</v>
      </c>
      <c r="F102" s="2765" t="n">
        <v>0</v>
      </c>
      <c r="G102" s="2765" t="n">
        <v>0</v>
      </c>
      <c r="H102" s="3440" t="n">
        <v>7506.3</v>
      </c>
      <c r="I102" s="3440" t="n">
        <v>1.13</v>
      </c>
      <c r="J102" s="3440" t="n">
        <v>2449.32</v>
      </c>
      <c r="K102" s="3440" t="n">
        <v>9955.620000000001</v>
      </c>
      <c r="L102" s="2764" t="n"/>
    </row>
    <row r="103" ht="16.35" customHeight="1" s="2885">
      <c r="A103" s="2778" t="inlineStr">
        <is>
          <t>47 Eagle Sq</t>
        </is>
      </c>
      <c r="B103" s="2767" t="inlineStr">
        <is>
          <t>992865</t>
        </is>
      </c>
      <c r="C103" s="2768" t="n">
        <v>4</v>
      </c>
      <c r="D103" s="2779" t="n">
        <v>0.8</v>
      </c>
      <c r="E103" s="2768" t="n">
        <v>14800</v>
      </c>
      <c r="F103" s="2768" t="n">
        <v>1</v>
      </c>
      <c r="G103" s="2768" t="n">
        <v>2500</v>
      </c>
      <c r="H103" s="3441" t="n">
        <v>32300.86</v>
      </c>
      <c r="I103" s="3441" t="n">
        <v>2.18</v>
      </c>
      <c r="J103" s="3441" t="n">
        <v>5561.94</v>
      </c>
      <c r="K103" s="3441" t="n">
        <v>37862.8</v>
      </c>
      <c r="L103" s="2767" t="inlineStr">
        <is>
          <t>Unit 101 (2,500 SF) vacant</t>
        </is>
      </c>
    </row>
    <row r="104" ht="16.35" customHeight="1" s="2885">
      <c r="A104" s="2776" t="inlineStr">
        <is>
          <t>75 Eagle Sq</t>
        </is>
      </c>
      <c r="B104" s="2764" t="inlineStr">
        <is>
          <t>992867</t>
        </is>
      </c>
      <c r="C104" s="2765" t="n">
        <v>1</v>
      </c>
      <c r="D104" s="2777" t="n">
        <v>0.5</v>
      </c>
      <c r="E104" s="2765" t="n">
        <v>15500</v>
      </c>
      <c r="F104" s="2765" t="n">
        <v>1</v>
      </c>
      <c r="G104" s="2765" t="n">
        <v>2150</v>
      </c>
      <c r="H104" s="3440" t="n">
        <v>45311.66</v>
      </c>
      <c r="I104" s="3440" t="n">
        <v>2.92</v>
      </c>
      <c r="J104" s="3440" t="n">
        <v>0</v>
      </c>
      <c r="K104" s="3440" t="n">
        <v>45311.66</v>
      </c>
      <c r="L104" s="2764" t="inlineStr">
        <is>
          <t>Unit 102 (2,150 SF) vacant; VA lease expires 09/30/2026</t>
        </is>
      </c>
    </row>
    <row r="105" ht="16.35" customHeight="1" s="2885">
      <c r="A105" s="2778" t="inlineStr">
        <is>
          <t>79 Eagle Sq</t>
        </is>
      </c>
      <c r="B105" s="2767" t="inlineStr">
        <is>
          <t>992868</t>
        </is>
      </c>
      <c r="C105" s="2768" t="n">
        <v>1</v>
      </c>
      <c r="D105" s="2779" t="n">
        <v>1</v>
      </c>
      <c r="E105" s="2768" t="n">
        <v>7558</v>
      </c>
      <c r="F105" s="2768" t="n">
        <v>0</v>
      </c>
      <c r="G105" s="2768" t="n">
        <v>0</v>
      </c>
      <c r="H105" s="3441" t="n">
        <v>9166.67</v>
      </c>
      <c r="I105" s="3441" t="n">
        <v>1.21</v>
      </c>
      <c r="J105" s="3441" t="n">
        <v>4172.46</v>
      </c>
      <c r="K105" s="3441" t="n">
        <v>13339.13</v>
      </c>
      <c r="L105" s="2767" t="n"/>
    </row>
    <row r="106" ht="16.35" customHeight="1" s="2885">
      <c r="A106" s="2776" t="inlineStr">
        <is>
          <t>85 Eagle Sq</t>
        </is>
      </c>
      <c r="B106" s="2764" t="inlineStr">
        <is>
          <t>992872</t>
        </is>
      </c>
      <c r="C106" s="2765" t="n">
        <v>0</v>
      </c>
      <c r="D106" s="2777" t="n">
        <v>0</v>
      </c>
      <c r="E106" s="2765" t="n">
        <v>0</v>
      </c>
      <c r="F106" s="2765" t="n">
        <v>1</v>
      </c>
      <c r="G106" s="2765" t="n">
        <v>2520</v>
      </c>
      <c r="H106" s="3440" t="n">
        <v>0</v>
      </c>
      <c r="I106" s="3440" t="n">
        <v>0</v>
      </c>
      <c r="J106" s="3440" t="n">
        <v>0</v>
      </c>
      <c r="K106" s="3440" t="n">
        <v>0</v>
      </c>
      <c r="L106" s="2764" t="inlineStr">
        <is>
          <t>100% vacant</t>
        </is>
      </c>
    </row>
    <row r="107" ht="16.35" customHeight="1" s="2885">
      <c r="A107" s="2778" t="inlineStr">
        <is>
          <t>579 Eagle Sq</t>
        </is>
      </c>
      <c r="B107" s="2767" t="inlineStr">
        <is>
          <t>992875</t>
        </is>
      </c>
      <c r="C107" s="2768" t="n">
        <v>6</v>
      </c>
      <c r="D107" s="2779" t="n">
        <v>0.8571</v>
      </c>
      <c r="E107" s="2768" t="n">
        <v>15900</v>
      </c>
      <c r="F107" s="2768" t="n">
        <v>1</v>
      </c>
      <c r="G107" s="2768" t="n">
        <v>2800</v>
      </c>
      <c r="H107" s="3441" t="n">
        <v>28548.22</v>
      </c>
      <c r="I107" s="3441" t="n">
        <v>1.8</v>
      </c>
      <c r="J107" s="3441" t="n">
        <v>13443.9</v>
      </c>
      <c r="K107" s="3441" t="n">
        <v>41992.12</v>
      </c>
      <c r="L107" s="2767" t="inlineStr">
        <is>
          <t>Unit 106 (2,800 SF) vacant</t>
        </is>
      </c>
    </row>
    <row r="108" ht="16.35" customHeight="1" s="2885">
      <c r="A108" s="2776" t="inlineStr">
        <is>
          <t>589 Eagle Sq</t>
        </is>
      </c>
      <c r="B108" s="2764" t="inlineStr">
        <is>
          <t>992877</t>
        </is>
      </c>
      <c r="C108" s="2765" t="n">
        <v>1</v>
      </c>
      <c r="D108" s="2777" t="n">
        <v>1</v>
      </c>
      <c r="E108" s="2765" t="n">
        <v>9100</v>
      </c>
      <c r="F108" s="2765" t="n">
        <v>0</v>
      </c>
      <c r="G108" s="2765" t="n">
        <v>0</v>
      </c>
      <c r="H108" s="3440" t="n">
        <v>21369.83</v>
      </c>
      <c r="I108" s="3440" t="n">
        <v>2.35</v>
      </c>
      <c r="J108" s="3440" t="n">
        <v>0</v>
      </c>
      <c r="K108" s="3440" t="n">
        <v>21369.83</v>
      </c>
      <c r="L108" s="2764" t="inlineStr">
        <is>
          <t>Rent steps to $31,341.92 on 10/31/2026</t>
        </is>
      </c>
    </row>
    <row r="109" ht="16.35" customHeight="1" s="2885">
      <c r="A109" s="2778" t="inlineStr">
        <is>
          <t>623 Eagle Sq</t>
        </is>
      </c>
      <c r="B109" s="2767" t="inlineStr">
        <is>
          <t>992880</t>
        </is>
      </c>
      <c r="C109" s="2768" t="n">
        <v>3</v>
      </c>
      <c r="D109" s="2779" t="n">
        <v>0.75</v>
      </c>
      <c r="E109" s="2768" t="n">
        <v>16898</v>
      </c>
      <c r="F109" s="2768" t="n">
        <v>1</v>
      </c>
      <c r="G109" s="2768" t="n">
        <v>2297</v>
      </c>
      <c r="H109" s="3441" t="n">
        <v>63883.31</v>
      </c>
      <c r="I109" s="3441" t="n">
        <v>3.78</v>
      </c>
      <c r="J109" s="3441" t="n">
        <v>0</v>
      </c>
      <c r="K109" s="3441" t="n">
        <v>63883.31</v>
      </c>
      <c r="L109" s="2767" t="inlineStr">
        <is>
          <t>Unit 108 (2,297 SF) vacant; Santander ATM lease expires 06/30/2026</t>
        </is>
      </c>
    </row>
    <row r="110" ht="16.35" customHeight="1" s="2885">
      <c r="A110" s="2776" t="inlineStr">
        <is>
          <t>661 Eagle Sq</t>
        </is>
      </c>
      <c r="B110" s="2764" t="inlineStr">
        <is>
          <t>992881</t>
        </is>
      </c>
      <c r="C110" s="2765" t="n">
        <v>2</v>
      </c>
      <c r="D110" s="2777" t="n">
        <v>1</v>
      </c>
      <c r="E110" s="2765" t="n">
        <v>5000</v>
      </c>
      <c r="F110" s="2765" t="n">
        <v>0</v>
      </c>
      <c r="G110" s="2765" t="n">
        <v>0</v>
      </c>
      <c r="H110" s="3440" t="n">
        <v>9339.43</v>
      </c>
      <c r="I110" s="3440" t="n">
        <v>1.87</v>
      </c>
      <c r="J110" s="3440" t="n">
        <v>7436.48</v>
      </c>
      <c r="K110" s="3440" t="n">
        <v>16775.91</v>
      </c>
      <c r="L110" s="2764" t="n"/>
    </row>
    <row r="112" ht="18" customHeight="1" s="2885">
      <c r="A112" s="2879" t="inlineStr">
        <is>
          <t>PORTFOLIO TOTAL</t>
        </is>
      </c>
      <c r="B112" s="3443" t="n"/>
      <c r="C112" s="2780" t="n">
        <v>25</v>
      </c>
      <c r="D112" s="2781" t="n">
        <v>0.8816623416714097</v>
      </c>
      <c r="E112" s="2780" t="n">
        <v>91394</v>
      </c>
      <c r="F112" s="2780" t="n">
        <v>5</v>
      </c>
      <c r="G112" s="2780" t="n">
        <v>12267</v>
      </c>
      <c r="H112" s="3444" t="n">
        <v>217426.28</v>
      </c>
      <c r="I112" s="3444" t="n">
        <v>2.378999496684684</v>
      </c>
      <c r="J112" s="3444" t="n">
        <v>33064.1</v>
      </c>
      <c r="K112" s="3444" t="n">
        <v>250490.38</v>
      </c>
      <c r="L112" s="2428" t="n"/>
    </row>
  </sheetData>
  <mergeCells count="18">
    <mergeCell ref="A54:B54"/>
    <mergeCell ref="A112:B112"/>
    <mergeCell ref="A73:B73"/>
    <mergeCell ref="A33:B33"/>
    <mergeCell ref="A50:B50"/>
    <mergeCell ref="A10:B10"/>
    <mergeCell ref="A45:B45"/>
    <mergeCell ref="A37:B37"/>
    <mergeCell ref="A85:B85"/>
    <mergeCell ref="A14:B14"/>
    <mergeCell ref="A89:B89"/>
    <mergeCell ref="A1:B1"/>
    <mergeCell ref="A23:B23"/>
    <mergeCell ref="A94:B94"/>
    <mergeCell ref="A27:B27"/>
    <mergeCell ref="A77:B77"/>
    <mergeCell ref="A69:B69"/>
    <mergeCell ref="A100:L100"/>
  </mergeCells>
  <pageMargins left="0.75" right="0.75" top="1" bottom="1" header="0.5" footer="0.5"/>
</worksheet>
</file>

<file path=xl/worksheets/sheet35.xml><?xml version="1.0" encoding="utf-8"?>
<worksheet xmlns="http://schemas.openxmlformats.org/spreadsheetml/2006/main">
  <sheetPr codeName="Sheet55">
    <tabColor theme="1"/>
    <outlinePr summaryBelow="1" summaryRight="1"/>
    <pageSetUpPr fitToPage="1"/>
  </sheetPr>
  <dimension ref="A3:Z82"/>
  <sheetViews>
    <sheetView workbookViewId="0">
      <selection activeCell="A1" sqref="A1"/>
    </sheetView>
  </sheetViews>
  <sheetFormatPr baseColWidth="8" defaultColWidth="9.46484375" defaultRowHeight="15.75" outlineLevelRow="2"/>
  <cols>
    <col width="0.46484375" customWidth="1" style="74" min="1" max="3"/>
    <col width="29.46484375" customWidth="1" style="74" min="4" max="4"/>
    <col width="2.46484375" customWidth="1" style="74" min="5" max="5"/>
    <col width="14.46484375" customWidth="1" style="74" min="6" max="7"/>
    <col width="13.46484375" customWidth="1" style="74" min="8" max="10"/>
    <col width="12.46484375" customWidth="1" style="74" min="11" max="11"/>
    <col width="14.46484375" customWidth="1" style="74" min="12" max="12"/>
    <col width="13.46484375" customWidth="1" style="74" min="13" max="13"/>
    <col width="14" customWidth="1" style="74" min="14" max="14"/>
    <col width="13.46484375" customWidth="1" style="74" min="15" max="15"/>
    <col width="1.46484375" customWidth="1" style="74" min="16" max="16"/>
    <col width="0.46484375" customWidth="1" style="2885" min="17" max="17"/>
    <col width="10" bestFit="1" customWidth="1" style="2885" min="18" max="18"/>
    <col width="9.46484375" customWidth="1" style="74" min="19" max="16384"/>
  </cols>
  <sheetData>
    <row r="1" ht="4.35" customHeight="1" s="2885"/>
    <row r="2" ht="4.35" customHeight="1" s="2885"/>
    <row r="3" ht="19.9" customHeight="1" s="2885" thickBot="1">
      <c r="C3" s="497" t="inlineStr">
        <is>
          <t>PROFORMA</t>
        </is>
      </c>
      <c r="D3" s="497" t="n"/>
      <c r="E3" s="497" t="n"/>
      <c r="F3" s="497" t="n"/>
      <c r="G3" s="497" t="n"/>
      <c r="H3" s="497" t="n"/>
      <c r="I3" s="497" t="n"/>
      <c r="J3" s="497" t="n"/>
      <c r="K3" s="497" t="n"/>
      <c r="L3" s="497" t="n"/>
      <c r="M3" s="497" t="n"/>
      <c r="N3" s="497" t="n"/>
      <c r="O3" s="967">
        <f>Global!$G$7</f>
        <v/>
      </c>
      <c r="P3" s="225" t="n"/>
      <c r="R3" s="2949">
        <f>'Rent Roll-Detailed'!$H$65</f>
        <v/>
      </c>
    </row>
    <row r="4" ht="20.1" customHeight="1" s="2885" thickTop="1">
      <c r="B4" s="26" t="n"/>
      <c r="C4" s="26" t="n"/>
      <c r="D4" s="26" t="n"/>
      <c r="E4" s="26" t="n"/>
      <c r="F4" s="26" t="n"/>
      <c r="G4" s="26" t="n"/>
      <c r="H4" s="26" t="n"/>
      <c r="I4" s="26" t="n"/>
      <c r="J4" s="26" t="n"/>
      <c r="K4" s="26" t="n"/>
      <c r="L4" s="26" t="n"/>
      <c r="M4" s="26" t="n"/>
      <c r="N4" s="26" t="n"/>
      <c r="O4" s="26" t="n"/>
      <c r="P4" s="26" t="n"/>
      <c r="S4" s="26" t="n"/>
      <c r="T4" s="26" t="n"/>
      <c r="U4" s="26" t="n"/>
      <c r="V4" s="26" t="n"/>
      <c r="W4" s="26" t="n"/>
      <c r="X4" s="26" t="n"/>
      <c r="Y4" s="26" t="n"/>
      <c r="Z4" s="26" t="n"/>
    </row>
    <row r="5" hidden="1" outlineLevel="1" s="2885">
      <c r="A5" s="77" t="n"/>
      <c r="B5" s="78" t="n"/>
      <c r="C5" s="79" t="n"/>
      <c r="D5" s="3172" t="n"/>
      <c r="E5" s="3172" t="n"/>
      <c r="F5" s="3172" t="n">
        <v>1</v>
      </c>
      <c r="G5" s="3172">
        <f>F5+1</f>
        <v/>
      </c>
      <c r="H5" s="3172">
        <f>G5+1</f>
        <v/>
      </c>
      <c r="I5" s="3172">
        <f>H5+1</f>
        <v/>
      </c>
      <c r="J5" s="3172">
        <f>I5+1</f>
        <v/>
      </c>
      <c r="K5" s="3172">
        <f>J5+1</f>
        <v/>
      </c>
      <c r="L5" s="3172">
        <f>K5+1</f>
        <v/>
      </c>
      <c r="M5" s="3172">
        <f>L5+1</f>
        <v/>
      </c>
      <c r="N5" s="3172">
        <f>M5+1</f>
        <v/>
      </c>
      <c r="O5" s="3172">
        <f>N5+1</f>
        <v/>
      </c>
      <c r="P5" s="3173" t="n"/>
      <c r="Q5" s="26" t="n"/>
      <c r="S5" s="78" t="n"/>
      <c r="T5" s="82" t="n"/>
      <c r="U5" s="82" t="n"/>
      <c r="V5" s="82" t="n"/>
      <c r="W5" s="82" t="n"/>
      <c r="X5" s="82" t="n"/>
      <c r="Y5" s="82" t="n"/>
      <c r="Z5" s="82" t="n"/>
    </row>
    <row r="6" collapsed="1" ht="23.1" customHeight="1" s="2885">
      <c r="A6" s="138" t="n"/>
      <c r="B6" s="139" t="n"/>
      <c r="C6" s="140" t="n"/>
      <c r="D6" s="140" t="n"/>
      <c r="E6" s="141" t="n"/>
      <c r="F6" s="3174">
        <f>EOMONTH(Global!$G$13,11)</f>
        <v/>
      </c>
      <c r="G6" s="3174">
        <f>EOMONTH(F6,12)</f>
        <v/>
      </c>
      <c r="H6" s="3174">
        <f>EOMONTH(G6,12)</f>
        <v/>
      </c>
      <c r="I6" s="3174">
        <f>EOMONTH(H6,12)</f>
        <v/>
      </c>
      <c r="J6" s="3174">
        <f>EOMONTH(I6,12)</f>
        <v/>
      </c>
      <c r="K6" s="3174">
        <f>EOMONTH(J6,12)</f>
        <v/>
      </c>
      <c r="L6" s="3174">
        <f>EOMONTH(K6,12)</f>
        <v/>
      </c>
      <c r="M6" s="3174">
        <f>EOMONTH(L6,12)</f>
        <v/>
      </c>
      <c r="N6" s="3174">
        <f>EOMONTH(M6,12)</f>
        <v/>
      </c>
      <c r="O6" s="3174">
        <f>EOMONTH(N6,12)</f>
        <v/>
      </c>
      <c r="P6" s="3175" t="n"/>
      <c r="Q6" s="26" t="n"/>
      <c r="S6" s="143" t="n"/>
      <c r="T6" s="26" t="n"/>
      <c r="U6" s="82" t="n"/>
      <c r="V6" s="82" t="n"/>
      <c r="W6" s="82" t="n"/>
      <c r="X6" s="82" t="n"/>
      <c r="Y6" s="82" t="n"/>
      <c r="Z6" s="82" t="n"/>
    </row>
    <row r="7" ht="4.35" customHeight="1" s="2885">
      <c r="A7" s="138" t="n"/>
      <c r="B7" s="139" t="n"/>
      <c r="C7" s="139" t="n"/>
      <c r="D7" s="139" t="n"/>
      <c r="E7" s="143" t="n"/>
      <c r="F7" s="3176" t="n"/>
      <c r="G7" s="3176" t="n"/>
      <c r="H7" s="3176" t="n"/>
      <c r="I7" s="3176" t="n"/>
      <c r="J7" s="3176" t="n"/>
      <c r="K7" s="3176" t="n"/>
      <c r="L7" s="3176" t="n"/>
      <c r="M7" s="3176" t="n"/>
      <c r="N7" s="3176" t="n"/>
      <c r="O7" s="3176" t="n"/>
      <c r="P7" s="3175" t="n"/>
      <c r="Q7" s="26" t="n"/>
      <c r="S7" s="143" t="n"/>
      <c r="T7" s="26" t="n"/>
      <c r="U7" s="82" t="n"/>
      <c r="V7" s="82" t="n"/>
      <c r="W7" s="82" t="n"/>
      <c r="X7" s="82" t="n"/>
      <c r="Y7" s="82" t="n"/>
      <c r="Z7" s="82" t="n"/>
    </row>
    <row r="8" hidden="1" outlineLevel="1" ht="14.1" customHeight="1" s="2885">
      <c r="A8" s="138" t="n"/>
      <c r="B8" s="139" t="n"/>
      <c r="C8" s="2743" t="n"/>
      <c r="D8" s="3177" t="inlineStr">
        <is>
          <t>Occupied SF</t>
        </is>
      </c>
      <c r="E8" s="2745" t="n"/>
      <c r="F8" s="2746">
        <f>_xlfn.XLOOKUP("    Total Area",#REF!,#REF!)</f>
        <v/>
      </c>
      <c r="G8" s="2746">
        <f>_xlfn.XLOOKUP("    Total Area",#REF!,#REF!)</f>
        <v/>
      </c>
      <c r="H8" s="2746">
        <f>_xlfn.XLOOKUP("    Total Area",#REF!,#REF!)</f>
        <v/>
      </c>
      <c r="I8" s="2746">
        <f>_xlfn.XLOOKUP("    Total Area",#REF!,#REF!)</f>
        <v/>
      </c>
      <c r="J8" s="2746">
        <f>_xlfn.XLOOKUP("    Total Area",#REF!,#REF!)</f>
        <v/>
      </c>
      <c r="K8" s="2746">
        <f>_xlfn.XLOOKUP("    Total Area",#REF!,#REF!)</f>
        <v/>
      </c>
      <c r="L8" s="2746">
        <f>_xlfn.XLOOKUP("    Total Area",#REF!,#REF!)</f>
        <v/>
      </c>
      <c r="M8" s="2746">
        <f>_xlfn.XLOOKUP("    Total Area",#REF!,#REF!)</f>
        <v/>
      </c>
      <c r="N8" s="2746">
        <f>_xlfn.XLOOKUP("    Total Area",#REF!,#REF!)</f>
        <v/>
      </c>
      <c r="O8" s="2747">
        <f>_xlfn.XLOOKUP("    Total Area",#REF!,#REF!)</f>
        <v/>
      </c>
      <c r="P8" s="3175" t="n"/>
      <c r="Q8" s="26" t="n"/>
      <c r="S8" s="143" t="n"/>
      <c r="T8" s="26" t="n"/>
      <c r="U8" s="82" t="n"/>
    </row>
    <row r="9" hidden="1" outlineLevel="1" ht="14.1" customHeight="1" s="2885">
      <c r="A9" s="138" t="n"/>
      <c r="B9" s="139" t="n"/>
      <c r="C9" s="920" t="n"/>
      <c r="D9" s="3178" t="inlineStr">
        <is>
          <t>Physical Occupancy</t>
        </is>
      </c>
      <c r="E9" s="922" t="n"/>
      <c r="F9" s="1144">
        <f>F8/'Rent Roll-Detailed'!$H$65</f>
        <v/>
      </c>
      <c r="G9" s="1144">
        <f>G8/'Rent Roll-Detailed'!$H$65</f>
        <v/>
      </c>
      <c r="H9" s="1144">
        <f>H8/'Rent Roll-Detailed'!$H$65</f>
        <v/>
      </c>
      <c r="I9" s="1144">
        <f>I8/'Rent Roll-Detailed'!$H$65</f>
        <v/>
      </c>
      <c r="J9" s="1144">
        <f>J8/'Rent Roll-Detailed'!$H$65</f>
        <v/>
      </c>
      <c r="K9" s="1144">
        <f>K8/'Rent Roll-Detailed'!$H$65</f>
        <v/>
      </c>
      <c r="L9" s="1144">
        <f>L8/'Rent Roll-Detailed'!$H$65</f>
        <v/>
      </c>
      <c r="M9" s="1144">
        <f>M8/'Rent Roll-Detailed'!$H$65</f>
        <v/>
      </c>
      <c r="N9" s="1144">
        <f>N8/'Rent Roll-Detailed'!$H$65</f>
        <v/>
      </c>
      <c r="O9" s="1145">
        <f>O8/'Rent Roll-Detailed'!$H$65</f>
        <v/>
      </c>
      <c r="P9" s="3175" t="n"/>
      <c r="Q9" s="26" t="n"/>
      <c r="S9" s="143" t="n"/>
      <c r="T9" s="26" t="n"/>
      <c r="U9" s="82" t="n"/>
      <c r="V9" s="82" t="n"/>
      <c r="W9" s="82" t="n"/>
      <c r="X9" s="82" t="n"/>
      <c r="Y9" s="82" t="n"/>
      <c r="Z9" s="82" t="n"/>
    </row>
    <row r="10" hidden="1" outlineLevel="1" ht="14.1" customHeight="1" s="2885">
      <c r="A10" s="138" t="n"/>
      <c r="B10" s="139" t="n"/>
      <c r="C10" s="920" t="n"/>
      <c r="D10" s="3178" t="inlineStr">
        <is>
          <t>Overall Economic Occupancy</t>
        </is>
      </c>
      <c r="E10" s="922" t="n"/>
      <c r="F10" s="1144">
        <f>(SUM(F17:F19,F26:F27)/F17)</f>
        <v/>
      </c>
      <c r="G10" s="1144">
        <f>(SUM(G17:G19,G26:G27)/G17)</f>
        <v/>
      </c>
      <c r="H10" s="1144">
        <f>(SUM(H17:H19,H26:H27)/H17)</f>
        <v/>
      </c>
      <c r="I10" s="1144">
        <f>(SUM(I17:I19,I26:I27)/I17)</f>
        <v/>
      </c>
      <c r="J10" s="1144">
        <f>(SUM(J17:J19,J26:J27)/J17)</f>
        <v/>
      </c>
      <c r="K10" s="1144">
        <f>(SUM(K17:K19,K26:K27)/K17)</f>
        <v/>
      </c>
      <c r="L10" s="1144">
        <f>(SUM(L17:L19,L26:L27)/L17)</f>
        <v/>
      </c>
      <c r="M10" s="1144">
        <f>(SUM(M17:M19,M26:M27)/M17)</f>
        <v/>
      </c>
      <c r="N10" s="1144">
        <f>(SUM(N17:N19,N26:N27)/N17)</f>
        <v/>
      </c>
      <c r="O10" s="1145">
        <f>(SUM(O17:O19,O26:O27)/O17)</f>
        <v/>
      </c>
      <c r="P10" s="3175" t="n"/>
      <c r="Q10" s="26" t="n"/>
      <c r="S10" s="143" t="n"/>
      <c r="T10" s="26" t="n"/>
      <c r="U10" s="82" t="n"/>
      <c r="V10" s="82" t="n"/>
      <c r="W10" s="82" t="n"/>
      <c r="X10" s="82" t="n"/>
      <c r="Y10" s="82" t="n"/>
      <c r="Z10" s="82" t="inlineStr">
        <is>
          <t>this figure take into account vacancy/credit loss, absorption vacancy, turnover vacancy, and rent abatements</t>
        </is>
      </c>
    </row>
    <row r="11" hidden="1" outlineLevel="2" ht="14.1" customHeight="1" s="2885">
      <c r="A11" s="138" t="n"/>
      <c r="B11" s="139" t="n"/>
      <c r="C11" s="920" t="n"/>
      <c r="D11" s="3178" t="inlineStr">
        <is>
          <t>Wtd Avg. Market Rent</t>
        </is>
      </c>
      <c r="E11" s="922" t="n"/>
      <c r="F11" s="3179" t="n"/>
      <c r="G11" s="3179" t="n"/>
      <c r="H11" s="3179" t="n"/>
      <c r="I11" s="3179" t="n"/>
      <c r="J11" s="3179" t="n"/>
      <c r="K11" s="3179" t="n"/>
      <c r="L11" s="3179" t="n"/>
      <c r="M11" s="3179" t="n"/>
      <c r="N11" s="3179" t="n"/>
      <c r="O11" s="3180" t="n"/>
      <c r="P11" s="3175" t="n"/>
      <c r="Q11" s="26" t="n"/>
      <c r="S11" s="143" t="n"/>
      <c r="T11" s="26" t="n"/>
      <c r="U11" s="82" t="n"/>
      <c r="V11" s="82" t="n"/>
      <c r="W11" s="82" t="n"/>
      <c r="X11" s="82" t="n"/>
      <c r="Y11" s="82" t="n"/>
      <c r="Z11" s="82" t="n"/>
    </row>
    <row r="12" hidden="1" outlineLevel="2" ht="14.1" customHeight="1" s="2885">
      <c r="A12" s="138" t="n"/>
      <c r="B12" s="139" t="n"/>
      <c r="C12" s="920" t="n"/>
      <c r="D12" s="3178" t="inlineStr">
        <is>
          <t>Wtd. Avg. In Place Rent</t>
        </is>
      </c>
      <c r="E12" s="922" t="n"/>
      <c r="F12" s="3179" t="n"/>
      <c r="G12" s="3179" t="n"/>
      <c r="H12" s="3179" t="n"/>
      <c r="I12" s="3179" t="n"/>
      <c r="J12" s="3179" t="n"/>
      <c r="K12" s="3179" t="n"/>
      <c r="L12" s="3179" t="n"/>
      <c r="M12" s="3179" t="n"/>
      <c r="N12" s="3179" t="n"/>
      <c r="O12" s="3180" t="n"/>
      <c r="P12" s="3175" t="n"/>
      <c r="Q12" s="26" t="n"/>
      <c r="S12" s="143" t="n"/>
      <c r="T12" s="26" t="n"/>
      <c r="U12" s="82" t="n"/>
      <c r="V12" s="82" t="n"/>
      <c r="W12" s="82" t="n"/>
      <c r="X12" s="82" t="n"/>
      <c r="Y12" s="82" t="n"/>
      <c r="Z12" s="82" t="inlineStr">
        <is>
          <t>This figure does not include any amount related to expense reimbursements.  Only Scheduled Base Rent and Fixed/CPI Increases are included in this calculation, which is based on the weighted-average physical occupancy during each</t>
        </is>
      </c>
    </row>
    <row r="13" hidden="1" outlineLevel="1" ht="14.1" customHeight="1" s="2885">
      <c r="A13" s="138" t="n"/>
      <c r="B13" s="139" t="n"/>
      <c r="C13" s="920" t="n"/>
      <c r="D13" s="3178" t="inlineStr">
        <is>
          <t>Lease SF Expiring (Initial Term Only)</t>
        </is>
      </c>
      <c r="E13" s="922" t="n"/>
      <c r="F13" s="923">
        <f>'Lease SF Exp Schedule'!I16</f>
        <v/>
      </c>
      <c r="G13" s="923">
        <f>'Lease SF Exp Schedule'!J16</f>
        <v/>
      </c>
      <c r="H13" s="923">
        <f>'Lease SF Exp Schedule'!K16</f>
        <v/>
      </c>
      <c r="I13" s="923">
        <f>'Lease SF Exp Schedule'!L16</f>
        <v/>
      </c>
      <c r="J13" s="923">
        <f>'Lease SF Exp Schedule'!M16</f>
        <v/>
      </c>
      <c r="K13" s="923">
        <f>'Lease SF Exp Schedule'!N16</f>
        <v/>
      </c>
      <c r="L13" s="923">
        <f>'Lease SF Exp Schedule'!O16</f>
        <v/>
      </c>
      <c r="M13" s="923">
        <f>'Lease SF Exp Schedule'!P16</f>
        <v/>
      </c>
      <c r="N13" s="923">
        <f>'Lease SF Exp Schedule'!Q16</f>
        <v/>
      </c>
      <c r="O13" s="924">
        <f>'Lease SF Exp Schedule'!Y16</f>
        <v/>
      </c>
      <c r="P13" s="3175" t="n"/>
      <c r="Q13" s="26" t="n"/>
      <c r="S13" s="143" t="n"/>
      <c r="T13" s="26" t="n"/>
      <c r="U13" s="82" t="n"/>
      <c r="V13" s="82" t="n"/>
      <c r="W13" s="82" t="n"/>
      <c r="X13" s="82" t="n"/>
      <c r="Y13" s="82" t="n"/>
      <c r="Z13" s="82" t="n"/>
    </row>
    <row r="14" hidden="1" outlineLevel="1" ht="14.1" customHeight="1" s="2885">
      <c r="A14" s="138" t="n"/>
      <c r="B14" s="139" t="n"/>
      <c r="C14" s="2748" t="n"/>
      <c r="D14" s="3181" t="inlineStr">
        <is>
          <t>Lease SF Expiring (Cumulative %)</t>
        </is>
      </c>
      <c r="E14" s="2750" t="n"/>
      <c r="F14" s="2751">
        <f>'Lease SF Exp Schedule'!I19</f>
        <v/>
      </c>
      <c r="G14" s="2751">
        <f>'Lease SF Exp Schedule'!J19</f>
        <v/>
      </c>
      <c r="H14" s="2751">
        <f>'Lease SF Exp Schedule'!K19</f>
        <v/>
      </c>
      <c r="I14" s="2751">
        <f>'Lease SF Exp Schedule'!L19</f>
        <v/>
      </c>
      <c r="J14" s="2751">
        <f>'Lease SF Exp Schedule'!M19</f>
        <v/>
      </c>
      <c r="K14" s="2751">
        <f>'Lease SF Exp Schedule'!N19</f>
        <v/>
      </c>
      <c r="L14" s="2751">
        <f>'Lease SF Exp Schedule'!O19</f>
        <v/>
      </c>
      <c r="M14" s="2751">
        <f>'Lease SF Exp Schedule'!P19</f>
        <v/>
      </c>
      <c r="N14" s="2751">
        <f>'Lease SF Exp Schedule'!Q19</f>
        <v/>
      </c>
      <c r="O14" s="2752">
        <f>'Lease SF Exp Schedule'!Y19</f>
        <v/>
      </c>
      <c r="P14" s="3175" t="n"/>
      <c r="Q14" s="26" t="n"/>
      <c r="S14" s="143" t="n"/>
      <c r="T14" s="26" t="n"/>
      <c r="U14" s="82" t="n"/>
      <c r="V14" s="82" t="n"/>
      <c r="W14" s="82" t="n"/>
      <c r="X14" s="82" t="n"/>
      <c r="Y14" s="82" t="n"/>
      <c r="Z14" s="82" t="n"/>
    </row>
    <row r="15" collapsed="1" ht="4.35" customHeight="1" s="2885">
      <c r="A15" s="138" t="n"/>
      <c r="B15" s="139" t="n"/>
      <c r="C15" s="139" t="n"/>
      <c r="D15" s="139" t="n"/>
      <c r="E15" s="143" t="n"/>
      <c r="F15" s="3176" t="n"/>
      <c r="G15" s="3176" t="n"/>
      <c r="H15" s="3176" t="n"/>
      <c r="I15" s="3176" t="n"/>
      <c r="J15" s="3176" t="n"/>
      <c r="K15" s="3176" t="n"/>
      <c r="L15" s="3176" t="n"/>
      <c r="M15" s="3176" t="n"/>
      <c r="N15" s="3176" t="n"/>
      <c r="O15" s="3176" t="n"/>
      <c r="P15" s="3175" t="n"/>
      <c r="Q15" s="26" t="n"/>
      <c r="S15" s="143" t="n"/>
      <c r="T15" s="26" t="n"/>
      <c r="U15" s="82" t="n"/>
    </row>
    <row r="16" ht="14.1" customHeight="1" s="2885">
      <c r="A16" s="144" t="n"/>
      <c r="B16" s="145" t="n"/>
      <c r="C16" s="160" t="n"/>
      <c r="D16" s="145" t="inlineStr">
        <is>
          <t>Revenues:</t>
        </is>
      </c>
      <c r="E16" s="149" t="n"/>
      <c r="F16" s="241" t="n"/>
      <c r="G16" s="241" t="n"/>
      <c r="H16" s="241" t="n"/>
      <c r="I16" s="241" t="n"/>
      <c r="J16" s="241" t="n"/>
      <c r="K16" s="241" t="n"/>
      <c r="L16" s="241" t="n"/>
      <c r="M16" s="241" t="n"/>
      <c r="N16" s="241" t="n"/>
      <c r="O16" s="242" t="n"/>
      <c r="P16" s="3182" t="n"/>
      <c r="Q16" s="26" t="n"/>
      <c r="S16" s="143" t="n"/>
      <c r="T16" s="26" t="n"/>
      <c r="U16" s="82" t="n"/>
    </row>
    <row r="17" ht="14.1" customHeight="1" s="2885">
      <c r="A17" s="144" t="n"/>
      <c r="B17" s="244" t="n"/>
      <c r="C17" s="245" t="n"/>
      <c r="D17" s="3196" t="inlineStr">
        <is>
          <t>Potential Rental Income</t>
        </is>
      </c>
      <c r="E17" s="247" t="n"/>
      <c r="F17" s="3183">
        <f>SUMIFS('Cash flow'!C:C,'Cash flow'!$A:$A,Proforma_Con!$D17)</f>
        <v/>
      </c>
      <c r="G17" s="3183">
        <f>SUMIFS('Cash flow'!D:D,'Cash flow'!$A:$A,Proforma_Con!$D17)</f>
        <v/>
      </c>
      <c r="H17" s="3183">
        <f>SUMIFS('Cash flow'!E:E,'Cash flow'!$A:$A,Proforma_Con!$D17)</f>
        <v/>
      </c>
      <c r="I17" s="3183">
        <f>SUMIFS('Cash flow'!F:F,'Cash flow'!$A:$A,Proforma_Con!$D17)</f>
        <v/>
      </c>
      <c r="J17" s="3183">
        <f>SUMIFS('Cash flow'!G:G,'Cash flow'!$A:$A,Proforma_Con!$D17)</f>
        <v/>
      </c>
      <c r="K17" s="3183">
        <f>SUMIFS('Cash flow'!H:H,'Cash flow'!$A:$A,Proforma_Con!$D17)</f>
        <v/>
      </c>
      <c r="L17" s="3183">
        <f>SUMIFS('Cash flow'!I:I,'Cash flow'!$A:$A,Proforma_Con!$D17)</f>
        <v/>
      </c>
      <c r="M17" s="3183">
        <f>SUMIFS('Cash flow'!J:J,'Cash flow'!$A:$A,Proforma_Con!$D17)</f>
        <v/>
      </c>
      <c r="N17" s="3183">
        <f>SUMIFS('Cash flow'!K:K,'Cash flow'!$A:$A,Proforma_Con!$D17)</f>
        <v/>
      </c>
      <c r="O17" s="3183">
        <f>SUMIFS('Cash flow'!L:L,'Cash flow'!$A:$A,Proforma_Con!$D17)</f>
        <v/>
      </c>
      <c r="P17" s="3184" t="n"/>
      <c r="Q17" s="26" t="n"/>
      <c r="S17" s="143" t="n"/>
      <c r="T17" s="26" t="n"/>
      <c r="U17" s="82" t="n"/>
    </row>
    <row r="18" ht="14.1" customHeight="1" s="2885">
      <c r="A18" s="144" t="n"/>
      <c r="B18" s="244" t="n"/>
      <c r="C18" s="245" t="n"/>
      <c r="D18" s="244" t="inlineStr">
        <is>
          <t>Downtime Vacancy</t>
        </is>
      </c>
      <c r="E18" s="247" t="n"/>
      <c r="F18" s="3183">
        <f>SUMIFS('Cash flow'!C:C,'Cash flow'!$A:$A,Proforma_Con!$D18)</f>
        <v/>
      </c>
      <c r="G18" s="3183">
        <f>SUMIFS('Cash flow'!D:D,'Cash flow'!$A:$A,Proforma_Con!$D18)</f>
        <v/>
      </c>
      <c r="H18" s="3183">
        <f>SUMIFS('Cash flow'!E:E,'Cash flow'!$A:$A,Proforma_Con!$D18)</f>
        <v/>
      </c>
      <c r="I18" s="3183">
        <f>SUMIFS('Cash flow'!F:F,'Cash flow'!$A:$A,Proforma_Con!$D18)</f>
        <v/>
      </c>
      <c r="J18" s="3183">
        <f>SUMIFS('Cash flow'!G:G,'Cash flow'!$A:$A,Proforma_Con!$D18)</f>
        <v/>
      </c>
      <c r="K18" s="3183">
        <f>SUMIFS('Cash flow'!H:H,'Cash flow'!$A:$A,Proforma_Con!$D18)</f>
        <v/>
      </c>
      <c r="L18" s="3183">
        <f>SUMIFS('Cash flow'!I:I,'Cash flow'!$A:$A,Proforma_Con!$D18)</f>
        <v/>
      </c>
      <c r="M18" s="3183">
        <f>SUMIFS('Cash flow'!J:J,'Cash flow'!$A:$A,Proforma_Con!$D18)</f>
        <v/>
      </c>
      <c r="N18" s="3183">
        <f>SUMIFS('Cash flow'!K:K,'Cash flow'!$A:$A,Proforma_Con!$D18)</f>
        <v/>
      </c>
      <c r="O18" s="3183">
        <f>SUMIFS('Cash flow'!L:L,'Cash flow'!$A:$A,Proforma_Con!$D18)</f>
        <v/>
      </c>
      <c r="P18" s="147" t="n"/>
      <c r="Q18" s="26" t="n"/>
      <c r="S18" s="143" t="n"/>
      <c r="T18" s="26" t="n"/>
      <c r="U18" s="82" t="n"/>
    </row>
    <row r="19" hidden="1" outlineLevel="1" ht="14.1" customHeight="1" s="2885">
      <c r="A19" s="144" t="n"/>
      <c r="B19" s="244" t="n"/>
      <c r="C19" s="245" t="n"/>
      <c r="D19" s="244" t="inlineStr">
        <is>
          <t>Free Rent</t>
        </is>
      </c>
      <c r="E19" s="247" t="n"/>
      <c r="F19" s="3183">
        <f>SUMIFS('Cash flow'!C:C,'Cash flow'!$A:$A,Proforma_Con!$D19)</f>
        <v/>
      </c>
      <c r="G19" s="3183">
        <f>SUMIFS('Cash flow'!D:D,'Cash flow'!$A:$A,Proforma_Con!$D19)</f>
        <v/>
      </c>
      <c r="H19" s="3183">
        <f>SUMIFS('Cash flow'!E:E,'Cash flow'!$A:$A,Proforma_Con!$D19)</f>
        <v/>
      </c>
      <c r="I19" s="3183">
        <f>SUMIFS('Cash flow'!F:F,'Cash flow'!$A:$A,Proforma_Con!$D19)</f>
        <v/>
      </c>
      <c r="J19" s="3183">
        <f>SUMIFS('Cash flow'!G:G,'Cash flow'!$A:$A,Proforma_Con!$D19)</f>
        <v/>
      </c>
      <c r="K19" s="3183">
        <f>SUMIFS('Cash flow'!H:H,'Cash flow'!$A:$A,Proforma_Con!$D19)</f>
        <v/>
      </c>
      <c r="L19" s="3183">
        <f>SUMIFS('Cash flow'!I:I,'Cash flow'!$A:$A,Proforma_Con!$D19)</f>
        <v/>
      </c>
      <c r="M19" s="3183">
        <f>SUMIFS('Cash flow'!J:J,'Cash flow'!$A:$A,Proforma_Con!$D19)</f>
        <v/>
      </c>
      <c r="N19" s="3183">
        <f>SUMIFS('Cash flow'!K:K,'Cash flow'!$A:$A,Proforma_Con!$D19)</f>
        <v/>
      </c>
      <c r="O19" s="3183">
        <f>SUMIFS('Cash flow'!L:L,'Cash flow'!$A:$A,Proforma_Con!$D19)</f>
        <v/>
      </c>
      <c r="P19" s="147" t="n"/>
      <c r="Q19" s="26" t="n"/>
      <c r="S19" s="143" t="n"/>
      <c r="T19" s="26" t="n"/>
      <c r="U19" s="82" t="n"/>
    </row>
    <row r="20" collapsed="1" ht="14.1" customHeight="1" s="2885">
      <c r="A20" s="144" t="n"/>
      <c r="B20" s="244" t="n"/>
      <c r="C20" s="245" t="n"/>
      <c r="D20" s="1690" t="inlineStr">
        <is>
          <t>Base Rental Income</t>
        </is>
      </c>
      <c r="E20" s="250" t="n"/>
      <c r="F20" s="3185">
        <f>SUM(F17:F19)</f>
        <v/>
      </c>
      <c r="G20" s="3185">
        <f>SUM(G17:G19)</f>
        <v/>
      </c>
      <c r="H20" s="3185">
        <f>SUM(H17:H19)</f>
        <v/>
      </c>
      <c r="I20" s="3185">
        <f>SUM(I17:I19)</f>
        <v/>
      </c>
      <c r="J20" s="3185">
        <f>SUM(J17:J19)</f>
        <v/>
      </c>
      <c r="K20" s="3185">
        <f>SUM(K17:K19)</f>
        <v/>
      </c>
      <c r="L20" s="3185">
        <f>SUM(L17:L19)</f>
        <v/>
      </c>
      <c r="M20" s="3185">
        <f>SUM(M17:M19)</f>
        <v/>
      </c>
      <c r="N20" s="3185">
        <f>SUM(N17:N19)</f>
        <v/>
      </c>
      <c r="O20" s="3185">
        <f>SUM(O17:O19)</f>
        <v/>
      </c>
      <c r="P20" s="147" t="n"/>
      <c r="Q20" s="26" t="n"/>
      <c r="S20" s="143" t="n"/>
      <c r="T20" s="26" t="n"/>
      <c r="U20" s="82" t="n"/>
      <c r="V20" s="82" t="n"/>
      <c r="W20" s="82" t="n"/>
      <c r="X20" s="82" t="n"/>
      <c r="Y20" s="82" t="n"/>
      <c r="Z20" s="82" t="n"/>
    </row>
    <row r="21" hidden="1" outlineLevel="1" ht="14.1" customHeight="1" s="2885">
      <c r="A21" s="144" t="n"/>
      <c r="B21" s="244" t="n"/>
      <c r="C21" s="245" t="n"/>
      <c r="D21" s="244" t="inlineStr">
        <is>
          <t>Base Rental Step Revenue</t>
        </is>
      </c>
      <c r="E21" s="247" t="n"/>
      <c r="F21" s="3183">
        <f>SUMIFS('Cash flow'!C:C,'Cash flow'!$A:$A,Proforma_Con!$D21)</f>
        <v/>
      </c>
      <c r="G21" s="3183">
        <f>SUMIFS('Cash flow'!D:D,'Cash flow'!$A:$A,Proforma_Con!$D21)</f>
        <v/>
      </c>
      <c r="H21" s="3183">
        <f>SUMIFS('Cash flow'!E:E,'Cash flow'!$A:$A,Proforma_Con!$D21)</f>
        <v/>
      </c>
      <c r="I21" s="3183">
        <f>SUMIFS('Cash flow'!F:F,'Cash flow'!$A:$A,Proforma_Con!$D21)</f>
        <v/>
      </c>
      <c r="J21" s="3183">
        <f>SUMIFS('Cash flow'!G:G,'Cash flow'!$A:$A,Proforma_Con!$D21)</f>
        <v/>
      </c>
      <c r="K21" s="3183">
        <f>SUMIFS('Cash flow'!H:H,'Cash flow'!$A:$A,Proforma_Con!$D21)</f>
        <v/>
      </c>
      <c r="L21" s="3183">
        <f>SUMIFS('Cash flow'!I:I,'Cash flow'!$A:$A,Proforma_Con!$D21)</f>
        <v/>
      </c>
      <c r="M21" s="3183">
        <f>SUMIFS('Cash flow'!J:J,'Cash flow'!$A:$A,Proforma_Con!$D21)</f>
        <v/>
      </c>
      <c r="N21" s="3183">
        <f>SUMIFS('Cash flow'!K:K,'Cash flow'!$A:$A,Proforma_Con!$D21)</f>
        <v/>
      </c>
      <c r="O21" s="3183">
        <f>SUMIFS('Cash flow'!L:L,'Cash flow'!$A:$A,Proforma_Con!$D21)</f>
        <v/>
      </c>
      <c r="P21" s="147" t="n"/>
      <c r="Q21" s="26" t="n"/>
      <c r="S21" s="143" t="n"/>
      <c r="T21" s="26" t="n"/>
      <c r="U21" s="82" t="n"/>
      <c r="V21" s="82" t="n"/>
      <c r="W21" s="82" t="n"/>
      <c r="X21" s="82" t="n"/>
      <c r="Y21" s="82" t="n"/>
      <c r="Z21" s="82" t="n"/>
    </row>
    <row r="22" collapsed="1" ht="14.1" customHeight="1" s="2885">
      <c r="A22" s="144" t="n"/>
      <c r="B22" s="244" t="n"/>
      <c r="C22" s="245" t="n"/>
      <c r="D22" s="244" t="inlineStr">
        <is>
          <t>Percentage Rent</t>
        </is>
      </c>
      <c r="E22" s="247" t="n"/>
      <c r="F22" s="3183">
        <f>SUMIFS('Cash flow'!C:C,'Cash flow'!$A:$A,Proforma_Con!$D22)</f>
        <v/>
      </c>
      <c r="G22" s="3183">
        <f>SUMIFS('Cash flow'!D:D,'Cash flow'!$A:$A,Proforma_Con!$D22)</f>
        <v/>
      </c>
      <c r="H22" s="3183">
        <f>SUMIFS('Cash flow'!E:E,'Cash flow'!$A:$A,Proforma_Con!$D22)</f>
        <v/>
      </c>
      <c r="I22" s="3183">
        <f>SUMIFS('Cash flow'!F:F,'Cash flow'!$A:$A,Proforma_Con!$D22)</f>
        <v/>
      </c>
      <c r="J22" s="3183">
        <f>SUMIFS('Cash flow'!G:G,'Cash flow'!$A:$A,Proforma_Con!$D22)</f>
        <v/>
      </c>
      <c r="K22" s="3183">
        <f>SUMIFS('Cash flow'!H:H,'Cash flow'!$A:$A,Proforma_Con!$D22)</f>
        <v/>
      </c>
      <c r="L22" s="3183">
        <f>SUMIFS('Cash flow'!I:I,'Cash flow'!$A:$A,Proforma_Con!$D22)</f>
        <v/>
      </c>
      <c r="M22" s="3183">
        <f>SUMIFS('Cash flow'!J:J,'Cash flow'!$A:$A,Proforma_Con!$D22)</f>
        <v/>
      </c>
      <c r="N22" s="3183">
        <f>SUMIFS('Cash flow'!K:K,'Cash flow'!$A:$A,Proforma_Con!$D22)</f>
        <v/>
      </c>
      <c r="O22" s="3183">
        <f>SUMIFS('Cash flow'!L:L,'Cash flow'!$A:$A,Proforma_Con!$D22)</f>
        <v/>
      </c>
      <c r="P22" s="147" t="n"/>
      <c r="Q22" s="26" t="n"/>
      <c r="S22" s="143" t="n"/>
      <c r="T22" s="26" t="n"/>
      <c r="U22" s="82" t="n"/>
      <c r="V22" s="82" t="n"/>
      <c r="W22" s="82" t="n"/>
      <c r="X22" s="82" t="n"/>
      <c r="Y22" s="82" t="n"/>
      <c r="Z22" s="82" t="n"/>
    </row>
    <row r="23" ht="14.1" customHeight="1" s="2885">
      <c r="A23" s="144" t="n"/>
      <c r="B23" s="244" t="n"/>
      <c r="C23" s="245" t="n"/>
      <c r="D23" s="244" t="inlineStr">
        <is>
          <t>Total Recovery Income</t>
        </is>
      </c>
      <c r="E23" s="247" t="n"/>
      <c r="F23" s="3183">
        <f>SUMIFS('Cash flow'!C:C,'Cash flow'!$A:$A,Proforma_Con!$D23)</f>
        <v/>
      </c>
      <c r="G23" s="3183">
        <f>SUMIFS('Cash flow'!D:D,'Cash flow'!$A:$A,Proforma_Con!$D23)</f>
        <v/>
      </c>
      <c r="H23" s="3183">
        <f>SUMIFS('Cash flow'!E:E,'Cash flow'!$A:$A,Proforma_Con!$D23)</f>
        <v/>
      </c>
      <c r="I23" s="3183">
        <f>SUMIFS('Cash flow'!F:F,'Cash flow'!$A:$A,Proforma_Con!$D23)</f>
        <v/>
      </c>
      <c r="J23" s="3183">
        <f>SUMIFS('Cash flow'!G:G,'Cash flow'!$A:$A,Proforma_Con!$D23)</f>
        <v/>
      </c>
      <c r="K23" s="3183">
        <f>SUMIFS('Cash flow'!H:H,'Cash flow'!$A:$A,Proforma_Con!$D23)</f>
        <v/>
      </c>
      <c r="L23" s="3183">
        <f>SUMIFS('Cash flow'!I:I,'Cash flow'!$A:$A,Proforma_Con!$D23)</f>
        <v/>
      </c>
      <c r="M23" s="3183">
        <f>SUMIFS('Cash flow'!J:J,'Cash flow'!$A:$A,Proforma_Con!$D23)</f>
        <v/>
      </c>
      <c r="N23" s="3183">
        <f>SUMIFS('Cash flow'!K:K,'Cash flow'!$A:$A,Proforma_Con!$D23)</f>
        <v/>
      </c>
      <c r="O23" s="3183">
        <f>SUMIFS('Cash flow'!L:L,'Cash flow'!$A:$A,Proforma_Con!$D23)</f>
        <v/>
      </c>
      <c r="P23" s="147" t="n"/>
      <c r="Q23" s="26" t="n"/>
      <c r="S23" s="143" t="n"/>
      <c r="T23" s="26" t="n"/>
      <c r="U23" s="82" t="n"/>
      <c r="V23" s="82" t="n"/>
      <c r="W23" s="82" t="n"/>
      <c r="X23" s="82" t="n"/>
      <c r="Y23" s="82" t="n"/>
      <c r="Z23" s="82" t="n"/>
    </row>
    <row r="24" hidden="1" outlineLevel="1" ht="14.1" customHeight="1" s="2885">
      <c r="A24" s="144" t="n"/>
      <c r="B24" s="244" t="n"/>
      <c r="C24" s="245" t="n"/>
      <c r="D24" s="244" t="inlineStr">
        <is>
          <t>Misc. Income</t>
        </is>
      </c>
      <c r="E24" s="247" t="n"/>
      <c r="F24" s="3183">
        <f>SUMIFS('Cash flow'!C:C,'Cash flow'!$A:$A,Proforma_Con!$D24)</f>
        <v/>
      </c>
      <c r="G24" s="3183">
        <f>SUMIFS('Cash flow'!D:D,'Cash flow'!$A:$A,Proforma_Con!$D24)</f>
        <v/>
      </c>
      <c r="H24" s="3183">
        <f>SUMIFS('Cash flow'!E:E,'Cash flow'!$A:$A,Proforma_Con!$D24)</f>
        <v/>
      </c>
      <c r="I24" s="3183">
        <f>SUMIFS('Cash flow'!F:F,'Cash flow'!$A:$A,Proforma_Con!$D24)</f>
        <v/>
      </c>
      <c r="J24" s="3183">
        <f>SUMIFS('Cash flow'!G:G,'Cash flow'!$A:$A,Proforma_Con!$D24)</f>
        <v/>
      </c>
      <c r="K24" s="3183">
        <f>SUMIFS('Cash flow'!H:H,'Cash flow'!$A:$A,Proforma_Con!$D24)</f>
        <v/>
      </c>
      <c r="L24" s="3183">
        <f>SUMIFS('Cash flow'!I:I,'Cash flow'!$A:$A,Proforma_Con!$D24)</f>
        <v/>
      </c>
      <c r="M24" s="3183">
        <f>SUMIFS('Cash flow'!J:J,'Cash flow'!$A:$A,Proforma_Con!$D24)</f>
        <v/>
      </c>
      <c r="N24" s="3183">
        <f>SUMIFS('Cash flow'!K:K,'Cash flow'!$A:$A,Proforma_Con!$D24)</f>
        <v/>
      </c>
      <c r="O24" s="3183">
        <f>SUMIFS('Cash flow'!L:L,'Cash flow'!$A:$A,Proforma_Con!$D24)</f>
        <v/>
      </c>
      <c r="P24" s="147" t="n"/>
      <c r="Q24" s="52" t="n"/>
      <c r="R24" s="168" t="n"/>
      <c r="S24" s="143" t="n"/>
      <c r="T24" s="26" t="n"/>
      <c r="U24" s="82" t="n"/>
      <c r="V24" s="82" t="n"/>
      <c r="W24" s="82" t="n"/>
      <c r="X24" s="82" t="n"/>
      <c r="Y24" s="82" t="n"/>
      <c r="Z24" s="82" t="n"/>
    </row>
    <row r="25" collapsed="1" ht="14.1" customHeight="1" s="2885">
      <c r="A25" s="144" t="n"/>
      <c r="B25" s="244" t="n"/>
      <c r="C25" s="245" t="n"/>
      <c r="D25" s="1690" t="inlineStr">
        <is>
          <t>Total Potential Gross Income</t>
        </is>
      </c>
      <c r="E25" s="250" t="n"/>
      <c r="F25" s="3185">
        <f>SUM(F20:F24)</f>
        <v/>
      </c>
      <c r="G25" s="3185">
        <f>SUM(G20:G24)</f>
        <v/>
      </c>
      <c r="H25" s="3185">
        <f>SUM(H20:H24)</f>
        <v/>
      </c>
      <c r="I25" s="3185">
        <f>SUM(I20:I24)</f>
        <v/>
      </c>
      <c r="J25" s="3185">
        <f>SUM(J20:J24)</f>
        <v/>
      </c>
      <c r="K25" s="3185">
        <f>SUM(K20:K24)</f>
        <v/>
      </c>
      <c r="L25" s="3185">
        <f>SUM(L20:L24)</f>
        <v/>
      </c>
      <c r="M25" s="3185">
        <f>SUM(M20:M24)</f>
        <v/>
      </c>
      <c r="N25" s="3185">
        <f>SUM(N20:N24)</f>
        <v/>
      </c>
      <c r="O25" s="3185">
        <f>SUM(O20:O24)</f>
        <v/>
      </c>
      <c r="P25" s="147" t="n"/>
      <c r="S25" s="143" t="n"/>
      <c r="T25" s="26" t="n"/>
      <c r="U25" s="82" t="n"/>
      <c r="V25" s="82" t="n"/>
      <c r="W25" s="82" t="n"/>
      <c r="X25" s="82" t="n"/>
      <c r="Y25" s="82" t="n"/>
      <c r="Z25" s="82" t="n"/>
    </row>
    <row r="26" ht="14.1" customHeight="1" s="2885">
      <c r="A26" s="144" t="n"/>
      <c r="B26" s="244" t="n"/>
      <c r="C26" s="245" t="n"/>
      <c r="D26" s="244" t="inlineStr">
        <is>
          <t>Vacancy Loss</t>
        </is>
      </c>
      <c r="E26" s="247" t="n"/>
      <c r="F26" s="3183">
        <f>SUMIFS('Cash flow'!C:C,'Cash flow'!$A:$A,Proforma_Con!$D26)</f>
        <v/>
      </c>
      <c r="G26" s="3183">
        <f>SUMIFS('Cash flow'!D:D,'Cash flow'!$A:$A,Proforma_Con!$D26)</f>
        <v/>
      </c>
      <c r="H26" s="3183">
        <f>SUMIFS('Cash flow'!E:E,'Cash flow'!$A:$A,Proforma_Con!$D26)</f>
        <v/>
      </c>
      <c r="I26" s="3183">
        <f>SUMIFS('Cash flow'!F:F,'Cash flow'!$A:$A,Proforma_Con!$D26)</f>
        <v/>
      </c>
      <c r="J26" s="3183">
        <f>SUMIFS('Cash flow'!G:G,'Cash flow'!$A:$A,Proforma_Con!$D26)</f>
        <v/>
      </c>
      <c r="K26" s="3183">
        <f>SUMIFS('Cash flow'!H:H,'Cash flow'!$A:$A,Proforma_Con!$D26)</f>
        <v/>
      </c>
      <c r="L26" s="3183">
        <f>SUMIFS('Cash flow'!I:I,'Cash flow'!$A:$A,Proforma_Con!$D26)</f>
        <v/>
      </c>
      <c r="M26" s="3183">
        <f>SUMIFS('Cash flow'!J:J,'Cash flow'!$A:$A,Proforma_Con!$D26)</f>
        <v/>
      </c>
      <c r="N26" s="3183">
        <f>SUMIFS('Cash flow'!K:K,'Cash flow'!$A:$A,Proforma_Con!$D26)</f>
        <v/>
      </c>
      <c r="O26" s="3183">
        <f>SUMIFS('Cash flow'!L:L,'Cash flow'!$A:$A,Proforma_Con!$D26)</f>
        <v/>
      </c>
      <c r="P26" s="147" t="n"/>
      <c r="Q26" s="26" t="n"/>
      <c r="S26" s="143" t="n"/>
      <c r="T26" s="26" t="n"/>
      <c r="U26" s="82" t="n"/>
      <c r="V26" s="82" t="n"/>
      <c r="W26" s="82" t="n"/>
      <c r="X26" s="82" t="n"/>
      <c r="Y26" s="82" t="n"/>
      <c r="Z26" s="82" t="n"/>
    </row>
    <row r="27" hidden="1" outlineLevel="1" ht="14.1" customHeight="1" s="2885">
      <c r="A27" s="144" t="n"/>
      <c r="B27" s="244" t="n"/>
      <c r="C27" s="245" t="n"/>
      <c r="D27" s="244" t="inlineStr">
        <is>
          <t>Collection Loss</t>
        </is>
      </c>
      <c r="E27" s="247" t="n"/>
      <c r="F27" s="3183">
        <f>SUMIFS('Cash flow'!C:C,'Cash flow'!$A:$A,Proforma_Con!$D27)</f>
        <v/>
      </c>
      <c r="G27" s="3183">
        <f>SUMIFS('Cash flow'!D:D,'Cash flow'!$A:$A,Proforma_Con!$D27)</f>
        <v/>
      </c>
      <c r="H27" s="3183">
        <f>SUMIFS('Cash flow'!E:E,'Cash flow'!$A:$A,Proforma_Con!$D27)</f>
        <v/>
      </c>
      <c r="I27" s="3183">
        <f>SUMIFS('Cash flow'!F:F,'Cash flow'!$A:$A,Proforma_Con!$D27)</f>
        <v/>
      </c>
      <c r="J27" s="3183">
        <f>SUMIFS('Cash flow'!G:G,'Cash flow'!$A:$A,Proforma_Con!$D27)</f>
        <v/>
      </c>
      <c r="K27" s="3183">
        <f>SUMIFS('Cash flow'!H:H,'Cash flow'!$A:$A,Proforma_Con!$D27)</f>
        <v/>
      </c>
      <c r="L27" s="3183">
        <f>SUMIFS('Cash flow'!I:I,'Cash flow'!$A:$A,Proforma_Con!$D27)</f>
        <v/>
      </c>
      <c r="M27" s="3183">
        <f>SUMIFS('Cash flow'!J:J,'Cash flow'!$A:$A,Proforma_Con!$D27)</f>
        <v/>
      </c>
      <c r="N27" s="3183">
        <f>SUMIFS('Cash flow'!K:K,'Cash flow'!$A:$A,Proforma_Con!$D27)</f>
        <v/>
      </c>
      <c r="O27" s="3183">
        <f>SUMIFS('Cash flow'!L:L,'Cash flow'!$A:$A,Proforma_Con!$D27)</f>
        <v/>
      </c>
      <c r="P27" s="147" t="n"/>
      <c r="Q27" s="26" t="n"/>
      <c r="S27" s="143" t="n"/>
      <c r="T27" s="26" t="n"/>
      <c r="U27" s="82" t="n"/>
      <c r="V27" s="82" t="n"/>
      <c r="W27" s="82" t="n"/>
      <c r="X27" s="82" t="n"/>
      <c r="Y27" s="82" t="n"/>
      <c r="Z27" s="82" t="n"/>
    </row>
    <row r="28" collapsed="1" ht="14.1" customHeight="1" s="2885" thickBot="1">
      <c r="A28" s="138" t="n"/>
      <c r="B28" s="145" t="n"/>
      <c r="C28" s="226" t="n"/>
      <c r="D28" s="227" t="inlineStr">
        <is>
          <t>Effective Gross Revenue</t>
        </is>
      </c>
      <c r="E28" s="227" t="n"/>
      <c r="F28" s="3188">
        <f>SUM(F25:F27)</f>
        <v/>
      </c>
      <c r="G28" s="3188">
        <f>SUM(G25:G27)</f>
        <v/>
      </c>
      <c r="H28" s="3188">
        <f>SUM(H25:H27)</f>
        <v/>
      </c>
      <c r="I28" s="3188">
        <f>SUM(I25:I27)</f>
        <v/>
      </c>
      <c r="J28" s="3188">
        <f>SUM(J25:J27)</f>
        <v/>
      </c>
      <c r="K28" s="3188">
        <f>SUM(K25:K27)</f>
        <v/>
      </c>
      <c r="L28" s="3188">
        <f>SUM(L25:L27)</f>
        <v/>
      </c>
      <c r="M28" s="3188">
        <f>SUM(M25:M27)</f>
        <v/>
      </c>
      <c r="N28" s="3188">
        <f>SUM(N25:N27)</f>
        <v/>
      </c>
      <c r="O28" s="3188">
        <f>SUM(O25:O27)</f>
        <v/>
      </c>
      <c r="P28" s="3189" t="n"/>
      <c r="Q28" s="26" t="n"/>
      <c r="S28" s="143" t="n"/>
      <c r="T28" s="26" t="n"/>
      <c r="U28" s="82" t="n"/>
      <c r="V28" s="82" t="n"/>
      <c r="W28" s="82" t="n"/>
      <c r="X28" s="82" t="n"/>
      <c r="Y28" s="82" t="n"/>
      <c r="Z28" s="82" t="n"/>
    </row>
    <row r="29" hidden="1" outlineLevel="1" ht="14.1" customFormat="1" customHeight="1" s="152" thickTop="1">
      <c r="A29" s="138" t="n"/>
      <c r="B29" s="145" t="n"/>
      <c r="C29" s="160" t="n"/>
      <c r="D29" s="1692" t="inlineStr">
        <is>
          <t>% Increase/(Decrease)</t>
        </is>
      </c>
      <c r="E29" s="145" t="n"/>
      <c r="F29" s="3190" t="n"/>
      <c r="G29" s="3191">
        <f>G28/F28-1</f>
        <v/>
      </c>
      <c r="H29" s="3191">
        <f>H28/G28-1</f>
        <v/>
      </c>
      <c r="I29" s="3191">
        <f>I28/H28-1</f>
        <v/>
      </c>
      <c r="J29" s="3191">
        <f>J28/I28-1</f>
        <v/>
      </c>
      <c r="K29" s="3191">
        <f>K28/J28-1</f>
        <v/>
      </c>
      <c r="L29" s="3191">
        <f>L28/K28-1</f>
        <v/>
      </c>
      <c r="M29" s="3191">
        <f>M28/L28-1</f>
        <v/>
      </c>
      <c r="N29" s="3191">
        <f>N28/M28-1</f>
        <v/>
      </c>
      <c r="O29" s="3191">
        <f>O28/N28-1</f>
        <v/>
      </c>
      <c r="P29" s="3189" t="n"/>
      <c r="Q29" s="26" t="n"/>
      <c r="S29" s="143" t="n"/>
      <c r="T29" s="26" t="n"/>
      <c r="U29" s="26" t="n"/>
      <c r="V29" s="26" t="n"/>
      <c r="W29" s="26" t="n"/>
      <c r="X29" s="26" t="n"/>
      <c r="Y29" s="26" t="n"/>
      <c r="Z29" s="26" t="n"/>
    </row>
    <row r="30" collapsed="1" ht="4.35" customFormat="1" customHeight="1" s="152" thickTop="1">
      <c r="A30" s="138" t="n"/>
      <c r="B30" s="145" t="n"/>
      <c r="C30" s="160" t="n"/>
      <c r="D30" s="1692" t="n"/>
      <c r="E30" s="145" t="n"/>
      <c r="F30" s="3190" t="n"/>
      <c r="G30" s="3191" t="n"/>
      <c r="H30" s="3191" t="n"/>
      <c r="I30" s="3191" t="n"/>
      <c r="J30" s="3191" t="n"/>
      <c r="K30" s="3191" t="n"/>
      <c r="L30" s="3191" t="n"/>
      <c r="M30" s="3191" t="n"/>
      <c r="N30" s="3191" t="n"/>
      <c r="O30" s="3191" t="n"/>
      <c r="P30" s="3189" t="n"/>
      <c r="Q30" s="26" t="n"/>
      <c r="S30" s="143" t="n"/>
      <c r="T30" s="26" t="n"/>
      <c r="U30" s="26" t="n"/>
      <c r="V30" s="26" t="n"/>
      <c r="W30" s="26" t="n"/>
      <c r="X30" s="26" t="n"/>
      <c r="Y30" s="26" t="n"/>
      <c r="Z30" s="26" t="n"/>
    </row>
    <row r="31" ht="14.1" customHeight="1" s="2885">
      <c r="A31" s="144" t="n"/>
      <c r="B31" s="145" t="n"/>
      <c r="C31" s="160" t="n"/>
      <c r="D31" s="145" t="inlineStr">
        <is>
          <t>Operating Expenses(1)</t>
        </is>
      </c>
      <c r="E31" s="149" t="n"/>
      <c r="F31" s="3183" t="n"/>
      <c r="G31" s="3183" t="n"/>
      <c r="H31" s="3183" t="n"/>
      <c r="I31" s="3183" t="n"/>
      <c r="J31" s="3183" t="n"/>
      <c r="K31" s="3183" t="n"/>
      <c r="L31" s="3183" t="n"/>
      <c r="M31" s="3183" t="n"/>
      <c r="N31" s="3183" t="n"/>
      <c r="O31" s="3183" t="n"/>
      <c r="P31" s="149" t="n"/>
      <c r="Q31" s="26" t="n"/>
      <c r="S31" s="143" t="n"/>
      <c r="T31" s="26" t="n"/>
      <c r="U31" s="82" t="n"/>
      <c r="V31" s="82" t="n"/>
      <c r="W31" s="82" t="n"/>
      <c r="X31" s="82" t="n"/>
      <c r="Y31" s="82" t="n"/>
      <c r="Z31" s="82" t="n"/>
    </row>
    <row r="32" ht="14.1" customHeight="1" s="2885">
      <c r="A32" s="144" t="n"/>
      <c r="B32" s="244" t="n"/>
      <c r="C32" s="245" t="n"/>
      <c r="D32" s="3196" t="inlineStr">
        <is>
          <t>General &amp; Administrative</t>
        </is>
      </c>
      <c r="E32" s="247" t="n"/>
      <c r="F32" s="3183">
        <f>SUMIFS(Proforma!F:F,Proforma!$S:$S,Proforma_Con!$D32)</f>
        <v/>
      </c>
      <c r="G32" s="3183">
        <f>SUMIFS(Proforma!G:G,Proforma!$S:$S,Proforma_Con!$D32)</f>
        <v/>
      </c>
      <c r="H32" s="3183">
        <f>SUMIFS(Proforma!H:H,Proforma!$S:$S,Proforma_Con!$D32)</f>
        <v/>
      </c>
      <c r="I32" s="3183">
        <f>SUMIFS(Proforma!I:I,Proforma!$S:$S,Proforma_Con!$D32)</f>
        <v/>
      </c>
      <c r="J32" s="3183">
        <f>SUMIFS(Proforma!J:J,Proforma!$S:$S,Proforma_Con!$D32)</f>
        <v/>
      </c>
      <c r="K32" s="3183">
        <f>SUMIFS(Proforma!K:K,Proforma!$S:$S,Proforma_Con!$D32)</f>
        <v/>
      </c>
      <c r="L32" s="3183">
        <f>SUMIFS(Proforma!L:L,Proforma!$S:$S,Proforma_Con!$D32)</f>
        <v/>
      </c>
      <c r="M32" s="3183">
        <f>SUMIFS(Proforma!M:M,Proforma!$S:$S,Proforma_Con!$D32)</f>
        <v/>
      </c>
      <c r="N32" s="3183">
        <f>SUMIFS(Proforma!N:N,Proforma!$S:$S,Proforma_Con!$D32)</f>
        <v/>
      </c>
      <c r="O32" s="3183">
        <f>SUMIFS(Proforma!O:O,Proforma!$S:$S,Proforma_Con!$D32)</f>
        <v/>
      </c>
      <c r="P32" s="3184" t="n"/>
      <c r="Q32" s="26" t="n"/>
      <c r="S32" s="143" t="n"/>
      <c r="T32" s="26" t="n"/>
      <c r="U32" s="82" t="n"/>
      <c r="V32" s="82" t="n"/>
      <c r="W32" s="82" t="n"/>
      <c r="X32" s="82" t="n"/>
      <c r="Y32" s="82" t="n"/>
      <c r="Z32" s="82" t="n"/>
    </row>
    <row r="33" hidden="1" outlineLevel="1" ht="14.1" customHeight="1" s="2885">
      <c r="A33" s="144" t="n"/>
      <c r="B33" s="244" t="n"/>
      <c r="C33" s="245" t="n"/>
      <c r="D33" s="3196" t="inlineStr">
        <is>
          <t>Payroll</t>
        </is>
      </c>
      <c r="E33" s="247" t="n"/>
      <c r="F33" s="3183">
        <f>SUMIFS(Proforma!F:F,Proforma!$S:$S,Proforma_Con!$D33)</f>
        <v/>
      </c>
      <c r="G33" s="3183">
        <f>SUMIFS(Proforma!G:G,Proforma!$S:$S,Proforma_Con!$D33)</f>
        <v/>
      </c>
      <c r="H33" s="3183">
        <f>SUMIFS(Proforma!H:H,Proforma!$S:$S,Proforma_Con!$D33)</f>
        <v/>
      </c>
      <c r="I33" s="3183">
        <f>SUMIFS(Proforma!I:I,Proforma!$S:$S,Proforma_Con!$D33)</f>
        <v/>
      </c>
      <c r="J33" s="3183">
        <f>SUMIFS(Proforma!J:J,Proforma!$S:$S,Proforma_Con!$D33)</f>
        <v/>
      </c>
      <c r="K33" s="3183">
        <f>SUMIFS(Proforma!K:K,Proforma!$S:$S,Proforma_Con!$D33)</f>
        <v/>
      </c>
      <c r="L33" s="3183">
        <f>SUMIFS(Proforma!L:L,Proforma!$S:$S,Proforma_Con!$D33)</f>
        <v/>
      </c>
      <c r="M33" s="3183">
        <f>SUMIFS(Proforma!M:M,Proforma!$S:$S,Proforma_Con!$D33)</f>
        <v/>
      </c>
      <c r="N33" s="3183">
        <f>SUMIFS(Proforma!N:N,Proforma!$S:$S,Proforma_Con!$D33)</f>
        <v/>
      </c>
      <c r="O33" s="3183">
        <f>SUMIFS(Proforma!O:O,Proforma!$S:$S,Proforma_Con!$D33)</f>
        <v/>
      </c>
      <c r="P33" s="147" t="n"/>
      <c r="Q33" s="26" t="n"/>
      <c r="S33" s="143" t="n"/>
      <c r="T33" s="26" t="n"/>
      <c r="U33" s="82" t="n"/>
      <c r="V33" s="82" t="n"/>
      <c r="W33" s="82" t="n"/>
      <c r="X33" s="82" t="n"/>
      <c r="Y33" s="82" t="n"/>
      <c r="Z33" s="82" t="n"/>
    </row>
    <row r="34" collapsed="1" ht="14.1" customHeight="1" s="2885">
      <c r="A34" s="3196" t="inlineStr">
        <is>
          <t>Management Fee</t>
        </is>
      </c>
      <c r="B34" s="244" t="n"/>
      <c r="C34" s="245" t="inlineStr">
        <is>
          <t> </t>
        </is>
      </c>
      <c r="D34" s="3199" t="inlineStr">
        <is>
          <t>Management Fee(2)</t>
        </is>
      </c>
      <c r="E34" s="247" t="n"/>
      <c r="F34" s="3183">
        <f>SUMIFS(Proforma!F:F,Proforma!$S:$S,Proforma_Con!$A34)</f>
        <v/>
      </c>
      <c r="G34" s="3183">
        <f>SUMIFS(Proforma!G:G,Proforma!$S:$S,Proforma_Con!$A34)</f>
        <v/>
      </c>
      <c r="H34" s="3183">
        <f>SUMIFS(Proforma!H:H,Proforma!$S:$S,Proforma_Con!$A34)</f>
        <v/>
      </c>
      <c r="I34" s="3183">
        <f>SUMIFS(Proforma!I:I,Proforma!$S:$S,Proforma_Con!$A34)</f>
        <v/>
      </c>
      <c r="J34" s="3183">
        <f>SUMIFS(Proforma!J:J,Proforma!$S:$S,Proforma_Con!$A34)</f>
        <v/>
      </c>
      <c r="K34" s="3183">
        <f>SUMIFS(Proforma!K:K,Proforma!$S:$S,Proforma_Con!$A34)</f>
        <v/>
      </c>
      <c r="L34" s="3183">
        <f>SUMIFS(Proforma!L:L,Proforma!$S:$S,Proforma_Con!$A34)</f>
        <v/>
      </c>
      <c r="M34" s="3183">
        <f>SUMIFS(Proforma!M:M,Proforma!$S:$S,Proforma_Con!$A34)</f>
        <v/>
      </c>
      <c r="N34" s="3183">
        <f>SUMIFS(Proforma!N:N,Proforma!$S:$S,Proforma_Con!$A34)</f>
        <v/>
      </c>
      <c r="O34" s="3183">
        <f>SUMIFS(Proforma!O:O,Proforma!$S:$S,Proforma_Con!$A34)</f>
        <v/>
      </c>
      <c r="P34" s="147" t="n"/>
      <c r="Q34" s="26" t="n"/>
      <c r="S34" s="143" t="n"/>
      <c r="T34" s="26" t="n"/>
      <c r="U34" s="82" t="n"/>
      <c r="V34" s="82" t="n"/>
      <c r="W34" s="82" t="n"/>
      <c r="X34" s="82" t="n"/>
      <c r="Y34" s="82" t="n"/>
      <c r="Z34" s="82" t="n"/>
    </row>
    <row r="35" ht="14.1" customHeight="1" s="2885">
      <c r="A35" s="144" t="n"/>
      <c r="B35" s="244" t="n"/>
      <c r="C35" s="245" t="n"/>
      <c r="D35" s="3196" t="inlineStr">
        <is>
          <t>Repair &amp; Maintenance</t>
        </is>
      </c>
      <c r="E35" s="247" t="n"/>
      <c r="F35" s="3183">
        <f>SUMIFS(Proforma!F:F,Proforma!$S:$S,Proforma_Con!$D35)</f>
        <v/>
      </c>
      <c r="G35" s="3183">
        <f>SUMIFS(Proforma!G:G,Proforma!$S:$S,Proforma_Con!$D35)</f>
        <v/>
      </c>
      <c r="H35" s="3183">
        <f>SUMIFS(Proforma!H:H,Proforma!$S:$S,Proforma_Con!$D35)</f>
        <v/>
      </c>
      <c r="I35" s="3183">
        <f>SUMIFS(Proforma!I:I,Proforma!$S:$S,Proforma_Con!$D35)</f>
        <v/>
      </c>
      <c r="J35" s="3183">
        <f>SUMIFS(Proforma!J:J,Proforma!$S:$S,Proforma_Con!$D35)</f>
        <v/>
      </c>
      <c r="K35" s="3183">
        <f>SUMIFS(Proforma!K:K,Proforma!$S:$S,Proforma_Con!$D35)</f>
        <v/>
      </c>
      <c r="L35" s="3183">
        <f>SUMIFS(Proforma!L:L,Proforma!$S:$S,Proforma_Con!$D35)</f>
        <v/>
      </c>
      <c r="M35" s="3183">
        <f>SUMIFS(Proforma!M:M,Proforma!$S:$S,Proforma_Con!$D35)</f>
        <v/>
      </c>
      <c r="N35" s="3183">
        <f>SUMIFS(Proforma!N:N,Proforma!$S:$S,Proforma_Con!$D35)</f>
        <v/>
      </c>
      <c r="O35" s="3183">
        <f>SUMIFS(Proforma!O:O,Proforma!$S:$S,Proforma_Con!$D35)</f>
        <v/>
      </c>
      <c r="P35" s="147" t="n"/>
      <c r="Q35" s="26" t="n"/>
      <c r="S35" s="143" t="n"/>
      <c r="T35" s="26" t="n"/>
      <c r="U35" s="82" t="n"/>
      <c r="V35" s="82" t="n"/>
      <c r="W35" s="82" t="n"/>
      <c r="X35" s="82" t="n"/>
      <c r="Y35" s="82" t="n"/>
      <c r="Z35" s="82" t="n"/>
    </row>
    <row r="36" ht="14.1" customHeight="1" s="2885">
      <c r="A36" s="144" t="n"/>
      <c r="B36" s="244" t="n"/>
      <c r="C36" s="245" t="n"/>
      <c r="D36" s="3196" t="inlineStr">
        <is>
          <t>Contract Services</t>
        </is>
      </c>
      <c r="E36" s="247" t="n"/>
      <c r="F36" s="3183">
        <f>SUMIFS(Proforma!F:F,Proforma!$S:$S,Proforma_Con!$D36)</f>
        <v/>
      </c>
      <c r="G36" s="3183">
        <f>SUMIFS(Proforma!G:G,Proforma!$S:$S,Proforma_Con!$D36)</f>
        <v/>
      </c>
      <c r="H36" s="3183">
        <f>SUMIFS(Proforma!H:H,Proforma!$S:$S,Proforma_Con!$D36)</f>
        <v/>
      </c>
      <c r="I36" s="3183">
        <f>SUMIFS(Proforma!I:I,Proforma!$S:$S,Proforma_Con!$D36)</f>
        <v/>
      </c>
      <c r="J36" s="3183">
        <f>SUMIFS(Proforma!J:J,Proforma!$S:$S,Proforma_Con!$D36)</f>
        <v/>
      </c>
      <c r="K36" s="3183">
        <f>SUMIFS(Proforma!K:K,Proforma!$S:$S,Proforma_Con!$D36)</f>
        <v/>
      </c>
      <c r="L36" s="3183">
        <f>SUMIFS(Proforma!L:L,Proforma!$S:$S,Proforma_Con!$D36)</f>
        <v/>
      </c>
      <c r="M36" s="3183">
        <f>SUMIFS(Proforma!M:M,Proforma!$S:$S,Proforma_Con!$D36)</f>
        <v/>
      </c>
      <c r="N36" s="3183">
        <f>SUMIFS(Proforma!N:N,Proforma!$S:$S,Proforma_Con!$D36)</f>
        <v/>
      </c>
      <c r="O36" s="3183">
        <f>SUMIFS(Proforma!O:O,Proforma!$S:$S,Proforma_Con!$D36)</f>
        <v/>
      </c>
      <c r="P36" s="147" t="n"/>
      <c r="Q36" s="26" t="n"/>
      <c r="S36" s="143" t="n"/>
      <c r="T36" s="26" t="n"/>
      <c r="U36" s="82" t="n"/>
      <c r="V36" s="82" t="n"/>
      <c r="W36" s="82" t="n"/>
      <c r="X36" s="82" t="n"/>
      <c r="Y36" s="82" t="n"/>
      <c r="Z36" s="82" t="n"/>
    </row>
    <row r="37" ht="14.1" customHeight="1" s="2885">
      <c r="A37" s="144" t="n"/>
      <c r="B37" s="244" t="n"/>
      <c r="C37" s="245" t="n"/>
      <c r="D37" s="3196" t="inlineStr">
        <is>
          <t xml:space="preserve">Utilities                     </t>
        </is>
      </c>
      <c r="E37" s="247" t="n"/>
      <c r="F37" s="3183">
        <f>SUMIFS(Proforma!F:F,Proforma!$S:$S,Proforma_Con!$D37)</f>
        <v/>
      </c>
      <c r="G37" s="3183">
        <f>SUMIFS(Proforma!G:G,Proforma!$S:$S,Proforma_Con!$D37)</f>
        <v/>
      </c>
      <c r="H37" s="3183">
        <f>SUMIFS(Proforma!H:H,Proforma!$S:$S,Proforma_Con!$D37)</f>
        <v/>
      </c>
      <c r="I37" s="3183">
        <f>SUMIFS(Proforma!I:I,Proforma!$S:$S,Proforma_Con!$D37)</f>
        <v/>
      </c>
      <c r="J37" s="3183">
        <f>SUMIFS(Proforma!J:J,Proforma!$S:$S,Proforma_Con!$D37)</f>
        <v/>
      </c>
      <c r="K37" s="3183">
        <f>SUMIFS(Proforma!K:K,Proforma!$S:$S,Proforma_Con!$D37)</f>
        <v/>
      </c>
      <c r="L37" s="3183">
        <f>SUMIFS(Proforma!L:L,Proforma!$S:$S,Proforma_Con!$D37)</f>
        <v/>
      </c>
      <c r="M37" s="3183">
        <f>SUMIFS(Proforma!M:M,Proforma!$S:$S,Proforma_Con!$D37)</f>
        <v/>
      </c>
      <c r="N37" s="3183">
        <f>SUMIFS(Proforma!N:N,Proforma!$S:$S,Proforma_Con!$D37)</f>
        <v/>
      </c>
      <c r="O37" s="3183">
        <f>SUMIFS(Proforma!O:O,Proforma!$S:$S,Proforma_Con!$D37)</f>
        <v/>
      </c>
      <c r="P37" s="147" t="n"/>
      <c r="Q37" s="26" t="n"/>
      <c r="S37" s="143" t="n"/>
      <c r="T37" s="26" t="n"/>
      <c r="U37" s="82" t="n"/>
      <c r="V37" s="82" t="n"/>
      <c r="W37" s="82" t="n"/>
      <c r="X37" s="82" t="n"/>
      <c r="Y37" s="82" t="n"/>
      <c r="Z37" s="82" t="n"/>
    </row>
    <row r="38" ht="14.1" customHeight="1" s="2885">
      <c r="A38" s="3196" t="inlineStr">
        <is>
          <t>Insurance</t>
        </is>
      </c>
      <c r="B38" s="244" t="n"/>
      <c r="C38" s="245" t="inlineStr">
        <is>
          <t> </t>
        </is>
      </c>
      <c r="D38" s="3199" t="inlineStr">
        <is>
          <t>Insurance(3)</t>
        </is>
      </c>
      <c r="E38" s="247" t="n"/>
      <c r="F38" s="3183">
        <f>SUMIFS(Proforma!F:F,Proforma!$S:$S,Proforma_Con!$A38)</f>
        <v/>
      </c>
      <c r="G38" s="3183">
        <f>SUMIFS(Proforma!G:G,Proforma!$S:$S,Proforma_Con!$A38)</f>
        <v/>
      </c>
      <c r="H38" s="3183">
        <f>SUMIFS(Proforma!H:H,Proforma!$S:$S,Proforma_Con!$A38)</f>
        <v/>
      </c>
      <c r="I38" s="3183">
        <f>SUMIFS(Proforma!I:I,Proforma!$S:$S,Proforma_Con!$A38)</f>
        <v/>
      </c>
      <c r="J38" s="3183">
        <f>SUMIFS(Proforma!J:J,Proforma!$S:$S,Proforma_Con!$A38)</f>
        <v/>
      </c>
      <c r="K38" s="3183">
        <f>SUMIFS(Proforma!K:K,Proforma!$S:$S,Proforma_Con!$A38)</f>
        <v/>
      </c>
      <c r="L38" s="3183">
        <f>SUMIFS(Proforma!L:L,Proforma!$S:$S,Proforma_Con!$A38)</f>
        <v/>
      </c>
      <c r="M38" s="3183">
        <f>SUMIFS(Proforma!M:M,Proforma!$S:$S,Proforma_Con!$A38)</f>
        <v/>
      </c>
      <c r="N38" s="3183">
        <f>SUMIFS(Proforma!N:N,Proforma!$S:$S,Proforma_Con!$A38)</f>
        <v/>
      </c>
      <c r="O38" s="3183">
        <f>SUMIFS(Proforma!O:O,Proforma!$S:$S,Proforma_Con!$A38)</f>
        <v/>
      </c>
      <c r="P38" s="147" t="n"/>
      <c r="Q38" s="26" t="n"/>
      <c r="S38" s="143" t="n"/>
      <c r="T38" s="26" t="n"/>
      <c r="U38" s="82" t="n"/>
      <c r="V38" s="82" t="n"/>
      <c r="W38" s="82" t="n"/>
      <c r="X38" s="82" t="n"/>
      <c r="Y38" s="82" t="n"/>
      <c r="Z38" s="82" t="n"/>
    </row>
    <row r="39" ht="14.1" customHeight="1" s="2885">
      <c r="A39" s="3196" t="inlineStr">
        <is>
          <t>Real Estate Taxes</t>
        </is>
      </c>
      <c r="B39" s="244" t="n"/>
      <c r="C39" s="245" t="inlineStr">
        <is>
          <t> </t>
        </is>
      </c>
      <c r="D39" s="3196" t="inlineStr">
        <is>
          <t>Real Estate Taxes</t>
        </is>
      </c>
      <c r="E39" s="247" t="n"/>
      <c r="F39" s="3183">
        <f>SUMIFS(Proforma!F:F,Proforma!$S:$S,Proforma_Con!$D39)</f>
        <v/>
      </c>
      <c r="G39" s="3183">
        <f>SUMIFS(Proforma!G:G,Proforma!$S:$S,Proforma_Con!$D39)</f>
        <v/>
      </c>
      <c r="H39" s="3183">
        <f>SUMIFS(Proforma!H:H,Proforma!$S:$S,Proforma_Con!$D39)</f>
        <v/>
      </c>
      <c r="I39" s="3183">
        <f>SUMIFS(Proforma!I:I,Proforma!$S:$S,Proforma_Con!$D39)</f>
        <v/>
      </c>
      <c r="J39" s="3183">
        <f>SUMIFS(Proforma!J:J,Proforma!$S:$S,Proforma_Con!$D39)</f>
        <v/>
      </c>
      <c r="K39" s="3183">
        <f>SUMIFS(Proforma!K:K,Proforma!$S:$S,Proforma_Con!$D39)</f>
        <v/>
      </c>
      <c r="L39" s="3183">
        <f>SUMIFS(Proforma!L:L,Proforma!$S:$S,Proforma_Con!$D39)</f>
        <v/>
      </c>
      <c r="M39" s="3183">
        <f>SUMIFS(Proforma!M:M,Proforma!$S:$S,Proforma_Con!$D39)</f>
        <v/>
      </c>
      <c r="N39" s="3183">
        <f>SUMIFS(Proforma!N:N,Proforma!$S:$S,Proforma_Con!$D39)</f>
        <v/>
      </c>
      <c r="O39" s="3183">
        <f>SUMIFS(Proforma!O:O,Proforma!$S:$S,Proforma_Con!$D39)</f>
        <v/>
      </c>
      <c r="P39" s="147" t="n"/>
      <c r="Q39" s="26" t="n"/>
      <c r="S39" s="143" t="n"/>
      <c r="T39" s="26" t="n"/>
      <c r="U39" s="82" t="n"/>
      <c r="V39" s="82" t="n"/>
      <c r="W39" s="82" t="n"/>
      <c r="X39" s="82" t="n"/>
      <c r="Y39" s="82" t="n"/>
      <c r="Z39" s="82" t="n"/>
    </row>
    <row r="40" ht="14.1" customHeight="1" s="2885">
      <c r="A40" s="144" t="n"/>
      <c r="B40" s="244" t="n"/>
      <c r="C40" s="245" t="n"/>
      <c r="D40" s="3196" t="inlineStr">
        <is>
          <t>Miscellaneous Expense</t>
        </is>
      </c>
      <c r="E40" s="149" t="n"/>
      <c r="F40" s="3183">
        <f>SUMIFS(Proforma!F:F,Proforma!$S:$S,Proforma_Con!$D40)</f>
        <v/>
      </c>
      <c r="G40" s="3183">
        <f>SUMIFS(Proforma!G:G,Proforma!$S:$S,Proforma_Con!$D40)</f>
        <v/>
      </c>
      <c r="H40" s="3183">
        <f>SUMIFS(Proforma!H:H,Proforma!$S:$S,Proforma_Con!$D40)</f>
        <v/>
      </c>
      <c r="I40" s="3183">
        <f>SUMIFS(Proforma!I:I,Proforma!$S:$S,Proforma_Con!$D40)</f>
        <v/>
      </c>
      <c r="J40" s="3183">
        <f>SUMIFS(Proforma!J:J,Proforma!$S:$S,Proforma_Con!$D40)</f>
        <v/>
      </c>
      <c r="K40" s="3183">
        <f>SUMIFS(Proforma!K:K,Proforma!$S:$S,Proforma_Con!$D40)</f>
        <v/>
      </c>
      <c r="L40" s="3183">
        <f>SUMIFS(Proforma!L:L,Proforma!$S:$S,Proforma_Con!$D40)</f>
        <v/>
      </c>
      <c r="M40" s="3183">
        <f>SUMIFS(Proforma!M:M,Proforma!$S:$S,Proforma_Con!$D40)</f>
        <v/>
      </c>
      <c r="N40" s="3183">
        <f>SUMIFS(Proforma!N:N,Proforma!$S:$S,Proforma_Con!$D40)</f>
        <v/>
      </c>
      <c r="O40" s="3183">
        <f>SUMIFS(Proforma!O:O,Proforma!$S:$S,Proforma_Con!$D40)</f>
        <v/>
      </c>
      <c r="P40" s="147" t="n"/>
      <c r="Q40" s="26" t="n"/>
      <c r="S40" s="143" t="n"/>
      <c r="T40" s="26" t="n"/>
      <c r="U40" s="82" t="n"/>
      <c r="V40" s="82" t="n"/>
      <c r="W40" s="82" t="n"/>
      <c r="X40" s="82" t="n"/>
      <c r="Y40" s="82" t="n"/>
      <c r="Z40" s="82" t="n"/>
    </row>
    <row r="41" hidden="1" outlineLevel="1" ht="14.1" customHeight="1" s="2885">
      <c r="A41" s="144" t="n"/>
      <c r="B41" s="244" t="n"/>
      <c r="C41" s="245" t="n"/>
      <c r="D41" s="3196" t="inlineStr">
        <is>
          <t>Non-Recoverable Expenses</t>
        </is>
      </c>
      <c r="E41" s="247" t="n"/>
      <c r="F41" s="3183">
        <f>SUMIFS(Proforma!F:F,Proforma!$S:$S,Proforma_Con!$D41)</f>
        <v/>
      </c>
      <c r="G41" s="3183">
        <f>SUMIFS(Proforma!G:G,Proforma!$S:$S,Proforma_Con!$D41)</f>
        <v/>
      </c>
      <c r="H41" s="3183">
        <f>SUMIFS(Proforma!H:H,Proforma!$S:$S,Proforma_Con!$D41)</f>
        <v/>
      </c>
      <c r="I41" s="3183">
        <f>SUMIFS(Proforma!I:I,Proforma!$S:$S,Proforma_Con!$D41)</f>
        <v/>
      </c>
      <c r="J41" s="3183">
        <f>SUMIFS(Proforma!J:J,Proforma!$S:$S,Proforma_Con!$D41)</f>
        <v/>
      </c>
      <c r="K41" s="3183">
        <f>SUMIFS(Proforma!K:K,Proforma!$S:$S,Proforma_Con!$D41)</f>
        <v/>
      </c>
      <c r="L41" s="3183">
        <f>SUMIFS(Proforma!L:L,Proforma!$S:$S,Proforma_Con!$D41)</f>
        <v/>
      </c>
      <c r="M41" s="3183">
        <f>SUMIFS(Proforma!M:M,Proforma!$S:$S,Proforma_Con!$D41)</f>
        <v/>
      </c>
      <c r="N41" s="3183">
        <f>SUMIFS(Proforma!N:N,Proforma!$S:$S,Proforma_Con!$D41)</f>
        <v/>
      </c>
      <c r="O41" s="3183">
        <f>SUMIFS(Proforma!O:O,Proforma!$S:$S,Proforma_Con!$D41)</f>
        <v/>
      </c>
      <c r="P41" s="147" t="n"/>
      <c r="Q41" s="52" t="n"/>
      <c r="R41" s="168" t="n"/>
      <c r="S41" s="143" t="n"/>
      <c r="T41" s="26" t="n"/>
      <c r="U41" s="82" t="n"/>
      <c r="V41" s="82" t="n"/>
      <c r="W41" s="82" t="n"/>
      <c r="X41" s="82" t="n"/>
      <c r="Y41" s="82" t="n"/>
      <c r="Z41" s="82" t="n"/>
    </row>
    <row r="42" collapsed="1" ht="14.1" customHeight="1" s="2885" thickBot="1">
      <c r="A42" s="138" t="n"/>
      <c r="B42" s="145" t="n"/>
      <c r="C42" s="226" t="n"/>
      <c r="D42" s="227" t="inlineStr">
        <is>
          <t>Total Operating Expenses</t>
        </is>
      </c>
      <c r="E42" s="227" t="n"/>
      <c r="F42" s="3188">
        <f>SUM(F32:F41)</f>
        <v/>
      </c>
      <c r="G42" s="3188">
        <f>SUM(G32:G41)</f>
        <v/>
      </c>
      <c r="H42" s="3188">
        <f>SUM(H32:H41)</f>
        <v/>
      </c>
      <c r="I42" s="3188">
        <f>SUM(I32:I41)</f>
        <v/>
      </c>
      <c r="J42" s="3188">
        <f>SUM(J32:J41)</f>
        <v/>
      </c>
      <c r="K42" s="3188">
        <f>SUM(K32:K41)</f>
        <v/>
      </c>
      <c r="L42" s="3188">
        <f>SUM(L32:L41)</f>
        <v/>
      </c>
      <c r="M42" s="3188">
        <f>SUM(M32:M41)</f>
        <v/>
      </c>
      <c r="N42" s="3188">
        <f>SUM(N32:N41)</f>
        <v/>
      </c>
      <c r="O42" s="3188">
        <f>SUM(O32:O41)</f>
        <v/>
      </c>
      <c r="P42" s="3189" t="n"/>
      <c r="Q42" s="26" t="n"/>
      <c r="S42" s="143" t="n"/>
      <c r="T42" s="26" t="n"/>
      <c r="U42" s="82" t="n"/>
      <c r="V42" s="82" t="n"/>
      <c r="W42" s="82" t="n"/>
      <c r="X42" s="82" t="n"/>
      <c r="Y42" s="82" t="n"/>
      <c r="Z42" s="82" t="n"/>
    </row>
    <row r="43" hidden="1" outlineLevel="1" ht="14.1" customFormat="1" customHeight="1" s="152" thickTop="1">
      <c r="A43" s="138" t="n"/>
      <c r="B43" s="145" t="n"/>
      <c r="C43" s="160" t="n"/>
      <c r="D43" s="1692" t="inlineStr">
        <is>
          <t>% Increase/(Decrease)</t>
        </is>
      </c>
      <c r="E43" s="145" t="n"/>
      <c r="F43" s="3190" t="n"/>
      <c r="G43" s="3191">
        <f>G42/F42-1</f>
        <v/>
      </c>
      <c r="H43" s="3191">
        <f>H42/G42-1</f>
        <v/>
      </c>
      <c r="I43" s="3191">
        <f>I42/H42-1</f>
        <v/>
      </c>
      <c r="J43" s="3191">
        <f>J42/I42-1</f>
        <v/>
      </c>
      <c r="K43" s="3191">
        <f>K42/J42-1</f>
        <v/>
      </c>
      <c r="L43" s="3191">
        <f>L42/K42-1</f>
        <v/>
      </c>
      <c r="M43" s="3191">
        <f>M42/L42-1</f>
        <v/>
      </c>
      <c r="N43" s="3191">
        <f>N42/M42-1</f>
        <v/>
      </c>
      <c r="O43" s="3191">
        <f>O42/N42-1</f>
        <v/>
      </c>
      <c r="P43" s="3189" t="n"/>
      <c r="Q43" s="52" t="n"/>
      <c r="R43" s="168" t="n"/>
      <c r="S43" s="143" t="n"/>
      <c r="T43" s="26" t="n"/>
      <c r="U43" s="26" t="n"/>
      <c r="V43" s="26" t="n"/>
      <c r="W43" s="26" t="n"/>
      <c r="X43" s="26" t="n"/>
      <c r="Y43" s="26" t="n"/>
      <c r="Z43" s="26" t="n"/>
    </row>
    <row r="44" collapsed="1" ht="4.35" customFormat="1" customHeight="1" s="152" thickTop="1">
      <c r="A44" s="138" t="n"/>
      <c r="B44" s="145" t="n"/>
      <c r="C44" s="160" t="n"/>
      <c r="D44" s="1692" t="n"/>
      <c r="E44" s="145" t="n"/>
      <c r="F44" s="3190" t="n"/>
      <c r="G44" s="3191" t="n"/>
      <c r="H44" s="3191" t="n"/>
      <c r="I44" s="3191" t="n"/>
      <c r="J44" s="3191" t="n"/>
      <c r="K44" s="3191" t="n"/>
      <c r="L44" s="3191" t="n"/>
      <c r="M44" s="3191" t="n"/>
      <c r="N44" s="3191" t="n"/>
      <c r="O44" s="3191" t="n"/>
      <c r="P44" s="3189" t="n"/>
      <c r="S44" s="143" t="n"/>
      <c r="T44" s="26" t="n"/>
      <c r="U44" s="26" t="n"/>
      <c r="V44" s="26" t="n"/>
      <c r="W44" s="26" t="n"/>
      <c r="X44" s="26" t="n"/>
      <c r="Y44" s="26" t="n"/>
      <c r="Z44" s="26" t="n"/>
    </row>
    <row r="45" ht="14.1" customHeight="1" s="2885" thickBot="1">
      <c r="A45" s="138" t="n"/>
      <c r="B45" s="145" t="n"/>
      <c r="C45" s="228" t="n"/>
      <c r="D45" s="229" t="inlineStr">
        <is>
          <t>Net Operating Income</t>
        </is>
      </c>
      <c r="E45" s="229" t="n"/>
      <c r="F45" s="3194">
        <f>F28-F42</f>
        <v/>
      </c>
      <c r="G45" s="3194">
        <f>G28-G42</f>
        <v/>
      </c>
      <c r="H45" s="3194">
        <f>H28-H42</f>
        <v/>
      </c>
      <c r="I45" s="3194">
        <f>I28-I42</f>
        <v/>
      </c>
      <c r="J45" s="3194">
        <f>J28-J42</f>
        <v/>
      </c>
      <c r="K45" s="3194">
        <f>K28-K42</f>
        <v/>
      </c>
      <c r="L45" s="3194">
        <f>L28-L42</f>
        <v/>
      </c>
      <c r="M45" s="3194">
        <f>M28-M42</f>
        <v/>
      </c>
      <c r="N45" s="3194">
        <f>N28-N42</f>
        <v/>
      </c>
      <c r="O45" s="3194">
        <f>O28-O42</f>
        <v/>
      </c>
      <c r="P45" s="3189" t="n"/>
      <c r="Q45" s="26" t="n"/>
      <c r="S45" s="143" t="n"/>
      <c r="T45" s="26" t="n"/>
      <c r="U45" s="82" t="n"/>
      <c r="V45" s="82" t="n"/>
      <c r="W45" s="82" t="n"/>
      <c r="X45" s="82" t="n"/>
      <c r="Y45" s="82" t="n"/>
      <c r="Z45" s="82" t="n"/>
    </row>
    <row r="46" hidden="1" outlineLevel="1" ht="14.1" customFormat="1" customHeight="1" s="152" thickTop="1">
      <c r="A46" s="138" t="n"/>
      <c r="B46" s="145" t="n"/>
      <c r="C46" s="160" t="n"/>
      <c r="D46" s="1692" t="inlineStr">
        <is>
          <t>% Increase/(Decrease)</t>
        </is>
      </c>
      <c r="E46" s="145" t="n"/>
      <c r="F46" s="3190" t="n"/>
      <c r="G46" s="3191">
        <f>G45/F45-1</f>
        <v/>
      </c>
      <c r="H46" s="3191">
        <f>H45/G45-1</f>
        <v/>
      </c>
      <c r="I46" s="3191">
        <f>I45/H45-1</f>
        <v/>
      </c>
      <c r="J46" s="3191">
        <f>J45/I45-1</f>
        <v/>
      </c>
      <c r="K46" s="3191">
        <f>K45/J45-1</f>
        <v/>
      </c>
      <c r="L46" s="3191">
        <f>L45/K45-1</f>
        <v/>
      </c>
      <c r="M46" s="3191">
        <f>M45/L45-1</f>
        <v/>
      </c>
      <c r="N46" s="3191">
        <f>N45/M45-1</f>
        <v/>
      </c>
      <c r="O46" s="3191">
        <f>O45/N45-1</f>
        <v/>
      </c>
      <c r="P46" s="3189" t="n"/>
      <c r="Q46" s="26" t="n"/>
      <c r="S46" s="143" t="n"/>
      <c r="T46" s="26" t="n"/>
      <c r="U46" s="26" t="n"/>
      <c r="V46" s="26" t="n"/>
      <c r="W46" s="26" t="n"/>
      <c r="X46" s="26" t="n"/>
      <c r="Y46" s="26" t="n"/>
      <c r="Z46" s="26" t="n"/>
    </row>
    <row r="47" collapsed="1" ht="4.35" customHeight="1" s="2885" thickTop="1">
      <c r="A47" s="150" t="n"/>
      <c r="B47" s="151" t="n"/>
      <c r="C47" s="151" t="n"/>
      <c r="D47" s="149" t="n"/>
      <c r="E47" s="149" t="n"/>
      <c r="F47" s="149" t="n"/>
      <c r="G47" s="149" t="n"/>
      <c r="H47" s="149" t="n"/>
      <c r="I47" s="149" t="n"/>
      <c r="J47" s="149" t="n"/>
      <c r="K47" s="149" t="n"/>
      <c r="L47" s="149" t="n"/>
      <c r="M47" s="149" t="n"/>
      <c r="N47" s="149" t="n"/>
      <c r="O47" s="149" t="n"/>
      <c r="P47" s="151" t="n"/>
      <c r="Q47" s="26" t="n"/>
      <c r="S47" s="151" t="n"/>
      <c r="T47" s="26" t="n"/>
      <c r="U47" s="82" t="n"/>
      <c r="V47" s="82" t="n"/>
      <c r="W47" s="82" t="n"/>
      <c r="X47" s="82" t="n"/>
      <c r="Y47" s="82" t="n"/>
      <c r="Z47" s="82" t="n"/>
    </row>
    <row r="48" ht="14.1" customFormat="1" customHeight="1" s="26">
      <c r="D48" s="145" t="inlineStr">
        <is>
          <t>Leasing Costs:</t>
        </is>
      </c>
      <c r="E48" s="1696" t="n"/>
      <c r="F48" s="1696" t="n"/>
      <c r="G48" s="1696" t="n"/>
      <c r="H48" s="1696" t="n"/>
      <c r="I48" s="1696" t="n"/>
      <c r="J48" s="1696" t="n"/>
      <c r="K48" s="1696" t="n"/>
      <c r="L48" s="1696" t="n"/>
      <c r="M48" s="1696" t="n"/>
      <c r="N48" s="1696" t="n"/>
      <c r="O48" s="1696" t="n"/>
    </row>
    <row r="49" ht="14.1" customFormat="1" customHeight="1" s="26">
      <c r="D49" s="3196" t="inlineStr">
        <is>
          <t>Tenant Improvements</t>
        </is>
      </c>
      <c r="E49" s="1696" t="n"/>
      <c r="F49" s="3183">
        <f>SUMIFS('Cash flow'!C:C,'Cash flow'!$A:$A,Proforma_Con!$D49)</f>
        <v/>
      </c>
      <c r="G49" s="3183">
        <f>SUMIFS('Cash flow'!D:D,'Cash flow'!$A:$A,Proforma_Con!$D49)</f>
        <v/>
      </c>
      <c r="H49" s="3183">
        <f>SUMIFS('Cash flow'!E:E,'Cash flow'!$A:$A,Proforma_Con!$D49)</f>
        <v/>
      </c>
      <c r="I49" s="3183">
        <f>SUMIFS('Cash flow'!F:F,'Cash flow'!$A:$A,Proforma_Con!$D49)</f>
        <v/>
      </c>
      <c r="J49" s="3183">
        <f>SUMIFS('Cash flow'!G:G,'Cash flow'!$A:$A,Proforma_Con!$D49)</f>
        <v/>
      </c>
      <c r="K49" s="3183">
        <f>SUMIFS('Cash flow'!H:H,'Cash flow'!$A:$A,Proforma_Con!$D49)</f>
        <v/>
      </c>
      <c r="L49" s="3183">
        <f>SUMIFS('Cash flow'!I:I,'Cash flow'!$A:$A,Proforma_Con!$D49)</f>
        <v/>
      </c>
      <c r="M49" s="3183">
        <f>SUMIFS('Cash flow'!J:J,'Cash flow'!$A:$A,Proforma_Con!$D49)</f>
        <v/>
      </c>
      <c r="N49" s="3183">
        <f>SUMIFS('Cash flow'!K:K,'Cash flow'!$A:$A,Proforma_Con!$D49)</f>
        <v/>
      </c>
      <c r="O49" s="3183">
        <f>SUMIFS('Cash flow'!L:L,'Cash flow'!$A:$A,Proforma_Con!$D49)</f>
        <v/>
      </c>
    </row>
    <row r="50" ht="14.1" customFormat="1" customHeight="1" s="26">
      <c r="D50" s="3196" t="inlineStr">
        <is>
          <t>Leasing Commissions</t>
        </is>
      </c>
      <c r="E50" s="1696" t="n"/>
      <c r="F50" s="3183">
        <f>SUMIFS('Cash flow'!C:C,'Cash flow'!$A:$A,Proforma_Con!$D50)</f>
        <v/>
      </c>
      <c r="G50" s="3183">
        <f>SUMIFS('Cash flow'!D:D,'Cash flow'!$A:$A,Proforma_Con!$D50)</f>
        <v/>
      </c>
      <c r="H50" s="3183">
        <f>SUMIFS('Cash flow'!E:E,'Cash flow'!$A:$A,Proforma_Con!$D50)</f>
        <v/>
      </c>
      <c r="I50" s="3183">
        <f>SUMIFS('Cash flow'!F:F,'Cash flow'!$A:$A,Proforma_Con!$D50)</f>
        <v/>
      </c>
      <c r="J50" s="3183">
        <f>SUMIFS('Cash flow'!G:G,'Cash flow'!$A:$A,Proforma_Con!$D50)</f>
        <v/>
      </c>
      <c r="K50" s="3183">
        <f>SUMIFS('Cash flow'!H:H,'Cash flow'!$A:$A,Proforma_Con!$D50)</f>
        <v/>
      </c>
      <c r="L50" s="3183">
        <f>SUMIFS('Cash flow'!I:I,'Cash flow'!$A:$A,Proforma_Con!$D50)</f>
        <v/>
      </c>
      <c r="M50" s="3183">
        <f>SUMIFS('Cash flow'!J:J,'Cash flow'!$A:$A,Proforma_Con!$D50)</f>
        <v/>
      </c>
      <c r="N50" s="3183">
        <f>SUMIFS('Cash flow'!K:K,'Cash flow'!$A:$A,Proforma_Con!$D50)</f>
        <v/>
      </c>
      <c r="O50" s="3183">
        <f>SUMIFS('Cash flow'!L:L,'Cash flow'!$A:$A,Proforma_Con!$D50)</f>
        <v/>
      </c>
    </row>
    <row r="51" ht="14.1" customHeight="1" s="2885">
      <c r="A51" s="144" t="n"/>
      <c r="B51" s="244" t="n"/>
      <c r="C51" s="245" t="n"/>
      <c r="D51" s="1690" t="inlineStr">
        <is>
          <t>Total Leasing Cost</t>
        </is>
      </c>
      <c r="E51" s="250" t="n"/>
      <c r="F51" s="3185">
        <f>SUM(F49:F50)</f>
        <v/>
      </c>
      <c r="G51" s="3185">
        <f>SUM(G49:G50)</f>
        <v/>
      </c>
      <c r="H51" s="3185">
        <f>SUM(H49:H50)</f>
        <v/>
      </c>
      <c r="I51" s="3185">
        <f>SUM(I49:I50)</f>
        <v/>
      </c>
      <c r="J51" s="3185">
        <f>SUM(J49:J50)</f>
        <v/>
      </c>
      <c r="K51" s="3185">
        <f>SUM(K49:K50)</f>
        <v/>
      </c>
      <c r="L51" s="3185">
        <f>SUM(L49:L50)</f>
        <v/>
      </c>
      <c r="M51" s="3185">
        <f>SUM(M49:M50)</f>
        <v/>
      </c>
      <c r="N51" s="3185">
        <f>SUM(N49:N50)</f>
        <v/>
      </c>
      <c r="O51" s="3185">
        <f>SUM(O49:O50)</f>
        <v/>
      </c>
      <c r="P51" s="147" t="n"/>
      <c r="Q51" s="26" t="n"/>
      <c r="S51" s="143" t="n"/>
      <c r="T51" s="26" t="n"/>
      <c r="U51" s="82" t="n"/>
      <c r="V51" s="82" t="n"/>
      <c r="W51" s="82" t="n"/>
      <c r="X51" s="82" t="n"/>
      <c r="Y51" s="82" t="n"/>
      <c r="Z51" s="82" t="n"/>
    </row>
    <row r="52" ht="4.35" customFormat="1" customHeight="1" s="152">
      <c r="A52" s="138" t="n"/>
      <c r="B52" s="145" t="n"/>
      <c r="C52" s="160" t="n"/>
      <c r="D52" s="1692" t="n"/>
      <c r="E52" s="145" t="n"/>
      <c r="F52" s="3190" t="n"/>
      <c r="G52" s="3191" t="n"/>
      <c r="H52" s="3191" t="n"/>
      <c r="I52" s="3191" t="n"/>
      <c r="J52" s="3191" t="n"/>
      <c r="K52" s="3191" t="n"/>
      <c r="L52" s="3191" t="n"/>
      <c r="M52" s="3191" t="n"/>
      <c r="N52" s="3191" t="n"/>
      <c r="O52" s="3191" t="n"/>
      <c r="P52" s="3189" t="n"/>
      <c r="S52" s="143" t="n"/>
      <c r="T52" s="26" t="n"/>
      <c r="U52" s="26" t="n"/>
      <c r="V52" s="26" t="n"/>
      <c r="W52" s="26" t="n"/>
      <c r="X52" s="26" t="n"/>
      <c r="Y52" s="26" t="n"/>
      <c r="Z52" s="26" t="n"/>
    </row>
    <row r="53" ht="14.1" customFormat="1" customHeight="1" s="26">
      <c r="D53" s="145" t="inlineStr">
        <is>
          <t>Capital Expenditures:</t>
        </is>
      </c>
      <c r="E53" s="1696" t="n"/>
      <c r="F53" s="1696" t="n"/>
      <c r="G53" s="1696" t="n"/>
      <c r="H53" s="1696" t="n"/>
      <c r="I53" s="1696" t="n"/>
      <c r="J53" s="1696" t="n"/>
      <c r="K53" s="1696" t="n"/>
      <c r="L53" s="1696" t="n"/>
      <c r="M53" s="1696" t="n"/>
      <c r="N53" s="1696" t="n"/>
      <c r="O53" s="1696" t="n"/>
    </row>
    <row r="54" ht="14.1" customFormat="1" customHeight="1" s="26">
      <c r="D54" s="3196" t="inlineStr">
        <is>
          <t>Capital Reserves</t>
        </is>
      </c>
      <c r="E54" s="1696" t="n"/>
      <c r="F54" s="3183">
        <f>SUMIFS('Cash flow'!C:C,'Cash flow'!$A:$A,Proforma_Con!$D54)</f>
        <v/>
      </c>
      <c r="G54" s="3183">
        <f>SUMIFS('Cash flow'!D:D,'Cash flow'!$A:$A,Proforma_Con!$D54)</f>
        <v/>
      </c>
      <c r="H54" s="3183">
        <f>SUMIFS('Cash flow'!E:E,'Cash flow'!$A:$A,Proforma_Con!$D54)</f>
        <v/>
      </c>
      <c r="I54" s="3183">
        <f>SUMIFS('Cash flow'!F:F,'Cash flow'!$A:$A,Proforma_Con!$D54)</f>
        <v/>
      </c>
      <c r="J54" s="3183">
        <f>SUMIFS('Cash flow'!G:G,'Cash flow'!$A:$A,Proforma_Con!$D54)</f>
        <v/>
      </c>
      <c r="K54" s="3183">
        <f>SUMIFS('Cash flow'!H:H,'Cash flow'!$A:$A,Proforma_Con!$D54)</f>
        <v/>
      </c>
      <c r="L54" s="3183">
        <f>SUMIFS('Cash flow'!I:I,'Cash flow'!$A:$A,Proforma_Con!$D54)</f>
        <v/>
      </c>
      <c r="M54" s="3183">
        <f>SUMIFS('Cash flow'!J:J,'Cash flow'!$A:$A,Proforma_Con!$D54)</f>
        <v/>
      </c>
      <c r="N54" s="3183">
        <f>SUMIFS('Cash flow'!K:K,'Cash flow'!$A:$A,Proforma_Con!$D54)</f>
        <v/>
      </c>
      <c r="O54" s="3183">
        <f>SUMIFS('Cash flow'!L:L,'Cash flow'!$A:$A,Proforma_Con!$D54)</f>
        <v/>
      </c>
    </row>
    <row r="55" hidden="1" outlineLevel="1" ht="14.1" customFormat="1" customHeight="1" s="26">
      <c r="D55" s="3196" t="inlineStr">
        <is>
          <t>Capital Improvements</t>
        </is>
      </c>
      <c r="E55" s="1696" t="n"/>
      <c r="F55" s="3183">
        <f>SUMIFS('Cash flow'!C:C,'Cash flow'!$A:$A,Proforma_Con!$D55)</f>
        <v/>
      </c>
      <c r="G55" s="3183">
        <f>SUMIFS('Cash flow'!D:D,'Cash flow'!$A:$A,Proforma_Con!$D55)</f>
        <v/>
      </c>
      <c r="H55" s="3183">
        <f>SUMIFS('Cash flow'!E:E,'Cash flow'!$A:$A,Proforma_Con!$D55)</f>
        <v/>
      </c>
      <c r="I55" s="3183">
        <f>SUMIFS('Cash flow'!F:F,'Cash flow'!$A:$A,Proforma_Con!$D55)</f>
        <v/>
      </c>
      <c r="J55" s="3183">
        <f>SUMIFS('Cash flow'!G:G,'Cash flow'!$A:$A,Proforma_Con!$D55)</f>
        <v/>
      </c>
      <c r="K55" s="3183">
        <f>SUMIFS('Cash flow'!H:H,'Cash flow'!$A:$A,Proforma_Con!$D55)</f>
        <v/>
      </c>
      <c r="L55" s="3183">
        <f>SUMIFS('Cash flow'!I:I,'Cash flow'!$A:$A,Proforma_Con!$D55)</f>
        <v/>
      </c>
      <c r="M55" s="3183">
        <f>SUMIFS('Cash flow'!J:J,'Cash flow'!$A:$A,Proforma_Con!$D55)</f>
        <v/>
      </c>
      <c r="N55" s="3183">
        <f>SUMIFS('Cash flow'!K:K,'Cash flow'!$A:$A,Proforma_Con!$D55)</f>
        <v/>
      </c>
      <c r="O55" s="3183">
        <f>SUMIFS('Cash flow'!L:L,'Cash flow'!$A:$A,Proforma_Con!$D55)</f>
        <v/>
      </c>
    </row>
    <row r="56" collapsed="1" ht="14.1" customHeight="1" s="2885">
      <c r="A56" s="144" t="n"/>
      <c r="B56" s="244" t="n"/>
      <c r="C56" s="245" t="n"/>
      <c r="D56" s="1690" t="inlineStr">
        <is>
          <t>Total Capital Expenditures</t>
        </is>
      </c>
      <c r="E56" s="250" t="n"/>
      <c r="F56" s="3185">
        <f>SUM(F54:F55)</f>
        <v/>
      </c>
      <c r="G56" s="3185">
        <f>SUM(G54:G55)</f>
        <v/>
      </c>
      <c r="H56" s="3185">
        <f>SUM(H54:H55)</f>
        <v/>
      </c>
      <c r="I56" s="3185">
        <f>SUM(I54:I55)</f>
        <v/>
      </c>
      <c r="J56" s="3185">
        <f>SUM(J54:J55)</f>
        <v/>
      </c>
      <c r="K56" s="3185">
        <f>SUM(K54:K55)</f>
        <v/>
      </c>
      <c r="L56" s="3185">
        <f>SUM(L54:L55)</f>
        <v/>
      </c>
      <c r="M56" s="3185">
        <f>SUM(M54:M55)</f>
        <v/>
      </c>
      <c r="N56" s="3185">
        <f>SUM(N54:N55)</f>
        <v/>
      </c>
      <c r="O56" s="3185">
        <f>SUM(O54:O55)</f>
        <v/>
      </c>
      <c r="P56" s="147" t="n"/>
      <c r="Q56" s="26" t="n"/>
      <c r="S56" s="143" t="n"/>
      <c r="T56" s="26" t="n"/>
      <c r="U56" s="82" t="n"/>
      <c r="V56" s="82" t="n"/>
      <c r="W56" s="82" t="n"/>
      <c r="X56" s="82" t="n"/>
      <c r="Y56" s="82" t="n"/>
      <c r="Z56" s="82" t="n"/>
    </row>
    <row r="57" ht="4.35" customFormat="1" customHeight="1" s="152">
      <c r="A57" s="138" t="n"/>
      <c r="B57" s="145" t="n"/>
      <c r="C57" s="160" t="n"/>
      <c r="D57" s="1692" t="n"/>
      <c r="E57" s="145" t="n"/>
      <c r="F57" s="3190" t="n"/>
      <c r="G57" s="3191" t="n"/>
      <c r="H57" s="3191" t="n"/>
      <c r="I57" s="3191" t="n"/>
      <c r="J57" s="3191" t="n"/>
      <c r="K57" s="3191" t="n"/>
      <c r="L57" s="3191" t="n"/>
      <c r="M57" s="3191" t="n"/>
      <c r="N57" s="3191" t="n"/>
      <c r="O57" s="3191" t="n"/>
      <c r="P57" s="3189" t="n"/>
      <c r="S57" s="143" t="n"/>
      <c r="T57" s="26" t="n"/>
      <c r="U57" s="26" t="n"/>
      <c r="V57" s="26" t="n"/>
      <c r="W57" s="26" t="n"/>
      <c r="X57" s="26" t="n"/>
      <c r="Y57" s="26" t="n"/>
      <c r="Z57" s="26" t="n"/>
    </row>
    <row r="58" ht="14.1" customHeight="1" s="2885" thickBot="1">
      <c r="A58" s="138" t="n"/>
      <c r="B58" s="145" t="n"/>
      <c r="C58" s="226" t="n"/>
      <c r="D58" s="227" t="inlineStr">
        <is>
          <t>Total Leasing and Capital Cost</t>
        </is>
      </c>
      <c r="E58" s="227" t="n"/>
      <c r="F58" s="3188">
        <f>F51+F56</f>
        <v/>
      </c>
      <c r="G58" s="3188">
        <f>G51+G56</f>
        <v/>
      </c>
      <c r="H58" s="3188">
        <f>H51+H56</f>
        <v/>
      </c>
      <c r="I58" s="3188">
        <f>I51+I56</f>
        <v/>
      </c>
      <c r="J58" s="3188">
        <f>J51+J56</f>
        <v/>
      </c>
      <c r="K58" s="3188">
        <f>K51+K56</f>
        <v/>
      </c>
      <c r="L58" s="3188">
        <f>L51+L56</f>
        <v/>
      </c>
      <c r="M58" s="3188">
        <f>M51+M56</f>
        <v/>
      </c>
      <c r="N58" s="3188">
        <f>N51+N56</f>
        <v/>
      </c>
      <c r="O58" s="3188">
        <f>O51+O56</f>
        <v/>
      </c>
      <c r="P58" s="3189" t="n"/>
      <c r="Q58" s="26" t="n"/>
      <c r="S58" s="143" t="n"/>
      <c r="T58" s="26" t="n"/>
      <c r="U58" s="82" t="n"/>
      <c r="V58" s="82" t="n"/>
      <c r="W58" s="82" t="n"/>
      <c r="X58" s="82" t="n"/>
      <c r="Y58" s="82" t="n"/>
      <c r="Z58" s="82" t="n"/>
    </row>
    <row r="59" hidden="1" outlineLevel="1" ht="14.1" customHeight="1" s="2885" thickTop="1">
      <c r="A59" s="138" t="n"/>
      <c r="B59" s="145" t="n"/>
      <c r="C59" s="160" t="n"/>
      <c r="D59" s="1692" t="inlineStr">
        <is>
          <t>% Increase/(Decrease)</t>
        </is>
      </c>
      <c r="E59" s="145" t="n"/>
      <c r="F59" s="3190" t="n"/>
      <c r="G59" s="3191">
        <f>G58/F58-1</f>
        <v/>
      </c>
      <c r="H59" s="3191">
        <f>H58/G58-1</f>
        <v/>
      </c>
      <c r="I59" s="3191">
        <f>I58/H58-1</f>
        <v/>
      </c>
      <c r="J59" s="3191">
        <f>J58/I58-1</f>
        <v/>
      </c>
      <c r="K59" s="3191">
        <f>K58/J58-1</f>
        <v/>
      </c>
      <c r="L59" s="3191">
        <f>L58/K58-1</f>
        <v/>
      </c>
      <c r="M59" s="3191">
        <f>M58/L58-1</f>
        <v/>
      </c>
      <c r="N59" s="3191">
        <f>N58/M58-1</f>
        <v/>
      </c>
      <c r="O59" s="3191">
        <f>O58/N58-1</f>
        <v/>
      </c>
      <c r="P59" s="3189" t="n"/>
      <c r="Q59" s="26" t="n"/>
      <c r="S59" s="143" t="n"/>
      <c r="T59" s="26" t="n"/>
      <c r="U59" s="26" t="n"/>
      <c r="V59" s="26" t="n"/>
      <c r="W59" s="26" t="n"/>
      <c r="X59" s="26" t="n"/>
      <c r="Y59" s="26" t="n"/>
      <c r="Z59" s="26" t="n"/>
    </row>
    <row r="60" collapsed="1" ht="4.35" customFormat="1" customHeight="1" s="152" thickTop="1">
      <c r="A60" s="138" t="n"/>
      <c r="B60" s="145" t="n"/>
      <c r="C60" s="160" t="n"/>
      <c r="D60" s="1692" t="n"/>
      <c r="E60" s="145" t="n"/>
      <c r="F60" s="3190" t="n"/>
      <c r="G60" s="3191" t="n"/>
      <c r="H60" s="3191" t="n"/>
      <c r="I60" s="3191" t="n"/>
      <c r="J60" s="3191" t="n"/>
      <c r="K60" s="3191" t="n"/>
      <c r="L60" s="3191" t="n"/>
      <c r="M60" s="3191" t="n"/>
      <c r="N60" s="3191" t="n"/>
      <c r="O60" s="3191" t="n"/>
      <c r="P60" s="3189" t="n"/>
      <c r="S60" s="143" t="n"/>
      <c r="T60" s="26" t="n"/>
      <c r="U60" s="26" t="n"/>
      <c r="V60" s="26" t="n"/>
      <c r="W60" s="26" t="n"/>
      <c r="X60" s="26" t="n"/>
      <c r="Y60" s="26" t="n"/>
      <c r="Z60" s="26" t="n"/>
    </row>
    <row r="61" ht="14.1" customHeight="1" s="2885" thickBot="1">
      <c r="A61" s="138" t="n"/>
      <c r="B61" s="145" t="n"/>
      <c r="C61" s="228" t="n"/>
      <c r="D61" s="229" t="inlineStr">
        <is>
          <t>Net Income</t>
        </is>
      </c>
      <c r="E61" s="229" t="n"/>
      <c r="F61" s="3194">
        <f>F45-F58</f>
        <v/>
      </c>
      <c r="G61" s="3194">
        <f>G45-G58</f>
        <v/>
      </c>
      <c r="H61" s="3194">
        <f>H45-H58</f>
        <v/>
      </c>
      <c r="I61" s="3194">
        <f>I45-I58</f>
        <v/>
      </c>
      <c r="J61" s="3194">
        <f>J45-J58</f>
        <v/>
      </c>
      <c r="K61" s="3194">
        <f>K45-K58</f>
        <v/>
      </c>
      <c r="L61" s="3194">
        <f>L45-L58</f>
        <v/>
      </c>
      <c r="M61" s="3194">
        <f>M45-M58</f>
        <v/>
      </c>
      <c r="N61" s="3194">
        <f>N45-N58</f>
        <v/>
      </c>
      <c r="O61" s="3194">
        <f>O45-O58</f>
        <v/>
      </c>
      <c r="P61" s="3189" t="n"/>
      <c r="Q61" s="26" t="n"/>
      <c r="S61" s="143" t="n"/>
      <c r="T61" s="26" t="n"/>
      <c r="U61" s="82" t="n"/>
      <c r="V61" s="82" t="n"/>
      <c r="W61" s="82" t="n"/>
      <c r="X61" s="82" t="n"/>
      <c r="Y61" s="82" t="n"/>
      <c r="Z61" s="82" t="n"/>
    </row>
    <row r="62" hidden="1" outlineLevel="1" ht="14.1" customHeight="1" s="2885" thickTop="1">
      <c r="A62" s="138" t="n"/>
      <c r="B62" s="145" t="n"/>
      <c r="C62" s="160" t="n"/>
      <c r="D62" s="167" t="inlineStr">
        <is>
          <t>% Increase/(Decrease)</t>
        </is>
      </c>
      <c r="E62" s="145" t="n"/>
      <c r="F62" s="3197" t="n"/>
      <c r="G62" s="3198">
        <f>G61/F61-1</f>
        <v/>
      </c>
      <c r="H62" s="3198">
        <f>H61/G61-1</f>
        <v/>
      </c>
      <c r="I62" s="3198">
        <f>I61/H61-1</f>
        <v/>
      </c>
      <c r="J62" s="3198">
        <f>J61/I61-1</f>
        <v/>
      </c>
      <c r="K62" s="3198">
        <f>K61/J61-1</f>
        <v/>
      </c>
      <c r="L62" s="3198">
        <f>L61/K61-1</f>
        <v/>
      </c>
      <c r="M62" s="3198">
        <f>M61/L61-1</f>
        <v/>
      </c>
      <c r="N62" s="3198">
        <f>N61/M61-1</f>
        <v/>
      </c>
      <c r="O62" s="3198">
        <f>O61/N61-1</f>
        <v/>
      </c>
      <c r="P62" s="3189" t="n"/>
      <c r="Q62" s="26" t="n"/>
      <c r="S62" s="143" t="n"/>
      <c r="T62" s="26" t="n"/>
      <c r="U62" s="26" t="n"/>
      <c r="V62" s="26" t="n"/>
      <c r="W62" s="26" t="n"/>
      <c r="X62" s="26" t="n"/>
      <c r="Y62" s="26" t="n"/>
      <c r="Z62" s="26" t="n"/>
    </row>
    <row r="63" hidden="1" outlineLevel="1" collapsed="1" ht="4.35" customHeight="1" s="2885">
      <c r="A63" s="138" t="n"/>
      <c r="B63" s="145" t="n"/>
      <c r="C63" s="160" t="n"/>
      <c r="D63" s="167" t="n"/>
      <c r="E63" s="145" t="n"/>
      <c r="F63" s="3197" t="n"/>
      <c r="G63" s="3198" t="n"/>
      <c r="H63" s="3198" t="n"/>
      <c r="I63" s="3198" t="n"/>
      <c r="J63" s="3198" t="n"/>
      <c r="K63" s="3198" t="n"/>
      <c r="L63" s="3198" t="n"/>
      <c r="M63" s="3198" t="n"/>
      <c r="N63" s="3198" t="n"/>
      <c r="O63" s="3198" t="n"/>
      <c r="P63" s="3189" t="n"/>
      <c r="Q63" s="26" t="n"/>
      <c r="S63" s="143" t="n"/>
      <c r="T63" s="26" t="n"/>
      <c r="U63" s="26" t="n"/>
      <c r="V63" s="26" t="n"/>
      <c r="W63" s="26" t="n"/>
      <c r="X63" s="26" t="n"/>
      <c r="Y63" s="26" t="n"/>
      <c r="Z63" s="26" t="n"/>
    </row>
    <row r="64" hidden="1" outlineLevel="1" ht="14.1" customFormat="1" customHeight="1" s="1142">
      <c r="A64" s="26" t="n"/>
      <c r="B64" s="26" t="n"/>
      <c r="C64" s="26" t="n"/>
      <c r="D64" s="160" t="inlineStr">
        <is>
          <t>Debt Service:</t>
        </is>
      </c>
      <c r="E64" s="26"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t="n"/>
    </row>
    <row r="65" hidden="1" outlineLevel="1" ht="14.1" customFormat="1" customHeight="1" s="1142">
      <c r="A65" s="26" t="n"/>
      <c r="B65" s="26" t="n"/>
      <c r="C65" s="26" t="n"/>
      <c r="D65" s="3199" t="inlineStr">
        <is>
          <t>Interest</t>
        </is>
      </c>
      <c r="E65" s="26" t="n"/>
      <c r="F65" s="3200">
        <f>INDEX('Loan Calculation'!$M$16:$M$375,MATCH(Proforma_Con!F$5,'Loan Calculation'!$B$16:$B$375,0))</f>
        <v/>
      </c>
      <c r="G65" s="3200">
        <f>INDEX('Loan Calculation'!$M$16:$M$375,MATCH(Proforma_Con!G$5,'Loan Calculation'!$B$16:$B$375,0))</f>
        <v/>
      </c>
      <c r="H65" s="3200">
        <f>INDEX('Loan Calculation'!$M$16:$M$375,MATCH(Proforma_Con!H$5,'Loan Calculation'!$B$16:$B$375,0))</f>
        <v/>
      </c>
      <c r="I65" s="3200">
        <f>INDEX('Loan Calculation'!$M$16:$M$375,MATCH(Proforma_Con!I$5,'Loan Calculation'!$B$16:$B$375,0))</f>
        <v/>
      </c>
      <c r="J65" s="3200">
        <f>INDEX('Loan Calculation'!$M$16:$M$375,MATCH(Proforma_Con!J$5,'Loan Calculation'!$B$16:$B$375,0))</f>
        <v/>
      </c>
      <c r="K65" s="3200">
        <f>INDEX('Loan Calculation'!$M$16:$M$375,MATCH(Proforma_Con!K$5,'Loan Calculation'!$B$16:$B$375,0))</f>
        <v/>
      </c>
      <c r="L65" s="3200">
        <f>INDEX('Loan Calculation'!$M$16:$M$375,MATCH(Proforma_Con!L$5,'Loan Calculation'!$B$16:$B$375,0))</f>
        <v/>
      </c>
      <c r="M65" s="3200">
        <f>INDEX('Loan Calculation'!$M$16:$M$375,MATCH(Proforma_Con!M$5,'Loan Calculation'!$B$16:$B$375,0))</f>
        <v/>
      </c>
      <c r="N65" s="3200">
        <f>INDEX('Loan Calculation'!$M$16:$M$375,MATCH(Proforma_Con!N$5,'Loan Calculation'!$B$16:$B$375,0))</f>
        <v/>
      </c>
      <c r="O65" s="3200">
        <f>INDEX('Loan Calculation'!$M$16:$M$375,MATCH(Proforma_Con!O$5,'Loan Calculation'!$B$16:$B$375,0))</f>
        <v/>
      </c>
      <c r="P65" s="26" t="n"/>
      <c r="Q65" s="26" t="n"/>
      <c r="R65" s="26" t="n"/>
      <c r="S65" s="26" t="n"/>
      <c r="T65" s="26" t="n"/>
      <c r="U65" s="26" t="n"/>
      <c r="V65" s="26" t="n"/>
      <c r="W65" s="26" t="n"/>
      <c r="X65" s="26" t="n"/>
      <c r="Y65" s="26" t="n"/>
      <c r="Z65" s="26" t="n"/>
    </row>
    <row r="66" hidden="1" outlineLevel="1" ht="14.1" customFormat="1" customHeight="1" s="1142">
      <c r="A66" s="26" t="n"/>
      <c r="B66" s="26" t="n"/>
      <c r="C66" s="26" t="n"/>
      <c r="D66" s="3199" t="inlineStr">
        <is>
          <t>Principal</t>
        </is>
      </c>
      <c r="E66" s="26" t="n"/>
      <c r="F66" s="3200">
        <f>INDEX('Loan Calculation'!$L$16:$L$375,MATCH(Proforma_Con!F$5,'Loan Calculation'!$B$16:$B$375,0))</f>
        <v/>
      </c>
      <c r="G66" s="3200">
        <f>INDEX('Loan Calculation'!$L$16:$L$375,MATCH(Proforma_Con!G$5,'Loan Calculation'!$B$16:$B$375,0))</f>
        <v/>
      </c>
      <c r="H66" s="3200">
        <f>INDEX('Loan Calculation'!$L$16:$L$375,MATCH(Proforma_Con!H$5,'Loan Calculation'!$B$16:$B$375,0))</f>
        <v/>
      </c>
      <c r="I66" s="3200">
        <f>INDEX('Loan Calculation'!$L$16:$L$375,MATCH(Proforma_Con!I$5,'Loan Calculation'!$B$16:$B$375,0))</f>
        <v/>
      </c>
      <c r="J66" s="3200">
        <f>INDEX('Loan Calculation'!$L$16:$L$375,MATCH(Proforma_Con!J$5,'Loan Calculation'!$B$16:$B$375,0))</f>
        <v/>
      </c>
      <c r="K66" s="3200">
        <f>INDEX('Loan Calculation'!$L$16:$L$375,MATCH(Proforma_Con!K$5,'Loan Calculation'!$B$16:$B$375,0))</f>
        <v/>
      </c>
      <c r="L66" s="3200">
        <f>INDEX('Loan Calculation'!$L$16:$L$375,MATCH(Proforma_Con!L$5,'Loan Calculation'!$B$16:$B$375,0))</f>
        <v/>
      </c>
      <c r="M66" s="3200">
        <f>INDEX('Loan Calculation'!$L$16:$L$375,MATCH(Proforma_Con!M$5,'Loan Calculation'!$B$16:$B$375,0))</f>
        <v/>
      </c>
      <c r="N66" s="3200">
        <f>INDEX('Loan Calculation'!$L$16:$L$375,MATCH(Proforma_Con!N$5,'Loan Calculation'!$B$16:$B$375,0))</f>
        <v/>
      </c>
      <c r="O66" s="3200">
        <f>INDEX('Loan Calculation'!$L$16:$L$375,MATCH(Proforma_Con!O$5,'Loan Calculation'!$B$16:$B$375,0))</f>
        <v/>
      </c>
      <c r="P66" s="26" t="n"/>
      <c r="Q66" s="26" t="n"/>
      <c r="R66" s="26" t="n"/>
      <c r="S66" s="26" t="n"/>
      <c r="T66" s="26" t="n"/>
      <c r="U66" s="26" t="n"/>
      <c r="V66" s="26" t="n"/>
      <c r="W66" s="26" t="n"/>
      <c r="X66" s="26" t="n"/>
      <c r="Y66" s="26" t="n"/>
      <c r="Z66" s="26" t="n"/>
    </row>
    <row r="67" hidden="1" outlineLevel="1" ht="14.1" customHeight="1" s="2885">
      <c r="A67" s="144" t="n"/>
      <c r="B67" s="244" t="n"/>
      <c r="C67" s="245" t="n"/>
      <c r="D67" s="249" t="inlineStr">
        <is>
          <t>Total Debt Service</t>
        </is>
      </c>
      <c r="E67" s="250" t="n"/>
      <c r="F67" s="3201">
        <f>SUM(F65:F66)</f>
        <v/>
      </c>
      <c r="G67" s="3201">
        <f>SUM(G65:G66)</f>
        <v/>
      </c>
      <c r="H67" s="3201">
        <f>SUM(H65:H66)</f>
        <v/>
      </c>
      <c r="I67" s="3201">
        <f>SUM(I65:I66)</f>
        <v/>
      </c>
      <c r="J67" s="3201">
        <f>SUM(J65:J66)</f>
        <v/>
      </c>
      <c r="K67" s="3201">
        <f>SUM(K65:K66)</f>
        <v/>
      </c>
      <c r="L67" s="3201">
        <f>SUM(L65:L66)</f>
        <v/>
      </c>
      <c r="M67" s="3201">
        <f>SUM(M65:M66)</f>
        <v/>
      </c>
      <c r="N67" s="3201">
        <f>SUM(N65:N66)</f>
        <v/>
      </c>
      <c r="O67" s="3201">
        <f>SUM(O65:O66)</f>
        <v/>
      </c>
      <c r="P67" s="147" t="n"/>
      <c r="Q67" s="26" t="n"/>
      <c r="S67" s="143" t="n"/>
      <c r="T67" s="26" t="n"/>
      <c r="U67" s="82" t="n"/>
      <c r="V67" s="82" t="n"/>
      <c r="W67" s="82" t="n"/>
      <c r="X67" s="82" t="n"/>
      <c r="Y67" s="82" t="n"/>
      <c r="Z67" s="82" t="n"/>
    </row>
    <row r="68" hidden="1" outlineLevel="1" collapsed="1" ht="4.35" customHeight="1" s="2885">
      <c r="A68" s="138" t="n"/>
      <c r="B68" s="145" t="n"/>
      <c r="C68" s="160" t="n"/>
      <c r="D68" s="167" t="n"/>
      <c r="E68" s="145" t="n"/>
      <c r="F68" s="3197" t="n"/>
      <c r="G68" s="3198" t="n"/>
      <c r="H68" s="3198" t="n"/>
      <c r="I68" s="3198" t="n"/>
      <c r="J68" s="3198" t="n"/>
      <c r="K68" s="3198" t="n"/>
      <c r="L68" s="3198" t="n"/>
      <c r="M68" s="3198" t="n"/>
      <c r="N68" s="3198" t="n"/>
      <c r="O68" s="3198" t="n"/>
      <c r="P68" s="3189" t="n"/>
      <c r="Q68" s="26" t="n"/>
      <c r="S68" s="143" t="n"/>
      <c r="T68" s="26" t="n"/>
      <c r="U68" s="26" t="n"/>
      <c r="V68" s="26" t="n"/>
      <c r="W68" s="26" t="n"/>
      <c r="X68" s="26" t="n"/>
      <c r="Y68" s="26" t="n"/>
      <c r="Z68" s="26" t="n"/>
    </row>
    <row r="69" hidden="1" outlineLevel="1" ht="14.1" customHeight="1" s="2885" thickBot="1">
      <c r="A69" s="138" t="n"/>
      <c r="B69" s="145" t="n"/>
      <c r="C69" s="228" t="n"/>
      <c r="D69" s="228" t="inlineStr">
        <is>
          <t>Cash Flow After Debt Service</t>
        </is>
      </c>
      <c r="E69" s="229" t="n"/>
      <c r="F69" s="3202">
        <f>F61-F67</f>
        <v/>
      </c>
      <c r="G69" s="3202">
        <f>G61-G67</f>
        <v/>
      </c>
      <c r="H69" s="3202">
        <f>H61-H67</f>
        <v/>
      </c>
      <c r="I69" s="3202">
        <f>I61-I67</f>
        <v/>
      </c>
      <c r="J69" s="3202">
        <f>J61-J67</f>
        <v/>
      </c>
      <c r="K69" s="3202">
        <f>K61-K67</f>
        <v/>
      </c>
      <c r="L69" s="3202">
        <f>L61-L67</f>
        <v/>
      </c>
      <c r="M69" s="3202">
        <f>M61-M67</f>
        <v/>
      </c>
      <c r="N69" s="3202">
        <f>N61-N67</f>
        <v/>
      </c>
      <c r="O69" s="3202">
        <f>O61-O67</f>
        <v/>
      </c>
      <c r="P69" s="3189" t="n"/>
      <c r="Q69" s="26" t="n"/>
      <c r="S69" s="143" t="n"/>
      <c r="T69" s="26" t="n"/>
      <c r="U69" s="82" t="n"/>
      <c r="V69" s="82" t="n"/>
      <c r="W69" s="82" t="n"/>
      <c r="X69" s="82" t="n"/>
      <c r="Y69" s="82" t="n"/>
      <c r="Z69" s="82" t="n"/>
    </row>
    <row r="70" collapsed="1" ht="14.1" customHeight="1" s="2885" thickTop="1">
      <c r="A70" s="138" t="n"/>
      <c r="B70" s="145" t="n"/>
      <c r="C70" s="160" t="n"/>
      <c r="D70" s="1731" t="inlineStr">
        <is>
          <t>[1] All expenses except for Management Fee, Insurance are based on 2024 Budget increased by 3.0%.</t>
        </is>
      </c>
      <c r="E70" s="145" t="n"/>
      <c r="F70" s="3197" t="n"/>
      <c r="G70" s="3197" t="n"/>
      <c r="H70" s="3197" t="n"/>
      <c r="I70" s="3197" t="n"/>
      <c r="J70" s="3197" t="n"/>
      <c r="K70" s="3197" t="n"/>
      <c r="L70" s="3197" t="n"/>
      <c r="M70" s="3197" t="n"/>
      <c r="N70" s="3197" t="n"/>
      <c r="O70" s="3197" t="n"/>
      <c r="P70" s="3189" t="n"/>
      <c r="Q70" s="26" t="n"/>
      <c r="S70" s="143" t="n"/>
      <c r="T70" s="26" t="n"/>
      <c r="U70" s="82" t="n"/>
      <c r="V70" s="82" t="n"/>
      <c r="W70" s="82" t="n"/>
      <c r="X70" s="82" t="n"/>
      <c r="Y70" s="82" t="n"/>
      <c r="Z70" s="82" t="n"/>
    </row>
    <row r="71" ht="14.1" customHeight="1" s="2885">
      <c r="A71" s="138" t="n"/>
      <c r="B71" s="145" t="n"/>
      <c r="C71" s="160" t="n"/>
      <c r="D71" s="1731" t="inlineStr">
        <is>
          <t>[2] Management Fee is 3% of EGR</t>
        </is>
      </c>
      <c r="E71" s="145" t="n"/>
      <c r="F71" s="3197" t="n"/>
      <c r="G71" s="3197" t="n"/>
      <c r="H71" s="3197" t="n"/>
      <c r="I71" s="3197" t="n"/>
      <c r="J71" s="3197" t="n"/>
      <c r="K71" s="3197" t="n"/>
      <c r="L71" s="3197" t="n"/>
      <c r="M71" s="3197" t="n"/>
      <c r="N71" s="3197" t="n"/>
      <c r="O71" s="3197" t="n"/>
      <c r="P71" s="3189" t="n"/>
      <c r="Q71" s="26" t="n"/>
      <c r="S71" s="143" t="n"/>
      <c r="T71" s="26" t="n"/>
      <c r="U71" s="82" t="n"/>
      <c r="V71" s="82" t="n"/>
      <c r="W71" s="82" t="n"/>
      <c r="X71" s="82" t="n"/>
      <c r="Y71" s="82" t="n"/>
      <c r="Z71" s="82" t="n"/>
    </row>
    <row r="72" ht="14.1" customHeight="1" s="2885">
      <c r="A72" s="138" t="n"/>
      <c r="B72" s="145" t="n"/>
      <c r="C72" s="160" t="n"/>
      <c r="D72" s="1731" t="inlineStr">
        <is>
          <t>[3] $250,000 insurance is estimated market rate.</t>
        </is>
      </c>
      <c r="E72" s="145" t="n"/>
      <c r="F72" s="3197" t="n"/>
      <c r="G72" s="3197" t="n"/>
      <c r="H72" s="3197" t="n"/>
      <c r="I72" s="3197" t="n"/>
      <c r="J72" s="3197" t="n"/>
      <c r="K72" s="3197" t="n"/>
      <c r="L72" s="3197" t="n"/>
      <c r="M72" s="3197" t="n"/>
      <c r="N72" s="3197" t="n"/>
      <c r="O72" s="3197" t="n"/>
      <c r="P72" s="3189" t="n"/>
      <c r="Q72" s="26" t="n"/>
      <c r="S72" s="143" t="n"/>
      <c r="T72" s="26" t="n"/>
      <c r="U72" s="82" t="n"/>
      <c r="V72" s="82" t="n"/>
      <c r="W72" s="82" t="n"/>
      <c r="X72" s="82" t="n"/>
      <c r="Y72" s="82" t="n"/>
      <c r="Z72" s="82" t="n"/>
    </row>
    <row r="73" ht="4.35" customFormat="1" customHeight="1" s="152">
      <c r="A73" s="138" t="n"/>
      <c r="B73" s="145" t="n"/>
      <c r="C73" s="160" t="n"/>
      <c r="D73" s="167" t="n"/>
      <c r="E73" s="145" t="n"/>
      <c r="F73" s="3197" t="n"/>
      <c r="G73" s="3198" t="n"/>
      <c r="H73" s="3198" t="n"/>
      <c r="I73" s="3198" t="n"/>
      <c r="J73" s="3198" t="n"/>
      <c r="K73" s="3198" t="n"/>
      <c r="L73" s="3198" t="n"/>
      <c r="M73" s="3198" t="n"/>
      <c r="N73" s="3198" t="n"/>
      <c r="O73" s="3198" t="n"/>
      <c r="P73" s="3189" t="n"/>
      <c r="S73" s="143" t="n"/>
      <c r="T73" s="26" t="n"/>
      <c r="U73" s="26" t="n"/>
      <c r="V73" s="26" t="n"/>
      <c r="W73" s="26" t="n"/>
      <c r="X73" s="26" t="n"/>
      <c r="Y73" s="26" t="n"/>
      <c r="Z73" s="26" t="n"/>
    </row>
    <row r="74" ht="14.25" customFormat="1" customHeight="1" s="927">
      <c r="B74" s="1020" t="n"/>
      <c r="C74" s="1020" t="n"/>
      <c r="D74" s="1020" t="n"/>
      <c r="E74" s="1020" t="n"/>
      <c r="F74" s="3203">
        <f>ROUND(F45,-2)=ROUND('Cash flow'!C43,-2)</f>
        <v/>
      </c>
      <c r="G74" s="3203">
        <f>ROUND(G45,-2)=ROUND('Cash flow'!D43,-2)</f>
        <v/>
      </c>
      <c r="H74" s="3203">
        <f>ROUND(H45,-2)=ROUND('Cash flow'!E43,-2)</f>
        <v/>
      </c>
      <c r="I74" s="3203">
        <f>ROUND(I45,-2)=ROUND('Cash flow'!F43,-2)</f>
        <v/>
      </c>
      <c r="J74" s="3203">
        <f>ROUND(J45,-2)=ROUND('Cash flow'!G43,-2)</f>
        <v/>
      </c>
      <c r="K74" s="3203">
        <f>ROUND(K45,-2)=ROUND('Cash flow'!H43,-2)</f>
        <v/>
      </c>
      <c r="L74" s="3203">
        <f>ROUND(L45,-2)=ROUND('Cash flow'!I43,-2)</f>
        <v/>
      </c>
      <c r="M74" s="3203">
        <f>ROUND(M45,-2)=ROUND('Cash flow'!J43,-2)</f>
        <v/>
      </c>
      <c r="N74" s="3203">
        <f>ROUND(N45,-2)=ROUND('Cash flow'!K43,-2)</f>
        <v/>
      </c>
      <c r="O74" s="3203">
        <f>ROUND(O45,-2)=ROUND('Cash flow'!L43,-2)</f>
        <v/>
      </c>
      <c r="P74" s="1020" t="n"/>
      <c r="Q74" s="1020" t="n"/>
      <c r="S74" s="1020" t="n"/>
      <c r="T74" s="1020" t="n"/>
      <c r="U74" s="1020" t="n"/>
      <c r="V74" s="1020" t="n"/>
      <c r="W74" s="1020" t="n"/>
      <c r="X74" s="1020" t="n"/>
      <c r="Y74" s="1020" t="n"/>
      <c r="Z74" s="1020" t="n"/>
    </row>
    <row r="75" ht="14.25" customFormat="1" customHeight="1" s="927">
      <c r="B75" s="1020" t="n"/>
      <c r="C75" s="1020" t="n"/>
      <c r="D75" s="1020" t="n"/>
      <c r="E75" s="1020" t="n"/>
      <c r="F75" s="3203">
        <f>ROUND(F61,-2)=ROUND('Cash flow'!C56,-2)</f>
        <v/>
      </c>
      <c r="G75" s="3203">
        <f>ROUND(G61,-2)=ROUND('Cash flow'!D56,-2)</f>
        <v/>
      </c>
      <c r="H75" s="3203">
        <f>ROUND(H61,-2)=ROUND('Cash flow'!E56,-2)</f>
        <v/>
      </c>
      <c r="I75" s="3203">
        <f>ROUND(I61,-2)=ROUND('Cash flow'!F56,-2)</f>
        <v/>
      </c>
      <c r="J75" s="3203">
        <f>ROUND(J61,-2)=ROUND('Cash flow'!G56,-2)</f>
        <v/>
      </c>
      <c r="K75" s="3203">
        <f>ROUND(K61,-2)=ROUND('Cash flow'!H56,-2)</f>
        <v/>
      </c>
      <c r="L75" s="3203">
        <f>ROUND(L61,-2)=ROUND('Cash flow'!I56,-2)</f>
        <v/>
      </c>
      <c r="M75" s="3203">
        <f>ROUND(M61,-2)=ROUND('Cash flow'!J56,-2)</f>
        <v/>
      </c>
      <c r="N75" s="3203">
        <f>ROUND(N61,-2)=ROUND('Cash flow'!K56,-2)</f>
        <v/>
      </c>
      <c r="O75" s="3203">
        <f>ROUND(O61,-2)=ROUND('Cash flow'!L56,-2)</f>
        <v/>
      </c>
      <c r="P75" s="1020" t="n"/>
      <c r="Q75" s="1020" t="n"/>
      <c r="S75" s="1020" t="n"/>
      <c r="T75" s="1020" t="n"/>
      <c r="U75" s="1020" t="n"/>
      <c r="V75" s="1020" t="n"/>
      <c r="W75" s="1020" t="n"/>
      <c r="X75" s="1020" t="n"/>
      <c r="Y75" s="1020" t="n"/>
      <c r="Z75" s="1020" t="n"/>
    </row>
    <row r="76">
      <c r="A76" s="152" t="n"/>
      <c r="B76" s="26" t="n"/>
      <c r="C76" s="26" t="n"/>
      <c r="D76" s="26" t="n"/>
      <c r="E76" s="26" t="n"/>
      <c r="F76" s="3203">
        <f>ROUND(F69,-2)=ROUND('Exec Summ'!G52,-2)</f>
        <v/>
      </c>
      <c r="G76" s="3203">
        <f>ROUND(G69,-2)=ROUND('Exec Summ'!H52,-2)</f>
        <v/>
      </c>
      <c r="H76" s="3203">
        <f>ROUND(H69,-2)=ROUND('Exec Summ'!I52,-2)</f>
        <v/>
      </c>
      <c r="I76" s="3203">
        <f>ROUND(I69,-2)=ROUND('Exec Summ'!J52,-2)</f>
        <v/>
      </c>
      <c r="J76" s="3203">
        <f>ROUND(J69,-2)=ROUND('Exec Summ'!K52,-2)</f>
        <v/>
      </c>
      <c r="K76" s="3203">
        <f>ROUND(K69,-2)=ROUND('Exec Summ'!L52,-2)</f>
        <v/>
      </c>
      <c r="L76" s="3203">
        <f>ROUND(L69,-2)=ROUND('Exec Summ'!M52,-2)</f>
        <v/>
      </c>
      <c r="M76" s="3203">
        <f>ROUND(M69,-2)=ROUND('Exec Summ'!N52,-2)</f>
        <v/>
      </c>
      <c r="N76" s="3203">
        <f>ROUND(N69,-2)=ROUND('Exec Summ'!O52,-2)</f>
        <v/>
      </c>
      <c r="O76" s="3203">
        <f>ROUND(O69,-2)=ROUND('Exec Summ'!P52,-2)</f>
        <v/>
      </c>
      <c r="P76" s="3204" t="n"/>
      <c r="Q76" s="26" t="n"/>
      <c r="S76" s="26" t="n"/>
      <c r="T76" s="26" t="n"/>
      <c r="U76" s="82" t="n"/>
      <c r="V76" s="82" t="n"/>
      <c r="W76" s="82" t="n"/>
      <c r="X76" s="82" t="n"/>
      <c r="Y76" s="82" t="n"/>
      <c r="Z76" s="82" t="n"/>
    </row>
    <row r="77">
      <c r="A77" s="152" t="n"/>
      <c r="B77" s="26" t="n"/>
      <c r="C77" s="26" t="n"/>
      <c r="D77" s="26" t="n"/>
      <c r="E77" s="26" t="n"/>
      <c r="F77" s="3205" t="n"/>
      <c r="G77" s="3205" t="n"/>
      <c r="H77" s="3205" t="n"/>
      <c r="I77" s="3205" t="n"/>
      <c r="J77" s="3205" t="n"/>
      <c r="K77" s="3205" t="n"/>
      <c r="L77" s="3205" t="n"/>
      <c r="M77" s="3205" t="n"/>
      <c r="N77" s="3205" t="n"/>
      <c r="O77" s="3205" t="n"/>
      <c r="P77" s="26" t="n"/>
      <c r="S77" s="26" t="n"/>
      <c r="T77" s="26" t="n"/>
      <c r="U77" s="82" t="n"/>
      <c r="V77" s="82" t="n"/>
      <c r="W77" s="82" t="n"/>
      <c r="X77" s="82" t="n"/>
      <c r="Y77" s="82" t="n"/>
      <c r="Z77" s="82" t="n"/>
    </row>
    <row r="78">
      <c r="A78" s="152" t="n"/>
      <c r="B78" s="26" t="n"/>
      <c r="C78" s="26" t="n"/>
      <c r="D78" s="26" t="n"/>
      <c r="E78" s="26" t="n"/>
      <c r="F78" s="3205" t="n"/>
      <c r="G78" s="3205" t="n"/>
      <c r="H78" s="3205" t="n"/>
      <c r="I78" s="3205" t="n"/>
      <c r="J78" s="3205" t="n"/>
      <c r="K78" s="3205" t="n"/>
      <c r="L78" s="3205" t="n"/>
      <c r="M78" s="3205" t="n"/>
      <c r="N78" s="3205" t="n"/>
      <c r="O78" s="3205" t="n"/>
      <c r="P78" s="26" t="n"/>
      <c r="S78" s="26" t="n"/>
      <c r="T78" s="26" t="n"/>
      <c r="U78" s="82" t="n"/>
      <c r="V78" s="82" t="n"/>
      <c r="W78" s="82" t="n"/>
      <c r="X78" s="82" t="n"/>
      <c r="Y78" s="82" t="n"/>
      <c r="Z78" s="82" t="n"/>
    </row>
    <row r="79">
      <c r="A79" s="152" t="n"/>
      <c r="B79" s="26" t="n"/>
      <c r="C79" s="26" t="n"/>
      <c r="D79" s="26" t="n"/>
      <c r="E79" s="26" t="n"/>
      <c r="F79" s="3205" t="n"/>
      <c r="G79" s="3205" t="n"/>
      <c r="H79" s="3205" t="n"/>
      <c r="I79" s="3205" t="n"/>
      <c r="J79" s="3205" t="n"/>
      <c r="K79" s="3205" t="n"/>
      <c r="L79" s="3205" t="n"/>
      <c r="M79" s="3205" t="n"/>
      <c r="N79" s="3205" t="n"/>
      <c r="O79" s="3205" t="n"/>
      <c r="P79" s="26" t="n"/>
      <c r="S79" s="26" t="n"/>
      <c r="T79" s="26" t="n"/>
      <c r="U79" s="82" t="n"/>
      <c r="V79" s="82" t="n"/>
      <c r="W79" s="82" t="n"/>
      <c r="X79" s="82" t="n"/>
      <c r="Y79" s="82" t="n"/>
      <c r="Z79" s="82" t="n"/>
    </row>
    <row r="80">
      <c r="B80" s="82" t="n"/>
      <c r="C80" s="82" t="n"/>
      <c r="D80" s="82" t="n"/>
      <c r="E80" s="82" t="n"/>
      <c r="F80" s="3205" t="n"/>
      <c r="G80" s="3205" t="n"/>
      <c r="H80" s="1094" t="n"/>
      <c r="I80" s="3205" t="n"/>
      <c r="J80" s="3205" t="n"/>
      <c r="K80" s="3205" t="n"/>
      <c r="L80" s="3205" t="n"/>
      <c r="M80" s="3205" t="n"/>
      <c r="N80" s="3205" t="n"/>
      <c r="O80" s="3205" t="n"/>
      <c r="P80" s="82" t="n"/>
      <c r="S80" s="82" t="n"/>
      <c r="T80" s="82" t="n"/>
      <c r="U80" s="82" t="n"/>
      <c r="V80" s="82" t="n"/>
      <c r="W80" s="82" t="n"/>
      <c r="X80" s="82" t="n"/>
      <c r="Y80" s="82" t="n"/>
      <c r="Z80" s="82" t="n"/>
    </row>
    <row r="81">
      <c r="B81" s="82" t="n"/>
      <c r="C81" s="82" t="n"/>
      <c r="D81" s="82" t="n"/>
      <c r="E81" s="82" t="n"/>
      <c r="F81" s="3205" t="n"/>
      <c r="G81" s="3205" t="n"/>
      <c r="H81" s="3205" t="n"/>
      <c r="I81" s="3205" t="n"/>
      <c r="J81" s="3205" t="n"/>
      <c r="K81" s="3205" t="n"/>
      <c r="L81" s="3205" t="n"/>
      <c r="M81" s="3205" t="n"/>
      <c r="N81" s="3205" t="n"/>
      <c r="O81" s="3205" t="n"/>
      <c r="P81" s="82" t="n"/>
      <c r="S81" s="82" t="n"/>
      <c r="T81" s="82" t="n"/>
      <c r="U81" s="82" t="n"/>
      <c r="V81" s="82" t="n"/>
      <c r="W81" s="82" t="n"/>
      <c r="X81" s="82" t="n"/>
      <c r="Y81" s="82" t="n"/>
      <c r="Z81" s="82" t="n"/>
    </row>
    <row r="82">
      <c r="B82" s="82" t="n"/>
      <c r="C82" s="82" t="n"/>
      <c r="D82" s="82" t="n"/>
      <c r="E82" s="82" t="n"/>
      <c r="F82" s="3205" t="n"/>
      <c r="G82" s="3205" t="n"/>
      <c r="H82" s="3205" t="n"/>
      <c r="I82" s="3205" t="n"/>
      <c r="J82" s="3205" t="n"/>
      <c r="K82" s="3205" t="n"/>
      <c r="L82" s="3205" t="n"/>
      <c r="M82" s="3205" t="n"/>
      <c r="N82" s="3205" t="n"/>
      <c r="O82" s="3205" t="n"/>
      <c r="P82" s="82" t="n"/>
      <c r="S82" s="82" t="n"/>
      <c r="T82" s="82" t="n"/>
    </row>
  </sheetData>
  <printOptions horizontalCentered="1"/>
  <pageMargins left="0.3" right="0.3" top="0.35" bottom="0.25" header="0.5" footer="0.5"/>
  <pageSetup orientation="portrait" scale="58"/>
</worksheet>
</file>

<file path=xl/worksheets/sheet36.xml><?xml version="1.0" encoding="utf-8"?>
<worksheet xmlns="http://schemas.openxmlformats.org/spreadsheetml/2006/main">
  <sheetPr codeName="Sheet25">
    <tabColor theme="1"/>
    <outlinePr summaryBelow="1" summaryRight="1"/>
    <pageSetUpPr fitToPage="1"/>
  </sheetPr>
  <dimension ref="C3:P34"/>
  <sheetViews>
    <sheetView workbookViewId="0">
      <selection activeCell="A1" sqref="A1"/>
    </sheetView>
  </sheetViews>
  <sheetFormatPr baseColWidth="8" defaultColWidth="8.46484375" defaultRowHeight="14.25" outlineLevelRow="1"/>
  <cols>
    <col width="0.46484375" customWidth="1" style="2885" min="1" max="3"/>
    <col width="35.46484375" customWidth="1" style="2885" min="4" max="4"/>
    <col width="25.46484375" customWidth="1" style="2885" min="5" max="8"/>
    <col width="0.46484375" customWidth="1" style="2885" min="9" max="9"/>
  </cols>
  <sheetData>
    <row r="1" ht="4.35" customHeight="1" s="2885"/>
    <row r="2" ht="4.35" customHeight="1" s="2885"/>
    <row r="3" ht="19.9" customHeight="1" s="2885" thickBot="1">
      <c r="C3" s="497" t="inlineStr">
        <is>
          <t>OUTSTANDING TIs / LCs</t>
        </is>
      </c>
      <c r="D3" s="497" t="n"/>
      <c r="E3" s="497" t="n"/>
      <c r="F3" s="497" t="n"/>
      <c r="G3" s="497" t="n"/>
      <c r="H3" s="967">
        <f>Global!$G$7</f>
        <v/>
      </c>
      <c r="P3" s="225" t="n"/>
    </row>
    <row r="4" ht="20.1" customHeight="1" s="2885" thickTop="1"/>
    <row r="5" ht="25.35" customHeight="1" s="2885">
      <c r="C5" s="27" t="n"/>
      <c r="D5" s="28" t="inlineStr">
        <is>
          <t>Tenant Name</t>
        </is>
      </c>
      <c r="E5" s="29" t="inlineStr">
        <is>
          <t>Suite</t>
        </is>
      </c>
      <c r="F5" s="29" t="inlineStr">
        <is>
          <t>SF</t>
        </is>
      </c>
      <c r="G5" s="29" t="inlineStr">
        <is>
          <t>Type</t>
        </is>
      </c>
      <c r="H5" s="29" t="inlineStr">
        <is>
          <t>Amount</t>
        </is>
      </c>
    </row>
    <row r="6" ht="20.1" customHeight="1" s="2885">
      <c r="C6" s="26" t="n"/>
      <c r="D6" s="199">
        <f>INDEX('One-line RR'!$F:$F,MATCH('Outstanding TILC'!$E6,'One-line RR'!$D:$D,0))</f>
        <v/>
      </c>
      <c r="E6" s="201" t="inlineStr">
        <is>
          <t>1465-140</t>
        </is>
      </c>
      <c r="F6" s="211">
        <f>INDEX('One-line RR'!$H:$H,MATCH('Outstanding TILC'!$E6,'One-line RR'!$D:$D,0))</f>
        <v/>
      </c>
      <c r="G6" s="194" t="inlineStr">
        <is>
          <t>TI Allowance</t>
        </is>
      </c>
      <c r="H6" s="3445" t="n">
        <v>195300</v>
      </c>
    </row>
    <row r="7" ht="20.1" customHeight="1" s="2885">
      <c r="C7" s="196" t="n"/>
      <c r="D7" s="200">
        <f>INDEX('One-line RR'!$F:$F,MATCH('Outstanding TILC'!$E7,'One-line RR'!$D:$D,0))</f>
        <v/>
      </c>
      <c r="E7" s="202" t="inlineStr">
        <is>
          <t>1465-140</t>
        </is>
      </c>
      <c r="F7" s="212">
        <f>INDEX('One-line RR'!$H:$H,MATCH('Outstanding TILC'!$E7,'One-line RR'!$D:$D,0))</f>
        <v/>
      </c>
      <c r="G7" s="198" t="inlineStr">
        <is>
          <t>LC</t>
        </is>
      </c>
      <c r="H7" s="3446" t="n">
        <v>16464.14</v>
      </c>
    </row>
    <row r="8" ht="20.1" customHeight="1" s="2885">
      <c r="C8" s="26" t="n"/>
      <c r="D8" s="199">
        <f>INDEX('One-line RR'!$F:$F,MATCH('Outstanding TILC'!$E8,'One-line RR'!$D:$D,0))</f>
        <v/>
      </c>
      <c r="E8" s="201" t="inlineStr">
        <is>
          <t>1469-100</t>
        </is>
      </c>
      <c r="F8" s="211">
        <f>INDEX('One-line RR'!$H:$H,MATCH('Outstanding TILC'!$E8,'One-line RR'!$D:$D,0))</f>
        <v/>
      </c>
      <c r="G8" s="194" t="inlineStr">
        <is>
          <t>TI Allowance</t>
        </is>
      </c>
      <c r="H8" s="3445" t="n">
        <v>102340</v>
      </c>
    </row>
    <row r="9" ht="20.1" customHeight="1" s="2885">
      <c r="C9" s="196" t="n"/>
      <c r="D9" s="200">
        <f>INDEX('One-line RR'!$F:$F,MATCH('Outstanding TILC'!$E9,'One-line RR'!$D:$D,0))</f>
        <v/>
      </c>
      <c r="E9" s="202" t="inlineStr">
        <is>
          <t>1469-110</t>
        </is>
      </c>
      <c r="F9" s="212">
        <f>INDEX('One-line RR'!$H:$H,MATCH('Outstanding TILC'!$E9,'One-line RR'!$D:$D,0))</f>
        <v/>
      </c>
      <c r="G9" s="198" t="inlineStr">
        <is>
          <t>TI Allowance</t>
        </is>
      </c>
      <c r="H9" s="3446" t="n">
        <v>308375</v>
      </c>
    </row>
    <row r="10" ht="20.1" customHeight="1" s="2885">
      <c r="C10" s="26" t="n"/>
      <c r="D10" s="199">
        <f>INDEX('One-line RR'!$F:$F,MATCH('Outstanding TILC'!$E10,'One-line RR'!$D:$D,0))</f>
        <v/>
      </c>
      <c r="E10" s="201" t="inlineStr">
        <is>
          <t>1469-110</t>
        </is>
      </c>
      <c r="F10" s="211">
        <f>INDEX('One-line RR'!$H:$H,MATCH('Outstanding TILC'!$E10,'One-line RR'!$D:$D,0))</f>
        <v/>
      </c>
      <c r="G10" s="194" t="inlineStr">
        <is>
          <t>LC</t>
        </is>
      </c>
      <c r="H10" s="3445" t="n">
        <v>15180.25</v>
      </c>
    </row>
    <row r="11" ht="20.1" customHeight="1" s="2885">
      <c r="C11" s="196" t="n"/>
      <c r="D11" s="200">
        <f>INDEX('One-line RR'!$F:$F,MATCH('Outstanding TILC'!$E11,'One-line RR'!$D:$D,0))</f>
        <v/>
      </c>
      <c r="E11" s="202" t="inlineStr">
        <is>
          <t>1473-100</t>
        </is>
      </c>
      <c r="F11" s="212">
        <f>INDEX('One-line RR'!$H:$H,MATCH('Outstanding TILC'!$E11,'One-line RR'!$D:$D,0))</f>
        <v/>
      </c>
      <c r="G11" s="198" t="inlineStr">
        <is>
          <t>TI Allowance</t>
        </is>
      </c>
      <c r="H11" s="3446" t="n">
        <v>184200</v>
      </c>
    </row>
    <row r="12" ht="20.1" customHeight="1" s="2885">
      <c r="C12" s="26" t="n"/>
      <c r="D12" s="199">
        <f>INDEX('One-line RR'!$F:$F,MATCH('Outstanding TILC'!$E12,'One-line RR'!$D:$D,0))</f>
        <v/>
      </c>
      <c r="E12" s="201" t="inlineStr">
        <is>
          <t>1477-130</t>
        </is>
      </c>
      <c r="F12" s="211">
        <f>INDEX('One-line RR'!$H:$H,MATCH('Outstanding TILC'!$E12,'One-line RR'!$D:$D,0))</f>
        <v/>
      </c>
      <c r="G12" s="194" t="inlineStr">
        <is>
          <t>TI Allowance</t>
        </is>
      </c>
      <c r="H12" s="3445" t="n">
        <v>140490</v>
      </c>
    </row>
    <row r="13" ht="20.1" customHeight="1" s="2885">
      <c r="C13" s="196" t="n"/>
      <c r="D13" s="200">
        <f>INDEX('One-line RR'!$F:$F,MATCH('Outstanding TILC'!$E13,'One-line RR'!$D:$D,0))</f>
        <v/>
      </c>
      <c r="E13" s="202" t="inlineStr">
        <is>
          <t>1477-120</t>
        </is>
      </c>
      <c r="F13" s="212">
        <f>INDEX('One-line RR'!$H:$H,MATCH('Outstanding TILC'!$E13,'One-line RR'!$D:$D,0))</f>
        <v/>
      </c>
      <c r="G13" s="198" t="inlineStr">
        <is>
          <t>TI Allowance</t>
        </is>
      </c>
      <c r="H13" s="3446" t="n">
        <v>102000</v>
      </c>
    </row>
    <row r="14" ht="20.1" customHeight="1" s="2885">
      <c r="C14" s="26" t="n"/>
      <c r="D14" s="199">
        <f>INDEX('One-line RR'!$F:$F,MATCH('Outstanding TILC'!$E14,'One-line RR'!$D:$D,0))</f>
        <v/>
      </c>
      <c r="E14" s="201" t="inlineStr">
        <is>
          <t>1477-100 / 1477-110</t>
        </is>
      </c>
      <c r="F14" s="211">
        <f>INDEX('One-line RR'!$H:$H,MATCH('Outstanding TILC'!$E14,'One-line RR'!$D:$D,0))</f>
        <v/>
      </c>
      <c r="G14" s="194" t="inlineStr">
        <is>
          <t>TI Allowance</t>
        </is>
      </c>
      <c r="H14" s="3445" t="n">
        <v>371400</v>
      </c>
    </row>
    <row r="15" hidden="1" outlineLevel="1" ht="20.1" customHeight="1" s="2885">
      <c r="C15" s="196" t="n"/>
      <c r="D15" s="200" t="n"/>
      <c r="E15" s="202" t="n"/>
      <c r="F15" s="212" t="n"/>
      <c r="G15" s="198" t="n"/>
      <c r="H15" s="3446" t="n"/>
    </row>
    <row r="16" hidden="1" outlineLevel="1" ht="20.1" customHeight="1" s="2885">
      <c r="C16" s="26" t="n"/>
      <c r="D16" s="199" t="n"/>
      <c r="E16" s="201" t="n"/>
      <c r="F16" s="211" t="n"/>
      <c r="G16" s="194" t="n"/>
      <c r="H16" s="3445" t="n"/>
    </row>
    <row r="17" hidden="1" outlineLevel="1" ht="20.1" customHeight="1" s="2885">
      <c r="C17" s="196" t="n"/>
      <c r="D17" s="200" t="n"/>
      <c r="E17" s="202" t="n"/>
      <c r="F17" s="212" t="n"/>
      <c r="G17" s="198" t="n"/>
      <c r="H17" s="3446" t="n"/>
    </row>
    <row r="18" hidden="1" outlineLevel="1" ht="20.1" customHeight="1" s="2885">
      <c r="C18" s="26" t="n"/>
      <c r="D18" s="199" t="n"/>
      <c r="E18" s="201" t="n"/>
      <c r="F18" s="211" t="n"/>
      <c r="G18" s="194" t="n"/>
      <c r="H18" s="3445" t="n"/>
    </row>
    <row r="19" hidden="1" outlineLevel="1" ht="20.1" customHeight="1" s="2885">
      <c r="C19" s="196" t="n"/>
      <c r="D19" s="200" t="n"/>
      <c r="E19" s="202" t="n"/>
      <c r="F19" s="212" t="n"/>
      <c r="G19" s="198" t="n"/>
      <c r="H19" s="3446" t="n"/>
    </row>
    <row r="20" hidden="1" outlineLevel="1" ht="20.1" customHeight="1" s="2885">
      <c r="C20" s="26" t="n"/>
      <c r="D20" s="199" t="n"/>
      <c r="E20" s="201" t="n"/>
      <c r="F20" s="211" t="n"/>
      <c r="G20" s="194" t="n"/>
      <c r="H20" s="3445" t="n"/>
    </row>
    <row r="21" hidden="1" outlineLevel="1" ht="20.1" customHeight="1" s="2885">
      <c r="C21" s="196" t="n"/>
      <c r="D21" s="200" t="n"/>
      <c r="E21" s="202" t="n"/>
      <c r="F21" s="212" t="n"/>
      <c r="G21" s="198" t="n"/>
      <c r="H21" s="3446" t="n"/>
    </row>
    <row r="22" hidden="1" outlineLevel="1" ht="20.1" customHeight="1" s="2885">
      <c r="C22" s="26" t="n"/>
      <c r="D22" s="199" t="n"/>
      <c r="E22" s="201" t="n"/>
      <c r="F22" s="211" t="n"/>
      <c r="G22" s="194" t="n"/>
      <c r="H22" s="3445" t="n"/>
    </row>
    <row r="23" hidden="1" outlineLevel="1" ht="20.1" customHeight="1" s="2885">
      <c r="C23" s="196" t="n"/>
      <c r="D23" s="200" t="n"/>
      <c r="E23" s="202" t="n"/>
      <c r="F23" s="212" t="n"/>
      <c r="G23" s="198" t="n"/>
      <c r="H23" s="3446" t="n"/>
    </row>
    <row r="24" collapsed="1" ht="4.35" customHeight="1" s="2885">
      <c r="C24" s="26" t="n"/>
      <c r="D24" s="221" t="n"/>
      <c r="E24" s="201" t="n"/>
      <c r="F24" s="211" t="n"/>
      <c r="G24" s="194" t="n"/>
      <c r="H24" s="3445" t="n"/>
    </row>
    <row r="25" ht="20.1" customHeight="1" s="2885">
      <c r="C25" s="30" t="n"/>
      <c r="D25" s="192" t="inlineStr">
        <is>
          <t>Total</t>
        </is>
      </c>
      <c r="E25" s="30" t="n"/>
      <c r="F25" s="30" t="n"/>
      <c r="G25" s="30" t="n"/>
      <c r="H25" s="3447">
        <f>SUM(H6:H23)</f>
        <v/>
      </c>
    </row>
    <row r="26" ht="15" customHeight="1" s="2885">
      <c r="C26" s="26" t="n"/>
      <c r="D26" s="26" t="n"/>
      <c r="E26" s="26" t="n"/>
      <c r="F26" s="26" t="n"/>
      <c r="G26" s="26" t="n"/>
      <c r="H26" s="26" t="n"/>
    </row>
    <row r="27">
      <c r="C27" s="26" t="n"/>
      <c r="D27" s="171" t="inlineStr">
        <is>
          <t>Footnotes:</t>
        </is>
      </c>
      <c r="E27" s="26" t="n"/>
      <c r="F27" s="26" t="n"/>
      <c r="G27" s="26" t="n"/>
      <c r="H27" s="26" t="n"/>
    </row>
    <row r="28">
      <c r="C28" s="26" t="n"/>
      <c r="D28" s="52" t="inlineStr">
        <is>
          <t>1. Based on the TI and LC included in the summation of the client in the source Calico Ridge  Actual Rent Roll and Cash Flow Analysis 10.18.23.xlsx, sheet Rent Roll 10.18.23</t>
        </is>
      </c>
      <c r="E28" s="26" t="n"/>
      <c r="F28" s="26" t="n"/>
      <c r="G28" s="26" t="n"/>
      <c r="H28" s="26" t="n"/>
    </row>
    <row r="29">
      <c r="C29" s="26" t="n"/>
      <c r="D29" s="52" t="n"/>
      <c r="E29" s="26" t="n"/>
      <c r="F29" s="26" t="n"/>
      <c r="G29" s="26" t="n"/>
      <c r="H29" s="26" t="n"/>
    </row>
    <row r="30" ht="7.35" customHeight="1" s="2885">
      <c r="C30" s="26" t="n"/>
      <c r="D30" s="26" t="n"/>
      <c r="E30" s="26" t="n"/>
      <c r="F30" s="26" t="n"/>
      <c r="G30" s="26" t="n"/>
      <c r="H30" s="26" t="n"/>
      <c r="I30" s="26" t="n"/>
      <c r="J30" s="26" t="n"/>
      <c r="K30" s="26" t="n"/>
      <c r="L30" s="26" t="n"/>
      <c r="M30" s="26" t="n"/>
      <c r="N30" s="26" t="n"/>
      <c r="O30" s="26" t="n"/>
    </row>
    <row r="31">
      <c r="C31" s="26" t="n"/>
      <c r="D31" s="26" t="n"/>
      <c r="E31" s="26" t="n"/>
      <c r="F31" s="26" t="n"/>
      <c r="G31" s="26" t="n"/>
      <c r="H31" s="26" t="n"/>
    </row>
    <row r="32">
      <c r="C32" s="26" t="n"/>
      <c r="D32" s="26" t="n"/>
      <c r="E32" s="26" t="n"/>
      <c r="F32" s="26" t="n"/>
      <c r="G32" s="26" t="n"/>
      <c r="H32" s="1079">
        <f>H25=#REF!+#REF!-282861.62</f>
        <v/>
      </c>
    </row>
    <row r="33">
      <c r="C33" s="26" t="n"/>
      <c r="D33" s="26" t="n"/>
      <c r="E33" s="26" t="n"/>
      <c r="F33" s="26" t="n"/>
      <c r="G33" s="26" t="n"/>
      <c r="H33" s="26" t="n"/>
    </row>
    <row r="34">
      <c r="C34" s="26" t="n"/>
      <c r="D34" s="26" t="n"/>
      <c r="E34" s="26" t="n"/>
      <c r="F34" s="26" t="n"/>
      <c r="G34" s="26" t="n"/>
      <c r="H34" s="26" t="n"/>
    </row>
  </sheetData>
  <printOptions horizontalCentered="1"/>
  <pageMargins left="0.3" right="0.3" top="0.35" bottom="0.25" header="0.5" footer="0.5"/>
  <pageSetup orientation="landscape" scale="95" fitToHeight="0"/>
</worksheet>
</file>

<file path=xl/worksheets/sheet37.xml><?xml version="1.0" encoding="utf-8"?>
<worksheet xmlns="http://schemas.openxmlformats.org/spreadsheetml/2006/main">
  <sheetPr>
    <outlinePr summaryBelow="1" summaryRight="1"/>
    <pageSetUpPr/>
  </sheetPr>
  <dimension ref="A1:P72"/>
  <sheetViews>
    <sheetView workbookViewId="0">
      <pane ySplit="3" topLeftCell="A5" activePane="bottomLeft" state="frozen"/>
      <selection pane="bottomLeft" activeCell="D23" sqref="A23:P26"/>
    </sheetView>
  </sheetViews>
  <sheetFormatPr baseColWidth="8" defaultRowHeight="14.25"/>
  <cols>
    <col width="18" customWidth="1" style="2885" min="1" max="1"/>
    <col width="8" customWidth="1" style="2885" min="2" max="2"/>
    <col width="10" customWidth="1" style="2885" min="3" max="3"/>
    <col width="38" customWidth="1" style="2885" min="4" max="4"/>
    <col width="10" customWidth="1" style="2885" min="5" max="5"/>
    <col width="12" customWidth="1" style="2885" min="6" max="7"/>
    <col width="14" customWidth="1" style="2885" min="8" max="8"/>
    <col width="9" customWidth="1" style="2885" min="9" max="9"/>
    <col width="11" customWidth="1" style="2885" min="10" max="10"/>
    <col width="13" customWidth="1" style="2885" min="11" max="11"/>
    <col width="16" customWidth="1" style="2885" min="12" max="12"/>
    <col width="14" customWidth="1" style="2885" min="13" max="13"/>
    <col width="16" customWidth="1" style="2885" min="14" max="14"/>
    <col width="14" customWidth="1" style="2885" min="15" max="16"/>
  </cols>
  <sheetData>
    <row r="1" ht="28.35" customHeight="1" s="2885">
      <c r="A1" s="2888" t="inlineStr">
        <is>
          <t>RENT ROLL — EAGLE SQUARE PORTFOLIO  |  As of 06/01/2026</t>
        </is>
      </c>
    </row>
    <row r="2" ht="14.1" customHeight="1" s="2885">
      <c r="A2" s="2889" t="inlineStr">
        <is>
          <t>Recurring Charges Shown as Monthly Amounts</t>
        </is>
      </c>
    </row>
    <row r="3" ht="30" customHeight="1" s="2885">
      <c r="A3" s="2471" t="inlineStr">
        <is>
          <t>Building</t>
        </is>
      </c>
      <c r="B3" s="2471" t="inlineStr">
        <is>
          <t>Unit</t>
        </is>
      </c>
      <c r="C3" s="2471" t="inlineStr">
        <is>
          <t>Status</t>
        </is>
      </c>
      <c r="D3" s="2471" t="inlineStr">
        <is>
          <t>Tenant Name</t>
        </is>
      </c>
      <c r="E3" s="2471" t="inlineStr">
        <is>
          <t>Leased SF</t>
        </is>
      </c>
      <c r="F3" s="2471" t="inlineStr">
        <is>
          <t>Lease Start</t>
        </is>
      </c>
      <c r="G3" s="2471" t="inlineStr">
        <is>
          <t>Lease End</t>
        </is>
      </c>
      <c r="H3" s="2471" t="inlineStr">
        <is>
          <t>Base Rent (Mo)</t>
        </is>
      </c>
      <c r="I3" s="2471" t="inlineStr">
        <is>
          <t>Rent PSF</t>
        </is>
      </c>
      <c r="J3" s="2471" t="inlineStr">
        <is>
          <t>CAM (Mo)</t>
        </is>
      </c>
      <c r="K3" s="2471" t="inlineStr">
        <is>
          <t>Insurance (Mo)</t>
        </is>
      </c>
      <c r="L3" s="2471" t="inlineStr">
        <is>
          <t>Real Estate Tax (Mo)</t>
        </is>
      </c>
      <c r="M3" s="2471" t="inlineStr">
        <is>
          <t>Other Charges (Mo)</t>
        </is>
      </c>
      <c r="N3" s="2471" t="inlineStr">
        <is>
          <t>Total Monthly Charges</t>
        </is>
      </c>
      <c r="O3" s="2471" t="inlineStr">
        <is>
          <t>Future Step Date</t>
        </is>
      </c>
      <c r="P3" s="2471" t="inlineStr">
        <is>
          <t>Future Step Rent</t>
        </is>
      </c>
    </row>
    <row r="4" ht="18" customHeight="1" s="2885">
      <c r="A4" s="2890" t="inlineStr">
        <is>
          <t>45 Eagle Sq</t>
        </is>
      </c>
      <c r="B4" s="3448" t="n"/>
      <c r="C4" s="3448" t="n"/>
      <c r="D4" s="3448" t="n"/>
      <c r="E4" s="3448" t="n"/>
      <c r="F4" s="3448" t="n"/>
      <c r="G4" s="3448" t="n"/>
      <c r="H4" s="3448" t="n"/>
      <c r="I4" s="3448" t="n"/>
      <c r="J4" s="3448" t="n"/>
      <c r="K4" s="3448" t="n"/>
      <c r="L4" s="3448" t="n"/>
      <c r="M4" s="3448" t="n"/>
      <c r="N4" s="3448" t="n"/>
      <c r="O4" s="3448" t="n"/>
      <c r="P4" s="3449" t="n"/>
    </row>
    <row r="5">
      <c r="A5" s="2472" t="inlineStr">
        <is>
          <t>45 Eagle Sq</t>
        </is>
      </c>
      <c r="B5" s="2472" t="inlineStr">
        <is>
          <t>102</t>
        </is>
      </c>
      <c r="C5" s="2472" t="inlineStr">
        <is>
          <t>Occupied</t>
        </is>
      </c>
      <c r="D5" s="2472" t="inlineStr">
        <is>
          <t>Kosseifi, Inc. - Office</t>
        </is>
      </c>
      <c r="E5" s="2473" t="n">
        <v>1469</v>
      </c>
      <c r="F5" s="2472" t="inlineStr">
        <is>
          <t>06/01/2018</t>
        </is>
      </c>
      <c r="G5" s="2472" t="inlineStr">
        <is>
          <t>12/31/2026</t>
        </is>
      </c>
      <c r="H5" s="2474" t="n">
        <v>1253</v>
      </c>
      <c r="I5" s="2474" t="n">
        <v>0.8529611980939414</v>
      </c>
      <c r="J5" s="2474" t="n">
        <v>0</v>
      </c>
      <c r="K5" s="2474" t="n">
        <v>0</v>
      </c>
      <c r="L5" s="2474" t="n">
        <v>0</v>
      </c>
      <c r="M5" s="2474" t="n">
        <v>0</v>
      </c>
      <c r="N5" s="2474" t="n">
        <v>1253</v>
      </c>
      <c r="O5" s="2472" t="n"/>
      <c r="P5" s="2474" t="n"/>
    </row>
    <row r="6" customFormat="1" s="2478">
      <c r="A6" s="2475" t="inlineStr">
        <is>
          <t>45 Eagle Sq</t>
        </is>
      </c>
      <c r="B6" s="2475" t="inlineStr">
        <is>
          <t>002</t>
        </is>
      </c>
      <c r="C6" s="2475" t="inlineStr">
        <is>
          <t>Occupied</t>
        </is>
      </c>
      <c r="D6" s="2475" t="inlineStr">
        <is>
          <t>New England Expedition - Commercial - Feldco</t>
        </is>
      </c>
      <c r="E6" s="2476" t="n">
        <v>0</v>
      </c>
      <c r="F6" s="2475" t="inlineStr">
        <is>
          <t>09/01/2024</t>
        </is>
      </c>
      <c r="G6" s="2475" t="inlineStr">
        <is>
          <t>MTM</t>
        </is>
      </c>
      <c r="H6" s="2477" t="n">
        <v>0</v>
      </c>
      <c r="I6" s="2477" t="n">
        <v>0</v>
      </c>
      <c r="J6" s="2477" t="n">
        <v>0</v>
      </c>
      <c r="K6" s="2477" t="n">
        <v>0</v>
      </c>
      <c r="L6" s="2477" t="n">
        <v>0</v>
      </c>
      <c r="M6" s="2477" t="n">
        <v>0</v>
      </c>
      <c r="N6" s="2477" t="n">
        <v>0</v>
      </c>
      <c r="O6" s="2475" t="n"/>
      <c r="P6" s="2477" t="n"/>
    </row>
    <row r="7" customFormat="1" s="2478">
      <c r="A7" s="2475" t="inlineStr">
        <is>
          <t>45 Eagle Sq</t>
        </is>
      </c>
      <c r="B7" s="2475" t="inlineStr">
        <is>
          <t>001</t>
        </is>
      </c>
      <c r="C7" s="2475" t="inlineStr">
        <is>
          <t>Occupied</t>
        </is>
      </c>
      <c r="D7" s="2475" t="inlineStr">
        <is>
          <t>New England Expedition-Providence I, LLC</t>
        </is>
      </c>
      <c r="E7" s="2476" t="n">
        <v>0</v>
      </c>
      <c r="F7" s="2475" t="inlineStr">
        <is>
          <t>09/01/2024</t>
        </is>
      </c>
      <c r="G7" s="2475" t="inlineStr">
        <is>
          <t>MTM</t>
        </is>
      </c>
      <c r="H7" s="2477" t="n">
        <v>0</v>
      </c>
      <c r="I7" s="2477" t="n">
        <v>0</v>
      </c>
      <c r="J7" s="2477" t="n">
        <v>0</v>
      </c>
      <c r="K7" s="2477" t="n">
        <v>0</v>
      </c>
      <c r="L7" s="2477" t="n">
        <v>0</v>
      </c>
      <c r="M7" s="2477" t="n">
        <v>0</v>
      </c>
      <c r="N7" s="2477" t="n">
        <v>0</v>
      </c>
      <c r="O7" s="2475" t="n"/>
      <c r="P7" s="2477" t="n"/>
    </row>
    <row r="8" customFormat="1" s="2478">
      <c r="A8" s="2475" t="inlineStr">
        <is>
          <t>45 Eagle Sq</t>
        </is>
      </c>
      <c r="B8" s="2475" t="inlineStr">
        <is>
          <t>003</t>
        </is>
      </c>
      <c r="C8" s="2475" t="inlineStr">
        <is>
          <t>Occupied</t>
        </is>
      </c>
      <c r="D8" s="2475" t="inlineStr">
        <is>
          <t>The Lofts at Eagle Square Condominium Association</t>
        </is>
      </c>
      <c r="E8" s="2476" t="n">
        <v>0</v>
      </c>
      <c r="F8" s="2475" t="inlineStr">
        <is>
          <t>09/01/2024</t>
        </is>
      </c>
      <c r="G8" s="2475" t="inlineStr">
        <is>
          <t>MTM</t>
        </is>
      </c>
      <c r="H8" s="2477" t="n">
        <v>0</v>
      </c>
      <c r="I8" s="2477" t="n">
        <v>0</v>
      </c>
      <c r="J8" s="2477" t="n">
        <v>0</v>
      </c>
      <c r="K8" s="2477" t="n">
        <v>0</v>
      </c>
      <c r="L8" s="2477" t="n">
        <v>0</v>
      </c>
      <c r="M8" s="2477" t="n">
        <v>0</v>
      </c>
      <c r="N8" s="2477" t="n">
        <v>0</v>
      </c>
      <c r="O8" s="2475" t="n"/>
      <c r="P8" s="2477" t="n"/>
    </row>
    <row r="9">
      <c r="A9" s="2472" t="inlineStr">
        <is>
          <t>45 Eagle Sq</t>
        </is>
      </c>
      <c r="B9" s="2472" t="inlineStr">
        <is>
          <t>202</t>
        </is>
      </c>
      <c r="C9" s="2472" t="inlineStr">
        <is>
          <t>Occupied</t>
        </is>
      </c>
      <c r="D9" s="2472" t="inlineStr">
        <is>
          <t>The Woonasquatucket River Watershed Council</t>
        </is>
      </c>
      <c r="E9" s="2473" t="n">
        <v>3152</v>
      </c>
      <c r="F9" s="2472" t="inlineStr">
        <is>
          <t>09/01/2025</t>
        </is>
      </c>
      <c r="G9" s="2472" t="inlineStr">
        <is>
          <t>08/31/2027</t>
        </is>
      </c>
      <c r="H9" s="2474" t="n">
        <v>2500</v>
      </c>
      <c r="I9" s="2474" t="n">
        <v>0.7931472081218274</v>
      </c>
      <c r="J9" s="2474" t="n">
        <v>125</v>
      </c>
      <c r="K9" s="2474" t="n">
        <v>0</v>
      </c>
      <c r="L9" s="2474" t="n">
        <v>0</v>
      </c>
      <c r="M9" s="2474" t="n">
        <v>0</v>
      </c>
      <c r="N9" s="2474" t="n">
        <v>2625</v>
      </c>
      <c r="O9" s="2472" t="n"/>
      <c r="P9" s="2474" t="n"/>
    </row>
    <row r="10">
      <c r="A10" s="2479" t="inlineStr">
        <is>
          <t>45 Eagle Sq</t>
        </is>
      </c>
      <c r="B10" s="2479" t="inlineStr">
        <is>
          <t>100/101</t>
        </is>
      </c>
      <c r="C10" s="2479" t="inlineStr">
        <is>
          <t>Occupied</t>
        </is>
      </c>
      <c r="D10" s="2479" t="inlineStr">
        <is>
          <t>University Chiropractic, Ltd.</t>
        </is>
      </c>
      <c r="E10" s="2480" t="n">
        <v>2017</v>
      </c>
      <c r="F10" s="2479" t="inlineStr">
        <is>
          <t>09/08/2005</t>
        </is>
      </c>
      <c r="G10" s="2479" t="inlineStr">
        <is>
          <t>09/30/2028</t>
        </is>
      </c>
      <c r="H10" s="2481" t="n">
        <v>3753.3</v>
      </c>
      <c r="I10" s="2481" t="n">
        <v>1.860832920178483</v>
      </c>
      <c r="J10" s="2481" t="n">
        <v>1658.05</v>
      </c>
      <c r="K10" s="2481" t="n">
        <v>0</v>
      </c>
      <c r="L10" s="2481" t="n">
        <v>666.27</v>
      </c>
      <c r="M10" s="2481" t="n">
        <v>0</v>
      </c>
      <c r="N10" s="2481" t="n">
        <v>6077.62</v>
      </c>
      <c r="O10" s="2479" t="n"/>
      <c r="P10" s="2481" t="n"/>
    </row>
    <row r="11" ht="16.35" customHeight="1" s="2885">
      <c r="A11" s="2482" t="inlineStr">
        <is>
          <t xml:space="preserve">  45 Eagle Sq Summary</t>
        </is>
      </c>
      <c r="B11" s="2482" t="n"/>
      <c r="C11" s="2482" t="inlineStr">
        <is>
          <t>7 occ / 7 total</t>
        </is>
      </c>
      <c r="D11" s="2482" t="inlineStr">
        <is>
          <t>Occupancy: 100.0%</t>
        </is>
      </c>
      <c r="E11" s="2483" t="n">
        <v>6638</v>
      </c>
      <c r="F11" s="2482" t="n"/>
      <c r="G11" s="2482" t="n"/>
      <c r="H11" s="2484" t="n">
        <v>7506.3</v>
      </c>
      <c r="I11" s="2482" t="n"/>
      <c r="J11" s="2482" t="n"/>
      <c r="K11" s="2482" t="n"/>
      <c r="L11" s="2482" t="n"/>
      <c r="M11" s="2482" t="n"/>
      <c r="N11" s="2484" t="n">
        <v>9955.620000000001</v>
      </c>
      <c r="O11" s="2482" t="n"/>
      <c r="P11" s="2482" t="n"/>
    </row>
    <row r="12" ht="6" customHeight="1" s="2885">
      <c r="D12" t="inlineStr">
        <is>
          <t>               </t>
        </is>
      </c>
    </row>
    <row r="13" ht="18" customHeight="1" s="2885">
      <c r="A13" s="2890" t="inlineStr">
        <is>
          <t>47 Eagle Sq</t>
        </is>
      </c>
      <c r="B13" s="3448" t="n"/>
      <c r="C13" s="3448" t="n"/>
      <c r="D13" s="3448" t="n"/>
      <c r="E13" s="3448" t="n"/>
      <c r="F13" s="3448" t="n"/>
      <c r="G13" s="3448" t="n"/>
      <c r="H13" s="3448" t="n"/>
      <c r="I13" s="3448" t="n"/>
      <c r="J13" s="3448" t="n"/>
      <c r="K13" s="3448" t="n"/>
      <c r="L13" s="3448" t="n"/>
      <c r="M13" s="3448" t="n"/>
      <c r="N13" s="3448" t="n"/>
      <c r="O13" s="3448" t="n"/>
      <c r="P13" s="3449" t="n"/>
    </row>
    <row r="14">
      <c r="A14" s="2472" t="inlineStr">
        <is>
          <t>47 Eagle Sq</t>
        </is>
      </c>
      <c r="B14" s="2472" t="inlineStr">
        <is>
          <t>103</t>
        </is>
      </c>
      <c r="C14" s="2472" t="inlineStr">
        <is>
          <t>Occupied</t>
        </is>
      </c>
      <c r="D14" s="2472" t="inlineStr">
        <is>
          <t>Jako Enterprises LLC DBA Snipes</t>
        </is>
      </c>
      <c r="E14" s="2473" t="n">
        <v>5000</v>
      </c>
      <c r="F14" s="2472" t="inlineStr">
        <is>
          <t>04/01/2004</t>
        </is>
      </c>
      <c r="G14" s="2472" t="inlineStr">
        <is>
          <t>06/30/2027</t>
        </is>
      </c>
      <c r="H14" s="2474" t="n">
        <v>8750</v>
      </c>
      <c r="I14" s="2474" t="n">
        <v>1.75</v>
      </c>
      <c r="J14" s="2474" t="n">
        <v>3910.31</v>
      </c>
      <c r="K14" s="2474" t="n">
        <v>0</v>
      </c>
      <c r="L14" s="2474" t="n">
        <v>1651.63</v>
      </c>
      <c r="M14" s="2474" t="n">
        <v>0</v>
      </c>
      <c r="N14" s="2474" t="n">
        <v>14311.94</v>
      </c>
      <c r="O14" s="2472" t="inlineStr">
        <is>
          <t>07/01/2026</t>
        </is>
      </c>
      <c r="P14" s="2474" t="n">
        <v>9166.67</v>
      </c>
    </row>
    <row r="15">
      <c r="A15" s="2479" t="inlineStr">
        <is>
          <t>47 Eagle Sq</t>
        </is>
      </c>
      <c r="B15" s="2479" t="inlineStr">
        <is>
          <t>102</t>
        </is>
      </c>
      <c r="C15" s="2479" t="inlineStr">
        <is>
          <t>Occupied</t>
        </is>
      </c>
      <c r="D15" s="2479" t="inlineStr">
        <is>
          <t>PCX, Inc.</t>
        </is>
      </c>
      <c r="E15" s="2480" t="n">
        <v>4000</v>
      </c>
      <c r="F15" s="2479" t="inlineStr">
        <is>
          <t>03/04/2002</t>
        </is>
      </c>
      <c r="G15" s="2479" t="inlineStr">
        <is>
          <t>07/31/2026</t>
        </is>
      </c>
      <c r="H15" s="2481" t="n">
        <v>5500</v>
      </c>
      <c r="I15" s="2481" t="n">
        <v>1.375</v>
      </c>
      <c r="J15" s="2481" t="n">
        <v>0</v>
      </c>
      <c r="K15" s="2481" t="n">
        <v>0</v>
      </c>
      <c r="L15" s="2481" t="n">
        <v>0</v>
      </c>
      <c r="M15" s="2481" t="n">
        <v>0</v>
      </c>
      <c r="N15" s="2481" t="n">
        <v>5500</v>
      </c>
      <c r="O15" s="2479" t="n"/>
      <c r="P15" s="2481" t="n"/>
    </row>
    <row r="16">
      <c r="A16" s="2472" t="inlineStr">
        <is>
          <t>47 Eagle Sq</t>
        </is>
      </c>
      <c r="B16" s="2472" t="inlineStr">
        <is>
          <t>104</t>
        </is>
      </c>
      <c r="C16" s="2472" t="inlineStr">
        <is>
          <t>Occupied</t>
        </is>
      </c>
      <c r="D16" s="2472" t="inlineStr">
        <is>
          <t>United States of America DBA Armed Forces Career Center</t>
        </is>
      </c>
      <c r="E16" s="2473" t="n">
        <v>4300</v>
      </c>
      <c r="F16" s="2472" t="inlineStr">
        <is>
          <t>07/16/2025</t>
        </is>
      </c>
      <c r="G16" s="2472" t="inlineStr">
        <is>
          <t>07/15/2030</t>
        </is>
      </c>
      <c r="H16" s="2474" t="n">
        <v>13082.75</v>
      </c>
      <c r="I16" s="2474" t="n">
        <v>3.0425</v>
      </c>
      <c r="J16" s="2474" t="n">
        <v>0</v>
      </c>
      <c r="K16" s="2474" t="n">
        <v>0</v>
      </c>
      <c r="L16" s="2474" t="n">
        <v>0</v>
      </c>
      <c r="M16" s="2474" t="n">
        <v>0</v>
      </c>
      <c r="N16" s="2474" t="n">
        <v>13082.75</v>
      </c>
      <c r="O16" s="2472" t="n"/>
      <c r="P16" s="2474" t="n"/>
    </row>
    <row r="17">
      <c r="A17" s="2479" t="inlineStr">
        <is>
          <t>47 Eagle Sq</t>
        </is>
      </c>
      <c r="B17" s="2479" t="inlineStr">
        <is>
          <t>105</t>
        </is>
      </c>
      <c r="C17" s="2479" t="inlineStr">
        <is>
          <t>Occupied</t>
        </is>
      </c>
      <c r="D17" s="2479" t="inlineStr">
        <is>
          <t>United States of America DBA U.S. Coast Guard Recruiting</t>
        </is>
      </c>
      <c r="E17" s="2480" t="n">
        <v>1500</v>
      </c>
      <c r="F17" s="2479" t="inlineStr">
        <is>
          <t>10/01/2022</t>
        </is>
      </c>
      <c r="G17" s="2479" t="inlineStr">
        <is>
          <t>08/31/2027</t>
        </is>
      </c>
      <c r="H17" s="2481" t="n">
        <v>4968.11</v>
      </c>
      <c r="I17" s="2481" t="n">
        <v>3.312073333333333</v>
      </c>
      <c r="J17" s="2481" t="n">
        <v>0</v>
      </c>
      <c r="K17" s="2481" t="n">
        <v>0</v>
      </c>
      <c r="L17" s="2481" t="n">
        <v>0</v>
      </c>
      <c r="M17" s="2481" t="n">
        <v>0</v>
      </c>
      <c r="N17" s="2481" t="n">
        <v>4968.11</v>
      </c>
      <c r="O17" s="2479" t="inlineStr">
        <is>
          <t>09/01/2026</t>
        </is>
      </c>
      <c r="P17" s="2481" t="n">
        <v>5067.48</v>
      </c>
    </row>
    <row r="18">
      <c r="A18" s="2485" t="inlineStr">
        <is>
          <t>47 Eagle Sq</t>
        </is>
      </c>
      <c r="B18" s="2485" t="inlineStr">
        <is>
          <t>101</t>
        </is>
      </c>
      <c r="C18" s="2485" t="inlineStr">
        <is>
          <t>VACANT</t>
        </is>
      </c>
      <c r="D18" s="2485" t="n"/>
      <c r="E18" s="2486" t="n">
        <v>2500</v>
      </c>
      <c r="F18" s="2485" t="n"/>
      <c r="G18" s="2485" t="n"/>
      <c r="H18" s="2485" t="n"/>
      <c r="I18" s="2485" t="n"/>
      <c r="J18" s="2485" t="n"/>
      <c r="K18" s="2485" t="n"/>
      <c r="L18" s="2485" t="n"/>
      <c r="M18" s="2485" t="n"/>
      <c r="N18" s="2485" t="n"/>
      <c r="O18" s="2485" t="n"/>
      <c r="P18" s="2485" t="n"/>
    </row>
    <row r="19" ht="16.35" customHeight="1" s="2885">
      <c r="A19" s="2482" t="inlineStr">
        <is>
          <t xml:space="preserve">  47 Eagle Sq Summary</t>
        </is>
      </c>
      <c r="B19" s="2482" t="n"/>
      <c r="C19" s="2482" t="inlineStr">
        <is>
          <t>4 occ / 5 total</t>
        </is>
      </c>
      <c r="D19" s="2482" t="inlineStr">
        <is>
          <t>Occupancy: 80.0%</t>
        </is>
      </c>
      <c r="E19" s="2483" t="n">
        <v>14800</v>
      </c>
      <c r="F19" s="2482" t="n"/>
      <c r="G19" s="2482" t="n"/>
      <c r="H19" s="2484" t="n">
        <v>32300.86</v>
      </c>
      <c r="I19" s="2482" t="n"/>
      <c r="J19" s="2482" t="n"/>
      <c r="K19" s="2482" t="n"/>
      <c r="L19" s="2482" t="n"/>
      <c r="M19" s="2482" t="n"/>
      <c r="N19" s="2484" t="n">
        <v>37862.8</v>
      </c>
      <c r="O19" s="2482" t="n"/>
      <c r="P19" s="2482" t="n"/>
    </row>
    <row r="20" ht="6" customHeight="1" s="2885"/>
    <row r="21" ht="18" customHeight="1" s="2885">
      <c r="A21" s="2890" t="inlineStr">
        <is>
          <t>75 Eagle Sq</t>
        </is>
      </c>
      <c r="B21" s="3448" t="n"/>
      <c r="C21" s="3448" t="n"/>
      <c r="D21" s="3448" t="n"/>
      <c r="E21" s="3448" t="n"/>
      <c r="F21" s="3448" t="n"/>
      <c r="G21" s="3448" t="n"/>
      <c r="H21" s="3448" t="n"/>
      <c r="I21" s="3448" t="n"/>
      <c r="J21" s="3448" t="n"/>
      <c r="K21" s="3448" t="n"/>
      <c r="L21" s="3448" t="n"/>
      <c r="M21" s="3448" t="n"/>
      <c r="N21" s="3448" t="n"/>
      <c r="O21" s="3448" t="n"/>
      <c r="P21" s="3449" t="n"/>
    </row>
    <row r="22">
      <c r="A22" s="2472" t="inlineStr">
        <is>
          <t>75 Eagle Sq</t>
        </is>
      </c>
      <c r="B22" s="2472" t="inlineStr">
        <is>
          <t>101</t>
        </is>
      </c>
      <c r="C22" s="2472" t="inlineStr">
        <is>
          <t>Occupied</t>
        </is>
      </c>
      <c r="D22" s="2472" t="inlineStr">
        <is>
          <t>United States of America DBA VA OT/PT Clinic</t>
        </is>
      </c>
      <c r="E22" s="2473" t="n">
        <v>15500</v>
      </c>
      <c r="F22" s="2472" t="inlineStr">
        <is>
          <t>10/01/2016</t>
        </is>
      </c>
      <c r="G22" s="2472" t="inlineStr">
        <is>
          <t>09/30/2026</t>
        </is>
      </c>
      <c r="H22" s="2474" t="n">
        <v>45311.66</v>
      </c>
      <c r="I22" s="2474" t="n">
        <v>2.923332903225807</v>
      </c>
      <c r="J22" s="2474" t="n">
        <v>0</v>
      </c>
      <c r="K22" s="2474" t="n">
        <v>0</v>
      </c>
      <c r="L22" s="2474" t="n">
        <v>0</v>
      </c>
      <c r="M22" s="2474" t="n">
        <v>0</v>
      </c>
      <c r="N22" s="2474" t="n">
        <v>45311.66</v>
      </c>
      <c r="O22" s="2472" t="n"/>
      <c r="P22" s="2474" t="n"/>
    </row>
    <row r="23">
      <c r="A23" s="2485" t="inlineStr">
        <is>
          <t>75 Eagle Sq</t>
        </is>
      </c>
      <c r="B23" s="2485" t="inlineStr">
        <is>
          <t>102</t>
        </is>
      </c>
      <c r="C23" s="2485" t="inlineStr">
        <is>
          <t>VACANT</t>
        </is>
      </c>
      <c r="D23" s="2485" t="n"/>
      <c r="E23" s="2486" t="n">
        <v>2150</v>
      </c>
      <c r="F23" s="2485" t="n"/>
      <c r="G23" s="2485" t="n"/>
      <c r="H23" s="2485" t="n"/>
      <c r="I23" s="2485" t="n"/>
      <c r="J23" s="2485" t="n"/>
      <c r="K23" s="2485" t="n"/>
      <c r="L23" s="2485" t="n"/>
      <c r="M23" s="2485" t="n"/>
      <c r="N23" s="2485" t="n"/>
      <c r="O23" s="2485" t="n"/>
      <c r="P23" s="2485" t="n"/>
    </row>
    <row r="24" ht="16.35" customHeight="1" s="2885">
      <c r="A24" s="2482" t="inlineStr">
        <is>
          <t xml:space="preserve">  75 Eagle Sq Summary</t>
        </is>
      </c>
      <c r="B24" s="2482" t="n"/>
      <c r="C24" s="2482" t="inlineStr">
        <is>
          <t>1 occ / 2 total</t>
        </is>
      </c>
      <c r="D24" s="2482" t="inlineStr">
        <is>
          <t>Occupancy: 50.0%</t>
        </is>
      </c>
      <c r="E24" s="2483" t="n">
        <v>15500</v>
      </c>
      <c r="F24" s="2482" t="n"/>
      <c r="G24" s="2482" t="n"/>
      <c r="H24" s="2484" t="n">
        <v>45311.66</v>
      </c>
      <c r="I24" s="2482" t="n"/>
      <c r="J24" s="2482" t="n"/>
      <c r="K24" s="2482" t="n"/>
      <c r="L24" s="2482" t="n"/>
      <c r="M24" s="2482" t="n"/>
      <c r="N24" s="2484" t="n">
        <v>45311.66</v>
      </c>
      <c r="O24" s="2482" t="n"/>
      <c r="P24" s="2482" t="n"/>
    </row>
    <row r="25" ht="6" customHeight="1" s="2885"/>
    <row r="26" ht="18" customHeight="1" s="2885">
      <c r="A26" s="2890" t="inlineStr">
        <is>
          <t>79 Eagle Sq</t>
        </is>
      </c>
      <c r="B26" s="3448" t="n"/>
      <c r="C26" s="3448" t="n"/>
      <c r="D26" s="3448" t="n"/>
      <c r="E26" s="3448" t="n"/>
      <c r="F26" s="3448" t="n"/>
      <c r="G26" s="3448" t="n"/>
      <c r="H26" s="3448" t="n"/>
      <c r="I26" s="3448" t="n"/>
      <c r="J26" s="3448" t="n"/>
      <c r="K26" s="3448" t="n"/>
      <c r="L26" s="3448" t="n"/>
      <c r="M26" s="3448" t="n"/>
      <c r="N26" s="3448" t="n"/>
      <c r="O26" s="3448" t="n"/>
      <c r="P26" s="3449" t="n"/>
    </row>
    <row r="27">
      <c r="A27" s="2472" t="inlineStr">
        <is>
          <t>79 Eagle Sq</t>
        </is>
      </c>
      <c r="B27" s="2472" t="inlineStr">
        <is>
          <t>100</t>
        </is>
      </c>
      <c r="C27" s="2472" t="inlineStr">
        <is>
          <t>Occupied</t>
        </is>
      </c>
      <c r="D27" s="2472" t="inlineStr">
        <is>
          <t>Unishops of Nazareth, Inc DBA Rainbow</t>
        </is>
      </c>
      <c r="E27" s="2473" t="n">
        <v>7558</v>
      </c>
      <c r="F27" s="2472" t="inlineStr">
        <is>
          <t>06/30/2004</t>
        </is>
      </c>
      <c r="G27" s="2472" t="inlineStr">
        <is>
          <t>01/31/2027</t>
        </is>
      </c>
      <c r="H27" s="2474" t="n">
        <v>9166.67</v>
      </c>
      <c r="I27" s="2474" t="n">
        <v>1.212843344800212</v>
      </c>
      <c r="J27" s="2474" t="n">
        <v>1675.86</v>
      </c>
      <c r="K27" s="2474" t="n">
        <v>0</v>
      </c>
      <c r="L27" s="2474" t="n">
        <v>2496.6</v>
      </c>
      <c r="M27" s="2474" t="n">
        <v>0</v>
      </c>
      <c r="N27" s="2474" t="n">
        <v>13339.13</v>
      </c>
      <c r="O27" s="2472" t="n"/>
      <c r="P27" s="2474" t="n"/>
    </row>
    <row r="28" ht="16.35" customHeight="1" s="2885">
      <c r="A28" s="2482" t="inlineStr">
        <is>
          <t xml:space="preserve">  79 Eagle Sq Summary</t>
        </is>
      </c>
      <c r="B28" s="2482" t="n"/>
      <c r="C28" s="2482" t="inlineStr">
        <is>
          <t>1 occ / 1 total</t>
        </is>
      </c>
      <c r="D28" s="2482" t="inlineStr">
        <is>
          <t>Occupancy: 100.0%</t>
        </is>
      </c>
      <c r="E28" s="2483" t="n">
        <v>7558</v>
      </c>
      <c r="F28" s="2482" t="n"/>
      <c r="G28" s="2482" t="n"/>
      <c r="H28" s="2484" t="n">
        <v>9166.67</v>
      </c>
      <c r="I28" s="2482" t="n"/>
      <c r="J28" s="2482" t="n"/>
      <c r="K28" s="2482" t="n"/>
      <c r="L28" s="2482" t="n"/>
      <c r="M28" s="2482" t="n"/>
      <c r="N28" s="2484" t="n">
        <v>13339.13</v>
      </c>
      <c r="O28" s="2482" t="n"/>
      <c r="P28" s="2482" t="n"/>
    </row>
    <row r="29" ht="6" customHeight="1" s="2885"/>
    <row r="30" ht="18" customHeight="1" s="2885">
      <c r="A30" s="2890" t="inlineStr">
        <is>
          <t>85 Eagle Sq</t>
        </is>
      </c>
      <c r="B30" s="3448" t="n"/>
      <c r="C30" s="3448" t="n"/>
      <c r="D30" s="3448" t="n"/>
      <c r="E30" s="3448" t="n"/>
      <c r="F30" s="3448" t="n"/>
      <c r="G30" s="3448" t="n"/>
      <c r="H30" s="3448" t="n"/>
      <c r="I30" s="3448" t="n"/>
      <c r="J30" s="3448" t="n"/>
      <c r="K30" s="3448" t="n"/>
      <c r="L30" s="3448" t="n"/>
      <c r="M30" s="3448" t="n"/>
      <c r="N30" s="3448" t="n"/>
      <c r="O30" s="3448" t="n"/>
      <c r="P30" s="3449" t="n"/>
    </row>
    <row r="31">
      <c r="A31" s="2485" t="inlineStr">
        <is>
          <t>85 Eagle Sq</t>
        </is>
      </c>
      <c r="B31" s="2485" t="inlineStr">
        <is>
          <t>100</t>
        </is>
      </c>
      <c r="C31" s="2485" t="inlineStr">
        <is>
          <t>VACANT</t>
        </is>
      </c>
      <c r="D31" s="2485" t="n"/>
      <c r="E31" s="2486" t="n">
        <v>2520</v>
      </c>
      <c r="F31" s="2485" t="n"/>
      <c r="G31" s="2485" t="n"/>
      <c r="H31" s="2485" t="n"/>
      <c r="I31" s="2485" t="n"/>
      <c r="J31" s="2485" t="n"/>
      <c r="K31" s="2485" t="n"/>
      <c r="L31" s="2485" t="n"/>
      <c r="M31" s="2485" t="n"/>
      <c r="N31" s="2485" t="n"/>
      <c r="O31" s="2485" t="n"/>
      <c r="P31" s="2485" t="n"/>
    </row>
    <row r="32" ht="16.35" customHeight="1" s="2885">
      <c r="A32" s="2482" t="inlineStr">
        <is>
          <t xml:space="preserve">  85 Eagle Sq Summary</t>
        </is>
      </c>
      <c r="B32" s="2482" t="n"/>
      <c r="C32" s="2482" t="inlineStr">
        <is>
          <t>0 occ / 1 total</t>
        </is>
      </c>
      <c r="D32" s="2482" t="inlineStr">
        <is>
          <t>Occupancy: 0.0%</t>
        </is>
      </c>
      <c r="E32" s="2483" t="n">
        <v>0</v>
      </c>
      <c r="F32" s="2482" t="n"/>
      <c r="G32" s="2482" t="n"/>
      <c r="H32" s="2484" t="n">
        <v>0</v>
      </c>
      <c r="I32" s="2482" t="n"/>
      <c r="J32" s="2482" t="n"/>
      <c r="K32" s="2482" t="n"/>
      <c r="L32" s="2482" t="n"/>
      <c r="M32" s="2482" t="n"/>
      <c r="N32" s="2484" t="n">
        <v>0</v>
      </c>
      <c r="O32" s="2482" t="n"/>
      <c r="P32" s="2482" t="n"/>
    </row>
    <row r="33" ht="6" customHeight="1" s="2885"/>
    <row r="34" ht="18" customHeight="1" s="2885">
      <c r="A34" s="2890" t="inlineStr">
        <is>
          <t>579 Eagle Sq</t>
        </is>
      </c>
      <c r="B34" s="3448" t="n"/>
      <c r="C34" s="3448" t="n"/>
      <c r="D34" s="3448" t="n"/>
      <c r="E34" s="3448" t="n"/>
      <c r="F34" s="3448" t="n"/>
      <c r="G34" s="3448" t="n"/>
      <c r="H34" s="3448" t="n"/>
      <c r="I34" s="3448" t="n"/>
      <c r="J34" s="3448" t="n"/>
      <c r="K34" s="3448" t="n"/>
      <c r="L34" s="3448" t="n"/>
      <c r="M34" s="3448" t="n"/>
      <c r="N34" s="3448" t="n"/>
      <c r="O34" s="3448" t="n"/>
      <c r="P34" s="3449" t="n"/>
    </row>
    <row r="35">
      <c r="A35" s="2472" t="inlineStr">
        <is>
          <t>579 Eagle Sq</t>
        </is>
      </c>
      <c r="B35" s="2472" t="inlineStr">
        <is>
          <t>103-105</t>
        </is>
      </c>
      <c r="C35" s="2472" t="inlineStr">
        <is>
          <t>Occupied</t>
        </is>
      </c>
      <c r="D35" s="2472" t="inlineStr">
        <is>
          <t>47 Eagle Clothing, LLC DBA Madrag</t>
        </is>
      </c>
      <c r="E35" s="2473" t="n">
        <v>5200</v>
      </c>
      <c r="F35" s="2472" t="inlineStr">
        <is>
          <t>07/05/2002</t>
        </is>
      </c>
      <c r="G35" s="2472" t="inlineStr">
        <is>
          <t>07/31/2027</t>
        </is>
      </c>
      <c r="H35" s="2474" t="n">
        <v>6416.13</v>
      </c>
      <c r="I35" s="2474" t="n">
        <v>1.233871153846154</v>
      </c>
      <c r="J35" s="2474" t="n">
        <v>4073.57</v>
      </c>
      <c r="K35" s="2474" t="n">
        <v>0</v>
      </c>
      <c r="L35" s="2474" t="n">
        <v>1717.69</v>
      </c>
      <c r="M35" s="2474" t="n">
        <v>0</v>
      </c>
      <c r="N35" s="2474" t="n">
        <v>12207.39</v>
      </c>
      <c r="O35" s="2472" t="inlineStr">
        <is>
          <t>08/01/2026</t>
        </is>
      </c>
      <c r="P35" s="2474" t="n">
        <v>6608.61</v>
      </c>
    </row>
    <row r="36">
      <c r="A36" s="2479" t="inlineStr">
        <is>
          <t>579 Eagle Sq</t>
        </is>
      </c>
      <c r="B36" s="2479" t="inlineStr">
        <is>
          <t>101</t>
        </is>
      </c>
      <c r="C36" s="2479" t="inlineStr">
        <is>
          <t>Occupied</t>
        </is>
      </c>
      <c r="D36" s="2479" t="inlineStr">
        <is>
          <t>Atwells Donuts, LLC DBA Dunkin Donuts</t>
        </is>
      </c>
      <c r="E36" s="2480" t="n">
        <v>2500</v>
      </c>
      <c r="F36" s="2479" t="inlineStr">
        <is>
          <t>02/25/2004</t>
        </is>
      </c>
      <c r="G36" s="2479" t="inlineStr">
        <is>
          <t>02/25/2029</t>
        </is>
      </c>
      <c r="H36" s="2481" t="n">
        <v>5490.42</v>
      </c>
      <c r="I36" s="2481" t="n">
        <v>2.196168</v>
      </c>
      <c r="J36" s="2481" t="n">
        <v>1958.22</v>
      </c>
      <c r="K36" s="2481" t="n">
        <v>0</v>
      </c>
      <c r="L36" s="2481" t="n">
        <v>825.8099999999999</v>
      </c>
      <c r="M36" s="2481" t="n">
        <v>0</v>
      </c>
      <c r="N36" s="2481" t="n">
        <v>8274.450000000001</v>
      </c>
      <c r="O36" s="2479" t="n"/>
      <c r="P36" s="2481" t="n"/>
    </row>
    <row r="37">
      <c r="A37" s="2472" t="inlineStr">
        <is>
          <t>579 Eagle Sq</t>
        </is>
      </c>
      <c r="B37" s="2472" t="inlineStr">
        <is>
          <t>107</t>
        </is>
      </c>
      <c r="C37" s="2472" t="inlineStr">
        <is>
          <t>Occupied</t>
        </is>
      </c>
      <c r="D37" s="2472" t="inlineStr">
        <is>
          <t>H&amp;R Block Eastern Enterprises, Inc.</t>
        </is>
      </c>
      <c r="E37" s="2473" t="n">
        <v>2500</v>
      </c>
      <c r="F37" s="2472" t="inlineStr">
        <is>
          <t>05/01/2025</t>
        </is>
      </c>
      <c r="G37" s="2472" t="inlineStr">
        <is>
          <t>04/30/2027</t>
        </is>
      </c>
      <c r="H37" s="2474" t="n">
        <v>4700</v>
      </c>
      <c r="I37" s="2474" t="n">
        <v>1.88</v>
      </c>
      <c r="J37" s="2474" t="n">
        <v>1958.22</v>
      </c>
      <c r="K37" s="2474" t="n">
        <v>0</v>
      </c>
      <c r="L37" s="2474" t="n">
        <v>825.8099999999999</v>
      </c>
      <c r="M37" s="2474" t="n">
        <v>0</v>
      </c>
      <c r="N37" s="2474" t="n">
        <v>7484.03</v>
      </c>
      <c r="O37" s="2472" t="n"/>
      <c r="P37" s="2474" t="n"/>
    </row>
    <row r="38">
      <c r="A38" s="2479" t="inlineStr">
        <is>
          <t>579 Eagle Sq</t>
        </is>
      </c>
      <c r="B38" s="2479" t="inlineStr">
        <is>
          <t>108</t>
        </is>
      </c>
      <c r="C38" s="2479" t="inlineStr">
        <is>
          <t>Occupied</t>
        </is>
      </c>
      <c r="D38" s="2479" t="inlineStr">
        <is>
          <t>Hang Nguyen DBA T-Nails</t>
        </is>
      </c>
      <c r="E38" s="2480" t="n">
        <v>1500</v>
      </c>
      <c r="F38" s="2479" t="inlineStr">
        <is>
          <t>09/01/2003</t>
        </is>
      </c>
      <c r="G38" s="2479" t="inlineStr">
        <is>
          <t>12/31/2027</t>
        </is>
      </c>
      <c r="H38" s="2481" t="n">
        <v>3476.67</v>
      </c>
      <c r="I38" s="2481" t="n">
        <v>2.31778</v>
      </c>
      <c r="J38" s="2481" t="n">
        <v>1184.66</v>
      </c>
      <c r="K38" s="2481" t="n">
        <v>0</v>
      </c>
      <c r="L38" s="2481" t="n">
        <v>660.65</v>
      </c>
      <c r="M38" s="2481" t="n">
        <v>0</v>
      </c>
      <c r="N38" s="2481" t="n">
        <v>5321.98</v>
      </c>
      <c r="O38" s="2479" t="n"/>
      <c r="P38" s="2481" t="n"/>
    </row>
    <row r="39">
      <c r="A39" s="2472" t="inlineStr">
        <is>
          <t>579 Eagle Sq</t>
        </is>
      </c>
      <c r="B39" s="2472" t="inlineStr">
        <is>
          <t>109</t>
        </is>
      </c>
      <c r="C39" s="2472" t="inlineStr">
        <is>
          <t>Occupied</t>
        </is>
      </c>
      <c r="D39" s="2472" t="inlineStr">
        <is>
          <t>Kosseifi, Inc. DBA Vasilios</t>
        </is>
      </c>
      <c r="E39" s="2473" t="n">
        <v>2200</v>
      </c>
      <c r="F39" s="2472" t="inlineStr">
        <is>
          <t>09/29/2009</t>
        </is>
      </c>
      <c r="G39" s="2472" t="inlineStr">
        <is>
          <t>12/31/2026</t>
        </is>
      </c>
      <c r="H39" s="2474" t="n">
        <v>4840</v>
      </c>
      <c r="I39" s="2474" t="n">
        <v>2.2</v>
      </c>
      <c r="J39" s="2474" t="n">
        <v>0</v>
      </c>
      <c r="K39" s="2474" t="n">
        <v>0</v>
      </c>
      <c r="L39" s="2474" t="n">
        <v>0</v>
      </c>
      <c r="M39" s="2474" t="n">
        <v>0</v>
      </c>
      <c r="N39" s="2474" t="n">
        <v>4840</v>
      </c>
      <c r="O39" s="2472" t="n"/>
      <c r="P39" s="2474" t="n"/>
    </row>
    <row r="40">
      <c r="A40" s="2479" t="inlineStr">
        <is>
          <t>579 Eagle Sq</t>
        </is>
      </c>
      <c r="B40" s="2479" t="inlineStr">
        <is>
          <t>102</t>
        </is>
      </c>
      <c r="C40" s="2479" t="inlineStr">
        <is>
          <t>Occupied</t>
        </is>
      </c>
      <c r="D40" s="2479" t="inlineStr">
        <is>
          <t>Subway Real Estate Corp.</t>
        </is>
      </c>
      <c r="E40" s="2480" t="n">
        <v>2000</v>
      </c>
      <c r="F40" s="2479" t="inlineStr">
        <is>
          <t>05/01/2004</t>
        </is>
      </c>
      <c r="G40" s="2479" t="inlineStr">
        <is>
          <t>04/30/2029</t>
        </is>
      </c>
      <c r="H40" s="2481" t="n">
        <v>3625</v>
      </c>
      <c r="I40" s="2481" t="n">
        <v>1.8125</v>
      </c>
      <c r="J40" s="2481" t="n">
        <v>0</v>
      </c>
      <c r="K40" s="2481" t="n">
        <v>239.27</v>
      </c>
      <c r="L40" s="2481" t="n">
        <v>0</v>
      </c>
      <c r="M40" s="2481" t="n">
        <v>0</v>
      </c>
      <c r="N40" s="2481" t="n">
        <v>3864.27</v>
      </c>
      <c r="O40" s="2479" t="n"/>
      <c r="P40" s="2481" t="n"/>
    </row>
    <row r="41">
      <c r="A41" s="2485" t="inlineStr">
        <is>
          <t>579 Eagle Sq</t>
        </is>
      </c>
      <c r="B41" s="2485" t="inlineStr">
        <is>
          <t>106</t>
        </is>
      </c>
      <c r="C41" s="2485" t="inlineStr">
        <is>
          <t>VACANT</t>
        </is>
      </c>
      <c r="D41" s="2485" t="n"/>
      <c r="E41" s="2486" t="n">
        <v>2800</v>
      </c>
      <c r="F41" s="2485" t="n"/>
      <c r="G41" s="2485" t="n"/>
      <c r="H41" s="2485" t="n"/>
      <c r="I41" s="2485" t="n"/>
      <c r="J41" s="2485" t="n"/>
      <c r="K41" s="2485" t="n"/>
      <c r="L41" s="2485" t="n"/>
      <c r="M41" s="2485" t="n"/>
      <c r="N41" s="2485" t="n"/>
      <c r="O41" s="2485" t="n"/>
      <c r="P41" s="2485" t="n"/>
    </row>
    <row r="42" ht="16.35" customHeight="1" s="2885">
      <c r="A42" s="2482" t="inlineStr">
        <is>
          <t xml:space="preserve">  579 Eagle Sq Summary</t>
        </is>
      </c>
      <c r="B42" s="2482" t="n"/>
      <c r="C42" s="2482" t="inlineStr">
        <is>
          <t>6 occ / 7 total</t>
        </is>
      </c>
      <c r="D42" s="2482" t="inlineStr">
        <is>
          <t>Occupancy: 85.7%</t>
        </is>
      </c>
      <c r="E42" s="2483" t="n">
        <v>15900</v>
      </c>
      <c r="F42" s="2482" t="n"/>
      <c r="G42" s="2482" t="n"/>
      <c r="H42" s="2484" t="n">
        <v>28548.22</v>
      </c>
      <c r="I42" s="2482" t="n"/>
      <c r="J42" s="2482" t="n"/>
      <c r="K42" s="2482" t="n"/>
      <c r="L42" s="2482" t="n"/>
      <c r="M42" s="2482" t="n"/>
      <c r="N42" s="2484" t="n">
        <v>41992.12</v>
      </c>
      <c r="O42" s="2482" t="n"/>
      <c r="P42" s="2482" t="n"/>
    </row>
    <row r="43" ht="6" customHeight="1" s="2885"/>
    <row r="44" ht="18" customHeight="1" s="2885">
      <c r="A44" s="2890" t="inlineStr">
        <is>
          <t>589 Eagle Sq</t>
        </is>
      </c>
      <c r="B44" s="3448" t="n"/>
      <c r="C44" s="3448" t="n"/>
      <c r="D44" s="3448" t="n"/>
      <c r="E44" s="3448" t="n"/>
      <c r="F44" s="3448" t="n"/>
      <c r="G44" s="3448" t="n"/>
      <c r="H44" s="3448" t="n"/>
      <c r="I44" s="3448" t="n"/>
      <c r="J44" s="3448" t="n"/>
      <c r="K44" s="3448" t="n"/>
      <c r="L44" s="3448" t="n"/>
      <c r="M44" s="3448" t="n"/>
      <c r="N44" s="3448" t="n"/>
      <c r="O44" s="3448" t="n"/>
      <c r="P44" s="3449" t="n"/>
    </row>
    <row r="45">
      <c r="A45" s="2472" t="inlineStr">
        <is>
          <t>589 Eagle Sq</t>
        </is>
      </c>
      <c r="B45" s="2472" t="inlineStr">
        <is>
          <t>100</t>
        </is>
      </c>
      <c r="C45" s="2472" t="inlineStr">
        <is>
          <t>Occupied</t>
        </is>
      </c>
      <c r="D45" s="2472" t="inlineStr">
        <is>
          <t>United States of America DBA VA Admin Office</t>
        </is>
      </c>
      <c r="E45" s="2473" t="n">
        <v>9100</v>
      </c>
      <c r="F45" s="2472" t="inlineStr">
        <is>
          <t>02/29/2024</t>
        </is>
      </c>
      <c r="G45" s="2472" t="inlineStr">
        <is>
          <t>10/30/2036</t>
        </is>
      </c>
      <c r="H45" s="2474" t="n">
        <v>21369.83</v>
      </c>
      <c r="I45" s="2474" t="n">
        <v>2.348332967032967</v>
      </c>
      <c r="J45" s="2474" t="n">
        <v>0</v>
      </c>
      <c r="K45" s="2474" t="n">
        <v>0</v>
      </c>
      <c r="L45" s="2474" t="n">
        <v>0</v>
      </c>
      <c r="M45" s="2474" t="n">
        <v>0</v>
      </c>
      <c r="N45" s="2474" t="n">
        <v>21369.83</v>
      </c>
      <c r="O45" s="2472" t="inlineStr">
        <is>
          <t>10/31/2026</t>
        </is>
      </c>
      <c r="P45" s="2474" t="n">
        <v>31341.92</v>
      </c>
    </row>
    <row r="46" ht="16.35" customHeight="1" s="2885">
      <c r="A46" s="2482" t="inlineStr">
        <is>
          <t xml:space="preserve">  589 Eagle Sq Summary</t>
        </is>
      </c>
      <c r="B46" s="2482" t="n"/>
      <c r="C46" s="2482" t="inlineStr">
        <is>
          <t>1 occ / 1 total</t>
        </is>
      </c>
      <c r="D46" s="2482" t="inlineStr">
        <is>
          <t>Occupancy: 100.0%</t>
        </is>
      </c>
      <c r="E46" s="2483" t="n">
        <v>9100</v>
      </c>
      <c r="F46" s="2482" t="n"/>
      <c r="G46" s="2482" t="n"/>
      <c r="H46" s="2484" t="n">
        <v>21369.83</v>
      </c>
      <c r="I46" s="2482" t="n"/>
      <c r="J46" s="2482" t="n"/>
      <c r="K46" s="2482" t="n"/>
      <c r="L46" s="2482" t="n"/>
      <c r="M46" s="2482" t="n"/>
      <c r="N46" s="2484" t="n">
        <v>21369.83</v>
      </c>
      <c r="O46" s="2482" t="n"/>
      <c r="P46" s="2482" t="n"/>
    </row>
    <row r="47" ht="6" customHeight="1" s="2885"/>
    <row r="48" ht="18" customHeight="1" s="2885">
      <c r="A48" s="2890" t="inlineStr">
        <is>
          <t>623 Eagle Sq</t>
        </is>
      </c>
      <c r="B48" s="3448" t="n"/>
      <c r="C48" s="3448" t="n"/>
      <c r="D48" s="3448" t="n"/>
      <c r="E48" s="3448" t="n"/>
      <c r="F48" s="3448" t="n"/>
      <c r="G48" s="3448" t="n"/>
      <c r="H48" s="3448" t="n"/>
      <c r="I48" s="3448" t="n"/>
      <c r="J48" s="3448" t="n"/>
      <c r="K48" s="3448" t="n"/>
      <c r="L48" s="3448" t="n"/>
      <c r="M48" s="3448" t="n"/>
      <c r="N48" s="3448" t="n"/>
      <c r="O48" s="3448" t="n"/>
      <c r="P48" s="3449" t="n"/>
    </row>
    <row r="49">
      <c r="A49" s="2472" t="inlineStr">
        <is>
          <t>623 Eagle Sq</t>
        </is>
      </c>
      <c r="B49" s="2472" t="inlineStr">
        <is>
          <t>ATM</t>
        </is>
      </c>
      <c r="C49" s="2472" t="inlineStr">
        <is>
          <t>Occupied</t>
        </is>
      </c>
      <c r="D49" s="2472" t="inlineStr">
        <is>
          <t>Santander Bank, N.A. - ATM</t>
        </is>
      </c>
      <c r="E49" s="2473" t="n">
        <v>0</v>
      </c>
      <c r="F49" s="2472" t="inlineStr">
        <is>
          <t>06/22/2005</t>
        </is>
      </c>
      <c r="G49" s="2472" t="inlineStr">
        <is>
          <t>06/30/2026</t>
        </is>
      </c>
      <c r="H49" s="2474" t="n">
        <v>3333.34</v>
      </c>
      <c r="I49" s="2474" t="n">
        <v>0</v>
      </c>
      <c r="J49" s="2474" t="n">
        <v>0</v>
      </c>
      <c r="K49" s="2474" t="n">
        <v>0</v>
      </c>
      <c r="L49" s="2474" t="n">
        <v>0</v>
      </c>
      <c r="M49" s="2474" t="n">
        <v>0</v>
      </c>
      <c r="N49" s="2474" t="n">
        <v>3333.34</v>
      </c>
      <c r="O49" s="2472" t="n"/>
      <c r="P49" s="2474" t="n"/>
    </row>
    <row r="50">
      <c r="A50" s="2479" t="inlineStr">
        <is>
          <t>623 Eagle Sq</t>
        </is>
      </c>
      <c r="B50" s="2479" t="inlineStr">
        <is>
          <t>101-103</t>
        </is>
      </c>
      <c r="C50" s="2479" t="inlineStr">
        <is>
          <t>Occupied</t>
        </is>
      </c>
      <c r="D50" s="2479" t="inlineStr">
        <is>
          <t>United States of America DBA VA Audiology</t>
        </is>
      </c>
      <c r="E50" s="2480" t="n">
        <v>6898</v>
      </c>
      <c r="F50" s="2479" t="inlineStr">
        <is>
          <t>01/01/2011</t>
        </is>
      </c>
      <c r="G50" s="2479" t="inlineStr">
        <is>
          <t>03/20/2031</t>
        </is>
      </c>
      <c r="H50" s="2481" t="n">
        <v>24516.64</v>
      </c>
      <c r="I50" s="2481" t="n">
        <v>3.554166425050739</v>
      </c>
      <c r="J50" s="2481" t="n">
        <v>0</v>
      </c>
      <c r="K50" s="2481" t="n">
        <v>0</v>
      </c>
      <c r="L50" s="2481" t="n">
        <v>0</v>
      </c>
      <c r="M50" s="2481" t="n">
        <v>0</v>
      </c>
      <c r="N50" s="2481" t="n">
        <v>24516.64</v>
      </c>
      <c r="O50" s="2479" t="n"/>
      <c r="P50" s="2481" t="n"/>
    </row>
    <row r="51">
      <c r="A51" s="2472" t="inlineStr">
        <is>
          <t>623 Eagle Sq</t>
        </is>
      </c>
      <c r="B51" s="2472" t="inlineStr">
        <is>
          <t>104-107</t>
        </is>
      </c>
      <c r="C51" s="2472" t="inlineStr">
        <is>
          <t>Occupied</t>
        </is>
      </c>
      <c r="D51" s="2472" t="inlineStr">
        <is>
          <t>United States of America DBA VA Neuro &amp; Eye Clinic</t>
        </is>
      </c>
      <c r="E51" s="2473" t="n">
        <v>10000</v>
      </c>
      <c r="F51" s="2472" t="inlineStr">
        <is>
          <t>11/01/2007</t>
        </is>
      </c>
      <c r="G51" s="2472" t="inlineStr">
        <is>
          <t>10/31/2027</t>
        </is>
      </c>
      <c r="H51" s="2474" t="n">
        <v>36033.33</v>
      </c>
      <c r="I51" s="2474" t="n">
        <v>3.603333</v>
      </c>
      <c r="J51" s="2474" t="n">
        <v>0</v>
      </c>
      <c r="K51" s="2474" t="n">
        <v>0</v>
      </c>
      <c r="L51" s="2474" t="n">
        <v>0</v>
      </c>
      <c r="M51" s="2474" t="n">
        <v>0</v>
      </c>
      <c r="N51" s="2474" t="n">
        <v>36033.33</v>
      </c>
      <c r="O51" s="2472" t="n"/>
      <c r="P51" s="2474" t="n"/>
    </row>
    <row r="52">
      <c r="A52" s="2485" t="inlineStr">
        <is>
          <t>623 Eagle Sq</t>
        </is>
      </c>
      <c r="B52" s="2485" t="inlineStr">
        <is>
          <t>108</t>
        </is>
      </c>
      <c r="C52" s="2485" t="inlineStr">
        <is>
          <t>VACANT</t>
        </is>
      </c>
      <c r="D52" s="2485" t="n"/>
      <c r="E52" s="2486" t="n">
        <v>2297</v>
      </c>
      <c r="F52" s="2485" t="n"/>
      <c r="G52" s="2485" t="n"/>
      <c r="H52" s="2485" t="n"/>
      <c r="I52" s="2485" t="n"/>
      <c r="J52" s="2485" t="n"/>
      <c r="K52" s="2485" t="n"/>
      <c r="L52" s="2485" t="n"/>
      <c r="M52" s="2485" t="n"/>
      <c r="N52" s="2485" t="n"/>
      <c r="O52" s="2485" t="n"/>
      <c r="P52" s="2485" t="n"/>
    </row>
    <row r="53" ht="16.35" customHeight="1" s="2885">
      <c r="A53" s="2482" t="inlineStr">
        <is>
          <t xml:space="preserve">  623 Eagle Sq Summary</t>
        </is>
      </c>
      <c r="B53" s="2482" t="n"/>
      <c r="C53" s="2482" t="inlineStr">
        <is>
          <t>3 occ / 4 total</t>
        </is>
      </c>
      <c r="D53" s="2482" t="inlineStr">
        <is>
          <t>Occupancy: 75.0%</t>
        </is>
      </c>
      <c r="E53" s="2483" t="n">
        <v>16898</v>
      </c>
      <c r="F53" s="2482" t="n"/>
      <c r="G53" s="2482" t="n"/>
      <c r="H53" s="2484" t="n">
        <v>63883.31</v>
      </c>
      <c r="I53" s="2482" t="n"/>
      <c r="J53" s="2482" t="n"/>
      <c r="K53" s="2482" t="n"/>
      <c r="L53" s="2482" t="n"/>
      <c r="M53" s="2482" t="n"/>
      <c r="N53" s="2484" t="n">
        <v>63883.31</v>
      </c>
      <c r="O53" s="2482" t="n"/>
      <c r="P53" s="2482" t="n"/>
    </row>
    <row r="54" ht="6" customHeight="1" s="2885"/>
    <row r="55" ht="18" customHeight="1" s="2885">
      <c r="A55" s="2890" t="inlineStr">
        <is>
          <t>661 Eagle Sq</t>
        </is>
      </c>
      <c r="B55" s="3448" t="n"/>
      <c r="C55" s="3448" t="n"/>
      <c r="D55" s="3448" t="n"/>
      <c r="E55" s="3448" t="n"/>
      <c r="F55" s="3448" t="n"/>
      <c r="G55" s="3448" t="n"/>
      <c r="H55" s="3448" t="n"/>
      <c r="I55" s="3448" t="n"/>
      <c r="J55" s="3448" t="n"/>
      <c r="K55" s="3448" t="n"/>
      <c r="L55" s="3448" t="n"/>
      <c r="M55" s="3448" t="n"/>
      <c r="N55" s="3448" t="n"/>
      <c r="O55" s="3448" t="n"/>
      <c r="P55" s="3449" t="n"/>
    </row>
    <row r="56">
      <c r="A56" s="2472" t="inlineStr">
        <is>
          <t>661 Eagle Sq</t>
        </is>
      </c>
      <c r="B56" s="2472" t="inlineStr">
        <is>
          <t>100</t>
        </is>
      </c>
      <c r="C56" s="2472" t="inlineStr">
        <is>
          <t>Occupied</t>
        </is>
      </c>
      <c r="D56" s="2472" t="inlineStr">
        <is>
          <t>Pollo Campero Holding, LLC</t>
        </is>
      </c>
      <c r="E56" s="2473" t="n">
        <v>2500</v>
      </c>
      <c r="F56" s="2472" t="inlineStr">
        <is>
          <t>12/14/2012</t>
        </is>
      </c>
      <c r="G56" s="2472" t="inlineStr">
        <is>
          <t>03/31/2028</t>
        </is>
      </c>
      <c r="H56" s="2474" t="n">
        <v>5545.83</v>
      </c>
      <c r="I56" s="2474" t="n">
        <v>2.218332</v>
      </c>
      <c r="J56" s="2474" t="n">
        <v>2719.58</v>
      </c>
      <c r="K56" s="2474" t="n">
        <v>0</v>
      </c>
      <c r="L56" s="2474" t="n">
        <v>1358.66</v>
      </c>
      <c r="M56" s="2474" t="n">
        <v>0</v>
      </c>
      <c r="N56" s="2474" t="n">
        <v>9624.07</v>
      </c>
      <c r="O56" s="2472" t="n"/>
      <c r="P56" s="2474" t="n"/>
    </row>
    <row r="57">
      <c r="A57" s="2479" t="inlineStr">
        <is>
          <t>661 Eagle Sq</t>
        </is>
      </c>
      <c r="B57" s="2479" t="inlineStr">
        <is>
          <t>101</t>
        </is>
      </c>
      <c r="C57" s="2479" t="inlineStr">
        <is>
          <t>Occupied</t>
        </is>
      </c>
      <c r="D57" s="2479" t="inlineStr">
        <is>
          <t>RJB Leasing Corp. DBA Colortyme</t>
        </is>
      </c>
      <c r="E57" s="2480" t="n">
        <v>2500</v>
      </c>
      <c r="F57" s="2479" t="inlineStr">
        <is>
          <t>03/01/2025</t>
        </is>
      </c>
      <c r="G57" s="2479" t="inlineStr">
        <is>
          <t>02/28/2028</t>
        </is>
      </c>
      <c r="H57" s="2481" t="n">
        <v>3793.6</v>
      </c>
      <c r="I57" s="2481" t="n">
        <v>1.51744</v>
      </c>
      <c r="J57" s="2481" t="n">
        <v>1999.58</v>
      </c>
      <c r="K57" s="2481" t="n">
        <v>0</v>
      </c>
      <c r="L57" s="2481" t="n">
        <v>1358.66</v>
      </c>
      <c r="M57" s="2481" t="n">
        <v>0</v>
      </c>
      <c r="N57" s="2481" t="n">
        <v>7151.84</v>
      </c>
      <c r="O57" s="2479" t="inlineStr">
        <is>
          <t>03/01/2027</t>
        </is>
      </c>
      <c r="P57" s="2481" t="n">
        <v>3907.41</v>
      </c>
    </row>
    <row r="58" ht="16.35" customHeight="1" s="2885">
      <c r="A58" s="2482" t="inlineStr">
        <is>
          <t xml:space="preserve">  661 Eagle Sq Summary</t>
        </is>
      </c>
      <c r="B58" s="2482" t="n"/>
      <c r="C58" s="2482" t="inlineStr">
        <is>
          <t>2 occ / 2 total</t>
        </is>
      </c>
      <c r="D58" s="2482" t="inlineStr">
        <is>
          <t>Occupancy: 100.0%</t>
        </is>
      </c>
      <c r="E58" s="2483" t="n">
        <v>5000</v>
      </c>
      <c r="F58" s="2482" t="n"/>
      <c r="G58" s="2482" t="n"/>
      <c r="H58" s="2484" t="n">
        <v>9339.43</v>
      </c>
      <c r="I58" s="2482" t="n"/>
      <c r="J58" s="2482" t="n"/>
      <c r="K58" s="2482" t="n"/>
      <c r="L58" s="2482" t="n"/>
      <c r="M58" s="2482" t="n"/>
      <c r="N58" s="2484" t="n">
        <v>16775.91</v>
      </c>
      <c r="O58" s="2482" t="n"/>
      <c r="P58" s="2482" t="n"/>
    </row>
    <row r="59" ht="6" customHeight="1" s="2885"/>
    <row r="61" ht="22.35" customHeight="1" s="2885">
      <c r="A61" s="2887" t="inlineStr">
        <is>
          <t>PORTFOLIO SUMMARY — ALL BUILDINGS</t>
        </is>
      </c>
    </row>
    <row r="62" ht="28.35" customHeight="1" s="2885">
      <c r="A62" s="2471" t="inlineStr">
        <is>
          <t>Building</t>
        </is>
      </c>
      <c r="B62" s="2471" t="inlineStr">
        <is>
          <t>Occ Units</t>
        </is>
      </c>
      <c r="C62" s="2471" t="inlineStr">
        <is>
          <t>Total Units</t>
        </is>
      </c>
      <c r="D62" s="2471" t="inlineStr">
        <is>
          <t>Occ %</t>
        </is>
      </c>
      <c r="E62" s="2471" t="inlineStr">
        <is>
          <t>Occ SF</t>
        </is>
      </c>
      <c r="F62" s="2471" t="inlineStr">
        <is>
          <t>Total SF</t>
        </is>
      </c>
      <c r="G62" s="2471" t="inlineStr">
        <is>
          <t>Occ SF %</t>
        </is>
      </c>
      <c r="H62" s="2471" t="inlineStr">
        <is>
          <t>Monthly Base Rent</t>
        </is>
      </c>
      <c r="I62" s="2471" t="inlineStr">
        <is>
          <t>Monthly Other Charges</t>
        </is>
      </c>
      <c r="J62" s="2471" t="inlineStr">
        <is>
          <t>Total Monthly Revenue</t>
        </is>
      </c>
      <c r="K62" s="2471" t="inlineStr">
        <is>
          <t>Annual Base Rent</t>
        </is>
      </c>
      <c r="L62" s="2471" t="inlineStr">
        <is>
          <t>Annual Total Revenue</t>
        </is>
      </c>
    </row>
    <row r="63">
      <c r="A63" s="2487" t="inlineStr">
        <is>
          <t>45 Eagle Sq</t>
        </is>
      </c>
      <c r="B63" s="2488" t="n">
        <v>7</v>
      </c>
      <c r="C63" s="2488" t="n">
        <v>7</v>
      </c>
      <c r="D63" s="2489" t="n">
        <v>1</v>
      </c>
      <c r="E63" s="2490" t="n">
        <v>6638</v>
      </c>
      <c r="F63" s="2490" t="n">
        <v>6638</v>
      </c>
      <c r="G63" s="2489" t="n">
        <v>1</v>
      </c>
      <c r="H63" s="3450" t="n">
        <v>7506.3</v>
      </c>
      <c r="I63" s="3450" t="n">
        <v>2449.32</v>
      </c>
      <c r="J63" s="3450" t="n">
        <v>9955.620000000001</v>
      </c>
      <c r="K63" s="3450" t="n">
        <v>90075.60000000001</v>
      </c>
      <c r="L63" s="3450" t="n">
        <v>119467.44</v>
      </c>
    </row>
    <row r="64">
      <c r="A64" s="2487" t="inlineStr">
        <is>
          <t>47 Eagle Sq</t>
        </is>
      </c>
      <c r="B64" s="2488" t="n">
        <v>4</v>
      </c>
      <c r="C64" s="2488" t="n">
        <v>5</v>
      </c>
      <c r="D64" s="2489" t="n">
        <v>0.8</v>
      </c>
      <c r="E64" s="2490" t="n">
        <v>14800</v>
      </c>
      <c r="F64" s="2490" t="n">
        <v>17300</v>
      </c>
      <c r="G64" s="2489" t="n">
        <v>0.8554913294797688</v>
      </c>
      <c r="H64" s="3450" t="n">
        <v>32300.86</v>
      </c>
      <c r="I64" s="3450" t="n">
        <v>5561.94</v>
      </c>
      <c r="J64" s="3450" t="n">
        <v>37862.8</v>
      </c>
      <c r="K64" s="3450" t="n">
        <v>387610.32</v>
      </c>
      <c r="L64" s="3450" t="n">
        <v>454353.6</v>
      </c>
    </row>
    <row r="65">
      <c r="A65" s="2487" t="inlineStr">
        <is>
          <t>75 Eagle Sq</t>
        </is>
      </c>
      <c r="B65" s="2488" t="n">
        <v>1</v>
      </c>
      <c r="C65" s="2488" t="n">
        <v>2</v>
      </c>
      <c r="D65" s="2489" t="n">
        <v>0.5</v>
      </c>
      <c r="E65" s="2490" t="n">
        <v>15500</v>
      </c>
      <c r="F65" s="2490" t="n">
        <v>17650</v>
      </c>
      <c r="G65" s="2489" t="n">
        <v>0.8781869688385269</v>
      </c>
      <c r="H65" s="3450" t="n">
        <v>45311.66</v>
      </c>
      <c r="I65" s="3450" t="n">
        <v>0</v>
      </c>
      <c r="J65" s="3450" t="n">
        <v>45311.66</v>
      </c>
      <c r="K65" s="3450" t="n">
        <v>543739.92</v>
      </c>
      <c r="L65" s="3450" t="n">
        <v>543739.92</v>
      </c>
    </row>
    <row r="66">
      <c r="A66" s="2487" t="inlineStr">
        <is>
          <t>79 Eagle Sq</t>
        </is>
      </c>
      <c r="B66" s="2488" t="n">
        <v>1</v>
      </c>
      <c r="C66" s="2488" t="n">
        <v>1</v>
      </c>
      <c r="D66" s="2489" t="n">
        <v>1</v>
      </c>
      <c r="E66" s="2490" t="n">
        <v>7558</v>
      </c>
      <c r="F66" s="2490" t="n">
        <v>7558</v>
      </c>
      <c r="G66" s="2489" t="n">
        <v>1</v>
      </c>
      <c r="H66" s="3450" t="n">
        <v>9166.67</v>
      </c>
      <c r="I66" s="3450" t="n">
        <v>4172.46</v>
      </c>
      <c r="J66" s="3450" t="n">
        <v>13339.13</v>
      </c>
      <c r="K66" s="3450" t="n">
        <v>110000.04</v>
      </c>
      <c r="L66" s="3450" t="n">
        <v>160069.56</v>
      </c>
    </row>
    <row r="67">
      <c r="A67" s="2487" t="inlineStr">
        <is>
          <t>85 Eagle Sq</t>
        </is>
      </c>
      <c r="B67" s="2488" t="n">
        <v>0</v>
      </c>
      <c r="C67" s="2488" t="n">
        <v>1</v>
      </c>
      <c r="D67" s="2489" t="n">
        <v>0</v>
      </c>
      <c r="E67" s="2490" t="n">
        <v>0</v>
      </c>
      <c r="F67" s="2490" t="n">
        <v>2520</v>
      </c>
      <c r="G67" s="2489" t="n">
        <v>0</v>
      </c>
      <c r="H67" s="3450" t="n">
        <v>0</v>
      </c>
      <c r="I67" s="3450" t="n">
        <v>0</v>
      </c>
      <c r="J67" s="3450" t="n">
        <v>0</v>
      </c>
      <c r="K67" s="3450" t="n">
        <v>0</v>
      </c>
      <c r="L67" s="3450" t="n">
        <v>0</v>
      </c>
    </row>
    <row r="68">
      <c r="A68" s="2487" t="inlineStr">
        <is>
          <t>579 Eagle Sq</t>
        </is>
      </c>
      <c r="B68" s="2488" t="n">
        <v>6</v>
      </c>
      <c r="C68" s="2488" t="n">
        <v>7</v>
      </c>
      <c r="D68" s="2489" t="n">
        <v>0.8571428571428571</v>
      </c>
      <c r="E68" s="2490" t="n">
        <v>15900</v>
      </c>
      <c r="F68" s="2490" t="n">
        <v>18700</v>
      </c>
      <c r="G68" s="2489" t="n">
        <v>0.8502673796791443</v>
      </c>
      <c r="H68" s="3450" t="n">
        <v>28548.22</v>
      </c>
      <c r="I68" s="3450" t="n">
        <v>13443.9</v>
      </c>
      <c r="J68" s="3450" t="n">
        <v>41992.12</v>
      </c>
      <c r="K68" s="3450" t="n">
        <v>342578.64</v>
      </c>
      <c r="L68" s="3450" t="n">
        <v>503905.4400000001</v>
      </c>
    </row>
    <row r="69">
      <c r="A69" s="2487" t="inlineStr">
        <is>
          <t>589 Eagle Sq</t>
        </is>
      </c>
      <c r="B69" s="2488" t="n">
        <v>1</v>
      </c>
      <c r="C69" s="2488" t="n">
        <v>1</v>
      </c>
      <c r="D69" s="2489" t="n">
        <v>1</v>
      </c>
      <c r="E69" s="2490" t="n">
        <v>9100</v>
      </c>
      <c r="F69" s="2490" t="n">
        <v>9100</v>
      </c>
      <c r="G69" s="2489" t="n">
        <v>1</v>
      </c>
      <c r="H69" s="3450" t="n">
        <v>21369.83</v>
      </c>
      <c r="I69" s="3450" t="n">
        <v>0</v>
      </c>
      <c r="J69" s="3450" t="n">
        <v>21369.83</v>
      </c>
      <c r="K69" s="3450" t="n">
        <v>256437.96</v>
      </c>
      <c r="L69" s="3450" t="n">
        <v>256437.96</v>
      </c>
    </row>
    <row r="70">
      <c r="A70" s="2487" t="inlineStr">
        <is>
          <t>623 Eagle Sq</t>
        </is>
      </c>
      <c r="B70" s="2488" t="n">
        <v>3</v>
      </c>
      <c r="C70" s="2488" t="n">
        <v>4</v>
      </c>
      <c r="D70" s="2489" t="n">
        <v>0.75</v>
      </c>
      <c r="E70" s="2490" t="n">
        <v>16898</v>
      </c>
      <c r="F70" s="2490" t="n">
        <v>19195</v>
      </c>
      <c r="G70" s="2489" t="n">
        <v>0.8803334201615004</v>
      </c>
      <c r="H70" s="3450" t="n">
        <v>63883.31</v>
      </c>
      <c r="I70" s="3450" t="n">
        <v>0</v>
      </c>
      <c r="J70" s="3450" t="n">
        <v>63883.31</v>
      </c>
      <c r="K70" s="3450" t="n">
        <v>766599.72</v>
      </c>
      <c r="L70" s="3450" t="n">
        <v>766599.72</v>
      </c>
    </row>
    <row r="71">
      <c r="A71" s="2487" t="inlineStr">
        <is>
          <t>661 Eagle Sq</t>
        </is>
      </c>
      <c r="B71" s="2488" t="n">
        <v>2</v>
      </c>
      <c r="C71" s="2488" t="n">
        <v>2</v>
      </c>
      <c r="D71" s="2489" t="n">
        <v>1</v>
      </c>
      <c r="E71" s="2490" t="n">
        <v>5000</v>
      </c>
      <c r="F71" s="2490" t="n">
        <v>5000</v>
      </c>
      <c r="G71" s="2489" t="n">
        <v>1</v>
      </c>
      <c r="H71" s="3450" t="n">
        <v>9339.43</v>
      </c>
      <c r="I71" s="3450" t="n">
        <v>7436.48</v>
      </c>
      <c r="J71" s="3450" t="n">
        <v>16775.91</v>
      </c>
      <c r="K71" s="3450" t="n">
        <v>112073.16</v>
      </c>
      <c r="L71" s="3450" t="n">
        <v>201310.92</v>
      </c>
    </row>
    <row r="72" ht="20.1" customHeight="1" s="2885">
      <c r="A72" s="2492" t="inlineStr">
        <is>
          <t>TOTAL / PORTFOLIO</t>
        </is>
      </c>
      <c r="B72" s="2493" t="n">
        <v>25</v>
      </c>
      <c r="C72" s="2493" t="n">
        <v>30</v>
      </c>
      <c r="D72" s="2494" t="n">
        <v>0.8333333333333334</v>
      </c>
      <c r="E72" s="2495" t="n">
        <v>91394</v>
      </c>
      <c r="F72" s="2495" t="n">
        <v>103661</v>
      </c>
      <c r="G72" s="2494" t="n">
        <v>0.8816623416714097</v>
      </c>
      <c r="H72" s="3451" t="n">
        <v>217426.28</v>
      </c>
      <c r="I72" s="3451" t="n">
        <v>33064.10000000001</v>
      </c>
      <c r="J72" s="3451" t="n">
        <v>250490.38</v>
      </c>
      <c r="K72" s="3451" t="n">
        <v>2609115.36</v>
      </c>
      <c r="L72" s="3451" t="n">
        <v>3005884.56</v>
      </c>
    </row>
  </sheetData>
  <mergeCells count="12">
    <mergeCell ref="A13:P13"/>
    <mergeCell ref="A44:P44"/>
    <mergeCell ref="A1:P1"/>
    <mergeCell ref="A61:P61"/>
    <mergeCell ref="A34:P34"/>
    <mergeCell ref="A55:P55"/>
    <mergeCell ref="A4:P4"/>
    <mergeCell ref="A48:P48"/>
    <mergeCell ref="A26:P26"/>
    <mergeCell ref="A21:P21"/>
    <mergeCell ref="A30:P30"/>
    <mergeCell ref="A2:P2"/>
  </mergeCells>
  <pageMargins left="0.75" right="0.75" top="1" bottom="1" header="0.5" footer="0.5"/>
</worksheet>
</file>

<file path=xl/worksheets/sheet38.xml><?xml version="1.0" encoding="utf-8"?>
<worksheet xmlns="http://schemas.openxmlformats.org/spreadsheetml/2006/main">
  <sheetPr codeName="Sheet26">
    <tabColor theme="9" tint="-0.499984740745262"/>
    <outlinePr summaryBelow="1" summaryRight="1"/>
    <pageSetUpPr fitToPage="1"/>
  </sheetPr>
  <dimension ref="C3:AF48"/>
  <sheetViews>
    <sheetView showGridLines="0" view="pageBreakPreview" topLeftCell="A2" zoomScaleNormal="100" zoomScaleSheetLayoutView="100" workbookViewId="0">
      <selection activeCell="S24" sqref="S24"/>
    </sheetView>
  </sheetViews>
  <sheetFormatPr baseColWidth="8" defaultColWidth="8.46484375" defaultRowHeight="14.25" outlineLevelRow="1"/>
  <cols>
    <col outlineLevel="1" width="0.46484375" customWidth="1" style="2885" min="1" max="1"/>
    <col width="0.46484375" customWidth="1" style="2885" min="2" max="3"/>
    <col hidden="1" outlineLevel="1" width="14.86328125" customWidth="1" style="2885" min="4" max="4"/>
    <col collapsed="1" width="30.46484375" customWidth="1" style="2885" min="5" max="5"/>
    <col width="11.46484375" customWidth="1" style="2885" min="6" max="7"/>
    <col width="15.46484375" customWidth="1" style="2885" min="8" max="9"/>
    <col width="12.46484375" customWidth="1" style="2885" min="10" max="10"/>
    <col width="13.46484375" bestFit="1" customWidth="1" style="2885" min="11" max="12"/>
    <col hidden="1" outlineLevel="1" width="17.86328125" customWidth="1" style="2885" min="13" max="13"/>
    <col hidden="1" outlineLevel="1" width="10.86328125" customWidth="1" style="2885" min="14" max="14"/>
    <col hidden="1" outlineLevel="1" width="16.1328125" customWidth="1" style="2885" min="15" max="15"/>
    <col hidden="1" outlineLevel="1" width="10.86328125" customWidth="1" style="2885" min="16" max="16"/>
    <col collapsed="1" width="0.46484375" customWidth="1" style="2885" min="17" max="17"/>
    <col width="0.46484375" customWidth="1" style="2885" min="18" max="18"/>
    <col width="12.46484375" customWidth="1" style="2885" min="19" max="19"/>
    <col width="11.46484375" bestFit="1" customWidth="1" style="2885" min="20" max="20"/>
    <col hidden="1" outlineLevel="1" width="8.46484375" customWidth="1" style="2885" min="22" max="23"/>
    <col hidden="1" outlineLevel="1" width="13.46484375" customWidth="1" style="2885" min="24" max="24"/>
    <col hidden="1" outlineLevel="1" width="17" customWidth="1" style="2885" min="25" max="25"/>
    <col hidden="1" outlineLevel="1" width="23.46484375" customWidth="1" style="2885" min="26" max="26"/>
    <col collapsed="1" width="8.46484375" customWidth="1" style="2885" min="27" max="27"/>
  </cols>
  <sheetData>
    <row r="1" ht="4.35" customHeight="1" s="2885"/>
    <row r="2" ht="4.35" customHeight="1" s="2885" thickBot="1"/>
    <row r="3" ht="19.9" customHeight="1" s="2885" thickBot="1">
      <c r="C3" s="497" t="inlineStr">
        <is>
          <t>TENANT SUMMARY (Jul 2026)</t>
        </is>
      </c>
      <c r="D3" s="497" t="n"/>
      <c r="E3" s="497" t="n"/>
      <c r="F3" s="497" t="n"/>
      <c r="G3" s="497" t="n"/>
      <c r="H3" s="497" t="n"/>
      <c r="I3" s="497" t="n"/>
      <c r="J3" s="497" t="n"/>
      <c r="K3" s="497" t="n"/>
      <c r="L3" s="497" t="n"/>
      <c r="M3" s="497" t="n"/>
      <c r="N3" s="967" t="n"/>
      <c r="O3" s="967" t="n"/>
      <c r="P3" s="967" t="n"/>
      <c r="Q3" s="967">
        <f>Global!$G$7</f>
        <v/>
      </c>
      <c r="S3" s="966">
        <f>Global!$G$13</f>
        <v/>
      </c>
      <c r="T3" s="225" t="n"/>
    </row>
    <row r="4" ht="20.1" customHeight="1" s="2885" thickBot="1" thickTop="1">
      <c r="S4" s="3452">
        <f>'Rent Roll-Detailed'!$H$65</f>
        <v/>
      </c>
    </row>
    <row r="5" ht="25.35" customHeight="1" s="2885">
      <c r="C5" s="27" t="n"/>
      <c r="D5" s="1727" t="inlineStr">
        <is>
          <t>Suite</t>
        </is>
      </c>
      <c r="E5" s="1727" t="inlineStr">
        <is>
          <t>Tenant</t>
        </is>
      </c>
      <c r="F5" s="1728" t="inlineStr">
        <is>
          <t>SF</t>
        </is>
      </c>
      <c r="G5" s="1728" t="inlineStr">
        <is>
          <t>PRS</t>
        </is>
      </c>
      <c r="H5" s="1728" t="inlineStr">
        <is>
          <t>Start</t>
        </is>
      </c>
      <c r="I5" s="1728" t="inlineStr">
        <is>
          <t>Expiration</t>
        </is>
      </c>
      <c r="J5" s="1728" t="inlineStr">
        <is>
          <t>WALT</t>
        </is>
      </c>
      <c r="K5" s="1728" t="inlineStr">
        <is>
          <t>Base Rent/Yr.</t>
        </is>
      </c>
      <c r="L5" s="1728" t="inlineStr">
        <is>
          <t>Base Rent PSF</t>
        </is>
      </c>
      <c r="M5" s="1728" t="inlineStr">
        <is>
          <t>Recoveries/Yr.</t>
        </is>
      </c>
      <c r="N5" s="1728" t="inlineStr">
        <is>
          <t>Recoveries PSF</t>
        </is>
      </c>
      <c r="O5" s="1728" t="inlineStr">
        <is>
          <t>Total/Yr.</t>
        </is>
      </c>
      <c r="P5" s="1728" t="inlineStr">
        <is>
          <t>Total PSF</t>
        </is>
      </c>
      <c r="V5" s="789" t="inlineStr">
        <is>
          <t>Year Exp.</t>
        </is>
      </c>
      <c r="W5" s="1121" t="inlineStr">
        <is>
          <t>ISODD?</t>
        </is>
      </c>
      <c r="X5" s="1121" t="inlineStr">
        <is>
          <t>TENANT TYPE</t>
        </is>
      </c>
      <c r="Y5" s="1121" t="inlineStr">
        <is>
          <t>CREDIT</t>
        </is>
      </c>
      <c r="Z5" s="1121" t="inlineStr">
        <is>
          <t>HISTORICAL DURATION</t>
        </is>
      </c>
    </row>
    <row r="6" ht="15" customHeight="1" s="2885">
      <c r="C6" s="26" t="n"/>
      <c r="D6" s="191">
        <f t="array" ref="D6">_xlfn.TEXTJOIN(", ",TRUE,_xlfn.UNIQUE(IF($E6='One-line RR'!$F$7:$F$12,'One-line RR'!$D$7:$D$12,"")))</f>
        <v/>
      </c>
      <c r="E6" s="191">
        <f t="array" ref="E6:E10">_xlfn.UNIQUE(_xlfn._xlws.FILTER('Rent Roll-Detailed'!$G$8:$G$60,('Rent Roll-Detailed'!$G$8:$G$60&lt;&gt;"VACANT")*('Rent Roll-Detailed'!$G$8:$G$60&lt;&gt;"")))</f>
        <v/>
      </c>
      <c r="F6" s="765">
        <f>SUMIFS('One-line RR'!H$7:H$12,'One-line RR'!$F$7:$F$12,'TT Summary'!$E6)</f>
        <v/>
      </c>
      <c r="G6" s="763">
        <f>F6/$S$4</f>
        <v/>
      </c>
      <c r="H6" s="195">
        <f t="array" ref="H6">SUMPRODUCT(IF('One-line RR'!$F$7:$F$12='TT Summary'!$E6,1,0),'One-line RR'!J$7:J$12)/COUNTIFS('One-line RR'!$F$7:$F$12,'TT Summary'!$E6)</f>
        <v/>
      </c>
      <c r="I6" s="195">
        <f>_xlfn.XLOOKUP($E6,'One-line RR'!$F$7:$F$12,'One-line RR'!$K$7:$K$12)</f>
        <v/>
      </c>
      <c r="J6" s="3453">
        <f>IFERROR(IF(I6="MTM",0,YEARFRAC($S$3,I6,0)),"-")</f>
        <v/>
      </c>
      <c r="K6" s="3454">
        <f>SUMIFS('One-line RR'!$P$7:$P$12,'One-line RR'!$F$7:$F$12,'TT Summary'!$E6)</f>
        <v/>
      </c>
      <c r="L6" s="3455">
        <f>K6/F6</f>
        <v/>
      </c>
      <c r="M6" s="3456">
        <f>SUMIFS('One-line RR'!Q$7:Q$12,'One-line RR'!$F$7:$F$12,'TT Summary'!$E6)</f>
        <v/>
      </c>
      <c r="N6" s="3455">
        <f>M6/F6</f>
        <v/>
      </c>
      <c r="O6" s="3454">
        <f>M6+K6</f>
        <v/>
      </c>
      <c r="P6" s="3455">
        <f>O6/F6</f>
        <v/>
      </c>
      <c r="S6" s="3457" t="n"/>
      <c r="V6" s="790">
        <f>IFERROR(IF($I6="MTM","MTM",YEAR($I6)),"")</f>
        <v/>
      </c>
      <c r="W6" s="1237">
        <f>ISODD(MAX(COUNTA(D$6:D6)))</f>
        <v/>
      </c>
      <c r="X6" s="600" t="n"/>
      <c r="Y6" s="600" t="n"/>
      <c r="Z6" s="3458">
        <f>-INT($H6-$S$3)/365.25</f>
        <v/>
      </c>
    </row>
    <row r="7" ht="15" customHeight="1" s="2885">
      <c r="C7" s="196" t="n"/>
      <c r="D7" s="191">
        <f t="array" ref="D7">_xlfn.TEXTJOIN(", ",TRUE,_xlfn.UNIQUE(IF($E7='One-line RR'!$F$7:$F$12,'One-line RR'!$D$7:$D$12,"")))</f>
        <v/>
      </c>
      <c r="E7" s="191" t="inlineStr">
        <is>
          <t>Lennar Title</t>
        </is>
      </c>
      <c r="F7" s="765">
        <f>SUMIFS('One-line RR'!H$7:H$12,'One-line RR'!$F$7:$F$12,'TT Summary'!$E7)</f>
        <v/>
      </c>
      <c r="G7" s="763">
        <f>F7/$S$4</f>
        <v/>
      </c>
      <c r="H7" s="195">
        <f t="array" ref="H7">SUMPRODUCT(IF('One-line RR'!$F$7:$F$12='TT Summary'!$E7,1,0),'One-line RR'!J$7:J$12)/COUNTIFS('One-line RR'!$F$7:$F$12,'TT Summary'!$E7)</f>
        <v/>
      </c>
      <c r="I7" s="195">
        <f>_xlfn.XLOOKUP($E7,'One-line RR'!$F$7:$F$12,'One-line RR'!$K$7:$K$12)</f>
        <v/>
      </c>
      <c r="J7" s="3453">
        <f>IFERROR(IF(I7="MTM",0,YEARFRAC($S$3,I7,0)),"-")</f>
        <v/>
      </c>
      <c r="K7" s="3454">
        <f>SUMIFS('One-line RR'!$P$7:$P$12,'One-line RR'!$F$7:$F$12,'TT Summary'!$E7)</f>
        <v/>
      </c>
      <c r="L7" s="3455">
        <f>K7/F7</f>
        <v/>
      </c>
      <c r="M7" s="3456">
        <f>SUMIFS('One-line RR'!Q$7:Q$12,'One-line RR'!$F$7:$F$12,'TT Summary'!$E7)</f>
        <v/>
      </c>
      <c r="N7" s="3455">
        <f>M7/F7</f>
        <v/>
      </c>
      <c r="O7" s="3454">
        <f>M7+K7</f>
        <v/>
      </c>
      <c r="P7" s="3455">
        <f>O7/F7</f>
        <v/>
      </c>
      <c r="S7" s="3457" t="n"/>
      <c r="V7" s="790">
        <f>IFERROR(IF($I7="MTM","MTM",YEAR($I7)),"")</f>
        <v/>
      </c>
      <c r="W7" s="1237">
        <f>ISODD(MAX(COUNTA(D$6:D7)))</f>
        <v/>
      </c>
      <c r="X7" s="600" t="n"/>
      <c r="Y7" s="600" t="n"/>
      <c r="Z7" s="3458">
        <f>-INT($H7-$S$3)/365.25</f>
        <v/>
      </c>
    </row>
    <row r="8" ht="15" customHeight="1" s="2885">
      <c r="C8" s="196" t="n"/>
      <c r="D8" s="191">
        <f t="array" ref="D8">_xlfn.TEXTJOIN(", ",TRUE,_xlfn.UNIQUE(IF($E8='One-line RR'!$F$7:$F$12,'One-line RR'!$D$7:$D$12,"")))</f>
        <v/>
      </c>
      <c r="E8" s="191" t="inlineStr">
        <is>
          <t>Equipment One Co.</t>
        </is>
      </c>
      <c r="F8" s="765">
        <f>SUMIFS('One-line RR'!H$7:H$12,'One-line RR'!$F$7:$F$12,'TT Summary'!$E8)</f>
        <v/>
      </c>
      <c r="G8" s="763">
        <f>F8/$S$4</f>
        <v/>
      </c>
      <c r="H8" s="195">
        <f t="array" ref="H8">SUMPRODUCT(IF('One-line RR'!$F$7:$F$12='TT Summary'!$E8,1,0),'One-line RR'!J$7:J$12)/COUNTIFS('One-line RR'!$F$7:$F$12,'TT Summary'!$E8)</f>
        <v/>
      </c>
      <c r="I8" s="195">
        <f>_xlfn.XLOOKUP($E8,'One-line RR'!$F$7:$F$12,'One-line RR'!$K$7:$K$12)</f>
        <v/>
      </c>
      <c r="J8" s="3453">
        <f>IFERROR(IF(I8="MTM",0,YEARFRAC($S$3,I8,0)),"-")</f>
        <v/>
      </c>
      <c r="K8" s="3454">
        <f>SUMIFS('One-line RR'!$P$7:$P$12,'One-line RR'!$F$7:$F$12,'TT Summary'!$E8)</f>
        <v/>
      </c>
      <c r="L8" s="3455">
        <f>K8/F8</f>
        <v/>
      </c>
      <c r="M8" s="3456">
        <f>SUMIFS('One-line RR'!Q$7:Q$12,'One-line RR'!$F$7:$F$12,'TT Summary'!$E8)</f>
        <v/>
      </c>
      <c r="N8" s="3455">
        <f>M8/F8</f>
        <v/>
      </c>
      <c r="O8" s="3454">
        <f>M8+K8</f>
        <v/>
      </c>
      <c r="P8" s="3455">
        <f>O8/F8</f>
        <v/>
      </c>
      <c r="S8" s="3457" t="n"/>
      <c r="V8" s="790">
        <f>IFERROR(IF($I8="MTM","MTM",YEAR($I8)),"")</f>
        <v/>
      </c>
      <c r="W8" s="1237">
        <f>ISODD(MAX(COUNTA(D$6:D8)))</f>
        <v/>
      </c>
      <c r="X8" s="600" t="n"/>
      <c r="Y8" s="600" t="n"/>
      <c r="Z8" s="3458">
        <f>-INT($H8-$S$3)/365.25</f>
        <v/>
      </c>
    </row>
    <row r="9" ht="15" customHeight="1" s="2885">
      <c r="C9" s="196" t="n"/>
      <c r="D9" s="191">
        <f t="array" ref="D9">_xlfn.TEXTJOIN(", ",TRUE,_xlfn.UNIQUE(IF($E9='One-line RR'!$F$7:$F$12,'One-line RR'!$D$7:$D$12,"")))</f>
        <v/>
      </c>
      <c r="E9" s="191" t="inlineStr">
        <is>
          <t>Texas Tech University</t>
        </is>
      </c>
      <c r="F9" s="765">
        <f>SUMIFS('One-line RR'!H$7:H$12,'One-line RR'!$F$7:$F$12,'TT Summary'!$E9)</f>
        <v/>
      </c>
      <c r="G9" s="763">
        <f>F9/$S$4</f>
        <v/>
      </c>
      <c r="H9" s="195">
        <f t="array" ref="H9">SUMPRODUCT(IF('One-line RR'!$F$7:$F$12='TT Summary'!$E9,1,0),'One-line RR'!J$7:J$12)/COUNTIFS('One-line RR'!$F$7:$F$12,'TT Summary'!$E9)</f>
        <v/>
      </c>
      <c r="I9" s="195">
        <f>_xlfn.XLOOKUP($E9,'One-line RR'!$F$7:$F$12,'One-line RR'!$K$7:$K$12)</f>
        <v/>
      </c>
      <c r="J9" s="3453">
        <f>IFERROR(IF(I9="MTM",0,YEARFRAC($S$3,I9,0)),"-")</f>
        <v/>
      </c>
      <c r="K9" s="3454">
        <f>SUMIFS('One-line RR'!$P$7:$P$12,'One-line RR'!$F$7:$F$12,'TT Summary'!$E9)</f>
        <v/>
      </c>
      <c r="L9" s="3455">
        <f>K9/F9</f>
        <v/>
      </c>
      <c r="M9" s="3456">
        <f>SUMIFS('One-line RR'!Q$7:Q$12,'One-line RR'!$F$7:$F$12,'TT Summary'!$E9)</f>
        <v/>
      </c>
      <c r="N9" s="3455">
        <f>M9/F9</f>
        <v/>
      </c>
      <c r="O9" s="3454">
        <f>M9+K9</f>
        <v/>
      </c>
      <c r="P9" s="3455">
        <f>O9/F9</f>
        <v/>
      </c>
      <c r="S9" s="3457" t="n"/>
      <c r="V9" s="790">
        <f>IFERROR(IF($I9="MTM","MTM",YEAR($I9)),"")</f>
        <v/>
      </c>
      <c r="W9" s="1237">
        <f>ISODD(MAX(COUNTA(D$6:D9)))</f>
        <v/>
      </c>
      <c r="X9" s="600" t="n"/>
      <c r="Y9" s="600" t="n"/>
      <c r="Z9" s="3458">
        <f>-INT($H9-$S$3)/365.25</f>
        <v/>
      </c>
    </row>
    <row r="10" ht="15" customHeight="1" s="2885">
      <c r="C10" s="196" t="n"/>
      <c r="D10" s="191">
        <f t="array" ref="D10">_xlfn.TEXTJOIN(", ",TRUE,_xlfn.UNIQUE(IF($E10='One-line RR'!$F$7:$F$12,'One-line RR'!$D$7:$D$12,"")))</f>
        <v/>
      </c>
      <c r="E10" s="191" t="inlineStr">
        <is>
          <t>Farmers Insurance</t>
        </is>
      </c>
      <c r="F10" s="765">
        <f>SUMIFS('One-line RR'!H$7:H$12,'One-line RR'!$F$7:$F$12,'TT Summary'!$E10)</f>
        <v/>
      </c>
      <c r="G10" s="763">
        <f>F10/$S$4</f>
        <v/>
      </c>
      <c r="H10" s="195">
        <f t="array" ref="H10">SUMPRODUCT(IF('One-line RR'!$F$7:$F$12='TT Summary'!$E10,1,0),'One-line RR'!J$7:J$12)/COUNTIFS('One-line RR'!$F$7:$F$12,'TT Summary'!$E10)</f>
        <v/>
      </c>
      <c r="I10" s="195">
        <f>_xlfn.XLOOKUP($E10,'One-line RR'!$F$7:$F$12,'One-line RR'!$K$7:$K$12)</f>
        <v/>
      </c>
      <c r="J10" s="3453">
        <f>IFERROR(IF(I10="MTM",0,YEARFRAC($S$3,I10,0)),"-")</f>
        <v/>
      </c>
      <c r="K10" s="3454">
        <f>SUMIFS('One-line RR'!$P$7:$P$12,'One-line RR'!$F$7:$F$12,'TT Summary'!$E10)</f>
        <v/>
      </c>
      <c r="L10" s="3455">
        <f>IFERROR(K10/F10,"n/a")</f>
        <v/>
      </c>
      <c r="M10" s="3456">
        <f>SUMIFS('One-line RR'!Q$7:Q$12,'One-line RR'!$F$7:$F$12,'TT Summary'!$E10)</f>
        <v/>
      </c>
      <c r="N10" s="3455">
        <f>M10/F10</f>
        <v/>
      </c>
      <c r="O10" s="3454">
        <f>M10+K10</f>
        <v/>
      </c>
      <c r="P10" s="3455">
        <f>O10/F10</f>
        <v/>
      </c>
      <c r="S10" s="3457" t="n"/>
      <c r="V10" s="790">
        <f>IFERROR(IF($I10="MTM","MTM",YEAR($I10)),"")</f>
        <v/>
      </c>
      <c r="W10" s="1237">
        <f>ISODD(MAX(COUNTA(D$6:D10)))</f>
        <v/>
      </c>
      <c r="X10" s="600" t="n"/>
      <c r="Y10" s="600" t="n"/>
      <c r="Z10" s="3458">
        <f>-INT($H10-$S$3)/365.25</f>
        <v/>
      </c>
    </row>
    <row r="11" ht="15" customHeight="1" s="2885">
      <c r="C11" s="192" t="inlineStr">
        <is>
          <t>Total</t>
        </is>
      </c>
      <c r="D11" s="192" t="n"/>
      <c r="E11" s="192" t="n"/>
      <c r="F11" s="766">
        <f>SUM(F6:F10)</f>
        <v/>
      </c>
      <c r="G11" s="764">
        <f>F11/$S$4</f>
        <v/>
      </c>
      <c r="H11" s="203" t="n"/>
      <c r="I11" s="203" t="n"/>
      <c r="J11" s="3459">
        <f>SUMPRODUCT(J6:J10,F6:F10)/F11</f>
        <v/>
      </c>
      <c r="K11" s="3460">
        <f>SUM(K6:K10)</f>
        <v/>
      </c>
      <c r="L11" s="3461">
        <f>K11/F11</f>
        <v/>
      </c>
      <c r="M11" s="3462">
        <f>SUM(M6:M10)</f>
        <v/>
      </c>
      <c r="N11" s="3461">
        <f>M11/F11</f>
        <v/>
      </c>
      <c r="O11" s="3460">
        <f>SUM(O6:O10)</f>
        <v/>
      </c>
      <c r="P11" s="3461">
        <f>O11/F11</f>
        <v/>
      </c>
      <c r="Z11" s="3458" t="n"/>
    </row>
    <row r="12" ht="7.35" customHeight="1" s="2885">
      <c r="C12" s="526" t="n"/>
      <c r="D12" s="1719" t="n"/>
      <c r="E12" s="1719" t="n"/>
      <c r="F12" s="1720" t="n"/>
      <c r="G12" s="1721" t="n"/>
      <c r="H12" s="1722" t="n"/>
      <c r="I12" s="1722" t="n"/>
      <c r="J12" s="3463" t="n"/>
      <c r="K12" s="3464" t="n"/>
      <c r="L12" s="3464" t="n"/>
      <c r="M12" s="3464" t="n"/>
      <c r="N12" s="3465" t="n"/>
      <c r="O12" s="3465" t="n"/>
      <c r="P12" s="3465" t="n"/>
      <c r="Z12" s="3458" t="n"/>
    </row>
    <row r="13" hidden="1" outlineLevel="1" ht="15" customHeight="1" s="2885">
      <c r="C13" s="526" t="n"/>
      <c r="D13" s="789" t="inlineStr">
        <is>
          <t>Footnotes:</t>
        </is>
      </c>
      <c r="E13" s="1719" t="n"/>
      <c r="F13" s="1720" t="n"/>
      <c r="G13" s="1721" t="n"/>
      <c r="H13" s="1722" t="n"/>
      <c r="I13" s="1722" t="n"/>
      <c r="J13" s="3463" t="n"/>
      <c r="K13" s="3464" t="n"/>
      <c r="L13" s="3464" t="n"/>
      <c r="M13" s="3464" t="n"/>
      <c r="N13" s="3465" t="n"/>
      <c r="O13" s="3465" t="n"/>
      <c r="P13" s="3465" t="n"/>
      <c r="Z13" s="3458" t="n"/>
    </row>
    <row r="14" hidden="1" outlineLevel="1" ht="15" customHeight="1" s="2885">
      <c r="C14" s="526" t="n"/>
      <c r="D14" s="1718" t="n"/>
      <c r="E14" s="1719" t="n"/>
      <c r="F14" s="1720" t="n"/>
      <c r="G14" s="1721" t="n"/>
      <c r="H14" s="1722" t="n"/>
      <c r="I14" s="1722" t="n"/>
      <c r="J14" s="3463" t="n"/>
      <c r="K14" s="3464" t="n"/>
      <c r="L14" s="3464" t="n"/>
      <c r="M14" s="3464" t="n"/>
      <c r="N14" s="3465" t="n"/>
      <c r="O14" s="3465" t="n"/>
      <c r="P14" s="3465" t="n"/>
      <c r="Z14" s="3458" t="n"/>
    </row>
    <row r="15" hidden="1" outlineLevel="1" ht="7.35" customHeight="1" s="2885"/>
    <row r="16" collapsed="1" s="2885"/>
    <row r="17" customFormat="1" s="2032">
      <c r="F17" s="2032">
        <f>F11='Rent Roll-Detailed'!H63</f>
        <v/>
      </c>
      <c r="G17" s="2032">
        <f>ROUND(G11,0)=ROUND('Rent Roll-Detailed'!$J$63,0)</f>
        <v/>
      </c>
      <c r="J17" s="2032">
        <f>ROUND(J11,0)=ROUND('Rent Roll-Detailed'!M63,0)</f>
        <v/>
      </c>
      <c r="K17" s="3466">
        <f>K11='Rent Roll-Detailed'!Q63</f>
        <v/>
      </c>
      <c r="L17" s="3466">
        <f>L11='Rent Roll-Detailed'!R63</f>
        <v/>
      </c>
      <c r="M17" s="3466">
        <f>M11='Rent Roll-Detailed'!U63</f>
        <v/>
      </c>
      <c r="N17" s="2032">
        <f>ROUND(N11,0)=ROUND('Rent Roll-Detailed'!V63,0)</f>
        <v/>
      </c>
    </row>
    <row r="18">
      <c r="J18" s="1591" t="n"/>
      <c r="K18" s="3210" t="n"/>
      <c r="L18" s="3210" t="n"/>
      <c r="M18" s="3210" t="n"/>
    </row>
    <row r="19">
      <c r="K19" s="1067" t="n"/>
      <c r="L19" s="1067" t="n"/>
      <c r="M19" s="1067" t="n"/>
      <c r="N19" s="1069" t="n"/>
      <c r="O19" s="1069" t="n"/>
      <c r="P19" s="1069" t="n"/>
    </row>
    <row r="20">
      <c r="AE20" s="3467" t="n"/>
      <c r="AF20" s="3467" t="n"/>
    </row>
    <row r="21">
      <c r="Y21" s="2656" t="n"/>
      <c r="Z21" s="3468" t="n"/>
      <c r="AE21" s="3469" t="n"/>
      <c r="AF21" s="3469" t="n"/>
    </row>
    <row r="22">
      <c r="Y22" s="2656" t="n"/>
      <c r="Z22" s="3468" t="n"/>
      <c r="AE22" s="3467" t="n"/>
      <c r="AF22" s="3467" t="n"/>
    </row>
    <row r="23">
      <c r="Y23" s="2656" t="n"/>
      <c r="Z23" s="3468" t="n"/>
      <c r="AE23" s="3469" t="n"/>
      <c r="AF23" s="3469" t="n"/>
    </row>
    <row r="24">
      <c r="W24" s="1258" t="n"/>
      <c r="Y24" s="2656" t="n"/>
      <c r="Z24" s="3468" t="n"/>
      <c r="AE24" s="3467" t="n"/>
      <c r="AF24" s="3467" t="n"/>
    </row>
    <row r="25">
      <c r="W25" s="1259" t="n"/>
      <c r="Y25" s="2656" t="n"/>
      <c r="Z25" s="3468" t="n"/>
      <c r="AE25" s="3467" t="n"/>
      <c r="AF25" s="3467" t="n"/>
    </row>
    <row r="26">
      <c r="W26" s="1258" t="n"/>
      <c r="Y26" s="2656" t="n"/>
      <c r="Z26" s="3468" t="n"/>
      <c r="AE26" s="3469" t="n"/>
      <c r="AF26" s="3469" t="n"/>
    </row>
    <row r="27">
      <c r="W27" s="1259" t="n"/>
      <c r="Z27" s="1269" t="n"/>
    </row>
    <row r="28">
      <c r="W28" s="1258" t="n"/>
    </row>
    <row r="29">
      <c r="W29" s="1259" t="n"/>
    </row>
    <row r="30">
      <c r="W30" s="1258" t="n"/>
    </row>
    <row r="31">
      <c r="W31" s="1259" t="n"/>
    </row>
    <row r="32">
      <c r="W32" s="1258" t="n"/>
    </row>
    <row r="33">
      <c r="W33" s="1259" t="n"/>
    </row>
    <row r="34">
      <c r="W34" s="1258" t="n"/>
    </row>
    <row r="35">
      <c r="W35" s="1259" t="n"/>
    </row>
    <row r="36">
      <c r="W36" s="1258" t="n"/>
    </row>
    <row r="37">
      <c r="W37" s="1259" t="n"/>
    </row>
    <row r="38">
      <c r="W38" s="1258" t="n"/>
    </row>
    <row r="39">
      <c r="W39" s="1259" t="n"/>
    </row>
    <row r="40">
      <c r="W40" s="1258" t="n"/>
    </row>
    <row r="41">
      <c r="W41" s="1259" t="n"/>
    </row>
    <row r="42">
      <c r="W42" s="1258" t="n"/>
    </row>
    <row r="43">
      <c r="W43" s="1259" t="n"/>
    </row>
    <row r="44">
      <c r="W44" s="1258" t="n"/>
    </row>
    <row r="45">
      <c r="W45" s="1259" t="n"/>
    </row>
    <row r="46">
      <c r="W46" s="1258" t="n"/>
    </row>
    <row r="47">
      <c r="W47" s="1259" t="n"/>
    </row>
    <row r="48">
      <c r="W48" s="1258" t="n"/>
    </row>
  </sheetData>
  <autoFilter ref="D5:N8"/>
  <conditionalFormatting sqref="C6:P10">
    <cfRule type="expression" priority="1" dxfId="8">
      <formula>$W6=FALSE</formula>
    </cfRule>
  </conditionalFormatting>
  <dataValidations disablePrompts="1" count="2">
    <dataValidation sqref="X6:X10" showDropDown="0" showInputMessage="1" showErrorMessage="1" allowBlank="1" type="list">
      <formula1>"Restaurant, Shops, Services"</formula1>
    </dataValidation>
    <dataValidation sqref="Y6:Y10" showDropDown="0" showInputMessage="1" showErrorMessage="1" allowBlank="1" type="list">
      <formula1>"National/Credit, Local/Regional"</formula1>
    </dataValidation>
  </dataValidations>
  <printOptions horizontalCentered="1"/>
  <pageMargins left="0.3" right="0.3" top="0.35" bottom="0.25" header="0.5" footer="0.5"/>
  <pageSetup orientation="landscape" fitToHeight="0"/>
</worksheet>
</file>

<file path=xl/worksheets/sheet39.xml><?xml version="1.0" encoding="utf-8"?>
<worksheet xmlns="http://schemas.openxmlformats.org/spreadsheetml/2006/main">
  <sheetPr codeName="Sheet69">
    <tabColor theme="1"/>
    <outlinePr summaryBelow="1" summaryRight="1"/>
    <pageSetUpPr fitToPage="1"/>
  </sheetPr>
  <dimension ref="C3:AG47"/>
  <sheetViews>
    <sheetView showGridLines="0" view="pageBreakPreview" topLeftCell="A19" zoomScaleNormal="100" zoomScaleSheetLayoutView="100" workbookViewId="0">
      <selection activeCell="A1" sqref="A1"/>
    </sheetView>
  </sheetViews>
  <sheetFormatPr baseColWidth="8" defaultColWidth="8.46484375" defaultRowHeight="14.25"/>
  <cols>
    <col outlineLevel="1" width="0.46484375" customWidth="1" style="2885" min="1" max="1"/>
    <col width="0.46484375" customWidth="1" style="2885" min="2" max="3"/>
    <col hidden="1" outlineLevel="1" width="14.86328125" customWidth="1" style="2885" min="4" max="4"/>
    <col collapsed="1" width="30.46484375" customWidth="1" style="2885" min="5" max="5"/>
    <col width="11.46484375" customWidth="1" style="2885" min="6" max="7"/>
    <col width="15.46484375" customWidth="1" style="2885" min="8" max="9"/>
    <col hidden="1" outlineLevel="1" width="12.46484375" customWidth="1" style="2885" min="10" max="10"/>
    <col collapsed="1" width="16" bestFit="1" customWidth="1" style="2885" min="11" max="11"/>
    <col width="13.46484375" bestFit="1" customWidth="1" style="2885" min="12" max="12"/>
    <col width="17.86328125" bestFit="1" customWidth="1" style="2885" min="13" max="13"/>
    <col width="10.86328125" customWidth="1" style="2885" min="14" max="14"/>
    <col width="13.86328125" customWidth="1" style="2885" min="15" max="15"/>
    <col hidden="1" outlineLevel="1" width="10.86328125" customWidth="1" style="2885" min="16" max="16"/>
    <col collapsed="1" width="10.86328125" customWidth="1" style="2885" min="17" max="17"/>
    <col width="0.46484375" customWidth="1" style="2885" min="18" max="19"/>
    <col width="12.46484375" customWidth="1" style="2885" min="20" max="20"/>
    <col width="11.46484375" bestFit="1" customWidth="1" style="2885" min="21" max="21"/>
    <col hidden="1" outlineLevel="1" width="8.46484375" customWidth="1" style="2885" min="23" max="24"/>
    <col hidden="1" outlineLevel="1" width="13.46484375" customWidth="1" style="2885" min="25" max="25"/>
    <col hidden="1" outlineLevel="1" width="17" customWidth="1" style="2885" min="26" max="26"/>
    <col hidden="1" outlineLevel="1" width="23.46484375" customWidth="1" style="2885" min="27" max="27"/>
    <col collapsed="1" width="8.46484375" customWidth="1" style="2885" min="28" max="28"/>
  </cols>
  <sheetData>
    <row r="1" ht="4.35" customHeight="1" s="2885"/>
    <row r="2" ht="4.35" customHeight="1" s="2885" thickBot="1"/>
    <row r="3" ht="19.9" customHeight="1" s="2885" thickBot="1">
      <c r="C3" s="497" t="inlineStr">
        <is>
          <t>TOP TENANTS BY GLA (Jul 2026)</t>
        </is>
      </c>
      <c r="D3" s="497" t="n"/>
      <c r="E3" s="497" t="n"/>
      <c r="F3" s="497" t="n"/>
      <c r="G3" s="497" t="n"/>
      <c r="H3" s="497" t="n"/>
      <c r="I3" s="497" t="n"/>
      <c r="J3" s="497" t="n"/>
      <c r="K3" s="497" t="n"/>
      <c r="L3" s="497" t="n"/>
      <c r="M3" s="497" t="n"/>
      <c r="N3" s="967" t="n"/>
      <c r="O3" s="967" t="n"/>
      <c r="P3" s="967" t="n"/>
      <c r="Q3" s="967" t="n"/>
      <c r="R3" s="967">
        <f>Global!$G$7</f>
        <v/>
      </c>
      <c r="T3" s="966">
        <f>Global!$G$13</f>
        <v/>
      </c>
      <c r="U3" s="225" t="n"/>
    </row>
    <row r="4" ht="20.1" customHeight="1" s="2885" thickBot="1" thickTop="1">
      <c r="T4" s="3452">
        <f>'Rent Roll-Detailed'!$H$65</f>
        <v/>
      </c>
    </row>
    <row r="5" ht="25.35" customHeight="1" s="2885">
      <c r="C5" s="27" t="n"/>
      <c r="D5" s="1727" t="inlineStr">
        <is>
          <t>Suite</t>
        </is>
      </c>
      <c r="E5" s="1727" t="inlineStr">
        <is>
          <t>Tenant</t>
        </is>
      </c>
      <c r="F5" s="1728" t="inlineStr">
        <is>
          <t>SF</t>
        </is>
      </c>
      <c r="G5" s="1728" t="inlineStr">
        <is>
          <t>GLA</t>
        </is>
      </c>
      <c r="H5" s="1728" t="inlineStr">
        <is>
          <t>Start</t>
        </is>
      </c>
      <c r="I5" s="1728" t="inlineStr">
        <is>
          <t>Expiration</t>
        </is>
      </c>
      <c r="J5" s="1728" t="inlineStr">
        <is>
          <t>WALT</t>
        </is>
      </c>
      <c r="K5" s="1728" t="inlineStr">
        <is>
          <t>Base Rent/Yr.</t>
        </is>
      </c>
      <c r="L5" s="1728" t="inlineStr">
        <is>
          <t>Base Rent PSF</t>
        </is>
      </c>
      <c r="M5" s="1728" t="inlineStr">
        <is>
          <t>Recoveries/Yr.</t>
        </is>
      </c>
      <c r="N5" s="1728" t="inlineStr">
        <is>
          <t>Recoveries PSF</t>
        </is>
      </c>
      <c r="O5" s="1728" t="inlineStr">
        <is>
          <t>Total/Yr.</t>
        </is>
      </c>
      <c r="P5" s="1728" t="inlineStr">
        <is>
          <t>Total PSF</t>
        </is>
      </c>
      <c r="Q5" s="1728" t="inlineStr">
        <is>
          <t>Total Rent %</t>
        </is>
      </c>
      <c r="T5" t="n">
        <v>4</v>
      </c>
      <c r="W5" s="789" t="inlineStr">
        <is>
          <t>Year Exp.</t>
        </is>
      </c>
      <c r="X5" s="1121" t="inlineStr">
        <is>
          <t>ISODD?</t>
        </is>
      </c>
      <c r="Y5" s="1121" t="inlineStr">
        <is>
          <t>TENANT TYPE</t>
        </is>
      </c>
      <c r="Z5" s="1121" t="inlineStr">
        <is>
          <t>CREDIT</t>
        </is>
      </c>
      <c r="AA5" s="1121" t="inlineStr">
        <is>
          <t>HISTORICAL DURATION</t>
        </is>
      </c>
    </row>
    <row r="6" ht="15" customHeight="1" s="2885">
      <c r="C6" s="26" t="n"/>
      <c r="D6" s="191">
        <f t="array" ref="D6:P10">_xlfn._xlws.SORT(_xlfn._xlws.FILTER('TT Summary'!$D$6:$P$10,'TT Summary'!$F$6:$F$10&gt;=LARGE('TT Summary'!$F$6:$F$10,'TT Top GLA'!$T$5)),3,-1)</f>
        <v/>
      </c>
      <c r="E6" s="191" t="inlineStr">
        <is>
          <t>Enterprise Rent-a-Car</t>
        </is>
      </c>
      <c r="F6" s="765" t="n">
        <v>41383</v>
      </c>
      <c r="G6" s="763" t="n">
        <v>0.3922187470381954</v>
      </c>
      <c r="H6" s="195" t="n">
        <v>41487</v>
      </c>
      <c r="I6" s="195" t="n">
        <v>47695</v>
      </c>
      <c r="J6" s="3453" t="n">
        <v>3.833333333333333</v>
      </c>
      <c r="K6" s="3454" t="n">
        <v>737859</v>
      </c>
      <c r="L6" s="3455" t="n">
        <v>17.83000265809632</v>
      </c>
      <c r="M6" s="3456" t="n">
        <v>350049</v>
      </c>
      <c r="N6" s="3455" t="n">
        <v>8.458763260275958</v>
      </c>
      <c r="O6" s="3454" t="n">
        <v>1087908</v>
      </c>
      <c r="P6" s="3455" t="n">
        <v>26.28876591837228</v>
      </c>
      <c r="Q6" s="763">
        <f>O6/$O$13</f>
        <v/>
      </c>
      <c r="T6" s="3457" t="n"/>
      <c r="W6" s="790">
        <f>IFERROR(IF($I6="MTM","MTM",YEAR($I6)),"")</f>
        <v/>
      </c>
      <c r="X6" s="1237">
        <f>ISODD(MAX(COUNTA(D$6:D6)))</f>
        <v/>
      </c>
      <c r="Y6" s="600" t="n"/>
      <c r="Z6" s="600" t="n"/>
      <c r="AA6" s="3458">
        <f>-INT($H6-$T$3)/365.25</f>
        <v/>
      </c>
    </row>
    <row r="7" ht="15" customHeight="1" s="2885">
      <c r="C7" s="196" t="n"/>
      <c r="D7" s="1257" t="inlineStr">
        <is>
          <t>4</t>
        </is>
      </c>
      <c r="E7" s="1257" t="inlineStr">
        <is>
          <t>Texas Tech University</t>
        </is>
      </c>
      <c r="F7" s="765" t="n">
        <v>27048</v>
      </c>
      <c r="G7" s="763" t="n">
        <v>0.2563548478817174</v>
      </c>
      <c r="H7" s="195" t="n">
        <v>45170</v>
      </c>
      <c r="I7" s="195" t="n">
        <v>47726</v>
      </c>
      <c r="J7" s="3453" t="n">
        <v>3.916666666666667</v>
      </c>
      <c r="K7" s="3454" t="n">
        <v>439530</v>
      </c>
      <c r="L7" s="3455" t="n">
        <v>16.25</v>
      </c>
      <c r="M7" s="3456" t="n">
        <v>228793</v>
      </c>
      <c r="N7" s="3455" t="n">
        <v>8.458776989056492</v>
      </c>
      <c r="O7" s="3454" t="n">
        <v>668323</v>
      </c>
      <c r="P7" s="3455" t="n">
        <v>24.70877698905649</v>
      </c>
      <c r="Q7" s="763">
        <f>O7/$O$13</f>
        <v/>
      </c>
      <c r="T7" s="3457" t="n"/>
      <c r="W7" s="790">
        <f>IFERROR(IF($I7="MTM","MTM",YEAR($I7)),"")</f>
        <v/>
      </c>
      <c r="X7" s="1237">
        <f>ISODD(MAX(COUNTA(D$6:D7)))</f>
        <v/>
      </c>
      <c r="Y7" s="600" t="n"/>
      <c r="Z7" s="600" t="n"/>
      <c r="AA7" s="3458">
        <f>-INT($H7-$T$3)/365.25</f>
        <v/>
      </c>
    </row>
    <row r="8" ht="15" customHeight="1" s="2885">
      <c r="C8" s="26" t="n"/>
      <c r="D8" s="191" t="inlineStr">
        <is>
          <t>3</t>
        </is>
      </c>
      <c r="E8" s="191" t="inlineStr">
        <is>
          <t>Equipment One Co.</t>
        </is>
      </c>
      <c r="F8" s="765" t="n">
        <v>13707</v>
      </c>
      <c r="G8" s="763" t="n">
        <v>0.1299118566960478</v>
      </c>
      <c r="H8" s="195" t="n">
        <v>46068</v>
      </c>
      <c r="I8" s="195" t="n">
        <v>49948</v>
      </c>
      <c r="J8" s="3453" t="n">
        <v>9.997222222222222</v>
      </c>
      <c r="K8" s="3454" t="n">
        <v>206427</v>
      </c>
      <c r="L8" s="3455" t="n">
        <v>15.05996935872182</v>
      </c>
      <c r="M8" s="3456" t="n">
        <v>115944</v>
      </c>
      <c r="N8" s="3455" t="n">
        <v>8.45874370759466</v>
      </c>
      <c r="O8" s="3454" t="n">
        <v>322371</v>
      </c>
      <c r="P8" s="3455" t="n">
        <v>23.51871306631648</v>
      </c>
      <c r="Q8" s="763">
        <f>O8/$O$13</f>
        <v/>
      </c>
      <c r="T8" s="3457" t="n"/>
      <c r="W8" s="790">
        <f>IFERROR(IF($I8="MTM","MTM",YEAR($I8)),"")</f>
        <v/>
      </c>
      <c r="X8" s="1237">
        <f>ISODD(MAX(COUNTA(D$6:D8)))</f>
        <v/>
      </c>
      <c r="Y8" s="600" t="n"/>
      <c r="Z8" s="600" t="n"/>
      <c r="AA8" s="3458">
        <f>-INT($H8-$T$3)/365.25</f>
        <v/>
      </c>
    </row>
    <row r="9" ht="15" customHeight="1" s="2885">
      <c r="C9" s="196" t="n"/>
      <c r="D9" s="1257" t="inlineStr">
        <is>
          <t>2</t>
        </is>
      </c>
      <c r="E9" s="1257" t="inlineStr">
        <is>
          <t>Lennar Title</t>
        </is>
      </c>
      <c r="F9" s="765" t="n">
        <v>6475</v>
      </c>
      <c r="G9" s="763" t="n">
        <v>0.06136859065491423</v>
      </c>
      <c r="H9" s="195" t="n">
        <v>43800</v>
      </c>
      <c r="I9" s="195" t="n">
        <v>47057</v>
      </c>
      <c r="J9" s="3453" t="n">
        <v>2.083333333333333</v>
      </c>
      <c r="K9" s="3454" t="n">
        <v>103600</v>
      </c>
      <c r="L9" s="3455" t="n">
        <v>16</v>
      </c>
      <c r="M9" s="3456" t="n">
        <v>54770</v>
      </c>
      <c r="N9" s="3455" t="n">
        <v>8.458687258687259</v>
      </c>
      <c r="O9" s="3454" t="n">
        <v>158370</v>
      </c>
      <c r="P9" s="3455" t="n">
        <v>24.45868725868726</v>
      </c>
      <c r="Q9" s="763">
        <f>O9/$O$13</f>
        <v/>
      </c>
      <c r="T9" s="3457" t="n"/>
      <c r="W9" s="790">
        <f>IFERROR(IF($I9="MTM","MTM",YEAR($I9)),"")</f>
        <v/>
      </c>
      <c r="X9" s="1237">
        <f>ISODD(MAX(COUNTA(D$6:D9)))</f>
        <v/>
      </c>
      <c r="Y9" s="600" t="n"/>
      <c r="Z9" s="600" t="n"/>
      <c r="AA9" s="3458">
        <f>-INT($H9-$T$3)/365.25</f>
        <v/>
      </c>
    </row>
    <row r="10" ht="15" customHeight="1" s="2885">
      <c r="C10" s="26" t="n"/>
      <c r="D10" s="191" t="inlineStr">
        <is>
          <t>112</t>
        </is>
      </c>
      <c r="E10" s="191" t="inlineStr">
        <is>
          <t>Farmers Insurance</t>
        </is>
      </c>
      <c r="F10" s="765" t="n">
        <v>3369</v>
      </c>
      <c r="G10" s="763" t="n">
        <v>0.03193062268979244</v>
      </c>
      <c r="H10" s="195" t="n">
        <v>46174</v>
      </c>
      <c r="I10" s="195" t="n">
        <v>48091</v>
      </c>
      <c r="J10" s="3453" t="n">
        <v>4.916666666666667</v>
      </c>
      <c r="K10" s="3454" t="n">
        <v>50535</v>
      </c>
      <c r="L10" s="3455" t="n">
        <v>15</v>
      </c>
      <c r="M10" s="3456" t="n">
        <v>28498</v>
      </c>
      <c r="N10" s="3455" t="n">
        <v>8.458889878302166</v>
      </c>
      <c r="O10" s="3454" t="n">
        <v>79033</v>
      </c>
      <c r="P10" s="3455" t="n">
        <v>23.45888987830217</v>
      </c>
      <c r="Q10" s="763">
        <f>O10/$O$13</f>
        <v/>
      </c>
      <c r="T10" s="3457" t="n"/>
      <c r="W10" s="790">
        <f>IFERROR(IF($I10="MTM","MTM",YEAR($I10)),"")</f>
        <v/>
      </c>
      <c r="X10" s="1237">
        <f>ISODD(MAX(COUNTA(D$6:D10)))</f>
        <v/>
      </c>
      <c r="Y10" s="600" t="n"/>
      <c r="Z10" s="600" t="n"/>
      <c r="AA10" s="3458">
        <f>-INT($H10-$T$3)/365.25</f>
        <v/>
      </c>
    </row>
    <row r="11" ht="15" customHeight="1" s="2885">
      <c r="C11" s="526" t="n"/>
      <c r="D11" s="192" t="inlineStr">
        <is>
          <t>Subtotal</t>
        </is>
      </c>
      <c r="E11" s="192" t="inlineStr">
        <is>
          <t>Subtotal</t>
        </is>
      </c>
      <c r="F11" s="766">
        <f>SUM(F6:F10)</f>
        <v/>
      </c>
      <c r="G11" s="764">
        <f>F11/$T$4</f>
        <v/>
      </c>
      <c r="H11" s="203" t="n"/>
      <c r="I11" s="203" t="n"/>
      <c r="J11" s="3459">
        <f>SUMPRODUCT(J6:J10,F6:F10)/F11</f>
        <v/>
      </c>
      <c r="K11" s="3460">
        <f>SUM(K6:K10)</f>
        <v/>
      </c>
      <c r="L11" s="3461">
        <f>K11/F11</f>
        <v/>
      </c>
      <c r="M11" s="3462">
        <f>SUM(M6:M10)</f>
        <v/>
      </c>
      <c r="N11" s="3461">
        <f>M11/F11</f>
        <v/>
      </c>
      <c r="O11" s="3460">
        <f>SUM(O6:O10)</f>
        <v/>
      </c>
      <c r="P11" s="3461">
        <f>O11/F11</f>
        <v/>
      </c>
      <c r="Q11" s="764">
        <f>O11/$O$13</f>
        <v/>
      </c>
      <c r="AA11" s="3458" t="n"/>
    </row>
    <row r="12" ht="15" customHeight="1" s="2885">
      <c r="C12" s="526" t="n"/>
      <c r="D12" s="1960" t="inlineStr">
        <is>
          <t>Others</t>
        </is>
      </c>
      <c r="E12" s="1960" t="inlineStr">
        <is>
          <t>Others</t>
        </is>
      </c>
      <c r="F12" s="1961">
        <f>F13-F11</f>
        <v/>
      </c>
      <c r="G12" s="1962">
        <f>F12/$T$4</f>
        <v/>
      </c>
      <c r="H12" s="203" t="n"/>
      <c r="I12" s="203" t="n"/>
      <c r="J12" s="3459" t="n"/>
      <c r="K12" s="3462" t="n"/>
      <c r="L12" s="3461" t="n"/>
      <c r="M12" s="3462" t="n"/>
      <c r="N12" s="3461" t="n"/>
      <c r="O12" s="3470">
        <f>O13-O11</f>
        <v/>
      </c>
      <c r="P12" s="3461" t="n"/>
      <c r="Q12" s="1962">
        <f>O12/$O$13</f>
        <v/>
      </c>
      <c r="AA12" s="3458" t="n"/>
    </row>
    <row r="13" ht="15" customHeight="1" s="2885">
      <c r="C13" s="526" t="n"/>
      <c r="D13" s="192" t="inlineStr">
        <is>
          <t>Occupied Total</t>
        </is>
      </c>
      <c r="E13" s="192" t="inlineStr">
        <is>
          <t>Occupied Total</t>
        </is>
      </c>
      <c r="F13" s="766">
        <f>'TT Summary'!F11</f>
        <v/>
      </c>
      <c r="G13" s="764">
        <f>F13/$T$4</f>
        <v/>
      </c>
      <c r="H13" s="203" t="n"/>
      <c r="I13" s="203" t="n"/>
      <c r="J13" s="3459" t="n"/>
      <c r="K13" s="3462" t="n"/>
      <c r="L13" s="3461" t="n"/>
      <c r="M13" s="3462" t="n"/>
      <c r="N13" s="3461" t="n"/>
      <c r="O13" s="3460">
        <f>'TT Summary'!O11</f>
        <v/>
      </c>
      <c r="P13" s="3461" t="n"/>
      <c r="Q13" s="764">
        <f>O13/$O$13</f>
        <v/>
      </c>
      <c r="AA13" s="3458" t="n"/>
    </row>
    <row r="14" ht="15" customHeight="1" s="2885">
      <c r="D14" s="1960" t="inlineStr">
        <is>
          <t>Vacant</t>
        </is>
      </c>
      <c r="E14" s="1960" t="inlineStr">
        <is>
          <t>Vacant</t>
        </is>
      </c>
      <c r="F14" s="1961">
        <f>'One-line RR'!H15</f>
        <v/>
      </c>
      <c r="G14" s="1962">
        <f>F14/$T$4</f>
        <v/>
      </c>
      <c r="H14" s="203" t="n"/>
      <c r="I14" s="203" t="n"/>
      <c r="J14" s="3459" t="n"/>
      <c r="K14" s="3462" t="n"/>
      <c r="L14" s="3461" t="n"/>
      <c r="M14" s="3462" t="n"/>
      <c r="N14" s="3461" t="n"/>
      <c r="O14" s="3462" t="n"/>
      <c r="P14" s="3461" t="n"/>
      <c r="Q14" s="3461" t="n"/>
    </row>
    <row r="15" ht="15" customHeight="1" s="2885">
      <c r="D15" s="192" t="inlineStr">
        <is>
          <t>Total Property</t>
        </is>
      </c>
      <c r="E15" s="192" t="inlineStr">
        <is>
          <t>Total Property</t>
        </is>
      </c>
      <c r="F15" s="766">
        <f>SUM(F13:F14)</f>
        <v/>
      </c>
      <c r="G15" s="764">
        <f>F15/$T$4</f>
        <v/>
      </c>
      <c r="H15" s="203" t="n"/>
      <c r="I15" s="203" t="n"/>
      <c r="J15" s="3459" t="n"/>
      <c r="K15" s="3462" t="n"/>
      <c r="L15" s="3461" t="n"/>
      <c r="M15" s="3462" t="n"/>
      <c r="N15" s="3461" t="n"/>
      <c r="O15" s="3462" t="n"/>
      <c r="P15" s="3461" t="n"/>
      <c r="Q15" s="3461" t="n"/>
    </row>
    <row r="16" customFormat="1" s="768">
      <c r="K16" s="3471" t="n"/>
      <c r="L16" s="3471" t="n"/>
      <c r="M16" s="3471" t="n"/>
    </row>
    <row r="17">
      <c r="J17" s="1591" t="n"/>
      <c r="K17" s="3210" t="n"/>
      <c r="L17" s="3210" t="n"/>
      <c r="M17" s="3210" t="n"/>
    </row>
    <row r="18">
      <c r="K18" s="1067" t="n"/>
      <c r="L18" s="1067" t="n"/>
      <c r="M18" s="1067" t="n"/>
      <c r="N18" s="1069" t="n"/>
      <c r="O18" s="1069" t="n"/>
      <c r="P18" s="1069" t="n"/>
      <c r="Q18" s="1069" t="n"/>
    </row>
    <row r="19">
      <c r="AF19" s="3467" t="n"/>
      <c r="AG19" s="3467" t="n"/>
    </row>
    <row r="20">
      <c r="Z20" s="2656" t="n"/>
      <c r="AA20" s="3468" t="n"/>
      <c r="AF20" s="3469" t="n"/>
      <c r="AG20" s="3469" t="n"/>
    </row>
    <row r="21">
      <c r="Z21" s="2656" t="n"/>
      <c r="AA21" s="3468" t="n"/>
      <c r="AF21" s="3467" t="n"/>
      <c r="AG21" s="3467" t="n"/>
    </row>
    <row r="22">
      <c r="Z22" s="2656" t="n"/>
      <c r="AA22" s="3468" t="n"/>
      <c r="AF22" s="3469" t="n"/>
      <c r="AG22" s="3469" t="n"/>
    </row>
    <row r="23">
      <c r="X23" s="1258" t="n"/>
      <c r="Z23" s="2656" t="n"/>
      <c r="AA23" s="3468" t="n"/>
      <c r="AF23" s="3467" t="n"/>
      <c r="AG23" s="3467" t="n"/>
    </row>
    <row r="24">
      <c r="X24" s="1259" t="n"/>
      <c r="Z24" s="2656" t="n"/>
      <c r="AA24" s="3468" t="n"/>
      <c r="AF24" s="3467" t="n"/>
      <c r="AG24" s="3467" t="n"/>
    </row>
    <row r="25">
      <c r="X25" s="1258" t="n"/>
      <c r="Z25" s="2656" t="n"/>
      <c r="AA25" s="3468" t="n"/>
      <c r="AF25" s="3469" t="n"/>
      <c r="AG25" s="3469" t="n"/>
    </row>
    <row r="26">
      <c r="X26" s="1259" t="n"/>
      <c r="AA26" s="1269" t="n"/>
    </row>
    <row r="27">
      <c r="X27" s="1258" t="n"/>
    </row>
    <row r="28">
      <c r="X28" s="1259" t="n"/>
    </row>
    <row r="29">
      <c r="X29" s="1258" t="n"/>
    </row>
    <row r="30">
      <c r="X30" s="1259" t="n"/>
    </row>
    <row r="31">
      <c r="X31" s="1258" t="n"/>
    </row>
    <row r="32">
      <c r="X32" s="1259" t="n"/>
    </row>
    <row r="33">
      <c r="X33" s="1258" t="n"/>
    </row>
    <row r="34">
      <c r="X34" s="1259" t="n"/>
    </row>
    <row r="35">
      <c r="X35" s="1258" t="n"/>
    </row>
    <row r="36">
      <c r="X36" s="1259" t="n"/>
    </row>
    <row r="37">
      <c r="X37" s="1258" t="n"/>
    </row>
    <row r="38">
      <c r="X38" s="1259" t="n"/>
    </row>
    <row r="39">
      <c r="X39" s="1258" t="n"/>
    </row>
    <row r="40">
      <c r="X40" s="1259" t="n"/>
    </row>
    <row r="41">
      <c r="X41" s="1258" t="n"/>
    </row>
    <row r="42">
      <c r="X42" s="1259" t="n"/>
    </row>
    <row r="43">
      <c r="X43" s="1258" t="n"/>
    </row>
    <row r="44">
      <c r="X44" s="1259" t="n"/>
    </row>
    <row r="45">
      <c r="X45" s="1258" t="n"/>
    </row>
    <row r="46">
      <c r="X46" s="1259" t="n"/>
    </row>
    <row r="47">
      <c r="X47" s="1258" t="n"/>
    </row>
  </sheetData>
  <autoFilter ref="D5:N8"/>
  <conditionalFormatting sqref="C6:Q10">
    <cfRule type="expression" priority="1" dxfId="8">
      <formula>$X6=FALSE</formula>
    </cfRule>
  </conditionalFormatting>
  <dataValidations disablePrompts="1" count="2">
    <dataValidation sqref="Z6:Z10" showDropDown="0" showInputMessage="1" showErrorMessage="1" allowBlank="1" type="list">
      <formula1>"National/Credit, Local/Regional"</formula1>
    </dataValidation>
    <dataValidation sqref="Y6:Y10" showDropDown="0" showInputMessage="1" showErrorMessage="1" allowBlank="1" type="list">
      <formula1>"Restaurant, Shops, Services"</formula1>
    </dataValidation>
  </dataValidations>
  <printOptions horizontalCentered="1"/>
  <pageMargins left="0.3" right="0.3" top="0.35" bottom="0.25" header="0.5" footer="0.5"/>
  <pageSetup orientation="landscape" scale="78" fitToHeight="0"/>
  <drawing xmlns:r="http://schemas.openxmlformats.org/officeDocument/2006/relationships" r:id="rId1"/>
</worksheet>
</file>

<file path=xl/worksheets/sheet40.xml><?xml version="1.0" encoding="utf-8"?>
<worksheet xmlns="http://schemas.openxmlformats.org/spreadsheetml/2006/main">
  <sheetPr codeName="Sheet70">
    <tabColor theme="1"/>
    <outlinePr summaryBelow="1" summaryRight="1"/>
    <pageSetUpPr fitToPage="1"/>
  </sheetPr>
  <dimension ref="C3:AG47"/>
  <sheetViews>
    <sheetView showGridLines="0" view="pageBreakPreview" zoomScaleNormal="100" zoomScaleSheetLayoutView="100" workbookViewId="0">
      <selection activeCell="E24" sqref="E24"/>
    </sheetView>
  </sheetViews>
  <sheetFormatPr baseColWidth="8" defaultColWidth="8.46484375" defaultRowHeight="14.25"/>
  <cols>
    <col outlineLevel="1" width="0.46484375" customWidth="1" style="2885" min="1" max="1"/>
    <col width="0.46484375" customWidth="1" style="2885" min="2" max="3"/>
    <col hidden="1" outlineLevel="1" width="14.86328125" customWidth="1" style="2885" min="4" max="4"/>
    <col collapsed="1" width="30.46484375" customWidth="1" style="2885" min="5" max="5"/>
    <col width="11.46484375" customWidth="1" style="2885" min="6" max="7"/>
    <col width="15.46484375" customWidth="1" style="2885" min="8" max="9"/>
    <col hidden="1" outlineLevel="1" width="12.46484375" customWidth="1" style="2885" min="10" max="10"/>
    <col collapsed="1" width="13.46484375" bestFit="1" customWidth="1" style="2885" min="11" max="11"/>
    <col width="13.46484375" bestFit="1" customWidth="1" style="2885" min="12" max="12"/>
    <col width="17.86328125" bestFit="1" customWidth="1" style="2885" min="13" max="13"/>
    <col width="10.86328125" customWidth="1" style="2885" min="14" max="14"/>
    <col width="13.86328125" customWidth="1" style="2885" min="15" max="15"/>
    <col hidden="1" outlineLevel="1" width="10.86328125" customWidth="1" style="2885" min="16" max="16"/>
    <col collapsed="1" width="10.86328125" customWidth="1" style="2885" min="17" max="17"/>
    <col width="0.46484375" customWidth="1" style="2885" min="18" max="19"/>
    <col width="12.46484375" customWidth="1" style="2885" min="20" max="20"/>
    <col width="11.46484375" bestFit="1" customWidth="1" style="2885" min="21" max="21"/>
    <col hidden="1" outlineLevel="1" width="8.46484375" customWidth="1" style="2885" min="23" max="24"/>
    <col hidden="1" outlineLevel="1" width="13.46484375" customWidth="1" style="2885" min="25" max="25"/>
    <col hidden="1" outlineLevel="1" width="17" customWidth="1" style="2885" min="26" max="26"/>
    <col hidden="1" outlineLevel="1" width="23.46484375" customWidth="1" style="2885" min="27" max="27"/>
    <col collapsed="1" width="8.46484375" customWidth="1" style="2885" min="28" max="28"/>
  </cols>
  <sheetData>
    <row r="1" ht="4.35" customHeight="1" s="2885"/>
    <row r="2" ht="4.35" customHeight="1" s="2885" thickBot="1"/>
    <row r="3" ht="19.9" customHeight="1" s="2885" thickBot="1">
      <c r="C3" s="497" t="inlineStr">
        <is>
          <t>TOP TENANTS BY REVENUE (Jul 2026)</t>
        </is>
      </c>
      <c r="D3" s="497" t="n"/>
      <c r="E3" s="497" t="n"/>
      <c r="F3" s="497" t="n"/>
      <c r="G3" s="497" t="n"/>
      <c r="H3" s="497" t="n"/>
      <c r="I3" s="497" t="n"/>
      <c r="J3" s="497" t="n"/>
      <c r="K3" s="497" t="n"/>
      <c r="L3" s="497" t="n"/>
      <c r="M3" s="497" t="n"/>
      <c r="N3" s="967" t="n"/>
      <c r="O3" s="967" t="n"/>
      <c r="P3" s="967" t="n"/>
      <c r="Q3" s="967" t="n"/>
      <c r="R3" s="967">
        <f>Global!$G$7</f>
        <v/>
      </c>
      <c r="T3" s="966">
        <f>Global!$G$13</f>
        <v/>
      </c>
      <c r="U3" s="225" t="n"/>
    </row>
    <row r="4" ht="20.1" customHeight="1" s="2885" thickBot="1" thickTop="1">
      <c r="T4" s="3452">
        <f>'Rent Roll-Detailed'!$H$65</f>
        <v/>
      </c>
    </row>
    <row r="5" ht="25.35" customHeight="1" s="2885">
      <c r="C5" s="27" t="n"/>
      <c r="D5" s="1727" t="inlineStr">
        <is>
          <t>Suite</t>
        </is>
      </c>
      <c r="E5" s="1727" t="inlineStr">
        <is>
          <t>Tenant</t>
        </is>
      </c>
      <c r="F5" s="1728" t="inlineStr">
        <is>
          <t>SF</t>
        </is>
      </c>
      <c r="G5" s="1728" t="inlineStr">
        <is>
          <t>GLA</t>
        </is>
      </c>
      <c r="H5" s="1728" t="inlineStr">
        <is>
          <t>Start</t>
        </is>
      </c>
      <c r="I5" s="1728" t="inlineStr">
        <is>
          <t>Expiration</t>
        </is>
      </c>
      <c r="J5" s="1728" t="inlineStr">
        <is>
          <t>WALT</t>
        </is>
      </c>
      <c r="K5" s="1728" t="inlineStr">
        <is>
          <t>Base Rent/Yr.</t>
        </is>
      </c>
      <c r="L5" s="1728" t="inlineStr">
        <is>
          <t>Base Rent PSF</t>
        </is>
      </c>
      <c r="M5" s="1728" t="inlineStr">
        <is>
          <t>Recoveries/Yr.</t>
        </is>
      </c>
      <c r="N5" s="1728" t="inlineStr">
        <is>
          <t>Recoveries PSF</t>
        </is>
      </c>
      <c r="O5" s="1728" t="inlineStr">
        <is>
          <t>Total/Yr.</t>
        </is>
      </c>
      <c r="P5" s="1728" t="inlineStr">
        <is>
          <t>Total PSF</t>
        </is>
      </c>
      <c r="Q5" s="1728" t="inlineStr">
        <is>
          <t>Total Rent %</t>
        </is>
      </c>
      <c r="T5" t="n">
        <v>4</v>
      </c>
      <c r="W5" s="789" t="inlineStr">
        <is>
          <t>Year Exp.</t>
        </is>
      </c>
      <c r="X5" s="1121" t="inlineStr">
        <is>
          <t>ISODD?</t>
        </is>
      </c>
      <c r="Y5" s="1121" t="inlineStr">
        <is>
          <t>TENANT TYPE</t>
        </is>
      </c>
      <c r="Z5" s="1121" t="inlineStr">
        <is>
          <t>CREDIT</t>
        </is>
      </c>
      <c r="AA5" s="1121" t="inlineStr">
        <is>
          <t>HISTORICAL DURATION</t>
        </is>
      </c>
    </row>
    <row r="6" ht="15" customHeight="1" s="2885">
      <c r="C6" s="26" t="n"/>
      <c r="D6" s="191">
        <f t="array" ref="D6:P10">_xlfn._xlws.SORT(_xlfn._xlws.FILTER('TT Summary'!$D$6:$P$10,'TT Summary'!$O$6:$O$10&gt;=LARGE('TT Summary'!$O$6:$O$10,'TT Top Rev'!$T$5)),12,-1)</f>
        <v/>
      </c>
      <c r="E6" s="191" t="inlineStr">
        <is>
          <t>Enterprise Rent-a-Car</t>
        </is>
      </c>
      <c r="F6" s="765" t="n">
        <v>41383</v>
      </c>
      <c r="G6" s="763" t="n">
        <v>0.3922187470381954</v>
      </c>
      <c r="H6" s="195" t="n">
        <v>41487</v>
      </c>
      <c r="I6" s="195" t="n">
        <v>47695</v>
      </c>
      <c r="J6" s="3453" t="n">
        <v>3.833333333333333</v>
      </c>
      <c r="K6" s="3454" t="n">
        <v>737859</v>
      </c>
      <c r="L6" s="3455" t="n">
        <v>17.83000265809632</v>
      </c>
      <c r="M6" s="3456" t="n">
        <v>350049</v>
      </c>
      <c r="N6" s="3455" t="n">
        <v>8.458763260275958</v>
      </c>
      <c r="O6" s="3454" t="n">
        <v>1087908</v>
      </c>
      <c r="P6" s="3455" t="n">
        <v>26.28876591837228</v>
      </c>
      <c r="Q6" s="763">
        <f>O6/$O$13</f>
        <v/>
      </c>
      <c r="T6" s="3457" t="n"/>
      <c r="W6" s="790">
        <f>IFERROR(IF($I6="MTM","MTM",YEAR($I6)),"")</f>
        <v/>
      </c>
      <c r="X6" s="1237">
        <f>ISODD(MAX(COUNTA(D$6:D6)))</f>
        <v/>
      </c>
      <c r="Y6" s="600" t="n"/>
      <c r="Z6" s="600" t="n"/>
      <c r="AA6" s="3458">
        <f>-INT($H6-$T$3)/365.25</f>
        <v/>
      </c>
    </row>
    <row r="7" ht="15" customHeight="1" s="2885">
      <c r="C7" s="196" t="n"/>
      <c r="D7" s="1257" t="inlineStr">
        <is>
          <t>4</t>
        </is>
      </c>
      <c r="E7" s="1257" t="inlineStr">
        <is>
          <t>Texas Tech University</t>
        </is>
      </c>
      <c r="F7" s="765" t="n">
        <v>27048</v>
      </c>
      <c r="G7" s="763" t="n">
        <v>0.2563548478817174</v>
      </c>
      <c r="H7" s="195" t="n">
        <v>45170</v>
      </c>
      <c r="I7" s="195" t="n">
        <v>47726</v>
      </c>
      <c r="J7" s="3453" t="n">
        <v>3.916666666666667</v>
      </c>
      <c r="K7" s="3454" t="n">
        <v>439530</v>
      </c>
      <c r="L7" s="3455" t="n">
        <v>16.25</v>
      </c>
      <c r="M7" s="3456" t="n">
        <v>228793</v>
      </c>
      <c r="N7" s="3455" t="n">
        <v>8.458776989056492</v>
      </c>
      <c r="O7" s="3454" t="n">
        <v>668323</v>
      </c>
      <c r="P7" s="3455" t="n">
        <v>24.70877698905649</v>
      </c>
      <c r="Q7" s="763">
        <f>O7/$O$13</f>
        <v/>
      </c>
      <c r="T7" s="3457" t="n"/>
      <c r="W7" s="790">
        <f>IFERROR(IF($I7="MTM","MTM",YEAR($I7)),"")</f>
        <v/>
      </c>
      <c r="X7" s="1237">
        <f>ISODD(MAX(COUNTA(D$6:D7)))</f>
        <v/>
      </c>
      <c r="Y7" s="600" t="n"/>
      <c r="Z7" s="600" t="n"/>
      <c r="AA7" s="3458">
        <f>-INT($H7-$T$3)/365.25</f>
        <v/>
      </c>
    </row>
    <row r="8" ht="15" customHeight="1" s="2885">
      <c r="C8" s="26" t="n"/>
      <c r="D8" s="191" t="inlineStr">
        <is>
          <t>3</t>
        </is>
      </c>
      <c r="E8" s="191" t="inlineStr">
        <is>
          <t>Equipment One Co.</t>
        </is>
      </c>
      <c r="F8" s="765" t="n">
        <v>13707</v>
      </c>
      <c r="G8" s="763" t="n">
        <v>0.1299118566960478</v>
      </c>
      <c r="H8" s="195" t="n">
        <v>46068</v>
      </c>
      <c r="I8" s="195" t="n">
        <v>49948</v>
      </c>
      <c r="J8" s="3453" t="n">
        <v>9.997222222222222</v>
      </c>
      <c r="K8" s="3454" t="n">
        <v>206427</v>
      </c>
      <c r="L8" s="3455" t="n">
        <v>15.05996935872182</v>
      </c>
      <c r="M8" s="3456" t="n">
        <v>115944</v>
      </c>
      <c r="N8" s="3455" t="n">
        <v>8.45874370759466</v>
      </c>
      <c r="O8" s="3454" t="n">
        <v>322371</v>
      </c>
      <c r="P8" s="3455" t="n">
        <v>23.51871306631648</v>
      </c>
      <c r="Q8" s="763">
        <f>O8/$O$13</f>
        <v/>
      </c>
      <c r="T8" s="3457" t="n"/>
      <c r="W8" s="790">
        <f>IFERROR(IF($I8="MTM","MTM",YEAR($I8)),"")</f>
        <v/>
      </c>
      <c r="X8" s="1237">
        <f>ISODD(MAX(COUNTA(D$6:D8)))</f>
        <v/>
      </c>
      <c r="Y8" s="600" t="n"/>
      <c r="Z8" s="600" t="n"/>
      <c r="AA8" s="3458">
        <f>-INT($H8-$T$3)/365.25</f>
        <v/>
      </c>
    </row>
    <row r="9" ht="15" customHeight="1" s="2885">
      <c r="C9" s="196" t="n"/>
      <c r="D9" s="1257" t="inlineStr">
        <is>
          <t>2</t>
        </is>
      </c>
      <c r="E9" s="1257" t="inlineStr">
        <is>
          <t>Lennar Title</t>
        </is>
      </c>
      <c r="F9" s="765" t="n">
        <v>6475</v>
      </c>
      <c r="G9" s="763" t="n">
        <v>0.06136859065491423</v>
      </c>
      <c r="H9" s="195" t="n">
        <v>43800</v>
      </c>
      <c r="I9" s="195" t="n">
        <v>47057</v>
      </c>
      <c r="J9" s="3453" t="n">
        <v>2.083333333333333</v>
      </c>
      <c r="K9" s="3454" t="n">
        <v>103600</v>
      </c>
      <c r="L9" s="3455" t="n">
        <v>16</v>
      </c>
      <c r="M9" s="3456" t="n">
        <v>54770</v>
      </c>
      <c r="N9" s="3455" t="n">
        <v>8.458687258687259</v>
      </c>
      <c r="O9" s="3454" t="n">
        <v>158370</v>
      </c>
      <c r="P9" s="3455" t="n">
        <v>24.45868725868726</v>
      </c>
      <c r="Q9" s="763">
        <f>O9/$O$13</f>
        <v/>
      </c>
      <c r="T9" s="3457" t="n"/>
      <c r="W9" s="790">
        <f>IFERROR(IF($I9="MTM","MTM",YEAR($I9)),"")</f>
        <v/>
      </c>
      <c r="X9" s="1237">
        <f>ISODD(MAX(COUNTA(D$6:D9)))</f>
        <v/>
      </c>
      <c r="Y9" s="600" t="n"/>
      <c r="Z9" s="600" t="n"/>
      <c r="AA9" s="3458">
        <f>-INT($H9-$T$3)/365.25</f>
        <v/>
      </c>
    </row>
    <row r="10" ht="15" customHeight="1" s="2885">
      <c r="C10" s="26" t="n"/>
      <c r="D10" s="191" t="inlineStr">
        <is>
          <t>112</t>
        </is>
      </c>
      <c r="E10" s="191" t="inlineStr">
        <is>
          <t>Farmers Insurance</t>
        </is>
      </c>
      <c r="F10" s="765" t="n">
        <v>3369</v>
      </c>
      <c r="G10" s="763" t="n">
        <v>0.03193062268979244</v>
      </c>
      <c r="H10" s="195" t="n">
        <v>46174</v>
      </c>
      <c r="I10" s="195" t="n">
        <v>48091</v>
      </c>
      <c r="J10" s="3453" t="n">
        <v>4.916666666666667</v>
      </c>
      <c r="K10" s="3454" t="n">
        <v>50535</v>
      </c>
      <c r="L10" s="3455" t="n">
        <v>15</v>
      </c>
      <c r="M10" s="3456" t="n">
        <v>28498</v>
      </c>
      <c r="N10" s="3455" t="n">
        <v>8.458889878302166</v>
      </c>
      <c r="O10" s="3454" t="n">
        <v>79033</v>
      </c>
      <c r="P10" s="3455" t="n">
        <v>23.45888987830217</v>
      </c>
      <c r="Q10" s="763">
        <f>O10/$O$13</f>
        <v/>
      </c>
      <c r="T10" s="3457" t="n"/>
      <c r="W10" s="790">
        <f>IFERROR(IF($I10="MTM","MTM",YEAR($I10)),"")</f>
        <v/>
      </c>
      <c r="X10" s="1237">
        <f>ISODD(MAX(COUNTA(D$6:D10)))</f>
        <v/>
      </c>
      <c r="Y10" s="600" t="n"/>
      <c r="Z10" s="600" t="n"/>
      <c r="AA10" s="3458">
        <f>-INT($H10-$T$3)/365.25</f>
        <v/>
      </c>
    </row>
    <row r="11" ht="15" customHeight="1" s="2885">
      <c r="C11" s="526" t="n"/>
      <c r="D11" s="192" t="inlineStr">
        <is>
          <t>Subtotal</t>
        </is>
      </c>
      <c r="E11" s="192" t="inlineStr">
        <is>
          <t>Subtotal</t>
        </is>
      </c>
      <c r="F11" s="766">
        <f>SUM(F6:F10)</f>
        <v/>
      </c>
      <c r="G11" s="764">
        <f>F11/$T$4</f>
        <v/>
      </c>
      <c r="H11" s="203" t="n"/>
      <c r="I11" s="203" t="n"/>
      <c r="J11" s="3459">
        <f>SUMPRODUCT(J6:J10,F6:F10)/F11</f>
        <v/>
      </c>
      <c r="K11" s="3460">
        <f>SUM(K6:K10)</f>
        <v/>
      </c>
      <c r="L11" s="3461">
        <f>K11/F11</f>
        <v/>
      </c>
      <c r="M11" s="3462">
        <f>SUM(M6:M10)</f>
        <v/>
      </c>
      <c r="N11" s="3461">
        <f>M11/F11</f>
        <v/>
      </c>
      <c r="O11" s="3460">
        <f>SUM(O6:O10)</f>
        <v/>
      </c>
      <c r="P11" s="3461">
        <f>O11/F11</f>
        <v/>
      </c>
      <c r="Q11" s="764">
        <f>O11/$O$13</f>
        <v/>
      </c>
      <c r="AA11" s="3458" t="n"/>
    </row>
    <row r="12" ht="15" customHeight="1" s="2885">
      <c r="C12" s="526" t="n"/>
      <c r="D12" s="1960" t="inlineStr">
        <is>
          <t>Others</t>
        </is>
      </c>
      <c r="E12" s="1960" t="inlineStr">
        <is>
          <t>Others</t>
        </is>
      </c>
      <c r="F12" s="1961">
        <f>F13-F11</f>
        <v/>
      </c>
      <c r="G12" s="1962">
        <f>F12/$T$4</f>
        <v/>
      </c>
      <c r="H12" s="203" t="n"/>
      <c r="I12" s="203" t="n"/>
      <c r="J12" s="3459" t="n"/>
      <c r="K12" s="3462" t="n"/>
      <c r="L12" s="3461" t="n"/>
      <c r="M12" s="3462" t="n"/>
      <c r="N12" s="3461" t="n"/>
      <c r="O12" s="3470">
        <f>O13-O11</f>
        <v/>
      </c>
      <c r="P12" s="3461" t="n"/>
      <c r="Q12" s="1962">
        <f>O12/$O$13</f>
        <v/>
      </c>
      <c r="AA12" s="3458" t="n"/>
    </row>
    <row r="13" ht="15" customHeight="1" s="2885">
      <c r="C13" s="526" t="n"/>
      <c r="D13" s="192" t="inlineStr">
        <is>
          <t>Occupied Total</t>
        </is>
      </c>
      <c r="E13" s="192" t="inlineStr">
        <is>
          <t>Occupied Total</t>
        </is>
      </c>
      <c r="F13" s="766">
        <f>'TT Summary'!F11</f>
        <v/>
      </c>
      <c r="G13" s="764">
        <f>F13/$T$4</f>
        <v/>
      </c>
      <c r="H13" s="203" t="n"/>
      <c r="I13" s="203" t="n"/>
      <c r="J13" s="3459" t="n"/>
      <c r="K13" s="3462" t="n"/>
      <c r="L13" s="3461" t="n"/>
      <c r="M13" s="3462" t="n"/>
      <c r="N13" s="3461" t="n"/>
      <c r="O13" s="3460">
        <f>'TT Summary'!O11</f>
        <v/>
      </c>
      <c r="P13" s="3461" t="n"/>
      <c r="Q13" s="764">
        <f>O13/$O$13</f>
        <v/>
      </c>
      <c r="AA13" s="3458" t="n"/>
    </row>
    <row r="14" ht="15" customHeight="1" s="2885">
      <c r="D14" s="1960" t="inlineStr">
        <is>
          <t>Vacant</t>
        </is>
      </c>
      <c r="E14" s="1960" t="inlineStr">
        <is>
          <t>Vacant</t>
        </is>
      </c>
      <c r="F14" s="1961">
        <f>'One-line RR'!H15</f>
        <v/>
      </c>
      <c r="G14" s="1962">
        <f>F14/$T$4</f>
        <v/>
      </c>
      <c r="H14" s="203" t="n"/>
      <c r="I14" s="203" t="n"/>
      <c r="J14" s="3459" t="n"/>
      <c r="K14" s="3462" t="n"/>
      <c r="L14" s="3461" t="n"/>
      <c r="M14" s="3462" t="n"/>
      <c r="N14" s="3461" t="n"/>
      <c r="O14" s="3462" t="n"/>
      <c r="P14" s="3461" t="n"/>
      <c r="Q14" s="3461" t="n"/>
    </row>
    <row r="15" ht="15" customHeight="1" s="2885">
      <c r="D15" s="192" t="inlineStr">
        <is>
          <t>Total Property</t>
        </is>
      </c>
      <c r="E15" s="192" t="inlineStr">
        <is>
          <t>Total Property</t>
        </is>
      </c>
      <c r="F15" s="766">
        <f>SUM(F13:F14)</f>
        <v/>
      </c>
      <c r="G15" s="764">
        <f>F15/$T$4</f>
        <v/>
      </c>
      <c r="H15" s="203" t="n"/>
      <c r="I15" s="203" t="n"/>
      <c r="J15" s="3459" t="n"/>
      <c r="K15" s="3462" t="n"/>
      <c r="L15" s="3461" t="n"/>
      <c r="M15" s="3462" t="n"/>
      <c r="N15" s="3461" t="n"/>
      <c r="O15" s="3462" t="n"/>
      <c r="P15" s="3461" t="n"/>
      <c r="Q15" s="3461" t="n"/>
    </row>
    <row r="16" customFormat="1" s="768">
      <c r="K16" s="3471" t="n"/>
      <c r="L16" s="3471" t="n"/>
      <c r="M16" s="3471" t="n"/>
    </row>
    <row r="17">
      <c r="J17" s="1591" t="n"/>
      <c r="K17" s="3210" t="n"/>
      <c r="L17" s="3210" t="n"/>
      <c r="M17" s="3210" t="n"/>
    </row>
    <row r="18">
      <c r="K18" s="1067" t="n"/>
      <c r="L18" s="1067" t="n"/>
      <c r="M18" s="1067" t="n"/>
      <c r="N18" s="1069" t="n"/>
      <c r="O18" s="1069" t="n"/>
      <c r="P18" s="1069" t="n"/>
      <c r="Q18" s="1069" t="n"/>
    </row>
    <row r="19">
      <c r="AF19" s="3467" t="n"/>
      <c r="AG19" s="3467" t="n"/>
    </row>
    <row r="20">
      <c r="Z20" s="2656" t="n"/>
      <c r="AA20" s="3468" t="n"/>
      <c r="AF20" s="3469" t="n"/>
      <c r="AG20" s="3469" t="n"/>
    </row>
    <row r="21">
      <c r="Z21" s="2656" t="n"/>
      <c r="AA21" s="3468" t="n"/>
      <c r="AF21" s="3467" t="n"/>
      <c r="AG21" s="3467" t="n"/>
    </row>
    <row r="22">
      <c r="Z22" s="2656" t="n"/>
      <c r="AA22" s="3468" t="n"/>
      <c r="AF22" s="3469" t="n"/>
      <c r="AG22" s="3469" t="n"/>
    </row>
    <row r="23">
      <c r="X23" s="1258" t="n"/>
      <c r="Z23" s="2656" t="n"/>
      <c r="AA23" s="3468" t="n"/>
      <c r="AF23" s="3467" t="n"/>
      <c r="AG23" s="3467" t="n"/>
    </row>
    <row r="24">
      <c r="X24" s="1259" t="n"/>
      <c r="Z24" s="2656" t="n"/>
      <c r="AA24" s="3468" t="n"/>
      <c r="AF24" s="3467" t="n"/>
      <c r="AG24" s="3467" t="n"/>
    </row>
    <row r="25">
      <c r="X25" s="1258" t="n"/>
      <c r="Z25" s="2656" t="n"/>
      <c r="AA25" s="3468" t="n"/>
      <c r="AF25" s="3469" t="n"/>
      <c r="AG25" s="3469" t="n"/>
    </row>
    <row r="26">
      <c r="X26" s="1259" t="n"/>
      <c r="AA26" s="1269" t="n"/>
    </row>
    <row r="27">
      <c r="X27" s="1258" t="n"/>
    </row>
    <row r="28">
      <c r="X28" s="1259" t="n"/>
    </row>
    <row r="29">
      <c r="X29" s="1258" t="n"/>
    </row>
    <row r="30">
      <c r="X30" s="1259" t="n"/>
    </row>
    <row r="31">
      <c r="X31" s="1258" t="n"/>
    </row>
    <row r="32">
      <c r="X32" s="1259" t="n"/>
    </row>
    <row r="33">
      <c r="X33" s="1258" t="n"/>
    </row>
    <row r="34">
      <c r="X34" s="1259" t="n"/>
    </row>
    <row r="35">
      <c r="X35" s="1258" t="n"/>
    </row>
    <row r="36">
      <c r="X36" s="1259" t="n"/>
    </row>
    <row r="37">
      <c r="X37" s="1258" t="n"/>
    </row>
    <row r="38">
      <c r="X38" s="1259" t="n"/>
    </row>
    <row r="39">
      <c r="X39" s="1258" t="n"/>
    </row>
    <row r="40">
      <c r="X40" s="1259" t="n"/>
    </row>
    <row r="41">
      <c r="X41" s="1258" t="n"/>
    </row>
    <row r="42">
      <c r="X42" s="1259" t="n"/>
    </row>
    <row r="43">
      <c r="X43" s="1258" t="n"/>
    </row>
    <row r="44">
      <c r="X44" s="1259" t="n"/>
    </row>
    <row r="45">
      <c r="X45" s="1258" t="n"/>
    </row>
    <row r="46">
      <c r="X46" s="1259" t="n"/>
    </row>
    <row r="47">
      <c r="X47" s="1258" t="n"/>
    </row>
  </sheetData>
  <autoFilter ref="D5:N8"/>
  <conditionalFormatting sqref="C6:Q10">
    <cfRule type="expression" priority="1" dxfId="8">
      <formula>$X6=FALSE</formula>
    </cfRule>
  </conditionalFormatting>
  <dataValidations disablePrompts="1" count="2">
    <dataValidation sqref="Y6:Y10" showDropDown="0" showInputMessage="1" showErrorMessage="1" allowBlank="1" type="list">
      <formula1>"Restaurant, Shops, Services"</formula1>
    </dataValidation>
    <dataValidation sqref="Z6:Z10" showDropDown="0" showInputMessage="1" showErrorMessage="1" allowBlank="1" type="list">
      <formula1>"National/Credit, Local/Regional"</formula1>
    </dataValidation>
  </dataValidations>
  <printOptions horizontalCentered="1"/>
  <pageMargins left="0.3" right="0.3" top="0.35" bottom="0.25" header="0.5" footer="0.5"/>
  <pageSetup orientation="landscape" scale="79" fitToHeight="0"/>
  <drawing xmlns:r="http://schemas.openxmlformats.org/officeDocument/2006/relationships" r:id="rId1"/>
</worksheet>
</file>

<file path=xl/worksheets/sheet41.xml><?xml version="1.0" encoding="utf-8"?>
<worksheet xmlns="http://schemas.openxmlformats.org/spreadsheetml/2006/main">
  <sheetPr codeName="Sheet27">
    <tabColor theme="1"/>
    <outlinePr summaryBelow="1" summaryRight="1"/>
    <pageSetUpPr fitToPage="1"/>
  </sheetPr>
  <dimension ref="A3:AE60"/>
  <sheetViews>
    <sheetView workbookViewId="0">
      <selection activeCell="A1" sqref="A1"/>
    </sheetView>
  </sheetViews>
  <sheetFormatPr baseColWidth="8" defaultColWidth="8.46484375" defaultRowHeight="14.25" outlineLevelRow="1"/>
  <cols>
    <col width="0.46484375" customWidth="1" style="2885" min="1" max="3"/>
    <col hidden="1" outlineLevel="1" width="10.46484375" customWidth="1" style="2885" min="4" max="4"/>
    <col collapsed="1" width="10.46484375" customWidth="1" style="2885" min="5" max="5"/>
    <col width="10.46484375" customWidth="1" style="2885" min="6" max="6"/>
    <col width="25.46484375" customWidth="1" style="2885" min="7" max="7"/>
    <col width="15.46484375" customWidth="1" style="2885" min="8" max="8"/>
    <col hidden="1" outlineLevel="1" width="10" customWidth="1" style="2885" min="9" max="9"/>
    <col collapsed="1" width="15.46484375" customWidth="1" style="2885" min="10" max="10"/>
    <col width="15.46484375" customWidth="1" style="2885" min="11" max="11"/>
    <col hidden="1" outlineLevel="1" width="12.46484375" customWidth="1" style="2885" min="12" max="12"/>
    <col collapsed="1" width="13.46484375" customWidth="1" style="2885" min="13" max="13"/>
    <col width="13.46484375" customWidth="1" style="2885" min="14" max="15"/>
    <col width="0.46484375" customWidth="1" style="2885" min="16" max="17"/>
    <col width="12.46484375" customWidth="1" style="2885" min="18" max="18"/>
    <col width="11.46484375" bestFit="1" customWidth="1" style="2885" min="19" max="19"/>
    <col hidden="1" outlineLevel="1" width="13" customWidth="1" style="2885" min="21" max="21"/>
    <col collapsed="1" width="9.46484375" customWidth="1" style="2885" min="22" max="22"/>
  </cols>
  <sheetData>
    <row r="1" ht="4.35" customHeight="1" s="2885"/>
    <row r="2" ht="4.35" customHeight="1" s="2885" thickBot="1"/>
    <row r="3" ht="19.9" customHeight="1" s="2885" thickBot="1">
      <c r="C3" s="497" t="inlineStr">
        <is>
          <t>EXISTING VERSUS MARKET COMPARISON</t>
        </is>
      </c>
      <c r="D3" s="497" t="n"/>
      <c r="E3" s="497" t="n"/>
      <c r="F3" s="497" t="n"/>
      <c r="G3" s="497" t="n"/>
      <c r="H3" s="497" t="n"/>
      <c r="I3" s="497" t="n"/>
      <c r="J3" s="497" t="n"/>
      <c r="K3" s="497" t="n"/>
      <c r="L3" s="497" t="n"/>
      <c r="M3" s="894" t="n"/>
      <c r="N3" s="894" t="n"/>
      <c r="O3" s="967">
        <f>Global!$G$7</f>
        <v/>
      </c>
      <c r="R3" s="966">
        <f>Global!$G$13</f>
        <v/>
      </c>
      <c r="S3" s="225" t="n"/>
    </row>
    <row r="4" ht="20.1" customHeight="1" s="2885" thickTop="1"/>
    <row r="5" ht="25.35" customHeight="1" s="2885">
      <c r="C5" s="27" t="n"/>
      <c r="D5" s="28" t="inlineStr">
        <is>
          <t>Suite</t>
        </is>
      </c>
      <c r="E5" s="28" t="inlineStr">
        <is>
          <t>Bldg.</t>
        </is>
      </c>
      <c r="F5" s="28" t="inlineStr">
        <is>
          <t>Unit</t>
        </is>
      </c>
      <c r="G5" s="28" t="inlineStr">
        <is>
          <t>Tenant</t>
        </is>
      </c>
      <c r="H5" s="29" t="inlineStr">
        <is>
          <t>Leased SF</t>
        </is>
      </c>
      <c r="I5" s="29" t="inlineStr">
        <is>
          <t>BOMA SF</t>
        </is>
      </c>
      <c r="J5" s="29" t="inlineStr">
        <is>
          <t>Start</t>
        </is>
      </c>
      <c r="K5" s="29" t="inlineStr">
        <is>
          <t>Expiration</t>
        </is>
      </c>
      <c r="L5" s="29" t="inlineStr">
        <is>
          <t>WALT</t>
        </is>
      </c>
      <c r="M5" s="29" t="inlineStr">
        <is>
          <t>Base Rent PSF</t>
        </is>
      </c>
      <c r="N5" s="29" t="inlineStr">
        <is>
          <t>Mkt Rent PSF</t>
        </is>
      </c>
      <c r="O5" s="29" t="inlineStr">
        <is>
          <t>% +/- Mkt Rent</t>
        </is>
      </c>
      <c r="U5" s="1121" t="inlineStr">
        <is>
          <t>ISODD?</t>
        </is>
      </c>
    </row>
    <row r="6" ht="15" customHeight="1" s="2885">
      <c r="C6" s="26" t="n"/>
      <c r="D6" s="191">
        <f t="array" ref="D6:D10">_xlfn._xlws.SORT(_xlfn._xlws.FILTER('One-line RR'!D7:D12,'One-line RR'!F7:F12&lt;&gt;"Vacant"),,1)</f>
        <v/>
      </c>
      <c r="E6" s="191">
        <f>_xlfn.XLOOKUP($D6,'Rent Roll-Detailed'!$F$8:$F$52,'Rent Roll-Detailed'!#REF!)</f>
        <v/>
      </c>
      <c r="F6" s="191">
        <f>_xlfn.XLOOKUP($D6,'Rent Roll-Detailed'!$F$8:$F$52,'Rent Roll-Detailed'!#REF!)</f>
        <v/>
      </c>
      <c r="G6" s="191">
        <f>_xlfn.XLOOKUP($D6,'Rent Roll-Detailed'!$F$8:$F$52,'Rent Roll-Detailed'!#REF!)</f>
        <v/>
      </c>
      <c r="H6" s="891">
        <f>_xlfn.XLOOKUP($D6,'Rent Roll-Detailed'!$F$8:$F$52,'Rent Roll-Detailed'!$H$8:$H$52)</f>
        <v/>
      </c>
      <c r="I6" s="214" t="n"/>
      <c r="J6" s="195">
        <f>_xlfn.XLOOKUP($D6,'Rent Roll-Detailed'!$F$8:$F$52,'Rent Roll-Detailed'!$K$8:$K$52)</f>
        <v/>
      </c>
      <c r="K6" s="195">
        <f>_xlfn.XLOOKUP($D6,'Rent Roll-Detailed'!$F$8:$F$52,'Rent Roll-Detailed'!$L$8:$L$52)</f>
        <v/>
      </c>
      <c r="L6" s="3453">
        <f>IFERROR(IF(K6="MTM",0,YEARFRAC($R$3,K6,0)),"-")</f>
        <v/>
      </c>
      <c r="M6" s="3472">
        <f>_xlfn.XLOOKUP($D6,'Rent Roll-Detailed'!$F$8:$F$52,'Rent Roll-Detailed'!$R$8:$R$52)</f>
        <v/>
      </c>
      <c r="N6" s="3472">
        <f>_xlfn.XLOOKUP($D6,'Rent Roll-Detailed'!$F$8:$F$52,'Rent Roll-Detailed'!$AQ$8:$AQ$52)</f>
        <v/>
      </c>
      <c r="O6" s="889">
        <f>IFERROR((M6-N6)/N6,"")</f>
        <v/>
      </c>
      <c r="R6" s="2946" t="n"/>
      <c r="U6" s="1237">
        <f>ISODD(MAX(COUNTA(D$6:D6)))</f>
        <v/>
      </c>
    </row>
    <row r="7" ht="15" customHeight="1" s="2885">
      <c r="C7" s="196" t="n"/>
      <c r="D7" s="191" t="n">
        <v>3</v>
      </c>
      <c r="E7" s="191">
        <f>_xlfn.XLOOKUP($D7,'Rent Roll-Detailed'!$F$8:$F$52,'Rent Roll-Detailed'!#REF!)</f>
        <v/>
      </c>
      <c r="F7" s="191">
        <f>_xlfn.XLOOKUP($D7,'Rent Roll-Detailed'!$F$8:$F$52,'Rent Roll-Detailed'!#REF!)</f>
        <v/>
      </c>
      <c r="G7" s="191">
        <f>_xlfn.XLOOKUP($D7,'Rent Roll-Detailed'!$F$8:$F$52,'Rent Roll-Detailed'!#REF!)</f>
        <v/>
      </c>
      <c r="H7" s="1582">
        <f>_xlfn.XLOOKUP($D7,'Rent Roll-Detailed'!$F$8:$F$52,'Rent Roll-Detailed'!$H$8:$H$52)</f>
        <v/>
      </c>
      <c r="I7" s="214" t="n"/>
      <c r="J7" s="1581">
        <f>_xlfn.XLOOKUP($D7,'Rent Roll-Detailed'!$F$8:$F$52,'Rent Roll-Detailed'!$K$8:$K$52)</f>
        <v/>
      </c>
      <c r="K7" s="1581">
        <f>_xlfn.XLOOKUP($D7,'Rent Roll-Detailed'!$F$8:$F$52,'Rent Roll-Detailed'!$L$8:$L$52)</f>
        <v/>
      </c>
      <c r="L7" s="3453">
        <f>IFERROR(IF(K7="MTM",0,YEARFRAC($R$3,K7,0)),"-")</f>
        <v/>
      </c>
      <c r="M7" s="3473">
        <f>_xlfn.XLOOKUP($D7,'Rent Roll-Detailed'!$F$8:$F$52,'Rent Roll-Detailed'!$R$8:$R$52)</f>
        <v/>
      </c>
      <c r="N7" s="3472">
        <f>_xlfn.XLOOKUP($D7,'Rent Roll-Detailed'!$F$8:$F$52,'Rent Roll-Detailed'!$AQ$8:$AQ$52)</f>
        <v/>
      </c>
      <c r="O7" s="889">
        <f>IFERROR((M7-N7)/N7,"")</f>
        <v/>
      </c>
      <c r="R7" s="2946" t="n"/>
      <c r="U7" s="1237">
        <f>ISODD(MAX(COUNTA(D$6:D7)))</f>
        <v/>
      </c>
    </row>
    <row r="8" ht="15" customHeight="1" s="2885">
      <c r="C8" s="26" t="n"/>
      <c r="D8" s="191" t="n">
        <v>4</v>
      </c>
      <c r="E8" s="191">
        <f>_xlfn.XLOOKUP($D8,'Rent Roll-Detailed'!$F$8:$F$52,'Rent Roll-Detailed'!#REF!)</f>
        <v/>
      </c>
      <c r="F8" s="191">
        <f>_xlfn.XLOOKUP($D8,'Rent Roll-Detailed'!$F$8:$F$52,'Rent Roll-Detailed'!#REF!)</f>
        <v/>
      </c>
      <c r="G8" s="191">
        <f>_xlfn.XLOOKUP($D8,'Rent Roll-Detailed'!$F$8:$F$52,'Rent Roll-Detailed'!#REF!)</f>
        <v/>
      </c>
      <c r="H8" s="891">
        <f>_xlfn.XLOOKUP($D8,'Rent Roll-Detailed'!$F$8:$F$52,'Rent Roll-Detailed'!$H$8:$H$52)</f>
        <v/>
      </c>
      <c r="I8" s="214" t="n"/>
      <c r="J8" s="195">
        <f>_xlfn.XLOOKUP($D8,'Rent Roll-Detailed'!$F$8:$F$52,'Rent Roll-Detailed'!$K$8:$K$52)</f>
        <v/>
      </c>
      <c r="K8" s="195">
        <f>_xlfn.XLOOKUP($D8,'Rent Roll-Detailed'!$F$8:$F$52,'Rent Roll-Detailed'!$L$8:$L$52)</f>
        <v/>
      </c>
      <c r="L8" s="3453">
        <f>IFERROR(IF(K8="MTM",0,YEARFRAC($R$3,K8,0)),"-")</f>
        <v/>
      </c>
      <c r="M8" s="3472">
        <f>_xlfn.XLOOKUP($D8,'Rent Roll-Detailed'!$F$8:$F$52,'Rent Roll-Detailed'!$R$8:$R$52)</f>
        <v/>
      </c>
      <c r="N8" s="3472">
        <f>_xlfn.XLOOKUP($D8,'Rent Roll-Detailed'!$F$8:$F$52,'Rent Roll-Detailed'!$AQ$8:$AQ$52)</f>
        <v/>
      </c>
      <c r="O8" s="889">
        <f>IFERROR((M8-N8)/N8,"")</f>
        <v/>
      </c>
      <c r="R8" s="2946" t="n"/>
      <c r="U8" s="1237">
        <f>ISODD(MAX(COUNTA(D$6:D8)))</f>
        <v/>
      </c>
    </row>
    <row r="9" ht="15" customHeight="1" s="2885">
      <c r="C9" s="196" t="n"/>
      <c r="D9" s="191" t="n">
        <v>112</v>
      </c>
      <c r="E9" s="191">
        <f>_xlfn.XLOOKUP($D9,'Rent Roll-Detailed'!$F$8:$F$52,'Rent Roll-Detailed'!#REF!)</f>
        <v/>
      </c>
      <c r="F9" s="191">
        <f>_xlfn.XLOOKUP($D9,'Rent Roll-Detailed'!$F$8:$F$52,'Rent Roll-Detailed'!#REF!)</f>
        <v/>
      </c>
      <c r="G9" s="191">
        <f>_xlfn.XLOOKUP($D9,'Rent Roll-Detailed'!$F$8:$F$52,'Rent Roll-Detailed'!#REF!)</f>
        <v/>
      </c>
      <c r="H9" s="1582">
        <f>_xlfn.XLOOKUP($D9,'Rent Roll-Detailed'!$F$8:$F$52,'Rent Roll-Detailed'!$H$8:$H$52)</f>
        <v/>
      </c>
      <c r="I9" s="214" t="n"/>
      <c r="J9" s="1581">
        <f>_xlfn.XLOOKUP($D9,'Rent Roll-Detailed'!$F$8:$F$52,'Rent Roll-Detailed'!$K$8:$K$52)</f>
        <v/>
      </c>
      <c r="K9" s="1581">
        <f>_xlfn.XLOOKUP($D9,'Rent Roll-Detailed'!$F$8:$F$52,'Rent Roll-Detailed'!$L$8:$L$52)</f>
        <v/>
      </c>
      <c r="L9" s="3453">
        <f>IFERROR(IF(K9="MTM",0,YEARFRAC($R$3,K9,0)),"-")</f>
        <v/>
      </c>
      <c r="M9" s="3473">
        <f>_xlfn.XLOOKUP($D9,'Rent Roll-Detailed'!$F$8:$F$52,'Rent Roll-Detailed'!$R$8:$R$52)</f>
        <v/>
      </c>
      <c r="N9" s="3472">
        <f>_xlfn.XLOOKUP($D9,'Rent Roll-Detailed'!$F$8:$F$52,'Rent Roll-Detailed'!$AQ$8:$AQ$52)</f>
        <v/>
      </c>
      <c r="O9" s="889">
        <f>IFERROR((M9-N9)/N9,"")</f>
        <v/>
      </c>
      <c r="R9" s="2946" t="n"/>
      <c r="U9" s="1237">
        <f>ISODD(MAX(COUNTA(D$6:D9)))</f>
        <v/>
      </c>
    </row>
    <row r="10" ht="15" customHeight="1" s="2885">
      <c r="C10" s="26" t="n"/>
      <c r="D10" s="191" t="inlineStr">
        <is>
          <t>150, 110, 100,125</t>
        </is>
      </c>
      <c r="E10" s="191">
        <f>_xlfn.XLOOKUP($D10,'Rent Roll-Detailed'!$F$8:$F$52,'Rent Roll-Detailed'!#REF!)</f>
        <v/>
      </c>
      <c r="F10" s="191">
        <f>_xlfn.XLOOKUP($D10,'Rent Roll-Detailed'!$F$8:$F$52,'Rent Roll-Detailed'!#REF!)</f>
        <v/>
      </c>
      <c r="G10" s="191">
        <f>_xlfn.XLOOKUP($D10,'Rent Roll-Detailed'!$F$8:$F$52,'Rent Roll-Detailed'!#REF!)</f>
        <v/>
      </c>
      <c r="H10" s="891">
        <f>_xlfn.XLOOKUP($D10,'Rent Roll-Detailed'!$F$8:$F$52,'Rent Roll-Detailed'!$H$8:$H$52)</f>
        <v/>
      </c>
      <c r="I10" s="214" t="n"/>
      <c r="J10" s="195">
        <f>_xlfn.XLOOKUP($D10,'Rent Roll-Detailed'!$F$8:$F$52,'Rent Roll-Detailed'!$K$8:$K$52)</f>
        <v/>
      </c>
      <c r="K10" s="195">
        <f>_xlfn.XLOOKUP($D10,'Rent Roll-Detailed'!$F$8:$F$52,'Rent Roll-Detailed'!$L$8:$L$52)</f>
        <v/>
      </c>
      <c r="L10" s="3453">
        <f>IFERROR(IF(K10="MTM",0,YEARFRAC($R$3,K10,0)),"-")</f>
        <v/>
      </c>
      <c r="M10" s="3472">
        <f>_xlfn.XLOOKUP($D10,'Rent Roll-Detailed'!$F$8:$F$52,'Rent Roll-Detailed'!$R$8:$R$52)</f>
        <v/>
      </c>
      <c r="N10" s="3472">
        <f>_xlfn.XLOOKUP($D10,'Rent Roll-Detailed'!$F$8:$F$52,'Rent Roll-Detailed'!$AQ$8:$AQ$52)</f>
        <v/>
      </c>
      <c r="O10" s="889">
        <f>IFERROR((M10-N10)/N10,"")</f>
        <v/>
      </c>
      <c r="R10" s="2946" t="n"/>
      <c r="U10" s="1237">
        <f>ISODD(MAX(COUNTA(D$6:D10)))</f>
        <v/>
      </c>
    </row>
    <row r="11" ht="15" customHeight="1" s="2885">
      <c r="C11" s="196" t="n"/>
      <c r="D11" s="191" t="n"/>
      <c r="E11" s="191">
        <f>_xlfn.XLOOKUP($D11,'Rent Roll-Detailed'!$F$8:$F$52,'Rent Roll-Detailed'!#REF!)</f>
        <v/>
      </c>
      <c r="F11" s="191">
        <f>_xlfn.XLOOKUP($D11,'Rent Roll-Detailed'!$F$8:$F$52,'Rent Roll-Detailed'!#REF!)</f>
        <v/>
      </c>
      <c r="G11" s="191">
        <f>_xlfn.XLOOKUP($D11,'Rent Roll-Detailed'!$F$8:$F$52,'Rent Roll-Detailed'!#REF!)</f>
        <v/>
      </c>
      <c r="H11" s="1582">
        <f>_xlfn.XLOOKUP($D11,'Rent Roll-Detailed'!$F$8:$F$52,'Rent Roll-Detailed'!$H$8:$H$52)</f>
        <v/>
      </c>
      <c r="I11" s="214" t="n"/>
      <c r="J11" s="1581">
        <f>_xlfn.XLOOKUP($D11,'Rent Roll-Detailed'!$F$8:$F$52,'Rent Roll-Detailed'!$K$8:$K$52)</f>
        <v/>
      </c>
      <c r="K11" s="1581">
        <f>_xlfn.XLOOKUP($D11,'Rent Roll-Detailed'!$F$8:$F$52,'Rent Roll-Detailed'!$L$8:$L$52)</f>
        <v/>
      </c>
      <c r="L11" s="3453">
        <f>IFERROR(IF(K11="MTM",0,YEARFRAC($R$3,K11,0)),"-")</f>
        <v/>
      </c>
      <c r="M11" s="3473">
        <f>_xlfn.XLOOKUP($D11,'Rent Roll-Detailed'!$F$8:$F$52,'Rent Roll-Detailed'!$R$8:$R$52)</f>
        <v/>
      </c>
      <c r="N11" s="3472">
        <f>_xlfn.XLOOKUP($D11,'Rent Roll-Detailed'!$F$8:$F$52,'Rent Roll-Detailed'!$AQ$8:$AQ$52)</f>
        <v/>
      </c>
      <c r="O11" s="889">
        <f>IFERROR((M11-N11)/N11,"")</f>
        <v/>
      </c>
      <c r="R11" s="2946" t="n"/>
      <c r="U11" s="1237">
        <f>ISODD(MAX(COUNTA(D$6:D11)))</f>
        <v/>
      </c>
    </row>
    <row r="12" ht="15" customHeight="1" s="2885">
      <c r="C12" s="26" t="n"/>
      <c r="D12" s="191" t="n"/>
      <c r="E12" s="191">
        <f>_xlfn.XLOOKUP($D12,'Rent Roll-Detailed'!$F$8:$F$52,'Rent Roll-Detailed'!#REF!)</f>
        <v/>
      </c>
      <c r="F12" s="191">
        <f>_xlfn.XLOOKUP($D12,'Rent Roll-Detailed'!$F$8:$F$52,'Rent Roll-Detailed'!#REF!)</f>
        <v/>
      </c>
      <c r="G12" s="191">
        <f>_xlfn.XLOOKUP($D12,'Rent Roll-Detailed'!$F$8:$F$52,'Rent Roll-Detailed'!#REF!)</f>
        <v/>
      </c>
      <c r="H12" s="891">
        <f>_xlfn.XLOOKUP($D12,'Rent Roll-Detailed'!$F$8:$F$52,'Rent Roll-Detailed'!$H$8:$H$52)</f>
        <v/>
      </c>
      <c r="I12" s="214" t="n"/>
      <c r="J12" s="195">
        <f>_xlfn.XLOOKUP($D12,'Rent Roll-Detailed'!$F$8:$F$52,'Rent Roll-Detailed'!$K$8:$K$52)</f>
        <v/>
      </c>
      <c r="K12" s="195">
        <f>_xlfn.XLOOKUP($D12,'Rent Roll-Detailed'!$F$8:$F$52,'Rent Roll-Detailed'!$L$8:$L$52)</f>
        <v/>
      </c>
      <c r="L12" s="3453">
        <f>IFERROR(IF(K12="MTM",0,YEARFRAC($R$3,K12,0)),"-")</f>
        <v/>
      </c>
      <c r="M12" s="3472">
        <f>_xlfn.XLOOKUP($D12,'Rent Roll-Detailed'!$F$8:$F$52,'Rent Roll-Detailed'!$R$8:$R$52)</f>
        <v/>
      </c>
      <c r="N12" s="3472">
        <f>_xlfn.XLOOKUP($D12,'Rent Roll-Detailed'!$F$8:$F$52,'Rent Roll-Detailed'!$AQ$8:$AQ$52)</f>
        <v/>
      </c>
      <c r="O12" s="889">
        <f>IFERROR((M12-N12)/N12,"")</f>
        <v/>
      </c>
      <c r="R12" s="2946" t="n"/>
      <c r="U12" s="1237">
        <f>ISODD(MAX(COUNTA(D$6:D12)))</f>
        <v/>
      </c>
    </row>
    <row r="13" ht="15" customHeight="1" s="2885">
      <c r="C13" s="196" t="n"/>
      <c r="D13" s="191" t="n"/>
      <c r="E13" s="191">
        <f>_xlfn.XLOOKUP($D13,'Rent Roll-Detailed'!$F$8:$F$52,'Rent Roll-Detailed'!#REF!)</f>
        <v/>
      </c>
      <c r="F13" s="191">
        <f>_xlfn.XLOOKUP($D13,'Rent Roll-Detailed'!$F$8:$F$52,'Rent Roll-Detailed'!#REF!)</f>
        <v/>
      </c>
      <c r="G13" s="191">
        <f>_xlfn.XLOOKUP($D13,'Rent Roll-Detailed'!$F$8:$F$52,'Rent Roll-Detailed'!#REF!)</f>
        <v/>
      </c>
      <c r="H13" s="1582">
        <f>_xlfn.XLOOKUP($D13,'Rent Roll-Detailed'!$F$8:$F$52,'Rent Roll-Detailed'!$H$8:$H$52)</f>
        <v/>
      </c>
      <c r="I13" s="214" t="n"/>
      <c r="J13" s="1581">
        <f>_xlfn.XLOOKUP($D13,'Rent Roll-Detailed'!$F$8:$F$52,'Rent Roll-Detailed'!$K$8:$K$52)</f>
        <v/>
      </c>
      <c r="K13" s="1581">
        <f>_xlfn.XLOOKUP($D13,'Rent Roll-Detailed'!$F$8:$F$52,'Rent Roll-Detailed'!$L$8:$L$52)</f>
        <v/>
      </c>
      <c r="L13" s="3453">
        <f>IFERROR(IF(K13="MTM",0,YEARFRAC($R$3,K13,0)),"-")</f>
        <v/>
      </c>
      <c r="M13" s="3473">
        <f>_xlfn.XLOOKUP($D13,'Rent Roll-Detailed'!$F$8:$F$52,'Rent Roll-Detailed'!$R$8:$R$52)</f>
        <v/>
      </c>
      <c r="N13" s="3472">
        <f>_xlfn.XLOOKUP($D13,'Rent Roll-Detailed'!$F$8:$F$52,'Rent Roll-Detailed'!$AQ$8:$AQ$52)</f>
        <v/>
      </c>
      <c r="O13" s="889">
        <f>IFERROR((M13-N13)/N13,"")</f>
        <v/>
      </c>
      <c r="R13" s="2946" t="n"/>
      <c r="U13" s="1237">
        <f>ISODD(MAX(COUNTA(D$6:D13)))</f>
        <v/>
      </c>
    </row>
    <row r="14" ht="15" customHeight="1" s="2885">
      <c r="C14" s="26" t="n"/>
      <c r="D14" s="191" t="n"/>
      <c r="E14" s="191">
        <f>_xlfn.XLOOKUP($D14,'Rent Roll-Detailed'!$F$8:$F$52,'Rent Roll-Detailed'!#REF!)</f>
        <v/>
      </c>
      <c r="F14" s="191">
        <f>_xlfn.XLOOKUP($D14,'Rent Roll-Detailed'!$F$8:$F$52,'Rent Roll-Detailed'!#REF!)</f>
        <v/>
      </c>
      <c r="G14" s="191">
        <f>_xlfn.XLOOKUP($D14,'Rent Roll-Detailed'!$F$8:$F$52,'Rent Roll-Detailed'!#REF!)</f>
        <v/>
      </c>
      <c r="H14" s="891">
        <f>_xlfn.XLOOKUP($D14,'Rent Roll-Detailed'!$F$8:$F$52,'Rent Roll-Detailed'!$H$8:$H$52)</f>
        <v/>
      </c>
      <c r="I14" s="214" t="n"/>
      <c r="J14" s="195">
        <f>_xlfn.XLOOKUP($D14,'Rent Roll-Detailed'!$F$8:$F$52,'Rent Roll-Detailed'!$K$8:$K$52)</f>
        <v/>
      </c>
      <c r="K14" s="195">
        <f>_xlfn.XLOOKUP($D14,'Rent Roll-Detailed'!$F$8:$F$52,'Rent Roll-Detailed'!$L$8:$L$52)</f>
        <v/>
      </c>
      <c r="L14" s="3453">
        <f>IFERROR(IF(K14="MTM",0,YEARFRAC($R$3,K14,0)),"-")</f>
        <v/>
      </c>
      <c r="M14" s="3472">
        <f>_xlfn.XLOOKUP($D14,'Rent Roll-Detailed'!$F$8:$F$52,'Rent Roll-Detailed'!$R$8:$R$52)</f>
        <v/>
      </c>
      <c r="N14" s="3472">
        <f>_xlfn.XLOOKUP($D14,'Rent Roll-Detailed'!$F$8:$F$52,'Rent Roll-Detailed'!$AQ$8:$AQ$52)</f>
        <v/>
      </c>
      <c r="O14" s="889">
        <f>IFERROR((M14-N14)/N14,"")</f>
        <v/>
      </c>
      <c r="R14" s="2946" t="n"/>
      <c r="U14" s="1237">
        <f>ISODD(MAX(COUNTA(D$6:D14)))</f>
        <v/>
      </c>
    </row>
    <row r="15" ht="15" customHeight="1" s="2885">
      <c r="C15" s="196" t="n"/>
      <c r="D15" s="191" t="n"/>
      <c r="E15" s="191">
        <f>_xlfn.XLOOKUP($D15,'Rent Roll-Detailed'!$F$8:$F$52,'Rent Roll-Detailed'!#REF!)</f>
        <v/>
      </c>
      <c r="F15" s="191">
        <f>_xlfn.XLOOKUP($D15,'Rent Roll-Detailed'!$F$8:$F$52,'Rent Roll-Detailed'!#REF!)</f>
        <v/>
      </c>
      <c r="G15" s="191">
        <f>_xlfn.XLOOKUP($D15,'Rent Roll-Detailed'!$F$8:$F$52,'Rent Roll-Detailed'!#REF!)</f>
        <v/>
      </c>
      <c r="H15" s="1582">
        <f>_xlfn.XLOOKUP($D15,'Rent Roll-Detailed'!$F$8:$F$52,'Rent Roll-Detailed'!$H$8:$H$52)</f>
        <v/>
      </c>
      <c r="I15" s="214" t="n"/>
      <c r="J15" s="1581">
        <f>_xlfn.XLOOKUP($D15,'Rent Roll-Detailed'!$F$8:$F$52,'Rent Roll-Detailed'!$K$8:$K$52)</f>
        <v/>
      </c>
      <c r="K15" s="1581">
        <f>_xlfn.XLOOKUP($D15,'Rent Roll-Detailed'!$F$8:$F$52,'Rent Roll-Detailed'!$L$8:$L$52)</f>
        <v/>
      </c>
      <c r="L15" s="3453">
        <f>IFERROR(IF(K15="MTM",0,YEARFRAC($R$3,K15,0)),"-")</f>
        <v/>
      </c>
      <c r="M15" s="3473">
        <f>_xlfn.XLOOKUP($D15,'Rent Roll-Detailed'!$F$8:$F$52,'Rent Roll-Detailed'!$R$8:$R$52)</f>
        <v/>
      </c>
      <c r="N15" s="3472">
        <f>_xlfn.XLOOKUP($D15,'Rent Roll-Detailed'!$F$8:$F$52,'Rent Roll-Detailed'!$AQ$8:$AQ$52)</f>
        <v/>
      </c>
      <c r="O15" s="889">
        <f>IFERROR((M15-N15)/N15,"")</f>
        <v/>
      </c>
      <c r="R15" s="2946" t="n"/>
      <c r="U15" s="1237">
        <f>ISODD(MAX(COUNTA(D$6:D15)))</f>
        <v/>
      </c>
    </row>
    <row r="16" ht="15" customHeight="1" s="2885">
      <c r="C16" s="26" t="n"/>
      <c r="D16" s="191" t="n"/>
      <c r="E16" s="191">
        <f>_xlfn.XLOOKUP($D16,'Rent Roll-Detailed'!$F$8:$F$52,'Rent Roll-Detailed'!#REF!)</f>
        <v/>
      </c>
      <c r="F16" s="191">
        <f>_xlfn.XLOOKUP($D16,'Rent Roll-Detailed'!$F$8:$F$52,'Rent Roll-Detailed'!#REF!)</f>
        <v/>
      </c>
      <c r="G16" s="191">
        <f>_xlfn.XLOOKUP($D16,'Rent Roll-Detailed'!$F$8:$F$52,'Rent Roll-Detailed'!#REF!)</f>
        <v/>
      </c>
      <c r="H16" s="891">
        <f>_xlfn.XLOOKUP($D16,'Rent Roll-Detailed'!$F$8:$F$52,'Rent Roll-Detailed'!$H$8:$H$52)</f>
        <v/>
      </c>
      <c r="I16" s="214" t="n"/>
      <c r="J16" s="195">
        <f>_xlfn.XLOOKUP($D16,'Rent Roll-Detailed'!$F$8:$F$52,'Rent Roll-Detailed'!$K$8:$K$52)</f>
        <v/>
      </c>
      <c r="K16" s="195">
        <f>_xlfn.XLOOKUP($D16,'Rent Roll-Detailed'!$F$8:$F$52,'Rent Roll-Detailed'!$L$8:$L$52)</f>
        <v/>
      </c>
      <c r="L16" s="3453">
        <f>IFERROR(IF(K16="MTM",0,YEARFRAC($R$3,K16,0)),"-")</f>
        <v/>
      </c>
      <c r="M16" s="3472">
        <f>_xlfn.XLOOKUP($D16,'Rent Roll-Detailed'!$F$8:$F$52,'Rent Roll-Detailed'!$R$8:$R$52)</f>
        <v/>
      </c>
      <c r="N16" s="3472">
        <f>_xlfn.XLOOKUP($D16,'Rent Roll-Detailed'!$F$8:$F$52,'Rent Roll-Detailed'!$AQ$8:$AQ$52)</f>
        <v/>
      </c>
      <c r="O16" s="889">
        <f>IFERROR((M16-N16)/N16,"")</f>
        <v/>
      </c>
      <c r="R16" s="2946" t="n"/>
      <c r="U16" s="1237">
        <f>ISODD(MAX(COUNTA(D$6:D16)))</f>
        <v/>
      </c>
    </row>
    <row r="17" ht="15" customHeight="1" s="2885">
      <c r="C17" s="196" t="n"/>
      <c r="D17" s="191" t="n"/>
      <c r="E17" s="191">
        <f>_xlfn.XLOOKUP($D17,'Rent Roll-Detailed'!$F$8:$F$52,'Rent Roll-Detailed'!#REF!)</f>
        <v/>
      </c>
      <c r="F17" s="191">
        <f>_xlfn.XLOOKUP($D17,'Rent Roll-Detailed'!$F$8:$F$52,'Rent Roll-Detailed'!#REF!)</f>
        <v/>
      </c>
      <c r="G17" s="191">
        <f>_xlfn.XLOOKUP($D17,'Rent Roll-Detailed'!$F$8:$F$52,'Rent Roll-Detailed'!#REF!)</f>
        <v/>
      </c>
      <c r="H17" s="1582">
        <f>_xlfn.XLOOKUP($D17,'Rent Roll-Detailed'!$F$8:$F$52,'Rent Roll-Detailed'!$H$8:$H$52)</f>
        <v/>
      </c>
      <c r="I17" s="214" t="n"/>
      <c r="J17" s="1581">
        <f>_xlfn.XLOOKUP($D17,'Rent Roll-Detailed'!$F$8:$F$52,'Rent Roll-Detailed'!$K$8:$K$52)</f>
        <v/>
      </c>
      <c r="K17" s="1581">
        <f>_xlfn.XLOOKUP($D17,'Rent Roll-Detailed'!$F$8:$F$52,'Rent Roll-Detailed'!$L$8:$L$52)</f>
        <v/>
      </c>
      <c r="L17" s="3453">
        <f>IFERROR(IF(K17="MTM",0,YEARFRAC($R$3,K17,0)),"-")</f>
        <v/>
      </c>
      <c r="M17" s="3473">
        <f>_xlfn.XLOOKUP($D17,'Rent Roll-Detailed'!$F$8:$F$52,'Rent Roll-Detailed'!$R$8:$R$52)</f>
        <v/>
      </c>
      <c r="N17" s="3472">
        <f>_xlfn.XLOOKUP($D17,'Rent Roll-Detailed'!$F$8:$F$52,'Rent Roll-Detailed'!$AQ$8:$AQ$52)</f>
        <v/>
      </c>
      <c r="O17" s="889">
        <f>IFERROR((M17-N17)/N17,"")</f>
        <v/>
      </c>
      <c r="R17" s="2946" t="n"/>
      <c r="U17" s="1237">
        <f>ISODD(MAX(COUNTA(D$6:D17)))</f>
        <v/>
      </c>
    </row>
    <row r="18" hidden="1" outlineLevel="1" ht="15" customHeight="1" s="2885">
      <c r="C18" s="26" t="n"/>
      <c r="D18" s="191" t="n"/>
      <c r="E18" s="191" t="n"/>
      <c r="F18" s="191" t="n"/>
      <c r="G18" s="191">
        <f>_xlfn.XLOOKUP($D18,'Rent Roll-Detailed'!$F$8:$F$52,'Rent Roll-Detailed'!#REF!)</f>
        <v/>
      </c>
      <c r="H18" s="891">
        <f>_xlfn.XLOOKUP($D18,'Rent Roll-Detailed'!$F$8:$F$52,'Rent Roll-Detailed'!$H$8:$H$52)</f>
        <v/>
      </c>
      <c r="I18" s="214" t="n"/>
      <c r="J18" s="195">
        <f>_xlfn.XLOOKUP($D18,'Rent Roll-Detailed'!$F$8:$F$52,'Rent Roll-Detailed'!$K$8:$K$52)</f>
        <v/>
      </c>
      <c r="K18" s="195">
        <f>_xlfn.XLOOKUP($D18,'Rent Roll-Detailed'!$F$8:$F$52,'Rent Roll-Detailed'!$L$8:$L$52)</f>
        <v/>
      </c>
      <c r="L18" s="3453">
        <f>IFERROR(IF(K18="MTM",0,YEARFRAC($R$3,K18,0)),"-")</f>
        <v/>
      </c>
      <c r="M18" s="3472">
        <f>_xlfn.XLOOKUP($D18,'Rent Roll-Detailed'!$F$8:$F$52,'Rent Roll-Detailed'!$R$8:$R$52)</f>
        <v/>
      </c>
      <c r="N18" s="3472">
        <f>_xlfn.XLOOKUP($D18,'Rent Roll-Detailed'!$F$8:$F$52,'Rent Roll-Detailed'!$AQ$8:$AQ$52)</f>
        <v/>
      </c>
      <c r="O18" s="889">
        <f>IFERROR((M18-N18)/N18,"")</f>
        <v/>
      </c>
      <c r="R18" s="2946" t="n"/>
      <c r="U18" s="1237">
        <f>ISODD(MAX(COUNTA(D$6:D18)))</f>
        <v/>
      </c>
    </row>
    <row r="19" hidden="1" outlineLevel="1" ht="15" customHeight="1" s="2885">
      <c r="C19" s="196" t="n"/>
      <c r="D19" s="191" t="n"/>
      <c r="E19" s="191" t="n"/>
      <c r="F19" s="191" t="n"/>
      <c r="G19" s="191">
        <f>_xlfn.XLOOKUP($D19,'Rent Roll-Detailed'!$F$8:$F$52,'Rent Roll-Detailed'!#REF!)</f>
        <v/>
      </c>
      <c r="H19" s="1582">
        <f>_xlfn.XLOOKUP($D19,'Rent Roll-Detailed'!$F$8:$F$52,'Rent Roll-Detailed'!$H$8:$H$52)</f>
        <v/>
      </c>
      <c r="I19" s="214" t="n"/>
      <c r="J19" s="1581">
        <f>_xlfn.XLOOKUP($D19,'Rent Roll-Detailed'!$F$8:$F$52,'Rent Roll-Detailed'!$K$8:$K$52)</f>
        <v/>
      </c>
      <c r="K19" s="1581">
        <f>_xlfn.XLOOKUP($D19,'Rent Roll-Detailed'!$F$8:$F$52,'Rent Roll-Detailed'!$L$8:$L$52)</f>
        <v/>
      </c>
      <c r="L19" s="3453">
        <f>IFERROR(IF(K19="MTM",0,YEARFRAC($R$3,K19,0)),"-")</f>
        <v/>
      </c>
      <c r="M19" s="3473">
        <f>_xlfn.XLOOKUP($D19,'Rent Roll-Detailed'!$F$8:$F$52,'Rent Roll-Detailed'!$R$8:$R$52)</f>
        <v/>
      </c>
      <c r="N19" s="3472">
        <f>_xlfn.XLOOKUP($D19,'Rent Roll-Detailed'!$F$8:$F$52,'Rent Roll-Detailed'!$AQ$8:$AQ$52)</f>
        <v/>
      </c>
      <c r="O19" s="889">
        <f>IFERROR((M19-N19)/N19,"")</f>
        <v/>
      </c>
      <c r="R19" s="2946" t="n"/>
      <c r="U19" s="1237">
        <f>ISODD(MAX(COUNTA(D$6:D19)))</f>
        <v/>
      </c>
    </row>
    <row r="20" hidden="1" outlineLevel="1" ht="15" customHeight="1" s="2885">
      <c r="C20" s="26" t="n"/>
      <c r="D20" s="191" t="n"/>
      <c r="E20" s="191" t="n"/>
      <c r="F20" s="191" t="n"/>
      <c r="G20" s="191">
        <f>_xlfn.XLOOKUP($D20,'Rent Roll-Detailed'!$F$8:$F$52,'Rent Roll-Detailed'!#REF!)</f>
        <v/>
      </c>
      <c r="H20" s="891">
        <f>_xlfn.XLOOKUP($D20,'Rent Roll-Detailed'!$F$8:$F$52,'Rent Roll-Detailed'!$H$8:$H$52)</f>
        <v/>
      </c>
      <c r="I20" s="214" t="n"/>
      <c r="J20" s="195">
        <f>_xlfn.XLOOKUP($D20,'Rent Roll-Detailed'!$F$8:$F$52,'Rent Roll-Detailed'!$K$8:$K$52)</f>
        <v/>
      </c>
      <c r="K20" s="195">
        <f>_xlfn.XLOOKUP($D20,'Rent Roll-Detailed'!$F$8:$F$52,'Rent Roll-Detailed'!$L$8:$L$52)</f>
        <v/>
      </c>
      <c r="L20" s="3453">
        <f>IFERROR(IF(K20="MTM",0,YEARFRAC($R$3,K20,0)),"-")</f>
        <v/>
      </c>
      <c r="M20" s="3472">
        <f>_xlfn.XLOOKUP($D20,'Rent Roll-Detailed'!$F$8:$F$52,'Rent Roll-Detailed'!$R$8:$R$52)</f>
        <v/>
      </c>
      <c r="N20" s="3472">
        <f>_xlfn.XLOOKUP($D20,'Rent Roll-Detailed'!$F$8:$F$52,'Rent Roll-Detailed'!$AQ$8:$AQ$52)</f>
        <v/>
      </c>
      <c r="O20" s="889">
        <f>IFERROR((M20-N20)/N20,"")</f>
        <v/>
      </c>
      <c r="R20" s="2946" t="n"/>
      <c r="U20" s="1237">
        <f>ISODD(MAX(COUNTA(D$6:D20)))</f>
        <v/>
      </c>
    </row>
    <row r="21" hidden="1" outlineLevel="1" ht="15" customHeight="1" s="2885">
      <c r="C21" s="196" t="n"/>
      <c r="D21" s="191" t="n"/>
      <c r="E21" s="191" t="n"/>
      <c r="F21" s="191" t="n"/>
      <c r="G21" s="191" t="n"/>
      <c r="H21" s="1582" t="n"/>
      <c r="I21" s="214" t="n"/>
      <c r="J21" s="1581" t="n"/>
      <c r="K21" s="1581" t="n"/>
      <c r="L21" s="3453" t="n"/>
      <c r="M21" s="3473" t="n"/>
      <c r="N21" s="3472" t="n"/>
      <c r="O21" s="889">
        <f>IFERROR((M21-N21)/N21,"")</f>
        <v/>
      </c>
      <c r="R21" s="2946" t="n"/>
      <c r="U21" s="1237">
        <f>ISODD(MAX(COUNTA(D$6:D21)))</f>
        <v/>
      </c>
    </row>
    <row r="22" hidden="1" outlineLevel="1" ht="15" customHeight="1" s="2885">
      <c r="C22" s="26" t="n"/>
      <c r="D22" s="191" t="n"/>
      <c r="E22" s="191" t="n"/>
      <c r="F22" s="191" t="n"/>
      <c r="G22" s="191" t="n"/>
      <c r="H22" s="891" t="n"/>
      <c r="I22" s="214" t="n"/>
      <c r="J22" s="195" t="n"/>
      <c r="K22" s="195" t="n"/>
      <c r="L22" s="3453" t="n"/>
      <c r="M22" s="3472" t="n"/>
      <c r="N22" s="3472" t="n"/>
      <c r="O22" s="889">
        <f>IFERROR((M22-N22)/N22,"")</f>
        <v/>
      </c>
      <c r="R22" s="2946" t="n"/>
      <c r="U22" s="1237">
        <f>ISODD(MAX(COUNTA(D$6:D22)))</f>
        <v/>
      </c>
    </row>
    <row r="23" hidden="1" outlineLevel="1" ht="15" customHeight="1" s="2885">
      <c r="C23" s="26" t="n"/>
      <c r="D23" s="191" t="n"/>
      <c r="E23" s="191" t="n"/>
      <c r="F23" s="191" t="n"/>
      <c r="G23" s="191" t="n"/>
      <c r="H23" s="891" t="n"/>
      <c r="I23" s="214" t="n"/>
      <c r="J23" s="195" t="n"/>
      <c r="K23" s="195" t="n"/>
      <c r="L23" s="3453" t="n"/>
      <c r="M23" s="3472" t="n"/>
      <c r="N23" s="3472" t="n"/>
      <c r="O23" s="889">
        <f>IFERROR((M23-N23)/N23,"")</f>
        <v/>
      </c>
      <c r="R23" s="2946" t="n"/>
      <c r="U23" s="1237">
        <f>ISODD(MAX(COUNTA(D$6:D23)))</f>
        <v/>
      </c>
    </row>
    <row r="24" hidden="1" outlineLevel="1" ht="15" customHeight="1" s="2885">
      <c r="C24" s="196" t="n"/>
      <c r="D24" s="191" t="n"/>
      <c r="E24" s="191" t="n"/>
      <c r="F24" s="191" t="n"/>
      <c r="G24" s="191" t="n"/>
      <c r="H24" s="891" t="n"/>
      <c r="I24" s="214" t="n"/>
      <c r="J24" s="195" t="n"/>
      <c r="K24" s="195" t="n"/>
      <c r="L24" s="3453" t="n"/>
      <c r="M24" s="3472" t="n"/>
      <c r="N24" s="3472" t="n"/>
      <c r="O24" s="889">
        <f>IFERROR((M24-N24)/N24,"")</f>
        <v/>
      </c>
      <c r="R24" s="2946" t="n"/>
      <c r="U24" s="1237">
        <f>ISODD(MAX(COUNTA(D$6:D24)))</f>
        <v/>
      </c>
    </row>
    <row r="25" hidden="1" outlineLevel="1" ht="15" customHeight="1" s="2885">
      <c r="C25" s="26" t="n"/>
      <c r="D25" s="191" t="n"/>
      <c r="E25" s="191" t="n"/>
      <c r="F25" s="191" t="n"/>
      <c r="G25" s="191" t="n"/>
      <c r="H25" s="891" t="n"/>
      <c r="I25" s="214" t="n"/>
      <c r="J25" s="195" t="n"/>
      <c r="K25" s="195" t="n"/>
      <c r="L25" s="3453" t="n"/>
      <c r="M25" s="3472" t="n"/>
      <c r="N25" s="3472" t="n"/>
      <c r="O25" s="889">
        <f>IFERROR((M25-N25)/N25,"")</f>
        <v/>
      </c>
      <c r="R25" s="2946" t="n"/>
      <c r="U25" s="1237">
        <f>ISODD(MAX(COUNTA(D$6:D25)))</f>
        <v/>
      </c>
    </row>
    <row r="26" hidden="1" outlineLevel="1" ht="15" customHeight="1" s="2885">
      <c r="C26" s="196" t="n"/>
      <c r="D26" s="191" t="n"/>
      <c r="E26" s="191" t="n"/>
      <c r="F26" s="191" t="n"/>
      <c r="G26" s="191" t="n"/>
      <c r="H26" s="891" t="n"/>
      <c r="I26" s="214" t="n"/>
      <c r="J26" s="195" t="n"/>
      <c r="K26" s="195" t="n"/>
      <c r="L26" s="3453" t="n"/>
      <c r="M26" s="3472" t="n"/>
      <c r="N26" s="3472" t="n"/>
      <c r="O26" s="889">
        <f>IFERROR((M26-N26)/N26,"")</f>
        <v/>
      </c>
      <c r="R26" s="2946" t="n"/>
      <c r="U26" s="1237">
        <f>ISODD(MAX(COUNTA(D$6:D26)))</f>
        <v/>
      </c>
    </row>
    <row r="27" hidden="1" outlineLevel="1" ht="15" customHeight="1" s="2885">
      <c r="C27" s="26" t="n"/>
      <c r="D27" s="191" t="n"/>
      <c r="E27" s="191" t="n"/>
      <c r="F27" s="191" t="n"/>
      <c r="G27" s="191" t="n"/>
      <c r="H27" s="891" t="n"/>
      <c r="I27" s="214" t="n"/>
      <c r="J27" s="195" t="n"/>
      <c r="K27" s="195" t="n"/>
      <c r="L27" s="3453" t="n"/>
      <c r="M27" s="3472" t="n"/>
      <c r="N27" s="3472" t="n"/>
      <c r="O27" s="889">
        <f>IFERROR((M27-N27)/N27,"")</f>
        <v/>
      </c>
      <c r="R27" s="2946" t="n"/>
      <c r="U27" s="1237">
        <f>ISODD(MAX(COUNTA(D$6:D27)))</f>
        <v/>
      </c>
    </row>
    <row r="28" hidden="1" outlineLevel="1" ht="15" customHeight="1" s="2885">
      <c r="A28" s="191">
        <f>_xlfn.XLOOKUP($D28,'Rent Roll-Detailed'!$F$8:$F$52,'Rent Roll-Detailed'!#REF!)</f>
        <v/>
      </c>
      <c r="B28" t="inlineStr">
        <is>
          <t> </t>
        </is>
      </c>
      <c r="C28" s="196" t="n"/>
      <c r="D28" s="191" t="n"/>
      <c r="E28" s="191" t="n"/>
      <c r="F28" s="191" t="n"/>
      <c r="G28" s="191" t="n"/>
      <c r="H28" s="891" t="n"/>
      <c r="I28" s="214" t="n"/>
      <c r="J28" s="195" t="n"/>
      <c r="K28" s="195" t="n"/>
      <c r="L28" s="3453" t="n"/>
      <c r="M28" s="3472" t="n"/>
      <c r="N28" s="3472" t="n"/>
      <c r="O28" s="889">
        <f>IFERROR((M28-N28)/N28,"")</f>
        <v/>
      </c>
      <c r="R28" s="2946" t="n"/>
      <c r="U28" s="1237">
        <f>ISODD(MAX(COUNTA(D$6:D28)))</f>
        <v/>
      </c>
    </row>
    <row r="29" hidden="1" outlineLevel="1" ht="15" customHeight="1" s="2885">
      <c r="C29" s="26" t="n"/>
      <c r="D29" s="191" t="n"/>
      <c r="E29" s="191" t="n"/>
      <c r="F29" s="191" t="n"/>
      <c r="G29" s="191" t="n"/>
      <c r="H29" s="891" t="n"/>
      <c r="I29" s="214" t="n"/>
      <c r="J29" s="195" t="n"/>
      <c r="K29" s="195" t="n"/>
      <c r="L29" s="3453" t="n"/>
      <c r="M29" s="3472" t="n"/>
      <c r="N29" s="3472" t="n"/>
      <c r="O29" s="889">
        <f>IFERROR((M29-N29)/N29,"")</f>
        <v/>
      </c>
      <c r="R29" s="2946" t="n"/>
      <c r="U29" s="1237">
        <f>ISODD(MAX(COUNTA(D$6:D29)))</f>
        <v/>
      </c>
    </row>
    <row r="30" hidden="1" outlineLevel="1" ht="15" customHeight="1" s="2885">
      <c r="C30" s="26" t="n"/>
      <c r="D30" s="191" t="n"/>
      <c r="E30" s="191" t="n"/>
      <c r="F30" s="191" t="n"/>
      <c r="G30" s="191" t="n"/>
      <c r="H30" s="891" t="n"/>
      <c r="I30" s="214" t="n"/>
      <c r="J30" s="195" t="n"/>
      <c r="K30" s="195" t="n"/>
      <c r="L30" s="3453" t="n"/>
      <c r="M30" s="3472" t="n"/>
      <c r="N30" s="3472" t="n"/>
      <c r="O30" s="889">
        <f>IFERROR((M30-N30)/N30,"")</f>
        <v/>
      </c>
      <c r="R30" s="2946" t="n"/>
      <c r="U30" s="1237" t="n"/>
    </row>
    <row r="31" hidden="1" outlineLevel="1" ht="15" customHeight="1" s="2885">
      <c r="C31" s="196" t="n"/>
      <c r="D31" s="191" t="n"/>
      <c r="E31" s="191" t="n"/>
      <c r="F31" s="191" t="n"/>
      <c r="G31" s="191" t="n"/>
      <c r="H31" s="891" t="n"/>
      <c r="I31" s="214" t="n"/>
      <c r="J31" s="195" t="n"/>
      <c r="K31" s="195" t="n"/>
      <c r="L31" s="3453" t="n"/>
      <c r="M31" s="3472" t="n"/>
      <c r="N31" s="3472" t="n"/>
      <c r="O31" s="889">
        <f>IFERROR((M31-N31)/N31,"")</f>
        <v/>
      </c>
      <c r="R31" s="2946" t="n"/>
      <c r="U31" s="1237">
        <f>ISODD(MAX(COUNTA(D$6:D31)))</f>
        <v/>
      </c>
    </row>
    <row r="32" hidden="1" outlineLevel="1" ht="15" customHeight="1" s="2885">
      <c r="C32" s="26" t="n"/>
      <c r="D32" s="191" t="n"/>
      <c r="E32" s="191" t="n"/>
      <c r="F32" s="191" t="n"/>
      <c r="G32" s="191" t="n"/>
      <c r="H32" s="891" t="n"/>
      <c r="I32" s="214" t="n"/>
      <c r="J32" s="195" t="n"/>
      <c r="K32" s="195" t="n"/>
      <c r="L32" s="3453" t="n"/>
      <c r="M32" s="3472" t="n"/>
      <c r="N32" s="3472" t="n"/>
      <c r="O32" s="889">
        <f>IFERROR((M32-N32)/N32,"")</f>
        <v/>
      </c>
      <c r="R32" s="2946" t="n"/>
      <c r="U32" s="1237">
        <f>ISODD(MAX(COUNTA(D$6:D32)))</f>
        <v/>
      </c>
    </row>
    <row r="33" hidden="1" outlineLevel="1" ht="15" customHeight="1" s="2885">
      <c r="C33" s="26" t="n"/>
      <c r="D33" s="191" t="n"/>
      <c r="E33" s="191" t="n"/>
      <c r="F33" s="191" t="n"/>
      <c r="G33" s="191" t="n"/>
      <c r="H33" s="891" t="n"/>
      <c r="I33" s="214" t="n"/>
      <c r="J33" s="195" t="n"/>
      <c r="K33" s="195" t="n"/>
      <c r="L33" s="3453" t="n"/>
      <c r="M33" s="3472" t="n"/>
      <c r="N33" s="3472" t="n"/>
      <c r="O33" s="889">
        <f>IFERROR((M33-N33)/N33,"")</f>
        <v/>
      </c>
      <c r="R33" s="2946" t="n"/>
      <c r="U33" s="1237">
        <f>ISODD(MAX(COUNTA(D$6:D33)))</f>
        <v/>
      </c>
    </row>
    <row r="34" hidden="1" outlineLevel="1" ht="15" customHeight="1" s="2885">
      <c r="C34" s="196" t="n"/>
      <c r="D34" s="191" t="n"/>
      <c r="E34" s="191" t="n"/>
      <c r="F34" s="191" t="n"/>
      <c r="G34" s="191" t="n"/>
      <c r="H34" s="891" t="n"/>
      <c r="I34" s="214" t="n"/>
      <c r="J34" s="195" t="n"/>
      <c r="K34" s="195" t="n"/>
      <c r="L34" s="3453" t="n"/>
      <c r="M34" s="3472" t="n"/>
      <c r="N34" s="3472" t="n"/>
      <c r="O34" s="889">
        <f>IFERROR((M34-N34)/N34,"")</f>
        <v/>
      </c>
      <c r="R34" s="2946" t="n"/>
      <c r="U34" s="1237">
        <f>ISODD(MAX(COUNTA(D$6:D34)))</f>
        <v/>
      </c>
    </row>
    <row r="35" hidden="1" outlineLevel="1" ht="15" customHeight="1" s="2885">
      <c r="C35" s="26" t="n"/>
      <c r="D35" s="191" t="n"/>
      <c r="E35" s="191" t="n"/>
      <c r="F35" s="191" t="n"/>
      <c r="G35" s="191" t="n"/>
      <c r="H35" s="891" t="n"/>
      <c r="I35" s="214" t="n"/>
      <c r="J35" s="195" t="n"/>
      <c r="K35" s="195" t="n"/>
      <c r="L35" s="3453" t="n"/>
      <c r="M35" s="3472" t="n"/>
      <c r="N35" s="3472" t="n"/>
      <c r="O35" s="889">
        <f>IFERROR((M35-N35)/N35,"")</f>
        <v/>
      </c>
      <c r="R35" s="2946" t="n"/>
      <c r="U35" s="1237">
        <f>ISODD(MAX(COUNTA(D$6:D35)))</f>
        <v/>
      </c>
    </row>
    <row r="36" collapsed="1" ht="4.35" customHeight="1" s="2885">
      <c r="C36" s="26" t="n"/>
      <c r="D36" s="191" t="n"/>
      <c r="E36" s="191" t="n"/>
      <c r="F36" s="191" t="n"/>
      <c r="G36" s="191" t="n"/>
      <c r="H36" s="891" t="n"/>
      <c r="I36" s="214" t="n"/>
      <c r="J36" s="195" t="n"/>
      <c r="K36" s="195" t="n"/>
      <c r="L36" s="3453" t="n"/>
      <c r="M36" s="3472" t="n"/>
      <c r="N36" s="3472" t="n"/>
      <c r="O36" s="3455" t="n"/>
      <c r="R36" s="2946" t="n"/>
    </row>
    <row r="37" ht="15" customHeight="1" s="2885">
      <c r="C37" s="192" t="inlineStr">
        <is>
          <t>Total</t>
        </is>
      </c>
      <c r="D37" s="192" t="n"/>
      <c r="E37" s="192" t="n"/>
      <c r="F37" s="192" t="n"/>
      <c r="G37" s="192" t="n"/>
      <c r="H37" s="892">
        <f>SUM(H6:H35)</f>
        <v/>
      </c>
      <c r="I37" s="213">
        <f>SUM(I6:I35)</f>
        <v/>
      </c>
      <c r="J37" s="203">
        <f>SUMPRODUCT(J6:J35,$H$6:$H$35)/$H$37</f>
        <v/>
      </c>
      <c r="K37" s="203">
        <f>SUMPRODUCT(K6:K35,$H$6:$H$35)/$H$37</f>
        <v/>
      </c>
      <c r="L37" s="3459">
        <f t="array" ref="L37">SUMPRODUCT(L6:L35,$H$6:$H$35/$H$37)</f>
        <v/>
      </c>
      <c r="M37" s="3474">
        <f>SUMPRODUCT(M6:M35,$H$6:$H$35)/$H$37</f>
        <v/>
      </c>
      <c r="N37" s="3474">
        <f>SUMPRODUCT(N6:N35,$H$6:$H$35)/$H$37</f>
        <v/>
      </c>
      <c r="O37" s="919">
        <f>IFERROR((M37-N37)/N37,"")</f>
        <v/>
      </c>
    </row>
    <row r="38" ht="7.35" customHeight="1" s="2885"/>
    <row r="40" customFormat="1" s="768">
      <c r="H40" s="768">
        <f>ROUND(H37,0)=ROUND('Rent Roll-Detailed'!$H$63,0)</f>
        <v/>
      </c>
      <c r="L40" s="768">
        <f>ROUND(L37,0)=ROUND('Rent Roll-Detailed'!M63,0)</f>
        <v/>
      </c>
    </row>
    <row r="43">
      <c r="AD43" s="3467" t="n"/>
      <c r="AE43" s="3467" t="n"/>
    </row>
    <row r="44">
      <c r="AD44" s="3469" t="n"/>
      <c r="AE44" s="3469" t="n"/>
    </row>
    <row r="45">
      <c r="AD45" s="3467" t="n"/>
      <c r="AE45" s="3467" t="n"/>
    </row>
    <row r="46">
      <c r="AD46" s="3469" t="n"/>
      <c r="AE46" s="3469" t="n"/>
    </row>
    <row r="47">
      <c r="AD47" s="3467" t="n"/>
      <c r="AE47" s="3467" t="n"/>
    </row>
    <row r="48">
      <c r="AD48" s="3469" t="n"/>
      <c r="AE48" s="3469" t="n"/>
    </row>
    <row r="49">
      <c r="AD49" s="3467" t="n"/>
      <c r="AE49" s="3467" t="n"/>
    </row>
    <row r="50">
      <c r="AD50" s="3469" t="n"/>
      <c r="AE50" s="3469" t="n"/>
    </row>
    <row r="51">
      <c r="AD51" s="3467" t="n"/>
      <c r="AE51" s="3467" t="n"/>
    </row>
    <row r="52">
      <c r="AD52" s="3469" t="n"/>
      <c r="AE52" s="3469" t="n"/>
    </row>
    <row r="53">
      <c r="AD53" s="3467" t="n"/>
      <c r="AE53" s="3467" t="n"/>
    </row>
    <row r="54">
      <c r="AD54" s="3469" t="n"/>
      <c r="AE54" s="3469" t="n"/>
    </row>
    <row r="55">
      <c r="AD55" s="3467" t="n"/>
      <c r="AE55" s="3467" t="n"/>
    </row>
    <row r="56">
      <c r="AD56" s="3469" t="n"/>
      <c r="AE56" s="3469" t="n"/>
    </row>
    <row r="57">
      <c r="AD57" s="3467" t="n"/>
      <c r="AE57" s="3467" t="n"/>
    </row>
    <row r="58">
      <c r="AD58" s="3469" t="n"/>
      <c r="AE58" s="3469" t="n"/>
    </row>
    <row r="59">
      <c r="AD59" s="3467" t="n"/>
      <c r="AE59" s="3467" t="n"/>
    </row>
    <row r="60">
      <c r="AD60" s="3469" t="n"/>
      <c r="AE60" s="3469" t="n"/>
    </row>
  </sheetData>
  <conditionalFormatting sqref="A28 C6:O35">
    <cfRule type="expression" priority="1" dxfId="5">
      <formula>$U6=FALSE</formula>
    </cfRule>
  </conditionalFormatting>
  <printOptions horizontalCentered="1"/>
  <pageMargins left="0.3" right="0.3" top="0.35" bottom="0.25" header="0.5" footer="0.5"/>
  <pageSetup orientation="landscape" scale="98" fitToHeight="0"/>
</worksheet>
</file>

<file path=xl/worksheets/sheet42.xml><?xml version="1.0" encoding="utf-8"?>
<worksheet xmlns="http://schemas.openxmlformats.org/spreadsheetml/2006/main">
  <sheetPr codeName="Sheet33">
    <tabColor theme="9" tint="-0.499984740745262"/>
    <outlinePr summaryBelow="1" summaryRight="1"/>
    <pageSetUpPr fitToPage="1"/>
  </sheetPr>
  <dimension ref="C3:AE27"/>
  <sheetViews>
    <sheetView showGridLines="0" view="pageBreakPreview" zoomScaleNormal="100" zoomScaleSheetLayoutView="100" workbookViewId="0">
      <selection activeCell="A14" sqref="A14:XFD14"/>
    </sheetView>
  </sheetViews>
  <sheetFormatPr baseColWidth="8" defaultColWidth="8.46484375" defaultRowHeight="14.25" outlineLevelRow="1"/>
  <cols>
    <col width="0.46484375" customWidth="1" style="2885" min="1" max="3"/>
    <col width="35.46484375" customWidth="1" style="2885" min="4" max="4"/>
    <col hidden="1" outlineLevel="1" width="22" customWidth="1" style="2885" min="5" max="5"/>
    <col collapsed="1" width="8.46484375" bestFit="1" customWidth="1" style="2885" min="6" max="6"/>
    <col width="10" bestFit="1" customWidth="1" style="2885" min="7" max="7"/>
    <col width="12" customWidth="1" style="2885" min="8" max="8"/>
    <col hidden="1" outlineLevel="1" width="10" customWidth="1" style="2885" min="9" max="10"/>
    <col collapsed="1" width="10" bestFit="1" customWidth="1" style="2885" min="11" max="11"/>
    <col width="10" bestFit="1" customWidth="1" style="2885" min="12" max="14"/>
    <col width="10" customWidth="1" style="2885" min="15" max="19"/>
    <col hidden="1" outlineLevel="1" width="10" customWidth="1" style="2885" min="20" max="24"/>
    <col collapsed="1" width="0.46484375" customWidth="1" style="2885" min="25" max="25"/>
    <col width="0.46484375" customWidth="1" style="2885" min="26" max="26"/>
    <col width="12.86328125" customWidth="1" style="2885" min="27" max="27"/>
    <col width="9.46484375" bestFit="1" customWidth="1" style="2885" min="28" max="28"/>
    <col hidden="1" outlineLevel="1" width="8.46484375" customWidth="1" style="2885" min="31" max="31"/>
    <col collapsed="1" width="8.46484375" customWidth="1" style="2885" min="32" max="32"/>
  </cols>
  <sheetData>
    <row r="1" ht="4.35" customHeight="1" s="2885"/>
    <row r="2" ht="4.35" customHeight="1" s="2885" thickBot="1"/>
    <row r="3" ht="19.9" customHeight="1" s="2885" thickBot="1">
      <c r="C3" s="497" t="inlineStr">
        <is>
          <t>LEASED SF EXPIRATION SCHEDULE</t>
        </is>
      </c>
      <c r="D3" s="497" t="n"/>
      <c r="E3" s="497" t="n"/>
      <c r="F3" s="497" t="n"/>
      <c r="G3" s="918" t="n"/>
      <c r="H3" s="497" t="n"/>
      <c r="I3" s="497" t="n"/>
      <c r="J3" s="497" t="n"/>
      <c r="K3" s="497" t="n"/>
      <c r="L3" s="497" t="n"/>
      <c r="M3" s="497" t="n"/>
      <c r="N3" s="497" t="n"/>
      <c r="O3" s="497" t="n"/>
      <c r="P3" s="497" t="n"/>
      <c r="Q3" s="497" t="n"/>
      <c r="R3" s="497" t="n"/>
      <c r="S3" s="497" t="n"/>
      <c r="T3" s="497" t="n"/>
      <c r="U3" s="497" t="n"/>
      <c r="V3" s="497" t="n"/>
      <c r="W3" s="497" t="n"/>
      <c r="X3" s="497" t="n"/>
      <c r="Y3" s="967">
        <f>Global!$G$7</f>
        <v/>
      </c>
      <c r="AA3" s="966">
        <f>Global!$G$13</f>
        <v/>
      </c>
      <c r="AB3" s="1850" t="n"/>
    </row>
    <row r="4" ht="20.1" customHeight="1" s="2885" thickBot="1" thickTop="1">
      <c r="H4" s="207" t="n">
        <v>1</v>
      </c>
      <c r="AA4" s="3452">
        <f>'Rent Roll-Detailed'!$H$65</f>
        <v/>
      </c>
    </row>
    <row r="5" ht="24.75" customHeight="1" s="2885">
      <c r="C5" s="608" t="n"/>
      <c r="D5" s="609" t="inlineStr">
        <is>
          <t>Tenant</t>
        </is>
      </c>
      <c r="E5" s="610" t="inlineStr">
        <is>
          <t xml:space="preserve">Suite </t>
        </is>
      </c>
      <c r="F5" s="610" t="inlineStr">
        <is>
          <t>SF</t>
        </is>
      </c>
      <c r="G5" s="610" t="inlineStr">
        <is>
          <t>PRS</t>
        </is>
      </c>
      <c r="H5" s="610" t="inlineStr">
        <is>
          <t>Expires</t>
        </is>
      </c>
      <c r="I5" s="3475">
        <f>EOMONTH(AA3,2)</f>
        <v/>
      </c>
      <c r="J5" s="3475">
        <f>EOMONTH(I5,12)</f>
        <v/>
      </c>
      <c r="K5" s="3475">
        <f>EOMONTH(J5,12)</f>
        <v/>
      </c>
      <c r="L5" s="3475">
        <f>EOMONTH(K5,12)</f>
        <v/>
      </c>
      <c r="M5" s="3475">
        <f>EOMONTH(L5,12)</f>
        <v/>
      </c>
      <c r="N5" s="3475">
        <f>EOMONTH(M5,12)</f>
        <v/>
      </c>
      <c r="O5" s="3475">
        <f>EOMONTH(N5,12)</f>
        <v/>
      </c>
      <c r="P5" s="3475">
        <f>EOMONTH(O5,12)</f>
        <v/>
      </c>
      <c r="Q5" s="3475">
        <f>EOMONTH(P5,12)</f>
        <v/>
      </c>
      <c r="R5" s="3475">
        <f>EOMONTH(Q5,12)</f>
        <v/>
      </c>
      <c r="S5" s="3475">
        <f>EOMONTH(R5,12)</f>
        <v/>
      </c>
      <c r="T5" s="3475">
        <f>EOMONTH(S5,12)</f>
        <v/>
      </c>
      <c r="U5" s="3475">
        <f>EOMONTH(T5,12)</f>
        <v/>
      </c>
      <c r="V5" s="3475">
        <f>EOMONTH(U5,12)</f>
        <v/>
      </c>
      <c r="W5" s="3475">
        <f>EOMONTH(V5,12)</f>
        <v/>
      </c>
      <c r="X5" s="3475">
        <f>EOMONTH(W5,12)</f>
        <v/>
      </c>
      <c r="Y5" s="3" t="n"/>
      <c r="AE5" s="1121" t="inlineStr">
        <is>
          <t>ISODD?</t>
        </is>
      </c>
    </row>
    <row r="6" ht="15" customFormat="1" customHeight="1" s="600">
      <c r="D6" s="819">
        <f>_xlfn.XLOOKUP($E6,'TT Summary'!$D$6:$D$10,'TT Summary'!$E$6:$E$10)</f>
        <v/>
      </c>
      <c r="E6" s="819">
        <f t="array" ref="E6:E10">_xlfn.SORTBY('TT Summary'!$D$6:$D$10,'TT Summary'!$I$6:$I$10,1)</f>
        <v/>
      </c>
      <c r="F6" s="822">
        <f>_xlfn.XLOOKUP($E6,'TT Summary'!$D$6:$D$10,'TT Summary'!$F$6:$F$10)</f>
        <v/>
      </c>
      <c r="G6" s="975">
        <f>F6/$F$15</f>
        <v/>
      </c>
      <c r="H6" s="3476">
        <f>_xlfn.XLOOKUP($E6,'TT Summary'!$D$6:$D$10,'TT Summary'!$I$6:$I$10)</f>
        <v/>
      </c>
      <c r="I6" s="3477">
        <f>IF(AND($H6&gt;H$4,$H6&lt;=I$5),$F6,"-")</f>
        <v/>
      </c>
      <c r="J6" s="3477">
        <f>IF(AND($H6&gt;I$5,$H6&lt;=J$5),$F6,"-")</f>
        <v/>
      </c>
      <c r="K6" s="3477">
        <f>IF(AND($H6&gt;J$5,$H6&lt;=K$5),$F6,"-")</f>
        <v/>
      </c>
      <c r="L6" s="3477">
        <f>IF(AND($H6&gt;K$5,$H6&lt;=L$5),$F6,"-")</f>
        <v/>
      </c>
      <c r="M6" s="3477">
        <f>IF(AND($H6&gt;L$5,$H6&lt;=M$5),$F6,"-")</f>
        <v/>
      </c>
      <c r="N6" s="3477">
        <f>IF(AND($H6&gt;M$5,$H6&lt;=N$5),$F6,"-")</f>
        <v/>
      </c>
      <c r="O6" s="3477">
        <f>IF(AND($H6&gt;N$5,$H6&lt;=O$5),$F6,"-")</f>
        <v/>
      </c>
      <c r="P6" s="3477">
        <f>IF(AND($H6&gt;O$5,$H6&lt;=P$5),$F6,"-")</f>
        <v/>
      </c>
      <c r="Q6" s="3477">
        <f>IF(AND($H6&gt;P$5,$H6&lt;=Q$5),$F6,"-")</f>
        <v/>
      </c>
      <c r="R6" s="3477">
        <f>IF(AND($H6&gt;Q$5,$H6&lt;=R$5),$F6,"-")</f>
        <v/>
      </c>
      <c r="S6" s="3477">
        <f>IF(AND($H6&gt;R$5,$H6&lt;=S$5),$F6,"-")</f>
        <v/>
      </c>
      <c r="T6" s="3477">
        <f>IF(AND($H6&gt;S$5,$H6&lt;=T$5),$F6,"-")</f>
        <v/>
      </c>
      <c r="U6" s="3477">
        <f>IF(AND($H6&gt;T$5,$H6&lt;=U$5),$F6,"-")</f>
        <v/>
      </c>
      <c r="V6" s="3477">
        <f>IF(AND($H6&gt;U$5,$H6&lt;=V$5),$F6,"-")</f>
        <v/>
      </c>
      <c r="W6" s="3477">
        <f>IF(AND($H6&gt;V$5,$H6&lt;=W$5),$F6,"-")</f>
        <v/>
      </c>
      <c r="X6" s="3477">
        <f>IF(AND($H6&gt;W$5,$H6&lt;=X$5),$F6,"-")</f>
        <v/>
      </c>
      <c r="AA6" s="1147" t="n"/>
      <c r="AE6" s="1237">
        <f>ISODD(MAX(COUNTA(D$6:D6)))</f>
        <v/>
      </c>
    </row>
    <row r="7" ht="15" customFormat="1" customHeight="1" s="600">
      <c r="C7" s="823" t="n"/>
      <c r="D7" s="819">
        <f>_xlfn.XLOOKUP($E7,'TT Summary'!$D$6:$D$10,'TT Summary'!$E$6:$E$10)</f>
        <v/>
      </c>
      <c r="E7" s="819" t="inlineStr">
        <is>
          <t>150, 110, 100,125</t>
        </is>
      </c>
      <c r="F7" s="822">
        <f>_xlfn.XLOOKUP($E7,'TT Summary'!$D$6:$D$10,'TT Summary'!$F$6:$F$10)</f>
        <v/>
      </c>
      <c r="G7" s="975">
        <f>F7/$F$15</f>
        <v/>
      </c>
      <c r="H7" s="3476">
        <f>_xlfn.XLOOKUP($E7,'TT Summary'!$D$6:$D$10,'TT Summary'!$I$6:$I$10)</f>
        <v/>
      </c>
      <c r="I7" s="3477">
        <f>IF(AND($H7&gt;H$4,$H7&lt;=I$5),$F7,"-")</f>
        <v/>
      </c>
      <c r="J7" s="3477">
        <f>IF(AND($H7&gt;I$5,$H7&lt;=J$5),$F7,"-")</f>
        <v/>
      </c>
      <c r="K7" s="3477">
        <f>IF(AND($H7&gt;J$5,$H7&lt;=K$5),$F7,"-")</f>
        <v/>
      </c>
      <c r="L7" s="3477">
        <f>IF(AND($H7&gt;K$5,$H7&lt;=L$5),$F7,"-")</f>
        <v/>
      </c>
      <c r="M7" s="3477">
        <f>IF(AND($H7&gt;L$5,$H7&lt;=M$5),$F7,"-")</f>
        <v/>
      </c>
      <c r="N7" s="3477">
        <f>IF(AND($H7&gt;M$5,$H7&lt;=N$5),$F7,"-")</f>
        <v/>
      </c>
      <c r="O7" s="3477">
        <f>IF(AND($H7&gt;N$5,$H7&lt;=O$5),$F7,"-")</f>
        <v/>
      </c>
      <c r="P7" s="3477">
        <f>IF(AND($H7&gt;O$5,$H7&lt;=P$5),$F7,"-")</f>
        <v/>
      </c>
      <c r="Q7" s="3477">
        <f>IF(AND($H7&gt;P$5,$H7&lt;=Q$5),$F7,"-")</f>
        <v/>
      </c>
      <c r="R7" s="3477">
        <f>IF(AND($H7&gt;Q$5,$H7&lt;=R$5),$F7,"-")</f>
        <v/>
      </c>
      <c r="S7" s="3477">
        <f>IF(AND($H7&gt;R$5,$H7&lt;=S$5),$F7,"-")</f>
        <v/>
      </c>
      <c r="T7" s="3477">
        <f>IF(AND($H7&gt;S$5,$H7&lt;=T$5),$F7,"-")</f>
        <v/>
      </c>
      <c r="U7" s="3477">
        <f>IF(AND($H7&gt;T$5,$H7&lt;=U$5),$F7,"-")</f>
        <v/>
      </c>
      <c r="V7" s="3477">
        <f>IF(AND($H7&gt;U$5,$H7&lt;=V$5),$F7,"-")</f>
        <v/>
      </c>
      <c r="W7" s="3477">
        <f>IF(AND($H7&gt;V$5,$H7&lt;=W$5),$F7,"-")</f>
        <v/>
      </c>
      <c r="X7" s="3477">
        <f>IF(AND($H7&gt;W$5,$H7&lt;=X$5),$F7,"-")</f>
        <v/>
      </c>
      <c r="AE7" s="1237">
        <f>ISODD(MAX(COUNTA(D$6:D7)))</f>
        <v/>
      </c>
    </row>
    <row r="8" ht="15" customFormat="1" customHeight="1" s="600">
      <c r="D8" s="819">
        <f>_xlfn.XLOOKUP($E8,'TT Summary'!$D$6:$D$10,'TT Summary'!$E$6:$E$10)</f>
        <v/>
      </c>
      <c r="E8" s="819" t="inlineStr">
        <is>
          <t>4</t>
        </is>
      </c>
      <c r="F8" s="822">
        <f>_xlfn.XLOOKUP($E8,'TT Summary'!$D$6:$D$10,'TT Summary'!$F$6:$F$10)</f>
        <v/>
      </c>
      <c r="G8" s="975">
        <f>F8/$F$15</f>
        <v/>
      </c>
      <c r="H8" s="3476">
        <f>_xlfn.XLOOKUP($E8,'TT Summary'!$D$6:$D$10,'TT Summary'!$I$6:$I$10)</f>
        <v/>
      </c>
      <c r="I8" s="3477">
        <f>IF(AND($H8&gt;H$4,$H8&lt;=I$5),$F8,"-")</f>
        <v/>
      </c>
      <c r="J8" s="3477">
        <f>IF(AND($H8&gt;I$5,$H8&lt;=J$5),$F8,"-")</f>
        <v/>
      </c>
      <c r="K8" s="3477">
        <f>IF(AND($H8&gt;J$5,$H8&lt;=K$5),$F8,"-")</f>
        <v/>
      </c>
      <c r="L8" s="3477">
        <f>IF(AND($H8&gt;K$5,$H8&lt;=L$5),$F8,"-")</f>
        <v/>
      </c>
      <c r="M8" s="3477">
        <f>IF(AND($H8&gt;L$5,$H8&lt;=M$5),$F8,"-")</f>
        <v/>
      </c>
      <c r="N8" s="3477">
        <f>IF(AND($H8&gt;M$5,$H8&lt;=N$5),$F8,"-")</f>
        <v/>
      </c>
      <c r="O8" s="3477">
        <f>IF(AND($H8&gt;N$5,$H8&lt;=O$5),$F8,"-")</f>
        <v/>
      </c>
      <c r="P8" s="3477">
        <f>IF(AND($H8&gt;O$5,$H8&lt;=P$5),$F8,"-")</f>
        <v/>
      </c>
      <c r="Q8" s="3477">
        <f>IF(AND($H8&gt;P$5,$H8&lt;=Q$5),$F8,"-")</f>
        <v/>
      </c>
      <c r="R8" s="3477">
        <f>IF(AND($H8&gt;Q$5,$H8&lt;=R$5),$F8,"-")</f>
        <v/>
      </c>
      <c r="S8" s="3477">
        <f>IF(AND($H8&gt;R$5,$H8&lt;=S$5),$F8,"-")</f>
        <v/>
      </c>
      <c r="T8" s="3477">
        <f>IF(AND($H8&gt;S$5,$H8&lt;=T$5),$F8,"-")</f>
        <v/>
      </c>
      <c r="U8" s="3477">
        <f>IF(AND($H8&gt;T$5,$H8&lt;=U$5),$F8,"-")</f>
        <v/>
      </c>
      <c r="V8" s="3477">
        <f>IF(AND($H8&gt;U$5,$H8&lt;=V$5),$F8,"-")</f>
        <v/>
      </c>
      <c r="W8" s="3477">
        <f>IF(AND($H8&gt;V$5,$H8&lt;=W$5),$F8,"-")</f>
        <v/>
      </c>
      <c r="X8" s="3477">
        <f>IF(AND($H8&gt;W$5,$H8&lt;=X$5),$F8,"-")</f>
        <v/>
      </c>
      <c r="AE8" s="1237">
        <f>ISODD(MAX(COUNTA(D$6:D8)))</f>
        <v/>
      </c>
    </row>
    <row r="9" ht="15" customFormat="1" customHeight="1" s="600">
      <c r="D9" s="819">
        <f>_xlfn.XLOOKUP($E9,'TT Summary'!$D$6:$D$10,'TT Summary'!$E$6:$E$10)</f>
        <v/>
      </c>
      <c r="E9" s="819" t="inlineStr">
        <is>
          <t>112</t>
        </is>
      </c>
      <c r="F9" s="822">
        <f>_xlfn.XLOOKUP($E9,'TT Summary'!$D$6:$D$10,'TT Summary'!$F$6:$F$10)</f>
        <v/>
      </c>
      <c r="G9" s="975">
        <f>F9/$F$15</f>
        <v/>
      </c>
      <c r="H9" s="3476">
        <f>_xlfn.XLOOKUP($E9,'TT Summary'!$D$6:$D$10,'TT Summary'!$I$6:$I$10)</f>
        <v/>
      </c>
      <c r="I9" s="3477">
        <f>IF(AND($H9&gt;H$4,$H9&lt;=I$5),$F9,"-")</f>
        <v/>
      </c>
      <c r="J9" s="3477">
        <f>IF(AND($H9&gt;I$5,$H9&lt;=J$5),$F9,"-")</f>
        <v/>
      </c>
      <c r="K9" s="3477">
        <f>IF(AND($H9&gt;J$5,$H9&lt;=K$5),$F9,"-")</f>
        <v/>
      </c>
      <c r="L9" s="3477">
        <f>IF(AND($H9&gt;K$5,$H9&lt;=L$5),$F9,"-")</f>
        <v/>
      </c>
      <c r="M9" s="3477">
        <f>IF(AND($H9&gt;L$5,$H9&lt;=M$5),$F9,"-")</f>
        <v/>
      </c>
      <c r="N9" s="3477">
        <f>IF(AND($H9&gt;M$5,$H9&lt;=N$5),$F9,"-")</f>
        <v/>
      </c>
      <c r="O9" s="3477">
        <f>IF(AND($H9&gt;N$5,$H9&lt;=O$5),$F9,"-")</f>
        <v/>
      </c>
      <c r="P9" s="3477">
        <f>IF(AND($H9&gt;O$5,$H9&lt;=P$5),$F9,"-")</f>
        <v/>
      </c>
      <c r="Q9" s="3477">
        <f>IF(AND($H9&gt;P$5,$H9&lt;=Q$5),$F9,"-")</f>
        <v/>
      </c>
      <c r="R9" s="3477">
        <f>IF(AND($H9&gt;Q$5,$H9&lt;=R$5),$F9,"-")</f>
        <v/>
      </c>
      <c r="S9" s="3477">
        <f>IF(AND($H9&gt;R$5,$H9&lt;=S$5),$F9,"-")</f>
        <v/>
      </c>
      <c r="T9" s="3477">
        <f>IF(AND($H9&gt;S$5,$H9&lt;=T$5),$F9,"-")</f>
        <v/>
      </c>
      <c r="U9" s="3477">
        <f>IF(AND($H9&gt;T$5,$H9&lt;=U$5),$F9,"-")</f>
        <v/>
      </c>
      <c r="V9" s="3477">
        <f>IF(AND($H9&gt;U$5,$H9&lt;=V$5),$F9,"-")</f>
        <v/>
      </c>
      <c r="W9" s="3477">
        <f>IF(AND($H9&gt;V$5,$H9&lt;=W$5),$F9,"-")</f>
        <v/>
      </c>
      <c r="X9" s="3477">
        <f>IF(AND($H9&gt;W$5,$H9&lt;=X$5),$F9,"-")</f>
        <v/>
      </c>
      <c r="AE9" s="1237">
        <f>ISODD(MAX(COUNTA(D$6:D9)))</f>
        <v/>
      </c>
    </row>
    <row r="10" ht="15" customFormat="1" customHeight="1" s="600">
      <c r="D10" s="819">
        <f>_xlfn.XLOOKUP($E10,'TT Summary'!$D$6:$D$10,'TT Summary'!$E$6:$E$10)</f>
        <v/>
      </c>
      <c r="E10" s="819" t="inlineStr">
        <is>
          <t>3</t>
        </is>
      </c>
      <c r="F10" s="822">
        <f>_xlfn.XLOOKUP($E10,'TT Summary'!$D$6:$D$10,'TT Summary'!$F$6:$F$10)</f>
        <v/>
      </c>
      <c r="G10" s="975">
        <f>F10/$F$15</f>
        <v/>
      </c>
      <c r="H10" s="3476">
        <f>_xlfn.XLOOKUP($E10,'TT Summary'!$D$6:$D$10,'TT Summary'!$I$6:$I$10)</f>
        <v/>
      </c>
      <c r="I10" s="3477">
        <f>IF(AND($H10&gt;H$4,$H10&lt;=I$5),$F10,"-")</f>
        <v/>
      </c>
      <c r="J10" s="3477">
        <f>IF(AND($H10&gt;I$5,$H10&lt;=J$5),$F10,"-")</f>
        <v/>
      </c>
      <c r="K10" s="3477">
        <f>IF(AND($H10&gt;J$5,$H10&lt;=K$5),$F10,"-")</f>
        <v/>
      </c>
      <c r="L10" s="3477">
        <f>IF(AND($H10&gt;K$5,$H10&lt;=L$5),$F10,"-")</f>
        <v/>
      </c>
      <c r="M10" s="3477">
        <f>IF(AND($H10&gt;L$5,$H10&lt;=M$5),$F10,"-")</f>
        <v/>
      </c>
      <c r="N10" s="3477">
        <f>IF(AND($H10&gt;M$5,$H10&lt;=N$5),$F10,"-")</f>
        <v/>
      </c>
      <c r="O10" s="3477">
        <f>IF(AND($H10&gt;N$5,$H10&lt;=O$5),$F10,"-")</f>
        <v/>
      </c>
      <c r="P10" s="3477">
        <f>IF(AND($H10&gt;O$5,$H10&lt;=P$5),$F10,"-")</f>
        <v/>
      </c>
      <c r="Q10" s="3477">
        <f>IF(AND($H10&gt;P$5,$H10&lt;=Q$5),$F10,"-")</f>
        <v/>
      </c>
      <c r="R10" s="3477">
        <f>IF(AND($H10&gt;Q$5,$H10&lt;=R$5),$F10,"-")</f>
        <v/>
      </c>
      <c r="S10" s="3477">
        <f>IF(AND($H10&gt;R$5,$H10&lt;=S$5),$F10,"-")</f>
        <v/>
      </c>
      <c r="T10" s="3477">
        <f>IF(AND($H10&gt;S$5,$H10&lt;=T$5),$F10,"-")</f>
        <v/>
      </c>
      <c r="U10" s="3477">
        <f>IF(AND($H10&gt;T$5,$H10&lt;=U$5),$F10,"-")</f>
        <v/>
      </c>
      <c r="V10" s="3477">
        <f>IF(AND($H10&gt;U$5,$H10&lt;=V$5),$F10,"-")</f>
        <v/>
      </c>
      <c r="W10" s="3477">
        <f>IF(AND($H10&gt;V$5,$H10&lt;=W$5),$F10,"-")</f>
        <v/>
      </c>
      <c r="X10" s="3477">
        <f>IF(AND($H10&gt;W$5,$H10&lt;=X$5),$F10,"-")</f>
        <v/>
      </c>
      <c r="AE10" s="1237">
        <f>ISODD(MAX(COUNTA(D$6:D10)))</f>
        <v/>
      </c>
    </row>
    <row r="11" ht="4.35" customFormat="1" customHeight="1" s="600">
      <c r="D11" s="832" t="n"/>
      <c r="E11" s="820" t="n"/>
      <c r="F11" s="822" t="n"/>
      <c r="G11" s="975" t="n"/>
      <c r="H11" s="844" t="n"/>
      <c r="I11" s="844" t="n"/>
      <c r="J11" s="844" t="n"/>
      <c r="K11" s="844" t="n"/>
      <c r="L11" s="844" t="n"/>
      <c r="M11" s="844" t="n"/>
      <c r="N11" s="844" t="n"/>
      <c r="O11" s="844" t="n"/>
      <c r="P11" s="844" t="n"/>
      <c r="Q11" s="844" t="n"/>
      <c r="R11" s="844" t="n"/>
      <c r="S11" s="844" t="n"/>
      <c r="T11" s="844" t="n"/>
      <c r="U11" s="844" t="n"/>
      <c r="V11" s="844" t="n"/>
      <c r="W11" s="844" t="n"/>
      <c r="X11" s="844" t="n"/>
      <c r="AE11" s="1237" t="n"/>
    </row>
    <row r="12" hidden="1" outlineLevel="1" ht="15" customFormat="1" customHeight="1" s="600">
      <c r="C12" s="845" t="n"/>
      <c r="D12" s="846" t="inlineStr">
        <is>
          <t>Tenant w/ Lease Exp</t>
        </is>
      </c>
      <c r="E12" s="846" t="n"/>
      <c r="F12" s="847">
        <f>SUMIFS(F6:F10,H6:H10,"&lt;&gt;MTM")</f>
        <v/>
      </c>
      <c r="G12" s="848" t="n"/>
      <c r="H12" s="848" t="n"/>
      <c r="I12" s="856" t="n"/>
      <c r="J12" s="856" t="n"/>
      <c r="K12" s="856" t="n"/>
      <c r="L12" s="856" t="n"/>
      <c r="M12" s="856" t="n"/>
      <c r="N12" s="856" t="n"/>
      <c r="O12" s="856" t="n"/>
      <c r="P12" s="856" t="n"/>
      <c r="Q12" s="856" t="n"/>
      <c r="R12" s="856" t="n"/>
      <c r="S12" s="856" t="n"/>
      <c r="T12" s="856" t="n"/>
      <c r="U12" s="856" t="n"/>
      <c r="V12" s="856" t="n"/>
      <c r="W12" s="856" t="n"/>
      <c r="X12" s="856" t="n"/>
      <c r="AA12" s="849" t="n"/>
    </row>
    <row r="13" hidden="1" outlineLevel="1" ht="15" customFormat="1" customHeight="1" s="600">
      <c r="C13" s="845" t="n"/>
      <c r="D13" s="846" t="inlineStr">
        <is>
          <t>MTM Tenants</t>
        </is>
      </c>
      <c r="E13" s="846" t="n"/>
      <c r="F13" s="847">
        <f>SUMIFS(F6:F8,H6:H8,"=MTM")</f>
        <v/>
      </c>
      <c r="G13" s="848" t="n"/>
      <c r="H13" s="848" t="n"/>
      <c r="I13" s="856" t="n"/>
      <c r="J13" s="856" t="n"/>
      <c r="K13" s="856" t="n"/>
      <c r="L13" s="856" t="n"/>
      <c r="M13" s="856" t="n"/>
      <c r="N13" s="856" t="n"/>
      <c r="O13" s="856" t="n"/>
      <c r="P13" s="856" t="n"/>
      <c r="Q13" s="856" t="n"/>
      <c r="R13" s="856" t="n"/>
      <c r="S13" s="856" t="n"/>
      <c r="T13" s="856" t="n"/>
      <c r="U13" s="856" t="n"/>
      <c r="V13" s="856" t="n"/>
      <c r="W13" s="856" t="n"/>
      <c r="X13" s="856" t="n"/>
      <c r="AA13" s="849" t="n"/>
    </row>
    <row r="14" collapsed="1" ht="15" customFormat="1" customHeight="1" s="600">
      <c r="C14" s="845" t="n"/>
      <c r="D14" s="846" t="inlineStr">
        <is>
          <t>Total Leased SF</t>
        </is>
      </c>
      <c r="E14" s="846" t="n"/>
      <c r="F14" s="847">
        <f>SUM(F6:F10)</f>
        <v/>
      </c>
      <c r="G14" s="848" t="n"/>
      <c r="H14" s="848" t="n"/>
      <c r="I14" s="856" t="n"/>
      <c r="J14" s="856" t="n"/>
      <c r="K14" s="856" t="n"/>
      <c r="L14" s="856" t="n"/>
      <c r="M14" s="856" t="n"/>
      <c r="N14" s="856" t="n"/>
      <c r="O14" s="856" t="n"/>
      <c r="P14" s="856" t="n"/>
      <c r="Q14" s="856" t="n"/>
      <c r="R14" s="856" t="n"/>
      <c r="S14" s="856" t="n"/>
      <c r="T14" s="856" t="n"/>
      <c r="U14" s="856" t="n"/>
      <c r="V14" s="856" t="n"/>
      <c r="W14" s="856" t="n"/>
      <c r="X14" s="856" t="n"/>
      <c r="AA14" s="849" t="n"/>
    </row>
    <row r="15" ht="15" customFormat="1" customHeight="1" s="600">
      <c r="C15" s="845" t="n"/>
      <c r="D15" s="846" t="inlineStr">
        <is>
          <t>Total Net Rentable SF</t>
        </is>
      </c>
      <c r="E15" s="846" t="n"/>
      <c r="F15" s="847">
        <f>$AA$4</f>
        <v/>
      </c>
      <c r="G15" s="848" t="n"/>
      <c r="H15" s="848" t="n"/>
      <c r="I15" s="856" t="n"/>
      <c r="J15" s="856" t="n"/>
      <c r="K15" s="856" t="n"/>
      <c r="L15" s="856" t="n"/>
      <c r="M15" s="856" t="n"/>
      <c r="N15" s="856" t="n"/>
      <c r="O15" s="856" t="n"/>
      <c r="P15" s="856" t="n"/>
      <c r="Q15" s="856" t="n"/>
      <c r="R15" s="856" t="n"/>
      <c r="S15" s="856" t="n"/>
      <c r="T15" s="856" t="n"/>
      <c r="U15" s="856" t="n"/>
      <c r="V15" s="856" t="n"/>
      <c r="W15" s="856" t="n"/>
      <c r="X15" s="856" t="n"/>
    </row>
    <row r="16" ht="15" customFormat="1" customHeight="1" s="600">
      <c r="C16" s="845" t="n"/>
      <c r="D16" s="846" t="inlineStr">
        <is>
          <t>Square Feet Expiring</t>
        </is>
      </c>
      <c r="E16" s="846" t="n"/>
      <c r="F16" s="847">
        <f>SUM(I16:X16)</f>
        <v/>
      </c>
      <c r="G16" s="848" t="n"/>
      <c r="H16" s="848" t="n"/>
      <c r="I16" s="857">
        <f>SUM(I$6:I$10)</f>
        <v/>
      </c>
      <c r="J16" s="857">
        <f>SUM(J$6:J$10)</f>
        <v/>
      </c>
      <c r="K16" s="857">
        <f>SUM(K$6:K$10)</f>
        <v/>
      </c>
      <c r="L16" s="857">
        <f>SUM(L$6:L$10)</f>
        <v/>
      </c>
      <c r="M16" s="857">
        <f>SUM(M$6:M$10)</f>
        <v/>
      </c>
      <c r="N16" s="857">
        <f>SUM(N$6:N$10)</f>
        <v/>
      </c>
      <c r="O16" s="857">
        <f>SUM(O$6:O$10)</f>
        <v/>
      </c>
      <c r="P16" s="857">
        <f>SUM(P$6:P$10)</f>
        <v/>
      </c>
      <c r="Q16" s="857">
        <f>SUM(Q$6:Q$10)</f>
        <v/>
      </c>
      <c r="R16" s="857">
        <f>SUM(R$6:R$10)</f>
        <v/>
      </c>
      <c r="S16" s="857">
        <f>SUM(S$6:S$10)</f>
        <v/>
      </c>
      <c r="T16" s="857">
        <f>SUM(T$6:T$10)</f>
        <v/>
      </c>
      <c r="U16" s="857">
        <f>SUM(U$6:U$10)</f>
        <v/>
      </c>
      <c r="V16" s="857">
        <f>SUM(V$6:V$10)</f>
        <v/>
      </c>
      <c r="W16" s="857">
        <f>SUM(W$6:W$10)</f>
        <v/>
      </c>
      <c r="X16" s="857">
        <f>SUM(X$6:X$10)</f>
        <v/>
      </c>
    </row>
    <row r="17" ht="15" customFormat="1" customHeight="1" s="600">
      <c r="C17" s="845" t="n"/>
      <c r="D17" s="846" t="inlineStr">
        <is>
          <t>Percent Expiring</t>
        </is>
      </c>
      <c r="E17" s="846" t="n"/>
      <c r="F17" s="1082">
        <f>F12/F15</f>
        <v/>
      </c>
      <c r="G17" s="848" t="n"/>
      <c r="H17" s="848" t="n"/>
      <c r="I17" s="858">
        <f>I16/$F$15</f>
        <v/>
      </c>
      <c r="J17" s="858">
        <f>J16/$F$15</f>
        <v/>
      </c>
      <c r="K17" s="858">
        <f>K16/$F$15</f>
        <v/>
      </c>
      <c r="L17" s="858">
        <f>L16/$F$15</f>
        <v/>
      </c>
      <c r="M17" s="858">
        <f>M16/$F$15</f>
        <v/>
      </c>
      <c r="N17" s="858">
        <f>N16/$F$15</f>
        <v/>
      </c>
      <c r="O17" s="858">
        <f>O16/$F$15</f>
        <v/>
      </c>
      <c r="P17" s="858">
        <f>P16/$F$15</f>
        <v/>
      </c>
      <c r="Q17" s="858">
        <f>Q16/$F$15</f>
        <v/>
      </c>
      <c r="R17" s="858">
        <f>R16/$F$15</f>
        <v/>
      </c>
      <c r="S17" s="858">
        <f>S16/$F$15</f>
        <v/>
      </c>
      <c r="T17" s="858">
        <f>T16/$F$15</f>
        <v/>
      </c>
      <c r="U17" s="858">
        <f>U16/$F$15</f>
        <v/>
      </c>
      <c r="V17" s="858">
        <f>V16/$F$15</f>
        <v/>
      </c>
      <c r="W17" s="858">
        <f>W16/$F$15</f>
        <v/>
      </c>
      <c r="X17" s="858">
        <f>X16/$F$15</f>
        <v/>
      </c>
      <c r="AA17" s="850" t="n"/>
    </row>
    <row r="18" ht="15" customFormat="1" customHeight="1" s="600">
      <c r="C18" s="845" t="n"/>
      <c r="D18" s="846" t="inlineStr">
        <is>
          <t>Cumulative Square Feet</t>
        </is>
      </c>
      <c r="E18" s="846" t="n"/>
      <c r="F18" s="848" t="n"/>
      <c r="G18" s="848" t="n"/>
      <c r="H18" s="848" t="n"/>
      <c r="I18" s="857">
        <f>SUM($I$16:I16)</f>
        <v/>
      </c>
      <c r="J18" s="857">
        <f>SUM($I$16:J16)</f>
        <v/>
      </c>
      <c r="K18" s="857">
        <f>SUM($I$16:K16)</f>
        <v/>
      </c>
      <c r="L18" s="857">
        <f>SUM($I$16:L16)</f>
        <v/>
      </c>
      <c r="M18" s="857">
        <f>SUM($I$16:M16)</f>
        <v/>
      </c>
      <c r="N18" s="857">
        <f>SUM($I$16:N16)</f>
        <v/>
      </c>
      <c r="O18" s="857">
        <f>SUM($I$16:O16)</f>
        <v/>
      </c>
      <c r="P18" s="857">
        <f>SUM($I$16:P16)</f>
        <v/>
      </c>
      <c r="Q18" s="857">
        <f>SUM($I$16:Q16)</f>
        <v/>
      </c>
      <c r="R18" s="857">
        <f>SUM($I$16:R16)</f>
        <v/>
      </c>
      <c r="S18" s="857">
        <f>SUM($I$16:S16)</f>
        <v/>
      </c>
      <c r="T18" s="857">
        <f>SUM($I$16:T16)</f>
        <v/>
      </c>
      <c r="U18" s="857">
        <f>SUM($I$16:U16)</f>
        <v/>
      </c>
      <c r="V18" s="857">
        <f>SUM($I$16:V16)</f>
        <v/>
      </c>
      <c r="W18" s="857">
        <f>SUM($I$16:W16)</f>
        <v/>
      </c>
      <c r="X18" s="857">
        <f>SUM($I$16:X16)</f>
        <v/>
      </c>
    </row>
    <row r="19" ht="15" customFormat="1" customHeight="1" s="600">
      <c r="C19" s="845" t="n"/>
      <c r="D19" s="846" t="inlineStr">
        <is>
          <t>Cumulative Percent</t>
        </is>
      </c>
      <c r="E19" s="846" t="n"/>
      <c r="F19" s="848" t="n"/>
      <c r="G19" s="848" t="n"/>
      <c r="H19" s="848" t="n"/>
      <c r="I19" s="858">
        <f>SUM($I$17:I17)</f>
        <v/>
      </c>
      <c r="J19" s="858">
        <f>SUM($I$17:J17)</f>
        <v/>
      </c>
      <c r="K19" s="858">
        <f>SUM($I$17:K17)</f>
        <v/>
      </c>
      <c r="L19" s="858">
        <f>SUM($I$17:L17)</f>
        <v/>
      </c>
      <c r="M19" s="858">
        <f>SUM($I$17:M17)</f>
        <v/>
      </c>
      <c r="N19" s="858">
        <f>SUM($I$17:N17)</f>
        <v/>
      </c>
      <c r="O19" s="858">
        <f>SUM($I$17:O17)</f>
        <v/>
      </c>
      <c r="P19" s="858">
        <f>SUM($I$17:P17)</f>
        <v/>
      </c>
      <c r="Q19" s="858">
        <f>SUM($I$17:Q17)</f>
        <v/>
      </c>
      <c r="R19" s="858">
        <f>SUM($I$17:R17)</f>
        <v/>
      </c>
      <c r="S19" s="858">
        <f>SUM($I$17:S17)</f>
        <v/>
      </c>
      <c r="T19" s="858">
        <f>SUM($I$17:T17)</f>
        <v/>
      </c>
      <c r="U19" s="858">
        <f>SUM($I$17:U17)</f>
        <v/>
      </c>
      <c r="V19" s="858">
        <f>SUM($I$17:V17)</f>
        <v/>
      </c>
      <c r="W19" s="858">
        <f>SUM($I$17:W17)</f>
        <v/>
      </c>
      <c r="X19" s="858">
        <f>SUM($I$17:X17)</f>
        <v/>
      </c>
      <c r="AA19" s="850" t="n"/>
    </row>
    <row r="20" ht="4.35" customFormat="1" customHeight="1" s="600">
      <c r="C20" s="851" t="n"/>
      <c r="D20" s="852" t="n"/>
      <c r="E20" s="852" t="n"/>
      <c r="F20" s="853" t="n"/>
      <c r="G20" s="853" t="n"/>
      <c r="H20" s="853" t="n"/>
      <c r="I20" s="854" t="n"/>
      <c r="J20" s="854" t="n"/>
      <c r="K20" s="854" t="n"/>
      <c r="L20" s="854" t="n"/>
      <c r="M20" s="854" t="n"/>
      <c r="N20" s="854" t="n"/>
      <c r="O20" s="854" t="n"/>
      <c r="P20" s="854" t="n"/>
      <c r="Q20" s="854" t="n"/>
      <c r="R20" s="854" t="n"/>
      <c r="S20" s="854" t="n"/>
      <c r="T20" s="854" t="n"/>
      <c r="U20" s="854" t="n"/>
      <c r="V20" s="854" t="n"/>
      <c r="W20" s="854" t="n"/>
      <c r="X20" s="854" t="n"/>
      <c r="AA20" s="850" t="n"/>
    </row>
    <row r="21" hidden="1" outlineLevel="1" ht="15" customFormat="1" customHeight="1" s="600">
      <c r="C21" s="851" t="n"/>
      <c r="D21" s="789" t="inlineStr">
        <is>
          <t>Footnotes:</t>
        </is>
      </c>
      <c r="E21" s="852" t="n"/>
      <c r="F21" s="853" t="n"/>
      <c r="G21" s="853" t="n"/>
      <c r="H21" s="853" t="n"/>
      <c r="I21" s="854" t="n"/>
      <c r="J21" s="854" t="n"/>
      <c r="K21" s="854" t="n"/>
      <c r="L21" s="854" t="n"/>
      <c r="M21" s="854" t="n"/>
      <c r="N21" s="854" t="n"/>
      <c r="O21" s="854" t="n"/>
      <c r="P21" s="854" t="n"/>
      <c r="Q21" s="854" t="n"/>
      <c r="R21" s="854" t="n"/>
      <c r="S21" s="854" t="n"/>
      <c r="T21" s="854" t="n"/>
      <c r="U21" s="854" t="n"/>
      <c r="V21" s="854" t="n"/>
      <c r="W21" s="854" t="n"/>
      <c r="X21" s="854" t="n"/>
      <c r="AA21" s="850" t="n"/>
    </row>
    <row r="22" hidden="1" outlineLevel="1" ht="15" customFormat="1" customHeight="1" s="600">
      <c r="C22" s="851" t="n"/>
      <c r="D22" s="613" t="n"/>
      <c r="E22" s="852" t="n"/>
      <c r="F22" s="853" t="n"/>
      <c r="G22" s="853" t="n"/>
      <c r="H22" s="853" t="n"/>
      <c r="I22" s="854" t="n"/>
      <c r="J22" s="854" t="n"/>
      <c r="K22" s="854" t="n"/>
      <c r="L22" s="854" t="n"/>
      <c r="M22" s="854" t="n"/>
      <c r="N22" s="854" t="n"/>
      <c r="O22" s="854" t="n"/>
      <c r="P22" s="854" t="n"/>
      <c r="Q22" s="854" t="n"/>
      <c r="R22" s="854" t="n"/>
      <c r="S22" s="854" t="n"/>
      <c r="T22" s="854" t="n"/>
      <c r="U22" s="854" t="n"/>
      <c r="V22" s="854" t="n"/>
      <c r="W22" s="854" t="n"/>
      <c r="X22" s="854" t="n"/>
      <c r="AA22" s="850" t="n"/>
    </row>
    <row r="23" collapsed="1" ht="7.35" customHeight="1" s="2885"/>
    <row r="25">
      <c r="F25" s="1068">
        <f>F14='Rent Roll-Detailed'!H63</f>
        <v/>
      </c>
      <c r="G25" s="2414" t="n"/>
    </row>
    <row r="26">
      <c r="F26" s="1068">
        <f>F15='Rent Roll-Detailed'!H65</f>
        <v/>
      </c>
    </row>
    <row r="27">
      <c r="F27" s="1068">
        <f>F16=F12</f>
        <v/>
      </c>
    </row>
  </sheetData>
  <conditionalFormatting sqref="C6:X10">
    <cfRule type="expression" priority="115" dxfId="8">
      <formula>$AE6=FALSE</formula>
    </cfRule>
  </conditionalFormatting>
  <printOptions horizontalCentered="1"/>
  <pageMargins left="0.35" right="0.35" top="0.5" bottom="0.35" header="0.3" footer="0.3"/>
  <pageSetup orientation="landscape" scale="83" fitToHeight="0"/>
</worksheet>
</file>

<file path=xl/worksheets/sheet43.xml><?xml version="1.0" encoding="utf-8"?>
<worksheet xmlns="http://schemas.openxmlformats.org/spreadsheetml/2006/main">
  <sheetPr codeName="Sheet34">
    <tabColor theme="9" tint="-0.499984740745262"/>
    <outlinePr summaryBelow="1" summaryRight="1"/>
    <pageSetUpPr fitToPage="1"/>
  </sheetPr>
  <dimension ref="C3:Z235"/>
  <sheetViews>
    <sheetView showGridLines="0" view="pageBreakPreview" zoomScale="85" zoomScaleNormal="100" zoomScaleSheetLayoutView="85" workbookViewId="0">
      <selection activeCell="M66" sqref="M66"/>
    </sheetView>
  </sheetViews>
  <sheetFormatPr baseColWidth="8" defaultColWidth="10.46484375" defaultRowHeight="14.25" outlineLevelRow="1"/>
  <cols>
    <col width="0.46484375" customWidth="1" style="6" min="1" max="3"/>
    <col width="10.46484375" customWidth="1" style="6" min="4" max="5"/>
    <col width="10.46484375" customWidth="1" style="6" min="6" max="10"/>
    <col width="10.46484375" customWidth="1" style="13" min="11" max="16"/>
    <col width="0.46484375" customWidth="1" style="6" min="17" max="17"/>
    <col width="0.46484375" customWidth="1" style="2885" min="18" max="18"/>
    <col width="12.46484375" customWidth="1" style="2885" min="19" max="19"/>
    <col width="0.46484375" customWidth="1" style="6" min="20" max="20"/>
    <col width="12.46484375" bestFit="1" customWidth="1" style="6" min="21" max="21"/>
    <col width="11.46484375" bestFit="1" customWidth="1" style="6" min="22" max="22"/>
    <col width="14" customWidth="1" style="6" min="23" max="23"/>
    <col width="10.46484375" customWidth="1" style="6" min="24" max="16384"/>
  </cols>
  <sheetData>
    <row r="1" ht="4.35" customHeight="1" s="2885"/>
    <row r="2" ht="4.35" customHeight="1" s="2885" thickBot="1"/>
    <row r="3" ht="19.9" customHeight="1" s="2885" thickBot="1">
      <c r="C3" s="497" t="inlineStr">
        <is>
          <t>LEASE EXPIRATION SCHEDULE</t>
        </is>
      </c>
      <c r="D3" s="497" t="n"/>
      <c r="E3" s="497" t="n"/>
      <c r="F3" s="497" t="n"/>
      <c r="G3" s="497" t="n"/>
      <c r="H3" s="497" t="n"/>
      <c r="I3" s="497" t="n"/>
      <c r="J3" s="497" t="n"/>
      <c r="K3" s="497" t="n"/>
      <c r="L3" s="497" t="n"/>
      <c r="M3" s="497" t="n"/>
      <c r="N3" s="497" t="n"/>
      <c r="O3" s="497" t="n"/>
      <c r="P3" s="967">
        <f>Global!$G$7</f>
        <v/>
      </c>
      <c r="S3" s="966">
        <f>Global!$G$13</f>
        <v/>
      </c>
    </row>
    <row r="4" ht="20.1" customHeight="1" s="2885" thickBot="1" thickTop="1">
      <c r="S4" s="3452">
        <f>Global!N16</f>
        <v/>
      </c>
    </row>
    <row r="5">
      <c r="H5" s="7" t="n"/>
      <c r="K5" s="6" t="n"/>
      <c r="L5" s="6" t="n"/>
      <c r="M5" s="6" t="n"/>
      <c r="N5" s="6" t="n"/>
      <c r="O5" s="6" t="n"/>
      <c r="P5" s="6" t="n"/>
    </row>
    <row r="6">
      <c r="H6" s="7" t="n"/>
      <c r="K6" s="6" t="n"/>
      <c r="L6" s="6" t="n"/>
      <c r="M6" s="6" t="n"/>
      <c r="N6" s="6" t="n"/>
      <c r="O6" s="6" t="n"/>
      <c r="P6" s="6" t="n"/>
    </row>
    <row r="7">
      <c r="H7" s="7" t="n"/>
      <c r="K7" s="6" t="n"/>
      <c r="L7" s="6" t="n"/>
      <c r="M7" s="6" t="n"/>
      <c r="N7" s="6" t="n"/>
      <c r="O7" s="6" t="n"/>
      <c r="P7" s="6" t="n"/>
    </row>
    <row r="8">
      <c r="H8" s="7" t="n"/>
      <c r="K8" s="6" t="n"/>
      <c r="L8" s="6" t="n"/>
      <c r="M8" s="6" t="n"/>
      <c r="N8" s="6" t="n"/>
      <c r="O8" s="6" t="n"/>
      <c r="P8" s="6" t="n"/>
    </row>
    <row r="9">
      <c r="H9" s="7" t="n"/>
      <c r="K9" s="6" t="n"/>
      <c r="L9" s="6" t="n"/>
      <c r="M9" s="6" t="n"/>
      <c r="N9" s="6" t="n"/>
      <c r="O9" s="6" t="n"/>
      <c r="P9" s="6" t="n"/>
    </row>
    <row r="10">
      <c r="H10" s="7" t="n"/>
      <c r="K10" s="6" t="n"/>
      <c r="L10" s="6" t="n"/>
      <c r="M10" s="6" t="n"/>
      <c r="N10" s="6" t="n"/>
      <c r="O10" s="6" t="n"/>
      <c r="P10" s="6" t="n"/>
    </row>
    <row r="11">
      <c r="H11" s="8" t="n"/>
      <c r="K11" s="6" t="n"/>
      <c r="L11" s="6" t="n"/>
      <c r="M11" s="6" t="n"/>
      <c r="N11" s="6" t="n"/>
      <c r="O11" s="6" t="n"/>
      <c r="P11" s="6" t="n"/>
    </row>
    <row r="12">
      <c r="K12" s="6" t="n"/>
      <c r="L12" s="6" t="n"/>
      <c r="M12" s="6" t="n"/>
      <c r="N12" s="6" t="n"/>
      <c r="O12" s="6" t="n"/>
      <c r="P12" s="6" t="n"/>
    </row>
    <row r="13">
      <c r="K13" s="6" t="n"/>
      <c r="L13" s="6" t="n"/>
      <c r="M13" s="6" t="n"/>
      <c r="N13" s="6" t="n"/>
      <c r="O13" s="6" t="n"/>
      <c r="P13" s="6" t="n"/>
    </row>
    <row r="14">
      <c r="K14" s="6" t="n"/>
      <c r="L14" s="6" t="n"/>
      <c r="M14" s="6" t="n"/>
      <c r="N14" s="6" t="n"/>
      <c r="O14" s="6" t="n"/>
      <c r="P14" s="6" t="n"/>
    </row>
    <row r="15">
      <c r="K15" s="6" t="n"/>
      <c r="L15" s="6" t="n"/>
      <c r="M15" s="6" t="n"/>
      <c r="N15" s="6" t="n"/>
      <c r="O15" s="6" t="n"/>
      <c r="P15" s="6" t="n"/>
      <c r="X15" s="9" t="n"/>
    </row>
    <row r="16">
      <c r="K16" s="6" t="n"/>
      <c r="L16" s="6" t="n"/>
      <c r="M16" s="6" t="n"/>
      <c r="N16" s="6" t="n"/>
      <c r="O16" s="6" t="n"/>
      <c r="P16" s="6" t="n"/>
    </row>
    <row r="17">
      <c r="K17" s="6" t="n"/>
      <c r="L17" s="6" t="n"/>
      <c r="M17" s="6" t="n"/>
      <c r="N17" s="6" t="n"/>
      <c r="O17" s="6" t="n"/>
      <c r="P17" s="6" t="n"/>
    </row>
    <row r="18">
      <c r="K18" s="6" t="n"/>
      <c r="L18" s="6" t="n"/>
      <c r="M18" s="6" t="n"/>
      <c r="N18" s="6" t="n"/>
      <c r="O18" s="6" t="n"/>
      <c r="P18" s="6" t="n"/>
    </row>
    <row r="19">
      <c r="K19" s="6" t="n"/>
      <c r="L19" s="6" t="n"/>
      <c r="M19" s="6" t="n"/>
      <c r="N19" s="6" t="n"/>
      <c r="O19" s="6" t="n"/>
      <c r="P19" s="6" t="n"/>
    </row>
    <row r="20">
      <c r="K20" s="6" t="n"/>
      <c r="L20" s="6" t="n"/>
      <c r="M20" s="6" t="n"/>
      <c r="N20" s="6" t="n"/>
      <c r="O20" s="6" t="n"/>
      <c r="P20" s="6" t="n"/>
    </row>
    <row r="21">
      <c r="K21" s="6" t="n"/>
      <c r="L21" s="6" t="n"/>
      <c r="M21" s="6" t="n"/>
      <c r="N21" s="6" t="n"/>
      <c r="O21" s="6" t="n"/>
      <c r="P21" s="6" t="n"/>
    </row>
    <row r="22">
      <c r="K22" s="6" t="n"/>
      <c r="L22" s="6" t="n"/>
      <c r="M22" s="6" t="n"/>
      <c r="N22" s="6" t="n"/>
      <c r="O22" s="6" t="n"/>
      <c r="P22" s="6" t="n"/>
    </row>
    <row r="23">
      <c r="K23" s="6" t="n"/>
      <c r="L23" s="6" t="n"/>
      <c r="M23" s="6" t="n"/>
      <c r="N23" s="6" t="n"/>
      <c r="O23" s="6" t="n"/>
      <c r="P23" s="6" t="n"/>
      <c r="X23" s="4" t="n"/>
      <c r="Y23" s="5" t="n"/>
      <c r="Z23" s="3478" t="n"/>
    </row>
    <row r="24">
      <c r="K24" s="6" t="n"/>
      <c r="L24" s="6" t="n"/>
      <c r="M24" s="6" t="n"/>
      <c r="N24" s="6" t="n"/>
      <c r="O24" s="6" t="n"/>
      <c r="P24" s="6" t="n"/>
      <c r="X24" s="4" t="n"/>
      <c r="Y24" s="5" t="n"/>
      <c r="Z24" s="3478" t="n"/>
    </row>
    <row r="25">
      <c r="K25" s="6" t="n"/>
      <c r="L25" s="6" t="n"/>
      <c r="M25" s="6" t="n"/>
      <c r="N25" s="6" t="n"/>
      <c r="O25" s="6" t="n"/>
      <c r="P25" s="6" t="n"/>
      <c r="X25" s="4" t="n"/>
      <c r="Y25" s="5" t="n"/>
      <c r="Z25" s="3478" t="n"/>
    </row>
    <row r="26">
      <c r="K26" s="6" t="n"/>
      <c r="L26" s="6" t="n"/>
      <c r="M26" s="6" t="n"/>
      <c r="N26" s="6" t="n"/>
      <c r="O26" s="6" t="n"/>
      <c r="P26" s="6" t="n"/>
      <c r="X26" s="4" t="n"/>
      <c r="Y26" s="5" t="n"/>
      <c r="Z26" s="3478" t="n"/>
    </row>
    <row r="27" outlineLevel="1" s="2885">
      <c r="D27" s="11" t="inlineStr">
        <is>
          <t>Total Building SF:</t>
        </is>
      </c>
      <c r="F27" s="12">
        <f>Global!G18</f>
        <v/>
      </c>
      <c r="K27" s="6" t="n"/>
      <c r="L27" s="6" t="n"/>
      <c r="O27" s="6" t="n"/>
      <c r="P27" s="6" t="n"/>
      <c r="V27" s="4" t="n"/>
      <c r="W27" s="5" t="n"/>
      <c r="X27" s="3478" t="n"/>
    </row>
    <row r="28" outlineLevel="1" s="2885">
      <c r="K28" s="6" t="n"/>
      <c r="L28" s="6" t="n"/>
      <c r="M28" s="6" t="n"/>
      <c r="N28" s="6" t="n"/>
      <c r="O28" s="6" t="n"/>
      <c r="P28" s="6" t="n"/>
      <c r="V28" s="4" t="n"/>
      <c r="W28" s="5" t="n"/>
      <c r="X28" s="3478" t="n"/>
    </row>
    <row r="29" outlineLevel="1" s="2885">
      <c r="D29" s="14" t="inlineStr">
        <is>
          <t>Year</t>
        </is>
      </c>
      <c r="E29" s="14" t="inlineStr">
        <is>
          <t>SF Expiring</t>
        </is>
      </c>
      <c r="F29" s="14" t="inlineStr">
        <is>
          <t>% Expiring</t>
        </is>
      </c>
      <c r="G29" s="14" t="inlineStr">
        <is>
          <t>% Cumulative</t>
        </is>
      </c>
      <c r="I29" s="15" t="n"/>
      <c r="J29" s="15" t="n"/>
      <c r="K29" s="15" t="n"/>
      <c r="L29" s="16" t="inlineStr">
        <is>
          <t>Expiration</t>
        </is>
      </c>
      <c r="M29" s="16" t="inlineStr">
        <is>
          <t>Remaining</t>
        </is>
      </c>
      <c r="N29" s="16" t="inlineStr">
        <is>
          <t>SF</t>
        </is>
      </c>
      <c r="O29" s="6" t="n"/>
      <c r="P29" s="15" t="n"/>
      <c r="T29" s="4" t="n"/>
      <c r="U29" s="5" t="n"/>
      <c r="V29" s="3478" t="n"/>
    </row>
    <row r="30" outlineLevel="1" s="2885">
      <c r="D30" s="3479" t="n">
        <v>2023</v>
      </c>
      <c r="E30" s="3480">
        <f>SUMIF($I$31:$I$86,"="&amp;D30,$N$31:$N$89)</f>
        <v/>
      </c>
      <c r="F30" s="19">
        <f>E30/$F$27</f>
        <v/>
      </c>
      <c r="G30" s="19">
        <f>SUM(F$30:F30)</f>
        <v/>
      </c>
      <c r="I30" s="16" t="inlineStr">
        <is>
          <t>Year</t>
        </is>
      </c>
      <c r="J30" s="15" t="inlineStr">
        <is>
          <t>Tenant</t>
        </is>
      </c>
      <c r="K30" s="16" t="inlineStr">
        <is>
          <t>Suite</t>
        </is>
      </c>
      <c r="L30" s="16" t="inlineStr">
        <is>
          <t>Date</t>
        </is>
      </c>
      <c r="M30" s="16" t="inlineStr">
        <is>
          <t>Term</t>
        </is>
      </c>
      <c r="N30" s="16" t="inlineStr">
        <is>
          <t>Expiring</t>
        </is>
      </c>
      <c r="P30" s="16" t="inlineStr">
        <is>
          <t>Wtd. Term (SF)</t>
        </is>
      </c>
      <c r="T30" s="4" t="n"/>
      <c r="U30" s="5" t="n"/>
      <c r="V30" s="3478" t="n"/>
    </row>
    <row r="31" outlineLevel="1" s="2885">
      <c r="D31" s="3481">
        <f>D30+1</f>
        <v/>
      </c>
      <c r="E31" s="3480">
        <f>SUMIF($I$31:$I$86,"="&amp;D31,$N$31:$N$89)</f>
        <v/>
      </c>
      <c r="F31" s="19">
        <f>E31/$F$27</f>
        <v/>
      </c>
      <c r="G31" s="19">
        <f>SUM(F$30:F31)</f>
        <v/>
      </c>
      <c r="I31" s="914">
        <f>IFERROR(YEAR(L31),"")</f>
        <v/>
      </c>
      <c r="J31" s="914">
        <f>'Lease SF Exp Schedule'!D6</f>
        <v/>
      </c>
      <c r="K31" s="915">
        <f>'Lease SF Exp Schedule'!E6</f>
        <v/>
      </c>
      <c r="L31" s="916">
        <f>'Lease SF Exp Schedule'!H6</f>
        <v/>
      </c>
      <c r="M31" s="917">
        <f>IFERROR(YEARFRAC($S$3,L31),"")</f>
        <v/>
      </c>
      <c r="N31" s="22">
        <f>'Lease SF Exp Schedule'!F6</f>
        <v/>
      </c>
      <c r="P31" s="22">
        <f>IFERROR(N31*M31,"")</f>
        <v/>
      </c>
      <c r="T31" s="4" t="n"/>
      <c r="U31" s="5" t="n"/>
      <c r="V31" s="3478" t="n"/>
    </row>
    <row r="32" outlineLevel="1" s="2885">
      <c r="D32" s="3481">
        <f>D31+1</f>
        <v/>
      </c>
      <c r="E32" s="3480">
        <f>SUMIF($I$31:$I$86,"="&amp;D32,$N$31:$N$89)</f>
        <v/>
      </c>
      <c r="F32" s="19">
        <f>E32/$F$27</f>
        <v/>
      </c>
      <c r="G32" s="19">
        <f>SUM(F$30:F32)</f>
        <v/>
      </c>
      <c r="I32" s="914">
        <f>IFERROR(YEAR(L32),"")</f>
        <v/>
      </c>
      <c r="J32" s="914">
        <f>'Lease SF Exp Schedule'!D7</f>
        <v/>
      </c>
      <c r="K32" s="915">
        <f>'Lease SF Exp Schedule'!E7</f>
        <v/>
      </c>
      <c r="L32" s="916">
        <f>'Lease SF Exp Schedule'!H7</f>
        <v/>
      </c>
      <c r="M32" s="917">
        <f>IFERROR(YEARFRAC($S$3,L32),"")</f>
        <v/>
      </c>
      <c r="N32" s="22">
        <f>'Lease SF Exp Schedule'!F7</f>
        <v/>
      </c>
      <c r="P32" s="22">
        <f>IFERROR(N32*M32,"")</f>
        <v/>
      </c>
      <c r="T32" s="21" t="n"/>
      <c r="U32" s="21" t="n"/>
    </row>
    <row r="33" outlineLevel="1" s="2885">
      <c r="D33" s="3481">
        <f>D32+1</f>
        <v/>
      </c>
      <c r="E33" s="3480">
        <f>SUMIF($I$31:$I$86,"="&amp;D33,$N$31:$N$89)</f>
        <v/>
      </c>
      <c r="F33" s="19">
        <f>E33/$F$27</f>
        <v/>
      </c>
      <c r="G33" s="19">
        <f>SUM(F$30:F33)</f>
        <v/>
      </c>
      <c r="I33" s="914">
        <f>IFERROR(YEAR(L33),"")</f>
        <v/>
      </c>
      <c r="J33" s="914">
        <f>'Lease SF Exp Schedule'!D8</f>
        <v/>
      </c>
      <c r="K33" s="915">
        <f>'Lease SF Exp Schedule'!E8</f>
        <v/>
      </c>
      <c r="L33" s="916">
        <f>'Lease SF Exp Schedule'!H8</f>
        <v/>
      </c>
      <c r="M33" s="917">
        <f>IFERROR(YEARFRAC($S$3,L33),"")</f>
        <v/>
      </c>
      <c r="N33" s="22">
        <f>'Lease SF Exp Schedule'!F8</f>
        <v/>
      </c>
      <c r="P33" s="22">
        <f>IFERROR(N33*M33,"")</f>
        <v/>
      </c>
      <c r="T33" s="21" t="n"/>
      <c r="U33" s="21" t="n"/>
      <c r="V33" s="4" t="n"/>
      <c r="W33" s="5" t="n"/>
      <c r="X33" s="3478" t="n"/>
    </row>
    <row r="34" outlineLevel="1" s="2885">
      <c r="D34" s="3481">
        <f>D33+1</f>
        <v/>
      </c>
      <c r="E34" s="3480">
        <f>SUMIF($I$31:$I$86,"="&amp;D34,$N$31:$N$89)</f>
        <v/>
      </c>
      <c r="F34" s="19">
        <f>E34/$F$27</f>
        <v/>
      </c>
      <c r="G34" s="19">
        <f>SUM(F$30:F34)</f>
        <v/>
      </c>
      <c r="I34" s="914">
        <f>IFERROR(YEAR(L34),"")</f>
        <v/>
      </c>
      <c r="J34" s="914">
        <f>'Lease SF Exp Schedule'!D9</f>
        <v/>
      </c>
      <c r="K34" s="915">
        <f>'Lease SF Exp Schedule'!E9</f>
        <v/>
      </c>
      <c r="L34" s="916">
        <f>'Lease SF Exp Schedule'!H9</f>
        <v/>
      </c>
      <c r="M34" s="917">
        <f>IFERROR(YEARFRAC($S$3,L34),"")</f>
        <v/>
      </c>
      <c r="N34" s="22">
        <f>'Lease SF Exp Schedule'!F9</f>
        <v/>
      </c>
      <c r="P34" s="22">
        <f>IFERROR(N34*M34,"")</f>
        <v/>
      </c>
      <c r="T34" s="21" t="n"/>
      <c r="U34" s="21" t="n"/>
    </row>
    <row r="35" outlineLevel="1" s="2885">
      <c r="D35" s="3481">
        <f>D34+1</f>
        <v/>
      </c>
      <c r="E35" s="3480">
        <f>SUMIF($I$31:$I$86,"="&amp;D35,$N$31:$N$89)</f>
        <v/>
      </c>
      <c r="F35" s="19">
        <f>E35/$F$27</f>
        <v/>
      </c>
      <c r="G35" s="19">
        <f>SUM(F$30:F35)</f>
        <v/>
      </c>
      <c r="I35" s="914">
        <f>IFERROR(YEAR(L35),"")</f>
        <v/>
      </c>
      <c r="J35" s="914">
        <f>'Lease SF Exp Schedule'!D10</f>
        <v/>
      </c>
      <c r="K35" s="915">
        <f>'Lease SF Exp Schedule'!E10</f>
        <v/>
      </c>
      <c r="L35" s="916">
        <f>'Lease SF Exp Schedule'!H10</f>
        <v/>
      </c>
      <c r="M35" s="917">
        <f>IFERROR(YEARFRAC($S$3,L35),"")</f>
        <v/>
      </c>
      <c r="N35" s="22">
        <f>'Lease SF Exp Schedule'!F10</f>
        <v/>
      </c>
      <c r="P35" s="22">
        <f>IFERROR(N35*M35,"")</f>
        <v/>
      </c>
      <c r="T35" s="21" t="n"/>
      <c r="U35" s="21" t="n"/>
    </row>
    <row r="36" outlineLevel="1" s="2885">
      <c r="D36" s="3481">
        <f>D35+1</f>
        <v/>
      </c>
      <c r="E36" s="3480">
        <f>SUMIF($I$31:$I$86,"="&amp;D36,$N$31:$N$89)</f>
        <v/>
      </c>
      <c r="F36" s="19">
        <f>E36/$F$27</f>
        <v/>
      </c>
      <c r="G36" s="19">
        <f>SUM(F$30:F36)</f>
        <v/>
      </c>
      <c r="I36" s="914" t="n"/>
      <c r="J36" s="914" t="n"/>
      <c r="K36" s="915" t="n"/>
      <c r="L36" s="916" t="n"/>
      <c r="M36" s="917" t="n"/>
      <c r="N36" s="22" t="n"/>
      <c r="P36" s="22" t="n"/>
      <c r="T36" s="21" t="n"/>
      <c r="U36" s="21" t="n"/>
    </row>
    <row r="37" outlineLevel="1" s="2885">
      <c r="D37" s="3481">
        <f>D36+1</f>
        <v/>
      </c>
      <c r="E37" s="3480">
        <f>SUMIF($I$31:$I$86,"="&amp;D37,$N$31:$N$89)</f>
        <v/>
      </c>
      <c r="F37" s="19">
        <f>E37/$F$27</f>
        <v/>
      </c>
      <c r="G37" s="19">
        <f>SUM(F$30:F37)</f>
        <v/>
      </c>
      <c r="I37" s="914" t="n"/>
      <c r="J37" s="914" t="n"/>
      <c r="K37" s="915" t="n"/>
      <c r="L37" s="916" t="n"/>
      <c r="M37" s="917" t="n"/>
      <c r="N37" s="22" t="n"/>
      <c r="P37" s="22" t="n"/>
      <c r="T37" s="21" t="n"/>
      <c r="U37" s="21" t="n"/>
    </row>
    <row r="38" outlineLevel="1" s="2885">
      <c r="D38" s="3481">
        <f>D37+1</f>
        <v/>
      </c>
      <c r="E38" s="3480">
        <f>SUMIF($I$31:$I$86,"="&amp;D38,$N$31:$N$89)</f>
        <v/>
      </c>
      <c r="F38" s="19">
        <f>E38/$F$27</f>
        <v/>
      </c>
      <c r="G38" s="19">
        <f>SUM(F$30:F38)</f>
        <v/>
      </c>
      <c r="I38" s="914" t="n"/>
      <c r="J38" s="914" t="n"/>
      <c r="K38" s="915" t="n"/>
      <c r="L38" s="916" t="n"/>
      <c r="M38" s="917" t="n"/>
      <c r="N38" s="22" t="n"/>
      <c r="P38" s="22" t="n"/>
      <c r="T38" s="21" t="n"/>
      <c r="U38" s="21" t="n"/>
    </row>
    <row r="39" outlineLevel="1" s="2885">
      <c r="D39" s="3481">
        <f>D38+1</f>
        <v/>
      </c>
      <c r="E39" s="3480">
        <f>SUMIF($I$31:$I$86,"="&amp;D39,$N$31:$N$89)</f>
        <v/>
      </c>
      <c r="F39" s="19">
        <f>E39/$F$27</f>
        <v/>
      </c>
      <c r="G39" s="19">
        <f>SUM(F$30:F39)</f>
        <v/>
      </c>
      <c r="I39" s="914" t="n"/>
      <c r="J39" s="914" t="n"/>
      <c r="K39" s="915" t="n"/>
      <c r="L39" s="916" t="n"/>
      <c r="M39" s="917" t="n"/>
      <c r="N39" s="22" t="n"/>
      <c r="P39" s="22" t="n"/>
      <c r="T39" s="21" t="n"/>
      <c r="U39" s="21" t="n"/>
    </row>
    <row r="40" outlineLevel="1" s="2885">
      <c r="D40" s="3481">
        <f>D39+1</f>
        <v/>
      </c>
      <c r="E40" s="3480">
        <f>SUMIF($I$31:$I$86,"="&amp;D40,$N$31:$N$89)</f>
        <v/>
      </c>
      <c r="F40" s="19">
        <f>E40/$F$27</f>
        <v/>
      </c>
      <c r="G40" s="19">
        <f>SUM(F$30:F40)</f>
        <v/>
      </c>
      <c r="I40" s="914" t="n"/>
      <c r="J40" s="914" t="n"/>
      <c r="K40" s="915" t="n"/>
      <c r="L40" s="916" t="n"/>
      <c r="M40" s="917" t="n"/>
      <c r="N40" s="22" t="n"/>
      <c r="P40" s="22" t="n"/>
      <c r="T40" s="21" t="n"/>
      <c r="U40" s="21" t="n"/>
    </row>
    <row r="41" outlineLevel="1" s="2885">
      <c r="D41" s="3481">
        <f>D40+1</f>
        <v/>
      </c>
      <c r="E41" s="3480">
        <f>SUMIF($I$31:$I$86,"="&amp;D41,$N$31:$N$89)</f>
        <v/>
      </c>
      <c r="F41" s="19">
        <f>E41/$F$27</f>
        <v/>
      </c>
      <c r="G41" s="19">
        <f>SUM(F$30:F41)</f>
        <v/>
      </c>
      <c r="I41" s="914" t="n"/>
      <c r="J41" s="914" t="n"/>
      <c r="K41" s="915" t="n"/>
      <c r="L41" s="916" t="n"/>
      <c r="M41" s="917" t="n"/>
      <c r="N41" s="22" t="n"/>
      <c r="P41" s="22" t="n"/>
      <c r="T41" s="21" t="n"/>
      <c r="U41" s="21" t="n"/>
    </row>
    <row r="42" outlineLevel="1" s="2885">
      <c r="D42" s="3481">
        <f>D41+1</f>
        <v/>
      </c>
      <c r="E42" s="3480">
        <f>SUMIF($I$31:$I$86,"="&amp;D42,$N$31:$N$89)</f>
        <v/>
      </c>
      <c r="F42" s="19">
        <f>E42/$F$27</f>
        <v/>
      </c>
      <c r="G42" s="19">
        <f>SUM(F$30:F42)</f>
        <v/>
      </c>
      <c r="I42" s="914" t="n"/>
      <c r="J42" s="914" t="n"/>
      <c r="K42" s="915" t="n"/>
      <c r="L42" s="916" t="n"/>
      <c r="M42" s="917" t="n"/>
      <c r="N42" s="22" t="n"/>
      <c r="P42" s="22" t="n"/>
      <c r="T42" s="21" t="n"/>
      <c r="U42" s="21" t="n"/>
    </row>
    <row r="43" outlineLevel="1" s="2885">
      <c r="D43" s="3481">
        <f>D42+1</f>
        <v/>
      </c>
      <c r="E43" s="3480">
        <f>SUMIF($I$31:$I$86,"="&amp;D43,$N$31:$N$89)</f>
        <v/>
      </c>
      <c r="F43" s="19">
        <f>E43/$F$27</f>
        <v/>
      </c>
      <c r="G43" s="19">
        <f>SUM(F$30:F43)</f>
        <v/>
      </c>
      <c r="I43" s="914" t="n"/>
      <c r="J43" s="914" t="n"/>
      <c r="K43" s="915" t="n"/>
      <c r="L43" s="916" t="n"/>
      <c r="M43" s="917" t="n"/>
      <c r="N43" s="22" t="n"/>
      <c r="P43" s="22" t="n"/>
      <c r="T43" s="21" t="n"/>
      <c r="U43" s="21" t="n"/>
    </row>
    <row r="44" outlineLevel="1" s="2885">
      <c r="D44" s="3481">
        <f>D43+1</f>
        <v/>
      </c>
      <c r="E44" s="3480">
        <f>SUMIF($I$31:$I$86,"="&amp;D44,$N$31:$N$89)</f>
        <v/>
      </c>
      <c r="F44" s="19">
        <f>E44/$F$27</f>
        <v/>
      </c>
      <c r="G44" s="19">
        <f>SUM(F$30:F44)</f>
        <v/>
      </c>
      <c r="I44" s="914" t="n"/>
      <c r="J44" s="914" t="n"/>
      <c r="K44" s="915" t="n"/>
      <c r="L44" s="916" t="n"/>
      <c r="M44" s="917" t="n"/>
      <c r="N44" s="22" t="n"/>
      <c r="P44" s="22" t="n"/>
      <c r="T44" s="21" t="n"/>
      <c r="U44" s="21" t="n"/>
    </row>
    <row r="45" outlineLevel="1" s="2885">
      <c r="D45" s="3481">
        <f>D44+1</f>
        <v/>
      </c>
      <c r="E45" s="3480">
        <f>SUMIF($I$31:$I$86,"="&amp;D45,$N$31:$N$89)</f>
        <v/>
      </c>
      <c r="F45" s="19">
        <f>E45/$F$27</f>
        <v/>
      </c>
      <c r="G45" s="19">
        <f>SUM(F$30:F45)</f>
        <v/>
      </c>
      <c r="I45" s="914" t="n"/>
      <c r="J45" s="914" t="n"/>
      <c r="K45" s="915" t="n"/>
      <c r="L45" s="916" t="n"/>
      <c r="M45" s="917" t="n"/>
      <c r="N45" s="22" t="n"/>
      <c r="P45" s="22" t="n"/>
      <c r="T45" s="21" t="n"/>
      <c r="U45" s="21" t="n"/>
    </row>
    <row r="46" outlineLevel="1" s="2885">
      <c r="D46" s="3481">
        <f>D45+1</f>
        <v/>
      </c>
      <c r="E46" s="3480">
        <f>SUMIF($I$31:$I$86,"="&amp;D46,$N$31:$N$89)</f>
        <v/>
      </c>
      <c r="F46" s="19">
        <f>E46/$F$27</f>
        <v/>
      </c>
      <c r="G46" s="19">
        <f>SUM(F$30:F46)</f>
        <v/>
      </c>
      <c r="I46" s="914" t="n"/>
      <c r="J46" s="914" t="n"/>
      <c r="K46" s="915" t="n"/>
      <c r="L46" s="916" t="n"/>
      <c r="M46" s="917" t="n"/>
      <c r="N46" s="22" t="n"/>
      <c r="P46" s="22" t="n"/>
      <c r="T46" s="21" t="n"/>
      <c r="U46" s="21" t="n"/>
    </row>
    <row r="47" outlineLevel="1" s="2885">
      <c r="D47" s="3481">
        <f>D46+1</f>
        <v/>
      </c>
      <c r="E47" s="3480">
        <f>SUMIF($I$31:$I$86,"="&amp;D47,$N$31:$N$89)</f>
        <v/>
      </c>
      <c r="F47" s="19">
        <f>E47/$F$27</f>
        <v/>
      </c>
      <c r="G47" s="19">
        <f>SUM(F$30:F47)</f>
        <v/>
      </c>
      <c r="I47" s="914" t="n"/>
      <c r="J47" s="914" t="n"/>
      <c r="K47" s="915" t="n"/>
      <c r="L47" s="916" t="n"/>
      <c r="M47" s="917" t="n"/>
      <c r="N47" s="22" t="n"/>
      <c r="P47" s="22" t="n"/>
      <c r="T47" s="21" t="n"/>
      <c r="U47" s="21" t="n"/>
    </row>
    <row r="48" outlineLevel="1" s="2885">
      <c r="D48" s="3481">
        <f>D47+1</f>
        <v/>
      </c>
      <c r="E48" s="3480">
        <f>SUMIF($I$31:$I$86,"="&amp;D48,$N$31:$N$89)</f>
        <v/>
      </c>
      <c r="F48" s="19">
        <f>E48/$F$27</f>
        <v/>
      </c>
      <c r="G48" s="19">
        <f>SUM(F$30:F48)</f>
        <v/>
      </c>
      <c r="I48" s="914" t="n"/>
      <c r="J48" s="914" t="n"/>
      <c r="K48" s="915" t="n"/>
      <c r="L48" s="916" t="n"/>
      <c r="M48" s="917" t="n"/>
      <c r="N48" s="22" t="n"/>
      <c r="P48" s="22" t="n"/>
      <c r="T48" s="21" t="n"/>
      <c r="U48" s="21" t="n"/>
    </row>
    <row r="49" outlineLevel="1" s="2885">
      <c r="D49" s="3481">
        <f>D48+1</f>
        <v/>
      </c>
      <c r="E49" s="3480">
        <f>SUMIF($I$31:$I$86,"="&amp;D49,$N$31:$N$89)</f>
        <v/>
      </c>
      <c r="F49" s="19">
        <f>E49/$F$27</f>
        <v/>
      </c>
      <c r="G49" s="19">
        <f>SUM(F$30:F49)</f>
        <v/>
      </c>
      <c r="I49" s="914" t="n"/>
      <c r="J49" s="914" t="n"/>
      <c r="K49" s="915" t="n"/>
      <c r="L49" s="916" t="n"/>
      <c r="M49" s="917" t="n"/>
      <c r="N49" s="22" t="n"/>
      <c r="P49" s="22" t="n"/>
      <c r="T49" s="21" t="n"/>
      <c r="U49" s="21" t="n"/>
    </row>
    <row r="50" outlineLevel="1" s="2885">
      <c r="D50" s="3481">
        <f>D49+1</f>
        <v/>
      </c>
      <c r="E50" s="3480">
        <f>SUMIF($I$31:$I$86,"="&amp;D50,$N$31:$N$89)</f>
        <v/>
      </c>
      <c r="F50" s="19">
        <f>E50/$F$27</f>
        <v/>
      </c>
      <c r="G50" s="19">
        <f>SUM(F$30:F50)</f>
        <v/>
      </c>
      <c r="I50" s="914" t="n"/>
      <c r="J50" s="914" t="n"/>
      <c r="K50" s="915" t="n"/>
      <c r="L50" s="916" t="n"/>
      <c r="M50" s="917" t="n"/>
      <c r="N50" s="22" t="n"/>
      <c r="P50" s="22" t="n"/>
      <c r="T50" s="21" t="n"/>
      <c r="U50" s="21" t="n"/>
    </row>
    <row r="51" outlineLevel="1" s="2885">
      <c r="D51" s="3481">
        <f>D50+1</f>
        <v/>
      </c>
      <c r="E51" s="3480">
        <f>SUMIF($I$31:$I$86,"="&amp;D51,$N$31:$N$89)</f>
        <v/>
      </c>
      <c r="F51" s="19">
        <f>E51/$F$27</f>
        <v/>
      </c>
      <c r="G51" s="19">
        <f>SUM(F$30:F51)</f>
        <v/>
      </c>
      <c r="I51" s="914" t="n"/>
      <c r="J51" s="914" t="n"/>
      <c r="K51" s="915" t="n"/>
      <c r="L51" s="916" t="n"/>
      <c r="M51" s="917" t="n"/>
      <c r="N51" s="22" t="n"/>
      <c r="P51" s="22" t="n"/>
    </row>
    <row r="52" outlineLevel="1" s="2885">
      <c r="D52" s="3481">
        <f>D51+1</f>
        <v/>
      </c>
      <c r="E52" s="3480">
        <f>SUMIF($I$31:$I$86,"="&amp;D52,$N$31:$N$89)</f>
        <v/>
      </c>
      <c r="F52" s="19">
        <f>E52/$F$27</f>
        <v/>
      </c>
      <c r="G52" s="19">
        <f>SUM(F$30:F52)</f>
        <v/>
      </c>
      <c r="I52" s="914" t="n"/>
      <c r="J52" s="914" t="n"/>
      <c r="K52" s="915" t="n"/>
      <c r="L52" s="916" t="n"/>
      <c r="M52" s="917" t="n"/>
      <c r="N52" s="22" t="n"/>
      <c r="P52" s="22" t="n"/>
    </row>
    <row r="53" outlineLevel="1" s="2885">
      <c r="D53" s="3481">
        <f>D52+1</f>
        <v/>
      </c>
      <c r="E53" s="3480">
        <f>SUMIF($I$31:$I$86,"="&amp;D53,$N$31:$N$89)</f>
        <v/>
      </c>
      <c r="F53" s="19">
        <f>E53/$F$27</f>
        <v/>
      </c>
      <c r="G53" s="19">
        <f>SUM(F$30:F53)</f>
        <v/>
      </c>
      <c r="I53" s="914" t="n"/>
      <c r="J53" s="914" t="n"/>
      <c r="K53" s="915" t="n"/>
      <c r="L53" s="916" t="n"/>
      <c r="M53" s="917" t="n"/>
      <c r="N53" s="22" t="n"/>
      <c r="P53" s="22" t="n"/>
    </row>
    <row r="54" outlineLevel="1" s="2885">
      <c r="D54" s="3481">
        <f>D53+1</f>
        <v/>
      </c>
      <c r="E54" s="3480">
        <f>SUMIF($I$31:$I$86,"="&amp;D54,$N$31:$N$89)</f>
        <v/>
      </c>
      <c r="F54" s="19">
        <f>E54/$F$27</f>
        <v/>
      </c>
      <c r="G54" s="19">
        <f>SUM(F$30:F54)</f>
        <v/>
      </c>
      <c r="I54" s="914" t="n"/>
      <c r="J54" s="914" t="n"/>
      <c r="K54" s="915" t="n"/>
      <c r="L54" s="916" t="n"/>
      <c r="M54" s="917" t="n"/>
      <c r="N54" s="22" t="n"/>
      <c r="P54" s="22" t="n"/>
    </row>
    <row r="55" outlineLevel="1" s="2885">
      <c r="D55" s="3481">
        <f>D54+1</f>
        <v/>
      </c>
      <c r="E55" s="3480">
        <f>SUMIF($I$31:$I$86,"="&amp;D55,$N$31:$N$89)</f>
        <v/>
      </c>
      <c r="F55" s="19">
        <f>E55/$F$27</f>
        <v/>
      </c>
      <c r="G55" s="19">
        <f>SUM(F$30:F55)</f>
        <v/>
      </c>
      <c r="I55" s="914" t="n"/>
      <c r="J55" s="914" t="n"/>
      <c r="K55" s="915" t="n"/>
      <c r="L55" s="916" t="n"/>
      <c r="M55" s="917" t="n"/>
      <c r="N55" s="22" t="n"/>
      <c r="P55" s="22" t="n"/>
    </row>
    <row r="56" outlineLevel="1" s="2885">
      <c r="D56" s="16" t="inlineStr">
        <is>
          <t>Total</t>
        </is>
      </c>
      <c r="E56" s="3482">
        <f>SUM(E30:E55)</f>
        <v/>
      </c>
      <c r="F56" s="24">
        <f>E56/F27</f>
        <v/>
      </c>
      <c r="G56" s="24">
        <f>G51</f>
        <v/>
      </c>
      <c r="I56" s="914" t="n"/>
      <c r="J56" s="914" t="n"/>
      <c r="K56" s="915" t="n"/>
      <c r="L56" s="916" t="n"/>
      <c r="M56" s="917" t="n"/>
      <c r="N56" s="22" t="n"/>
      <c r="P56" s="22" t="n"/>
    </row>
    <row r="57" outlineLevel="1" s="2885">
      <c r="I57" s="914" t="n"/>
      <c r="J57" s="914" t="n"/>
      <c r="K57" s="915" t="n"/>
      <c r="L57" s="916" t="n"/>
      <c r="M57" s="917" t="n"/>
      <c r="N57" s="22" t="n"/>
      <c r="P57" s="22" t="n"/>
    </row>
    <row r="58" outlineLevel="1" s="2885">
      <c r="E58" s="6">
        <f>SUM(N31:N94)=E56</f>
        <v/>
      </c>
      <c r="I58" s="914" t="n"/>
      <c r="J58" s="914" t="n"/>
      <c r="K58" s="915" t="n"/>
      <c r="L58" s="916" t="n"/>
      <c r="M58" s="917" t="n"/>
      <c r="N58" s="22" t="n"/>
      <c r="P58" s="22" t="n"/>
    </row>
    <row r="59" outlineLevel="1" s="2885">
      <c r="I59" s="914" t="n"/>
      <c r="J59" s="914" t="n"/>
      <c r="K59" s="915" t="n"/>
      <c r="L59" s="916" t="n"/>
      <c r="M59" s="917" t="n"/>
      <c r="N59" s="22" t="n"/>
      <c r="P59" s="22" t="n"/>
    </row>
    <row r="60" outlineLevel="1" s="2885">
      <c r="I60" s="914" t="n"/>
      <c r="J60" s="914" t="n"/>
      <c r="K60" s="915" t="n"/>
      <c r="L60" s="916" t="n"/>
      <c r="M60" s="917" t="n"/>
      <c r="N60" s="22" t="n"/>
      <c r="P60" s="22" t="n"/>
    </row>
    <row r="61" outlineLevel="1" s="2885">
      <c r="I61" s="914" t="n"/>
      <c r="J61" s="914" t="n"/>
      <c r="K61" s="915" t="n"/>
      <c r="L61" s="916" t="n"/>
      <c r="M61" s="917" t="n"/>
      <c r="N61" s="22" t="n"/>
      <c r="P61" s="22" t="n"/>
    </row>
    <row r="62" outlineLevel="1" s="2885">
      <c r="I62" s="914" t="n"/>
      <c r="J62" s="914" t="n"/>
      <c r="K62" s="915" t="n"/>
      <c r="L62" s="916" t="n"/>
      <c r="M62" s="917" t="n"/>
      <c r="N62" s="22" t="n"/>
      <c r="P62" s="22" t="n"/>
    </row>
    <row r="63" outlineLevel="1" s="2885">
      <c r="I63" s="914" t="n"/>
      <c r="J63" s="914" t="n"/>
      <c r="K63" s="915" t="n"/>
      <c r="L63" s="916" t="n"/>
      <c r="M63" s="917" t="n"/>
      <c r="N63" s="22" t="n"/>
      <c r="P63" s="22" t="n"/>
    </row>
    <row r="64" outlineLevel="1" s="2885">
      <c r="I64" s="914" t="n"/>
      <c r="J64" s="914" t="n"/>
      <c r="K64" s="915" t="n"/>
      <c r="L64" s="916" t="n"/>
      <c r="M64" s="917" t="n"/>
      <c r="N64" s="22" t="n"/>
      <c r="P64" s="22" t="n"/>
    </row>
    <row r="65" outlineLevel="1" s="2885">
      <c r="I65" s="914" t="n"/>
      <c r="J65" s="914" t="n"/>
      <c r="K65" s="915" t="n"/>
      <c r="L65" s="916" t="n"/>
      <c r="M65" s="917" t="n"/>
      <c r="N65" s="22" t="n"/>
      <c r="P65" s="22" t="n"/>
    </row>
    <row r="66" outlineLevel="1" s="2885">
      <c r="I66" s="914" t="n"/>
      <c r="J66" s="914" t="n"/>
      <c r="K66" s="915" t="n"/>
      <c r="L66" s="916" t="n"/>
      <c r="M66" s="917" t="n"/>
      <c r="N66" s="22" t="n"/>
      <c r="P66" s="22" t="n"/>
    </row>
    <row r="67" outlineLevel="1" s="2885">
      <c r="I67" s="914" t="n"/>
      <c r="J67" s="914" t="n"/>
      <c r="K67" s="915" t="n"/>
      <c r="L67" s="916" t="n"/>
      <c r="M67" s="917" t="n"/>
      <c r="N67" s="22" t="n"/>
      <c r="P67" s="22" t="n"/>
    </row>
    <row r="68" outlineLevel="1" s="2885">
      <c r="I68" s="914" t="n"/>
      <c r="J68" s="914" t="n"/>
      <c r="K68" s="915" t="n"/>
      <c r="L68" s="916" t="n"/>
      <c r="M68" s="917" t="n"/>
      <c r="N68" s="22" t="n"/>
      <c r="P68" s="22" t="n"/>
    </row>
    <row r="69" outlineLevel="1" s="2885">
      <c r="I69" s="914" t="n"/>
      <c r="J69" s="914" t="n"/>
      <c r="K69" s="915" t="n"/>
      <c r="L69" s="916" t="n"/>
      <c r="M69" s="917" t="n"/>
      <c r="N69" s="22" t="n"/>
      <c r="P69" s="22" t="n"/>
    </row>
    <row r="70" outlineLevel="1" s="2885">
      <c r="I70" s="914" t="n"/>
      <c r="J70" s="914" t="n"/>
      <c r="K70" s="915" t="n"/>
      <c r="L70" s="916" t="n"/>
      <c r="M70" s="917" t="n"/>
      <c r="N70" s="22" t="n"/>
      <c r="P70" s="22" t="n"/>
    </row>
    <row r="71">
      <c r="I71" s="914" t="n"/>
      <c r="J71" s="914" t="n"/>
      <c r="K71" s="915" t="n"/>
      <c r="L71" s="916" t="n"/>
      <c r="M71" s="917" t="n"/>
      <c r="N71" s="22" t="n"/>
      <c r="P71" s="22" t="n"/>
    </row>
    <row r="72">
      <c r="I72" s="914" t="n"/>
      <c r="J72" s="914" t="n"/>
      <c r="K72" s="915" t="n"/>
      <c r="L72" s="916" t="n"/>
      <c r="M72" s="917" t="n"/>
      <c r="N72" s="22" t="n"/>
      <c r="P72" s="22" t="n"/>
    </row>
    <row r="73">
      <c r="I73" s="914" t="n"/>
      <c r="J73" s="914" t="n"/>
      <c r="K73" s="915" t="n"/>
      <c r="L73" s="916" t="n"/>
      <c r="M73" s="917" t="n"/>
      <c r="N73" s="22" t="n"/>
      <c r="P73" s="22" t="n"/>
    </row>
    <row r="74">
      <c r="L74" s="25" t="n"/>
      <c r="P74" s="22" t="n"/>
    </row>
    <row r="75">
      <c r="L75" s="25" t="n"/>
      <c r="P75" s="22" t="n"/>
    </row>
    <row r="76">
      <c r="L76" s="25" t="n"/>
      <c r="P76" s="22" t="n"/>
    </row>
    <row r="77">
      <c r="P77" s="22" t="n"/>
    </row>
    <row r="78">
      <c r="P78" s="22" t="n"/>
    </row>
    <row r="79">
      <c r="P79" s="22" t="n"/>
    </row>
    <row r="80">
      <c r="P80" s="22" t="n"/>
    </row>
    <row r="81">
      <c r="P81" s="22" t="n"/>
    </row>
    <row r="82">
      <c r="P82" s="22" t="n"/>
    </row>
    <row r="83">
      <c r="P83" s="22" t="n"/>
    </row>
    <row r="84">
      <c r="P84" s="22" t="n"/>
    </row>
    <row r="85">
      <c r="P85" s="22" t="n"/>
    </row>
    <row r="86">
      <c r="P86" s="22" t="n"/>
    </row>
    <row r="87">
      <c r="P87" s="22" t="n"/>
    </row>
    <row r="88">
      <c r="P88" s="22" t="n"/>
    </row>
    <row r="89">
      <c r="P89" s="22" t="n"/>
    </row>
    <row r="90">
      <c r="P90" s="22" t="n"/>
    </row>
    <row r="91">
      <c r="P91" s="22" t="n"/>
    </row>
    <row r="92">
      <c r="P92" s="22" t="n"/>
    </row>
    <row r="93">
      <c r="P93" s="22" t="n"/>
    </row>
    <row r="94">
      <c r="P94" s="22" t="n"/>
    </row>
    <row r="95">
      <c r="P95" s="22" t="n"/>
    </row>
    <row r="96">
      <c r="P96" s="22" t="n"/>
    </row>
    <row r="97">
      <c r="P97" s="22" t="n"/>
    </row>
    <row r="98">
      <c r="P98" s="22" t="n"/>
    </row>
    <row r="99">
      <c r="P99" s="22" t="n"/>
    </row>
    <row r="100">
      <c r="P100" s="22" t="n"/>
    </row>
    <row r="101">
      <c r="P101" s="22" t="n"/>
    </row>
    <row r="102">
      <c r="P102" s="22" t="n"/>
    </row>
    <row r="103">
      <c r="P103" s="22" t="n"/>
    </row>
    <row r="104">
      <c r="P104" s="22" t="n"/>
    </row>
    <row r="105">
      <c r="P105" s="22" t="n"/>
    </row>
    <row r="106">
      <c r="P106" s="22" t="n"/>
    </row>
    <row r="107">
      <c r="P107" s="22" t="n"/>
    </row>
    <row r="108">
      <c r="P108" s="22" t="n"/>
    </row>
    <row r="109">
      <c r="P109" s="22" t="n"/>
    </row>
    <row r="110">
      <c r="P110" s="22" t="n"/>
    </row>
    <row r="111">
      <c r="P111" s="22" t="n"/>
    </row>
    <row r="112">
      <c r="P112" s="22" t="n"/>
    </row>
    <row r="113">
      <c r="P113" s="22" t="n"/>
    </row>
    <row r="114">
      <c r="P114" s="22" t="n"/>
    </row>
    <row r="115">
      <c r="P115" s="22" t="n"/>
    </row>
    <row r="116">
      <c r="P116" s="22" t="n"/>
    </row>
    <row r="117">
      <c r="P117" s="22" t="n"/>
    </row>
    <row r="118">
      <c r="P118" s="22" t="n"/>
    </row>
    <row r="119">
      <c r="P119" s="22" t="n"/>
    </row>
    <row r="120">
      <c r="P120" s="22" t="n"/>
    </row>
    <row r="121">
      <c r="P121" s="22" t="n"/>
    </row>
    <row r="122">
      <c r="P122" s="22" t="n"/>
    </row>
    <row r="123">
      <c r="P123" s="22" t="n"/>
    </row>
    <row r="124">
      <c r="P124" s="22" t="n"/>
    </row>
    <row r="125">
      <c r="P125" s="22" t="n"/>
    </row>
    <row r="126">
      <c r="P126" s="22" t="n"/>
    </row>
    <row r="127">
      <c r="P127" s="22" t="n"/>
    </row>
    <row r="128">
      <c r="P128" s="22" t="n"/>
    </row>
    <row r="129">
      <c r="P129" s="22" t="n"/>
    </row>
    <row r="130">
      <c r="P130" s="22" t="n"/>
    </row>
    <row r="131">
      <c r="P131" s="22" t="n"/>
    </row>
    <row r="132">
      <c r="P132" s="22" t="n"/>
    </row>
    <row r="133">
      <c r="P133" s="22" t="n"/>
    </row>
    <row r="134">
      <c r="P134" s="22" t="n"/>
    </row>
    <row r="135">
      <c r="P135" s="22" t="n"/>
    </row>
    <row r="136">
      <c r="P136" s="22" t="n"/>
    </row>
    <row r="137">
      <c r="P137" s="22" t="n"/>
    </row>
    <row r="138">
      <c r="P138" s="22" t="n"/>
    </row>
    <row r="139">
      <c r="P139" s="22" t="n"/>
    </row>
    <row r="140">
      <c r="P140" s="22" t="n"/>
    </row>
    <row r="141">
      <c r="P141" s="22" t="n"/>
    </row>
    <row r="142">
      <c r="P142" s="22" t="n"/>
    </row>
    <row r="143">
      <c r="P143" s="22" t="n"/>
    </row>
    <row r="144">
      <c r="P144" s="22" t="n"/>
    </row>
    <row r="145">
      <c r="P145" s="22" t="n"/>
    </row>
    <row r="146">
      <c r="P146" s="22" t="n"/>
    </row>
    <row r="147">
      <c r="P147" s="22" t="n"/>
    </row>
    <row r="148">
      <c r="P148" s="22" t="n"/>
    </row>
    <row r="149">
      <c r="P149" s="22" t="n"/>
    </row>
    <row r="150">
      <c r="P150" s="22" t="n"/>
    </row>
    <row r="151">
      <c r="P151" s="22" t="n"/>
    </row>
    <row r="152">
      <c r="P152" s="22" t="n"/>
    </row>
    <row r="153">
      <c r="P153" s="22" t="n"/>
    </row>
    <row r="154">
      <c r="P154" s="22" t="n"/>
    </row>
    <row r="155">
      <c r="P155" s="22" t="n"/>
    </row>
    <row r="156">
      <c r="P156" s="22" t="n"/>
    </row>
    <row r="157">
      <c r="P157" s="22" t="n"/>
    </row>
    <row r="158">
      <c r="P158" s="22" t="n"/>
    </row>
    <row r="159">
      <c r="P159" s="22" t="n"/>
    </row>
    <row r="160">
      <c r="P160" s="22" t="n"/>
    </row>
    <row r="161">
      <c r="P161" s="22" t="n"/>
    </row>
    <row r="162">
      <c r="P162" s="22" t="n"/>
    </row>
    <row r="163">
      <c r="P163" s="22" t="n"/>
    </row>
    <row r="164">
      <c r="P164" s="22" t="n"/>
    </row>
    <row r="165">
      <c r="P165" s="22" t="n"/>
    </row>
    <row r="166">
      <c r="P166" s="22" t="n"/>
    </row>
    <row r="167">
      <c r="P167" s="22" t="n"/>
    </row>
    <row r="168">
      <c r="P168" s="22" t="n"/>
    </row>
    <row r="169">
      <c r="P169" s="22" t="n"/>
    </row>
    <row r="170">
      <c r="P170" s="22" t="n"/>
    </row>
    <row r="171">
      <c r="P171" s="22" t="n"/>
    </row>
    <row r="172">
      <c r="P172" s="22" t="n"/>
    </row>
    <row r="173">
      <c r="P173" s="22" t="n"/>
    </row>
    <row r="174">
      <c r="P174" s="22" t="n"/>
    </row>
    <row r="175">
      <c r="P175" s="22" t="n"/>
    </row>
    <row r="176">
      <c r="P176" s="22" t="n"/>
    </row>
    <row r="177">
      <c r="P177" s="22" t="n"/>
    </row>
    <row r="178">
      <c r="P178" s="22" t="n"/>
    </row>
    <row r="179">
      <c r="P179" s="22" t="n"/>
    </row>
    <row r="180">
      <c r="P180" s="22" t="n"/>
    </row>
    <row r="181">
      <c r="P181" s="22" t="n"/>
    </row>
    <row r="182">
      <c r="P182" s="22" t="n"/>
    </row>
    <row r="183">
      <c r="P183" s="22" t="n"/>
    </row>
    <row r="184">
      <c r="P184" s="22" t="n"/>
    </row>
    <row r="185">
      <c r="P185" s="22" t="n"/>
    </row>
    <row r="186">
      <c r="P186" s="22" t="n"/>
    </row>
    <row r="187">
      <c r="P187" s="22" t="n"/>
    </row>
    <row r="188">
      <c r="P188" s="22" t="n"/>
    </row>
    <row r="189">
      <c r="P189" s="22" t="n"/>
    </row>
    <row r="190">
      <c r="P190" s="22" t="n"/>
    </row>
    <row r="191">
      <c r="P191" s="22" t="n"/>
    </row>
    <row r="192">
      <c r="P192" s="22" t="n"/>
    </row>
    <row r="193">
      <c r="P193" s="22" t="n"/>
    </row>
    <row r="194">
      <c r="P194" s="22" t="n"/>
    </row>
    <row r="195">
      <c r="P195" s="22" t="n"/>
    </row>
    <row r="196">
      <c r="P196" s="22" t="n"/>
    </row>
    <row r="197">
      <c r="P197" s="22" t="n"/>
    </row>
    <row r="198">
      <c r="P198" s="22" t="n"/>
    </row>
    <row r="199">
      <c r="P199" s="22" t="n"/>
    </row>
    <row r="200">
      <c r="P200" s="22" t="n"/>
    </row>
    <row r="201">
      <c r="P201" s="22" t="n"/>
    </row>
    <row r="202">
      <c r="P202" s="22" t="n"/>
    </row>
    <row r="203">
      <c r="P203" s="22" t="n"/>
    </row>
    <row r="204">
      <c r="P204" s="22" t="n"/>
    </row>
    <row r="205">
      <c r="P205" s="22" t="n"/>
    </row>
    <row r="206">
      <c r="P206" s="22" t="n"/>
    </row>
    <row r="207">
      <c r="P207" s="22" t="n"/>
    </row>
    <row r="208">
      <c r="P208" s="22" t="n"/>
    </row>
    <row r="209">
      <c r="P209" s="22" t="n"/>
    </row>
    <row r="210">
      <c r="P210" s="22" t="n"/>
    </row>
    <row r="211">
      <c r="P211" s="22" t="n"/>
    </row>
    <row r="212">
      <c r="P212" s="22" t="n"/>
    </row>
    <row r="213">
      <c r="P213" s="22" t="n"/>
    </row>
    <row r="214">
      <c r="P214" s="22" t="n"/>
    </row>
    <row r="215">
      <c r="P215" s="22" t="n"/>
    </row>
    <row r="216">
      <c r="P216" s="22" t="n"/>
    </row>
    <row r="217">
      <c r="P217" s="22" t="n"/>
    </row>
    <row r="218">
      <c r="P218" s="22" t="n"/>
    </row>
    <row r="219">
      <c r="P219" s="22" t="n"/>
    </row>
    <row r="220">
      <c r="P220" s="22" t="n"/>
    </row>
    <row r="221">
      <c r="P221" s="22" t="n"/>
    </row>
    <row r="222">
      <c r="P222" s="22" t="n"/>
    </row>
    <row r="223">
      <c r="P223" s="22" t="n"/>
    </row>
    <row r="224">
      <c r="P224" s="22" t="n"/>
    </row>
    <row r="225">
      <c r="P225" s="22" t="n"/>
    </row>
    <row r="226">
      <c r="P226" s="22" t="n"/>
    </row>
    <row r="227">
      <c r="P227" s="22" t="n"/>
    </row>
    <row r="228">
      <c r="P228" s="22" t="n"/>
    </row>
    <row r="229">
      <c r="P229" s="22" t="n"/>
    </row>
    <row r="230">
      <c r="P230" s="22" t="n"/>
    </row>
    <row r="231">
      <c r="P231" s="22" t="n"/>
    </row>
    <row r="232">
      <c r="P232" s="22" t="n"/>
    </row>
    <row r="233">
      <c r="P233" s="22" t="n"/>
    </row>
    <row r="234">
      <c r="P234" s="22" t="n"/>
    </row>
    <row r="235">
      <c r="P235" s="22" t="n"/>
    </row>
  </sheetData>
  <autoFilter ref="I30:P30">
    <sortState ref="I31:P231">
      <sortCondition ref="N30"/>
    </sortState>
  </autoFilter>
  <printOptions horizontalCentered="1"/>
  <pageMargins left="0.35" right="0.35" top="0.5" bottom="0.35" header="0.3" footer="0.3"/>
  <pageSetup orientation="landscape" scale="95" fitToHeight="0"/>
  <drawing xmlns:r="http://schemas.openxmlformats.org/officeDocument/2006/relationships" r:id="rId1"/>
</worksheet>
</file>

<file path=xl/worksheets/sheet44.xml><?xml version="1.0" encoding="utf-8"?>
<worksheet xmlns="http://schemas.openxmlformats.org/spreadsheetml/2006/main">
  <sheetPr codeName="Sheet35" filterMode="1">
    <tabColor theme="1"/>
    <outlinePr summaryBelow="1" summaryRight="1"/>
    <pageSetUpPr fitToPage="1"/>
  </sheetPr>
  <dimension ref="C3:Y114"/>
  <sheetViews>
    <sheetView workbookViewId="0">
      <selection activeCell="A1" sqref="A1"/>
    </sheetView>
  </sheetViews>
  <sheetFormatPr baseColWidth="8" defaultColWidth="8.46484375" defaultRowHeight="14.25" outlineLevelRow="1"/>
  <cols>
    <col width="0.46484375" customWidth="1" style="2885" min="1" max="1"/>
    <col width="1" customWidth="1" style="2885" min="2" max="3"/>
    <col width="30.46484375" customWidth="1" style="2885" min="4" max="4"/>
    <col width="10.46484375" customWidth="1" style="2885" min="5" max="5"/>
    <col width="12.46484375" customWidth="1" style="2885" min="6" max="6"/>
    <col width="9.46484375" bestFit="1" customWidth="1" style="2885" min="7" max="7"/>
    <col width="10" bestFit="1" customWidth="1" style="2885" min="8" max="8"/>
    <col width="12.46484375" bestFit="1" customWidth="1" style="2885" min="9" max="9"/>
    <col width="15.46484375" customWidth="1" style="2885" min="10" max="11"/>
    <col width="11.46484375" customWidth="1" style="2885" min="12" max="13"/>
    <col width="0.46484375" customWidth="1" style="2885" min="14" max="15"/>
    <col width="10.46484375" bestFit="1" customWidth="1" style="2885" min="16" max="16"/>
    <col hidden="1" outlineLevel="1" width="9.46484375" customWidth="1" style="790" min="19" max="19"/>
    <col hidden="1" outlineLevel="1" width="9.46484375" customWidth="1" style="2885" min="20" max="21"/>
    <col hidden="1" outlineLevel="1" width="14.46484375" customWidth="1" style="2885" min="22" max="22"/>
    <col hidden="1" outlineLevel="1" width="8.46484375" customWidth="1" style="2885" min="23" max="23"/>
    <col collapsed="1" width="8.46484375" customWidth="1" style="2885" min="24" max="24"/>
  </cols>
  <sheetData>
    <row r="1" ht="4.35" customHeight="1" s="2885"/>
    <row r="2" ht="4.35" customHeight="1" s="2885" thickBot="1"/>
    <row r="3" ht="19.9" customHeight="1" s="2885" thickBot="1">
      <c r="C3" s="497" t="inlineStr">
        <is>
          <t>LEASED RENT EXPIRATION SCHEDULE</t>
        </is>
      </c>
      <c r="D3" s="497" t="n"/>
      <c r="E3" s="497" t="n"/>
      <c r="F3" s="497" t="n"/>
      <c r="G3" s="497" t="n"/>
      <c r="H3" s="497" t="n"/>
      <c r="I3" s="497" t="n"/>
      <c r="J3" s="497" t="n"/>
      <c r="K3" s="497" t="n"/>
      <c r="L3" s="497" t="n"/>
      <c r="M3" s="967">
        <f>Global!$G$7</f>
        <v/>
      </c>
      <c r="P3" s="966">
        <f>Global!$G$13</f>
        <v/>
      </c>
    </row>
    <row r="4" ht="20.1" customHeight="1" s="2885" thickBot="1" thickTop="1">
      <c r="F4" s="207" t="n">
        <v>1</v>
      </c>
      <c r="P4" s="3452">
        <f>'Rent Roll-Detailed'!$H$65</f>
        <v/>
      </c>
    </row>
    <row r="5" ht="25.35" customFormat="1" customHeight="1" s="772">
      <c r="C5" s="769" t="n"/>
      <c r="D5" s="769" t="n"/>
      <c r="E5" s="804" t="n"/>
      <c r="F5" s="804" t="n"/>
      <c r="G5" s="804" t="n"/>
      <c r="H5" s="804" t="n"/>
      <c r="I5" s="804" t="inlineStr">
        <is>
          <t>Cumulative</t>
        </is>
      </c>
      <c r="J5" s="3483" t="inlineStr">
        <is>
          <t>Base Rent</t>
        </is>
      </c>
      <c r="K5" s="3483" t="inlineStr">
        <is>
          <t>Proj. Mkt Rent</t>
        </is>
      </c>
      <c r="L5" s="3483" t="inlineStr">
        <is>
          <t>$</t>
        </is>
      </c>
      <c r="M5" s="3483" t="inlineStr">
        <is>
          <t>%</t>
        </is>
      </c>
      <c r="N5" s="806" t="n"/>
      <c r="S5" s="808" t="n"/>
    </row>
    <row r="6" ht="19.15" customFormat="1" customHeight="1" s="772">
      <c r="C6" s="769" t="n"/>
      <c r="D6" s="770" t="inlineStr">
        <is>
          <t>Tenant</t>
        </is>
      </c>
      <c r="E6" s="771" t="inlineStr">
        <is>
          <t xml:space="preserve">Suite </t>
        </is>
      </c>
      <c r="F6" s="771" t="inlineStr">
        <is>
          <t>Expires</t>
        </is>
      </c>
      <c r="G6" s="771" t="inlineStr">
        <is>
          <t>SF</t>
        </is>
      </c>
      <c r="H6" s="771" t="inlineStr">
        <is>
          <t>PRS</t>
        </is>
      </c>
      <c r="I6" s="771" t="inlineStr">
        <is>
          <t>(% of SF)</t>
        </is>
      </c>
      <c r="J6" s="3484" t="inlineStr">
        <is>
          <t>At Expiration</t>
        </is>
      </c>
      <c r="K6" s="3484" t="inlineStr">
        <is>
          <t>At Expiration</t>
        </is>
      </c>
      <c r="L6" s="3484" t="inlineStr">
        <is>
          <t>Variance</t>
        </is>
      </c>
      <c r="M6" s="3484" t="inlineStr">
        <is>
          <t>Variance</t>
        </is>
      </c>
      <c r="N6" s="806" t="n"/>
      <c r="S6" s="808" t="inlineStr">
        <is>
          <t>Hide</t>
        </is>
      </c>
      <c r="T6" s="1058" t="inlineStr">
        <is>
          <t>Years</t>
        </is>
      </c>
      <c r="U6" s="1058" t="inlineStr">
        <is>
          <t>Base Rnt</t>
        </is>
      </c>
      <c r="V6" s="1058" t="inlineStr">
        <is>
          <t>Proj. Mkt Rnt</t>
        </is>
      </c>
      <c r="W6" s="1121" t="inlineStr">
        <is>
          <t>ISODD?</t>
        </is>
      </c>
    </row>
    <row r="7" hidden="1" ht="6" customFormat="1" customHeight="1" s="600">
      <c r="D7" s="819" t="n"/>
      <c r="E7" s="820" t="n"/>
      <c r="F7" s="3476" t="n"/>
      <c r="G7" s="822" t="n"/>
      <c r="H7" s="975" t="n"/>
      <c r="I7" s="975" t="n"/>
      <c r="J7" s="3485" t="n"/>
      <c r="K7" s="3486" t="n"/>
      <c r="L7" s="3485" t="n"/>
      <c r="M7" s="831">
        <f>IFERROR((K7-L7)/L7,"")</f>
        <v/>
      </c>
      <c r="S7" s="790">
        <f>IF(OR(AND(D7="",D8&lt;&gt;""),D7&lt;&gt;"", AND(C7&lt;&gt;"",G7&lt;&gt;0)),0,1)</f>
        <v/>
      </c>
      <c r="T7" s="942">
        <f>IF(C7="",0,LEFT(C7,4))</f>
        <v/>
      </c>
      <c r="U7" s="3487">
        <f t="array" ref="U7">IFERROR(_xlfn.XLOOKUP($T7,LEFT($C$7:$C$69,4),J$7:J$69),0)</f>
        <v/>
      </c>
      <c r="V7" s="3487">
        <f t="array" ref="V7">IFERROR(_xlfn.XLOOKUP($T7,LEFT($C$7:$C$69,4),K$7:K$69),0)</f>
        <v/>
      </c>
      <c r="W7" s="1237">
        <f>ISODD(MAX(COUNTA(D$7:D8)))</f>
        <v/>
      </c>
    </row>
    <row r="8" ht="6" customFormat="1" customHeight="1" s="600">
      <c r="D8" s="819" t="n"/>
      <c r="E8" s="820" t="n"/>
      <c r="F8" s="3476" t="n"/>
      <c r="G8" s="827" t="n"/>
      <c r="H8" s="975" t="n"/>
      <c r="I8" s="975" t="n"/>
      <c r="J8" s="3488" t="n"/>
      <c r="K8" s="3486" t="n"/>
      <c r="L8" s="3486" t="n"/>
      <c r="M8" s="831" t="n"/>
      <c r="S8" s="790">
        <f>IF(OR(AND(D8="",D9&lt;&gt;""),D8&lt;&gt;"", AND(C8&lt;&gt;"",G8&lt;&gt;0)),0,1)</f>
        <v/>
      </c>
      <c r="T8" s="942">
        <f>IF(C8="",0,LEFT(C8,4))</f>
        <v/>
      </c>
      <c r="U8" s="3487">
        <f t="array" ref="U8">IFERROR(_xlfn.XLOOKUP($T8,LEFT($C$7:$C$94,4),J$7:J$94),0)</f>
        <v/>
      </c>
      <c r="V8" s="3487">
        <f t="array" ref="V8">IFERROR(_xlfn.XLOOKUP($T8,LEFT($C$7:$C$94,4),K$7:K$94),0)</f>
        <v/>
      </c>
      <c r="W8" s="1237">
        <f>ISODD(MAX(COUNTA(D$7:D9)))</f>
        <v/>
      </c>
    </row>
    <row r="9" customFormat="1" s="600">
      <c r="C9" s="823" t="n"/>
      <c r="D9" s="833">
        <f>_xlfn.XLOOKUP($E9,'TT Summary'!$D$6:$D$8,'TT Summary'!E$6:E$8)</f>
        <v/>
      </c>
      <c r="E9" s="824">
        <f t="array" ref="E9">IFERROR(_xlfn._xlws.FILTER('TT Summary'!$D$6:$D$8,('TT Summary'!$V$6:$V$8=YEAR('Lease SF Exp Schedule'!I5))),"")</f>
        <v/>
      </c>
      <c r="F9" s="3489">
        <f>_xlfn.XLOOKUP($E9,'TT Summary'!$D$6:$D$8,'TT Summary'!I$6:I$8)</f>
        <v/>
      </c>
      <c r="G9" s="826">
        <f>_xlfn.XLOOKUP($E9,'TT Summary'!$D$6:$D$8,'TT Summary'!F$6:F$8)</f>
        <v/>
      </c>
      <c r="H9" s="829">
        <f>G9/$P$4</f>
        <v/>
      </c>
      <c r="I9" s="829" t="n"/>
      <c r="J9" s="3490">
        <f t="array" ref="J9">_xlfn.XLOOKUP(1,('Rent Roll-Detailed'!$AL$8:$AL$52=$E9)*('Rent Roll-Detailed'!$AM$8:$AM$52=$D9)*('Rent Roll-Detailed'!$O$8:$O$52=$F9),'Rent Roll-Detailed'!$R$8:$R$52)</f>
        <v/>
      </c>
      <c r="K9" s="3490">
        <f t="array" ref="K9">_xlfn.XLOOKUP($E9,'Rent Roll-Detailed'!$AL$8:$AL$52,_xlfn.XLOOKUP(YEAR('Lease SF Exp Schedule'!K$5),'Rent Roll-Detailed'!$AR$6:$BD$6,'Rent Roll-Detailed'!$AR$8:$BD$52))</f>
        <v/>
      </c>
      <c r="L9" s="3491">
        <f>IFERROR(J9-K9,"")</f>
        <v/>
      </c>
      <c r="M9" s="839">
        <f>IFERROR((J9-K9)/K9,"")</f>
        <v/>
      </c>
      <c r="S9" s="790">
        <f>IF(OR(AND(D9="",D10&lt;&gt;""),D9&lt;&gt;"", AND(C9&lt;&gt;"",G9&lt;&gt;0)),0,1)</f>
        <v/>
      </c>
      <c r="T9" s="942">
        <f>IF(C9="",0,LEFT(C9,4))</f>
        <v/>
      </c>
      <c r="U9" s="3487">
        <f t="array" ref="U9">IFERROR(_xlfn.XLOOKUP($T9,LEFT($C$7:$C$94,4),J$7:J$94),0)</f>
        <v/>
      </c>
      <c r="V9" s="3487">
        <f t="array" ref="V9">IFERROR(_xlfn.XLOOKUP($T9,LEFT($C$7:$C$94,4),K$7:K$94),0)</f>
        <v/>
      </c>
      <c r="W9" s="1237">
        <f>ISODD(MAX(COUNTA(D$7:D10)))</f>
        <v/>
      </c>
      <c r="Y9" s="849">
        <f t="array" ref="Y9">IFERROR(_xlfn._xlws.FILTER('TT Summary'!$D$6:$D$8,('TT Summary'!$V$6:$V$8=YEAR('Lease SF Exp Schedule'!I5))+('TT Summary'!$V$6:$V$8="MTM")),"")</f>
        <v/>
      </c>
    </row>
    <row r="10" customFormat="1" s="600">
      <c r="C10" s="1604" t="n"/>
      <c r="D10" s="1605">
        <f>_xlfn.XLOOKUP($E10,'TT Summary'!$D$6:$D$8,'TT Summary'!E$6:E$8)</f>
        <v/>
      </c>
      <c r="E10" s="1606" t="n"/>
      <c r="F10" s="3492">
        <f>_xlfn.XLOOKUP($E10,'TT Summary'!$D$6:$D$8,'TT Summary'!I$6:I$8)</f>
        <v/>
      </c>
      <c r="G10" s="1608">
        <f>_xlfn.XLOOKUP($E10,'TT Summary'!$D$6:$D$8,'TT Summary'!F$6:F$8)</f>
        <v/>
      </c>
      <c r="H10" s="1609">
        <f>G10/$P$4</f>
        <v/>
      </c>
      <c r="I10" s="1609" t="n"/>
      <c r="J10" s="3493">
        <f t="array" ref="J10">_xlfn.XLOOKUP(1,('Rent Roll-Detailed'!$AL$8:$AL$52=$E10)*('Rent Roll-Detailed'!$AM$8:$AM$52=$D10)*('Rent Roll-Detailed'!$O$8:$O$52=$F10),'Rent Roll-Detailed'!$R$8:$R$52)</f>
        <v/>
      </c>
      <c r="K10" s="3493">
        <f t="array" ref="K10">_xlfn.XLOOKUP($E10,'Rent Roll-Detailed'!$AL$8:$AL$52,_xlfn.XLOOKUP(YEAR('Lease SF Exp Schedule'!K$5),'Rent Roll-Detailed'!$AR$6:$BD$6,'Rent Roll-Detailed'!$AR$8:$BD$52))</f>
        <v/>
      </c>
      <c r="L10" s="3494">
        <f>IFERROR(J10-K10,"")</f>
        <v/>
      </c>
      <c r="M10" s="1612">
        <f>IFERROR((J10-K10)/K10,"")</f>
        <v/>
      </c>
      <c r="S10" s="790">
        <f>IF(OR(AND(D10="",D11&lt;&gt;""),D10&lt;&gt;"", AND(C10&lt;&gt;"",G10&lt;&gt;0)),0,1)</f>
        <v/>
      </c>
      <c r="T10" s="942">
        <f>IF(C10="",0,LEFT(C10,4))</f>
        <v/>
      </c>
      <c r="U10" s="3487">
        <f t="array" ref="U10">IFERROR(_xlfn.XLOOKUP($T10,LEFT($C$7:$C$94,4),J$7:J$94),0)</f>
        <v/>
      </c>
      <c r="V10" s="3487">
        <f t="array" ref="V10">IFERROR(_xlfn.XLOOKUP($T10,LEFT($C$7:$C$94,4),K$7:K$94),0)</f>
        <v/>
      </c>
      <c r="W10" s="1237">
        <f>ISODD(MAX(COUNTA(D$7:D11)))</f>
        <v/>
      </c>
    </row>
    <row r="11" customFormat="1" s="600">
      <c r="C11" s="823" t="n"/>
      <c r="D11" s="833">
        <f>_xlfn.XLOOKUP($E11,'TT Summary'!$D$6:$D$8,'TT Summary'!E$6:E$8)</f>
        <v/>
      </c>
      <c r="E11" s="824" t="n"/>
      <c r="F11" s="3489">
        <f>_xlfn.XLOOKUP($E11,'TT Summary'!$D$6:$D$8,'TT Summary'!I$6:I$8)</f>
        <v/>
      </c>
      <c r="G11" s="826">
        <f>_xlfn.XLOOKUP($E11,'TT Summary'!$D$6:$D$8,'TT Summary'!F$6:F$8)</f>
        <v/>
      </c>
      <c r="H11" s="829">
        <f>G11/$P$4</f>
        <v/>
      </c>
      <c r="I11" s="829" t="n"/>
      <c r="J11" s="3490">
        <f t="array" ref="J11">_xlfn.XLOOKUP(1,('Rent Roll-Detailed'!$AL$8:$AL$52=$E11)*('Rent Roll-Detailed'!$AM$8:$AM$52=$D11)*('Rent Roll-Detailed'!$O$8:$O$52=$F11),'Rent Roll-Detailed'!$R$8:$R$52)</f>
        <v/>
      </c>
      <c r="K11" s="3490">
        <f t="array" ref="K11">_xlfn.XLOOKUP($E11,'Rent Roll-Detailed'!$AL$8:$AL$52,_xlfn.XLOOKUP(YEAR('Lease SF Exp Schedule'!K$5),'Rent Roll-Detailed'!$AR$6:$BD$6,'Rent Roll-Detailed'!$AR$8:$BD$52))</f>
        <v/>
      </c>
      <c r="L11" s="3491">
        <f>IFERROR(J11-K11,"")</f>
        <v/>
      </c>
      <c r="M11" s="839">
        <f>IFERROR((J11-K11)/K11,"")</f>
        <v/>
      </c>
      <c r="S11" s="790">
        <f>IF(OR(AND(D11="",D12&lt;&gt;""),D11&lt;&gt;"", AND(C11&lt;&gt;"",G11&lt;&gt;0)),0,1)</f>
        <v/>
      </c>
      <c r="T11" s="942">
        <f>IF(C11="",0,LEFT(C11,4))</f>
        <v/>
      </c>
      <c r="U11" s="3487">
        <f t="array" ref="U11">IFERROR(_xlfn.XLOOKUP($T11,LEFT($C$7:$C$94,4),J$7:J$94),0)</f>
        <v/>
      </c>
      <c r="V11" s="3487">
        <f t="array" ref="V11">IFERROR(_xlfn.XLOOKUP($T11,LEFT($C$7:$C$94,4),K$7:K$94),0)</f>
        <v/>
      </c>
      <c r="W11" s="1237">
        <f>ISODD(MAX(COUNTA(D$7:D12)))</f>
        <v/>
      </c>
    </row>
    <row r="12" customFormat="1" s="600">
      <c r="C12" s="1604" t="n"/>
      <c r="D12" s="1605">
        <f>_xlfn.XLOOKUP($E12,'TT Summary'!$D$6:$D$8,'TT Summary'!E$6:E$8)</f>
        <v/>
      </c>
      <c r="E12" s="1606" t="n"/>
      <c r="F12" s="3492">
        <f>_xlfn.XLOOKUP($E12,'TT Summary'!$D$6:$D$8,'TT Summary'!I$6:I$8)</f>
        <v/>
      </c>
      <c r="G12" s="1608">
        <f>_xlfn.XLOOKUP($E12,'TT Summary'!$D$6:$D$8,'TT Summary'!F$6:F$8)</f>
        <v/>
      </c>
      <c r="H12" s="1609">
        <f>G12/$P$4</f>
        <v/>
      </c>
      <c r="I12" s="1609" t="n"/>
      <c r="J12" s="3493">
        <f t="array" ref="J12">_xlfn.XLOOKUP(1,('Rent Roll-Detailed'!$AL$8:$AL$52=$E12)*('Rent Roll-Detailed'!$AM$8:$AM$52=$D12)*('Rent Roll-Detailed'!$O$8:$O$52=$F12),'Rent Roll-Detailed'!$R$8:$R$52)</f>
        <v/>
      </c>
      <c r="K12" s="3493">
        <f t="array" ref="K12">_xlfn.XLOOKUP($E12,'Rent Roll-Detailed'!$AL$8:$AL$52,_xlfn.XLOOKUP(YEAR('Lease SF Exp Schedule'!K$5),'Rent Roll-Detailed'!$AR$6:$BD$6,'Rent Roll-Detailed'!$AR$8:$BD$52))</f>
        <v/>
      </c>
      <c r="L12" s="3494">
        <f>IFERROR(J12-K12,"")</f>
        <v/>
      </c>
      <c r="M12" s="1612">
        <f>IFERROR((J12-K12)/K12,"")</f>
        <v/>
      </c>
      <c r="S12" s="790">
        <f>IF(OR(AND(D12="",D13&lt;&gt;""),D12&lt;&gt;"", AND(C12&lt;&gt;"",G12&lt;&gt;0)),0,1)</f>
        <v/>
      </c>
      <c r="T12" s="942">
        <f>IF(C12="",0,LEFT(C12,4))</f>
        <v/>
      </c>
      <c r="U12" s="3487">
        <f t="array" ref="U12">IFERROR(_xlfn.XLOOKUP($T12,LEFT($C$7:$C$94,4),J$7:J$94),0)</f>
        <v/>
      </c>
      <c r="V12" s="3487">
        <f t="array" ref="V12">IFERROR(_xlfn.XLOOKUP($T12,LEFT($C$7:$C$94,4),K$7:K$94),0)</f>
        <v/>
      </c>
      <c r="W12" s="1237">
        <f>ISODD(MAX(COUNTA(D$7:D13)))</f>
        <v/>
      </c>
    </row>
    <row r="13" customFormat="1" s="600">
      <c r="C13" s="823" t="n"/>
      <c r="D13" s="833">
        <f>_xlfn.XLOOKUP($E13,'TT Summary'!$D$6:$D$8,'TT Summary'!E$6:E$8)</f>
        <v/>
      </c>
      <c r="E13" s="824" t="n"/>
      <c r="F13" s="3489">
        <f>_xlfn.XLOOKUP($E13,'TT Summary'!$D$6:$D$8,'TT Summary'!I$6:I$8)</f>
        <v/>
      </c>
      <c r="G13" s="826">
        <f>_xlfn.XLOOKUP($E13,'TT Summary'!$D$6:$D$8,'TT Summary'!F$6:F$8)</f>
        <v/>
      </c>
      <c r="H13" s="829">
        <f>G13/$P$4</f>
        <v/>
      </c>
      <c r="I13" s="829" t="n"/>
      <c r="J13" s="3490">
        <f t="array" ref="J13">_xlfn.XLOOKUP(1,('Rent Roll-Detailed'!$AL$8:$AL$52=$E13)*('Rent Roll-Detailed'!$AM$8:$AM$52=$D13)*('Rent Roll-Detailed'!$O$8:$O$52=$F13),'Rent Roll-Detailed'!$R$8:$R$52)</f>
        <v/>
      </c>
      <c r="K13" s="3490">
        <f t="array" ref="K13">_xlfn.XLOOKUP($E13,'Rent Roll-Detailed'!$AL$8:$AL$52,_xlfn.XLOOKUP(YEAR('Lease SF Exp Schedule'!K$5),'Rent Roll-Detailed'!$AR$6:$BD$6,'Rent Roll-Detailed'!$AR$8:$BD$52))</f>
        <v/>
      </c>
      <c r="L13" s="3491">
        <f>IFERROR(J13-K13,"")</f>
        <v/>
      </c>
      <c r="M13" s="839">
        <f>IFERROR((J13-K13)/K13,"")</f>
        <v/>
      </c>
      <c r="S13" s="790">
        <f>IF(OR(AND(D13="",D14&lt;&gt;""),D13&lt;&gt;"", AND(C13&lt;&gt;"",G13&lt;&gt;0)),0,1)</f>
        <v/>
      </c>
      <c r="T13" s="942">
        <f>IF(C13="",0,LEFT(C13,4))</f>
        <v/>
      </c>
      <c r="U13" s="3487">
        <f t="array" ref="U13">IFERROR(_xlfn.XLOOKUP($T13,LEFT($C$7:$C$94,4),J$7:J$94),0)</f>
        <v/>
      </c>
      <c r="V13" s="3487">
        <f t="array" ref="V13">IFERROR(_xlfn.XLOOKUP($T13,LEFT($C$7:$C$94,4),K$7:K$94),0)</f>
        <v/>
      </c>
      <c r="W13" s="1237">
        <f>ISODD(MAX(COUNTA(D$7:D14)))</f>
        <v/>
      </c>
    </row>
    <row r="14" customFormat="1" s="600">
      <c r="D14" s="1605">
        <f>_xlfn.XLOOKUP($E14,'TT Summary'!$D$6:$D$8,'TT Summary'!E$6:E$8)</f>
        <v/>
      </c>
      <c r="E14" s="1606" t="n"/>
      <c r="F14" s="3492">
        <f>_xlfn.XLOOKUP($E14,'TT Summary'!$D$6:$D$8,'TT Summary'!I$6:I$8)</f>
        <v/>
      </c>
      <c r="G14" s="1608">
        <f>_xlfn.XLOOKUP($E14,'TT Summary'!$D$6:$D$8,'TT Summary'!F$6:F$8)</f>
        <v/>
      </c>
      <c r="H14" s="1609">
        <f>G14/$P$4</f>
        <v/>
      </c>
      <c r="I14" s="1609" t="n"/>
      <c r="J14" s="3493">
        <f t="array" ref="J14">_xlfn.XLOOKUP(1,('Rent Roll-Detailed'!$AL$8:$AL$52=$E14)*('Rent Roll-Detailed'!$AM$8:$AM$52=$D14)*('Rent Roll-Detailed'!$O$8:$O$52=$F14),'Rent Roll-Detailed'!$R$8:$R$52)</f>
        <v/>
      </c>
      <c r="K14" s="3493">
        <f t="array" ref="K14">_xlfn.XLOOKUP($E14,'Rent Roll-Detailed'!$AL$8:$AL$52,_xlfn.XLOOKUP(YEAR('Lease SF Exp Schedule'!K$5),'Rent Roll-Detailed'!$AR$6:$BD$6,'Rent Roll-Detailed'!$AR$8:$BD$52))</f>
        <v/>
      </c>
      <c r="L14" s="3494">
        <f>IFERROR(J14-K14,"")</f>
        <v/>
      </c>
      <c r="M14" s="1612">
        <f>IFERROR((J14-K14)/K14,"")</f>
        <v/>
      </c>
      <c r="S14" s="790">
        <f>IF(OR(AND(D14="",D15&lt;&gt;""),D14&lt;&gt;"", AND(C14&lt;&gt;"",G14&lt;&gt;0)),0,1)</f>
        <v/>
      </c>
      <c r="T14" s="942">
        <f>IF(C14="",0,LEFT(C14,4))</f>
        <v/>
      </c>
      <c r="U14" s="3487">
        <f t="array" ref="U14">IFERROR(_xlfn.XLOOKUP($T14,LEFT($C$7:$C$94,4),J$7:J$94),0)</f>
        <v/>
      </c>
      <c r="V14" s="3487">
        <f t="array" ref="V14">IFERROR(_xlfn.XLOOKUP($T14,LEFT($C$7:$C$94,4),K$7:K$94),0)</f>
        <v/>
      </c>
      <c r="W14" s="1237">
        <f>ISODD(MAX(COUNTA(D$7:D15)))</f>
        <v/>
      </c>
    </row>
    <row r="15" customFormat="1" s="600">
      <c r="C15" s="823" t="n"/>
      <c r="D15" s="833">
        <f>_xlfn.XLOOKUP($E15,'TT Summary'!$D$6:$D$8,'TT Summary'!E$6:E$8)</f>
        <v/>
      </c>
      <c r="E15" s="824" t="n"/>
      <c r="F15" s="3489">
        <f>_xlfn.XLOOKUP($E15,'TT Summary'!$D$6:$D$8,'TT Summary'!I$6:I$8)</f>
        <v/>
      </c>
      <c r="G15" s="826">
        <f>_xlfn.XLOOKUP($E15,'TT Summary'!$D$6:$D$8,'TT Summary'!F$6:F$8)</f>
        <v/>
      </c>
      <c r="H15" s="829">
        <f>G15/$P$4</f>
        <v/>
      </c>
      <c r="I15" s="829" t="n"/>
      <c r="J15" s="3490">
        <f t="array" ref="J15">_xlfn.XLOOKUP(1,('Rent Roll-Detailed'!$AL$8:$AL$52=$E15)*('Rent Roll-Detailed'!$AM$8:$AM$52=$D15)*('Rent Roll-Detailed'!$O$8:$O$52=$F15),'Rent Roll-Detailed'!$R$8:$R$52)</f>
        <v/>
      </c>
      <c r="K15" s="3490">
        <f t="array" ref="K15">_xlfn.XLOOKUP($E15,'Rent Roll-Detailed'!$AL$8:$AL$52,_xlfn.XLOOKUP(YEAR('Lease SF Exp Schedule'!K$5),'Rent Roll-Detailed'!$AR$6:$BD$6,'Rent Roll-Detailed'!$AR$8:$BD$52))</f>
        <v/>
      </c>
      <c r="L15" s="3491">
        <f>IFERROR(J15-K15,"")</f>
        <v/>
      </c>
      <c r="M15" s="839">
        <f>IFERROR((J15-K15)/K15,"")</f>
        <v/>
      </c>
      <c r="S15" s="790">
        <f>IF(OR(AND(D15="",D16&lt;&gt;""),D15&lt;&gt;"", AND(C15&lt;&gt;"",G15&lt;&gt;0)),0,1)</f>
        <v/>
      </c>
      <c r="T15" s="942">
        <f>IF(C15="",0,LEFT(C15,4))</f>
        <v/>
      </c>
      <c r="U15" s="3487">
        <f t="array" ref="U15">IFERROR(_xlfn.XLOOKUP($T15,LEFT($C$7:$C$94,4),J$7:J$94),0)</f>
        <v/>
      </c>
      <c r="V15" s="3487">
        <f t="array" ref="V15">IFERROR(_xlfn.XLOOKUP($T15,LEFT($C$7:$C$94,4),K$7:K$94),0)</f>
        <v/>
      </c>
      <c r="W15" s="1237">
        <f>ISODD(MAX(COUNTA(D$7:D16)))</f>
        <v/>
      </c>
    </row>
    <row r="16" customFormat="1" s="600">
      <c r="D16" s="1605">
        <f>_xlfn.XLOOKUP($E16,'TT Summary'!$D$6:$D$8,'TT Summary'!E$6:E$8)</f>
        <v/>
      </c>
      <c r="E16" s="1606" t="n"/>
      <c r="F16" s="3492">
        <f>_xlfn.XLOOKUP($E16,'TT Summary'!$D$6:$D$8,'TT Summary'!I$6:I$8)</f>
        <v/>
      </c>
      <c r="G16" s="1608">
        <f>_xlfn.XLOOKUP($E16,'TT Summary'!$D$6:$D$8,'TT Summary'!F$6:F$8)</f>
        <v/>
      </c>
      <c r="H16" s="1609">
        <f>G16/$P$4</f>
        <v/>
      </c>
      <c r="I16" s="1609" t="n"/>
      <c r="J16" s="3493">
        <f t="array" ref="J16">_xlfn.XLOOKUP(1,('Rent Roll-Detailed'!$AL$8:$AL$52=$E16)*('Rent Roll-Detailed'!$AM$8:$AM$52=$D16)*('Rent Roll-Detailed'!$O$8:$O$52=$F16),'Rent Roll-Detailed'!$R$8:$R$52)</f>
        <v/>
      </c>
      <c r="K16" s="3493">
        <f t="array" ref="K16">_xlfn.XLOOKUP($E16,'Rent Roll-Detailed'!$AL$8:$AL$52,_xlfn.XLOOKUP(YEAR('Lease SF Exp Schedule'!K$5),'Rent Roll-Detailed'!$AR$6:$BD$6,'Rent Roll-Detailed'!$AR$8:$BD$52))</f>
        <v/>
      </c>
      <c r="L16" s="3494">
        <f>IFERROR(J16-K16,"")</f>
        <v/>
      </c>
      <c r="M16" s="1612">
        <f>IFERROR((J16-K16)/K16,"")</f>
        <v/>
      </c>
      <c r="S16" s="790">
        <f>IF(OR(AND(D16="",D17&lt;&gt;""),D16&lt;&gt;"", AND(C16&lt;&gt;"",G16&lt;&gt;0)),0,1)</f>
        <v/>
      </c>
      <c r="T16" s="942">
        <f>IF(C16="",0,LEFT(C16,4))</f>
        <v/>
      </c>
      <c r="U16" s="3487">
        <f t="array" ref="U16">IFERROR(_xlfn.XLOOKUP($T16,LEFT($C$7:$C$94,4),J$7:J$94),0)</f>
        <v/>
      </c>
      <c r="V16" s="3487">
        <f t="array" ref="V16">IFERROR(_xlfn.XLOOKUP($T16,LEFT($C$7:$C$94,4),K$7:K$94),0)</f>
        <v/>
      </c>
      <c r="W16" s="1237">
        <f>ISODD(MAX(COUNTA(D$7:D17)))</f>
        <v/>
      </c>
    </row>
    <row r="17" customFormat="1" s="600">
      <c r="C17" s="823" t="n"/>
      <c r="D17" s="833">
        <f>_xlfn.XLOOKUP($E17,'TT Summary'!$D$6:$D$8,'TT Summary'!E$6:E$8)</f>
        <v/>
      </c>
      <c r="E17" s="824" t="n"/>
      <c r="F17" s="3489">
        <f>_xlfn.XLOOKUP($E17,'TT Summary'!$D$6:$D$8,'TT Summary'!I$6:I$8)</f>
        <v/>
      </c>
      <c r="G17" s="826">
        <f>_xlfn.XLOOKUP($E17,'TT Summary'!$D$6:$D$8,'TT Summary'!F$6:F$8)</f>
        <v/>
      </c>
      <c r="H17" s="829">
        <f>G17/$P$4</f>
        <v/>
      </c>
      <c r="I17" s="829" t="n"/>
      <c r="J17" s="3490">
        <f t="array" ref="J17">_xlfn.XLOOKUP(1,('Rent Roll-Detailed'!$AL$8:$AL$52=$E17)*('Rent Roll-Detailed'!$AM$8:$AM$52=$D17)*('Rent Roll-Detailed'!$O$8:$O$52=$F17),'Rent Roll-Detailed'!$R$8:$R$52)</f>
        <v/>
      </c>
      <c r="K17" s="3490">
        <f t="array" ref="K17">_xlfn.XLOOKUP($E17,'Rent Roll-Detailed'!$AL$8:$AL$52,_xlfn.XLOOKUP(YEAR('Lease SF Exp Schedule'!K$5),'Rent Roll-Detailed'!$AR$6:$BD$6,'Rent Roll-Detailed'!$AR$8:$BD$52))</f>
        <v/>
      </c>
      <c r="L17" s="3491">
        <f>IFERROR(J17-K17,"")</f>
        <v/>
      </c>
      <c r="M17" s="839">
        <f>IFERROR((J17-K17)/K17,"")</f>
        <v/>
      </c>
      <c r="S17" s="790">
        <f>IF(OR(AND(D17="",#REF!&lt;&gt;""),D17&lt;&gt;"", AND(C17&lt;&gt;"",G17&lt;&gt;0)),0,1)</f>
        <v/>
      </c>
      <c r="T17" s="942">
        <f>IF(C17="",0,LEFT(C17,4))</f>
        <v/>
      </c>
      <c r="U17" s="3487">
        <f t="array" ref="U17">IFERROR(_xlfn.XLOOKUP($T17,LEFT($C$7:$C$94,4),J$7:J$94),0)</f>
        <v/>
      </c>
      <c r="V17" s="3487">
        <f t="array" ref="V17">IFERROR(_xlfn.XLOOKUP($T17,LEFT($C$7:$C$94,4),K$7:K$94),0)</f>
        <v/>
      </c>
      <c r="W17" s="1237">
        <f>ISODD(MAX(COUNTA(D$7:D17)))</f>
        <v/>
      </c>
    </row>
    <row r="18" hidden="1" customFormat="1" s="600">
      <c r="C18" s="823" t="n"/>
      <c r="D18" s="833" t="n"/>
      <c r="E18" s="824" t="n"/>
      <c r="F18" s="3489" t="n"/>
      <c r="G18" s="826" t="n"/>
      <c r="H18" s="829" t="n"/>
      <c r="I18" s="829" t="n"/>
      <c r="J18" s="3490" t="n"/>
      <c r="K18" s="3490" t="n"/>
      <c r="L18" s="3491" t="n"/>
      <c r="M18" s="839" t="n"/>
      <c r="S18" s="790">
        <f>IF(OR(AND(D18="",D19&lt;&gt;""),D18&lt;&gt;"", AND(C18&lt;&gt;"",G18&lt;&gt;0)),0,1)</f>
        <v/>
      </c>
      <c r="T18" s="942">
        <f>IF(C18="",0,LEFT(C18,4))</f>
        <v/>
      </c>
      <c r="U18" s="3487">
        <f t="array" ref="U18">IFERROR(_xlfn.XLOOKUP($T18,LEFT($C$7:$C$94,4),J$7:J$94),0)</f>
        <v/>
      </c>
      <c r="V18" s="3487">
        <f t="array" ref="V18">IFERROR(_xlfn.XLOOKUP($T18,LEFT($C$7:$C$94,4),K$7:K$94),0)</f>
        <v/>
      </c>
      <c r="W18" s="1237">
        <f>ISODD(MAX(COUNTA(D$7:D19)))</f>
        <v/>
      </c>
    </row>
    <row r="19" hidden="1" customFormat="1" s="600">
      <c r="D19" s="1605" t="n"/>
      <c r="E19" s="1606" t="n"/>
      <c r="F19" s="3492" t="n"/>
      <c r="G19" s="1608" t="n"/>
      <c r="H19" s="1609" t="n"/>
      <c r="I19" s="1609" t="n"/>
      <c r="J19" s="3493" t="n"/>
      <c r="K19" s="3493" t="n"/>
      <c r="L19" s="3494" t="n"/>
      <c r="M19" s="1612" t="n"/>
      <c r="S19" s="790">
        <f>IF(OR(AND(D19="",D20&lt;&gt;""),D19&lt;&gt;"", AND(C19&lt;&gt;"",G19&lt;&gt;0)),0,1)</f>
        <v/>
      </c>
      <c r="T19" s="942">
        <f>IF(C19="",0,LEFT(C19,4))</f>
        <v/>
      </c>
      <c r="U19" s="3487">
        <f t="array" ref="U19">IFERROR(_xlfn.XLOOKUP($T19,LEFT($C$7:$C$94,4),J$7:J$94),0)</f>
        <v/>
      </c>
      <c r="V19" s="3487">
        <f t="array" ref="V19">IFERROR(_xlfn.XLOOKUP($T19,LEFT($C$7:$C$94,4),K$7:K$94),0)</f>
        <v/>
      </c>
      <c r="W19" s="1237">
        <f>ISODD(MAX(COUNTA(D$7:D20)))</f>
        <v/>
      </c>
    </row>
    <row r="20" hidden="1" customFormat="1" s="600">
      <c r="C20" s="823" t="n"/>
      <c r="D20" s="833" t="n"/>
      <c r="E20" s="824" t="n"/>
      <c r="F20" s="3489" t="n"/>
      <c r="G20" s="826" t="n"/>
      <c r="H20" s="829" t="n"/>
      <c r="I20" s="829" t="n"/>
      <c r="J20" s="3490" t="n"/>
      <c r="K20" s="3490" t="n"/>
      <c r="L20" s="3491" t="n"/>
      <c r="M20" s="839" t="n"/>
      <c r="S20" s="790">
        <f>IF(OR(AND(D20="",D21&lt;&gt;""),D20&lt;&gt;"", AND(C20&lt;&gt;"",G20&lt;&gt;0)),0,1)</f>
        <v/>
      </c>
      <c r="T20" s="942">
        <f>IF(C20="",0,LEFT(C20,4))</f>
        <v/>
      </c>
      <c r="U20" s="3487">
        <f t="array" ref="U20">IFERROR(_xlfn.XLOOKUP($T20,LEFT($C$7:$C$94,4),J$7:J$94),0)</f>
        <v/>
      </c>
      <c r="V20" s="3487">
        <f t="array" ref="V20">IFERROR(_xlfn.XLOOKUP($T20,LEFT($C$7:$C$94,4),K$7:K$94),0)</f>
        <v/>
      </c>
      <c r="W20" s="1237">
        <f>ISODD(MAX(COUNTA(D$7:D21)))</f>
        <v/>
      </c>
    </row>
    <row r="21" hidden="1" customFormat="1" s="600">
      <c r="D21" s="1605" t="n"/>
      <c r="E21" s="1606" t="n"/>
      <c r="F21" s="3492" t="n"/>
      <c r="G21" s="1608" t="n"/>
      <c r="H21" s="1609" t="n"/>
      <c r="I21" s="1609" t="n"/>
      <c r="J21" s="3493" t="n"/>
      <c r="K21" s="3493" t="n"/>
      <c r="L21" s="3494" t="n"/>
      <c r="M21" s="1612" t="n"/>
      <c r="S21" s="790">
        <f>IF(OR(AND(D21="",D22&lt;&gt;""),D21&lt;&gt;"", AND(C21&lt;&gt;"",G21&lt;&gt;0)),0,1)</f>
        <v/>
      </c>
      <c r="T21" s="942">
        <f>IF(C21="",0,LEFT(C21,4))</f>
        <v/>
      </c>
      <c r="U21" s="3487">
        <f t="array" ref="U21">IFERROR(_xlfn.XLOOKUP($T21,LEFT($C$7:$C$94,4),J$7:J$94),0)</f>
        <v/>
      </c>
      <c r="V21" s="3487">
        <f t="array" ref="V21">IFERROR(_xlfn.XLOOKUP($T21,LEFT($C$7:$C$94,4),K$7:K$94),0)</f>
        <v/>
      </c>
      <c r="W21" s="1237">
        <f>ISODD(MAX(COUNTA(D$7:D22)))</f>
        <v/>
      </c>
    </row>
    <row r="22" hidden="1" customFormat="1" s="600">
      <c r="C22" s="823" t="n"/>
      <c r="D22" s="833" t="n"/>
      <c r="E22" s="824" t="n"/>
      <c r="F22" s="3489" t="n"/>
      <c r="G22" s="826" t="n"/>
      <c r="H22" s="829" t="n"/>
      <c r="I22" s="829" t="n"/>
      <c r="J22" s="3490" t="n"/>
      <c r="K22" s="3490" t="n"/>
      <c r="L22" s="3491" t="n"/>
      <c r="M22" s="839" t="n"/>
      <c r="S22" s="790">
        <f>IF(OR(AND(D22="",D23&lt;&gt;""),D22&lt;&gt;"", AND(C22&lt;&gt;"",G22&lt;&gt;0)),0,1)</f>
        <v/>
      </c>
      <c r="T22" s="942">
        <f>IF(C22="",0,LEFT(C22,4))</f>
        <v/>
      </c>
      <c r="U22" s="3487">
        <f t="array" ref="U22">IFERROR(_xlfn.XLOOKUP($T22,LEFT($C$7:$C$94,4),J$7:J$94),0)</f>
        <v/>
      </c>
      <c r="V22" s="3487">
        <f t="array" ref="V22">IFERROR(_xlfn.XLOOKUP($T22,LEFT($C$7:$C$94,4),K$7:K$94),0)</f>
        <v/>
      </c>
      <c r="W22" s="1237">
        <f>ISODD(MAX(COUNTA(D$7:D23)))</f>
        <v/>
      </c>
    </row>
    <row r="23" hidden="1" customFormat="1" s="600">
      <c r="D23" s="1605" t="n"/>
      <c r="E23" s="1606" t="n"/>
      <c r="F23" s="3492" t="n"/>
      <c r="G23" s="1608" t="n"/>
      <c r="H23" s="1609" t="n"/>
      <c r="I23" s="1609" t="n"/>
      <c r="J23" s="3493" t="n"/>
      <c r="K23" s="3493" t="n"/>
      <c r="L23" s="3494" t="n"/>
      <c r="M23" s="1612" t="n"/>
      <c r="S23" s="790">
        <f>IF(OR(AND(D23="",D24&lt;&gt;""),D23&lt;&gt;"", AND(C23&lt;&gt;"",G23&lt;&gt;0)),0,1)</f>
        <v/>
      </c>
      <c r="T23" s="942">
        <f>IF(C23="",0,LEFT(C23,4))</f>
        <v/>
      </c>
      <c r="U23" s="3487">
        <f t="array" ref="U23">IFERROR(_xlfn.XLOOKUP($T23,LEFT($C$7:$C$94,4),J$7:J$94),0)</f>
        <v/>
      </c>
      <c r="V23" s="3487">
        <f t="array" ref="V23">IFERROR(_xlfn.XLOOKUP($T23,LEFT($C$7:$C$94,4),K$7:K$94),0)</f>
        <v/>
      </c>
      <c r="W23" s="1237">
        <f>ISODD(MAX(COUNTA(D$7:D24)))</f>
        <v/>
      </c>
    </row>
    <row r="24" hidden="1" customFormat="1" s="600">
      <c r="C24" s="823" t="n"/>
      <c r="D24" s="833" t="n"/>
      <c r="E24" s="824" t="n"/>
      <c r="F24" s="3489" t="n"/>
      <c r="G24" s="826" t="n"/>
      <c r="H24" s="829" t="n"/>
      <c r="I24" s="829" t="n"/>
      <c r="J24" s="3495" t="n"/>
      <c r="K24" s="3495" t="n"/>
      <c r="L24" s="3496" t="n"/>
      <c r="M24" s="839" t="n"/>
      <c r="S24" s="790">
        <f>IF(OR(AND(D24="",D25&lt;&gt;""),D24&lt;&gt;"", AND(C24&lt;&gt;"",G24&lt;&gt;0)),0,1)</f>
        <v/>
      </c>
      <c r="T24" s="942">
        <f>IF(C24="",0,LEFT(C24,4))</f>
        <v/>
      </c>
      <c r="U24" s="3487">
        <f t="array" ref="U24">IFERROR(_xlfn.XLOOKUP($T24,LEFT($C$7:$C$69,4),J$7:J$69),0)</f>
        <v/>
      </c>
      <c r="V24" s="3487">
        <f t="array" ref="V24">IFERROR(_xlfn.XLOOKUP($T24,LEFT($C$7:$C$69,4),K$7:K$69),0)</f>
        <v/>
      </c>
      <c r="W24" s="1237">
        <f>ISODD(MAX(COUNTA(D$7:D25)))</f>
        <v/>
      </c>
    </row>
    <row r="25" customFormat="1" s="788">
      <c r="C25" s="3497">
        <f>TEXT('Lease SF Exp Schedule'!I5,"yyyy")&amp;" Totals"</f>
        <v/>
      </c>
      <c r="D25" s="813" t="n"/>
      <c r="E25" s="813" t="n"/>
      <c r="F25" s="814" t="n"/>
      <c r="G25" s="818">
        <f>SUM(G9:G24)</f>
        <v/>
      </c>
      <c r="H25" s="1143">
        <f>G25/$P$4</f>
        <v/>
      </c>
      <c r="I25" s="1143">
        <f>H25</f>
        <v/>
      </c>
      <c r="J25" s="3498">
        <f>IFERROR(SUMPRODUCT(J9:J24,G9:G24)/G25,"")</f>
        <v/>
      </c>
      <c r="K25" s="3498">
        <f>IFERROR(SUMPRODUCT(K9:K24,H9:H24)/H25,"")</f>
        <v/>
      </c>
      <c r="L25" s="3498">
        <f>IFERROR(J25-K25,"")</f>
        <v/>
      </c>
      <c r="M25" s="1143">
        <f>IFERROR((J25-K25)/K25,"")</f>
        <v/>
      </c>
      <c r="S25" s="790">
        <f>IF(OR(AND(D25="",D26&lt;&gt;""),D25&lt;&gt;"", AND(C25&lt;&gt;"",G25&lt;&gt;0)),0,1)</f>
        <v/>
      </c>
      <c r="T25" s="942">
        <f>IF(C25="",0,LEFT(C25,4))</f>
        <v/>
      </c>
      <c r="U25" s="3487">
        <f t="array" ref="U25">IFERROR(_xlfn.XLOOKUP($T25,LEFT($C$7:$C$94,4),J$7:J$94),0)</f>
        <v/>
      </c>
      <c r="V25" s="3487">
        <f t="array" ref="V25">IFERROR(_xlfn.XLOOKUP($T25,LEFT($C$7:$C$94,4),K$7:K$94),0)</f>
        <v/>
      </c>
      <c r="W25" s="1237">
        <f>ISODD(MAX(COUNTA(D$7:D26)))</f>
        <v/>
      </c>
    </row>
    <row r="26" customFormat="1" s="600">
      <c r="C26" s="823" t="n"/>
      <c r="D26" s="833">
        <f>_xlfn.XLOOKUP($E26,'TT Summary'!$D$6:$D$8,'TT Summary'!E$6:E$8)</f>
        <v/>
      </c>
      <c r="E26" s="824">
        <f t="array" ref="E26">IFERROR(_xlfn._xlws.FILTER('TT Summary'!$D$6:$D$8,'TT Summary'!$V$6:$V$8=YEAR('Lease SF Exp Schedule'!J5)),"")</f>
        <v/>
      </c>
      <c r="F26" s="3489">
        <f>_xlfn.XLOOKUP($E26,'TT Summary'!$D$6:$D$8,'TT Summary'!I$6:I$8)</f>
        <v/>
      </c>
      <c r="G26" s="826">
        <f>_xlfn.XLOOKUP($E26,'TT Summary'!$D$6:$D$8,'TT Summary'!F$6:F$8)</f>
        <v/>
      </c>
      <c r="H26" s="829">
        <f>G26/$P$4</f>
        <v/>
      </c>
      <c r="I26" s="829" t="n"/>
      <c r="J26" s="3490">
        <f t="array" ref="J26">_xlfn.XLOOKUP(1,('Rent Roll-Detailed'!$AL$8:$AL$52=$E26)*('Rent Roll-Detailed'!$AM$8:$AM$52=$D26)*('Rent Roll-Detailed'!$O$8:$O$52=$F26),'Rent Roll-Detailed'!$R$8:$R$52)</f>
        <v/>
      </c>
      <c r="K26" s="3490">
        <f t="array" ref="K26">_xlfn.XLOOKUP($E26,'Rent Roll-Detailed'!$AL$8:$AL$52,_xlfn.XLOOKUP(YEAR('Lease SF Exp Schedule'!K$5),'Rent Roll-Detailed'!$AR$6:$BD$6,'Rent Roll-Detailed'!$AR$8:$BD$52))</f>
        <v/>
      </c>
      <c r="L26" s="3491">
        <f>J26-K26</f>
        <v/>
      </c>
      <c r="M26" s="839">
        <f>IFERROR((J26-K26)/K26,"")</f>
        <v/>
      </c>
      <c r="S26" s="790">
        <f>IF(OR(AND(D26="",D27&lt;&gt;""),D26&lt;&gt;"", AND(C26&lt;&gt;"",G26&lt;&gt;0)),0,1)</f>
        <v/>
      </c>
      <c r="T26" s="942">
        <f>IF(C26="",0,LEFT(C26,4))</f>
        <v/>
      </c>
      <c r="U26" s="3487">
        <f t="array" ref="U26">IFERROR(_xlfn.XLOOKUP($T26,LEFT($C$7:$C$94,4),J$7:J$94),0)</f>
        <v/>
      </c>
      <c r="V26" s="3487">
        <f t="array" ref="V26">IFERROR(_xlfn.XLOOKUP($T26,LEFT($C$7:$C$94,4),K$7:K$94),0)</f>
        <v/>
      </c>
      <c r="W26" s="1237">
        <f>ISODD(MAX(COUNTA(D$7:D27)))</f>
        <v/>
      </c>
    </row>
    <row r="27" customFormat="1" s="600">
      <c r="D27" s="1605">
        <f>_xlfn.XLOOKUP($E27,'TT Summary'!$D$6:$D$8,'TT Summary'!E$6:E$8)</f>
        <v/>
      </c>
      <c r="E27" s="1606" t="n"/>
      <c r="F27" s="3492">
        <f>_xlfn.XLOOKUP($E27,'TT Summary'!$D$6:$D$8,'TT Summary'!I$6:I$8)</f>
        <v/>
      </c>
      <c r="G27" s="1608">
        <f>_xlfn.XLOOKUP($E27,'TT Summary'!$D$6:$D$8,'TT Summary'!F$6:F$8)</f>
        <v/>
      </c>
      <c r="H27" s="1609">
        <f>G27/$P$4</f>
        <v/>
      </c>
      <c r="I27" s="1609" t="n"/>
      <c r="J27" s="3493">
        <f t="array" ref="J27">_xlfn.XLOOKUP(1,('Rent Roll-Detailed'!$AL$8:$AL$52=$E27)*('Rent Roll-Detailed'!$AM$8:$AM$52=$D27)*('Rent Roll-Detailed'!$O$8:$O$52=$F27),'Rent Roll-Detailed'!$R$8:$R$52)</f>
        <v/>
      </c>
      <c r="K27" s="3493">
        <f t="array" ref="K27">_xlfn.XLOOKUP($E27,'Rent Roll-Detailed'!$AL$8:$AL$52,_xlfn.XLOOKUP(YEAR('Lease SF Exp Schedule'!K$5),'Rent Roll-Detailed'!$AR$6:$BD$6,'Rent Roll-Detailed'!$AR$8:$BD$52))</f>
        <v/>
      </c>
      <c r="L27" s="3494">
        <f>J27-K27</f>
        <v/>
      </c>
      <c r="M27" s="1612">
        <f>IFERROR((J27-K27)/K27,"")</f>
        <v/>
      </c>
      <c r="S27" s="790">
        <f>IF(OR(AND(D27="",D28&lt;&gt;""),D27&lt;&gt;"", AND(C27&lt;&gt;"",G27&lt;&gt;0)),0,1)</f>
        <v/>
      </c>
      <c r="T27" s="942">
        <f>IF(C27="",0,LEFT(C27,4))</f>
        <v/>
      </c>
      <c r="U27" s="3487">
        <f t="array" ref="U27">IFERROR(_xlfn.XLOOKUP($T27,LEFT($C$7:$C$94,4),J$7:J$94),0)</f>
        <v/>
      </c>
      <c r="V27" s="3487">
        <f t="array" ref="V27">IFERROR(_xlfn.XLOOKUP($T27,LEFT($C$7:$C$94,4),K$7:K$94),0)</f>
        <v/>
      </c>
      <c r="W27" s="1237">
        <f>ISODD(MAX(COUNTA(D$7:D28)))</f>
        <v/>
      </c>
    </row>
    <row r="28" customFormat="1" s="600">
      <c r="C28" s="823" t="n"/>
      <c r="D28" s="833">
        <f>_xlfn.XLOOKUP($E28,'TT Summary'!$D$6:$D$8,'TT Summary'!E$6:E$8)</f>
        <v/>
      </c>
      <c r="E28" s="824" t="n"/>
      <c r="F28" s="3489">
        <f>_xlfn.XLOOKUP($E28,'TT Summary'!$D$6:$D$8,'TT Summary'!I$6:I$8)</f>
        <v/>
      </c>
      <c r="G28" s="826">
        <f>_xlfn.XLOOKUP($E28,'TT Summary'!$D$6:$D$8,'TT Summary'!F$6:F$8)</f>
        <v/>
      </c>
      <c r="H28" s="829">
        <f>G28/$P$4</f>
        <v/>
      </c>
      <c r="I28" s="829" t="n"/>
      <c r="J28" s="3490">
        <f t="array" ref="J28">_xlfn.XLOOKUP(1,('Rent Roll-Detailed'!$AL$8:$AL$52=$E28)*('Rent Roll-Detailed'!$AM$8:$AM$52=$D28)*('Rent Roll-Detailed'!$O$8:$O$52=$F28),'Rent Roll-Detailed'!$R$8:$R$52)</f>
        <v/>
      </c>
      <c r="K28" s="3490">
        <f t="array" ref="K28">_xlfn.XLOOKUP($E28,'Rent Roll-Detailed'!$AL$8:$AL$52,_xlfn.XLOOKUP(YEAR('Lease SF Exp Schedule'!K$5),'Rent Roll-Detailed'!$AR$6:$BD$6,'Rent Roll-Detailed'!$AR$8:$BD$52))</f>
        <v/>
      </c>
      <c r="L28" s="3491">
        <f>J28-K28</f>
        <v/>
      </c>
      <c r="M28" s="839">
        <f>IFERROR((J28-K28)/K28,"")</f>
        <v/>
      </c>
      <c r="S28" s="790">
        <f>IF(OR(AND(D28="",D29&lt;&gt;""),D28&lt;&gt;"", AND(C28&lt;&gt;"",G28&lt;&gt;0)),0,1)</f>
        <v/>
      </c>
      <c r="T28" s="942">
        <f>IF(C28="",0,LEFT(C28,4))</f>
        <v/>
      </c>
      <c r="U28" s="3487">
        <f t="array" ref="U28">IFERROR(_xlfn.XLOOKUP($T28,LEFT($C$7:$C$94,4),J$7:J$94),0)</f>
        <v/>
      </c>
      <c r="V28" s="3487">
        <f t="array" ref="V28">IFERROR(_xlfn.XLOOKUP($T28,LEFT($C$7:$C$94,4),K$7:K$94),0)</f>
        <v/>
      </c>
      <c r="W28" s="1237">
        <f>ISODD(MAX(COUNTA(D$7:D29)))</f>
        <v/>
      </c>
    </row>
    <row r="29" customFormat="1" s="600">
      <c r="D29" s="1605">
        <f>_xlfn.XLOOKUP($E29,'TT Summary'!$D$6:$D$8,'TT Summary'!E$6:E$8)</f>
        <v/>
      </c>
      <c r="E29" s="1606" t="n"/>
      <c r="F29" s="3492">
        <f>_xlfn.XLOOKUP($E29,'TT Summary'!$D$6:$D$8,'TT Summary'!I$6:I$8)</f>
        <v/>
      </c>
      <c r="G29" s="1608">
        <f>_xlfn.XLOOKUP($E29,'TT Summary'!$D$6:$D$8,'TT Summary'!F$6:F$8)</f>
        <v/>
      </c>
      <c r="H29" s="1609">
        <f>G29/$P$4</f>
        <v/>
      </c>
      <c r="I29" s="1609" t="n"/>
      <c r="J29" s="3493">
        <f t="array" ref="J29">_xlfn.XLOOKUP(1,('Rent Roll-Detailed'!$AL$8:$AL$52=$E29)*('Rent Roll-Detailed'!$AM$8:$AM$52=$D29)*('Rent Roll-Detailed'!$O$8:$O$52=$F29),'Rent Roll-Detailed'!$R$8:$R$52)</f>
        <v/>
      </c>
      <c r="K29" s="3493">
        <f t="array" ref="K29">_xlfn.XLOOKUP($E29,'Rent Roll-Detailed'!$AL$8:$AL$52,_xlfn.XLOOKUP(YEAR('Lease SF Exp Schedule'!K$5),'Rent Roll-Detailed'!$AR$6:$BD$6,'Rent Roll-Detailed'!$AR$8:$BD$52))</f>
        <v/>
      </c>
      <c r="L29" s="3494">
        <f>J29-K29</f>
        <v/>
      </c>
      <c r="M29" s="1612">
        <f>IFERROR((J29-K29)/K29,"")</f>
        <v/>
      </c>
      <c r="S29" s="790">
        <f>IF(OR(AND(D29="",D30&lt;&gt;""),D29&lt;&gt;"", AND(C29&lt;&gt;"",G29&lt;&gt;0)),0,1)</f>
        <v/>
      </c>
      <c r="T29" s="942">
        <f>IF(C29="",0,LEFT(C29,4))</f>
        <v/>
      </c>
      <c r="U29" s="3487">
        <f t="array" ref="U29">IFERROR(_xlfn.XLOOKUP($T29,LEFT($C$7:$C$94,4),J$7:J$94),0)</f>
        <v/>
      </c>
      <c r="V29" s="3487">
        <f t="array" ref="V29">IFERROR(_xlfn.XLOOKUP($T29,LEFT($C$7:$C$94,4),K$7:K$94),0)</f>
        <v/>
      </c>
      <c r="W29" s="1237">
        <f>ISODD(MAX(COUNTA(D$7:D30)))</f>
        <v/>
      </c>
    </row>
    <row r="30" hidden="1" customFormat="1" s="600">
      <c r="C30" s="823" t="n"/>
      <c r="D30" s="833" t="n"/>
      <c r="E30" s="824" t="n"/>
      <c r="F30" s="3489" t="n"/>
      <c r="G30" s="826" t="n"/>
      <c r="H30" s="829" t="n"/>
      <c r="I30" s="829" t="n"/>
      <c r="J30" s="3495" t="n"/>
      <c r="K30" s="3495" t="n"/>
      <c r="L30" s="3496" t="n"/>
      <c r="M30" s="839" t="n"/>
      <c r="S30" s="790">
        <f>IF(OR(AND(D30="",D31&lt;&gt;""),D30&lt;&gt;"", AND(C30&lt;&gt;"",G30&lt;&gt;0)),0,1)</f>
        <v/>
      </c>
      <c r="T30" s="942">
        <f>IF(C30="",0,LEFT(C30,4))</f>
        <v/>
      </c>
      <c r="U30" s="3487">
        <f t="array" ref="U30">IFERROR(_xlfn.XLOOKUP($T30,LEFT($C$7:$C$69,4),J$7:J$69),0)</f>
        <v/>
      </c>
      <c r="V30" s="3487">
        <f t="array" ref="V30">IFERROR(_xlfn.XLOOKUP($T30,LEFT($C$7:$C$69,4),K$7:K$69),0)</f>
        <v/>
      </c>
      <c r="W30" s="1237">
        <f>ISODD(MAX(COUNTA(D$7:D31)))</f>
        <v/>
      </c>
    </row>
    <row r="31" hidden="1" customFormat="1" s="600">
      <c r="D31" s="834" t="n"/>
      <c r="E31" s="820" t="n"/>
      <c r="F31" s="3476" t="n"/>
      <c r="G31" s="827" t="n"/>
      <c r="H31" s="975" t="n"/>
      <c r="I31" s="975" t="n"/>
      <c r="J31" s="3488" t="n"/>
      <c r="K31" s="3488" t="n"/>
      <c r="L31" s="3499" t="n"/>
      <c r="M31" s="840" t="n"/>
      <c r="S31" s="790">
        <f>IF(OR(AND(D31="",D32&lt;&gt;""),D31&lt;&gt;"", AND(C31&lt;&gt;"",G31&lt;&gt;0)),0,1)</f>
        <v/>
      </c>
      <c r="T31" s="942">
        <f>IF(C31="",0,LEFT(C31,4))</f>
        <v/>
      </c>
      <c r="U31" s="3487">
        <f t="array" ref="U31">IFERROR(_xlfn.XLOOKUP($T31,LEFT($C$7:$C$69,4),J$7:J$69),0)</f>
        <v/>
      </c>
      <c r="V31" s="3487">
        <f t="array" ref="V31">IFERROR(_xlfn.XLOOKUP($T31,LEFT($C$7:$C$69,4),K$7:K$69),0)</f>
        <v/>
      </c>
      <c r="W31" s="1237">
        <f>ISODD(MAX(COUNTA(D$7:D32)))</f>
        <v/>
      </c>
    </row>
    <row r="32" hidden="1" customFormat="1" s="600">
      <c r="C32" s="823" t="n"/>
      <c r="D32" s="833" t="n"/>
      <c r="E32" s="824" t="n"/>
      <c r="F32" s="3489" t="n"/>
      <c r="G32" s="826" t="n"/>
      <c r="H32" s="829" t="n"/>
      <c r="I32" s="829" t="n"/>
      <c r="J32" s="3495" t="n"/>
      <c r="K32" s="3495" t="n"/>
      <c r="L32" s="3496" t="n"/>
      <c r="M32" s="839" t="n"/>
      <c r="S32" s="790">
        <f>IF(OR(AND(D32="",D33&lt;&gt;""),D32&lt;&gt;"", AND(C32&lt;&gt;"",G32&lt;&gt;0)),0,1)</f>
        <v/>
      </c>
      <c r="T32" s="942">
        <f>IF(C32="",0,LEFT(C32,4))</f>
        <v/>
      </c>
      <c r="U32" s="3487">
        <f t="array" ref="U32">IFERROR(_xlfn.XLOOKUP($T32,LEFT($C$7:$C$69,4),J$7:J$69),0)</f>
        <v/>
      </c>
      <c r="V32" s="3487">
        <f t="array" ref="V32">IFERROR(_xlfn.XLOOKUP($T32,LEFT($C$7:$C$69,4),K$7:K$69),0)</f>
        <v/>
      </c>
      <c r="W32" s="1237">
        <f>ISODD(MAX(COUNTA(D$7:D33)))</f>
        <v/>
      </c>
    </row>
    <row r="33" hidden="1" customFormat="1" s="600">
      <c r="D33" s="834" t="n"/>
      <c r="E33" s="820" t="n"/>
      <c r="F33" s="3476" t="n"/>
      <c r="G33" s="827" t="n"/>
      <c r="H33" s="975" t="n"/>
      <c r="I33" s="975" t="n"/>
      <c r="J33" s="3488" t="n"/>
      <c r="K33" s="3488" t="n"/>
      <c r="L33" s="3499" t="n"/>
      <c r="M33" s="840" t="n"/>
      <c r="S33" s="790">
        <f>IF(OR(AND(D33="",D34&lt;&gt;""),D33&lt;&gt;"", AND(C33&lt;&gt;"",G33&lt;&gt;0)),0,1)</f>
        <v/>
      </c>
      <c r="T33" s="942">
        <f>IF(C33="",0,LEFT(C33,4))</f>
        <v/>
      </c>
      <c r="U33" s="3487">
        <f t="array" ref="U33">IFERROR(_xlfn.XLOOKUP($T33,LEFT($C$7:$C$69,4),J$7:J$69),0)</f>
        <v/>
      </c>
      <c r="V33" s="3487">
        <f t="array" ref="V33">IFERROR(_xlfn.XLOOKUP($T33,LEFT($C$7:$C$69,4),K$7:K$69),0)</f>
        <v/>
      </c>
      <c r="W33" s="1237">
        <f>ISODD(MAX(COUNTA(D$7:D34)))</f>
        <v/>
      </c>
    </row>
    <row r="34" hidden="1" customFormat="1" s="600">
      <c r="C34" s="823" t="n"/>
      <c r="D34" s="833" t="n"/>
      <c r="E34" s="824" t="n"/>
      <c r="F34" s="3489" t="n"/>
      <c r="G34" s="826" t="n"/>
      <c r="H34" s="829" t="n"/>
      <c r="I34" s="829" t="n"/>
      <c r="J34" s="3495" t="n"/>
      <c r="K34" s="3495" t="n"/>
      <c r="L34" s="3496" t="n"/>
      <c r="M34" s="839" t="n"/>
      <c r="S34" s="790">
        <f>IF(OR(AND(D34="",D35&lt;&gt;""),D34&lt;&gt;"", AND(C34&lt;&gt;"",G34&lt;&gt;0)),0,1)</f>
        <v/>
      </c>
      <c r="T34" s="942">
        <f>IF(C34="",0,LEFT(C34,4))</f>
        <v/>
      </c>
      <c r="U34" s="3487">
        <f t="array" ref="U34">IFERROR(_xlfn.XLOOKUP($T34,LEFT($C$7:$C$69,4),J$7:J$69),0)</f>
        <v/>
      </c>
      <c r="V34" s="3487">
        <f t="array" ref="V34">IFERROR(_xlfn.XLOOKUP($T34,LEFT($C$7:$C$69,4),K$7:K$69),0)</f>
        <v/>
      </c>
      <c r="W34" s="1237">
        <f>ISODD(MAX(COUNTA(D$7:D35)))</f>
        <v/>
      </c>
    </row>
    <row r="35" customFormat="1" s="788">
      <c r="C35" s="3497">
        <f>TEXT('Lease SF Exp Schedule'!J5,"yyyy")&amp;" Totals"</f>
        <v/>
      </c>
      <c r="D35" s="813" t="n"/>
      <c r="E35" s="813" t="n"/>
      <c r="F35" s="814" t="n"/>
      <c r="G35" s="818">
        <f>SUM(G26:G34)</f>
        <v/>
      </c>
      <c r="H35" s="1143">
        <f>G35/$P$4</f>
        <v/>
      </c>
      <c r="I35" s="1143">
        <f>I25+H35</f>
        <v/>
      </c>
      <c r="J35" s="3498">
        <f>IFERROR(SUMPRODUCT(J26:J34,G26:G34)/G35,"")</f>
        <v/>
      </c>
      <c r="K35" s="3498">
        <f>IFERROR(SUMPRODUCT(K26:K34,H26:H34)/H35,"")</f>
        <v/>
      </c>
      <c r="L35" s="3498">
        <f>IFERROR(J35-K35,"")</f>
        <v/>
      </c>
      <c r="M35" s="1143">
        <f>IFERROR((J35-K35)/K35,"")</f>
        <v/>
      </c>
      <c r="S35" s="790">
        <f>IF(OR(AND(D35="",D36&lt;&gt;""),D35&lt;&gt;"", AND(C35&lt;&gt;"",G35&lt;&gt;0)),0,1)</f>
        <v/>
      </c>
      <c r="T35" s="942">
        <f>IF(C35="",0,LEFT(C35,4))</f>
        <v/>
      </c>
      <c r="U35" s="3487">
        <f t="array" ref="U35">IFERROR(_xlfn.XLOOKUP($T35,LEFT($C$7:$C$94,4),J$7:J$94),0)</f>
        <v/>
      </c>
      <c r="V35" s="3487">
        <f t="array" ref="V35">IFERROR(_xlfn.XLOOKUP($T35,LEFT($C$7:$C$94,4),K$7:K$94),0)</f>
        <v/>
      </c>
      <c r="W35" s="1237">
        <f>ISODD(MAX(COUNTA(D$7:D36)))</f>
        <v/>
      </c>
    </row>
    <row r="36" ht="6" customFormat="1" customHeight="1" s="600">
      <c r="D36" s="819" t="n"/>
      <c r="E36" s="820" t="n"/>
      <c r="F36" s="3476" t="n"/>
      <c r="G36" s="827" t="n"/>
      <c r="H36" s="975" t="n"/>
      <c r="I36" s="975" t="n"/>
      <c r="J36" s="3500" t="n"/>
      <c r="K36" s="3486" t="n"/>
      <c r="L36" s="3486" t="n"/>
      <c r="M36" s="831" t="n"/>
      <c r="S36" s="790">
        <f>IF(OR(AND(D36="",D37&lt;&gt;""),D36&lt;&gt;"", AND(C36&lt;&gt;"",G36&lt;&gt;0)),0,1)</f>
        <v/>
      </c>
      <c r="T36" s="942">
        <f>IF(C36="",0,LEFT(C36,4))</f>
        <v/>
      </c>
      <c r="U36" s="3487">
        <f t="array" ref="U36">IFERROR(_xlfn.XLOOKUP($T36,LEFT($C$7:$C$94,4),J$7:J$94),0)</f>
        <v/>
      </c>
      <c r="V36" s="3487">
        <f t="array" ref="V36">IFERROR(_xlfn.XLOOKUP($T36,LEFT($C$7:$C$94,4),K$7:K$94),0)</f>
        <v/>
      </c>
      <c r="W36" s="1237">
        <f>ISODD(MAX(COUNTA(D$7:D37)))</f>
        <v/>
      </c>
    </row>
    <row r="37" ht="15" customFormat="1" customHeight="1" s="600">
      <c r="C37" s="823" t="n"/>
      <c r="D37" s="833">
        <f>_xlfn.XLOOKUP($E37,'TT Summary'!$D$6:$D$8,'TT Summary'!E$6:E$8)</f>
        <v/>
      </c>
      <c r="E37" s="824">
        <f t="array" ref="E37">IFERROR(_xlfn._xlws.FILTER('TT Summary'!$D$6:$D$8,'TT Summary'!$V$6:$V$8=YEAR('Lease SF Exp Schedule'!K5)),"")</f>
        <v/>
      </c>
      <c r="F37" s="3489">
        <f>_xlfn.XLOOKUP($E37,'TT Summary'!$D$6:$D$8,'TT Summary'!I$6:I$8)</f>
        <v/>
      </c>
      <c r="G37" s="826">
        <f>_xlfn.XLOOKUP($E37,'TT Summary'!$D$6:$D$8,'TT Summary'!F$6:F$8)</f>
        <v/>
      </c>
      <c r="H37" s="829">
        <f>G37/$P$4</f>
        <v/>
      </c>
      <c r="I37" s="829" t="n"/>
      <c r="J37" s="3490">
        <f t="array" ref="J37">_xlfn.XLOOKUP(1,('Rent Roll-Detailed'!$AL$8:$AL$52=$E37)*('Rent Roll-Detailed'!$AM$8:$AM$52=$D37)*('Rent Roll-Detailed'!$O$8:$O$52=$F37),'Rent Roll-Detailed'!$R$8:$R$52)</f>
        <v/>
      </c>
      <c r="K37" s="3490">
        <f t="array" ref="K37">_xlfn.XLOOKUP($E37,'Rent Roll-Detailed'!$AL$8:$AL$52,_xlfn.XLOOKUP(YEAR('Lease SF Exp Schedule'!K$5),'Rent Roll-Detailed'!$AR$6:$BD$6,'Rent Roll-Detailed'!$AR$8:$BD$52))</f>
        <v/>
      </c>
      <c r="L37" s="3491">
        <f>J37-K37</f>
        <v/>
      </c>
      <c r="M37" s="839">
        <f>IFERROR((J37-K37)/K37,"")</f>
        <v/>
      </c>
      <c r="S37" s="790">
        <f>IF(OR(AND(D37="",D38&lt;&gt;""),D37&lt;&gt;"", AND(C37&lt;&gt;"",G37&lt;&gt;0)),0,1)</f>
        <v/>
      </c>
      <c r="T37" s="942">
        <f>IF(C37="",0,LEFT(C37,4))</f>
        <v/>
      </c>
      <c r="U37" s="3487">
        <f t="array" ref="U37">IFERROR(_xlfn.XLOOKUP($T37,LEFT($C$7:$C$94,4),J$7:J$94),0)</f>
        <v/>
      </c>
      <c r="V37" s="3487">
        <f t="array" ref="V37">IFERROR(_xlfn.XLOOKUP($T37,LEFT($C$7:$C$94,4),K$7:K$94),0)</f>
        <v/>
      </c>
      <c r="W37" s="1237">
        <f>ISODD(MAX(COUNTA(D$7:D38)))</f>
        <v/>
      </c>
    </row>
    <row r="38" ht="15" customFormat="1" customHeight="1" s="600">
      <c r="D38" s="1605">
        <f>_xlfn.XLOOKUP($E38,'TT Summary'!$D$6:$D$8,'TT Summary'!E$6:E$8)</f>
        <v/>
      </c>
      <c r="E38" s="1606" t="n"/>
      <c r="F38" s="3492">
        <f>_xlfn.XLOOKUP($E38,'TT Summary'!$D$6:$D$8,'TT Summary'!I$6:I$8)</f>
        <v/>
      </c>
      <c r="G38" s="1608">
        <f>_xlfn.XLOOKUP($E38,'TT Summary'!$D$6:$D$8,'TT Summary'!F$6:F$8)</f>
        <v/>
      </c>
      <c r="H38" s="1609">
        <f>G38/$P$4</f>
        <v/>
      </c>
      <c r="I38" s="1609" t="n"/>
      <c r="J38" s="3493">
        <f t="array" ref="J38">_xlfn.XLOOKUP(1,('Rent Roll-Detailed'!$AL$8:$AL$52=$E38)*('Rent Roll-Detailed'!$AM$8:$AM$52=$D38)*('Rent Roll-Detailed'!$O$8:$O$52=$F38),'Rent Roll-Detailed'!$R$8:$R$52)</f>
        <v/>
      </c>
      <c r="K38" s="3493">
        <f t="array" ref="K38">_xlfn.XLOOKUP($E38,'Rent Roll-Detailed'!$AL$8:$AL$52,_xlfn.XLOOKUP(YEAR('Lease SF Exp Schedule'!K$5),'Rent Roll-Detailed'!$AR$6:$BD$6,'Rent Roll-Detailed'!$AR$8:$BD$52))</f>
        <v/>
      </c>
      <c r="L38" s="3494">
        <f>J38-K38</f>
        <v/>
      </c>
      <c r="M38" s="1612">
        <f>IFERROR((J38-K38)/K38,"")</f>
        <v/>
      </c>
      <c r="S38" s="790">
        <f>IF(OR(AND(D38="",D39&lt;&gt;""),D38&lt;&gt;"", AND(C38&lt;&gt;"",G38&lt;&gt;0)),0,1)</f>
        <v/>
      </c>
      <c r="T38" s="942">
        <f>IF(C38="",0,LEFT(C38,4))</f>
        <v/>
      </c>
      <c r="U38" s="3487">
        <f t="array" ref="U38">IFERROR(_xlfn.XLOOKUP($T38,LEFT($C$7:$C$94,4),J$7:J$94),0)</f>
        <v/>
      </c>
      <c r="V38" s="3487">
        <f t="array" ref="V38">IFERROR(_xlfn.XLOOKUP($T38,LEFT($C$7:$C$94,4),K$7:K$94),0)</f>
        <v/>
      </c>
      <c r="W38" s="1237">
        <f>ISODD(MAX(COUNTA(D$7:D39)))</f>
        <v/>
      </c>
    </row>
    <row r="39" customFormat="1" s="600">
      <c r="C39" s="823" t="n"/>
      <c r="D39" s="833">
        <f>_xlfn.XLOOKUP($E39,'TT Summary'!$D$6:$D$8,'TT Summary'!E$6:E$8)</f>
        <v/>
      </c>
      <c r="E39" s="824" t="n"/>
      <c r="F39" s="3489">
        <f>_xlfn.XLOOKUP($E39,'TT Summary'!$D$6:$D$8,'TT Summary'!I$6:I$8)</f>
        <v/>
      </c>
      <c r="G39" s="826">
        <f>_xlfn.XLOOKUP($E39,'TT Summary'!$D$6:$D$8,'TT Summary'!F$6:F$8)</f>
        <v/>
      </c>
      <c r="H39" s="829">
        <f>G39/$P$4</f>
        <v/>
      </c>
      <c r="I39" s="829" t="n"/>
      <c r="J39" s="3490">
        <f t="array" ref="J39">_xlfn.XLOOKUP(1,('Rent Roll-Detailed'!$AL$8:$AL$52=$E39)*('Rent Roll-Detailed'!$AM$8:$AM$52=$D39)*('Rent Roll-Detailed'!$O$8:$O$52=$F39),'Rent Roll-Detailed'!$R$8:$R$52)</f>
        <v/>
      </c>
      <c r="K39" s="3490">
        <f t="array" ref="K39">_xlfn.XLOOKUP($E39,'Rent Roll-Detailed'!$AL$8:$AL$52,_xlfn.XLOOKUP(YEAR('Lease SF Exp Schedule'!K$5),'Rent Roll-Detailed'!$AR$6:$BD$6,'Rent Roll-Detailed'!$AR$8:$BD$52))</f>
        <v/>
      </c>
      <c r="L39" s="3491">
        <f>J39-K39</f>
        <v/>
      </c>
      <c r="M39" s="839">
        <f>IFERROR((J39-K39)/K39,"")</f>
        <v/>
      </c>
      <c r="S39" s="790">
        <f>IF(OR(AND(D39="",D40&lt;&gt;""),D39&lt;&gt;"", AND(C39&lt;&gt;"",G39&lt;&gt;0)),0,1)</f>
        <v/>
      </c>
      <c r="T39" s="942">
        <f>IF(C39="",0,LEFT(C39,4))</f>
        <v/>
      </c>
      <c r="U39" s="3487">
        <f t="array" ref="U39">IFERROR(_xlfn.XLOOKUP($T39,LEFT($C$7:$C$94,4),J$7:J$94),0)</f>
        <v/>
      </c>
      <c r="V39" s="3487">
        <f t="array" ref="V39">IFERROR(_xlfn.XLOOKUP($T39,LEFT($C$7:$C$94,4),K$7:K$94),0)</f>
        <v/>
      </c>
      <c r="W39" s="1237">
        <f>ISODD(MAX(COUNTA(D$7:D40)))</f>
        <v/>
      </c>
    </row>
    <row r="40" customFormat="1" s="600">
      <c r="D40" s="1605">
        <f>_xlfn.XLOOKUP($E40,'TT Summary'!$D$6:$D$8,'TT Summary'!E$6:E$8)</f>
        <v/>
      </c>
      <c r="E40" s="1606" t="n"/>
      <c r="F40" s="3492">
        <f>_xlfn.XLOOKUP($E40,'TT Summary'!$D$6:$D$8,'TT Summary'!I$6:I$8)</f>
        <v/>
      </c>
      <c r="G40" s="1608">
        <f>_xlfn.XLOOKUP($E40,'TT Summary'!$D$6:$D$8,'TT Summary'!F$6:F$8)</f>
        <v/>
      </c>
      <c r="H40" s="1609">
        <f>G40/$P$4</f>
        <v/>
      </c>
      <c r="I40" s="1609" t="n"/>
      <c r="J40" s="3493">
        <f t="array" ref="J40">_xlfn.XLOOKUP(1,('Rent Roll-Detailed'!$AL$8:$AL$52=$E40)*('Rent Roll-Detailed'!$AM$8:$AM$52=$D40)*('Rent Roll-Detailed'!$O$8:$O$52=$F40),'Rent Roll-Detailed'!$R$8:$R$52)</f>
        <v/>
      </c>
      <c r="K40" s="3493">
        <f t="array" ref="K40">_xlfn.XLOOKUP($E40,'Rent Roll-Detailed'!$AL$8:$AL$52,_xlfn.XLOOKUP(YEAR('Lease SF Exp Schedule'!K$5),'Rent Roll-Detailed'!$AR$6:$BD$6,'Rent Roll-Detailed'!$AR$8:$BD$52))</f>
        <v/>
      </c>
      <c r="L40" s="3494">
        <f>J40-K40</f>
        <v/>
      </c>
      <c r="M40" s="1612">
        <f>IFERROR((J40-K40)/K40,"")</f>
        <v/>
      </c>
      <c r="S40" s="790">
        <f>IF(OR(AND(D40="",D41&lt;&gt;""),D40&lt;&gt;"", AND(C40&lt;&gt;"",G40&lt;&gt;0)),0,1)</f>
        <v/>
      </c>
      <c r="T40" s="942">
        <f>IF(C40="",0,LEFT(C40,4))</f>
        <v/>
      </c>
      <c r="U40" s="3487">
        <f t="array" ref="U40">IFERROR(_xlfn.XLOOKUP($T40,LEFT($C$7:$C$94,4),J$7:J$94),0)</f>
        <v/>
      </c>
      <c r="V40" s="3487">
        <f t="array" ref="V40">IFERROR(_xlfn.XLOOKUP($T40,LEFT($C$7:$C$94,4),K$7:K$94),0)</f>
        <v/>
      </c>
      <c r="W40" s="1237">
        <f>ISODD(MAX(COUNTA(D$7:D41)))</f>
        <v/>
      </c>
    </row>
    <row r="41" hidden="1" customFormat="1" s="600">
      <c r="C41" s="823" t="n"/>
      <c r="D41" s="833" t="n"/>
      <c r="E41" s="824" t="n"/>
      <c r="F41" s="3489" t="n"/>
      <c r="G41" s="826" t="n"/>
      <c r="H41" s="829" t="n"/>
      <c r="I41" s="829" t="n"/>
      <c r="J41" s="3490" t="n"/>
      <c r="K41" s="3490" t="n"/>
      <c r="L41" s="3491" t="n"/>
      <c r="M41" s="839" t="n"/>
      <c r="S41" s="790">
        <f>IF(OR(AND(D41="",D43&lt;&gt;""),D41&lt;&gt;"", AND(C41&lt;&gt;"",G41&lt;&gt;0)),0,1)</f>
        <v/>
      </c>
      <c r="T41" s="942">
        <f>IF(C41="",0,LEFT(C41,4))</f>
        <v/>
      </c>
      <c r="U41" s="3487">
        <f t="array" ref="U41">IFERROR(_xlfn.XLOOKUP($T41,LEFT($C$7:$C$69,4),J$7:J$69),0)</f>
        <v/>
      </c>
      <c r="V41" s="3487">
        <f t="array" ref="V41">IFERROR(_xlfn.XLOOKUP($T41,LEFT($C$7:$C$69,4),K$7:K$69),0)</f>
        <v/>
      </c>
      <c r="W41" s="1237">
        <f>ISODD(MAX(COUNTA(D$7:D42)))</f>
        <v/>
      </c>
    </row>
    <row r="42" hidden="1" customFormat="1" s="600">
      <c r="D42" s="834" t="n"/>
      <c r="E42" s="820" t="n"/>
      <c r="F42" s="3476" t="n"/>
      <c r="G42" s="827" t="n"/>
      <c r="H42" s="975" t="n"/>
      <c r="I42" s="975" t="n"/>
      <c r="J42" s="3485" t="n"/>
      <c r="K42" s="3485" t="n"/>
      <c r="L42" s="3501" t="n"/>
      <c r="M42" s="840" t="n"/>
      <c r="S42" s="790">
        <f>IF(OR(AND(D43="",D43&lt;&gt;""),D43&lt;&gt;"", AND(C43&lt;&gt;"",G43&lt;&gt;0)),0,1)</f>
        <v/>
      </c>
      <c r="T42" s="942">
        <f>IF(C43="",0,LEFT(C43,4))</f>
        <v/>
      </c>
      <c r="U42" s="3487">
        <f t="array" ref="U42">IFERROR(_xlfn.XLOOKUP($T43,LEFT($C$7:$C$69,4),J$7:J$69),0)</f>
        <v/>
      </c>
      <c r="V42" s="3487">
        <f t="array" ref="V42">IFERROR(_xlfn.XLOOKUP($T43,LEFT($C$7:$C$69,4),K$7:K$69),0)</f>
        <v/>
      </c>
      <c r="W42" s="1237">
        <f>ISODD(MAX(COUNTA(D$7:D43)))</f>
        <v/>
      </c>
    </row>
    <row r="43" hidden="1" customFormat="1" s="600">
      <c r="C43" s="823" t="n"/>
      <c r="D43" s="833" t="n"/>
      <c r="E43" s="824" t="n"/>
      <c r="F43" s="3489" t="n"/>
      <c r="G43" s="826" t="n"/>
      <c r="H43" s="829" t="n"/>
      <c r="I43" s="829" t="n"/>
      <c r="J43" s="3490" t="n"/>
      <c r="K43" s="3490" t="n"/>
      <c r="L43" s="3491" t="n"/>
      <c r="M43" s="839" t="n"/>
      <c r="S43" s="790">
        <f>IF(OR(AND(D43="",D44&lt;&gt;""),D43&lt;&gt;"", AND(C43&lt;&gt;"",G43&lt;&gt;0)),0,1)</f>
        <v/>
      </c>
      <c r="T43" s="942">
        <f>IF(C43="",0,LEFT(C43,4))</f>
        <v/>
      </c>
      <c r="U43" s="3487">
        <f t="array" ref="U43">IFERROR(_xlfn.XLOOKUP($T43,LEFT($C$7:$C$69,4),J$7:J$69),0)</f>
        <v/>
      </c>
      <c r="V43" s="3487">
        <f t="array" ref="V43">IFERROR(_xlfn.XLOOKUP($T43,LEFT($C$7:$C$69,4),K$7:K$69),0)</f>
        <v/>
      </c>
      <c r="W43" s="1237">
        <f>ISODD(MAX(COUNTA(D$7:D44)))</f>
        <v/>
      </c>
    </row>
    <row r="44" hidden="1" customFormat="1" s="600">
      <c r="D44" s="834" t="n"/>
      <c r="E44" s="820" t="n"/>
      <c r="F44" s="3476" t="n"/>
      <c r="G44" s="827" t="n"/>
      <c r="H44" s="975" t="n"/>
      <c r="I44" s="975" t="n"/>
      <c r="J44" s="3485" t="n"/>
      <c r="K44" s="3485" t="n"/>
      <c r="L44" s="3501" t="n"/>
      <c r="M44" s="840" t="n"/>
      <c r="S44" s="790">
        <f>IF(OR(AND(D44="",D45&lt;&gt;""),D44&lt;&gt;"", AND(C44&lt;&gt;"",G44&lt;&gt;0)),0,1)</f>
        <v/>
      </c>
      <c r="T44" s="942">
        <f>IF(C44="",0,LEFT(C44,4))</f>
        <v/>
      </c>
      <c r="U44" s="3487">
        <f t="array" ref="U44">IFERROR(_xlfn.XLOOKUP($T44,LEFT($C$7:$C$69,4),J$7:J$69),0)</f>
        <v/>
      </c>
      <c r="V44" s="3487">
        <f t="array" ref="V44">IFERROR(_xlfn.XLOOKUP($T44,LEFT($C$7:$C$69,4),K$7:K$69),0)</f>
        <v/>
      </c>
      <c r="W44" s="1237">
        <f>ISODD(MAX(COUNTA(D$7:D45)))</f>
        <v/>
      </c>
    </row>
    <row r="45" hidden="1" customFormat="1" s="600">
      <c r="C45" s="823" t="n"/>
      <c r="D45" s="833" t="n"/>
      <c r="E45" s="824" t="n"/>
      <c r="F45" s="3489" t="n"/>
      <c r="G45" s="826" t="n"/>
      <c r="H45" s="829" t="n"/>
      <c r="I45" s="829" t="n"/>
      <c r="J45" s="3490" t="n"/>
      <c r="K45" s="3490" t="n"/>
      <c r="L45" s="3491" t="n"/>
      <c r="M45" s="839" t="n"/>
      <c r="S45" s="790">
        <f>IF(OR(AND(D45="",D46&lt;&gt;""),D45&lt;&gt;"", AND(C45&lt;&gt;"",G45&lt;&gt;0)),0,1)</f>
        <v/>
      </c>
      <c r="T45" s="942">
        <f>IF(C45="",0,LEFT(C45,4))</f>
        <v/>
      </c>
      <c r="U45" s="3487">
        <f t="array" ref="U45">IFERROR(_xlfn.XLOOKUP($T45,LEFT($C$7:$C$69,4),J$7:J$69),0)</f>
        <v/>
      </c>
      <c r="V45" s="3487">
        <f t="array" ref="V45">IFERROR(_xlfn.XLOOKUP($T45,LEFT($C$7:$C$69,4),K$7:K$69),0)</f>
        <v/>
      </c>
      <c r="W45" s="1237">
        <f>ISODD(MAX(COUNTA(D$7:D46)))</f>
        <v/>
      </c>
    </row>
    <row r="46" ht="15" customFormat="1" customHeight="1" s="788">
      <c r="C46" s="3497">
        <f>TEXT('Lease SF Exp Schedule'!K5,"yyyy")&amp;" Totals"</f>
        <v/>
      </c>
      <c r="D46" s="813" t="n"/>
      <c r="E46" s="813" t="n"/>
      <c r="F46" s="3502" t="n"/>
      <c r="G46" s="818">
        <f>SUM(G37:G45)</f>
        <v/>
      </c>
      <c r="H46" s="1143">
        <f>G46/$P$4</f>
        <v/>
      </c>
      <c r="I46" s="1143">
        <f>I35+H46</f>
        <v/>
      </c>
      <c r="J46" s="3498">
        <f>IFERROR(SUMPRODUCT(J37:J45,G37:G45)/G46,"")</f>
        <v/>
      </c>
      <c r="K46" s="3498">
        <f>IFERROR(SUMPRODUCT(K37:K45,H37:H45)/H46,"")</f>
        <v/>
      </c>
      <c r="L46" s="3503">
        <f>IFERROR(J46-K46,"")</f>
        <v/>
      </c>
      <c r="M46" s="1143">
        <f>IFERROR((J46-K46)/K46,"")</f>
        <v/>
      </c>
      <c r="S46" s="790">
        <f>IF(OR(AND(D46="",D47&lt;&gt;""),D46&lt;&gt;"", AND(C46&lt;&gt;"",G46&lt;&gt;0)),0,1)</f>
        <v/>
      </c>
      <c r="T46" s="942">
        <f>IF(C46="",0,LEFT(C46,4))</f>
        <v/>
      </c>
      <c r="U46" s="3487">
        <f t="array" ref="U46">IFERROR(_xlfn.XLOOKUP($T46,LEFT($C$7:$C$94,4),J$7:J$94),0)</f>
        <v/>
      </c>
      <c r="V46" s="3487">
        <f t="array" ref="V46">IFERROR(_xlfn.XLOOKUP($T46,LEFT($C$7:$C$94,4),K$7:K$94),0)</f>
        <v/>
      </c>
      <c r="W46" s="1237">
        <f>ISODD(MAX(COUNTA(D$7:D47)))</f>
        <v/>
      </c>
    </row>
    <row r="47" ht="6" customFormat="1" customHeight="1" s="600">
      <c r="D47" s="819" t="n"/>
      <c r="E47" s="820" t="n"/>
      <c r="F47" s="3476" t="n"/>
      <c r="G47" s="827" t="n"/>
      <c r="H47" s="975" t="n"/>
      <c r="I47" s="975" t="n"/>
      <c r="J47" s="3500" t="n"/>
      <c r="K47" s="3486" t="n"/>
      <c r="L47" s="3486" t="n"/>
      <c r="M47" s="831" t="n"/>
      <c r="S47" s="790">
        <f>IF(OR(AND(D47="",D48&lt;&gt;""),D47&lt;&gt;"", AND(C47&lt;&gt;"",G47&lt;&gt;0)),0,1)</f>
        <v/>
      </c>
      <c r="T47" s="942">
        <f>IF(C47="",0,LEFT(C47,4))</f>
        <v/>
      </c>
      <c r="U47" s="3487">
        <f t="array" ref="U47">IFERROR(_xlfn.XLOOKUP($T47,LEFT($C$7:$C$94,4),J$7:J$94),0)</f>
        <v/>
      </c>
      <c r="V47" s="3487">
        <f t="array" ref="V47">IFERROR(_xlfn.XLOOKUP($T47,LEFT($C$7:$C$94,4),K$7:K$94),0)</f>
        <v/>
      </c>
      <c r="W47" s="1237">
        <f>ISODD(MAX(COUNTA(D$7:D48)))</f>
        <v/>
      </c>
    </row>
    <row r="48" ht="15" customFormat="1" customHeight="1" s="600">
      <c r="C48" s="823" t="n"/>
      <c r="D48" s="833">
        <f>_xlfn.XLOOKUP($E48,'TT Summary'!$D$6:$D$8,'TT Summary'!E$6:E$8)</f>
        <v/>
      </c>
      <c r="E48" s="824">
        <f t="array" ref="E48">IFERROR(_xlfn._xlws.FILTER('TT Summary'!$D$6:$D$8,'TT Summary'!$V$6:$V$8=YEAR('Lease SF Exp Schedule'!L5)),"")</f>
        <v/>
      </c>
      <c r="F48" s="3489">
        <f>_xlfn.XLOOKUP($E48,'TT Summary'!$D$6:$D$8,'TT Summary'!I$6:I$8)</f>
        <v/>
      </c>
      <c r="G48" s="826">
        <f>_xlfn.XLOOKUP($E48,'TT Summary'!$D$6:$D$8,'TT Summary'!F$6:F$8)</f>
        <v/>
      </c>
      <c r="H48" s="829">
        <f>G48/$P$4</f>
        <v/>
      </c>
      <c r="I48" s="829" t="n"/>
      <c r="J48" s="3490">
        <f t="array" ref="J48">_xlfn.XLOOKUP(1,('Rent Roll-Detailed'!$AL$8:$AL$52=$E48)*('Rent Roll-Detailed'!$AM$8:$AM$52=$D48)*('Rent Roll-Detailed'!$O$8:$O$52=$F48),'Rent Roll-Detailed'!$R$8:$R$52)</f>
        <v/>
      </c>
      <c r="K48" s="3490">
        <f t="array" ref="K48">_xlfn.XLOOKUP($E48,'Rent Roll-Detailed'!$AL$8:$AL$52,_xlfn.XLOOKUP(YEAR('Lease SF Exp Schedule'!L$5),'Rent Roll-Detailed'!$AR$6:$BD$6,'Rent Roll-Detailed'!$AR$8:$BD$52))</f>
        <v/>
      </c>
      <c r="L48" s="3491">
        <f>J48-K48</f>
        <v/>
      </c>
      <c r="M48" s="839">
        <f>IFERROR((J48-K48)/K48,"")</f>
        <v/>
      </c>
      <c r="S48" s="790">
        <f>IF(OR(AND(D48="",D49&lt;&gt;""),D48&lt;&gt;"", AND(C48&lt;&gt;"",G48&lt;&gt;0)),0,1)</f>
        <v/>
      </c>
      <c r="T48" s="942">
        <f>IF(C48="",0,LEFT(C48,4))</f>
        <v/>
      </c>
      <c r="U48" s="3487">
        <f t="array" ref="U48">IFERROR(_xlfn.XLOOKUP($T48,LEFT($C$7:$C$94,4),J$7:J$94),0)</f>
        <v/>
      </c>
      <c r="V48" s="3487">
        <f t="array" ref="V48">IFERROR(_xlfn.XLOOKUP($T48,LEFT($C$7:$C$94,4),K$7:K$94),0)</f>
        <v/>
      </c>
      <c r="W48" s="1237">
        <f>ISODD(MAX(COUNTA(D$7:D49)))</f>
        <v/>
      </c>
    </row>
    <row r="49" customFormat="1" s="600">
      <c r="D49" s="834">
        <f>_xlfn.XLOOKUP($E49,'TT Summary'!$D$6:$D$8,'TT Summary'!E$6:E$8)</f>
        <v/>
      </c>
      <c r="E49" s="820" t="n"/>
      <c r="F49" s="3476">
        <f>_xlfn.XLOOKUP($E49,'TT Summary'!$D$6:$D$8,'TT Summary'!I$6:I$8)</f>
        <v/>
      </c>
      <c r="G49" s="827">
        <f>_xlfn.XLOOKUP($E49,'TT Summary'!$D$6:$D$8,'TT Summary'!F$6:F$8)</f>
        <v/>
      </c>
      <c r="H49" s="975">
        <f>G49/$P$4</f>
        <v/>
      </c>
      <c r="I49" s="975" t="n"/>
      <c r="J49" s="3485">
        <f t="array" ref="J49">_xlfn.XLOOKUP(1,('Rent Roll-Detailed'!$AL$8:$AL$52=$E49)*('Rent Roll-Detailed'!$AM$8:$AM$52=$D49)*('Rent Roll-Detailed'!$O$8:$O$52=$F49),'Rent Roll-Detailed'!$R$8:$R$52)</f>
        <v/>
      </c>
      <c r="K49" s="3485">
        <f t="array" ref="K49">_xlfn.XLOOKUP($E49,'Rent Roll-Detailed'!$AL$8:$AL$52,_xlfn.XLOOKUP(YEAR('Lease SF Exp Schedule'!L$5),'Rent Roll-Detailed'!$AR$6:$BD$6,'Rent Roll-Detailed'!$AR$8:$BD$52))</f>
        <v/>
      </c>
      <c r="L49" s="3501">
        <f>J49-K49</f>
        <v/>
      </c>
      <c r="M49" s="840">
        <f>IFERROR((J49-K49)/K49,"")</f>
        <v/>
      </c>
      <c r="S49" s="790">
        <f>IF(OR(AND(D49="",D50&lt;&gt;""),D49&lt;&gt;"", AND(C49&lt;&gt;"",G49&lt;&gt;0)),0,1)</f>
        <v/>
      </c>
      <c r="T49" s="942">
        <f>IF(C49="",0,LEFT(C49,4))</f>
        <v/>
      </c>
      <c r="U49" s="3487">
        <f t="array" ref="U49">IFERROR(_xlfn.XLOOKUP($T49,LEFT($C$7:$C$94,4),J$7:J$94),0)</f>
        <v/>
      </c>
      <c r="V49" s="3487">
        <f t="array" ref="V49">IFERROR(_xlfn.XLOOKUP($T49,LEFT($C$7:$C$94,4),K$7:K$94),0)</f>
        <v/>
      </c>
      <c r="W49" s="1237">
        <f>ISODD(MAX(COUNTA(D$7:D50)))</f>
        <v/>
      </c>
    </row>
    <row r="50" customFormat="1" s="600">
      <c r="C50" s="823" t="n"/>
      <c r="D50" s="833">
        <f>_xlfn.XLOOKUP($E50,'TT Summary'!$D$6:$D$8,'TT Summary'!E$6:E$8)</f>
        <v/>
      </c>
      <c r="E50" s="824" t="n"/>
      <c r="F50" s="3489">
        <f>_xlfn.XLOOKUP($E50,'TT Summary'!$D$6:$D$8,'TT Summary'!I$6:I$8)</f>
        <v/>
      </c>
      <c r="G50" s="826">
        <f>_xlfn.XLOOKUP($E50,'TT Summary'!$D$6:$D$8,'TT Summary'!F$6:F$8)</f>
        <v/>
      </c>
      <c r="H50" s="829">
        <f>G50/$P$4</f>
        <v/>
      </c>
      <c r="I50" s="829" t="n"/>
      <c r="J50" s="3490">
        <f t="array" ref="J50">_xlfn.XLOOKUP(1,('Rent Roll-Detailed'!$AL$8:$AL$52=$E50)*('Rent Roll-Detailed'!$AM$8:$AM$52=$D50)*('Rent Roll-Detailed'!$O$8:$O$52=$F50),'Rent Roll-Detailed'!$R$8:$R$52)</f>
        <v/>
      </c>
      <c r="K50" s="3490">
        <f t="array" ref="K50">_xlfn.XLOOKUP($E50,'Rent Roll-Detailed'!$AL$8:$AL$52,_xlfn.XLOOKUP(YEAR('Lease SF Exp Schedule'!L$5),'Rent Roll-Detailed'!$AR$6:$BD$6,'Rent Roll-Detailed'!$AR$8:$BD$52))</f>
        <v/>
      </c>
      <c r="L50" s="3491">
        <f>J50-K50</f>
        <v/>
      </c>
      <c r="M50" s="839">
        <f>IFERROR((J50-K50)/K50,"")</f>
        <v/>
      </c>
      <c r="S50" s="790">
        <f>IF(OR(AND(D50="",D51&lt;&gt;""),D50&lt;&gt;"", AND(C50&lt;&gt;"",G50&lt;&gt;0)),0,1)</f>
        <v/>
      </c>
      <c r="T50" s="942">
        <f>IF(C50="",0,LEFT(C50,4))</f>
        <v/>
      </c>
      <c r="U50" s="3487">
        <f t="array" ref="U50">IFERROR(_xlfn.XLOOKUP($T50,LEFT($C$7:$C$94,4),J$7:J$94),0)</f>
        <v/>
      </c>
      <c r="V50" s="3487">
        <f t="array" ref="V50">IFERROR(_xlfn.XLOOKUP($T50,LEFT($C$7:$C$94,4),K$7:K$94),0)</f>
        <v/>
      </c>
      <c r="W50" s="1237">
        <f>ISODD(MAX(COUNTA(D$7:D51)))</f>
        <v/>
      </c>
    </row>
    <row r="51" customFormat="1" s="600">
      <c r="D51" s="834">
        <f>_xlfn.XLOOKUP($E51,'TT Summary'!$D$6:$D$8,'TT Summary'!E$6:E$8)</f>
        <v/>
      </c>
      <c r="E51" s="820" t="n"/>
      <c r="F51" s="3476">
        <f>_xlfn.XLOOKUP($E51,'TT Summary'!$D$6:$D$8,'TT Summary'!I$6:I$8)</f>
        <v/>
      </c>
      <c r="G51" s="827">
        <f>_xlfn.XLOOKUP($E51,'TT Summary'!$D$6:$D$8,'TT Summary'!F$6:F$8)</f>
        <v/>
      </c>
      <c r="H51" s="975">
        <f>G51/$P$4</f>
        <v/>
      </c>
      <c r="I51" s="975" t="n"/>
      <c r="J51" s="3485">
        <f t="array" ref="J51">_xlfn.XLOOKUP(1,('Rent Roll-Detailed'!$AL$8:$AL$52=$E51)*('Rent Roll-Detailed'!$AM$8:$AM$52=$D51)*('Rent Roll-Detailed'!$O$8:$O$52=$F51),'Rent Roll-Detailed'!$R$8:$R$52)</f>
        <v/>
      </c>
      <c r="K51" s="3485">
        <f t="array" ref="K51">_xlfn.XLOOKUP($E51,'Rent Roll-Detailed'!$AL$8:$AL$52,_xlfn.XLOOKUP(YEAR('Lease SF Exp Schedule'!L$5),'Rent Roll-Detailed'!$AR$6:$BD$6,'Rent Roll-Detailed'!$AR$8:$BD$52))</f>
        <v/>
      </c>
      <c r="L51" s="3501">
        <f>J51-K51</f>
        <v/>
      </c>
      <c r="M51" s="840">
        <f>IFERROR((J51-K51)/K51,"")</f>
        <v/>
      </c>
      <c r="S51" s="790">
        <f>IF(OR(AND(D51="",D52&lt;&gt;""),D51&lt;&gt;"", AND(C51&lt;&gt;"",G51&lt;&gt;0)),0,1)</f>
        <v/>
      </c>
      <c r="T51" s="942">
        <f>IF(C51="",0,LEFT(C51,4))</f>
        <v/>
      </c>
      <c r="U51" s="3487">
        <f t="array" ref="U51">IFERROR(_xlfn.XLOOKUP($T51,LEFT($C$7:$C$94,4),J$7:J$94),0)</f>
        <v/>
      </c>
      <c r="V51" s="3487">
        <f t="array" ref="V51">IFERROR(_xlfn.XLOOKUP($T51,LEFT($C$7:$C$94,4),K$7:K$94),0)</f>
        <v/>
      </c>
      <c r="W51" s="1237">
        <f>ISODD(MAX(COUNTA(D$7:D52)))</f>
        <v/>
      </c>
    </row>
    <row r="52" customFormat="1" s="600">
      <c r="C52" s="823" t="n"/>
      <c r="D52" s="833">
        <f>_xlfn.XLOOKUP($E52,'TT Summary'!$D$6:$D$8,'TT Summary'!E$6:E$8)</f>
        <v/>
      </c>
      <c r="E52" s="824" t="n"/>
      <c r="F52" s="3489">
        <f>_xlfn.XLOOKUP($E52,'TT Summary'!$D$6:$D$8,'TT Summary'!I$6:I$8)</f>
        <v/>
      </c>
      <c r="G52" s="826">
        <f>_xlfn.XLOOKUP($E52,'TT Summary'!$D$6:$D$8,'TT Summary'!F$6:F$8)</f>
        <v/>
      </c>
      <c r="H52" s="829">
        <f>G52/$P$4</f>
        <v/>
      </c>
      <c r="I52" s="829" t="n"/>
      <c r="J52" s="3490">
        <f t="array" ref="J52">_xlfn.XLOOKUP(1,('Rent Roll-Detailed'!$AL$8:$AL$52=$E52)*('Rent Roll-Detailed'!$AM$8:$AM$52=$D52)*('Rent Roll-Detailed'!$O$8:$O$52=$F52),'Rent Roll-Detailed'!$R$8:$R$52)</f>
        <v/>
      </c>
      <c r="K52" s="3490">
        <f t="array" ref="K52">_xlfn.XLOOKUP($E52,'Rent Roll-Detailed'!$AL$8:$AL$52,_xlfn.XLOOKUP(YEAR('Lease SF Exp Schedule'!L$5),'Rent Roll-Detailed'!$AR$6:$BD$6,'Rent Roll-Detailed'!$AR$8:$BD$52))</f>
        <v/>
      </c>
      <c r="L52" s="3491">
        <f>J52-K52</f>
        <v/>
      </c>
      <c r="M52" s="839">
        <f>IFERROR((J52-K52)/K52,"")</f>
        <v/>
      </c>
      <c r="S52" s="790">
        <f>IF(OR(AND(D52="",D53&lt;&gt;""),D52&lt;&gt;"", AND(C52&lt;&gt;"",G52&lt;&gt;0)),0,1)</f>
        <v/>
      </c>
      <c r="T52" s="942">
        <f>IF(C52="",0,LEFT(C52,4))</f>
        <v/>
      </c>
      <c r="U52" s="3487">
        <f t="array" ref="U52">IFERROR(_xlfn.XLOOKUP($T52,LEFT($C$7:$C$94,4),J$7:J$94),0)</f>
        <v/>
      </c>
      <c r="V52" s="3487">
        <f t="array" ref="V52">IFERROR(_xlfn.XLOOKUP($T52,LEFT($C$7:$C$94,4),K$7:K$94),0)</f>
        <v/>
      </c>
      <c r="W52" s="1237">
        <f>ISODD(MAX(COUNTA(D$7:D53)))</f>
        <v/>
      </c>
    </row>
    <row r="53" customFormat="1" s="600">
      <c r="D53" s="834">
        <f>_xlfn.XLOOKUP($E53,'TT Summary'!$D$6:$D$8,'TT Summary'!E$6:E$8)</f>
        <v/>
      </c>
      <c r="E53" s="820" t="n"/>
      <c r="F53" s="3476">
        <f>_xlfn.XLOOKUP($E53,'TT Summary'!$D$6:$D$8,'TT Summary'!I$6:I$8)</f>
        <v/>
      </c>
      <c r="G53" s="827">
        <f>_xlfn.XLOOKUP($E53,'TT Summary'!$D$6:$D$8,'TT Summary'!F$6:F$8)</f>
        <v/>
      </c>
      <c r="H53" s="975">
        <f>G53/$P$4</f>
        <v/>
      </c>
      <c r="I53" s="975" t="n"/>
      <c r="J53" s="3485">
        <f t="array" ref="J53">_xlfn.XLOOKUP(1,('Rent Roll-Detailed'!$AL$8:$AL$52=$E53)*('Rent Roll-Detailed'!$AM$8:$AM$52=$D53)*('Rent Roll-Detailed'!$O$8:$O$52=$F53),'Rent Roll-Detailed'!$R$8:$R$52)</f>
        <v/>
      </c>
      <c r="K53" s="3485">
        <f t="array" ref="K53">_xlfn.XLOOKUP($E53,'Rent Roll-Detailed'!$AL$8:$AL$52,_xlfn.XLOOKUP(YEAR('Lease SF Exp Schedule'!L$5),'Rent Roll-Detailed'!$AR$6:$BD$6,'Rent Roll-Detailed'!$AR$8:$BD$52))</f>
        <v/>
      </c>
      <c r="L53" s="3501">
        <f>J53-K53</f>
        <v/>
      </c>
      <c r="M53" s="840">
        <f>IFERROR((J53-K53)/K53,"")</f>
        <v/>
      </c>
      <c r="S53" s="790">
        <f>IF(OR(AND(D53="",D54&lt;&gt;""),D53&lt;&gt;"", AND(C53&lt;&gt;"",G53&lt;&gt;0)),0,1)</f>
        <v/>
      </c>
      <c r="T53" s="942">
        <f>IF(C53="",0,LEFT(C53,4))</f>
        <v/>
      </c>
      <c r="U53" s="3487">
        <f t="array" ref="U53">IFERROR(_xlfn.XLOOKUP($T53,LEFT($C$7:$C$94,4),J$7:J$94),0)</f>
        <v/>
      </c>
      <c r="V53" s="3487">
        <f t="array" ref="V53">IFERROR(_xlfn.XLOOKUP($T53,LEFT($C$7:$C$94,4),K$7:K$94),0)</f>
        <v/>
      </c>
      <c r="W53" s="1237">
        <f>ISODD(MAX(COUNTA(D$7:D54)))</f>
        <v/>
      </c>
    </row>
    <row r="54" hidden="1" customFormat="1" s="600">
      <c r="C54" s="823" t="n"/>
      <c r="D54" s="833" t="n"/>
      <c r="E54" s="824" t="n"/>
      <c r="F54" s="3489" t="n"/>
      <c r="G54" s="826" t="n"/>
      <c r="H54" s="829" t="n"/>
      <c r="I54" s="829" t="n"/>
      <c r="J54" s="3490" t="n"/>
      <c r="K54" s="3490" t="n"/>
      <c r="L54" s="3491" t="n"/>
      <c r="M54" s="839" t="n"/>
      <c r="S54" s="790">
        <f>IF(OR(AND(D54="",D55&lt;&gt;""),D54&lt;&gt;"", AND(C54&lt;&gt;"",G54&lt;&gt;0)),0,1)</f>
        <v/>
      </c>
      <c r="T54" s="942">
        <f>IF(C54="",0,LEFT(C54,4))</f>
        <v/>
      </c>
      <c r="U54" s="3487">
        <f t="array" ref="U54">IFERROR(_xlfn.XLOOKUP($T54,LEFT($C$7:$C$69,4),J$7:J$69),0)</f>
        <v/>
      </c>
      <c r="V54" s="3487">
        <f t="array" ref="V54">IFERROR(_xlfn.XLOOKUP($T54,LEFT($C$7:$C$69,4),K$7:K$69),0)</f>
        <v/>
      </c>
      <c r="W54" s="1237">
        <f>ISODD(MAX(COUNTA(D$7:D55)))</f>
        <v/>
      </c>
    </row>
    <row r="55" hidden="1" customFormat="1" s="600">
      <c r="D55" s="834" t="n"/>
      <c r="E55" s="820" t="n"/>
      <c r="F55" s="3476" t="n"/>
      <c r="G55" s="827" t="n"/>
      <c r="H55" s="975" t="n"/>
      <c r="I55" s="975" t="n"/>
      <c r="J55" s="3485" t="n"/>
      <c r="K55" s="3485" t="n"/>
      <c r="L55" s="3501" t="n"/>
      <c r="M55" s="840" t="n"/>
      <c r="S55" s="790">
        <f>IF(OR(AND(D55="",D56&lt;&gt;""),D55&lt;&gt;"", AND(C55&lt;&gt;"",G55&lt;&gt;0)),0,1)</f>
        <v/>
      </c>
      <c r="T55" s="942">
        <f>IF(C55="",0,LEFT(C55,4))</f>
        <v/>
      </c>
      <c r="U55" s="3487">
        <f t="array" ref="U55">IFERROR(_xlfn.XLOOKUP($T55,LEFT($C$7:$C$69,4),J$7:J$69),0)</f>
        <v/>
      </c>
      <c r="V55" s="3487">
        <f t="array" ref="V55">IFERROR(_xlfn.XLOOKUP($T55,LEFT($C$7:$C$69,4),K$7:K$69),0)</f>
        <v/>
      </c>
      <c r="W55" s="1237">
        <f>ISODD(MAX(COUNTA(D$7:D56)))</f>
        <v/>
      </c>
    </row>
    <row r="56" hidden="1" customFormat="1" s="600">
      <c r="C56" s="823" t="n"/>
      <c r="D56" s="833" t="n"/>
      <c r="E56" s="824" t="n"/>
      <c r="F56" s="3489" t="n"/>
      <c r="G56" s="826" t="n"/>
      <c r="H56" s="829" t="n"/>
      <c r="I56" s="829" t="n"/>
      <c r="J56" s="3490" t="n"/>
      <c r="K56" s="3490" t="n"/>
      <c r="L56" s="3491" t="n"/>
      <c r="M56" s="839" t="n"/>
      <c r="S56" s="790">
        <f>IF(OR(AND(D56="",D57&lt;&gt;""),D56&lt;&gt;"", AND(C56&lt;&gt;"",G56&lt;&gt;0)),0,1)</f>
        <v/>
      </c>
      <c r="T56" s="942">
        <f>IF(C56="",0,LEFT(C56,4))</f>
        <v/>
      </c>
      <c r="U56" s="3487">
        <f t="array" ref="U56">IFERROR(_xlfn.XLOOKUP($T56,LEFT($C$7:$C$69,4),J$7:J$69),0)</f>
        <v/>
      </c>
      <c r="V56" s="3487">
        <f t="array" ref="V56">IFERROR(_xlfn.XLOOKUP($T56,LEFT($C$7:$C$69,4),K$7:K$69),0)</f>
        <v/>
      </c>
      <c r="W56" s="1237">
        <f>ISODD(MAX(COUNTA(D$7:D57)))</f>
        <v/>
      </c>
    </row>
    <row r="57" ht="15" customFormat="1" customHeight="1" s="788">
      <c r="C57" s="3497">
        <f>TEXT('Lease SF Exp Schedule'!L5,"yyyy")&amp;" Totals"</f>
        <v/>
      </c>
      <c r="D57" s="813" t="n"/>
      <c r="E57" s="813" t="n"/>
      <c r="F57" s="3502" t="n"/>
      <c r="G57" s="818">
        <f>SUM(G48:G56)</f>
        <v/>
      </c>
      <c r="H57" s="1143">
        <f>G57/$P$4</f>
        <v/>
      </c>
      <c r="I57" s="1143">
        <f>I46+H57</f>
        <v/>
      </c>
      <c r="J57" s="3498">
        <f>IFERROR(SUMPRODUCT(J48:J56,G48:G56)/G57,"")</f>
        <v/>
      </c>
      <c r="K57" s="3498">
        <f>IFERROR(SUMPRODUCT(K48:K56,H48:H56)/H57,"")</f>
        <v/>
      </c>
      <c r="L57" s="3498">
        <f>IFERROR(J57-K57,"")</f>
        <v/>
      </c>
      <c r="M57" s="812">
        <f>IFERROR((J57-K57)/K57,"")</f>
        <v/>
      </c>
      <c r="S57" s="790">
        <f>IF(OR(AND(D57="",D58&lt;&gt;""),D57&lt;&gt;"", AND(C57&lt;&gt;"",G57&lt;&gt;0)),0,1)</f>
        <v/>
      </c>
      <c r="T57" s="942">
        <f>IF(C57="",0,LEFT(C57,4))</f>
        <v/>
      </c>
      <c r="U57" s="3487">
        <f t="array" ref="U57">IFERROR(_xlfn.XLOOKUP($T57,LEFT($C$7:$C$94,4),J$7:J$94),0)</f>
        <v/>
      </c>
      <c r="V57" s="3487">
        <f t="array" ref="V57">IFERROR(_xlfn.XLOOKUP($T57,LEFT($C$7:$C$94,4),K$7:K$94),0)</f>
        <v/>
      </c>
      <c r="W57" s="1237">
        <f>ISODD(MAX(COUNTA(D$7:D58)))</f>
        <v/>
      </c>
    </row>
    <row r="58" ht="6" customFormat="1" customHeight="1" s="600">
      <c r="D58" s="819" t="n"/>
      <c r="E58" s="820" t="n"/>
      <c r="F58" s="3476" t="n"/>
      <c r="G58" s="827" t="n"/>
      <c r="H58" s="975" t="n"/>
      <c r="I58" s="975" t="n"/>
      <c r="J58" s="3500" t="n"/>
      <c r="K58" s="3486" t="n"/>
      <c r="L58" s="3486" t="n"/>
      <c r="M58" s="831" t="n"/>
      <c r="S58" s="790">
        <f>IF(OR(AND(D58="",D59&lt;&gt;""),D58&lt;&gt;"", AND(C58&lt;&gt;"",G58&lt;&gt;0)),0,1)</f>
        <v/>
      </c>
      <c r="T58" s="942">
        <f>IF(C58="",0,LEFT(C58,4))</f>
        <v/>
      </c>
      <c r="U58" s="3487">
        <f t="array" ref="U58">IFERROR(_xlfn.XLOOKUP($T58,LEFT($C$7:$C$94,4),J$7:J$94),0)</f>
        <v/>
      </c>
      <c r="V58" s="3487">
        <f t="array" ref="V58">IFERROR(_xlfn.XLOOKUP($T58,LEFT($C$7:$C$94,4),K$7:K$94),0)</f>
        <v/>
      </c>
      <c r="W58" s="1237">
        <f>ISODD(MAX(COUNTA(D$7:D59)))</f>
        <v/>
      </c>
    </row>
    <row r="59" ht="15" customFormat="1" customHeight="1" s="600">
      <c r="C59" s="823" t="n"/>
      <c r="D59" s="833">
        <f>_xlfn.XLOOKUP($E59,'TT Summary'!$D$6:$D$8,'TT Summary'!E$6:E$8)</f>
        <v/>
      </c>
      <c r="E59" s="824">
        <f t="array" ref="E59">IFERROR(_xlfn._xlws.FILTER('TT Summary'!$D$6:$D$8,'TT Summary'!$V$6:$V$8=YEAR('Lease SF Exp Schedule'!M5)),"")</f>
        <v/>
      </c>
      <c r="F59" s="3489">
        <f>_xlfn.XLOOKUP($E59,'TT Summary'!$D$6:$D$8,'TT Summary'!I$6:I$8)</f>
        <v/>
      </c>
      <c r="G59" s="826">
        <f>_xlfn.XLOOKUP($E59,'TT Summary'!$D$6:$D$8,'TT Summary'!F$6:F$8)</f>
        <v/>
      </c>
      <c r="H59" s="829">
        <f>G59/$P$4</f>
        <v/>
      </c>
      <c r="I59" s="829" t="n"/>
      <c r="J59" s="3490">
        <f t="array" ref="J59">_xlfn.XLOOKUP(1,('Rent Roll-Detailed'!$AL$8:$AL$52=$E59)*('Rent Roll-Detailed'!$AM$8:$AM$52=$D59)*('Rent Roll-Detailed'!$O$8:$O$52=$F59),'Rent Roll-Detailed'!$R$8:$R$52)</f>
        <v/>
      </c>
      <c r="K59" s="3490">
        <f t="array" ref="K59">_xlfn.XLOOKUP($E59,'Rent Roll-Detailed'!$AL$8:$AL$52,_xlfn.XLOOKUP(YEAR('Lease SF Exp Schedule'!M$5),'Rent Roll-Detailed'!$AR$6:$BD$6,'Rent Roll-Detailed'!$AR$8:$BD$52))</f>
        <v/>
      </c>
      <c r="L59" s="3491">
        <f>J59-K59</f>
        <v/>
      </c>
      <c r="M59" s="839">
        <f>IFERROR((J59-K59)/K59,"")</f>
        <v/>
      </c>
      <c r="S59" s="790">
        <f>IF(OR(AND(D59="",D60&lt;&gt;""),D59&lt;&gt;"", AND(C59&lt;&gt;"",G59&lt;&gt;0)),0,1)</f>
        <v/>
      </c>
      <c r="T59" s="942">
        <f>IF(C59="",0,LEFT(C59,4))</f>
        <v/>
      </c>
      <c r="U59" s="3487">
        <f t="array" ref="U59">IFERROR(_xlfn.XLOOKUP($T59,LEFT($C$7:$C$94,4),J$7:J$94),0)</f>
        <v/>
      </c>
      <c r="V59" s="3487">
        <f t="array" ref="V59">IFERROR(_xlfn.XLOOKUP($T59,LEFT($C$7:$C$94,4),K$7:K$94),0)</f>
        <v/>
      </c>
      <c r="W59" s="1237">
        <f>ISODD(MAX(COUNTA(D$7:D60)))</f>
        <v/>
      </c>
    </row>
    <row r="60" ht="15" customFormat="1" customHeight="1" s="600">
      <c r="D60" s="834">
        <f>_xlfn.XLOOKUP($E60,'TT Summary'!$D$6:$D$8,'TT Summary'!E$6:E$8)</f>
        <v/>
      </c>
      <c r="E60" s="820" t="n"/>
      <c r="F60" s="3476">
        <f>_xlfn.XLOOKUP($E60,'TT Summary'!$D$6:$D$8,'TT Summary'!I$6:I$8)</f>
        <v/>
      </c>
      <c r="G60" s="827">
        <f>_xlfn.XLOOKUP($E60,'TT Summary'!$D$6:$D$8,'TT Summary'!F$6:F$8)</f>
        <v/>
      </c>
      <c r="H60" s="975">
        <f>G60/$P$4</f>
        <v/>
      </c>
      <c r="I60" s="975" t="n"/>
      <c r="J60" s="3485">
        <f t="array" ref="J60">_xlfn.XLOOKUP(1,('Rent Roll-Detailed'!$AL$8:$AL$52=$E60)*('Rent Roll-Detailed'!$AM$8:$AM$52=$D60)*('Rent Roll-Detailed'!$O$8:$O$52=$F60),'Rent Roll-Detailed'!$R$8:$R$52)</f>
        <v/>
      </c>
      <c r="K60" s="3485">
        <f t="array" ref="K60">_xlfn.XLOOKUP($E60,'Rent Roll-Detailed'!$AL$8:$AL$52,_xlfn.XLOOKUP(YEAR('Lease SF Exp Schedule'!M$5),'Rent Roll-Detailed'!$AR$6:$BD$6,'Rent Roll-Detailed'!$AR$8:$BD$52))</f>
        <v/>
      </c>
      <c r="L60" s="3501">
        <f>J60-K60</f>
        <v/>
      </c>
      <c r="M60" s="840">
        <f>IFERROR((J60-K60)/K60,"")</f>
        <v/>
      </c>
      <c r="S60" s="790">
        <f>IF(OR(AND(D60="",D61&lt;&gt;""),D60&lt;&gt;"", AND(C60&lt;&gt;"",G60&lt;&gt;0)),0,1)</f>
        <v/>
      </c>
      <c r="T60" s="942">
        <f>IF(C60="",0,LEFT(C60,4))</f>
        <v/>
      </c>
      <c r="U60" s="3487">
        <f t="array" ref="U60">IFERROR(_xlfn.XLOOKUP($T60,LEFT($C$7:$C$94,4),J$7:J$94),0)</f>
        <v/>
      </c>
      <c r="V60" s="3487">
        <f t="array" ref="V60">IFERROR(_xlfn.XLOOKUP($T60,LEFT($C$7:$C$94,4),K$7:K$94),0)</f>
        <v/>
      </c>
      <c r="W60" s="1237">
        <f>ISODD(MAX(COUNTA(D$7:D61)))</f>
        <v/>
      </c>
    </row>
    <row r="61" ht="15" customFormat="1" customHeight="1" s="600">
      <c r="C61" s="823" t="n"/>
      <c r="D61" s="833">
        <f>_xlfn.XLOOKUP($E61,'TT Summary'!$D$6:$D$8,'TT Summary'!E$6:E$8)</f>
        <v/>
      </c>
      <c r="E61" s="824" t="n"/>
      <c r="F61" s="3489">
        <f>_xlfn.XLOOKUP($E61,'TT Summary'!$D$6:$D$8,'TT Summary'!I$6:I$8)</f>
        <v/>
      </c>
      <c r="G61" s="826">
        <f>_xlfn.XLOOKUP($E61,'TT Summary'!$D$6:$D$8,'TT Summary'!F$6:F$8)</f>
        <v/>
      </c>
      <c r="H61" s="829">
        <f>G61/$P$4</f>
        <v/>
      </c>
      <c r="I61" s="829" t="n"/>
      <c r="J61" s="3490">
        <f t="array" ref="J61">_xlfn.XLOOKUP(1,('Rent Roll-Detailed'!$AL$8:$AL$52=$E61)*('Rent Roll-Detailed'!$AM$8:$AM$52=$D61)*('Rent Roll-Detailed'!$O$8:$O$52=$F61),'Rent Roll-Detailed'!$R$8:$R$52)</f>
        <v/>
      </c>
      <c r="K61" s="3490">
        <f t="array" ref="K61">_xlfn.XLOOKUP($E61,'Rent Roll-Detailed'!$AL$8:$AL$52,_xlfn.XLOOKUP(YEAR('Lease SF Exp Schedule'!M$5),'Rent Roll-Detailed'!$AR$6:$BD$6,'Rent Roll-Detailed'!$AR$8:$BD$52))</f>
        <v/>
      </c>
      <c r="L61" s="3491">
        <f>J61-K61</f>
        <v/>
      </c>
      <c r="M61" s="839">
        <f>IFERROR((J61-K61)/K61,"")</f>
        <v/>
      </c>
      <c r="S61" s="790">
        <f>IF(OR(AND(D61="",D62&lt;&gt;""),D61&lt;&gt;"", AND(C61&lt;&gt;"",G61&lt;&gt;0)),0,1)</f>
        <v/>
      </c>
      <c r="T61" s="942">
        <f>IF(C61="",0,LEFT(C61,4))</f>
        <v/>
      </c>
      <c r="U61" s="3487">
        <f t="array" ref="U61">IFERROR(_xlfn.XLOOKUP($T61,LEFT($C$7:$C$94,4),J$7:J$94),0)</f>
        <v/>
      </c>
      <c r="V61" s="3487">
        <f t="array" ref="V61">IFERROR(_xlfn.XLOOKUP($T61,LEFT($C$7:$C$94,4),K$7:K$94),0)</f>
        <v/>
      </c>
      <c r="W61" s="1237">
        <f>ISODD(MAX(COUNTA(D$7:D62)))</f>
        <v/>
      </c>
    </row>
    <row r="62" customFormat="1" s="600">
      <c r="D62" s="834">
        <f>_xlfn.XLOOKUP($E62,'TT Summary'!$D$6:$D$8,'TT Summary'!E$6:E$8)</f>
        <v/>
      </c>
      <c r="E62" s="820" t="n"/>
      <c r="F62" s="3476">
        <f>_xlfn.XLOOKUP($E62,'TT Summary'!$D$6:$D$8,'TT Summary'!I$6:I$8)</f>
        <v/>
      </c>
      <c r="G62" s="827">
        <f>_xlfn.XLOOKUP($E62,'TT Summary'!$D$6:$D$8,'TT Summary'!F$6:F$8)</f>
        <v/>
      </c>
      <c r="H62" s="975">
        <f>G62/$P$4</f>
        <v/>
      </c>
      <c r="I62" s="975" t="n"/>
      <c r="J62" s="3485">
        <f t="array" ref="J62">_xlfn.XLOOKUP(1,('Rent Roll-Detailed'!$AL$8:$AL$52=$E62)*('Rent Roll-Detailed'!$AM$8:$AM$52=$D62)*('Rent Roll-Detailed'!$O$8:$O$52=$F62),'Rent Roll-Detailed'!$R$8:$R$52)</f>
        <v/>
      </c>
      <c r="K62" s="3485">
        <f t="array" ref="K62">_xlfn.XLOOKUP($E62,'Rent Roll-Detailed'!$AL$8:$AL$52,_xlfn.XLOOKUP(YEAR('Lease SF Exp Schedule'!M$5),'Rent Roll-Detailed'!$AR$6:$BD$6,'Rent Roll-Detailed'!$AR$8:$BD$52))</f>
        <v/>
      </c>
      <c r="L62" s="3501">
        <f>J62-K62</f>
        <v/>
      </c>
      <c r="M62" s="840">
        <f>IFERROR((J62-K62)/K62,"")</f>
        <v/>
      </c>
      <c r="S62" s="790">
        <f>IF(OR(AND(D62="",D63&lt;&gt;""),D62&lt;&gt;"", AND(C62&lt;&gt;"",G62&lt;&gt;0)),0,1)</f>
        <v/>
      </c>
      <c r="T62" s="942">
        <f>IF(C62="",0,LEFT(C62,4))</f>
        <v/>
      </c>
      <c r="U62" s="3487">
        <f t="array" ref="U62">IFERROR(_xlfn.XLOOKUP($T62,LEFT($C$7:$C$94,4),J$7:J$94),0)</f>
        <v/>
      </c>
      <c r="V62" s="3487">
        <f t="array" ref="V62">IFERROR(_xlfn.XLOOKUP($T62,LEFT($C$7:$C$94,4),K$7:K$94),0)</f>
        <v/>
      </c>
      <c r="W62" s="1237">
        <f>ISODD(MAX(COUNTA(D$7:D63)))</f>
        <v/>
      </c>
    </row>
    <row r="63" customFormat="1" s="600">
      <c r="C63" s="823" t="n"/>
      <c r="D63" s="833">
        <f>_xlfn.XLOOKUP($E63,'TT Summary'!$D$6:$D$8,'TT Summary'!E$6:E$8)</f>
        <v/>
      </c>
      <c r="E63" s="824" t="n"/>
      <c r="F63" s="3489">
        <f>_xlfn.XLOOKUP($E63,'TT Summary'!$D$6:$D$8,'TT Summary'!I$6:I$8)</f>
        <v/>
      </c>
      <c r="G63" s="826">
        <f>_xlfn.XLOOKUP($E63,'TT Summary'!$D$6:$D$8,'TT Summary'!F$6:F$8)</f>
        <v/>
      </c>
      <c r="H63" s="829">
        <f>G63/$P$4</f>
        <v/>
      </c>
      <c r="I63" s="829" t="n"/>
      <c r="J63" s="3490">
        <f t="array" ref="J63">_xlfn.XLOOKUP(1,('Rent Roll-Detailed'!$AL$8:$AL$52=$E63)*('Rent Roll-Detailed'!$AM$8:$AM$52=$D63)*('Rent Roll-Detailed'!$O$8:$O$52=$F63),'Rent Roll-Detailed'!$R$8:$R$52)</f>
        <v/>
      </c>
      <c r="K63" s="3490">
        <f t="array" ref="K63">_xlfn.XLOOKUP($E63,'Rent Roll-Detailed'!$AL$8:$AL$52,_xlfn.XLOOKUP(YEAR('Lease SF Exp Schedule'!M$5),'Rent Roll-Detailed'!$AR$6:$BD$6,'Rent Roll-Detailed'!$AR$8:$BD$52))</f>
        <v/>
      </c>
      <c r="L63" s="3491">
        <f>J63-K63</f>
        <v/>
      </c>
      <c r="M63" s="839">
        <f>IFERROR((J63-K63)/K63,"")</f>
        <v/>
      </c>
      <c r="S63" s="790">
        <f>IF(OR(AND(D63="",D64&lt;&gt;""),D63&lt;&gt;"", AND(C63&lt;&gt;"",G63&lt;&gt;0)),0,1)</f>
        <v/>
      </c>
      <c r="T63" s="942">
        <f>IF(C63="",0,LEFT(C63,4))</f>
        <v/>
      </c>
      <c r="U63" s="3487">
        <f t="array" ref="U63">IFERROR(_xlfn.XLOOKUP($T63,LEFT($C$7:$C$94,4),J$7:J$94),0)</f>
        <v/>
      </c>
      <c r="V63" s="3487">
        <f t="array" ref="V63">IFERROR(_xlfn.XLOOKUP($T63,LEFT($C$7:$C$94,4),K$7:K$94),0)</f>
        <v/>
      </c>
      <c r="W63" s="1237">
        <f>ISODD(MAX(COUNTA(D$7:D64)))</f>
        <v/>
      </c>
    </row>
    <row r="64" hidden="1" customFormat="1" s="600">
      <c r="D64" s="834" t="n"/>
      <c r="E64" s="820" t="n"/>
      <c r="F64" s="3476" t="n"/>
      <c r="G64" s="827" t="n"/>
      <c r="H64" s="975" t="n"/>
      <c r="I64" s="975" t="n"/>
      <c r="J64" s="3485" t="n"/>
      <c r="K64" s="3485" t="n"/>
      <c r="L64" s="3501" t="n"/>
      <c r="M64" s="840" t="n"/>
      <c r="S64" s="790">
        <f>IF(OR(AND(D64="",D65&lt;&gt;""),D64&lt;&gt;"", AND(C64&lt;&gt;"",G64&lt;&gt;0)),0,1)</f>
        <v/>
      </c>
      <c r="T64" s="942">
        <f>IF(C64="",0,LEFT(C64,4))</f>
        <v/>
      </c>
      <c r="U64" s="3487">
        <f t="array" ref="U64">IFERROR(_xlfn.XLOOKUP($T64,LEFT($C$7:$C$69,4),J$7:J$69),0)</f>
        <v/>
      </c>
      <c r="V64" s="3487">
        <f t="array" ref="V64">IFERROR(_xlfn.XLOOKUP($T64,LEFT($C$7:$C$69,4),K$7:K$69),0)</f>
        <v/>
      </c>
      <c r="W64" s="1237">
        <f>ISODD(MAX(COUNTA(D$7:D65)))</f>
        <v/>
      </c>
    </row>
    <row r="65" hidden="1" customFormat="1" s="600">
      <c r="C65" s="823" t="n"/>
      <c r="D65" s="833" t="n"/>
      <c r="E65" s="824" t="n"/>
      <c r="F65" s="3489" t="n"/>
      <c r="G65" s="826" t="n"/>
      <c r="H65" s="829" t="n"/>
      <c r="I65" s="829" t="n"/>
      <c r="J65" s="3490" t="n"/>
      <c r="K65" s="3490" t="n"/>
      <c r="L65" s="3491" t="n"/>
      <c r="M65" s="839" t="n"/>
      <c r="S65" s="790">
        <f>IF(OR(AND(D65="",D66&lt;&gt;""),D65&lt;&gt;"", AND(C65&lt;&gt;"",G65&lt;&gt;0)),0,1)</f>
        <v/>
      </c>
      <c r="T65" s="942">
        <f>IF(C65="",0,LEFT(C65,4))</f>
        <v/>
      </c>
      <c r="U65" s="3487">
        <f t="array" ref="U65">IFERROR(_xlfn.XLOOKUP($T65,LEFT($C$7:$C$69,4),J$7:J$69),0)</f>
        <v/>
      </c>
      <c r="V65" s="3487">
        <f t="array" ref="V65">IFERROR(_xlfn.XLOOKUP($T65,LEFT($C$7:$C$69,4),K$7:K$69),0)</f>
        <v/>
      </c>
      <c r="W65" s="1237">
        <f>ISODD(MAX(COUNTA(D$7:D66)))</f>
        <v/>
      </c>
    </row>
    <row r="66" hidden="1" customFormat="1" s="600">
      <c r="D66" s="834" t="n"/>
      <c r="E66" s="820" t="n"/>
      <c r="F66" s="3476" t="n"/>
      <c r="G66" s="827" t="n"/>
      <c r="H66" s="975" t="n"/>
      <c r="I66" s="975" t="n"/>
      <c r="J66" s="3485" t="n"/>
      <c r="K66" s="3485" t="n"/>
      <c r="L66" s="3501" t="n"/>
      <c r="M66" s="840" t="n"/>
      <c r="S66" s="790">
        <f>IF(OR(AND(D66="",D67&lt;&gt;""),D66&lt;&gt;"", AND(C66&lt;&gt;"",G66&lt;&gt;0)),0,1)</f>
        <v/>
      </c>
      <c r="T66" s="942">
        <f>IF(C66="",0,LEFT(C66,4))</f>
        <v/>
      </c>
      <c r="U66" s="3487">
        <f t="array" ref="U66">IFERROR(_xlfn.XLOOKUP($T66,LEFT($C$7:$C$69,4),J$7:J$69),0)</f>
        <v/>
      </c>
      <c r="V66" s="3487">
        <f t="array" ref="V66">IFERROR(_xlfn.XLOOKUP($T66,LEFT($C$7:$C$69,4),K$7:K$69),0)</f>
        <v/>
      </c>
      <c r="W66" s="1237">
        <f>ISODD(MAX(COUNTA(D$7:D67)))</f>
        <v/>
      </c>
    </row>
    <row r="67" hidden="1" customFormat="1" s="600">
      <c r="C67" s="823" t="n"/>
      <c r="D67" s="833" t="n"/>
      <c r="E67" s="824" t="n"/>
      <c r="F67" s="3489" t="n"/>
      <c r="G67" s="826" t="n"/>
      <c r="H67" s="829" t="n"/>
      <c r="I67" s="829" t="n"/>
      <c r="J67" s="3490" t="n"/>
      <c r="K67" s="3490" t="n"/>
      <c r="L67" s="3491" t="n"/>
      <c r="M67" s="839" t="n"/>
      <c r="S67" s="790">
        <f>IF(OR(AND(D67="",D68&lt;&gt;""),D67&lt;&gt;"", AND(C67&lt;&gt;"",G67&lt;&gt;0)),0,1)</f>
        <v/>
      </c>
      <c r="T67" s="942">
        <f>IF(C67="",0,LEFT(C67,4))</f>
        <v/>
      </c>
      <c r="U67" s="3487">
        <f t="array" ref="U67">IFERROR(_xlfn.XLOOKUP($T67,LEFT($C$7:$C$69,4),J$7:J$69),0)</f>
        <v/>
      </c>
      <c r="V67" s="3487">
        <f t="array" ref="V67">IFERROR(_xlfn.XLOOKUP($T67,LEFT($C$7:$C$69,4),K$7:K$69),0)</f>
        <v/>
      </c>
      <c r="W67" s="1237">
        <f>ISODD(MAX(COUNTA(D$7:D68)))</f>
        <v/>
      </c>
    </row>
    <row r="68" ht="15" customFormat="1" customHeight="1" s="788">
      <c r="C68" s="3497">
        <f>TEXT('Lease SF Exp Schedule'!M5,"yyyy")&amp;" Totals"</f>
        <v/>
      </c>
      <c r="D68" s="813" t="n"/>
      <c r="E68" s="813" t="n"/>
      <c r="F68" s="3502" t="n"/>
      <c r="G68" s="818">
        <f>SUM(G59:G67)</f>
        <v/>
      </c>
      <c r="H68" s="1143">
        <f>G68/$P$4</f>
        <v/>
      </c>
      <c r="I68" s="1143">
        <f>I57+H68</f>
        <v/>
      </c>
      <c r="J68" s="3498">
        <f>IFERROR(SUMPRODUCT(J59:J67,G59:G67)/G68,"")</f>
        <v/>
      </c>
      <c r="K68" s="3498">
        <f>IFERROR(SUMPRODUCT(K59:K67,H59:H67)/H68,"")</f>
        <v/>
      </c>
      <c r="L68" s="3503">
        <f>IFERROR(J68-K68,"")</f>
        <v/>
      </c>
      <c r="M68" s="843">
        <f>IFERROR((J68-K68)/K68,"")</f>
        <v/>
      </c>
      <c r="S68" s="790">
        <f>IF(OR(AND(D68="",D69&lt;&gt;""),D68&lt;&gt;"", AND(C68&lt;&gt;"",G68&lt;&gt;0)),0,1)</f>
        <v/>
      </c>
      <c r="T68" s="942">
        <f>IF(C68="",0,LEFT(C68,4))</f>
        <v/>
      </c>
      <c r="U68" s="3487">
        <f t="array" ref="U68">IFERROR(_xlfn.XLOOKUP($T68,LEFT($C$7:$C$94,4),J$7:J$94),0)</f>
        <v/>
      </c>
      <c r="V68" s="3487">
        <f t="array" ref="V68">IFERROR(_xlfn.XLOOKUP($T68,LEFT($C$7:$C$94,4),K$7:K$94),0)</f>
        <v/>
      </c>
      <c r="W68" s="1237">
        <f>ISODD(MAX(COUNTA(D$7:D69)))</f>
        <v/>
      </c>
    </row>
    <row r="69" ht="6" customFormat="1" customHeight="1" s="600">
      <c r="D69" s="819" t="n"/>
      <c r="E69" s="820" t="n"/>
      <c r="F69" s="3476" t="n"/>
      <c r="G69" s="827" t="n"/>
      <c r="H69" s="975" t="n"/>
      <c r="I69" s="975" t="n"/>
      <c r="J69" s="3500" t="n"/>
      <c r="K69" s="3486" t="n"/>
      <c r="L69" s="3486" t="n"/>
      <c r="M69" s="831" t="n"/>
      <c r="S69" s="790">
        <f>IF(OR(AND(D69="",D70&lt;&gt;""),D69&lt;&gt;"", AND(C69&lt;&gt;"",G69&lt;&gt;0)),0,1)</f>
        <v/>
      </c>
      <c r="T69" s="942">
        <f>IF(C69="",0,LEFT(C69,4))</f>
        <v/>
      </c>
      <c r="U69" s="3487">
        <f t="array" ref="U69">IFERROR(_xlfn.XLOOKUP($T69,LEFT($C$7:$C$94,4),J$7:J$94),0)</f>
        <v/>
      </c>
      <c r="V69" s="3487">
        <f t="array" ref="V69">IFERROR(_xlfn.XLOOKUP($T69,LEFT($C$7:$C$94,4),K$7:K$94),0)</f>
        <v/>
      </c>
      <c r="W69" s="1237">
        <f>ISODD(MAX(COUNTA(D$7:D70)))</f>
        <v/>
      </c>
    </row>
    <row r="70" ht="15" customFormat="1" customHeight="1" s="600">
      <c r="C70" s="823" t="n"/>
      <c r="D70" s="833">
        <f>_xlfn.XLOOKUP($E70,'TT Summary'!$D$6:$D$8,'TT Summary'!E$6:E$8)</f>
        <v/>
      </c>
      <c r="E70" s="824">
        <f t="array" ref="E70">IFERROR(_xlfn._xlws.FILTER('TT Summary'!$D$6:$D$8,'TT Summary'!$V$6:$V$8=YEAR('Lease SF Exp Schedule'!N5)),"")</f>
        <v/>
      </c>
      <c r="F70" s="3489">
        <f>_xlfn.XLOOKUP($E70,'TT Summary'!$D$6:$D$8,'TT Summary'!I$6:I$8)</f>
        <v/>
      </c>
      <c r="G70" s="826">
        <f>_xlfn.XLOOKUP($E70,'TT Summary'!$D$6:$D$8,'TT Summary'!F$6:F$8)</f>
        <v/>
      </c>
      <c r="H70" s="829">
        <f>G70/$P$4</f>
        <v/>
      </c>
      <c r="I70" s="829" t="n"/>
      <c r="J70" s="3490">
        <f t="array" ref="J70">_xlfn.XLOOKUP(1,('Rent Roll-Detailed'!$AL$8:$AL$52=$E70)*('Rent Roll-Detailed'!$AM$8:$AM$52=$D70)*('Rent Roll-Detailed'!$O$8:$O$52=$F70),'Rent Roll-Detailed'!$R$8:$R$52)</f>
        <v/>
      </c>
      <c r="K70" s="3490">
        <f t="array" ref="K70">_xlfn.XLOOKUP($E70,'Rent Roll-Detailed'!$AL$8:$AL$52,_xlfn.XLOOKUP(YEAR('Lease SF Exp Schedule'!M$5),'Rent Roll-Detailed'!$AR$6:$BD$6,'Rent Roll-Detailed'!$AR$8:$BD$52))</f>
        <v/>
      </c>
      <c r="L70" s="3491">
        <f>J70-K70</f>
        <v/>
      </c>
      <c r="M70" s="839">
        <f>IFERROR((J70-K70)/K70,"")</f>
        <v/>
      </c>
      <c r="S70" s="790">
        <f>IF(OR(AND(D70="",D71&lt;&gt;""),D70&lt;&gt;"", AND(C70&lt;&gt;"",G70&lt;&gt;0)),0,1)</f>
        <v/>
      </c>
      <c r="T70" s="942">
        <f>IF(C70="",0,LEFT(C70,4))</f>
        <v/>
      </c>
      <c r="U70" s="3487">
        <f t="array" ref="U70">IFERROR(_xlfn.XLOOKUP($T70,LEFT($C$7:$C$94,4),J$7:J$94),0)</f>
        <v/>
      </c>
      <c r="V70" s="3487">
        <f t="array" ref="V70">IFERROR(_xlfn.XLOOKUP($T70,LEFT($C$7:$C$94,4),K$7:K$94),0)</f>
        <v/>
      </c>
      <c r="W70" s="1237">
        <f>ISODD(MAX(COUNTA(D$7:D71)))</f>
        <v/>
      </c>
    </row>
    <row r="71" hidden="1" ht="15" customFormat="1" customHeight="1" s="600">
      <c r="D71" s="834" t="n"/>
      <c r="E71" s="820" t="n"/>
      <c r="F71" s="3476" t="n"/>
      <c r="G71" s="827" t="n"/>
      <c r="H71" s="975" t="n"/>
      <c r="I71" s="975" t="n"/>
      <c r="J71" s="3485" t="n"/>
      <c r="K71" s="3485" t="n"/>
      <c r="L71" s="3501" t="n"/>
      <c r="M71" s="840" t="n"/>
      <c r="S71" s="790">
        <f>IF(OR(AND(D71="",D72&lt;&gt;""),D71&lt;&gt;"", AND(C71&lt;&gt;"",G71&lt;&gt;0)),0,1)</f>
        <v/>
      </c>
      <c r="T71" s="942">
        <f>IF(C71="",0,LEFT(C71,4))</f>
        <v/>
      </c>
      <c r="U71" s="3487">
        <f t="array" ref="U71">IFERROR(_xlfn.XLOOKUP($T71,LEFT($C$7:$C$69,4),J$7:J$69),0)</f>
        <v/>
      </c>
      <c r="V71" s="3487">
        <f t="array" ref="V71">IFERROR(_xlfn.XLOOKUP($T71,LEFT($C$7:$C$69,4),K$7:K$69),0)</f>
        <v/>
      </c>
      <c r="W71" s="1237">
        <f>ISODD(MAX(COUNTA(D$7:D72)))</f>
        <v/>
      </c>
    </row>
    <row r="72" hidden="1" ht="15" customFormat="1" customHeight="1" s="600">
      <c r="C72" s="823" t="n"/>
      <c r="D72" s="833" t="n"/>
      <c r="E72" s="824" t="n"/>
      <c r="F72" s="3489" t="n"/>
      <c r="G72" s="826" t="n"/>
      <c r="H72" s="829" t="n"/>
      <c r="I72" s="829" t="n"/>
      <c r="J72" s="3490" t="n"/>
      <c r="K72" s="3490" t="n"/>
      <c r="L72" s="3491" t="n"/>
      <c r="M72" s="839" t="n"/>
      <c r="S72" s="790">
        <f>IF(OR(AND(D72="",D73&lt;&gt;""),D72&lt;&gt;"", AND(C72&lt;&gt;"",G72&lt;&gt;0)),0,1)</f>
        <v/>
      </c>
      <c r="T72" s="942">
        <f>IF(C72="",0,LEFT(C72,4))</f>
        <v/>
      </c>
      <c r="U72" s="3487">
        <f t="array" ref="U72">IFERROR(_xlfn.XLOOKUP($T72,LEFT($C$7:$C$69,4),J$7:J$69),0)</f>
        <v/>
      </c>
      <c r="V72" s="3487">
        <f t="array" ref="V72">IFERROR(_xlfn.XLOOKUP($T72,LEFT($C$7:$C$69,4),K$7:K$69),0)</f>
        <v/>
      </c>
      <c r="W72" s="1237">
        <f>ISODD(MAX(COUNTA(D$7:D73)))</f>
        <v/>
      </c>
    </row>
    <row r="73" hidden="1" ht="15" customFormat="1" customHeight="1" s="600">
      <c r="D73" s="834" t="n"/>
      <c r="E73" s="820" t="n"/>
      <c r="F73" s="3476" t="n"/>
      <c r="G73" s="827" t="n"/>
      <c r="H73" s="975" t="n"/>
      <c r="I73" s="975" t="n"/>
      <c r="J73" s="3485" t="n"/>
      <c r="K73" s="3485" t="n"/>
      <c r="L73" s="3501" t="n"/>
      <c r="M73" s="840" t="n"/>
      <c r="S73" s="790">
        <f>IF(OR(AND(D73="",D74&lt;&gt;""),D73&lt;&gt;"", AND(C73&lt;&gt;"",G73&lt;&gt;0)),0,1)</f>
        <v/>
      </c>
      <c r="T73" s="942">
        <f>IF(C73="",0,LEFT(C73,4))</f>
        <v/>
      </c>
      <c r="U73" s="3487">
        <f t="array" ref="U73">IFERROR(_xlfn.XLOOKUP($T73,LEFT($C$7:$C$69,4),J$7:J$69),0)</f>
        <v/>
      </c>
      <c r="V73" s="3487">
        <f t="array" ref="V73">IFERROR(_xlfn.XLOOKUP($T73,LEFT($C$7:$C$69,4),K$7:K$69),0)</f>
        <v/>
      </c>
      <c r="W73" s="1237">
        <f>ISODD(MAX(COUNTA(D$7:D74)))</f>
        <v/>
      </c>
    </row>
    <row r="74" hidden="1" customFormat="1" s="600">
      <c r="C74" s="823" t="n"/>
      <c r="D74" s="833" t="n"/>
      <c r="E74" s="824" t="n"/>
      <c r="F74" s="3489" t="n"/>
      <c r="G74" s="826" t="n"/>
      <c r="H74" s="829" t="n"/>
      <c r="I74" s="829" t="n"/>
      <c r="J74" s="3490" t="n"/>
      <c r="K74" s="3490" t="n"/>
      <c r="L74" s="3491" t="n"/>
      <c r="M74" s="839" t="n"/>
      <c r="S74" s="790">
        <f>IF(OR(AND(D74="",D75&lt;&gt;""),D74&lt;&gt;"", AND(C74&lt;&gt;"",G74&lt;&gt;0)),0,1)</f>
        <v/>
      </c>
      <c r="T74" s="942">
        <f>IF(C74="",0,LEFT(C74,4))</f>
        <v/>
      </c>
      <c r="U74" s="3487">
        <f t="array" ref="U74">IFERROR(_xlfn.XLOOKUP($T74,LEFT($C$7:$C$69,4),J$7:J$69),0)</f>
        <v/>
      </c>
      <c r="V74" s="3487">
        <f t="array" ref="V74">IFERROR(_xlfn.XLOOKUP($T74,LEFT($C$7:$C$69,4),K$7:K$69),0)</f>
        <v/>
      </c>
      <c r="W74" s="1237">
        <f>ISODD(MAX(COUNTA(D$7:D75)))</f>
        <v/>
      </c>
    </row>
    <row r="75" hidden="1" customFormat="1" s="600">
      <c r="D75" s="834" t="n"/>
      <c r="E75" s="820" t="n"/>
      <c r="F75" s="3476" t="n"/>
      <c r="G75" s="827" t="n"/>
      <c r="H75" s="975" t="n"/>
      <c r="I75" s="975" t="n"/>
      <c r="J75" s="3485" t="n"/>
      <c r="K75" s="3485" t="n"/>
      <c r="L75" s="3501" t="n"/>
      <c r="M75" s="840" t="n"/>
      <c r="S75" s="790">
        <f>IF(OR(AND(D75="",D76&lt;&gt;""),D75&lt;&gt;"", AND(C75&lt;&gt;"",G75&lt;&gt;0)),0,1)</f>
        <v/>
      </c>
      <c r="T75" s="942">
        <f>IF(C75="",0,LEFT(C75,4))</f>
        <v/>
      </c>
      <c r="U75" s="3487">
        <f t="array" ref="U75">IFERROR(_xlfn.XLOOKUP($T75,LEFT($C$7:$C$69,4),J$7:J$69),0)</f>
        <v/>
      </c>
      <c r="V75" s="3487">
        <f t="array" ref="V75">IFERROR(_xlfn.XLOOKUP($T75,LEFT($C$7:$C$69,4),K$7:K$69),0)</f>
        <v/>
      </c>
      <c r="W75" s="1237">
        <f>ISODD(MAX(COUNTA(D$7:D76)))</f>
        <v/>
      </c>
    </row>
    <row r="76" hidden="1" customFormat="1" s="600">
      <c r="C76" s="823" t="n"/>
      <c r="D76" s="833" t="n"/>
      <c r="E76" s="824" t="n"/>
      <c r="F76" s="3489" t="n"/>
      <c r="G76" s="826" t="n"/>
      <c r="H76" s="829" t="n"/>
      <c r="I76" s="829" t="n"/>
      <c r="J76" s="3490" t="n"/>
      <c r="K76" s="3490" t="n"/>
      <c r="L76" s="3491" t="n"/>
      <c r="M76" s="839" t="n"/>
      <c r="S76" s="790">
        <f>IF(OR(AND(D76="",D77&lt;&gt;""),D76&lt;&gt;"", AND(C76&lt;&gt;"",G76&lt;&gt;0)),0,1)</f>
        <v/>
      </c>
      <c r="T76" s="942">
        <f>IF(C76="",0,LEFT(C76,4))</f>
        <v/>
      </c>
      <c r="U76" s="3487">
        <f t="array" ref="U76">IFERROR(_xlfn.XLOOKUP($T76,LEFT($C$7:$C$69,4),J$7:J$69),0)</f>
        <v/>
      </c>
      <c r="V76" s="3487">
        <f t="array" ref="V76">IFERROR(_xlfn.XLOOKUP($T76,LEFT($C$7:$C$69,4),K$7:K$69),0)</f>
        <v/>
      </c>
      <c r="W76" s="1237">
        <f>ISODD(MAX(COUNTA(D$7:D77)))</f>
        <v/>
      </c>
    </row>
    <row r="77" hidden="1" customFormat="1" s="600">
      <c r="D77" s="834" t="n"/>
      <c r="E77" s="820" t="n"/>
      <c r="F77" s="3476" t="n"/>
      <c r="G77" s="827" t="n"/>
      <c r="H77" s="975" t="n"/>
      <c r="I77" s="975" t="n"/>
      <c r="J77" s="3485" t="n"/>
      <c r="K77" s="3485" t="n"/>
      <c r="L77" s="3501" t="n"/>
      <c r="M77" s="840" t="n"/>
      <c r="S77" s="790">
        <f>IF(OR(AND(D77="",D78&lt;&gt;""),D77&lt;&gt;"", AND(C77&lt;&gt;"",G77&lt;&gt;0)),0,1)</f>
        <v/>
      </c>
      <c r="T77" s="942">
        <f>IF(C77="",0,LEFT(C77,4))</f>
        <v/>
      </c>
      <c r="U77" s="3487">
        <f t="array" ref="U77">IFERROR(_xlfn.XLOOKUP($T77,LEFT($C$7:$C$69,4),J$7:J$69),0)</f>
        <v/>
      </c>
      <c r="V77" s="3487">
        <f t="array" ref="V77">IFERROR(_xlfn.XLOOKUP($T77,LEFT($C$7:$C$69,4),K$7:K$69),0)</f>
        <v/>
      </c>
      <c r="W77" s="1237">
        <f>ISODD(MAX(COUNTA(D$7:D78)))</f>
        <v/>
      </c>
    </row>
    <row r="78" hidden="1" customFormat="1" s="600">
      <c r="C78" s="823" t="n"/>
      <c r="D78" s="833" t="n"/>
      <c r="E78" s="824" t="n"/>
      <c r="F78" s="3489" t="n"/>
      <c r="G78" s="826" t="n"/>
      <c r="H78" s="829" t="n"/>
      <c r="I78" s="829" t="n"/>
      <c r="J78" s="3490" t="n"/>
      <c r="K78" s="3490" t="n"/>
      <c r="L78" s="3491" t="n"/>
      <c r="M78" s="839" t="n"/>
      <c r="S78" s="790">
        <f>IF(OR(AND(D78="",D79&lt;&gt;""),D78&lt;&gt;"", AND(C78&lt;&gt;"",G78&lt;&gt;0)),0,1)</f>
        <v/>
      </c>
      <c r="T78" s="942">
        <f>IF(C78="",0,LEFT(C78,4))</f>
        <v/>
      </c>
      <c r="U78" s="3487">
        <f t="array" ref="U78">IFERROR(_xlfn.XLOOKUP($T78,LEFT($C$7:$C$69,4),J$7:J$69),0)</f>
        <v/>
      </c>
      <c r="V78" s="3487">
        <f t="array" ref="V78">IFERROR(_xlfn.XLOOKUP($T78,LEFT($C$7:$C$69,4),K$7:K$69),0)</f>
        <v/>
      </c>
      <c r="W78" s="1237">
        <f>ISODD(MAX(COUNTA(D$7:D79)))</f>
        <v/>
      </c>
    </row>
    <row r="79" hidden="1" customFormat="1" s="600">
      <c r="D79" s="834" t="n"/>
      <c r="E79" s="820" t="n"/>
      <c r="F79" s="3476" t="n"/>
      <c r="G79" s="827" t="n"/>
      <c r="H79" s="975" t="n"/>
      <c r="I79" s="975" t="n"/>
      <c r="J79" s="3485" t="n"/>
      <c r="K79" s="3485" t="n"/>
      <c r="L79" s="3501" t="n"/>
      <c r="M79" s="840" t="n"/>
      <c r="S79" s="790">
        <f>IF(OR(AND(D79="",D80&lt;&gt;""),D79&lt;&gt;"", AND(C79&lt;&gt;"",G79&lt;&gt;0)),0,1)</f>
        <v/>
      </c>
      <c r="T79" s="942">
        <f>IF(C79="",0,LEFT(C79,4))</f>
        <v/>
      </c>
      <c r="U79" s="3487">
        <f t="array" ref="U79">IFERROR(_xlfn.XLOOKUP($T79,LEFT($C$7:$C$69,4),J$7:J$69),0)</f>
        <v/>
      </c>
      <c r="V79" s="3487">
        <f t="array" ref="V79">IFERROR(_xlfn.XLOOKUP($T79,LEFT($C$7:$C$69,4),K$7:K$69),0)</f>
        <v/>
      </c>
      <c r="W79" s="1237">
        <f>ISODD(MAX(COUNTA(D$7:D80)))</f>
        <v/>
      </c>
    </row>
    <row r="80" ht="15" customFormat="1" customHeight="1" s="788">
      <c r="C80" s="3497">
        <f>TEXT('Lease SF Exp Schedule'!N5,"yyyy")&amp;" Totals"</f>
        <v/>
      </c>
      <c r="D80" s="813" t="n"/>
      <c r="E80" s="813" t="n"/>
      <c r="F80" s="3502" t="n"/>
      <c r="G80" s="818">
        <f>SUM(G70:G79)</f>
        <v/>
      </c>
      <c r="H80" s="1143">
        <f>G80/$P$4</f>
        <v/>
      </c>
      <c r="I80" s="1143">
        <f>I68+H80</f>
        <v/>
      </c>
      <c r="J80" s="3498">
        <f>IFERROR(SUMPRODUCT(J70:J79,G70:G79)/G80,"")</f>
        <v/>
      </c>
      <c r="K80" s="3498">
        <f>IFERROR(SUMPRODUCT(K70:K79,H70:H79)/H80,"")</f>
        <v/>
      </c>
      <c r="L80" s="3503">
        <f>IFERROR(J80-K80,"")</f>
        <v/>
      </c>
      <c r="M80" s="843">
        <f>IFERROR((J80-K80)/K80,"")</f>
        <v/>
      </c>
      <c r="S80" s="790">
        <f>IF(OR(AND(D80="",D81&lt;&gt;""),D80&lt;&gt;"", AND(C80&lt;&gt;"",G80&lt;&gt;0)),0,1)</f>
        <v/>
      </c>
      <c r="T80" s="942">
        <f>IF(C80="",0,LEFT(C80,4))</f>
        <v/>
      </c>
      <c r="U80" s="3487">
        <f t="array" ref="U80">IFERROR(_xlfn.XLOOKUP($T80,LEFT($C$7:$C$94,4),J$7:J$94),0)</f>
        <v/>
      </c>
      <c r="V80" s="3487">
        <f t="array" ref="V80">IFERROR(_xlfn.XLOOKUP($T80,LEFT($C$7:$C$94,4),K$7:K$94),0)</f>
        <v/>
      </c>
      <c r="W80" s="1237">
        <f>ISODD(MAX(COUNTA(D$7:D81)))</f>
        <v/>
      </c>
    </row>
    <row r="81" ht="6" customFormat="1" customHeight="1" s="600">
      <c r="D81" s="819" t="n"/>
      <c r="E81" s="820" t="n"/>
      <c r="F81" s="3476" t="n"/>
      <c r="G81" s="827" t="n"/>
      <c r="H81" s="975" t="n"/>
      <c r="I81" s="975" t="n"/>
      <c r="J81" s="3500" t="n"/>
      <c r="K81" s="3486" t="n"/>
      <c r="L81" s="3486" t="n"/>
      <c r="M81" s="831" t="n"/>
      <c r="S81" s="790">
        <f>IF(OR(AND(D81="",D82&lt;&gt;""),D81&lt;&gt;"", AND(C81&lt;&gt;"",G81&lt;&gt;0)),0,1)</f>
        <v/>
      </c>
      <c r="T81" s="942">
        <f>IF(C81="",0,LEFT(C81,4))</f>
        <v/>
      </c>
      <c r="U81" s="3487">
        <f t="array" ref="U81">IFERROR(_xlfn.XLOOKUP($T81,LEFT($C$7:$C$94,4),J$7:J$94),0)</f>
        <v/>
      </c>
      <c r="V81" s="3487">
        <f t="array" ref="V81">IFERROR(_xlfn.XLOOKUP($T81,LEFT($C$7:$C$94,4),K$7:K$94),0)</f>
        <v/>
      </c>
      <c r="W81" s="1237">
        <f>ISODD(MAX(COUNTA(D$7:D82)))</f>
        <v/>
      </c>
    </row>
    <row r="82" ht="15" customFormat="1" customHeight="1" s="600">
      <c r="C82" s="823" t="n"/>
      <c r="D82" s="833">
        <f>_xlfn.XLOOKUP($E82,'TT Summary'!$D$6:$D$8,'TT Summary'!E$6:E$8)</f>
        <v/>
      </c>
      <c r="E82" s="824">
        <f t="array" ref="E82">IFERROR(_xlfn._xlws.FILTER('TT Summary'!$D$6:$D$8,'TT Summary'!$V$6:$V$8=YEAR('Lease SF Exp Schedule'!P5)),"")</f>
        <v/>
      </c>
      <c r="F82" s="3489">
        <f>_xlfn.XLOOKUP($E82,'TT Summary'!$D$6:$D$8,'TT Summary'!I$6:I$8)</f>
        <v/>
      </c>
      <c r="G82" s="826">
        <f>_xlfn.XLOOKUP($E82,'TT Summary'!$D$6:$D$8,'TT Summary'!F$6:F$8)</f>
        <v/>
      </c>
      <c r="H82" s="829">
        <f>G82/$P$4</f>
        <v/>
      </c>
      <c r="I82" s="829" t="n"/>
      <c r="J82" s="3490">
        <f t="array" ref="J82">_xlfn.XLOOKUP(1,('Rent Roll-Detailed'!$AL$8:$AL$52=$E82)*('Rent Roll-Detailed'!$AM$8:$AM$52=$D82)*('Rent Roll-Detailed'!$O$8:$O$52=$F82),'Rent Roll-Detailed'!$R$8:$R$52)</f>
        <v/>
      </c>
      <c r="K82" s="3490">
        <f t="array" ref="K82">_xlfn.XLOOKUP($E82,'Rent Roll-Detailed'!$AL$8:$AL$52,_xlfn.XLOOKUP(YEAR('Lease SF Exp Schedule'!M$5),'Rent Roll-Detailed'!$AR$6:$BD$6,'Rent Roll-Detailed'!$AR$8:$BD$52))</f>
        <v/>
      </c>
      <c r="L82" s="3491">
        <f>J82-K82</f>
        <v/>
      </c>
      <c r="M82" s="839">
        <f>IFERROR((J82-K82)/K82,"")</f>
        <v/>
      </c>
      <c r="S82" s="790">
        <f>IF(OR(AND(D82="",D83&lt;&gt;""),D82&lt;&gt;"", AND(C82&lt;&gt;"",G82&lt;&gt;0)),0,1)</f>
        <v/>
      </c>
      <c r="T82" s="942">
        <f>IF(C82="",0,LEFT(C82,4))</f>
        <v/>
      </c>
      <c r="U82" s="3487">
        <f t="array" ref="U82">IFERROR(_xlfn.XLOOKUP($T82,LEFT($C$7:$C$94,4),J$7:J$94),0)</f>
        <v/>
      </c>
      <c r="V82" s="3487">
        <f t="array" ref="V82">IFERROR(_xlfn.XLOOKUP($T82,LEFT($C$7:$C$94,4),K$7:K$94),0)</f>
        <v/>
      </c>
      <c r="W82" s="1237">
        <f>ISODD(MAX(COUNTA(D$7:D83)))</f>
        <v/>
      </c>
    </row>
    <row r="83" hidden="1" customFormat="1" s="600">
      <c r="D83" s="834" t="n"/>
      <c r="E83" s="820" t="n"/>
      <c r="F83" s="3476" t="n"/>
      <c r="G83" s="827" t="n"/>
      <c r="H83" s="975" t="n"/>
      <c r="I83" s="975" t="n"/>
      <c r="J83" s="3485" t="n"/>
      <c r="K83" s="3485" t="n"/>
      <c r="L83" s="3501" t="n"/>
      <c r="M83" s="840" t="n"/>
      <c r="S83" s="790">
        <f>IF(OR(AND(D83="",D84&lt;&gt;""),D83&lt;&gt;"", AND(C83&lt;&gt;"",G83&lt;&gt;0)),0,1)</f>
        <v/>
      </c>
      <c r="T83" s="942">
        <f>IF(C83="",0,LEFT(C83,4))</f>
        <v/>
      </c>
      <c r="U83" s="3487">
        <f t="array" ref="U83">IFERROR(_xlfn.XLOOKUP($T83,LEFT($C$7:$C$69,4),J$7:J$69),0)</f>
        <v/>
      </c>
      <c r="V83" s="3487">
        <f t="array" ref="V83">IFERROR(_xlfn.XLOOKUP($T83,LEFT($C$7:$C$69,4),K$7:K$69),0)</f>
        <v/>
      </c>
      <c r="W83" s="1237">
        <f>ISODD(MAX(COUNTA(D$7:D84)))</f>
        <v/>
      </c>
    </row>
    <row r="84" hidden="1" customFormat="1" s="600">
      <c r="C84" s="823" t="n"/>
      <c r="D84" s="833" t="n"/>
      <c r="E84" s="824" t="n"/>
      <c r="F84" s="3489" t="n"/>
      <c r="G84" s="826" t="n"/>
      <c r="H84" s="829" t="n"/>
      <c r="I84" s="829" t="n"/>
      <c r="J84" s="3490" t="n"/>
      <c r="K84" s="3490" t="n"/>
      <c r="L84" s="3491" t="n"/>
      <c r="M84" s="839" t="n"/>
      <c r="S84" s="790">
        <f>IF(OR(AND(D84="",D85&lt;&gt;""),D84&lt;&gt;"", AND(C84&lt;&gt;"",G84&lt;&gt;0)),0,1)</f>
        <v/>
      </c>
      <c r="T84" s="942">
        <f>IF(C84="",0,LEFT(C84,4))</f>
        <v/>
      </c>
      <c r="U84" s="3487">
        <f t="array" ref="U84">IFERROR(_xlfn.XLOOKUP($T84,LEFT($C$7:$C$69,4),J$7:J$69),0)</f>
        <v/>
      </c>
      <c r="V84" s="3487">
        <f t="array" ref="V84">IFERROR(_xlfn.XLOOKUP($T84,LEFT($C$7:$C$69,4),K$7:K$69),0)</f>
        <v/>
      </c>
      <c r="W84" s="1237">
        <f>ISODD(MAX(COUNTA(D$7:D85)))</f>
        <v/>
      </c>
    </row>
    <row r="85" hidden="1" customFormat="1" s="600">
      <c r="D85" s="834" t="n"/>
      <c r="E85" s="820" t="n"/>
      <c r="F85" s="3476" t="n"/>
      <c r="G85" s="827" t="n"/>
      <c r="H85" s="975" t="n"/>
      <c r="I85" s="975" t="n"/>
      <c r="J85" s="3485" t="n"/>
      <c r="K85" s="3485" t="n"/>
      <c r="L85" s="3501" t="n"/>
      <c r="M85" s="840" t="n"/>
      <c r="S85" s="790">
        <f>IF(OR(AND(D85="",D86&lt;&gt;""),D85&lt;&gt;"", AND(C85&lt;&gt;"",G85&lt;&gt;0)),0,1)</f>
        <v/>
      </c>
      <c r="T85" s="942">
        <f>IF(C85="",0,LEFT(C85,4))</f>
        <v/>
      </c>
      <c r="U85" s="3487">
        <f t="array" ref="U85">IFERROR(_xlfn.XLOOKUP($T85,LEFT($C$7:$C$69,4),J$7:J$69),0)</f>
        <v/>
      </c>
      <c r="V85" s="3487">
        <f t="array" ref="V85">IFERROR(_xlfn.XLOOKUP($T85,LEFT($C$7:$C$69,4),K$7:K$69),0)</f>
        <v/>
      </c>
      <c r="W85" s="1237">
        <f>ISODD(MAX(COUNTA(D$7:D86)))</f>
        <v/>
      </c>
    </row>
    <row r="86" hidden="1" customFormat="1" s="600">
      <c r="C86" s="823" t="n"/>
      <c r="D86" s="833" t="n"/>
      <c r="E86" s="824" t="n"/>
      <c r="F86" s="3489" t="n"/>
      <c r="G86" s="826" t="n"/>
      <c r="H86" s="829" t="n"/>
      <c r="I86" s="829" t="n"/>
      <c r="J86" s="3490" t="n"/>
      <c r="K86" s="3490" t="n"/>
      <c r="L86" s="3491" t="n"/>
      <c r="M86" s="839" t="n"/>
      <c r="S86" s="790">
        <f>IF(OR(AND(D86="",D87&lt;&gt;""),D86&lt;&gt;"", AND(C86&lt;&gt;"",G86&lt;&gt;0)),0,1)</f>
        <v/>
      </c>
      <c r="T86" s="942">
        <f>IF(C86="",0,LEFT(C86,4))</f>
        <v/>
      </c>
      <c r="U86" s="3487">
        <f t="array" ref="U86">IFERROR(_xlfn.XLOOKUP($T86,LEFT($C$7:$C$69,4),J$7:J$69),0)</f>
        <v/>
      </c>
      <c r="V86" s="3487">
        <f t="array" ref="V86">IFERROR(_xlfn.XLOOKUP($T86,LEFT($C$7:$C$69,4),K$7:K$69),0)</f>
        <v/>
      </c>
      <c r="W86" s="1237">
        <f>ISODD(MAX(COUNTA(D$7:D87)))</f>
        <v/>
      </c>
    </row>
    <row r="87" ht="15" customFormat="1" customHeight="1" s="788">
      <c r="C87" s="3497">
        <f>TEXT('Lease SF Exp Schedule'!P5,"yyyy")&amp;" Totals"</f>
        <v/>
      </c>
      <c r="D87" s="813" t="n"/>
      <c r="E87" s="813" t="n"/>
      <c r="F87" s="3502" t="n"/>
      <c r="G87" s="818">
        <f>SUM(G82:G86)</f>
        <v/>
      </c>
      <c r="H87" s="1143">
        <f>G87/$P$4</f>
        <v/>
      </c>
      <c r="I87" s="1143">
        <f>I80+H87</f>
        <v/>
      </c>
      <c r="J87" s="3498">
        <f>IFERROR(SUMPRODUCT(J82:J86,G82:G86)/G87,"")</f>
        <v/>
      </c>
      <c r="K87" s="3498">
        <f>IFERROR(SUMPRODUCT(K82:K86,H82:H86)/H87,"")</f>
        <v/>
      </c>
      <c r="L87" s="3503">
        <f>IFERROR(J87-K87,"")</f>
        <v/>
      </c>
      <c r="M87" s="843">
        <f>IFERROR((J87-K87)/K87,"")</f>
        <v/>
      </c>
      <c r="S87" s="790">
        <f>IF(OR(AND(D87="",D88&lt;&gt;""),D87&lt;&gt;"", AND(C87&lt;&gt;"",G87&lt;&gt;0)),0,1)</f>
        <v/>
      </c>
      <c r="T87" s="942">
        <f>IF(C87="",0,LEFT(C87,4))</f>
        <v/>
      </c>
      <c r="U87" s="3487">
        <f t="array" ref="U87">IFERROR(_xlfn.XLOOKUP($T87,LEFT($C$7:$C$94,4),J$7:J$94),0)</f>
        <v/>
      </c>
      <c r="V87" s="3487">
        <f t="array" ref="V87">IFERROR(_xlfn.XLOOKUP($T87,LEFT($C$7:$C$94,4),K$7:K$94),0)</f>
        <v/>
      </c>
      <c r="W87" s="1237">
        <f>ISODD(MAX(COUNTA(D$7:D88)))</f>
        <v/>
      </c>
    </row>
    <row r="88" ht="6" customFormat="1" customHeight="1" s="600">
      <c r="D88" s="819" t="n"/>
      <c r="E88" s="820" t="n"/>
      <c r="F88" s="3476" t="n"/>
      <c r="G88" s="827" t="n"/>
      <c r="H88" s="975" t="n"/>
      <c r="I88" s="975" t="n"/>
      <c r="J88" s="3500" t="n"/>
      <c r="K88" s="3486" t="n"/>
      <c r="L88" s="3486" t="n"/>
      <c r="M88" s="831" t="n"/>
      <c r="S88" s="790">
        <f>IF(OR(AND(D88="",D89&lt;&gt;""),D88&lt;&gt;"", AND(C88&lt;&gt;"",G88&lt;&gt;0)),0,1)</f>
        <v/>
      </c>
      <c r="T88" s="942">
        <f>IF(C88="",0,LEFT(C88,4))</f>
        <v/>
      </c>
      <c r="U88" s="3487">
        <f t="array" ref="U88">IFERROR(_xlfn.XLOOKUP($T88,LEFT($C$7:$C$94,4),J$7:J$94),0)</f>
        <v/>
      </c>
      <c r="V88" s="3487">
        <f t="array" ref="V88">IFERROR(_xlfn.XLOOKUP($T88,LEFT($C$7:$C$94,4),K$7:K$94),0)</f>
        <v/>
      </c>
      <c r="W88" s="1237">
        <f>ISODD(MAX(COUNTA(D$7:D89)))</f>
        <v/>
      </c>
    </row>
    <row r="89" ht="15" customFormat="1" customHeight="1" s="600">
      <c r="C89" s="823" t="n"/>
      <c r="D89" s="833">
        <f>_xlfn.XLOOKUP($E89,'TT Summary'!$D$6:$D$8,'TT Summary'!E$6:E$8)</f>
        <v/>
      </c>
      <c r="E89" s="824">
        <f t="array" ref="E89">IFERROR(_xlfn._xlws.FILTER('TT Summary'!$D$6:$D$8,'TT Summary'!$V$6:$V$8=YEAR('Lease SF Exp Schedule'!Q5)),"")</f>
        <v/>
      </c>
      <c r="F89" s="3489">
        <f>_xlfn.XLOOKUP($E89,'TT Summary'!$D$6:$D$8,'TT Summary'!I$6:I$8)</f>
        <v/>
      </c>
      <c r="G89" s="826">
        <f>_xlfn.XLOOKUP($E89,'TT Summary'!$D$6:$D$8,'TT Summary'!F$6:F$8)</f>
        <v/>
      </c>
      <c r="H89" s="829">
        <f>G89/$P$4</f>
        <v/>
      </c>
      <c r="I89" s="829" t="n"/>
      <c r="J89" s="3490">
        <f t="array" ref="J89">_xlfn.XLOOKUP(1,('Rent Roll-Detailed'!$AL$8:$AL$52=$E89)*('Rent Roll-Detailed'!$AM$8:$AM$52=$D89)*('Rent Roll-Detailed'!$O$8:$O$52=$F89),'Rent Roll-Detailed'!$R$8:$R$52)</f>
        <v/>
      </c>
      <c r="K89" s="3490">
        <f t="array" ref="K89">_xlfn.XLOOKUP($E89,'Rent Roll-Detailed'!$AL$8:$AL$52,_xlfn.XLOOKUP(YEAR('Lease SF Exp Schedule'!M$5),'Rent Roll-Detailed'!$AR$6:$BD$6,'Rent Roll-Detailed'!$AR$8:$BD$52))</f>
        <v/>
      </c>
      <c r="L89" s="3491">
        <f>J89-K89</f>
        <v/>
      </c>
      <c r="M89" s="839">
        <f>IFERROR((J89-K89)/K89,"")</f>
        <v/>
      </c>
      <c r="S89" s="790">
        <f>IF(OR(AND(D89="",D90&lt;&gt;""),D89&lt;&gt;"", AND(C89&lt;&gt;"",G89&lt;&gt;0)),0,1)</f>
        <v/>
      </c>
      <c r="T89" s="942">
        <f>IF(C89="",0,LEFT(C89,4))</f>
        <v/>
      </c>
      <c r="U89" s="3487">
        <f t="array" ref="U89">IFERROR(_xlfn.XLOOKUP($T89,LEFT($C$7:$C$94,4),J$7:J$94),0)</f>
        <v/>
      </c>
      <c r="V89" s="3487">
        <f t="array" ref="V89">IFERROR(_xlfn.XLOOKUP($T89,LEFT($C$7:$C$94,4),K$7:K$94),0)</f>
        <v/>
      </c>
      <c r="W89" s="1237">
        <f>ISODD(MAX(COUNTA(D$7:D90)))</f>
        <v/>
      </c>
    </row>
    <row r="90" hidden="1" customFormat="1" s="600">
      <c r="D90" s="834" t="n"/>
      <c r="E90" s="820" t="n"/>
      <c r="F90" s="3476" t="n"/>
      <c r="G90" s="827" t="n"/>
      <c r="H90" s="975" t="n"/>
      <c r="I90" s="975" t="n"/>
      <c r="J90" s="3485" t="n"/>
      <c r="K90" s="3485" t="n"/>
      <c r="L90" s="3501" t="n"/>
      <c r="M90" s="840" t="n"/>
      <c r="S90" s="790">
        <f>IF(OR(AND(D90="",D91&lt;&gt;""),D90&lt;&gt;"", AND(C90&lt;&gt;"",G90&lt;&gt;0)),0,1)</f>
        <v/>
      </c>
      <c r="T90" s="942">
        <f>IF(C90="",0,LEFT(C90,4))</f>
        <v/>
      </c>
      <c r="U90" s="3487">
        <f t="array" ref="U90">IFERROR(_xlfn.XLOOKUP($T90,LEFT($C$7:$C$69,4),J$7:J$69),0)</f>
        <v/>
      </c>
      <c r="V90" s="3487">
        <f t="array" ref="V90">IFERROR(_xlfn.XLOOKUP($T90,LEFT($C$7:$C$69,4),K$7:K$69),0)</f>
        <v/>
      </c>
      <c r="W90" s="1237">
        <f>ISODD(MAX(COUNTA(D$7:D91)))</f>
        <v/>
      </c>
    </row>
    <row r="91" hidden="1" customFormat="1" s="600">
      <c r="C91" s="823" t="n"/>
      <c r="D91" s="833" t="n"/>
      <c r="E91" s="824" t="n"/>
      <c r="F91" s="3489" t="n"/>
      <c r="G91" s="826" t="n"/>
      <c r="H91" s="829" t="n"/>
      <c r="I91" s="829" t="n"/>
      <c r="J91" s="3490" t="n"/>
      <c r="K91" s="3490" t="n"/>
      <c r="L91" s="3491" t="n"/>
      <c r="M91" s="839" t="n"/>
      <c r="S91" s="790">
        <f>IF(OR(AND(D91="",D92&lt;&gt;""),D91&lt;&gt;"", AND(C91&lt;&gt;"",G91&lt;&gt;0)),0,1)</f>
        <v/>
      </c>
      <c r="T91" s="942">
        <f>IF(C91="",0,LEFT(C91,4))</f>
        <v/>
      </c>
      <c r="U91" s="3487">
        <f t="array" ref="U91">IFERROR(_xlfn.XLOOKUP($T91,LEFT($C$7:$C$69,4),J$7:J$69),0)</f>
        <v/>
      </c>
      <c r="V91" s="3487">
        <f t="array" ref="V91">IFERROR(_xlfn.XLOOKUP($T91,LEFT($C$7:$C$69,4),K$7:K$69),0)</f>
        <v/>
      </c>
      <c r="W91" s="1237">
        <f>ISODD(MAX(COUNTA(D$7:D92)))</f>
        <v/>
      </c>
    </row>
    <row r="92" hidden="1" customFormat="1" s="600">
      <c r="D92" s="834" t="n"/>
      <c r="E92" s="820" t="n"/>
      <c r="F92" s="3476" t="n"/>
      <c r="G92" s="827" t="n"/>
      <c r="H92" s="975" t="n"/>
      <c r="I92" s="975" t="n"/>
      <c r="J92" s="3485" t="n"/>
      <c r="K92" s="3485" t="n"/>
      <c r="L92" s="3501" t="n"/>
      <c r="M92" s="840" t="n"/>
      <c r="S92" s="790">
        <f>IF(OR(AND(D92="",D93&lt;&gt;""),D92&lt;&gt;"", AND(C92&lt;&gt;"",G92&lt;&gt;0)),0,1)</f>
        <v/>
      </c>
      <c r="T92" s="942">
        <f>IF(C92="",0,LEFT(C92,4))</f>
        <v/>
      </c>
      <c r="U92" s="3487">
        <f t="array" ref="U92">IFERROR(_xlfn.XLOOKUP($T92,LEFT($C$7:$C$69,4),J$7:J$69),0)</f>
        <v/>
      </c>
      <c r="V92" s="3487">
        <f t="array" ref="V92">IFERROR(_xlfn.XLOOKUP($T92,LEFT($C$7:$C$69,4),K$7:K$69),0)</f>
        <v/>
      </c>
      <c r="W92" s="1237">
        <f>ISODD(MAX(COUNTA(D$7:D93)))</f>
        <v/>
      </c>
    </row>
    <row r="93" hidden="1" customFormat="1" s="600">
      <c r="C93" s="823" t="n"/>
      <c r="D93" s="833" t="n"/>
      <c r="E93" s="824" t="n"/>
      <c r="F93" s="3489" t="n"/>
      <c r="G93" s="826" t="n"/>
      <c r="H93" s="829" t="n"/>
      <c r="I93" s="829" t="n"/>
      <c r="J93" s="3490" t="n"/>
      <c r="K93" s="3490" t="n"/>
      <c r="L93" s="3491" t="n"/>
      <c r="M93" s="839" t="n"/>
      <c r="S93" s="790">
        <f>IF(OR(AND(D93="",D94&lt;&gt;""),D93&lt;&gt;"", AND(C93&lt;&gt;"",G93&lt;&gt;0)),0,1)</f>
        <v/>
      </c>
      <c r="T93" s="942">
        <f>IF(C93="",0,LEFT(C93,4))</f>
        <v/>
      </c>
      <c r="U93" s="3487">
        <f t="array" ref="U93">IFERROR(_xlfn.XLOOKUP($T93,LEFT($C$7:$C$69,4),J$7:J$69),0)</f>
        <v/>
      </c>
      <c r="V93" s="3487">
        <f t="array" ref="V93">IFERROR(_xlfn.XLOOKUP($T93,LEFT($C$7:$C$69,4),K$7:K$69),0)</f>
        <v/>
      </c>
      <c r="W93" s="1237">
        <f>ISODD(MAX(COUNTA(D$7:D94)))</f>
        <v/>
      </c>
    </row>
    <row r="94" ht="15" customFormat="1" customHeight="1" s="788">
      <c r="C94" s="3497">
        <f>TEXT('Lease SF Exp Schedule'!Q5,"yyyy")&amp;" Totals"</f>
        <v/>
      </c>
      <c r="D94" s="813" t="n"/>
      <c r="E94" s="813" t="n"/>
      <c r="F94" s="3502" t="n"/>
      <c r="G94" s="818">
        <f>SUM(G89:G93)</f>
        <v/>
      </c>
      <c r="H94" s="1143">
        <f>G94/$P$4</f>
        <v/>
      </c>
      <c r="I94" s="1143">
        <f>I87+H94</f>
        <v/>
      </c>
      <c r="J94" s="3498">
        <f>IFERROR(SUMPRODUCT(J89:J93,G89:G93)/G94,"")</f>
        <v/>
      </c>
      <c r="K94" s="3498">
        <f>IFERROR(SUMPRODUCT(K89:K93,H89:H93)/H94,"")</f>
        <v/>
      </c>
      <c r="L94" s="3503">
        <f>IFERROR(J94-K94,"")</f>
        <v/>
      </c>
      <c r="M94" s="843">
        <f>IFERROR((J94-K94)/K94,"")</f>
        <v/>
      </c>
      <c r="S94" s="790">
        <f>IF(OR(AND(D94="",D102&lt;&gt;""),D94&lt;&gt;"", AND(C94&lt;&gt;"",G94&lt;&gt;0)),0,1)</f>
        <v/>
      </c>
      <c r="T94" s="942">
        <f>IF(C94="",0,LEFT(C94,4))</f>
        <v/>
      </c>
      <c r="U94" s="3487">
        <f t="array" ref="U94">IFERROR(_xlfn.XLOOKUP($T94,LEFT($C$7:$C$94,4),J$7:J$94),0)</f>
        <v/>
      </c>
      <c r="V94" s="3487">
        <f t="array" ref="V94">IFERROR(_xlfn.XLOOKUP($T94,LEFT($C$7:$C$94,4),K$7:K$94),0)</f>
        <v/>
      </c>
      <c r="W94" s="1237">
        <f>ISODD(MAX(COUNTA(D$7:D102)))</f>
        <v/>
      </c>
    </row>
    <row r="95" ht="6" customFormat="1" customHeight="1" s="600">
      <c r="D95" s="819" t="n"/>
      <c r="E95" s="820" t="n"/>
      <c r="F95" s="3476" t="n"/>
      <c r="G95" s="827" t="n"/>
      <c r="H95" s="975" t="n"/>
      <c r="I95" s="975" t="n"/>
      <c r="J95" s="3500" t="n"/>
      <c r="K95" s="3486" t="n"/>
      <c r="L95" s="3486" t="n"/>
      <c r="M95" s="831" t="n"/>
      <c r="S95" s="790">
        <f>IF(OR(AND(D95="",D96&lt;&gt;""),D95&lt;&gt;"", AND(C95&lt;&gt;"",G95&lt;&gt;0)),0,1)</f>
        <v/>
      </c>
      <c r="T95" s="942">
        <f>IF(C95="",0,LEFT(C95,4))</f>
        <v/>
      </c>
      <c r="U95" s="3487">
        <f t="array" ref="U95">IFERROR(_xlfn.XLOOKUP($T95,LEFT($C$7:$C$94,4),J$7:J$94),0)</f>
        <v/>
      </c>
      <c r="V95" s="3487">
        <f t="array" ref="V95">IFERROR(_xlfn.XLOOKUP($T95,LEFT($C$7:$C$94,4),K$7:K$94),0)</f>
        <v/>
      </c>
      <c r="W95" s="1237">
        <f>ISODD(MAX(COUNTA(D$7:D96)))</f>
        <v/>
      </c>
    </row>
    <row r="96" ht="15" customFormat="1" customHeight="1" s="600">
      <c r="C96" s="823" t="n"/>
      <c r="D96" s="833">
        <f>_xlfn.XLOOKUP($E96,'TT Summary'!$D$6:$D$8,'TT Summary'!E$6:E$8)</f>
        <v/>
      </c>
      <c r="E96" s="824">
        <f t="array" ref="E96">IFERROR(_xlfn._xlws.FILTER('TT Summary'!$D$6:$D$8,'TT Summary'!$V$6:$V$8=YEAR('Lease SF Exp Schedule'!X5)),"")</f>
        <v/>
      </c>
      <c r="F96" s="3489">
        <f>_xlfn.XLOOKUP($E96,'TT Summary'!$D$6:$D$8,'TT Summary'!I$6:I$8)</f>
        <v/>
      </c>
      <c r="G96" s="826">
        <f>_xlfn.XLOOKUP($E96,'TT Summary'!$D$6:$D$8,'TT Summary'!F$6:F$8)</f>
        <v/>
      </c>
      <c r="H96" s="829">
        <f>G96/$P$4</f>
        <v/>
      </c>
      <c r="I96" s="829" t="n"/>
      <c r="J96" s="3490">
        <f t="array" ref="J96">_xlfn.XLOOKUP(1,('Rent Roll-Detailed'!$AL$8:$AL$52=$E96)*('Rent Roll-Detailed'!$AM$8:$AM$52=$D96)*('Rent Roll-Detailed'!$O$8:$O$52=$F96),'Rent Roll-Detailed'!$R$8:$R$52)</f>
        <v/>
      </c>
      <c r="K96" s="3490">
        <f t="array" ref="K96">_xlfn.XLOOKUP($E96,'Rent Roll-Detailed'!$AL$8:$AL$52,_xlfn.XLOOKUP(YEAR('Lease SF Exp Schedule'!M$5),'Rent Roll-Detailed'!$AR$6:$BD$6,'Rent Roll-Detailed'!$AR$8:$BD$52))</f>
        <v/>
      </c>
      <c r="L96" s="3491">
        <f>J96-K96</f>
        <v/>
      </c>
      <c r="M96" s="839">
        <f>IFERROR((J96-K96)/K96,"")</f>
        <v/>
      </c>
      <c r="S96" s="790">
        <f>IF(OR(AND(D96="",D97&lt;&gt;""),D96&lt;&gt;"", AND(C96&lt;&gt;"",G96&lt;&gt;0)),0,1)</f>
        <v/>
      </c>
      <c r="T96" s="942">
        <f>IF(C96="",0,LEFT(C96,4))</f>
        <v/>
      </c>
      <c r="U96" s="3487">
        <f t="array" ref="U96">IFERROR(_xlfn.XLOOKUP($T96,LEFT($C$7:$C$94,4),J$7:J$94),0)</f>
        <v/>
      </c>
      <c r="V96" s="3487">
        <f t="array" ref="V96">IFERROR(_xlfn.XLOOKUP($T96,LEFT($C$7:$C$94,4),K$7:K$94),0)</f>
        <v/>
      </c>
      <c r="W96" s="1237">
        <f>ISODD(MAX(COUNTA(D$7:D97)))</f>
        <v/>
      </c>
    </row>
    <row r="97" hidden="1" customFormat="1" s="600">
      <c r="D97" s="834" t="n"/>
      <c r="E97" s="820" t="n"/>
      <c r="F97" s="3476" t="n"/>
      <c r="G97" s="827" t="n"/>
      <c r="H97" s="975" t="n"/>
      <c r="I97" s="975" t="n"/>
      <c r="J97" s="3485" t="n"/>
      <c r="K97" s="3485" t="n"/>
      <c r="L97" s="3501" t="n"/>
      <c r="M97" s="840" t="n"/>
      <c r="S97" s="790">
        <f>IF(OR(AND(D97="",D98&lt;&gt;""),D97&lt;&gt;"", AND(C97&lt;&gt;"",G97&lt;&gt;0)),0,1)</f>
        <v/>
      </c>
      <c r="T97" s="942">
        <f>IF(C97="",0,LEFT(C97,4))</f>
        <v/>
      </c>
      <c r="U97" s="3487">
        <f t="array" ref="U97">IFERROR(_xlfn.XLOOKUP($T97,LEFT($C$7:$C$69,4),J$7:J$69),0)</f>
        <v/>
      </c>
      <c r="V97" s="3487">
        <f t="array" ref="V97">IFERROR(_xlfn.XLOOKUP($T97,LEFT($C$7:$C$69,4),K$7:K$69),0)</f>
        <v/>
      </c>
      <c r="W97" s="1237">
        <f>ISODD(MAX(COUNTA(D$7:D98)))</f>
        <v/>
      </c>
    </row>
    <row r="98" hidden="1" customFormat="1" s="600">
      <c r="C98" s="823" t="n"/>
      <c r="D98" s="833" t="n"/>
      <c r="E98" s="824" t="n"/>
      <c r="F98" s="3489" t="n"/>
      <c r="G98" s="826" t="n"/>
      <c r="H98" s="829" t="n"/>
      <c r="I98" s="829" t="n"/>
      <c r="J98" s="3490" t="n"/>
      <c r="K98" s="3490" t="n"/>
      <c r="L98" s="3491" t="n"/>
      <c r="M98" s="839" t="n"/>
      <c r="S98" s="790">
        <f>IF(OR(AND(D98="",D99&lt;&gt;""),D98&lt;&gt;"", AND(C98&lt;&gt;"",G98&lt;&gt;0)),0,1)</f>
        <v/>
      </c>
      <c r="T98" s="942">
        <f>IF(C98="",0,LEFT(C98,4))</f>
        <v/>
      </c>
      <c r="U98" s="3487">
        <f t="array" ref="U98">IFERROR(_xlfn.XLOOKUP($T98,LEFT($C$7:$C$69,4),J$7:J$69),0)</f>
        <v/>
      </c>
      <c r="V98" s="3487">
        <f t="array" ref="V98">IFERROR(_xlfn.XLOOKUP($T98,LEFT($C$7:$C$69,4),K$7:K$69),0)</f>
        <v/>
      </c>
      <c r="W98" s="1237">
        <f>ISODD(MAX(COUNTA(D$7:D99)))</f>
        <v/>
      </c>
    </row>
    <row r="99" hidden="1" customFormat="1" s="600">
      <c r="D99" s="834" t="n"/>
      <c r="E99" s="820" t="n"/>
      <c r="F99" s="3476" t="n"/>
      <c r="G99" s="827" t="n"/>
      <c r="H99" s="975" t="n"/>
      <c r="I99" s="975" t="n"/>
      <c r="J99" s="3485" t="n"/>
      <c r="K99" s="3485" t="n"/>
      <c r="L99" s="3501" t="n"/>
      <c r="M99" s="840" t="n"/>
      <c r="S99" s="790">
        <f>IF(OR(AND(D99="",D100&lt;&gt;""),D99&lt;&gt;"", AND(C99&lt;&gt;"",G99&lt;&gt;0)),0,1)</f>
        <v/>
      </c>
      <c r="T99" s="942">
        <f>IF(C99="",0,LEFT(C99,4))</f>
        <v/>
      </c>
      <c r="U99" s="3487">
        <f t="array" ref="U99">IFERROR(_xlfn.XLOOKUP($T99,LEFT($C$7:$C$69,4),J$7:J$69),0)</f>
        <v/>
      </c>
      <c r="V99" s="3487">
        <f t="array" ref="V99">IFERROR(_xlfn.XLOOKUP($T99,LEFT($C$7:$C$69,4),K$7:K$69),0)</f>
        <v/>
      </c>
      <c r="W99" s="1237">
        <f>ISODD(MAX(COUNTA(D$7:D100)))</f>
        <v/>
      </c>
    </row>
    <row r="100" hidden="1" customFormat="1" s="600">
      <c r="C100" s="823" t="n"/>
      <c r="D100" s="833" t="n"/>
      <c r="E100" s="824" t="n"/>
      <c r="F100" s="3489" t="n"/>
      <c r="G100" s="826" t="n"/>
      <c r="H100" s="829" t="n"/>
      <c r="I100" s="829" t="n"/>
      <c r="J100" s="3490" t="n"/>
      <c r="K100" s="3490" t="n"/>
      <c r="L100" s="3491" t="n"/>
      <c r="M100" s="839" t="n"/>
      <c r="S100" s="790">
        <f>IF(OR(AND(D100="",D101&lt;&gt;""),D100&lt;&gt;"", AND(C100&lt;&gt;"",G100&lt;&gt;0)),0,1)</f>
        <v/>
      </c>
      <c r="T100" s="942">
        <f>IF(C100="",0,LEFT(C100,4))</f>
        <v/>
      </c>
      <c r="U100" s="3487">
        <f t="array" ref="U100">IFERROR(_xlfn.XLOOKUP($T100,LEFT($C$7:$C$69,4),J$7:J$69),0)</f>
        <v/>
      </c>
      <c r="V100" s="3487">
        <f t="array" ref="V100">IFERROR(_xlfn.XLOOKUP($T100,LEFT($C$7:$C$69,4),K$7:K$69),0)</f>
        <v/>
      </c>
      <c r="W100" s="1237">
        <f>ISODD(MAX(COUNTA(D$7:D101)))</f>
        <v/>
      </c>
    </row>
    <row r="101" ht="15" customFormat="1" customHeight="1" s="788">
      <c r="C101" s="3497">
        <f>TEXT('Lease SF Exp Schedule'!X5,"yyyy")&amp;" Totals"</f>
        <v/>
      </c>
      <c r="D101" s="813" t="n"/>
      <c r="E101" s="813" t="n"/>
      <c r="F101" s="3502" t="n"/>
      <c r="G101" s="818">
        <f>SUM(G96:G100)</f>
        <v/>
      </c>
      <c r="H101" s="1143">
        <f>G101/$P$4</f>
        <v/>
      </c>
      <c r="I101" s="1143">
        <f>I94+H101</f>
        <v/>
      </c>
      <c r="J101" s="3498">
        <f>IFERROR(SUMPRODUCT(J96:J100,G96:G100)/G101,"")</f>
        <v/>
      </c>
      <c r="K101" s="3498">
        <f>IFERROR(SUMPRODUCT(K96:K100,H96:H100)/H101,"")</f>
        <v/>
      </c>
      <c r="L101" s="3503">
        <f>IFERROR(J101-K101,"")</f>
        <v/>
      </c>
      <c r="M101" s="843">
        <f>IFERROR((J101-K101)/K101,"")</f>
        <v/>
      </c>
      <c r="S101" s="790">
        <f>IF(OR(AND(D101="",D110&lt;&gt;""),D101&lt;&gt;"", AND(C101&lt;&gt;"",G101&lt;&gt;0)),0,1)</f>
        <v/>
      </c>
      <c r="T101" s="942">
        <f>IF(C101="",0,LEFT(C101,4))</f>
        <v/>
      </c>
      <c r="U101" s="3487">
        <f t="array" ref="U101">IFERROR(_xlfn.XLOOKUP($T101,LEFT($C$7:$C$94,4),J$7:J$94),0)</f>
        <v/>
      </c>
      <c r="V101" s="3487">
        <f t="array" ref="V101">IFERROR(_xlfn.XLOOKUP($T101,LEFT($C$7:$C$94,4),K$7:K$94),0)</f>
        <v/>
      </c>
      <c r="W101" s="1237">
        <f>ISODD(MAX(COUNTA(D$7:D110)))</f>
        <v/>
      </c>
    </row>
    <row r="102" hidden="1" ht="6" customFormat="1" customHeight="1" s="600">
      <c r="D102" s="819" t="n"/>
      <c r="E102" s="820" t="n"/>
      <c r="F102" s="3476" t="n"/>
      <c r="G102" s="827" t="n"/>
      <c r="H102" s="975" t="n"/>
      <c r="I102" s="975" t="n"/>
      <c r="J102" s="3500" t="n"/>
      <c r="K102" s="3486" t="n"/>
      <c r="L102" s="3486" t="n"/>
      <c r="M102" s="831" t="n"/>
      <c r="S102" s="790">
        <f>IF(OR(AND(D102="",D103&lt;&gt;""),D102&lt;&gt;"", AND(C102&lt;&gt;"",G102&lt;&gt;0)),0,1)</f>
        <v/>
      </c>
      <c r="T102" s="942">
        <f>IF(C102="",0,LEFT(C102,4))</f>
        <v/>
      </c>
      <c r="U102" s="3487">
        <f t="array" ref="U102">IFERROR(_xlfn.XLOOKUP($T102,LEFT($C$7:$C$69,4),J$7:J$69),0)</f>
        <v/>
      </c>
      <c r="V102" s="3487">
        <f t="array" ref="V102">IFERROR(_xlfn.XLOOKUP($T102,LEFT($C$7:$C$69,4),K$7:K$69),0)</f>
        <v/>
      </c>
      <c r="W102" s="1237">
        <f>ISODD(MAX(COUNTA(D$7:D103)))</f>
        <v/>
      </c>
    </row>
    <row r="103" ht="15" customFormat="1" customHeight="1" s="788">
      <c r="C103" s="3504" t="inlineStr">
        <is>
          <t>Subtotal</t>
        </is>
      </c>
      <c r="D103" s="860" t="n"/>
      <c r="E103" s="860" t="n"/>
      <c r="F103" s="861" t="n"/>
      <c r="G103" s="862">
        <f>SUMIFS($G$7:$G$101,$C$7:$C$101,"&lt;&gt;"&amp;"")</f>
        <v/>
      </c>
      <c r="H103" s="863">
        <f>SUMIFS($H$7:$H$101,$C$7:$C$101,"&lt;&gt;"&amp;"")</f>
        <v/>
      </c>
      <c r="I103" s="863" t="n"/>
      <c r="J103" s="3505" t="n"/>
      <c r="K103" s="3505" t="n"/>
      <c r="L103" s="3505" t="n"/>
      <c r="M103" s="865" t="n"/>
      <c r="S103" s="790" t="n"/>
      <c r="T103" s="942" t="n"/>
      <c r="U103" s="3487" t="n"/>
      <c r="V103" s="3487" t="n"/>
      <c r="W103" s="1237" t="n"/>
    </row>
    <row r="104" ht="15" customFormat="1" customHeight="1" s="788">
      <c r="C104" s="823" t="n"/>
      <c r="D104" s="833" t="inlineStr">
        <is>
          <t>MTM Tenants</t>
        </is>
      </c>
      <c r="E104" s="824" t="n"/>
      <c r="F104" s="3489" t="n"/>
      <c r="G104" s="826">
        <f>'Lease SF Exp Schedule'!F13</f>
        <v/>
      </c>
      <c r="H104" s="829">
        <f>G104/$P$4</f>
        <v/>
      </c>
      <c r="I104" s="829">
        <f>I56+H104</f>
        <v/>
      </c>
      <c r="J104" s="3490" t="n"/>
      <c r="K104" s="3490" t="n"/>
      <c r="L104" s="3491" t="n"/>
      <c r="M104" s="839" t="n"/>
      <c r="S104" s="790" t="n"/>
      <c r="T104" s="942" t="n"/>
      <c r="U104" s="3487" t="n"/>
      <c r="V104" s="3487" t="n"/>
      <c r="W104" s="1237" t="n"/>
    </row>
    <row r="105" ht="15" customFormat="1" customHeight="1" s="600">
      <c r="C105" s="823" t="n"/>
      <c r="D105" s="833" t="inlineStr">
        <is>
          <t>Vacant</t>
        </is>
      </c>
      <c r="E105" s="824" t="n"/>
      <c r="F105" s="3489" t="n"/>
      <c r="G105" s="826">
        <f>'Rent Roll-Detailed'!H64</f>
        <v/>
      </c>
      <c r="H105" s="829">
        <f>G105/$P$4</f>
        <v/>
      </c>
      <c r="I105" s="829">
        <f>I57+H105</f>
        <v/>
      </c>
      <c r="J105" s="3490" t="n"/>
      <c r="K105" s="3490" t="n"/>
      <c r="L105" s="3491" t="n"/>
      <c r="M105" s="839" t="n"/>
      <c r="S105" s="790" t="n"/>
      <c r="T105" s="942" t="n"/>
      <c r="U105" s="3487" t="n"/>
      <c r="V105" s="3487" t="n"/>
      <c r="W105" s="1237" t="n"/>
    </row>
    <row r="106" hidden="1" outlineLevel="1" ht="15" customFormat="1" customHeight="1" s="600">
      <c r="D106" s="834" t="n"/>
      <c r="E106" s="820" t="n"/>
      <c r="F106" s="3476" t="n"/>
      <c r="G106" s="827" t="n"/>
      <c r="H106" s="975" t="n"/>
      <c r="I106" s="975" t="n"/>
      <c r="J106" s="3485" t="n"/>
      <c r="K106" s="3485" t="n"/>
      <c r="L106" s="3501" t="n"/>
      <c r="M106" s="840" t="n"/>
      <c r="S106" s="790" t="n"/>
      <c r="T106" s="942" t="n"/>
      <c r="U106" s="3487" t="n"/>
      <c r="V106" s="3487" t="n"/>
      <c r="W106" s="1237" t="n"/>
    </row>
    <row r="107" collapsed="1" ht="15" customFormat="1" customHeight="1" s="788">
      <c r="C107" s="3506" t="inlineStr">
        <is>
          <t>TOTAL</t>
        </is>
      </c>
      <c r="D107" s="867" t="n"/>
      <c r="E107" s="867" t="n"/>
      <c r="F107" s="868" t="n"/>
      <c r="G107" s="869">
        <f>SUBTOTAL(9,G103:G106)</f>
        <v/>
      </c>
      <c r="H107" s="870">
        <f>SUBTOTAL(9,H103:H106)</f>
        <v/>
      </c>
      <c r="I107" s="870" t="n"/>
      <c r="J107" s="3507" t="n"/>
      <c r="K107" s="3507" t="n"/>
      <c r="L107" s="3507" t="n"/>
      <c r="M107" s="872" t="n"/>
      <c r="S107" s="790" t="n"/>
    </row>
    <row r="108" outlineLevel="1" ht="15" customFormat="1" customHeight="1" s="788">
      <c r="S108" s="790" t="n"/>
    </row>
    <row r="109" outlineLevel="1" ht="15" customFormat="1" customHeight="1" s="788">
      <c r="D109" s="789" t="inlineStr">
        <is>
          <t>Footnotes:</t>
        </is>
      </c>
      <c r="S109" s="790" t="n"/>
    </row>
    <row r="110" outlineLevel="1" ht="15" customFormat="1" customHeight="1" s="788">
      <c r="D110" s="613" t="inlineStr">
        <is>
          <t>Excludes Month to Month tenants</t>
        </is>
      </c>
      <c r="S110" s="790" t="n"/>
    </row>
    <row r="111" ht="7.35" customHeight="1" s="2885"/>
    <row r="113">
      <c r="G113" s="1251">
        <f>G103+G104='Rent Roll-Detailed'!H63</f>
        <v/>
      </c>
      <c r="H113" s="1056" t="n"/>
    </row>
    <row r="114">
      <c r="G114" s="1251">
        <f>G105='Rent Roll-Detailed'!H64</f>
        <v/>
      </c>
    </row>
  </sheetData>
  <autoFilter ref="S6:S105">
    <filterColumn colId="0" hiddenButton="0" showButton="1">
      <filters blank="1">
        <filter val="0"/>
      </filters>
    </filterColumn>
  </autoFilter>
  <printOptions horizontalCentered="1"/>
  <pageMargins left="0.35" right="0.35" top="0.5" bottom="0.35" header="0.3" footer="0.3"/>
  <pageSetup orientation="landscape" scale="92" fitToHeight="0"/>
</worksheet>
</file>

<file path=xl/worksheets/sheet45.xml><?xml version="1.0" encoding="utf-8"?>
<worksheet xmlns="http://schemas.openxmlformats.org/spreadsheetml/2006/main">
  <sheetPr codeName="Sheet36">
    <tabColor theme="1"/>
    <outlinePr summaryBelow="1" summaryRight="1"/>
    <pageSetUpPr fitToPage="1"/>
  </sheetPr>
  <dimension ref="C3:Z104"/>
  <sheetViews>
    <sheetView workbookViewId="0">
      <selection activeCell="A1" sqref="A1"/>
    </sheetView>
  </sheetViews>
  <sheetFormatPr baseColWidth="8" defaultColWidth="10.46484375" defaultRowHeight="12.75"/>
  <cols>
    <col width="0.46484375" customWidth="1" style="6" min="1" max="3"/>
    <col width="10.46484375" customWidth="1" style="6" min="4" max="5"/>
    <col width="10.46484375" customWidth="1" style="6" min="6" max="10"/>
    <col width="10.46484375" customWidth="1" style="13" min="11" max="13"/>
    <col width="11.46484375" bestFit="1" customWidth="1" style="13" min="14" max="14"/>
    <col width="10.46484375" bestFit="1" customWidth="1" style="13" min="15" max="15"/>
    <col width="10.46484375" customWidth="1" style="13" min="16" max="16"/>
    <col width="0.46484375" customWidth="1" style="6" min="17" max="18"/>
    <col width="12.46484375" customWidth="1" style="6" min="19" max="19"/>
    <col width="0.46484375" customWidth="1" style="6" min="20" max="20"/>
    <col width="12.46484375" bestFit="1" customWidth="1" style="6" min="21" max="21"/>
    <col width="11.46484375" bestFit="1" customWidth="1" style="6" min="22" max="22"/>
    <col width="14" customWidth="1" style="6" min="23" max="23"/>
    <col width="10.46484375" customWidth="1" style="6" min="24" max="16384"/>
  </cols>
  <sheetData>
    <row r="1" ht="4.35" customHeight="1" s="2885"/>
    <row r="2" ht="4.35" customHeight="1" s="2885" thickBot="1"/>
    <row r="3" ht="19.9" customHeight="1" s="2885" thickBot="1">
      <c r="C3" s="497" t="inlineStr">
        <is>
          <t>MARKET RENT AT EXPIRATION vs AVG CONTRACT RENT AT EXPIRATION</t>
        </is>
      </c>
      <c r="D3" s="497" t="n"/>
      <c r="E3" s="497" t="n"/>
      <c r="F3" s="497" t="n"/>
      <c r="G3" s="497" t="n"/>
      <c r="H3" s="497" t="n"/>
      <c r="I3" s="497" t="n"/>
      <c r="J3" s="497" t="n"/>
      <c r="K3" s="497" t="n"/>
      <c r="L3" s="497" t="n"/>
      <c r="M3" s="497" t="n"/>
      <c r="N3" s="497" t="n"/>
      <c r="O3" s="497" t="n"/>
      <c r="P3" s="967">
        <f>Global!$G$7</f>
        <v/>
      </c>
      <c r="S3" s="966">
        <f>Global!$G$13</f>
        <v/>
      </c>
    </row>
    <row r="4" ht="20.1" customHeight="1" s="2885" thickBot="1" thickTop="1">
      <c r="S4" s="3452">
        <f>'Rent Roll-Detailed'!$H$65</f>
        <v/>
      </c>
    </row>
    <row r="5" ht="14.25" customHeight="1" s="2885">
      <c r="H5" s="7" t="n"/>
      <c r="K5" s="6" t="n"/>
      <c r="L5" s="6" t="n"/>
      <c r="M5" s="6" t="n"/>
      <c r="N5" s="6" t="n"/>
      <c r="O5" s="6" t="n"/>
      <c r="P5" s="6" t="n"/>
    </row>
    <row r="6" ht="14.25" customHeight="1" s="2885">
      <c r="H6" s="7" t="n"/>
      <c r="K6" s="6" t="n"/>
      <c r="L6" s="6" t="n"/>
      <c r="M6" s="6" t="n"/>
      <c r="N6" s="6" t="n"/>
      <c r="O6" s="6" t="n"/>
      <c r="P6" s="6" t="n"/>
    </row>
    <row r="7" ht="14.25" customHeight="1" s="2885">
      <c r="H7" s="7" t="n"/>
      <c r="K7" s="6" t="n"/>
      <c r="L7" s="6" t="n"/>
      <c r="M7" s="6" t="n"/>
      <c r="N7" s="6" t="n"/>
      <c r="O7" s="6" t="n"/>
      <c r="P7" s="6" t="n"/>
    </row>
    <row r="8" ht="14.25" customHeight="1" s="2885">
      <c r="H8" s="7" t="n"/>
      <c r="K8" s="6" t="n"/>
      <c r="L8" s="6" t="n"/>
      <c r="M8" s="6" t="n"/>
      <c r="N8" s="6" t="n"/>
      <c r="O8" s="6" t="n"/>
      <c r="P8" s="6" t="n"/>
    </row>
    <row r="9" ht="14.25" customHeight="1" s="2885">
      <c r="H9" s="7" t="n"/>
      <c r="K9" s="6" t="n"/>
      <c r="L9" s="6" t="n"/>
      <c r="M9" s="6" t="n"/>
      <c r="N9" s="6" t="n"/>
      <c r="O9" s="6" t="n"/>
      <c r="P9" s="6" t="n"/>
    </row>
    <row r="10" ht="14.25" customHeight="1" s="2885">
      <c r="H10" s="7" t="n"/>
      <c r="K10" s="6" t="n"/>
      <c r="L10" s="6" t="n"/>
      <c r="M10" s="6" t="n"/>
      <c r="N10" s="6" t="n"/>
      <c r="O10" s="6" t="n"/>
      <c r="P10" s="6" t="n"/>
    </row>
    <row r="11" ht="14.25" customHeight="1" s="2885">
      <c r="H11" s="8" t="n"/>
      <c r="K11" s="6" t="n"/>
      <c r="L11" s="6" t="n"/>
      <c r="M11" s="6" t="n"/>
      <c r="N11" s="6" t="n"/>
      <c r="O11" s="6" t="n"/>
      <c r="P11" s="6" t="n"/>
    </row>
    <row r="12" ht="14.25" customHeight="1" s="2885">
      <c r="K12" s="6" t="n"/>
      <c r="L12" s="6" t="n"/>
      <c r="M12" s="6" t="n"/>
      <c r="N12" s="6" t="n"/>
      <c r="O12" s="6" t="n"/>
      <c r="P12" s="6" t="n"/>
    </row>
    <row r="13" ht="14.25" customHeight="1" s="2885">
      <c r="K13" s="6" t="n"/>
      <c r="L13" s="6" t="n"/>
      <c r="M13" s="6" t="n"/>
      <c r="N13" s="6" t="n"/>
      <c r="O13" s="6" t="n"/>
      <c r="P13" s="6" t="n"/>
    </row>
    <row r="14" ht="14.25" customHeight="1" s="2885">
      <c r="K14" s="6" t="n"/>
      <c r="L14" s="6" t="n"/>
      <c r="M14" s="6" t="n"/>
      <c r="N14" s="6" t="n"/>
      <c r="O14" s="6" t="n"/>
      <c r="P14" s="6" t="n"/>
    </row>
    <row r="15" ht="14.25" customHeight="1" s="2885">
      <c r="K15" s="6" t="n"/>
      <c r="L15" s="6" t="n"/>
      <c r="M15" s="6" t="n"/>
      <c r="N15" s="6" t="n"/>
      <c r="O15" s="6" t="n"/>
      <c r="P15" s="6" t="n"/>
      <c r="X15" s="9" t="n"/>
    </row>
    <row r="16" ht="14.25" customHeight="1" s="2885">
      <c r="K16" s="6" t="n"/>
      <c r="L16" s="6" t="n"/>
      <c r="M16" s="6" t="n"/>
      <c r="N16" s="6" t="n"/>
      <c r="O16" s="6" t="n"/>
      <c r="P16" s="6" t="n"/>
    </row>
    <row r="17" ht="14.25" customHeight="1" s="2885">
      <c r="K17" s="6" t="n"/>
      <c r="L17" s="6" t="n"/>
      <c r="M17" s="6" t="n"/>
      <c r="N17" s="6" t="n"/>
      <c r="O17" s="6" t="n"/>
      <c r="P17" s="6" t="n"/>
    </row>
    <row r="18" ht="14.25" customHeight="1" s="2885">
      <c r="K18" s="6" t="n"/>
      <c r="L18" s="6" t="n"/>
      <c r="M18" s="6" t="n"/>
      <c r="N18" s="6" t="n"/>
      <c r="O18" s="6" t="n"/>
      <c r="P18" s="6" t="n"/>
    </row>
    <row r="19" ht="14.25" customHeight="1" s="2885">
      <c r="K19" s="6" t="n"/>
      <c r="L19" s="6" t="n"/>
      <c r="M19" s="6" t="n"/>
      <c r="N19" s="6" t="n"/>
      <c r="O19" s="6" t="n"/>
      <c r="P19" s="6" t="n"/>
    </row>
    <row r="20" ht="14.25" customHeight="1" s="2885">
      <c r="K20" s="6" t="n"/>
      <c r="L20" s="6" t="n"/>
      <c r="M20" s="6" t="n"/>
      <c r="N20" s="6" t="n"/>
      <c r="O20" s="6" t="n"/>
      <c r="P20" s="6" t="n"/>
    </row>
    <row r="21" ht="14.25" customHeight="1" s="2885">
      <c r="K21" s="6" t="n"/>
      <c r="L21" s="6" t="n"/>
      <c r="M21" s="6" t="n"/>
      <c r="N21" s="6" t="n"/>
      <c r="O21" s="6" t="n"/>
      <c r="P21" s="6" t="n"/>
    </row>
    <row r="22" ht="14.25" customHeight="1" s="2885">
      <c r="K22" s="6" t="n"/>
      <c r="L22" s="6" t="n"/>
      <c r="M22" s="6" t="n"/>
      <c r="N22" s="6" t="n"/>
      <c r="O22" s="6" t="n"/>
      <c r="P22" s="6" t="n"/>
    </row>
    <row r="23" ht="14.25" customHeight="1" s="2885">
      <c r="K23" s="6" t="n"/>
      <c r="L23" s="6" t="n"/>
      <c r="M23" s="6" t="n"/>
      <c r="N23" s="6" t="n"/>
      <c r="O23" s="6" t="n"/>
      <c r="P23" s="6" t="n"/>
      <c r="X23" s="4" t="n"/>
      <c r="Y23" s="5" t="n"/>
      <c r="Z23" s="3478" t="n"/>
    </row>
    <row r="24" ht="14.25" customHeight="1" s="2885">
      <c r="K24" s="6" t="n"/>
      <c r="L24" s="6" t="n"/>
      <c r="M24" s="6" t="n"/>
      <c r="N24" s="6" t="n"/>
      <c r="O24" s="6" t="n"/>
      <c r="P24" s="6" t="n"/>
      <c r="X24" s="4" t="n"/>
      <c r="Y24" s="5" t="n"/>
      <c r="Z24" s="3478" t="n"/>
    </row>
    <row r="25" ht="14.25" customHeight="1" s="2885">
      <c r="K25" s="6" t="n"/>
      <c r="L25" s="6" t="n"/>
      <c r="M25" s="6" t="n"/>
      <c r="N25" s="6" t="n"/>
      <c r="O25" s="6" t="n"/>
      <c r="P25" s="6" t="n"/>
      <c r="X25" s="4" t="n"/>
      <c r="Y25" s="5" t="n"/>
      <c r="Z25" s="3478" t="n"/>
    </row>
    <row r="26" ht="14.25" customHeight="1" s="2885">
      <c r="K26" s="6" t="n"/>
      <c r="L26" s="6" t="n"/>
      <c r="M26" s="6" t="n"/>
      <c r="N26" s="6" t="n"/>
      <c r="O26" s="6" t="n"/>
      <c r="P26" s="6" t="n"/>
      <c r="X26" s="4" t="n"/>
      <c r="Y26" s="5" t="n"/>
      <c r="Z26" s="3478" t="n"/>
    </row>
    <row r="27" ht="14.25" customFormat="1" customHeight="1" s="1026">
      <c r="D27" s="1027" t="inlineStr">
        <is>
          <t>Total Building SF:</t>
        </is>
      </c>
      <c r="F27" s="1028">
        <f>$S$4</f>
        <v/>
      </c>
      <c r="M27" s="1029" t="n"/>
      <c r="N27" s="1029" t="n"/>
      <c r="V27" s="1030" t="n"/>
      <c r="W27" s="1031" t="n"/>
      <c r="X27" s="3508" t="n"/>
    </row>
    <row r="28" ht="14.25" customFormat="1" customHeight="1" s="1026">
      <c r="V28" s="1030" t="n"/>
      <c r="W28" s="1031" t="n"/>
      <c r="X28" s="3508" t="n"/>
    </row>
    <row r="29" ht="30" customFormat="1" customHeight="1" s="1048">
      <c r="D29" s="1051" t="inlineStr">
        <is>
          <t>Year</t>
        </is>
      </c>
      <c r="E29" s="1051" t="inlineStr">
        <is>
          <t>SF Expiring</t>
        </is>
      </c>
      <c r="F29" s="1051" t="inlineStr">
        <is>
          <t>% Expiring</t>
        </is>
      </c>
      <c r="G29" s="1051" t="inlineStr">
        <is>
          <t>% Cumulative</t>
        </is>
      </c>
      <c r="H29" s="1055" t="inlineStr">
        <is>
          <t>Wtd Avg Rnt at Exp</t>
        </is>
      </c>
      <c r="I29" s="1055" t="inlineStr">
        <is>
          <t>Proj Mkt Rnt at Exp</t>
        </is>
      </c>
      <c r="J29" s="1052" t="n"/>
      <c r="K29" s="1053" t="n"/>
      <c r="L29" s="1053" t="n"/>
      <c r="M29" s="1053" t="n"/>
      <c r="N29" s="1054" t="inlineStr">
        <is>
          <t>Expiration</t>
        </is>
      </c>
      <c r="O29" s="1054" t="inlineStr">
        <is>
          <t>Remaining</t>
        </is>
      </c>
      <c r="P29" s="1054" t="inlineStr">
        <is>
          <t>SF</t>
        </is>
      </c>
      <c r="Q29" s="1052" t="n"/>
      <c r="R29" s="1053" t="n"/>
      <c r="S29" s="501" t="n"/>
      <c r="T29" s="820" t="n"/>
      <c r="U29" s="1049" t="n"/>
      <c r="V29" s="3509" t="n"/>
    </row>
    <row r="30" ht="14.25" customFormat="1" customHeight="1" s="1026">
      <c r="D30" s="1033" t="inlineStr">
        <is>
          <t>Vacant</t>
        </is>
      </c>
      <c r="E30" s="3510">
        <f>'Lease Rent Exp Schedule'!G105</f>
        <v/>
      </c>
      <c r="F30" s="1038">
        <f>E30/$F$27</f>
        <v/>
      </c>
      <c r="G30" s="1038" t="n"/>
      <c r="K30" s="1035" t="inlineStr">
        <is>
          <t>Year</t>
        </is>
      </c>
      <c r="L30" s="1034" t="inlineStr">
        <is>
          <t>Tenant</t>
        </is>
      </c>
      <c r="M30" s="1035" t="inlineStr">
        <is>
          <t>Suite</t>
        </is>
      </c>
      <c r="N30" s="1035" t="inlineStr">
        <is>
          <t>Date</t>
        </is>
      </c>
      <c r="O30" s="1035" t="inlineStr">
        <is>
          <t>Term</t>
        </is>
      </c>
      <c r="P30" s="1035" t="inlineStr">
        <is>
          <t>Expiring</t>
        </is>
      </c>
      <c r="Q30" s="1029" t="n"/>
      <c r="R30" s="1035" t="inlineStr">
        <is>
          <t>Wtd. Term (SF)</t>
        </is>
      </c>
      <c r="T30" s="1030" t="n"/>
      <c r="U30" s="1031" t="n"/>
      <c r="V30" s="3508" t="n"/>
    </row>
    <row r="31" ht="14.25" customFormat="1" customHeight="1" s="1026">
      <c r="D31" s="1033" t="inlineStr">
        <is>
          <t>MTM</t>
        </is>
      </c>
      <c r="E31" s="3510">
        <f>'Lease Rent Exp Schedule'!G106</f>
        <v/>
      </c>
      <c r="F31" s="1038">
        <f>E31/$F$27</f>
        <v/>
      </c>
      <c r="G31" s="1038" t="n"/>
      <c r="K31" s="1039">
        <f>IFERROR(YEAR(N31),"")</f>
        <v/>
      </c>
      <c r="L31" s="1039">
        <f>'Lease SF Exp Schedule'!D6</f>
        <v/>
      </c>
      <c r="M31" s="1040">
        <f>'Lease SF Exp Schedule'!E6</f>
        <v/>
      </c>
      <c r="N31" s="1041">
        <f>'Lease SF Exp Schedule'!H6</f>
        <v/>
      </c>
      <c r="O31" s="1042">
        <f>IFERROR(YEARFRAC($S$3,N31),"")</f>
        <v/>
      </c>
      <c r="P31" s="1043">
        <f>'Lease SF Exp Schedule'!F6</f>
        <v/>
      </c>
      <c r="Q31" s="1029" t="n"/>
      <c r="R31" s="1043">
        <f>IFERROR(#REF!*#REF!,"")</f>
        <v/>
      </c>
      <c r="T31" s="1030" t="n"/>
      <c r="U31" s="1031" t="n"/>
      <c r="V31" s="3508" t="n"/>
    </row>
    <row r="32" ht="14.25" customFormat="1" customHeight="1" s="1026">
      <c r="D32" s="3511" t="n">
        <v>2023</v>
      </c>
      <c r="E32" s="3510">
        <f>SUMIF($K$31:$K$69,"="&amp;D32,$P$31:$P$69)</f>
        <v/>
      </c>
      <c r="F32" s="1038">
        <f>E32/$F$27</f>
        <v/>
      </c>
      <c r="G32" s="1038">
        <f>SUM(F$32:F32)</f>
        <v/>
      </c>
      <c r="H32" s="3512">
        <f t="array" ref="H32">IFERROR(_xlfn.XLOOKUP($D32,_xlfn.NUMBERVALUE('Lease Rent Exp Schedule'!$T$7:$T$101),'Lease Rent Exp Schedule'!U$7:U$101),0)</f>
        <v/>
      </c>
      <c r="I32" s="3512">
        <f t="array" ref="I32">IFERROR(_xlfn.XLOOKUP($D32,_xlfn.NUMBERVALUE('Lease Rent Exp Schedule'!$T$7:$T$101),'Lease Rent Exp Schedule'!V$7:V$101),0)</f>
        <v/>
      </c>
      <c r="K32" s="1039">
        <f>IFERROR(YEAR(N32),"")</f>
        <v/>
      </c>
      <c r="L32" s="1039">
        <f>'Lease SF Exp Schedule'!D7</f>
        <v/>
      </c>
      <c r="M32" s="1040">
        <f>'Lease SF Exp Schedule'!E7</f>
        <v/>
      </c>
      <c r="N32" s="1041">
        <f>'Lease SF Exp Schedule'!H7</f>
        <v/>
      </c>
      <c r="O32" s="1042">
        <f>IFERROR(YEARFRAC($S$3,N32),"")</f>
        <v/>
      </c>
      <c r="P32" s="1043">
        <f>'Lease SF Exp Schedule'!F7</f>
        <v/>
      </c>
      <c r="Q32" s="1029" t="n"/>
      <c r="R32" s="1043">
        <f>IFERROR(#REF!*#REF!,"")</f>
        <v/>
      </c>
      <c r="T32" s="1045" t="n"/>
      <c r="U32" s="1045" t="n"/>
    </row>
    <row r="33" ht="14.25" customFormat="1" customHeight="1" s="1026">
      <c r="D33" s="3513">
        <f>D32+1</f>
        <v/>
      </c>
      <c r="E33" s="3510">
        <f>SUMIF($K$31:$K$69,"="&amp;D33,$P$31:$P$69)</f>
        <v/>
      </c>
      <c r="F33" s="1038">
        <f>E33/$F$27</f>
        <v/>
      </c>
      <c r="G33" s="1038">
        <f>SUM(F$32:F33)</f>
        <v/>
      </c>
      <c r="H33" s="3512">
        <f t="array" ref="H33">IFERROR(_xlfn.XLOOKUP($D33,_xlfn.NUMBERVALUE('Lease Rent Exp Schedule'!$T$7:$T$101),'Lease Rent Exp Schedule'!U$7:U$101),0)</f>
        <v/>
      </c>
      <c r="I33" s="3512">
        <f t="array" ref="I33">IFERROR(_xlfn.XLOOKUP($D33,_xlfn.NUMBERVALUE('Lease Rent Exp Schedule'!$T$7:$T$101),'Lease Rent Exp Schedule'!V$7:V$101),0)</f>
        <v/>
      </c>
      <c r="K33" s="1039">
        <f>IFERROR(YEAR(N33),"")</f>
        <v/>
      </c>
      <c r="L33" s="1039">
        <f>'Lease SF Exp Schedule'!D8</f>
        <v/>
      </c>
      <c r="M33" s="1040">
        <f>'Lease SF Exp Schedule'!E8</f>
        <v/>
      </c>
      <c r="N33" s="1041">
        <f>'Lease SF Exp Schedule'!H8</f>
        <v/>
      </c>
      <c r="O33" s="1042">
        <f>IFERROR(YEARFRAC($S$3,N33),"")</f>
        <v/>
      </c>
      <c r="P33" s="1043">
        <f>'Lease SF Exp Schedule'!F8</f>
        <v/>
      </c>
      <c r="Q33" s="1029" t="n"/>
      <c r="R33" s="1043">
        <f>IFERROR(#REF!*#REF!,"")</f>
        <v/>
      </c>
      <c r="T33" s="1045" t="n"/>
      <c r="U33" s="1045" t="n"/>
      <c r="V33" s="1030" t="n"/>
      <c r="W33" s="1031" t="n"/>
      <c r="X33" s="3508" t="n"/>
    </row>
    <row r="34" ht="14.25" customFormat="1" customHeight="1" s="1026">
      <c r="D34" s="3513">
        <f>D33+1</f>
        <v/>
      </c>
      <c r="E34" s="3510">
        <f>SUMIF($K$31:$K$69,"="&amp;D34,$P$31:$P$69)</f>
        <v/>
      </c>
      <c r="F34" s="1038">
        <f>E34/$F$27</f>
        <v/>
      </c>
      <c r="G34" s="1038">
        <f>SUM(F$32:F34)</f>
        <v/>
      </c>
      <c r="H34" s="3512">
        <f t="array" ref="H34">IFERROR(_xlfn.XLOOKUP($D34,_xlfn.NUMBERVALUE('Lease Rent Exp Schedule'!$T$7:$T$101),'Lease Rent Exp Schedule'!U$7:U$101),0)</f>
        <v/>
      </c>
      <c r="I34" s="3512">
        <f t="array" ref="I34">IFERROR(_xlfn.XLOOKUP($D34,_xlfn.NUMBERVALUE('Lease Rent Exp Schedule'!$T$7:$T$101),'Lease Rent Exp Schedule'!V$7:V$101),0)</f>
        <v/>
      </c>
      <c r="K34" s="1039">
        <f>IFERROR(YEAR(N34),"")</f>
        <v/>
      </c>
      <c r="L34" s="1039">
        <f>'Lease SF Exp Schedule'!#REF!</f>
        <v/>
      </c>
      <c r="M34" s="1040">
        <f>'Lease SF Exp Schedule'!#REF!</f>
        <v/>
      </c>
      <c r="N34" s="1041">
        <f>'Lease SF Exp Schedule'!#REF!</f>
        <v/>
      </c>
      <c r="O34" s="1042">
        <f>IFERROR(YEARFRAC($S$3,N34),"")</f>
        <v/>
      </c>
      <c r="P34" s="1043">
        <f>'Lease SF Exp Schedule'!#REF!</f>
        <v/>
      </c>
      <c r="Q34" s="1029" t="n"/>
      <c r="R34" s="1043">
        <f>IFERROR(#REF!*#REF!,"")</f>
        <v/>
      </c>
      <c r="T34" s="1045" t="n"/>
      <c r="U34" s="1045" t="n"/>
    </row>
    <row r="35" ht="14.25" customFormat="1" customHeight="1" s="1026">
      <c r="D35" s="3513">
        <f>D34+1</f>
        <v/>
      </c>
      <c r="E35" s="3510">
        <f>SUMIF($K$31:$K$69,"="&amp;D35,$P$31:$P$69)</f>
        <v/>
      </c>
      <c r="F35" s="1038">
        <f>E35/$F$27</f>
        <v/>
      </c>
      <c r="G35" s="1038">
        <f>SUM(F$32:F35)</f>
        <v/>
      </c>
      <c r="H35" s="3512">
        <f t="array" ref="H35">IFERROR(_xlfn.XLOOKUP($D35,_xlfn.NUMBERVALUE('Lease Rent Exp Schedule'!$T$7:$T$101),'Lease Rent Exp Schedule'!U$7:U$101),0)</f>
        <v/>
      </c>
      <c r="I35" s="3512">
        <f t="array" ref="I35">IFERROR(_xlfn.XLOOKUP($D35,_xlfn.NUMBERVALUE('Lease Rent Exp Schedule'!$T$7:$T$101),'Lease Rent Exp Schedule'!V$7:V$101),0)</f>
        <v/>
      </c>
      <c r="K35" s="1039">
        <f>IFERROR(YEAR(N35),"")</f>
        <v/>
      </c>
      <c r="L35" s="1039">
        <f>'Lease SF Exp Schedule'!#REF!</f>
        <v/>
      </c>
      <c r="M35" s="1040">
        <f>'Lease SF Exp Schedule'!#REF!</f>
        <v/>
      </c>
      <c r="N35" s="1041">
        <f>'Lease SF Exp Schedule'!#REF!</f>
        <v/>
      </c>
      <c r="O35" s="1042">
        <f>IFERROR(YEARFRAC($S$3,N35),"")</f>
        <v/>
      </c>
      <c r="P35" s="1043">
        <f>'Lease SF Exp Schedule'!#REF!</f>
        <v/>
      </c>
      <c r="Q35" s="1029" t="n"/>
      <c r="R35" s="1043">
        <f>IFERROR(#REF!*#REF!,"")</f>
        <v/>
      </c>
      <c r="T35" s="1045" t="n"/>
      <c r="U35" s="1045" t="n"/>
    </row>
    <row r="36" ht="14.25" customFormat="1" customHeight="1" s="1026">
      <c r="D36" s="3513">
        <f>D35+1</f>
        <v/>
      </c>
      <c r="E36" s="3510">
        <f>SUMIF($K$31:$K$69,"="&amp;D36,$P$31:$P$69)</f>
        <v/>
      </c>
      <c r="F36" s="1038">
        <f>E36/$F$27</f>
        <v/>
      </c>
      <c r="G36" s="1038">
        <f>SUM(F$32:F36)</f>
        <v/>
      </c>
      <c r="H36" s="3512">
        <f t="array" ref="H36">IFERROR(_xlfn.XLOOKUP($D36,_xlfn.NUMBERVALUE('Lease Rent Exp Schedule'!$T$7:$T$101),'Lease Rent Exp Schedule'!U$7:U$101),0)</f>
        <v/>
      </c>
      <c r="I36" s="3512">
        <f t="array" ref="I36">IFERROR(_xlfn.XLOOKUP($D36,_xlfn.NUMBERVALUE('Lease Rent Exp Schedule'!$T$7:$T$101),'Lease Rent Exp Schedule'!V$7:V$101),0)</f>
        <v/>
      </c>
      <c r="K36" s="1039">
        <f>IFERROR(YEAR(N36),"")</f>
        <v/>
      </c>
      <c r="L36" s="1039">
        <f>'Lease SF Exp Schedule'!#REF!</f>
        <v/>
      </c>
      <c r="M36" s="1040">
        <f>'Lease SF Exp Schedule'!#REF!</f>
        <v/>
      </c>
      <c r="N36" s="1041">
        <f>'Lease SF Exp Schedule'!#REF!</f>
        <v/>
      </c>
      <c r="O36" s="1042">
        <f>IFERROR(YEARFRAC($S$3,N36),"")</f>
        <v/>
      </c>
      <c r="P36" s="1043">
        <f>'Lease SF Exp Schedule'!#REF!</f>
        <v/>
      </c>
      <c r="Q36" s="1029" t="n"/>
      <c r="R36" s="1043">
        <f>IFERROR(#REF!*#REF!,"")</f>
        <v/>
      </c>
      <c r="T36" s="1045" t="n"/>
      <c r="U36" s="1045" t="n"/>
    </row>
    <row r="37" ht="14.25" customFormat="1" customHeight="1" s="1026">
      <c r="D37" s="3513">
        <f>D36+1</f>
        <v/>
      </c>
      <c r="E37" s="3510">
        <f>SUMIF($K$31:$K$69,"="&amp;D37,$P$31:$P$69)</f>
        <v/>
      </c>
      <c r="F37" s="1038">
        <f>E37/$F$27</f>
        <v/>
      </c>
      <c r="G37" s="1038">
        <f>SUM(F$32:F37)</f>
        <v/>
      </c>
      <c r="H37" s="3512">
        <f t="array" ref="H37">IFERROR(_xlfn.XLOOKUP($D37,_xlfn.NUMBERVALUE('Lease Rent Exp Schedule'!$T$7:$T$101),'Lease Rent Exp Schedule'!U$7:U$101),0)</f>
        <v/>
      </c>
      <c r="I37" s="3512">
        <f t="array" ref="I37">IFERROR(_xlfn.XLOOKUP($D37,_xlfn.NUMBERVALUE('Lease Rent Exp Schedule'!$T$7:$T$101),'Lease Rent Exp Schedule'!V$7:V$101),0)</f>
        <v/>
      </c>
      <c r="K37" s="1039">
        <f>IFERROR(YEAR(N37),"")</f>
        <v/>
      </c>
      <c r="L37" s="1039">
        <f>'Lease SF Exp Schedule'!#REF!</f>
        <v/>
      </c>
      <c r="M37" s="1040">
        <f>'Lease SF Exp Schedule'!#REF!</f>
        <v/>
      </c>
      <c r="N37" s="1041">
        <f>'Lease SF Exp Schedule'!#REF!</f>
        <v/>
      </c>
      <c r="O37" s="1042">
        <f>IFERROR(YEARFRAC($S$3,N37),"")</f>
        <v/>
      </c>
      <c r="P37" s="1043">
        <f>'Lease SF Exp Schedule'!#REF!</f>
        <v/>
      </c>
      <c r="Q37" s="1029" t="n"/>
      <c r="R37" s="1043">
        <f>IFERROR(#REF!*#REF!,"")</f>
        <v/>
      </c>
      <c r="T37" s="1045" t="n"/>
      <c r="U37" s="1045" t="n"/>
    </row>
    <row r="38" ht="14.25" customFormat="1" customHeight="1" s="1026">
      <c r="D38" s="3513">
        <f>D37+1</f>
        <v/>
      </c>
      <c r="E38" s="3510">
        <f>SUMIF($K$31:$K$69,"="&amp;D38,$P$31:$P$69)</f>
        <v/>
      </c>
      <c r="F38" s="1038">
        <f>E38/$F$27</f>
        <v/>
      </c>
      <c r="G38" s="1038">
        <f>SUM(F$32:F38)</f>
        <v/>
      </c>
      <c r="H38" s="3512">
        <f t="array" ref="H38">IFERROR(_xlfn.XLOOKUP($D38,_xlfn.NUMBERVALUE('Lease Rent Exp Schedule'!$T$7:$T$101),'Lease Rent Exp Schedule'!U$7:U$101),0)</f>
        <v/>
      </c>
      <c r="I38" s="3512">
        <f t="array" ref="I38">IFERROR(_xlfn.XLOOKUP($D38,_xlfn.NUMBERVALUE('Lease Rent Exp Schedule'!$T$7:$T$101),'Lease Rent Exp Schedule'!V$7:V$101),0)</f>
        <v/>
      </c>
      <c r="K38" s="1039">
        <f>IFERROR(YEAR(N38),"")</f>
        <v/>
      </c>
      <c r="L38" s="1039">
        <f>'Lease SF Exp Schedule'!#REF!</f>
        <v/>
      </c>
      <c r="M38" s="1040">
        <f>'Lease SF Exp Schedule'!#REF!</f>
        <v/>
      </c>
      <c r="N38" s="1041">
        <f>'Lease SF Exp Schedule'!#REF!</f>
        <v/>
      </c>
      <c r="O38" s="1042">
        <f>IFERROR(YEARFRAC($S$3,N38),"")</f>
        <v/>
      </c>
      <c r="P38" s="1043">
        <f>'Lease SF Exp Schedule'!#REF!</f>
        <v/>
      </c>
      <c r="Q38" s="1029" t="n"/>
      <c r="R38" s="1043">
        <f>IFERROR(#REF!*#REF!,"")</f>
        <v/>
      </c>
      <c r="T38" s="1045" t="n"/>
      <c r="U38" s="1045" t="n"/>
    </row>
    <row r="39" ht="14.25" customFormat="1" customHeight="1" s="1026">
      <c r="D39" s="3513">
        <f>D38+1</f>
        <v/>
      </c>
      <c r="E39" s="3510">
        <f>SUMIF($K$31:$K$69,"="&amp;D39,$P$31:$P$69)</f>
        <v/>
      </c>
      <c r="F39" s="1038">
        <f>E39/$F$27</f>
        <v/>
      </c>
      <c r="G39" s="1038">
        <f>SUM(F$32:F39)</f>
        <v/>
      </c>
      <c r="H39" s="3512">
        <f t="array" ref="H39">IFERROR(_xlfn.XLOOKUP($D39,_xlfn.NUMBERVALUE('Lease Rent Exp Schedule'!$T$7:$T$101),'Lease Rent Exp Schedule'!U$7:U$101),0)</f>
        <v/>
      </c>
      <c r="I39" s="3512">
        <f t="array" ref="I39">IFERROR(_xlfn.XLOOKUP($D39,_xlfn.NUMBERVALUE('Lease Rent Exp Schedule'!$T$7:$T$101),'Lease Rent Exp Schedule'!V$7:V$101),0)</f>
        <v/>
      </c>
      <c r="K39" s="1039">
        <f>IFERROR(YEAR(N39),"")</f>
        <v/>
      </c>
      <c r="L39" s="1039">
        <f>'Lease SF Exp Schedule'!#REF!</f>
        <v/>
      </c>
      <c r="M39" s="1040">
        <f>'Lease SF Exp Schedule'!#REF!</f>
        <v/>
      </c>
      <c r="N39" s="1041">
        <f>'Lease SF Exp Schedule'!#REF!</f>
        <v/>
      </c>
      <c r="O39" s="1042">
        <f>IFERROR(YEARFRAC($S$3,N39),"")</f>
        <v/>
      </c>
      <c r="P39" s="1043">
        <f>'Lease SF Exp Schedule'!#REF!</f>
        <v/>
      </c>
      <c r="Q39" s="1029" t="n"/>
      <c r="R39" s="1043">
        <f>IFERROR(#REF!*#REF!,"")</f>
        <v/>
      </c>
      <c r="T39" s="1045" t="n"/>
      <c r="U39" s="1045" t="n"/>
    </row>
    <row r="40" ht="14.25" customFormat="1" customHeight="1" s="1026">
      <c r="D40" s="3513">
        <f>D39+1</f>
        <v/>
      </c>
      <c r="E40" s="3510">
        <f>SUMIF($K$31:$K$69,"="&amp;D40,$P$31:$P$69)</f>
        <v/>
      </c>
      <c r="F40" s="1038">
        <f>E40/$F$27</f>
        <v/>
      </c>
      <c r="G40" s="1038">
        <f>SUM(F$32:F40)</f>
        <v/>
      </c>
      <c r="H40" s="3512">
        <f t="array" ref="H40">IFERROR(_xlfn.XLOOKUP($D40,_xlfn.NUMBERVALUE('Lease Rent Exp Schedule'!$T$7:$T$101),'Lease Rent Exp Schedule'!U$7:U$101),0)</f>
        <v/>
      </c>
      <c r="I40" s="3512">
        <f t="array" ref="I40">IFERROR(_xlfn.XLOOKUP($D40,_xlfn.NUMBERVALUE('Lease Rent Exp Schedule'!$T$7:$T$101),'Lease Rent Exp Schedule'!V$7:V$101),0)</f>
        <v/>
      </c>
      <c r="K40" s="1039">
        <f>IFERROR(YEAR(N40),"")</f>
        <v/>
      </c>
      <c r="L40" s="1039">
        <f>'Lease SF Exp Schedule'!#REF!</f>
        <v/>
      </c>
      <c r="M40" s="1040">
        <f>'Lease SF Exp Schedule'!#REF!</f>
        <v/>
      </c>
      <c r="N40" s="1041">
        <f>'Lease SF Exp Schedule'!#REF!</f>
        <v/>
      </c>
      <c r="O40" s="1042">
        <f>IFERROR(YEARFRAC($S$3,N40),"")</f>
        <v/>
      </c>
      <c r="P40" s="1043">
        <f>'Lease SF Exp Schedule'!#REF!</f>
        <v/>
      </c>
      <c r="Q40" s="1029" t="n"/>
      <c r="R40" s="1043">
        <f>IFERROR(#REF!*#REF!,"")</f>
        <v/>
      </c>
      <c r="T40" s="1045" t="n"/>
      <c r="U40" s="1045" t="n"/>
    </row>
    <row r="41" ht="14.25" customFormat="1" customHeight="1" s="1026">
      <c r="D41" s="3513">
        <f>D40+1</f>
        <v/>
      </c>
      <c r="E41" s="3510">
        <f>SUMIF($K$31:$K$69,"="&amp;D41,$P$31:$P$69)</f>
        <v/>
      </c>
      <c r="F41" s="1038">
        <f>E41/$F$27</f>
        <v/>
      </c>
      <c r="G41" s="1038">
        <f>SUM(F$32:F41)</f>
        <v/>
      </c>
      <c r="H41" s="3512">
        <f t="array" ref="H41">IFERROR(_xlfn.XLOOKUP($D41,_xlfn.NUMBERVALUE('Lease Rent Exp Schedule'!$T$7:$T$101),'Lease Rent Exp Schedule'!U$7:U$101),0)</f>
        <v/>
      </c>
      <c r="I41" s="3512">
        <f t="array" ref="I41">IFERROR(_xlfn.XLOOKUP($D41,_xlfn.NUMBERVALUE('Lease Rent Exp Schedule'!$T$7:$T$101),'Lease Rent Exp Schedule'!V$7:V$101),0)</f>
        <v/>
      </c>
      <c r="K41" s="1039">
        <f>IFERROR(YEAR(N41),"")</f>
        <v/>
      </c>
      <c r="L41" s="1039">
        <f>'Lease SF Exp Schedule'!#REF!</f>
        <v/>
      </c>
      <c r="M41" s="1040">
        <f>'Lease SF Exp Schedule'!#REF!</f>
        <v/>
      </c>
      <c r="N41" s="1041">
        <f>'Lease SF Exp Schedule'!#REF!</f>
        <v/>
      </c>
      <c r="O41" s="1042">
        <f>IFERROR(YEARFRAC($S$3,N41),"")</f>
        <v/>
      </c>
      <c r="P41" s="1043">
        <f>'Lease SF Exp Schedule'!#REF!</f>
        <v/>
      </c>
      <c r="Q41" s="1029" t="n"/>
      <c r="R41" s="1043">
        <f>IFERROR(#REF!*#REF!,"")</f>
        <v/>
      </c>
      <c r="T41" s="1045" t="n"/>
      <c r="U41" s="1045" t="n"/>
    </row>
    <row r="42" ht="14.25" customFormat="1" customHeight="1" s="1026">
      <c r="D42" s="3513">
        <f>D41+1</f>
        <v/>
      </c>
      <c r="E42" s="3510">
        <f>SUMIF($K$31:$K$69,"="&amp;D42,$P$31:$P$69)</f>
        <v/>
      </c>
      <c r="F42" s="1038">
        <f>E42/$F$27</f>
        <v/>
      </c>
      <c r="G42" s="1038">
        <f>SUM(F$32:F42)</f>
        <v/>
      </c>
      <c r="H42" s="3512">
        <f t="array" ref="H42">IFERROR(_xlfn.XLOOKUP($D42,_xlfn.NUMBERVALUE('Lease Rent Exp Schedule'!$T$7:$T$101),'Lease Rent Exp Schedule'!U$7:U$101),0)</f>
        <v/>
      </c>
      <c r="I42" s="3512">
        <f t="array" ref="I42">IFERROR(_xlfn.XLOOKUP($D42,_xlfn.NUMBERVALUE('Lease Rent Exp Schedule'!$T$7:$T$101),'Lease Rent Exp Schedule'!V$7:V$101),0)</f>
        <v/>
      </c>
      <c r="K42" s="1039">
        <f>IFERROR(YEAR(N42),"")</f>
        <v/>
      </c>
      <c r="L42" s="1039">
        <f>'Lease SF Exp Schedule'!#REF!</f>
        <v/>
      </c>
      <c r="M42" s="1040">
        <f>'Lease SF Exp Schedule'!#REF!</f>
        <v/>
      </c>
      <c r="N42" s="1041">
        <f>'Lease SF Exp Schedule'!#REF!</f>
        <v/>
      </c>
      <c r="O42" s="1042">
        <f>IFERROR(YEARFRAC($S$3,N42),"")</f>
        <v/>
      </c>
      <c r="P42" s="1043">
        <f>'Lease SF Exp Schedule'!#REF!</f>
        <v/>
      </c>
      <c r="Q42" s="1029" t="n"/>
      <c r="R42" s="1043">
        <f>IFERROR(#REF!*#REF!,"")</f>
        <v/>
      </c>
      <c r="T42" s="1045" t="n"/>
      <c r="U42" s="1045" t="n"/>
    </row>
    <row r="43" ht="14.25" customFormat="1" customHeight="1" s="1026">
      <c r="D43" s="3513">
        <f>D42+1</f>
        <v/>
      </c>
      <c r="E43" s="3510">
        <f>SUMIF($K$31:$K$69,"="&amp;D43,$P$31:$P$69)</f>
        <v/>
      </c>
      <c r="F43" s="1038">
        <f>E43/$F$27</f>
        <v/>
      </c>
      <c r="G43" s="1038">
        <f>SUM(F$32:F43)</f>
        <v/>
      </c>
      <c r="H43" s="3512">
        <f t="array" ref="H43">IFERROR(_xlfn.XLOOKUP($D43,_xlfn.NUMBERVALUE('Lease Rent Exp Schedule'!$T$7:$T$101),'Lease Rent Exp Schedule'!U$7:U$101),0)</f>
        <v/>
      </c>
      <c r="I43" s="3512">
        <f t="array" ref="I43">IFERROR(_xlfn.XLOOKUP($D43,_xlfn.NUMBERVALUE('Lease Rent Exp Schedule'!$T$7:$T$101),'Lease Rent Exp Schedule'!V$7:V$101),0)</f>
        <v/>
      </c>
      <c r="K43" s="1039">
        <f>IFERROR(YEAR(N43),"")</f>
        <v/>
      </c>
      <c r="L43" s="1039">
        <f>'Lease SF Exp Schedule'!#REF!</f>
        <v/>
      </c>
      <c r="M43" s="1040">
        <f>'Lease SF Exp Schedule'!#REF!</f>
        <v/>
      </c>
      <c r="N43" s="1041">
        <f>'Lease SF Exp Schedule'!#REF!</f>
        <v/>
      </c>
      <c r="O43" s="1042">
        <f>IFERROR(YEARFRAC($S$3,N43),"")</f>
        <v/>
      </c>
      <c r="P43" s="1043">
        <f>'Lease SF Exp Schedule'!#REF!</f>
        <v/>
      </c>
      <c r="Q43" s="1029" t="n"/>
      <c r="R43" s="1043">
        <f>IFERROR(#REF!*#REF!,"")</f>
        <v/>
      </c>
      <c r="T43" s="1045" t="n"/>
      <c r="U43" s="1045" t="n"/>
    </row>
    <row r="44" ht="14.25" customFormat="1" customHeight="1" s="1026">
      <c r="D44" s="3513">
        <f>D43+1</f>
        <v/>
      </c>
      <c r="E44" s="3510">
        <f>SUMIF($K$31:$K$69,"="&amp;D44,$P$31:$P$69)</f>
        <v/>
      </c>
      <c r="F44" s="1038">
        <f>E44/$F$27</f>
        <v/>
      </c>
      <c r="G44" s="1038">
        <f>SUM(F$32:F44)</f>
        <v/>
      </c>
      <c r="H44" s="3512">
        <f t="array" ref="H44">IFERROR(_xlfn.XLOOKUP($D44,_xlfn.NUMBERVALUE('Lease Rent Exp Schedule'!$T$7:$T$101),'Lease Rent Exp Schedule'!U$7:U$101),0)</f>
        <v/>
      </c>
      <c r="I44" s="3512">
        <f t="array" ref="I44">IFERROR(_xlfn.XLOOKUP($D44,_xlfn.NUMBERVALUE('Lease Rent Exp Schedule'!$T$7:$T$101),'Lease Rent Exp Schedule'!V$7:V$101),0)</f>
        <v/>
      </c>
      <c r="K44" s="1039">
        <f>IFERROR(YEAR(N44),"")</f>
        <v/>
      </c>
      <c r="L44" s="1039">
        <f>'Lease SF Exp Schedule'!#REF!</f>
        <v/>
      </c>
      <c r="M44" s="1040">
        <f>'Lease SF Exp Schedule'!#REF!</f>
        <v/>
      </c>
      <c r="N44" s="1041">
        <f>'Lease SF Exp Schedule'!#REF!</f>
        <v/>
      </c>
      <c r="O44" s="1042">
        <f>IFERROR(YEARFRAC($S$3,N44),"")</f>
        <v/>
      </c>
      <c r="P44" s="1043">
        <f>'Lease SF Exp Schedule'!#REF!</f>
        <v/>
      </c>
      <c r="Q44" s="1029" t="n"/>
      <c r="R44" s="1043">
        <f>IFERROR(#REF!*#REF!,"")</f>
        <v/>
      </c>
      <c r="T44" s="1045" t="n"/>
      <c r="U44" s="1045" t="n"/>
    </row>
    <row r="45" ht="14.25" customFormat="1" customHeight="1" s="1026">
      <c r="D45" s="3513">
        <f>D44+1</f>
        <v/>
      </c>
      <c r="E45" s="3510">
        <f>SUMIF($K$31:$K$69,"="&amp;D45,$P$31:$P$69)</f>
        <v/>
      </c>
      <c r="F45" s="1038">
        <f>E45/$F$27</f>
        <v/>
      </c>
      <c r="G45" s="1038">
        <f>SUM(F$32:F45)</f>
        <v/>
      </c>
      <c r="H45" s="3512">
        <f t="array" ref="H45">IFERROR(_xlfn.XLOOKUP($D45,_xlfn.NUMBERVALUE('Lease Rent Exp Schedule'!$T$7:$T$101),'Lease Rent Exp Schedule'!U$7:U$101),0)</f>
        <v/>
      </c>
      <c r="I45" s="3512">
        <f t="array" ref="I45">IFERROR(_xlfn.XLOOKUP($D45,_xlfn.NUMBERVALUE('Lease Rent Exp Schedule'!$T$7:$T$101),'Lease Rent Exp Schedule'!V$7:V$101),0)</f>
        <v/>
      </c>
      <c r="K45" s="1039">
        <f>IFERROR(YEAR(N45),"")</f>
        <v/>
      </c>
      <c r="L45" s="1039">
        <f>'Lease SF Exp Schedule'!#REF!</f>
        <v/>
      </c>
      <c r="M45" s="1040">
        <f>'Lease SF Exp Schedule'!#REF!</f>
        <v/>
      </c>
      <c r="N45" s="1041">
        <f>'Lease SF Exp Schedule'!#REF!</f>
        <v/>
      </c>
      <c r="O45" s="1042">
        <f>IFERROR(YEARFRAC($S$3,N45),"")</f>
        <v/>
      </c>
      <c r="P45" s="1043">
        <f>'Lease SF Exp Schedule'!#REF!</f>
        <v/>
      </c>
      <c r="Q45" s="1029" t="n"/>
      <c r="R45" s="1043">
        <f>IFERROR(#REF!*#REF!,"")</f>
        <v/>
      </c>
      <c r="T45" s="1045" t="n"/>
      <c r="U45" s="1045" t="n"/>
    </row>
    <row r="46" ht="14.25" customFormat="1" customHeight="1" s="1026">
      <c r="D46" s="3513">
        <f>D45+1</f>
        <v/>
      </c>
      <c r="E46" s="3510">
        <f>SUMIF($K$31:$K$69,"="&amp;D46,$P$31:$P$69)</f>
        <v/>
      </c>
      <c r="F46" s="1038">
        <f>E46/$F$27</f>
        <v/>
      </c>
      <c r="G46" s="1038">
        <f>SUM(F$32:F46)</f>
        <v/>
      </c>
      <c r="H46" s="3512">
        <f t="array" ref="H46">IFERROR(_xlfn.XLOOKUP($D46,_xlfn.NUMBERVALUE('Lease Rent Exp Schedule'!$T$7:$T$101),'Lease Rent Exp Schedule'!U$7:U$101),0)</f>
        <v/>
      </c>
      <c r="I46" s="3512">
        <f t="array" ref="I46">IFERROR(_xlfn.XLOOKUP($D46,_xlfn.NUMBERVALUE('Lease Rent Exp Schedule'!$T$7:$T$101),'Lease Rent Exp Schedule'!V$7:V$101),0)</f>
        <v/>
      </c>
      <c r="K46" s="1039">
        <f>IFERROR(YEAR(N46),"")</f>
        <v/>
      </c>
      <c r="L46" s="1039">
        <f>'Lease SF Exp Schedule'!#REF!</f>
        <v/>
      </c>
      <c r="M46" s="1040">
        <f>'Lease SF Exp Schedule'!#REF!</f>
        <v/>
      </c>
      <c r="N46" s="1041">
        <f>'Lease SF Exp Schedule'!#REF!</f>
        <v/>
      </c>
      <c r="O46" s="1042">
        <f>IFERROR(YEARFRAC($S$3,N46),"")</f>
        <v/>
      </c>
      <c r="P46" s="1043">
        <f>'Lease SF Exp Schedule'!#REF!</f>
        <v/>
      </c>
      <c r="Q46" s="1029" t="n"/>
      <c r="R46" s="1043">
        <f>IFERROR(#REF!*#REF!,"")</f>
        <v/>
      </c>
      <c r="T46" s="1045" t="n"/>
      <c r="U46" s="1045" t="n"/>
    </row>
    <row r="47" ht="14.25" customFormat="1" customHeight="1" s="1026">
      <c r="D47" s="3513">
        <f>D46+1</f>
        <v/>
      </c>
      <c r="E47" s="3510">
        <f>SUMIF($K$31:$K$69,"="&amp;D47,$P$31:$P$69)</f>
        <v/>
      </c>
      <c r="F47" s="1038">
        <f>E47/$F$27</f>
        <v/>
      </c>
      <c r="G47" s="1038">
        <f>SUM(F$32:F47)</f>
        <v/>
      </c>
      <c r="H47" s="3512">
        <f t="array" ref="H47">IFERROR(_xlfn.XLOOKUP($D47,_xlfn.NUMBERVALUE('Lease Rent Exp Schedule'!$T$7:$T$101),'Lease Rent Exp Schedule'!U$7:U$101),0)</f>
        <v/>
      </c>
      <c r="I47" s="3512">
        <f t="array" ref="I47">IFERROR(_xlfn.XLOOKUP($D47,_xlfn.NUMBERVALUE('Lease Rent Exp Schedule'!$T$7:$T$101),'Lease Rent Exp Schedule'!V$7:V$101),0)</f>
        <v/>
      </c>
      <c r="K47" s="1039">
        <f>IFERROR(YEAR(N47),"")</f>
        <v/>
      </c>
      <c r="L47" s="1039">
        <f>'Lease SF Exp Schedule'!#REF!</f>
        <v/>
      </c>
      <c r="M47" s="1040">
        <f>'Lease SF Exp Schedule'!#REF!</f>
        <v/>
      </c>
      <c r="N47" s="1041">
        <f>'Lease SF Exp Schedule'!#REF!</f>
        <v/>
      </c>
      <c r="O47" s="1042">
        <f>IFERROR(YEARFRAC($S$3,N47),"")</f>
        <v/>
      </c>
      <c r="P47" s="1043">
        <f>'Lease SF Exp Schedule'!#REF!</f>
        <v/>
      </c>
      <c r="Q47" s="1029" t="n"/>
      <c r="R47" s="1043">
        <f>IFERROR(#REF!*#REF!,"")</f>
        <v/>
      </c>
      <c r="T47" s="1045" t="n"/>
      <c r="U47" s="1045" t="n"/>
    </row>
    <row r="48" ht="14.25" customFormat="1" customHeight="1" s="1026">
      <c r="D48" s="3513">
        <f>D47+1</f>
        <v/>
      </c>
      <c r="E48" s="3510">
        <f>SUMIF($K$31:$K$69,"="&amp;D48,$P$31:$P$69)</f>
        <v/>
      </c>
      <c r="F48" s="1038">
        <f>E48/$F$27</f>
        <v/>
      </c>
      <c r="G48" s="1038">
        <f>SUM(F$32:F48)</f>
        <v/>
      </c>
      <c r="H48" s="3512">
        <f t="array" ref="H48">IFERROR(_xlfn.XLOOKUP($D48,_xlfn.NUMBERVALUE('Lease Rent Exp Schedule'!$T$7:$T$101),'Lease Rent Exp Schedule'!U$7:U$101),0)</f>
        <v/>
      </c>
      <c r="I48" s="3512">
        <f t="array" ref="I48">IFERROR(_xlfn.XLOOKUP($D48,_xlfn.NUMBERVALUE('Lease Rent Exp Schedule'!$T$7:$T$101),'Lease Rent Exp Schedule'!V$7:V$101),0)</f>
        <v/>
      </c>
      <c r="K48" s="1039">
        <f>IFERROR(YEAR(N48),"")</f>
        <v/>
      </c>
      <c r="L48" s="1039">
        <f>'Lease SF Exp Schedule'!#REF!</f>
        <v/>
      </c>
      <c r="M48" s="1040">
        <f>'Lease SF Exp Schedule'!#REF!</f>
        <v/>
      </c>
      <c r="N48" s="1041">
        <f>'Lease SF Exp Schedule'!#REF!</f>
        <v/>
      </c>
      <c r="O48" s="1042">
        <f>IFERROR(YEARFRAC($S$3,N48),"")</f>
        <v/>
      </c>
      <c r="P48" s="1043">
        <f>'Lease SF Exp Schedule'!#REF!</f>
        <v/>
      </c>
      <c r="Q48" s="1029" t="n"/>
      <c r="R48" s="1043">
        <f>IFERROR(#REF!*#REF!,"")</f>
        <v/>
      </c>
      <c r="T48" s="1045" t="n"/>
      <c r="U48" s="1045" t="n"/>
    </row>
    <row r="49" ht="14.25" customFormat="1" customHeight="1" s="1026">
      <c r="D49" s="3513">
        <f>D48+1</f>
        <v/>
      </c>
      <c r="E49" s="3510">
        <f>SUMIF($K$31:$K$69,"="&amp;D49,$P$31:$P$69)</f>
        <v/>
      </c>
      <c r="F49" s="1038">
        <f>E49/$F$27</f>
        <v/>
      </c>
      <c r="G49" s="1038">
        <f>SUM(F$32:F49)</f>
        <v/>
      </c>
      <c r="H49" s="3512">
        <f t="array" ref="H49">IFERROR(_xlfn.XLOOKUP($D49,_xlfn.NUMBERVALUE('Lease Rent Exp Schedule'!$T$7:$T$101),'Lease Rent Exp Schedule'!U$7:U$101),0)</f>
        <v/>
      </c>
      <c r="I49" s="3512">
        <f t="array" ref="I49">IFERROR(_xlfn.XLOOKUP($D49,_xlfn.NUMBERVALUE('Lease Rent Exp Schedule'!$T$7:$T$101),'Lease Rent Exp Schedule'!V$7:V$101),0)</f>
        <v/>
      </c>
      <c r="K49" s="1039">
        <f>IFERROR(YEAR(N49),"")</f>
        <v/>
      </c>
      <c r="L49" s="1039">
        <f>'Lease SF Exp Schedule'!#REF!</f>
        <v/>
      </c>
      <c r="M49" s="1040">
        <f>'Lease SF Exp Schedule'!#REF!</f>
        <v/>
      </c>
      <c r="N49" s="1041">
        <f>'Lease SF Exp Schedule'!#REF!</f>
        <v/>
      </c>
      <c r="O49" s="1042">
        <f>IFERROR(YEARFRAC($S$3,N49),"")</f>
        <v/>
      </c>
      <c r="P49" s="1043">
        <f>'Lease SF Exp Schedule'!#REF!</f>
        <v/>
      </c>
      <c r="Q49" s="1029" t="n"/>
      <c r="R49" s="1043">
        <f>IFERROR(#REF!*#REF!,"")</f>
        <v/>
      </c>
      <c r="T49" s="1045" t="n"/>
      <c r="U49" s="1045" t="n"/>
    </row>
    <row r="50" ht="14.25" customFormat="1" customHeight="1" s="1026">
      <c r="D50" s="3513">
        <f>D49+1</f>
        <v/>
      </c>
      <c r="E50" s="3510">
        <f>SUMIF($K$31:$K$69,"="&amp;D50,$P$31:$P$69)</f>
        <v/>
      </c>
      <c r="F50" s="1038">
        <f>E50/$F$27</f>
        <v/>
      </c>
      <c r="G50" s="1038">
        <f>SUM(F$32:F50)</f>
        <v/>
      </c>
      <c r="H50" s="3512">
        <f t="array" ref="H50">IFERROR(_xlfn.XLOOKUP($D50,_xlfn.NUMBERVALUE('Lease Rent Exp Schedule'!$T$7:$T$101),'Lease Rent Exp Schedule'!U$7:U$101),0)</f>
        <v/>
      </c>
      <c r="I50" s="3512">
        <f t="array" ref="I50">IFERROR(_xlfn.XLOOKUP($D50,_xlfn.NUMBERVALUE('Lease Rent Exp Schedule'!$T$7:$T$101),'Lease Rent Exp Schedule'!V$7:V$101),0)</f>
        <v/>
      </c>
      <c r="K50" s="1039">
        <f>IFERROR(YEAR(N50),"")</f>
        <v/>
      </c>
      <c r="L50" s="1039">
        <f>'Lease SF Exp Schedule'!#REF!</f>
        <v/>
      </c>
      <c r="M50" s="1040">
        <f>'Lease SF Exp Schedule'!#REF!</f>
        <v/>
      </c>
      <c r="N50" s="1041">
        <f>'Lease SF Exp Schedule'!#REF!</f>
        <v/>
      </c>
      <c r="O50" s="1042">
        <f>IFERROR(YEARFRAC($S$3,N50),"")</f>
        <v/>
      </c>
      <c r="P50" s="1043">
        <f>'Lease SF Exp Schedule'!#REF!</f>
        <v/>
      </c>
      <c r="Q50" s="1029" t="n"/>
      <c r="R50" s="1043">
        <f>IFERROR(#REF!*#REF!,"")</f>
        <v/>
      </c>
      <c r="T50" s="1045" t="n"/>
      <c r="U50" s="1045" t="n"/>
    </row>
    <row r="51" ht="14.25" customFormat="1" customHeight="1" s="1026">
      <c r="D51" s="3513">
        <f>D50+1</f>
        <v/>
      </c>
      <c r="E51" s="3510">
        <f>SUMIF($K$31:$K$69,"="&amp;D51,$P$31:$P$69)</f>
        <v/>
      </c>
      <c r="F51" s="1038">
        <f>E51/$F$27</f>
        <v/>
      </c>
      <c r="G51" s="1038">
        <f>SUM(F$32:F51)</f>
        <v/>
      </c>
      <c r="H51" s="3512">
        <f t="array" ref="H51">IFERROR(_xlfn.XLOOKUP($D51,_xlfn.NUMBERVALUE('Lease Rent Exp Schedule'!$T$7:$T$101),'Lease Rent Exp Schedule'!U$7:U$101),0)</f>
        <v/>
      </c>
      <c r="I51" s="3512">
        <f t="array" ref="I51">IFERROR(_xlfn.XLOOKUP($D51,_xlfn.NUMBERVALUE('Lease Rent Exp Schedule'!$T$7:$T$101),'Lease Rent Exp Schedule'!V$7:V$101),0)</f>
        <v/>
      </c>
      <c r="K51" s="1039">
        <f>IFERROR(YEAR(N51),"")</f>
        <v/>
      </c>
      <c r="L51" s="1039">
        <f>'Lease SF Exp Schedule'!#REF!</f>
        <v/>
      </c>
      <c r="M51" s="1040">
        <f>'Lease SF Exp Schedule'!#REF!</f>
        <v/>
      </c>
      <c r="N51" s="1041">
        <f>'Lease SF Exp Schedule'!#REF!</f>
        <v/>
      </c>
      <c r="O51" s="1042">
        <f>IFERROR(YEARFRAC($S$3,N51),"")</f>
        <v/>
      </c>
      <c r="P51" s="1043">
        <f>'Lease SF Exp Schedule'!#REF!</f>
        <v/>
      </c>
      <c r="Q51" s="1029" t="n"/>
      <c r="R51" s="1043">
        <f>IFERROR(#REF!*#REF!,"")</f>
        <v/>
      </c>
    </row>
    <row r="52" ht="14.25" customFormat="1" customHeight="1" s="1026">
      <c r="D52" s="3513">
        <f>D51+1</f>
        <v/>
      </c>
      <c r="E52" s="3510">
        <f>SUMIF($K$31:$K$69,"="&amp;D52,$P$31:$P$69)</f>
        <v/>
      </c>
      <c r="F52" s="1038">
        <f>E52/$F$27</f>
        <v/>
      </c>
      <c r="G52" s="1038">
        <f>SUM(F$32:F52)</f>
        <v/>
      </c>
      <c r="H52" s="3512">
        <f t="array" ref="H52">IFERROR(_xlfn.XLOOKUP($D52,_xlfn.NUMBERVALUE('Lease Rent Exp Schedule'!$T$7:$T$101),'Lease Rent Exp Schedule'!U$7:U$101),0)</f>
        <v/>
      </c>
      <c r="I52" s="3512">
        <f t="array" ref="I52">IFERROR(_xlfn.XLOOKUP($D52,_xlfn.NUMBERVALUE('Lease Rent Exp Schedule'!$T$7:$T$101),'Lease Rent Exp Schedule'!V$7:V$101),0)</f>
        <v/>
      </c>
      <c r="K52" s="1039">
        <f>IFERROR(YEAR(N52),"")</f>
        <v/>
      </c>
      <c r="L52" s="1039">
        <f>'Lease SF Exp Schedule'!#REF!</f>
        <v/>
      </c>
      <c r="M52" s="1040">
        <f>'Lease SF Exp Schedule'!#REF!</f>
        <v/>
      </c>
      <c r="N52" s="1041">
        <f>'Lease SF Exp Schedule'!#REF!</f>
        <v/>
      </c>
      <c r="O52" s="1042">
        <f>IFERROR(YEARFRAC($S$3,N52),"")</f>
        <v/>
      </c>
      <c r="P52" s="1043">
        <f>'Lease SF Exp Schedule'!#REF!</f>
        <v/>
      </c>
      <c r="Q52" s="1029" t="n"/>
      <c r="R52" s="1043">
        <f>IFERROR(#REF!*#REF!,"")</f>
        <v/>
      </c>
    </row>
    <row r="53" ht="14.25" customFormat="1" customHeight="1" s="1026">
      <c r="D53" s="3513">
        <f>D52+1</f>
        <v/>
      </c>
      <c r="E53" s="3510">
        <f>SUMIF($K$31:$K$69,"="&amp;D53,$P$31:$P$69)</f>
        <v/>
      </c>
      <c r="F53" s="1038">
        <f>E53/$F$27</f>
        <v/>
      </c>
      <c r="G53" s="1038">
        <f>SUM(F$32:F53)</f>
        <v/>
      </c>
      <c r="H53" s="3512">
        <f t="array" ref="H53">IFERROR(_xlfn.XLOOKUP($D53,_xlfn.NUMBERVALUE('Lease Rent Exp Schedule'!$T$7:$T$101),'Lease Rent Exp Schedule'!U$7:U$101),0)</f>
        <v/>
      </c>
      <c r="I53" s="3512">
        <f t="array" ref="I53">IFERROR(_xlfn.XLOOKUP($D53,_xlfn.NUMBERVALUE('Lease Rent Exp Schedule'!$T$7:$T$101),'Lease Rent Exp Schedule'!V$7:V$101),0)</f>
        <v/>
      </c>
      <c r="K53" s="1039">
        <f>IFERROR(YEAR(N53),"")</f>
        <v/>
      </c>
      <c r="L53" s="1039">
        <f>'Lease SF Exp Schedule'!#REF!</f>
        <v/>
      </c>
      <c r="M53" s="1040">
        <f>'Lease SF Exp Schedule'!#REF!</f>
        <v/>
      </c>
      <c r="N53" s="1041">
        <f>'Lease SF Exp Schedule'!#REF!</f>
        <v/>
      </c>
      <c r="O53" s="1042">
        <f>IFERROR(YEARFRAC($S$3,N53),"")</f>
        <v/>
      </c>
      <c r="P53" s="1043">
        <f>'Lease SF Exp Schedule'!#REF!</f>
        <v/>
      </c>
      <c r="Q53" s="1029" t="n"/>
      <c r="R53" s="1043">
        <f>IFERROR(#REF!*#REF!,"")</f>
        <v/>
      </c>
    </row>
    <row r="54" ht="14.25" customFormat="1" customHeight="1" s="1026">
      <c r="D54" s="1035" t="inlineStr">
        <is>
          <t>Total</t>
        </is>
      </c>
      <c r="E54" s="3514">
        <f>SUM(P31:P69)</f>
        <v/>
      </c>
      <c r="F54" s="1047">
        <f>E54/F27</f>
        <v/>
      </c>
      <c r="G54" s="1047" t="n"/>
      <c r="K54" s="1039">
        <f>IFERROR(YEAR(N54),"")</f>
        <v/>
      </c>
      <c r="L54" s="1039">
        <f>'Lease SF Exp Schedule'!#REF!</f>
        <v/>
      </c>
      <c r="M54" s="1040">
        <f>'Lease SF Exp Schedule'!#REF!</f>
        <v/>
      </c>
      <c r="N54" s="1041">
        <f>'Lease SF Exp Schedule'!#REF!</f>
        <v/>
      </c>
      <c r="O54" s="1042">
        <f>IFERROR(YEARFRAC($S$3,N54),"")</f>
        <v/>
      </c>
      <c r="P54" s="1043">
        <f>'Lease SF Exp Schedule'!#REF!</f>
        <v/>
      </c>
      <c r="Q54" s="1029" t="n"/>
      <c r="R54" s="1043">
        <f>IFERROR(#REF!*#REF!,"")</f>
        <v/>
      </c>
    </row>
    <row r="55" ht="14.25" customFormat="1" customHeight="1" s="1026">
      <c r="K55" s="1039">
        <f>IFERROR(YEAR(N55),"")</f>
        <v/>
      </c>
      <c r="L55" s="1039">
        <f>'Lease SF Exp Schedule'!#REF!</f>
        <v/>
      </c>
      <c r="M55" s="1040">
        <f>'Lease SF Exp Schedule'!#REF!</f>
        <v/>
      </c>
      <c r="N55" s="1041">
        <f>'Lease SF Exp Schedule'!#REF!</f>
        <v/>
      </c>
      <c r="O55" s="1042">
        <f>IFERROR(YEARFRAC($S$3,N55),"")</f>
        <v/>
      </c>
      <c r="P55" s="1043">
        <f>'Lease SF Exp Schedule'!#REF!</f>
        <v/>
      </c>
      <c r="Q55" s="1029" t="n"/>
      <c r="R55" s="1043">
        <f>IFERROR(#REF!*#REF!,"")</f>
        <v/>
      </c>
    </row>
    <row r="56" ht="14.25" customFormat="1" customHeight="1" s="1026">
      <c r="E56" s="1026">
        <f>SUM(P31:P60)=E54</f>
        <v/>
      </c>
      <c r="K56" s="1039">
        <f>IFERROR(YEAR(N56),"")</f>
        <v/>
      </c>
      <c r="L56" s="1039">
        <f>'Lease SF Exp Schedule'!#REF!</f>
        <v/>
      </c>
      <c r="M56" s="1040">
        <f>'Lease SF Exp Schedule'!#REF!</f>
        <v/>
      </c>
      <c r="N56" s="1041">
        <f>'Lease SF Exp Schedule'!#REF!</f>
        <v/>
      </c>
      <c r="O56" s="1042">
        <f>IFERROR(YEARFRAC($S$3,N56),"")</f>
        <v/>
      </c>
      <c r="P56" s="1043">
        <f>'Lease SF Exp Schedule'!#REF!</f>
        <v/>
      </c>
      <c r="Q56" s="1029" t="n"/>
      <c r="R56" s="1043">
        <f>IFERROR(#REF!*#REF!,"")</f>
        <v/>
      </c>
    </row>
    <row r="57" ht="14.25" customFormat="1" customHeight="1" s="1026">
      <c r="K57" s="1039">
        <f>IFERROR(YEAR(N57),"")</f>
        <v/>
      </c>
      <c r="L57" s="1039">
        <f>'Lease SF Exp Schedule'!#REF!</f>
        <v/>
      </c>
      <c r="M57" s="1040">
        <f>'Lease SF Exp Schedule'!#REF!</f>
        <v/>
      </c>
      <c r="N57" s="1041">
        <f>'Lease SF Exp Schedule'!#REF!</f>
        <v/>
      </c>
      <c r="O57" s="1042">
        <f>IFERROR(YEARFRAC($S$3,N57),"")</f>
        <v/>
      </c>
      <c r="P57" s="1043">
        <f>'Lease SF Exp Schedule'!#REF!</f>
        <v/>
      </c>
      <c r="Q57" s="1029" t="n"/>
      <c r="R57" s="1043">
        <f>IFERROR(#REF!*#REF!,"")</f>
        <v/>
      </c>
    </row>
    <row r="58" ht="14.25" customFormat="1" customHeight="1" s="1026">
      <c r="K58" s="1039">
        <f>IFERROR(YEAR(N58),"")</f>
        <v/>
      </c>
      <c r="L58" s="1039">
        <f>'Lease SF Exp Schedule'!#REF!</f>
        <v/>
      </c>
      <c r="M58" s="1040">
        <f>'Lease SF Exp Schedule'!#REF!</f>
        <v/>
      </c>
      <c r="N58" s="1041">
        <f>'Lease SF Exp Schedule'!#REF!</f>
        <v/>
      </c>
      <c r="O58" s="1042">
        <f>IFERROR(YEARFRAC($S$3,N58),"")</f>
        <v/>
      </c>
      <c r="P58" s="1043">
        <f>'Lease SF Exp Schedule'!#REF!</f>
        <v/>
      </c>
      <c r="Q58" s="1029" t="n"/>
      <c r="R58" s="1043">
        <f>IFERROR(#REF!*#REF!,"")</f>
        <v/>
      </c>
    </row>
    <row r="59" ht="14.25" customFormat="1" customHeight="1" s="1026">
      <c r="K59" s="1039">
        <f>IFERROR(YEAR(N59),"")</f>
        <v/>
      </c>
      <c r="L59" s="1039">
        <f>'Lease SF Exp Schedule'!#REF!</f>
        <v/>
      </c>
      <c r="M59" s="1040">
        <f>'Lease SF Exp Schedule'!#REF!</f>
        <v/>
      </c>
      <c r="N59" s="1041">
        <f>'Lease SF Exp Schedule'!#REF!</f>
        <v/>
      </c>
      <c r="O59" s="1042">
        <f>IFERROR(YEARFRAC($S$3,N59),"")</f>
        <v/>
      </c>
      <c r="P59" s="1043">
        <f>'Lease SF Exp Schedule'!#REF!</f>
        <v/>
      </c>
      <c r="Q59" s="1029" t="n"/>
      <c r="R59" s="1043">
        <f>IFERROR(#REF!*#REF!,"")</f>
        <v/>
      </c>
    </row>
    <row r="60" ht="14.25" customFormat="1" customHeight="1" s="1026">
      <c r="K60" s="1039">
        <f>IFERROR(YEAR(N60),"")</f>
        <v/>
      </c>
      <c r="L60" s="1039">
        <f>'Lease SF Exp Schedule'!#REF!</f>
        <v/>
      </c>
      <c r="M60" s="1040">
        <f>'Lease SF Exp Schedule'!#REF!</f>
        <v/>
      </c>
      <c r="N60" s="1041">
        <f>'Lease SF Exp Schedule'!#REF!</f>
        <v/>
      </c>
      <c r="O60" s="1042">
        <f>IFERROR(YEARFRAC($S$3,N60),"")</f>
        <v/>
      </c>
      <c r="P60" s="1043">
        <f>'Lease SF Exp Schedule'!#REF!</f>
        <v/>
      </c>
      <c r="Q60" s="1029" t="n"/>
      <c r="R60" s="1043">
        <f>IFERROR(#REF!*#REF!,"")</f>
        <v/>
      </c>
    </row>
    <row r="61" ht="14.25" customFormat="1" customHeight="1" s="1026">
      <c r="K61" s="1039">
        <f>IFERROR(YEAR(N61),"")</f>
        <v/>
      </c>
      <c r="L61" s="1039">
        <f>'Lease SF Exp Schedule'!#REF!</f>
        <v/>
      </c>
      <c r="M61" s="1040">
        <f>'Lease SF Exp Schedule'!#REF!</f>
        <v/>
      </c>
      <c r="N61" s="1041">
        <f>'Lease SF Exp Schedule'!#REF!</f>
        <v/>
      </c>
      <c r="O61" s="1042">
        <f>IFERROR(YEARFRAC($S$3,N61),"")</f>
        <v/>
      </c>
      <c r="P61" s="1043">
        <f>'Lease SF Exp Schedule'!#REF!</f>
        <v/>
      </c>
      <c r="Q61" s="1029" t="n"/>
      <c r="R61" s="1043">
        <f>IFERROR(#REF!*#REF!,"")</f>
        <v/>
      </c>
    </row>
    <row r="62" ht="14.25" customFormat="1" customHeight="1" s="1026">
      <c r="K62" s="1039">
        <f>IFERROR(YEAR(N62),"")</f>
        <v/>
      </c>
      <c r="L62" s="1039">
        <f>'Lease SF Exp Schedule'!#REF!</f>
        <v/>
      </c>
      <c r="M62" s="1040">
        <f>'Lease SF Exp Schedule'!#REF!</f>
        <v/>
      </c>
      <c r="N62" s="1041">
        <f>'Lease SF Exp Schedule'!#REF!</f>
        <v/>
      </c>
      <c r="O62" s="1042">
        <f>IFERROR(YEARFRAC($S$3,N62),"")</f>
        <v/>
      </c>
      <c r="P62" s="1043">
        <f>'Lease SF Exp Schedule'!#REF!</f>
        <v/>
      </c>
      <c r="Q62" s="1029" t="n"/>
      <c r="R62" s="1043">
        <f>IFERROR(#REF!*#REF!,"")</f>
        <v/>
      </c>
    </row>
    <row r="63" ht="14.25" customFormat="1" customHeight="1" s="1026">
      <c r="K63" s="1039">
        <f>IFERROR(YEAR(N63),"")</f>
        <v/>
      </c>
      <c r="L63" s="1039">
        <f>'Lease SF Exp Schedule'!#REF!</f>
        <v/>
      </c>
      <c r="M63" s="1040">
        <f>'Lease SF Exp Schedule'!#REF!</f>
        <v/>
      </c>
      <c r="N63" s="1041">
        <f>'Lease SF Exp Schedule'!#REF!</f>
        <v/>
      </c>
      <c r="O63" s="1042">
        <f>IFERROR(YEARFRAC($S$3,N63),"")</f>
        <v/>
      </c>
      <c r="P63" s="1043">
        <f>'Lease SF Exp Schedule'!#REF!</f>
        <v/>
      </c>
      <c r="Q63" s="1029" t="n"/>
      <c r="R63" s="1043">
        <f>IFERROR(#REF!*#REF!,"")</f>
        <v/>
      </c>
    </row>
    <row r="64" ht="14.25" customFormat="1" customHeight="1" s="1026">
      <c r="K64" s="1039">
        <f>IFERROR(YEAR(N64),"")</f>
        <v/>
      </c>
      <c r="L64" s="1039">
        <f>'Lease SF Exp Schedule'!#REF!</f>
        <v/>
      </c>
      <c r="M64" s="1040">
        <f>'Lease SF Exp Schedule'!#REF!</f>
        <v/>
      </c>
      <c r="N64" s="1041">
        <f>'Lease SF Exp Schedule'!#REF!</f>
        <v/>
      </c>
      <c r="O64" s="1042">
        <f>IFERROR(YEARFRAC($S$3,N64),"")</f>
        <v/>
      </c>
      <c r="P64" s="1043">
        <f>'Lease SF Exp Schedule'!#REF!</f>
        <v/>
      </c>
      <c r="Q64" s="1029" t="n"/>
      <c r="R64" s="1043">
        <f>IFERROR(#REF!*#REF!,"")</f>
        <v/>
      </c>
    </row>
    <row r="65" ht="14.25" customFormat="1" customHeight="1" s="1026">
      <c r="K65" s="1039">
        <f>IFERROR(YEAR(N65),"")</f>
        <v/>
      </c>
      <c r="L65" s="1039">
        <f>'Lease SF Exp Schedule'!#REF!</f>
        <v/>
      </c>
      <c r="M65" s="1040">
        <f>'Lease SF Exp Schedule'!#REF!</f>
        <v/>
      </c>
      <c r="N65" s="1041">
        <f>'Lease SF Exp Schedule'!#REF!</f>
        <v/>
      </c>
      <c r="O65" s="1042">
        <f>IFERROR(YEARFRAC($S$3,N65),"")</f>
        <v/>
      </c>
      <c r="P65" s="1043">
        <f>'Lease SF Exp Schedule'!#REF!</f>
        <v/>
      </c>
      <c r="Q65" s="1029" t="n"/>
      <c r="R65" s="1043">
        <f>IFERROR(#REF!*#REF!,"")</f>
        <v/>
      </c>
    </row>
    <row r="66" ht="14.25" customFormat="1" customHeight="1" s="1026">
      <c r="K66" s="1039">
        <f>IFERROR(YEAR(N66),"")</f>
        <v/>
      </c>
      <c r="L66" s="1039">
        <f>'Lease SF Exp Schedule'!#REF!</f>
        <v/>
      </c>
      <c r="M66" s="1040">
        <f>'Lease SF Exp Schedule'!#REF!</f>
        <v/>
      </c>
      <c r="N66" s="1041">
        <f>'Lease SF Exp Schedule'!#REF!</f>
        <v/>
      </c>
      <c r="O66" s="1042">
        <f>IFERROR(YEARFRAC($S$3,N66),"")</f>
        <v/>
      </c>
      <c r="P66" s="1043">
        <f>'Lease SF Exp Schedule'!#REF!</f>
        <v/>
      </c>
      <c r="Q66" s="1029" t="n"/>
      <c r="R66" s="1043">
        <f>IFERROR(#REF!*#REF!,"")</f>
        <v/>
      </c>
    </row>
    <row r="67" ht="14.25" customFormat="1" customHeight="1" s="1026">
      <c r="K67" s="1039">
        <f>IFERROR(YEAR(N67),"")</f>
        <v/>
      </c>
      <c r="L67" s="1039">
        <f>'Lease SF Exp Schedule'!#REF!</f>
        <v/>
      </c>
      <c r="M67" s="1040">
        <f>'Lease SF Exp Schedule'!#REF!</f>
        <v/>
      </c>
      <c r="N67" s="1041">
        <f>'Lease SF Exp Schedule'!#REF!</f>
        <v/>
      </c>
      <c r="O67" s="1042">
        <f>IFERROR(YEARFRAC($S$3,N67),"")</f>
        <v/>
      </c>
      <c r="P67" s="1043">
        <f>'Lease SF Exp Schedule'!#REF!</f>
        <v/>
      </c>
      <c r="Q67" s="1029" t="n"/>
      <c r="R67" s="1043">
        <f>IFERROR(#REF!*#REF!,"")</f>
        <v/>
      </c>
    </row>
    <row r="68" ht="14.25" customFormat="1" customHeight="1" s="1026">
      <c r="K68" s="1039">
        <f>IFERROR(YEAR(N68),"")</f>
        <v/>
      </c>
      <c r="L68" s="1039">
        <f>'Lease SF Exp Schedule'!#REF!</f>
        <v/>
      </c>
      <c r="M68" s="1040">
        <f>'Lease SF Exp Schedule'!#REF!</f>
        <v/>
      </c>
      <c r="N68" s="1041">
        <f>'Lease SF Exp Schedule'!#REF!</f>
        <v/>
      </c>
      <c r="O68" s="1042">
        <f>IFERROR(YEARFRAC($S$3,N68),"")</f>
        <v/>
      </c>
      <c r="P68" s="1043">
        <f>'Lease SF Exp Schedule'!#REF!</f>
        <v/>
      </c>
      <c r="Q68" s="1029" t="n"/>
      <c r="R68" s="1043">
        <f>IFERROR(#REF!*#REF!,"")</f>
        <v/>
      </c>
    </row>
    <row r="69" ht="14.25" customFormat="1" customHeight="1" s="1026">
      <c r="K69" s="1039">
        <f>IFERROR(YEAR(N69),"")</f>
        <v/>
      </c>
      <c r="L69" s="1039">
        <f>'Lease SF Exp Schedule'!#REF!</f>
        <v/>
      </c>
      <c r="M69" s="1040">
        <f>'Lease SF Exp Schedule'!#REF!</f>
        <v/>
      </c>
      <c r="N69" s="1041">
        <f>'Lease SF Exp Schedule'!#REF!</f>
        <v/>
      </c>
      <c r="O69" s="1042">
        <f>IFERROR(YEARFRAC($S$3,N69),"")</f>
        <v/>
      </c>
      <c r="P69" s="1043">
        <f>'Lease SF Exp Schedule'!#REF!</f>
        <v/>
      </c>
      <c r="Q69" s="1029" t="n"/>
      <c r="R69" s="1043">
        <f>IFERROR(#REF!*#REF!,"")</f>
        <v/>
      </c>
    </row>
    <row r="70" ht="14.25" customFormat="1" customHeight="1" s="1026">
      <c r="K70" s="1039" t="n"/>
      <c r="L70" s="1039" t="n"/>
      <c r="M70" s="1040" t="n"/>
      <c r="N70" s="1041" t="n"/>
      <c r="O70" s="1042" t="n"/>
      <c r="P70" s="1043" t="n"/>
      <c r="Q70" s="1029" t="n"/>
      <c r="R70" s="1043">
        <f>IFERROR(#REF!*#REF!,"")</f>
        <v/>
      </c>
    </row>
    <row r="71" ht="14.25" customFormat="1" customHeight="1" s="1026">
      <c r="K71" s="1039" t="n"/>
      <c r="L71" s="1039" t="n"/>
      <c r="M71" s="1040" t="n"/>
      <c r="N71" s="1041" t="n"/>
      <c r="O71" s="1042" t="n"/>
      <c r="P71" s="1043" t="n"/>
      <c r="Q71" s="1029" t="n"/>
      <c r="R71" s="1043">
        <f>IFERROR(#REF!*#REF!,"")</f>
        <v/>
      </c>
    </row>
    <row r="72" ht="14.25" customFormat="1" customHeight="1" s="1026">
      <c r="K72" s="1039" t="n"/>
      <c r="L72" s="1039" t="n"/>
      <c r="M72" s="1040" t="n"/>
      <c r="N72" s="1041" t="n"/>
      <c r="O72" s="1042" t="n"/>
      <c r="P72" s="1043" t="n"/>
    </row>
    <row r="73" ht="14.25" customFormat="1" customHeight="1" s="1026">
      <c r="K73" s="1039" t="n"/>
      <c r="L73" s="1039" t="n"/>
      <c r="M73" s="1040" t="n"/>
      <c r="N73" s="1041" t="n"/>
      <c r="O73" s="1042" t="n"/>
      <c r="P73" s="1043" t="n"/>
    </row>
    <row r="74" ht="14.25" customFormat="1" customHeight="1" s="1026">
      <c r="K74" s="1039" t="n"/>
      <c r="L74" s="1039" t="n"/>
      <c r="M74" s="1040" t="n"/>
      <c r="N74" s="1041" t="n"/>
      <c r="O74" s="1042" t="n"/>
      <c r="P74" s="1043" t="n"/>
    </row>
    <row r="75" ht="14.25" customFormat="1" customHeight="1" s="1026">
      <c r="K75" s="1039" t="n"/>
      <c r="L75" s="1039" t="n"/>
      <c r="M75" s="1040" t="n"/>
      <c r="N75" s="1041" t="n"/>
      <c r="O75" s="1042" t="n"/>
      <c r="P75" s="1043" t="n"/>
    </row>
    <row r="76" ht="14.25" customFormat="1" customHeight="1" s="1026">
      <c r="K76" s="1039" t="n"/>
      <c r="L76" s="1039" t="n"/>
      <c r="M76" s="1040" t="n"/>
      <c r="N76" s="1041" t="n"/>
      <c r="O76" s="1042" t="n"/>
      <c r="P76" s="1043" t="n"/>
    </row>
    <row r="77" ht="14.25" customFormat="1" customHeight="1" s="1026">
      <c r="K77" s="1039" t="n"/>
      <c r="L77" s="1039" t="n"/>
      <c r="M77" s="1040" t="n"/>
      <c r="N77" s="1041" t="n"/>
      <c r="O77" s="1042" t="n"/>
      <c r="P77" s="1043" t="n"/>
    </row>
    <row r="78" ht="14.25" customFormat="1" customHeight="1" s="1026">
      <c r="K78" s="1039" t="n"/>
      <c r="L78" s="1039" t="n"/>
      <c r="M78" s="1040" t="n"/>
      <c r="N78" s="1041" t="n"/>
      <c r="O78" s="1042" t="n"/>
      <c r="P78" s="1043" t="n"/>
    </row>
    <row r="79" ht="14.25" customFormat="1" customHeight="1" s="1026">
      <c r="K79" s="1039" t="n"/>
      <c r="L79" s="1039" t="n"/>
      <c r="M79" s="1040" t="n"/>
      <c r="N79" s="1041" t="n"/>
      <c r="O79" s="1042" t="n"/>
      <c r="P79" s="1043" t="n"/>
    </row>
    <row r="80" ht="14.25" customFormat="1" customHeight="1" s="1026">
      <c r="K80" s="1029" t="n"/>
      <c r="L80" s="1029" t="n"/>
      <c r="M80" s="1029" t="n"/>
      <c r="N80" s="1029" t="n"/>
      <c r="O80" s="1029" t="n"/>
      <c r="P80" s="1029" t="n"/>
    </row>
    <row r="81" ht="14.25" customFormat="1" customHeight="1" s="1026">
      <c r="K81" s="1029" t="n"/>
      <c r="L81" s="1029" t="n"/>
      <c r="M81" s="1029" t="n"/>
      <c r="N81" s="1029" t="n"/>
      <c r="O81" s="1029" t="n"/>
      <c r="P81" s="1029" t="n"/>
    </row>
    <row r="82" ht="14.25" customFormat="1" customHeight="1" s="1026">
      <c r="K82" s="1029" t="n"/>
      <c r="L82" s="1029" t="n"/>
      <c r="M82" s="1029" t="n"/>
      <c r="N82" s="1029" t="n"/>
      <c r="O82" s="1029" t="n"/>
      <c r="P82" s="1029" t="n"/>
    </row>
    <row r="83" ht="14.25" customFormat="1" customHeight="1" s="1026">
      <c r="K83" s="1029" t="n"/>
      <c r="L83" s="1029" t="n"/>
      <c r="M83" s="1029" t="n"/>
      <c r="N83" s="1029" t="n"/>
      <c r="O83" s="1029" t="n"/>
      <c r="P83" s="1029" t="n"/>
    </row>
    <row r="84" ht="14.25" customFormat="1" customHeight="1" s="1026">
      <c r="K84" s="1029" t="n"/>
      <c r="L84" s="1029" t="n"/>
      <c r="M84" s="1029" t="n"/>
      <c r="N84" s="1029" t="n"/>
      <c r="O84" s="1029" t="n"/>
      <c r="P84" s="1029" t="n"/>
    </row>
    <row r="85" ht="14.25" customFormat="1" customHeight="1" s="1026">
      <c r="K85" s="1029" t="n"/>
      <c r="L85" s="1029" t="n"/>
      <c r="M85" s="1029" t="n"/>
      <c r="N85" s="1029" t="n"/>
      <c r="O85" s="1029" t="n"/>
      <c r="P85" s="1029" t="n"/>
    </row>
    <row r="86" ht="14.25" customFormat="1" customHeight="1" s="1026">
      <c r="K86" s="1029" t="n"/>
      <c r="L86" s="1029" t="n"/>
      <c r="M86" s="1029" t="n"/>
      <c r="N86" s="1029" t="n"/>
      <c r="O86" s="1029" t="n"/>
      <c r="P86" s="1029" t="n"/>
    </row>
    <row r="87" ht="14.25" customFormat="1" customHeight="1" s="1026">
      <c r="K87" s="1029" t="n"/>
      <c r="L87" s="1029" t="n"/>
      <c r="M87" s="1029" t="n"/>
      <c r="N87" s="1029" t="n"/>
      <c r="O87" s="1029" t="n"/>
      <c r="P87" s="1029" t="n"/>
    </row>
    <row r="88" ht="14.25" customFormat="1" customHeight="1" s="1026">
      <c r="K88" s="1029" t="n"/>
      <c r="L88" s="1029" t="n"/>
      <c r="M88" s="1029" t="n"/>
      <c r="N88" s="1029" t="n"/>
      <c r="O88" s="1029" t="n"/>
      <c r="P88" s="1029" t="n"/>
    </row>
    <row r="89" ht="14.25" customFormat="1" customHeight="1" s="1026">
      <c r="K89" s="1029" t="n"/>
      <c r="L89" s="1029" t="n"/>
      <c r="M89" s="1029" t="n"/>
      <c r="N89" s="1029" t="n"/>
      <c r="O89" s="1029" t="n"/>
      <c r="P89" s="1029" t="n"/>
    </row>
    <row r="90" ht="14.25" customFormat="1" customHeight="1" s="1026">
      <c r="K90" s="1029" t="n"/>
      <c r="L90" s="1029" t="n"/>
      <c r="M90" s="1029" t="n"/>
      <c r="N90" s="1029" t="n"/>
      <c r="O90" s="1029" t="n"/>
      <c r="P90" s="1029" t="n"/>
    </row>
    <row r="91" ht="14.25" customFormat="1" customHeight="1" s="1026">
      <c r="K91" s="1029" t="n"/>
      <c r="L91" s="1029" t="n"/>
      <c r="M91" s="1029" t="n"/>
      <c r="N91" s="1029" t="n"/>
      <c r="O91" s="1029" t="n"/>
      <c r="P91" s="1029" t="n"/>
    </row>
    <row r="92" ht="14.25" customFormat="1" customHeight="1" s="1026">
      <c r="K92" s="1029" t="n"/>
      <c r="L92" s="1029" t="n"/>
      <c r="M92" s="1029" t="n"/>
      <c r="N92" s="1029" t="n"/>
      <c r="O92" s="1029" t="n"/>
      <c r="P92" s="1029" t="n"/>
    </row>
    <row r="93" ht="14.25" customFormat="1" customHeight="1" s="1026">
      <c r="K93" s="1029" t="n"/>
      <c r="L93" s="1029" t="n"/>
      <c r="M93" s="1029" t="n"/>
      <c r="N93" s="1029" t="n"/>
      <c r="O93" s="1029" t="n"/>
      <c r="P93" s="1029" t="n"/>
    </row>
    <row r="94" ht="14.25" customFormat="1" customHeight="1" s="1026">
      <c r="K94" s="1029" t="n"/>
      <c r="L94" s="1029" t="n"/>
      <c r="M94" s="1029" t="n"/>
      <c r="N94" s="1029" t="n"/>
      <c r="O94" s="1029" t="n"/>
      <c r="P94" s="1029" t="n"/>
    </row>
    <row r="95" ht="14.25" customFormat="1" customHeight="1" s="1026">
      <c r="K95" s="1029" t="n"/>
      <c r="L95" s="1029" t="n"/>
      <c r="M95" s="1029" t="n"/>
      <c r="N95" s="1029" t="n"/>
      <c r="O95" s="1029" t="n"/>
      <c r="P95" s="1029" t="n"/>
    </row>
    <row r="96" ht="14.25" customFormat="1" customHeight="1" s="1026">
      <c r="K96" s="1029" t="n"/>
      <c r="L96" s="1029" t="n"/>
      <c r="M96" s="1029" t="n"/>
      <c r="N96" s="1029" t="n"/>
      <c r="O96" s="1029" t="n"/>
      <c r="P96" s="1029" t="n"/>
    </row>
    <row r="97" ht="14.25" customFormat="1" customHeight="1" s="1026">
      <c r="K97" s="1029" t="n"/>
      <c r="L97" s="1029" t="n"/>
      <c r="M97" s="1029" t="n"/>
      <c r="N97" s="1029" t="n"/>
      <c r="O97" s="1029" t="n"/>
      <c r="P97" s="1029" t="n"/>
    </row>
    <row r="98" ht="14.25" customFormat="1" customHeight="1" s="1026">
      <c r="K98" s="1029" t="n"/>
      <c r="L98" s="1029" t="n"/>
      <c r="M98" s="1029" t="n"/>
      <c r="N98" s="1029" t="n"/>
      <c r="O98" s="1029" t="n"/>
      <c r="P98" s="1029" t="n"/>
    </row>
    <row r="99" ht="14.25" customFormat="1" customHeight="1" s="1026">
      <c r="K99" s="1029" t="n"/>
      <c r="L99" s="1029" t="n"/>
      <c r="M99" s="1029" t="n"/>
      <c r="N99" s="1029" t="n"/>
      <c r="O99" s="1029" t="n"/>
      <c r="P99" s="1029" t="n"/>
    </row>
    <row r="100" ht="14.25" customFormat="1" customHeight="1" s="1026">
      <c r="K100" s="1029" t="n"/>
      <c r="L100" s="1029" t="n"/>
      <c r="M100" s="1029" t="n"/>
      <c r="N100" s="1029" t="n"/>
      <c r="O100" s="1029" t="n"/>
      <c r="P100" s="1029" t="n"/>
    </row>
    <row r="101" ht="14.25" customFormat="1" customHeight="1" s="1026">
      <c r="K101" s="1029" t="n"/>
      <c r="L101" s="1029" t="n"/>
      <c r="M101" s="1029" t="n"/>
      <c r="N101" s="1029" t="n"/>
      <c r="O101" s="1029" t="n"/>
      <c r="P101" s="1029" t="n"/>
    </row>
    <row r="102" ht="14.25" customFormat="1" customHeight="1" s="1026">
      <c r="K102" s="1029" t="n"/>
      <c r="L102" s="1029" t="n"/>
      <c r="M102" s="1029" t="n"/>
      <c r="N102" s="1029" t="n"/>
      <c r="O102" s="1029" t="n"/>
      <c r="P102" s="1029" t="n"/>
    </row>
    <row r="103" ht="14.25" customFormat="1" customHeight="1" s="1026">
      <c r="K103" s="1029" t="n"/>
      <c r="L103" s="1029" t="n"/>
      <c r="M103" s="1029" t="n"/>
      <c r="N103" s="1029" t="n"/>
      <c r="O103" s="1029" t="n"/>
      <c r="P103" s="1029" t="n"/>
    </row>
    <row r="104" ht="14.25" customHeight="1" s="2885">
      <c r="D104" s="1026" t="n"/>
      <c r="E104" s="1026" t="n"/>
      <c r="F104" s="1026" t="n"/>
      <c r="G104" s="1026" t="n"/>
      <c r="H104" s="1026" t="n"/>
      <c r="I104" s="1026" t="n"/>
    </row>
  </sheetData>
  <autoFilter ref="K30:R30">
    <sortState ref="K31:R60">
      <sortCondition ref="P30"/>
    </sortState>
  </autoFilter>
  <printOptions horizontalCentered="1"/>
  <pageMargins left="0.35" right="0.35" top="0.5" bottom="0.35" header="0.3" footer="0.3"/>
  <pageSetup orientation="landscape" scale="95" fitToHeight="0"/>
  <drawing xmlns:r="http://schemas.openxmlformats.org/officeDocument/2006/relationships" r:id="rId1"/>
</worksheet>
</file>

<file path=xl/worksheets/sheet46.xml><?xml version="1.0" encoding="utf-8"?>
<worksheet xmlns="http://schemas.openxmlformats.org/spreadsheetml/2006/main">
  <sheetPr codeName="Sheet37">
    <tabColor theme="1"/>
    <outlinePr summaryBelow="1" summaryRight="1"/>
    <pageSetUpPr fitToPage="1"/>
  </sheetPr>
  <dimension ref="C3:P27"/>
  <sheetViews>
    <sheetView workbookViewId="0">
      <selection activeCell="A1" sqref="A1"/>
    </sheetView>
  </sheetViews>
  <sheetFormatPr baseColWidth="8" defaultColWidth="8.46484375" defaultRowHeight="14.25"/>
  <cols>
    <col width="0.46484375" customWidth="1" style="2885" min="1" max="3"/>
    <col hidden="1" outlineLevel="1" width="15.46484375" customWidth="1" style="2885" min="4" max="4"/>
    <col collapsed="1" width="15.46484375" customWidth="1" style="2885" min="5" max="5"/>
    <col width="25.46484375" bestFit="1" customWidth="1" style="2885" min="6" max="6"/>
    <col width="30.46484375" bestFit="1" customWidth="1" style="2885" min="7" max="7"/>
    <col width="65.46484375" bestFit="1" customWidth="1" style="2885" min="8" max="8"/>
    <col width="7.46484375" customWidth="1" style="3" min="9" max="9"/>
    <col width="20.46484375" customWidth="1" style="2885" min="10" max="11"/>
    <col width="0.46484375" customWidth="1" style="2885" min="12" max="13"/>
  </cols>
  <sheetData>
    <row r="1" ht="4.35" customHeight="1" s="2885"/>
    <row r="2" ht="4.35" customHeight="1" s="2885"/>
    <row r="3" ht="19.9" customHeight="1" s="2885" thickBot="1">
      <c r="C3" s="497" t="inlineStr">
        <is>
          <t>DUE OUTS</t>
        </is>
      </c>
      <c r="D3" s="497" t="n"/>
      <c r="E3" s="497" t="n"/>
      <c r="F3" s="497" t="n"/>
      <c r="G3" s="497" t="n"/>
      <c r="H3" s="497" t="n"/>
      <c r="I3" s="395" t="n"/>
      <c r="J3" s="497" t="n"/>
      <c r="K3" s="894">
        <f>#REF!</f>
        <v/>
      </c>
      <c r="P3" s="225" t="n"/>
    </row>
    <row r="4" ht="20.1" customHeight="1" s="2885" thickTop="1"/>
    <row r="5" ht="25.35" customHeight="1" s="2885">
      <c r="C5" s="27" t="n"/>
      <c r="D5" s="28" t="inlineStr">
        <is>
          <t>Asset</t>
        </is>
      </c>
      <c r="E5" s="28" t="inlineStr">
        <is>
          <t>Bldg./Suite</t>
        </is>
      </c>
      <c r="F5" s="28" t="inlineStr">
        <is>
          <t>Tenant</t>
        </is>
      </c>
      <c r="G5" s="28" t="inlineStr">
        <is>
          <t>Item</t>
        </is>
      </c>
      <c r="H5" s="28" t="inlineStr">
        <is>
          <t>Note</t>
        </is>
      </c>
      <c r="I5" s="29" t="inlineStr">
        <is>
          <t>Status</t>
        </is>
      </c>
      <c r="J5" s="28" t="inlineStr">
        <is>
          <t>Direction to Client</t>
        </is>
      </c>
      <c r="K5" s="28" t="inlineStr">
        <is>
          <t>Client Response</t>
        </is>
      </c>
    </row>
    <row r="6" ht="20.1" customHeight="1" s="2885">
      <c r="C6" s="26" t="n"/>
      <c r="D6" s="193" t="inlineStr">
        <is>
          <t>Wortherton IV</t>
        </is>
      </c>
      <c r="E6" s="193" t="inlineStr">
        <is>
          <t>n/a</t>
        </is>
      </c>
      <c r="F6" s="193" t="inlineStr">
        <is>
          <t>n/a</t>
        </is>
      </c>
      <c r="G6" s="193" t="inlineStr">
        <is>
          <t>Other Revenue</t>
        </is>
      </c>
      <c r="H6" s="193" t="inlineStr">
        <is>
          <t>No detail provided in 2022 actuals. Omitted from underwriting.</t>
        </is>
      </c>
      <c r="I6" s="194" t="inlineStr">
        <is>
          <t>Open</t>
        </is>
      </c>
      <c r="J6" s="193" t="inlineStr">
        <is>
          <t>Please review/confirm</t>
        </is>
      </c>
      <c r="K6" s="193" t="n"/>
    </row>
    <row r="7" ht="60" customHeight="1" s="2885">
      <c r="C7" s="196" t="n"/>
      <c r="D7" s="197" t="inlineStr">
        <is>
          <t>Big Asset PC</t>
        </is>
      </c>
      <c r="E7" s="197" t="inlineStr">
        <is>
          <t>n/a</t>
        </is>
      </c>
      <c r="F7" s="197" t="inlineStr">
        <is>
          <t>n/a</t>
        </is>
      </c>
      <c r="G7" s="197" t="inlineStr">
        <is>
          <t>Expense Reimbursement Structures</t>
        </is>
      </c>
      <c r="H7" s="222" t="inlineStr">
        <is>
          <t>No description of reimbursement structures provided in Client documentation.  Modeled as fixed PSF amounts to match 1/1/2023 rent roll and applied global inflation factor.</t>
        </is>
      </c>
      <c r="I7" s="198" t="inlineStr">
        <is>
          <t>Open</t>
        </is>
      </c>
      <c r="J7" s="197" t="inlineStr">
        <is>
          <t>Please review/confirm</t>
        </is>
      </c>
      <c r="K7" s="197" t="n"/>
    </row>
    <row r="8" ht="20.1" customHeight="1" s="2885">
      <c r="C8" s="26" t="n"/>
      <c r="D8" s="193" t="inlineStr">
        <is>
          <t>Big Asset PC</t>
        </is>
      </c>
      <c r="E8" s="193" t="inlineStr">
        <is>
          <t>n/a</t>
        </is>
      </c>
      <c r="F8" s="193" t="inlineStr">
        <is>
          <t>n/a</t>
        </is>
      </c>
      <c r="G8" s="193" t="inlineStr">
        <is>
          <t>Pending Leases/LOIs</t>
        </is>
      </c>
      <c r="H8" s="193" t="inlineStr">
        <is>
          <t>No detail provided.  Assumed none.</t>
        </is>
      </c>
      <c r="I8" s="194" t="inlineStr">
        <is>
          <t>Open</t>
        </is>
      </c>
      <c r="J8" s="193" t="inlineStr">
        <is>
          <t>Please review/confirm</t>
        </is>
      </c>
      <c r="K8" s="193" t="n"/>
    </row>
    <row r="9" ht="40.35" customHeight="1" s="2885">
      <c r="C9" s="196" t="n"/>
      <c r="D9" s="197" t="inlineStr">
        <is>
          <t>Big Asset PC</t>
        </is>
      </c>
      <c r="E9" s="197" t="inlineStr">
        <is>
          <t>n/a</t>
        </is>
      </c>
      <c r="F9" s="197" t="inlineStr">
        <is>
          <t>n/a</t>
        </is>
      </c>
      <c r="G9" s="197" t="inlineStr">
        <is>
          <t>Seller Credits</t>
        </is>
      </c>
      <c r="H9" s="222" t="inlineStr">
        <is>
          <t>Seller credit schedule based on outstanding leasing concessions listed in 1/1/2023 rent roll.</t>
        </is>
      </c>
      <c r="I9" s="198" t="inlineStr">
        <is>
          <t>Open</t>
        </is>
      </c>
      <c r="J9" s="197" t="inlineStr">
        <is>
          <t>Please review/confirm</t>
        </is>
      </c>
      <c r="K9" s="197" t="n"/>
    </row>
    <row r="10" ht="40.35" customHeight="1" s="2885">
      <c r="C10" s="26" t="n"/>
      <c r="D10" s="193" t="inlineStr">
        <is>
          <t>Big Asset PC</t>
        </is>
      </c>
      <c r="E10" s="193" t="inlineStr">
        <is>
          <t>7923-211</t>
        </is>
      </c>
      <c r="F10" s="193" t="inlineStr">
        <is>
          <t>Brock Agency, Inc.</t>
        </is>
      </c>
      <c r="G10" s="193" t="inlineStr">
        <is>
          <t>Known vacate</t>
        </is>
      </c>
      <c r="H10" s="223" t="inlineStr">
        <is>
          <t>Tenant is expected to vacate per 1/1/2023 rent roll notes.  Modeled to vacate upon expiration in ARGUS.</t>
        </is>
      </c>
      <c r="I10" s="194" t="inlineStr">
        <is>
          <t>Open</t>
        </is>
      </c>
      <c r="J10" s="193" t="inlineStr">
        <is>
          <t>Please review/confirm</t>
        </is>
      </c>
      <c r="K10" s="193" t="n"/>
    </row>
    <row r="11" ht="40.35" customHeight="1" s="2885">
      <c r="C11" s="196" t="n"/>
      <c r="D11" s="197" t="inlineStr">
        <is>
          <t>Big Asset PC</t>
        </is>
      </c>
      <c r="E11" s="197" t="inlineStr">
        <is>
          <t>7923-212</t>
        </is>
      </c>
      <c r="F11" s="197" t="inlineStr">
        <is>
          <t>Fardavos &amp; Concannon P.A.</t>
        </is>
      </c>
      <c r="G11" s="197" t="inlineStr">
        <is>
          <t>Options</t>
        </is>
      </c>
      <c r="H11" s="222" t="inlineStr">
        <is>
          <t>1x5 year renewal option at 3% annual increases per 1/1/2023 rent roll.  Modeled Tenant to exercise option in ARGUS.</t>
        </is>
      </c>
      <c r="I11" s="198" t="inlineStr">
        <is>
          <t>Open</t>
        </is>
      </c>
      <c r="J11" s="197" t="inlineStr">
        <is>
          <t>Please review/confirm</t>
        </is>
      </c>
      <c r="K11" s="197" t="n"/>
    </row>
    <row r="12" ht="20.1" customHeight="1" s="2885">
      <c r="C12" s="26" t="n"/>
      <c r="D12" s="193" t="inlineStr">
        <is>
          <t>Big Asset PC</t>
        </is>
      </c>
      <c r="E12" s="193" t="inlineStr">
        <is>
          <t>7923-215</t>
        </is>
      </c>
      <c r="F12" s="193" t="inlineStr">
        <is>
          <t>Johnson Chiropractic, LLC</t>
        </is>
      </c>
      <c r="G12" s="193" t="inlineStr">
        <is>
          <t>Lease Expires before Analysis Start</t>
        </is>
      </c>
      <c r="H12" s="193" t="inlineStr">
        <is>
          <t>Assumed tenant is month-to-month.  Set ARGUS expiration date to 12/31/2023.</t>
        </is>
      </c>
      <c r="I12" s="194" t="inlineStr">
        <is>
          <t>Open</t>
        </is>
      </c>
      <c r="J12" s="193" t="inlineStr">
        <is>
          <t>Please review/confirm</t>
        </is>
      </c>
      <c r="K12" s="193" t="n"/>
    </row>
    <row r="13" ht="20.1" customHeight="1" s="2885">
      <c r="C13" s="196" t="n"/>
      <c r="D13" s="197" t="inlineStr">
        <is>
          <t>Big Asset PC</t>
        </is>
      </c>
      <c r="E13" s="197" t="inlineStr">
        <is>
          <t>7939-100</t>
        </is>
      </c>
      <c r="F13" s="197" t="inlineStr">
        <is>
          <t>Eastern Industrial LLC</t>
        </is>
      </c>
      <c r="G13" s="197" t="inlineStr">
        <is>
          <t>Lease Expires before Analysis Start</t>
        </is>
      </c>
      <c r="H13" s="197" t="inlineStr">
        <is>
          <t>Assumed tenant is month-to-month.  Set ARGUS expiration date to 12/31/2023.</t>
        </is>
      </c>
      <c r="I13" s="198" t="inlineStr">
        <is>
          <t>Open</t>
        </is>
      </c>
      <c r="J13" s="197" t="inlineStr">
        <is>
          <t>Please review/confirm</t>
        </is>
      </c>
      <c r="K13" s="197" t="n"/>
    </row>
    <row r="14" ht="20.1" customHeight="1" s="2885">
      <c r="C14" s="26" t="n"/>
      <c r="D14" s="193" t="inlineStr">
        <is>
          <t>Big Asset PC</t>
        </is>
      </c>
      <c r="E14" s="193" t="inlineStr">
        <is>
          <t>7939-103</t>
        </is>
      </c>
      <c r="F14" s="193" t="inlineStr">
        <is>
          <t>Gabriel Heath DDS, PC</t>
        </is>
      </c>
      <c r="G14" s="193" t="inlineStr">
        <is>
          <t>Lease Expires before Analysis Start</t>
        </is>
      </c>
      <c r="H14" s="193" t="inlineStr">
        <is>
          <t>Assumed tenant is month-to-month.  Set ARGUS expiration date to 12/31/2023.</t>
        </is>
      </c>
      <c r="I14" s="194" t="inlineStr">
        <is>
          <t>Open</t>
        </is>
      </c>
      <c r="J14" s="193" t="inlineStr">
        <is>
          <t>Please review/confirm</t>
        </is>
      </c>
      <c r="K14" s="193" t="n"/>
    </row>
    <row r="15" ht="20.1" customHeight="1" s="2885">
      <c r="C15" s="196" t="n"/>
      <c r="D15" s="197" t="inlineStr">
        <is>
          <t>Big Asset PC</t>
        </is>
      </c>
      <c r="E15" s="197" t="inlineStr">
        <is>
          <t>7939-105</t>
        </is>
      </c>
      <c r="F15" s="197" t="inlineStr">
        <is>
          <t>Fred Anders dba State Farm</t>
        </is>
      </c>
      <c r="G15" s="197" t="inlineStr">
        <is>
          <t>Lease Expires before Analysis Start</t>
        </is>
      </c>
      <c r="H15" s="197" t="inlineStr">
        <is>
          <t>Assumed tenant is month-to-month.  Set ARGUS expiration date to 12/31/2023.</t>
        </is>
      </c>
      <c r="I15" s="198" t="inlineStr">
        <is>
          <t>Open</t>
        </is>
      </c>
      <c r="J15" s="197" t="inlineStr">
        <is>
          <t>Please review/confirm</t>
        </is>
      </c>
      <c r="K15" s="197" t="n"/>
    </row>
    <row r="16" ht="20.1" customHeight="1" s="2885">
      <c r="C16" s="26" t="n"/>
      <c r="D16" s="193" t="inlineStr">
        <is>
          <t>Big Asset PC</t>
        </is>
      </c>
      <c r="E16" s="193" t="inlineStr">
        <is>
          <t>7939-209</t>
        </is>
      </c>
      <c r="F16" s="193" t="inlineStr">
        <is>
          <t>T&amp;Y Capital, LLC</t>
        </is>
      </c>
      <c r="G16" s="193" t="inlineStr">
        <is>
          <t>Lease Expires before Analysis Start</t>
        </is>
      </c>
      <c r="H16" s="193" t="inlineStr">
        <is>
          <t>Assumed tenant is month-to-month.  Set ARGUS expiration date to 12/31/2023.</t>
        </is>
      </c>
      <c r="I16" s="194" t="inlineStr">
        <is>
          <t>Open</t>
        </is>
      </c>
      <c r="J16" s="193" t="inlineStr">
        <is>
          <t>Please review/confirm</t>
        </is>
      </c>
      <c r="K16" s="193" t="n"/>
    </row>
    <row r="17" ht="20.1" customHeight="1" s="2885">
      <c r="C17" s="196" t="n"/>
      <c r="D17" s="197" t="inlineStr">
        <is>
          <t>Big Asset PC</t>
        </is>
      </c>
      <c r="E17" s="197" t="inlineStr">
        <is>
          <t>8133-224</t>
        </is>
      </c>
      <c r="F17" s="197" t="inlineStr">
        <is>
          <t>Stanley Consulting</t>
        </is>
      </c>
      <c r="G17" s="197" t="inlineStr">
        <is>
          <t>Lease Expires before Analysis Start</t>
        </is>
      </c>
      <c r="H17" s="197" t="inlineStr">
        <is>
          <t>Assumed tenant is month-to-month.  Set ARGUS expiration date to 12/31/2023.</t>
        </is>
      </c>
      <c r="I17" s="198" t="inlineStr">
        <is>
          <t>Open</t>
        </is>
      </c>
      <c r="J17" s="197" t="inlineStr">
        <is>
          <t>Please review/confirm</t>
        </is>
      </c>
      <c r="K17" s="197" t="n"/>
    </row>
    <row r="18" ht="20.1" customHeight="1" s="2885">
      <c r="C18" s="26" t="n"/>
      <c r="D18" s="193" t="inlineStr">
        <is>
          <t>Big Asset PC</t>
        </is>
      </c>
      <c r="E18" s="193" t="inlineStr">
        <is>
          <t>8133-229</t>
        </is>
      </c>
      <c r="F18" s="193" t="inlineStr">
        <is>
          <t>Bank of Prince George</t>
        </is>
      </c>
      <c r="G18" s="193" t="inlineStr">
        <is>
          <t>Lease Expires before Analysis Start</t>
        </is>
      </c>
      <c r="H18" s="193" t="inlineStr">
        <is>
          <t>Assumed tenant is month-to-month.  Set ARGUS expiration date to 12/31/2023.</t>
        </is>
      </c>
      <c r="I18" s="194" t="inlineStr">
        <is>
          <t>Open</t>
        </is>
      </c>
      <c r="J18" s="193" t="inlineStr">
        <is>
          <t>Please review/confirm</t>
        </is>
      </c>
      <c r="K18" s="193" t="n"/>
    </row>
    <row r="19" ht="20.1" customHeight="1" s="2885">
      <c r="C19" s="196" t="n"/>
      <c r="D19" s="197" t="inlineStr">
        <is>
          <t>Big Asset PC</t>
        </is>
      </c>
      <c r="E19" s="197" t="inlineStr">
        <is>
          <t>7923-220</t>
        </is>
      </c>
      <c r="F19" s="197" t="inlineStr">
        <is>
          <t>Maryland East</t>
        </is>
      </c>
      <c r="G19" s="197" t="inlineStr">
        <is>
          <t>Lease Expires before Analysis Start</t>
        </is>
      </c>
      <c r="H19" s="197" t="inlineStr">
        <is>
          <t>Assumed tenant is month-to-month.  Set ARGUS expiration date to 12/31/2023.</t>
        </is>
      </c>
      <c r="I19" s="198" t="inlineStr">
        <is>
          <t>Open</t>
        </is>
      </c>
      <c r="J19" s="197" t="inlineStr">
        <is>
          <t>Please review/confirm</t>
        </is>
      </c>
      <c r="K19" s="197" t="n"/>
    </row>
    <row r="20" ht="20.1" customHeight="1" s="2885">
      <c r="C20" s="26" t="n"/>
      <c r="D20" s="193" t="inlineStr">
        <is>
          <t>Big Asset PC</t>
        </is>
      </c>
      <c r="E20" s="193" t="inlineStr">
        <is>
          <t>8615-201</t>
        </is>
      </c>
      <c r="F20" s="193" t="inlineStr">
        <is>
          <t>Gasley Trade Association</t>
        </is>
      </c>
      <c r="G20" s="193" t="inlineStr">
        <is>
          <t>Lease Expires before Analysis Start</t>
        </is>
      </c>
      <c r="H20" s="193" t="inlineStr">
        <is>
          <t>Assumed tenant is month-to-month.  Set ARGUS expiration date to 12/31/2023.</t>
        </is>
      </c>
      <c r="I20" s="194" t="inlineStr">
        <is>
          <t>Open</t>
        </is>
      </c>
      <c r="J20" s="193" t="inlineStr">
        <is>
          <t>Please review/confirm</t>
        </is>
      </c>
      <c r="K20" s="193" t="n"/>
    </row>
    <row r="21" ht="7.35" customHeight="1" s="2885">
      <c r="C21" s="26" t="n"/>
      <c r="D21" s="26" t="n"/>
      <c r="E21" s="26" t="n"/>
      <c r="F21" s="26" t="n"/>
      <c r="G21" s="26" t="n"/>
      <c r="H21" s="26" t="n"/>
      <c r="I21" s="73" t="n"/>
      <c r="J21" s="26" t="n"/>
      <c r="K21" s="26" t="n"/>
    </row>
    <row r="22">
      <c r="C22" s="26" t="n"/>
      <c r="D22" s="26" t="n"/>
      <c r="E22" s="26" t="n"/>
      <c r="F22" s="26" t="n"/>
      <c r="G22" s="26" t="n"/>
      <c r="H22" s="26" t="n"/>
      <c r="I22" s="73" t="n"/>
      <c r="J22" s="26" t="n"/>
      <c r="K22" s="26" t="n"/>
    </row>
    <row r="23">
      <c r="C23" s="26" t="n"/>
      <c r="D23" s="26" t="n"/>
      <c r="E23" s="26" t="n"/>
      <c r="F23" s="26" t="n"/>
      <c r="G23" s="26" t="n"/>
      <c r="H23" s="26" t="n"/>
      <c r="I23" s="73" t="n"/>
      <c r="J23" s="26" t="n"/>
      <c r="K23" s="26" t="n"/>
    </row>
    <row r="24">
      <c r="C24" s="26" t="n"/>
      <c r="D24" s="26" t="n"/>
      <c r="E24" s="26" t="n"/>
      <c r="F24" s="26" t="n"/>
      <c r="G24" s="26" t="n"/>
      <c r="H24" s="26" t="n"/>
      <c r="I24" s="73" t="n"/>
      <c r="J24" s="26" t="n"/>
      <c r="K24" s="26" t="n"/>
    </row>
    <row r="25">
      <c r="C25" s="26" t="n"/>
      <c r="D25" s="26" t="n"/>
      <c r="E25" s="26" t="n"/>
      <c r="F25" s="26" t="n"/>
      <c r="G25" s="26" t="n"/>
      <c r="H25" s="26" t="n"/>
      <c r="I25" s="73" t="n"/>
      <c r="J25" s="26" t="n"/>
      <c r="K25" s="26" t="n"/>
    </row>
    <row r="26">
      <c r="C26" s="26" t="n"/>
      <c r="D26" s="26" t="n"/>
      <c r="E26" s="26" t="n"/>
      <c r="F26" s="26" t="n"/>
      <c r="G26" s="26" t="n"/>
      <c r="H26" s="26" t="n"/>
      <c r="I26" s="73" t="n"/>
      <c r="J26" s="26" t="n"/>
      <c r="K26" s="26" t="n"/>
    </row>
    <row r="27">
      <c r="C27" s="26" t="n"/>
      <c r="D27" s="26" t="n"/>
      <c r="E27" s="26" t="n"/>
      <c r="F27" s="26" t="n"/>
      <c r="G27" s="26" t="n"/>
      <c r="H27" s="26" t="n"/>
      <c r="I27" s="73" t="n"/>
      <c r="J27" s="26" t="n"/>
      <c r="K27" s="26" t="n"/>
    </row>
  </sheetData>
  <printOptions horizontalCentered="1"/>
  <pageMargins left="0.35" right="0.35" top="0.5" bottom="0.35" header="0.3" footer="0.3"/>
  <pageSetup orientation="landscape" scale="70" fitToHeight="0"/>
</worksheet>
</file>

<file path=xl/worksheets/sheet47.xml><?xml version="1.0" encoding="utf-8"?>
<worksheet xmlns="http://schemas.openxmlformats.org/spreadsheetml/2006/main">
  <sheetPr codeName="Sheet38">
    <tabColor rgb="FFFF0000"/>
    <outlinePr summaryBelow="1" summaryRight="1"/>
    <pageSetUpPr fitToPage="1"/>
  </sheetPr>
  <dimension ref="C3:P31"/>
  <sheetViews>
    <sheetView workbookViewId="0">
      <selection activeCell="A1" sqref="A1"/>
    </sheetView>
  </sheetViews>
  <sheetFormatPr baseColWidth="8" defaultColWidth="8.46484375" defaultRowHeight="14.25"/>
  <cols>
    <col width="0.46484375" customWidth="1" style="2885" min="1" max="3"/>
    <col width="30.46484375" customWidth="1" style="2885" min="4" max="4"/>
    <col width="100.46484375" customWidth="1" style="2885" min="5" max="5"/>
    <col width="0.46484375" customWidth="1" style="2885" min="6" max="6"/>
  </cols>
  <sheetData>
    <row r="1" ht="4.35" customHeight="1" s="2885"/>
    <row r="2" ht="4.35" customHeight="1" s="2885"/>
    <row r="3" ht="19.9" customHeight="1" s="2885" thickBot="1">
      <c r="C3" s="497" t="inlineStr">
        <is>
          <t>UNDERWRITING NOTES</t>
        </is>
      </c>
      <c r="D3" s="497" t="n"/>
      <c r="E3" s="894">
        <f>#REF!</f>
        <v/>
      </c>
      <c r="P3" s="225" t="n"/>
    </row>
    <row r="4" ht="20.1" customHeight="1" s="2885" thickTop="1"/>
    <row r="5" ht="20.1" customHeight="1" s="2885">
      <c r="C5" s="27" t="n"/>
      <c r="D5" s="28" t="inlineStr">
        <is>
          <t>Item</t>
        </is>
      </c>
      <c r="E5" s="28" t="inlineStr">
        <is>
          <t>Note</t>
        </is>
      </c>
    </row>
    <row r="6">
      <c r="C6" s="26" t="n"/>
      <c r="D6" s="26" t="inlineStr">
        <is>
          <t>Future and Pending Deals</t>
        </is>
      </c>
      <c r="E6" s="26" t="inlineStr">
        <is>
          <t>Note what is included in the in-place figures</t>
        </is>
      </c>
    </row>
    <row r="7">
      <c r="C7" s="196" t="n"/>
      <c r="D7" s="196" t="inlineStr">
        <is>
          <t>Known/Expected Vacates</t>
        </is>
      </c>
      <c r="E7" s="196" t="inlineStr">
        <is>
          <t>Note what renewal probability is assumed in ARGUS or if tenant in excluded from analysis entirely</t>
        </is>
      </c>
    </row>
    <row r="8">
      <c r="C8" s="26" t="n"/>
      <c r="D8" s="26" t="inlineStr">
        <is>
          <t>Concessions</t>
        </is>
      </c>
      <c r="E8" s="26" t="inlineStr">
        <is>
          <t>Note any concessions included in ARGUS or assumed to be a Seller Credit upon closing</t>
        </is>
      </c>
    </row>
    <row r="9">
      <c r="C9" s="196" t="n"/>
      <c r="D9" s="196" t="inlineStr">
        <is>
          <t>Miscellaneous Rent/Percentage Rent</t>
        </is>
      </c>
      <c r="E9" s="196" t="inlineStr">
        <is>
          <t>Note any other speculative rent assumptions</t>
        </is>
      </c>
    </row>
    <row r="10">
      <c r="C10" s="26" t="n"/>
      <c r="D10" s="26" t="inlineStr">
        <is>
          <t>Expense Reimbursements</t>
        </is>
      </c>
      <c r="E10" s="26" t="inlineStr">
        <is>
          <t>Note how these are modeled in ARGUS and what they are based on</t>
        </is>
      </c>
    </row>
    <row r="11">
      <c r="C11" s="196" t="n"/>
      <c r="D11" s="196" t="inlineStr">
        <is>
          <t>Operating Expenses</t>
        </is>
      </c>
      <c r="E11" s="196" t="inlineStr">
        <is>
          <t>Note what sublines were included in each, if applicable</t>
        </is>
      </c>
    </row>
    <row r="12">
      <c r="C12" s="26" t="n"/>
      <c r="D12" s="26" t="inlineStr">
        <is>
          <t>Taxes</t>
        </is>
      </c>
      <c r="E12" s="26" t="inlineStr">
        <is>
          <t>Note where the information was collected (tax assessor's website, tax bills, etc.)</t>
        </is>
      </c>
    </row>
    <row r="13">
      <c r="C13" s="196" t="n"/>
      <c r="D13" s="196" t="inlineStr">
        <is>
          <t>Building Capital</t>
        </is>
      </c>
      <c r="E13" s="196" t="inlineStr">
        <is>
          <t>Note any building capital modeled in ARGUS</t>
        </is>
      </c>
    </row>
    <row r="14">
      <c r="C14" s="26" t="n"/>
      <c r="D14" s="26" t="inlineStr">
        <is>
          <t>Non-reimbursable Expenses</t>
        </is>
      </c>
      <c r="E14" s="26" t="inlineStr">
        <is>
          <t>Note any expenses modeled as non-reimbursable and explain why.  E.g. "Excluded ownership-specific G&amp;A expenses"</t>
        </is>
      </c>
    </row>
    <row r="15">
      <c r="C15" s="196" t="n"/>
      <c r="D15" s="196" t="inlineStr">
        <is>
          <t>Exceptions to MLAs</t>
        </is>
      </c>
      <c r="E15" s="196" t="inlineStr">
        <is>
          <t>n/a</t>
        </is>
      </c>
    </row>
    <row r="16">
      <c r="C16" s="26" t="n"/>
      <c r="D16" s="26" t="inlineStr">
        <is>
          <t>Loss Factor Exclusions</t>
        </is>
      </c>
      <c r="E16" s="26" t="inlineStr">
        <is>
          <t>n/a</t>
        </is>
      </c>
    </row>
    <row r="17">
      <c r="C17" s="196" t="n"/>
      <c r="D17" s="196" t="inlineStr">
        <is>
          <t>Tenant Groups</t>
        </is>
      </c>
      <c r="E17" s="196" t="inlineStr">
        <is>
          <t>n/a</t>
        </is>
      </c>
    </row>
    <row r="18">
      <c r="C18" s="26" t="n"/>
      <c r="D18" s="26" t="inlineStr">
        <is>
          <t>Tenants Expiring Prior to Start Date</t>
        </is>
      </c>
      <c r="E18" s="26" t="inlineStr">
        <is>
          <t>n/a</t>
        </is>
      </c>
    </row>
    <row r="19">
      <c r="C19" s="196" t="n"/>
      <c r="D19" s="196" t="inlineStr">
        <is>
          <t>Renewal Option Assumptions</t>
        </is>
      </c>
      <c r="E19" s="196" t="inlineStr">
        <is>
          <t>n/a</t>
        </is>
      </c>
    </row>
    <row r="20">
      <c r="C20" s="26" t="n"/>
      <c r="D20" s="26" t="inlineStr">
        <is>
          <t>Pending Deals</t>
        </is>
      </c>
      <c r="E20" s="26" t="inlineStr">
        <is>
          <t>n/a</t>
        </is>
      </c>
    </row>
    <row r="21">
      <c r="C21" s="196" t="n"/>
      <c r="D21" s="196" t="inlineStr">
        <is>
          <t>Non-standard Growth Rates</t>
        </is>
      </c>
      <c r="E21" s="196" t="inlineStr">
        <is>
          <t>n/a</t>
        </is>
      </c>
    </row>
    <row r="22">
      <c r="C22" s="26" t="n"/>
      <c r="D22" s="26" t="inlineStr">
        <is>
          <t>One-time Revenue / Expense items</t>
        </is>
      </c>
      <c r="E22" s="26" t="inlineStr">
        <is>
          <t>n/a</t>
        </is>
      </c>
    </row>
    <row r="23" ht="27.75" customHeight="1" s="2885">
      <c r="C23" s="196" t="n"/>
      <c r="D23" s="196" t="inlineStr">
        <is>
          <t>In-place Methodology</t>
        </is>
      </c>
      <c r="E23" s="224" t="inlineStr">
        <is>
          <t>Rental rates and reimbursement revenue per 1/1/2023 rent roll.  Other income and expenses per CY 2023 budget.  Taxes per 2022 tax bill, inflated 3% on 1/1/2023.</t>
        </is>
      </c>
    </row>
    <row r="24">
      <c r="C24" s="26" t="n"/>
      <c r="D24" s="26" t="inlineStr">
        <is>
          <t>Other Notes</t>
        </is>
      </c>
      <c r="E24" s="26" t="inlineStr">
        <is>
          <t>E.g., "Excluded ownership-specific G&amp;A expenses from historical expenses"</t>
        </is>
      </c>
    </row>
    <row r="25" ht="7.35" customHeight="1" s="2885">
      <c r="C25" s="26" t="n"/>
      <c r="D25" s="26" t="n"/>
      <c r="E25" s="26" t="n"/>
    </row>
    <row r="26">
      <c r="C26" s="26" t="n"/>
      <c r="D26" s="26" t="n"/>
      <c r="E26" s="26" t="n"/>
    </row>
    <row r="27">
      <c r="C27" s="26" t="n"/>
      <c r="D27" s="26" t="n"/>
      <c r="E27" s="26" t="n"/>
    </row>
    <row r="28">
      <c r="C28" s="26" t="n"/>
      <c r="D28" s="26" t="n"/>
      <c r="E28" s="26" t="n"/>
    </row>
    <row r="29">
      <c r="C29" s="26" t="n"/>
      <c r="D29" s="26" t="n"/>
      <c r="E29" s="26" t="n"/>
    </row>
    <row r="30">
      <c r="C30" s="26" t="n"/>
      <c r="D30" s="26" t="n"/>
      <c r="E30" s="26" t="n"/>
    </row>
    <row r="31">
      <c r="C31" s="26" t="n"/>
      <c r="D31" s="26" t="n"/>
      <c r="E31" s="26" t="n"/>
    </row>
  </sheetData>
  <printOptions horizontalCentered="1"/>
  <pageMargins left="0.35" right="0.35" top="0.5" bottom="0.35" header="0.3" footer="0.3"/>
  <pageSetup orientation="landscape" scale="99" fitToHeight="0"/>
</worksheet>
</file>

<file path=xl/worksheets/sheet48.xml><?xml version="1.0" encoding="utf-8"?>
<worksheet xmlns="http://schemas.openxmlformats.org/spreadsheetml/2006/main">
  <sheetPr codeName="Sheet39">
    <tabColor theme="0" tint="-0.249977111117893"/>
    <outlinePr summaryBelow="1" summaryRight="1"/>
    <pageSetUpPr fitToPage="1"/>
  </sheetPr>
  <dimension ref="A3:U36"/>
  <sheetViews>
    <sheetView workbookViewId="0">
      <selection activeCell="A1" sqref="A1"/>
    </sheetView>
  </sheetViews>
  <sheetFormatPr baseColWidth="8" defaultColWidth="9.46484375" defaultRowHeight="13.5"/>
  <cols>
    <col width="1" customWidth="1" style="257" min="1" max="3"/>
    <col width="35" customWidth="1" style="257" min="4" max="4"/>
    <col width="14.46484375" customWidth="1" style="257" min="5" max="8"/>
    <col hidden="1" outlineLevel="1" width="14.46484375" customWidth="1" style="257" min="9" max="9"/>
    <col collapsed="1" width="14.46484375" customWidth="1" style="257" min="10" max="10"/>
    <col width="14.46484375" customWidth="1" style="257" min="11" max="13"/>
    <col width="1" customWidth="1" style="259" min="14" max="15"/>
    <col width="9.46484375" customWidth="1" style="259" min="16" max="16384"/>
  </cols>
  <sheetData>
    <row r="1" ht="5.1" customFormat="1" customHeight="1" s="253"/>
    <row r="2" ht="5.1" customFormat="1" customHeight="1" s="253"/>
    <row r="3" ht="30" customFormat="1" customHeight="1" s="253" thickBot="1">
      <c r="B3" s="254" t="n">
        <v>0</v>
      </c>
      <c r="C3" s="255" t="inlineStr">
        <is>
          <t xml:space="preserve">Consolidated Income Statement - 2020 And July 2021 T-12 </t>
        </is>
      </c>
      <c r="D3" s="448" t="n"/>
      <c r="E3" s="497" t="n"/>
      <c r="F3" s="497" t="n"/>
      <c r="G3" s="497" t="n"/>
      <c r="H3" s="497" t="n"/>
      <c r="I3" s="497" t="n"/>
      <c r="J3" s="497" t="n"/>
      <c r="K3" s="497" t="n"/>
      <c r="L3" s="497" t="n"/>
      <c r="M3" s="497" t="n"/>
    </row>
    <row r="4" ht="35.1" customHeight="1" s="2885" thickTop="1">
      <c r="D4" s="258" t="n"/>
    </row>
    <row r="5" ht="65.09999999999999" customFormat="1" customHeight="1" s="263">
      <c r="A5" s="260" t="n"/>
      <c r="B5" s="260" t="n"/>
      <c r="C5" s="260" t="n"/>
      <c r="D5" s="3515" t="n"/>
      <c r="E5" s="262" t="inlineStr">
        <is>
          <t>Year End
2019</t>
        </is>
      </c>
      <c r="F5" s="262" t="inlineStr">
        <is>
          <t>Year End
2020</t>
        </is>
      </c>
      <c r="G5" s="262" t="inlineStr">
        <is>
          <t>Year End
2021</t>
        </is>
      </c>
      <c r="H5" s="414" t="inlineStr">
        <is>
          <t>T-12 (08.2020-07.2021)</t>
        </is>
      </c>
      <c r="I5" s="3516" t="inlineStr">
        <is>
          <t>2020- 
T-12 Average</t>
        </is>
      </c>
      <c r="J5" s="262" t="inlineStr">
        <is>
          <t>T-9
(11.2020- 07.2021)</t>
        </is>
      </c>
      <c r="K5" s="262" t="inlineStr">
        <is>
          <t>T-6
(02.2021-07.2021)</t>
        </is>
      </c>
      <c r="L5" s="262" t="inlineStr">
        <is>
          <t>T-3
(05.2021-07.2021)</t>
        </is>
      </c>
      <c r="M5" s="262" t="inlineStr">
        <is>
          <t>T-1
(07.2021-07.2021)</t>
        </is>
      </c>
    </row>
    <row r="6" ht="7.35" customFormat="1" customHeight="1" s="263">
      <c r="A6" s="260" t="n"/>
      <c r="B6" s="260" t="n"/>
      <c r="C6" s="260" t="n"/>
      <c r="D6" s="260" t="n"/>
      <c r="E6" s="264" t="n"/>
      <c r="F6" s="264" t="n"/>
      <c r="G6" s="264" t="n"/>
      <c r="H6" s="415" t="n"/>
      <c r="I6" s="407" t="n"/>
      <c r="J6" s="264" t="n"/>
      <c r="K6" s="264" t="n"/>
      <c r="L6" s="264" t="n"/>
      <c r="M6" s="264" t="n"/>
    </row>
    <row r="7" ht="20.1" customFormat="1" customHeight="1" s="266">
      <c r="A7" s="265" t="n"/>
      <c r="B7" s="265" t="n"/>
      <c r="D7" s="267" t="inlineStr">
        <is>
          <t>Revenue:</t>
        </is>
      </c>
      <c r="E7" s="268" t="n"/>
      <c r="F7" s="268" t="n"/>
      <c r="G7" s="268" t="n"/>
      <c r="H7" s="416" t="n"/>
      <c r="I7" s="408" t="n"/>
      <c r="J7" s="268" t="n"/>
      <c r="K7" s="268" t="n"/>
      <c r="L7" s="268" t="n"/>
      <c r="M7" s="268" t="n"/>
    </row>
    <row r="8" ht="20.1" customFormat="1" customHeight="1" s="266">
      <c r="A8" s="265" t="n"/>
      <c r="B8" s="265" t="n"/>
      <c r="C8" s="269" t="n"/>
      <c r="D8" s="270" t="inlineStr">
        <is>
          <t>Total Potential Rent</t>
        </is>
      </c>
      <c r="E8" s="3517">
        <f>SUMIFS('P&amp;Ls (Detailed)_OLD'!AW:AW,'P&amp;Ls (Detailed)_OLD'!$D:$D,'P&amp;Ls_Consolidated_OLD'!$D8)</f>
        <v/>
      </c>
      <c r="F8" s="3517">
        <f>SUMIFS('P&amp;Ls (Detailed)_OLD'!AX:AX,'P&amp;Ls (Detailed)_OLD'!$D:$D,'P&amp;Ls_Consolidated_OLD'!$D8)</f>
        <v/>
      </c>
      <c r="G8" s="3517">
        <f>SUMIFS('P&amp;Ls (Detailed)_OLD'!AY:AY,'P&amp;Ls (Detailed)_OLD'!$D:$D,'P&amp;Ls_Consolidated_OLD'!$D8)</f>
        <v/>
      </c>
      <c r="H8" s="3518">
        <f>SUMIFS('P&amp;Ls (Detailed)_OLD'!AY:AY,'P&amp;Ls (Detailed)_OLD'!$D:$D,'P&amp;Ls_Consolidated_OLD'!$D8)</f>
        <v/>
      </c>
      <c r="I8" s="3519">
        <f>AVERAGE(E8:H8)</f>
        <v/>
      </c>
      <c r="J8" s="3517">
        <f>SUMIFS('P&amp;Ls (Detailed)_OLD'!AZ:AZ,'P&amp;Ls (Detailed)_OLD'!$D:$D,'P&amp;Ls_Consolidated_OLD'!$D8)</f>
        <v/>
      </c>
      <c r="K8" s="3517">
        <f>SUMIFS('P&amp;Ls (Detailed)_OLD'!BA:BA,'P&amp;Ls (Detailed)_OLD'!$D:$D,'P&amp;Ls_Consolidated_OLD'!$D8)</f>
        <v/>
      </c>
      <c r="L8" s="3517">
        <f>SUMIFS('P&amp;Ls (Detailed)_OLD'!BB:BB,'P&amp;Ls (Detailed)_OLD'!$D:$D,'P&amp;Ls_Consolidated_OLD'!$D8)</f>
        <v/>
      </c>
      <c r="M8" s="3517">
        <f>SUMIFS('P&amp;Ls (Detailed)_OLD'!BC:BC,'P&amp;Ls (Detailed)_OLD'!$D:$D,'P&amp;Ls_Consolidated_OLD'!$D8)</f>
        <v/>
      </c>
    </row>
    <row r="9" ht="20.1" customFormat="1" customHeight="1" s="266">
      <c r="A9" s="265" t="n"/>
      <c r="B9" s="265" t="n"/>
      <c r="C9" s="269" t="n"/>
      <c r="D9" s="270" t="inlineStr">
        <is>
          <t>Vacancy  &amp; Collection Loss</t>
        </is>
      </c>
      <c r="E9" s="272">
        <f>SUMIFS('P&amp;Ls (Detailed)_OLD'!AW:AW,'P&amp;Ls (Detailed)_OLD'!$D:$D,'P&amp;Ls_Consolidated_OLD'!$D9)</f>
        <v/>
      </c>
      <c r="F9" s="272">
        <f>SUMIFS('P&amp;Ls (Detailed)_OLD'!AX:AX,'P&amp;Ls (Detailed)_OLD'!$D:$D,'P&amp;Ls_Consolidated_OLD'!$D9)</f>
        <v/>
      </c>
      <c r="G9" s="272">
        <f>SUMIFS('P&amp;Ls (Detailed)_OLD'!AY:AY,'P&amp;Ls (Detailed)_OLD'!$D:$D,'P&amp;Ls_Consolidated_OLD'!$D9)</f>
        <v/>
      </c>
      <c r="H9" s="418">
        <f>SUMIFS('P&amp;Ls (Detailed)_OLD'!AY:AY,'P&amp;Ls (Detailed)_OLD'!$D:$D,'P&amp;Ls_Consolidated_OLD'!$D9)</f>
        <v/>
      </c>
      <c r="I9" s="410">
        <f>AVERAGE(E9:H9)</f>
        <v/>
      </c>
      <c r="J9" s="3517">
        <f>SUMIFS('P&amp;Ls (Detailed)_OLD'!AZ:AZ,'P&amp;Ls (Detailed)_OLD'!$D:$D,'P&amp;Ls_Consolidated_OLD'!$D9)</f>
        <v/>
      </c>
      <c r="K9" s="3517">
        <f>SUMIFS('P&amp;Ls (Detailed)_OLD'!BA:BA,'P&amp;Ls (Detailed)_OLD'!$D:$D,'P&amp;Ls_Consolidated_OLD'!$D9)</f>
        <v/>
      </c>
      <c r="L9" s="3517">
        <f>SUMIFS('P&amp;Ls (Detailed)_OLD'!BB:BB,'P&amp;Ls (Detailed)_OLD'!$D:$D,'P&amp;Ls_Consolidated_OLD'!$D9)</f>
        <v/>
      </c>
      <c r="M9" s="3517">
        <f>SUMIFS('P&amp;Ls (Detailed)_OLD'!BC:BC,'P&amp;Ls (Detailed)_OLD'!$D:$D,'P&amp;Ls_Consolidated_OLD'!$D9)</f>
        <v/>
      </c>
    </row>
    <row r="10" ht="20.1" customFormat="1" customHeight="1" s="266">
      <c r="A10" s="265" t="n"/>
      <c r="B10" s="265" t="n"/>
      <c r="C10" s="269" t="n"/>
      <c r="D10" s="270" t="inlineStr">
        <is>
          <t>Utility Billback</t>
        </is>
      </c>
      <c r="E10" s="272">
        <f>SUMIFS('P&amp;Ls (Detailed)_OLD'!AW:AW,'P&amp;Ls (Detailed)_OLD'!$D:$D,'P&amp;Ls_Consolidated_OLD'!$D10)</f>
        <v/>
      </c>
      <c r="F10" s="272">
        <f>SUMIFS('P&amp;Ls (Detailed)_OLD'!AX:AX,'P&amp;Ls (Detailed)_OLD'!$D:$D,'P&amp;Ls_Consolidated_OLD'!$D10)</f>
        <v/>
      </c>
      <c r="G10" s="272">
        <f>SUMIFS('P&amp;Ls (Detailed)_OLD'!AY:AY,'P&amp;Ls (Detailed)_OLD'!$D:$D,'P&amp;Ls_Consolidated_OLD'!$D10)</f>
        <v/>
      </c>
      <c r="H10" s="418">
        <f>SUMIFS('P&amp;Ls (Detailed)_OLD'!AY:AY,'P&amp;Ls (Detailed)_OLD'!$D:$D,'P&amp;Ls_Consolidated_OLD'!$D10)</f>
        <v/>
      </c>
      <c r="I10" s="410">
        <f>AVERAGE(E10:H10)</f>
        <v/>
      </c>
      <c r="J10" s="3517">
        <f>SUMIFS('P&amp;Ls (Detailed)_OLD'!AZ:AZ,'P&amp;Ls (Detailed)_OLD'!$D:$D,'P&amp;Ls_Consolidated_OLD'!$D10)</f>
        <v/>
      </c>
      <c r="K10" s="3517">
        <f>SUMIFS('P&amp;Ls (Detailed)_OLD'!BA:BA,'P&amp;Ls (Detailed)_OLD'!$D:$D,'P&amp;Ls_Consolidated_OLD'!$D10)</f>
        <v/>
      </c>
      <c r="L10" s="3517">
        <f>SUMIFS('P&amp;Ls (Detailed)_OLD'!BB:BB,'P&amp;Ls (Detailed)_OLD'!$D:$D,'P&amp;Ls_Consolidated_OLD'!$D10)</f>
        <v/>
      </c>
      <c r="M10" s="3517">
        <f>SUMIFS('P&amp;Ls (Detailed)_OLD'!BC:BC,'P&amp;Ls (Detailed)_OLD'!$D:$D,'P&amp;Ls_Consolidated_OLD'!$D10)</f>
        <v/>
      </c>
    </row>
    <row r="11" ht="20.1" customFormat="1" customHeight="1" s="266">
      <c r="A11" s="265" t="n"/>
      <c r="B11" s="265" t="n"/>
      <c r="C11" s="269" t="n"/>
      <c r="D11" s="270" t="inlineStr">
        <is>
          <t>Other Income</t>
        </is>
      </c>
      <c r="E11" s="272">
        <f>SUMIFS('P&amp;Ls (Detailed)_OLD'!$AW:$AW,'P&amp;Ls (Detailed)_OLD'!$D:$D,'P&amp;Ls_Consolidated_OLD'!$D11)</f>
        <v/>
      </c>
      <c r="F11" s="272">
        <f>SUMIFS('P&amp;Ls (Detailed)_OLD'!$AW:$AW,'P&amp;Ls (Detailed)_OLD'!$D:$D,'P&amp;Ls_Consolidated_OLD'!$D11)</f>
        <v/>
      </c>
      <c r="G11" s="272">
        <f>SUMIFS('P&amp;Ls (Detailed)_OLD'!$AW:$AW,'P&amp;Ls (Detailed)_OLD'!$D:$D,'P&amp;Ls_Consolidated_OLD'!$D11)</f>
        <v/>
      </c>
      <c r="H11" s="418">
        <f>SUMIFS('P&amp;Ls (Detailed)_OLD'!AY:AY,'P&amp;Ls (Detailed)_OLD'!$D:$D,'P&amp;Ls_Consolidated_OLD'!$D11)</f>
        <v/>
      </c>
      <c r="I11" s="410">
        <f>AVERAGE(E11:H11)</f>
        <v/>
      </c>
      <c r="J11" s="3517">
        <f>SUMIFS('P&amp;Ls (Detailed)_OLD'!AZ:AZ,'P&amp;Ls (Detailed)_OLD'!$D:$D,'P&amp;Ls_Consolidated_OLD'!$D11)</f>
        <v/>
      </c>
      <c r="K11" s="3517">
        <f>SUMIFS('P&amp;Ls (Detailed)_OLD'!BA:BA,'P&amp;Ls (Detailed)_OLD'!$D:$D,'P&amp;Ls_Consolidated_OLD'!$D11)</f>
        <v/>
      </c>
      <c r="L11" s="3517">
        <f>SUMIFS('P&amp;Ls (Detailed)_OLD'!BB:BB,'P&amp;Ls (Detailed)_OLD'!$D:$D,'P&amp;Ls_Consolidated_OLD'!$D11)</f>
        <v/>
      </c>
      <c r="M11" s="3517">
        <f>SUMIFS('P&amp;Ls (Detailed)_OLD'!BC:BC,'P&amp;Ls (Detailed)_OLD'!$D:$D,'P&amp;Ls_Consolidated_OLD'!$D11)</f>
        <v/>
      </c>
    </row>
    <row r="12" ht="20.1" customFormat="1" customHeight="1" s="266">
      <c r="A12" s="265" t="n"/>
      <c r="B12" s="265" t="n"/>
      <c r="C12" s="273" t="n"/>
      <c r="D12" s="3520" t="inlineStr">
        <is>
          <t>TOTAL REVENUE</t>
        </is>
      </c>
      <c r="E12" s="3521">
        <f>SUM(E8:E11)</f>
        <v/>
      </c>
      <c r="F12" s="3521">
        <f>SUM(F8:F11)</f>
        <v/>
      </c>
      <c r="G12" s="3521">
        <f>SUM(G8:G11)</f>
        <v/>
      </c>
      <c r="H12" s="3522">
        <f>SUM(H8:H11)</f>
        <v/>
      </c>
      <c r="I12" s="3523">
        <f>SUM(I8:I11)</f>
        <v/>
      </c>
      <c r="J12" s="3521">
        <f>SUM(J8:J11)</f>
        <v/>
      </c>
      <c r="K12" s="3521">
        <f>SUM(K8:K11)</f>
        <v/>
      </c>
      <c r="L12" s="3521">
        <f>SUM(L8:L11)</f>
        <v/>
      </c>
      <c r="M12" s="3521">
        <f>SUM(M8:M11)</f>
        <v/>
      </c>
      <c r="P12" s="3524" t="b">
        <v>1</v>
      </c>
      <c r="Q12" s="3524" t="b">
        <v>1</v>
      </c>
      <c r="R12" s="3524" t="b">
        <v>1</v>
      </c>
      <c r="S12" s="3524" t="b">
        <v>1</v>
      </c>
      <c r="T12" s="3524" t="b">
        <v>1</v>
      </c>
      <c r="U12" s="3524" t="b">
        <v>1</v>
      </c>
    </row>
    <row r="13" ht="4.35" customFormat="1" customHeight="1" s="266">
      <c r="A13" s="265" t="n"/>
      <c r="B13" s="265" t="n"/>
      <c r="C13" s="269" t="n"/>
      <c r="D13" s="277" t="n"/>
      <c r="E13" s="3525" t="n"/>
      <c r="F13" s="3525" t="n"/>
      <c r="G13" s="3525" t="n"/>
      <c r="H13" s="3526" t="n"/>
      <c r="I13" s="3527" t="n"/>
      <c r="J13" s="3528" t="n"/>
      <c r="K13" s="3528" t="n"/>
      <c r="L13" s="3528" t="n"/>
      <c r="M13" s="3528" t="n"/>
    </row>
    <row r="14" ht="20.1" customFormat="1" customHeight="1" s="266">
      <c r="A14" s="265" t="n"/>
      <c r="B14" s="265" t="n"/>
      <c r="D14" s="280" t="inlineStr">
        <is>
          <t>Expenses:</t>
        </is>
      </c>
      <c r="E14" s="3529" t="n"/>
      <c r="F14" s="3529" t="n"/>
      <c r="G14" s="3529" t="n"/>
      <c r="H14" s="3530" t="n"/>
      <c r="I14" s="3527" t="n"/>
      <c r="J14" s="3528" t="n"/>
      <c r="K14" s="3528" t="n"/>
      <c r="L14" s="3528" t="n"/>
      <c r="M14" s="3528" t="n"/>
    </row>
    <row r="15" ht="20.1" customFormat="1" customHeight="1" s="266">
      <c r="A15" s="265" t="n"/>
      <c r="B15" s="265" t="n"/>
      <c r="C15" s="265" t="n"/>
      <c r="D15" s="270" t="inlineStr">
        <is>
          <t>Taxes</t>
        </is>
      </c>
      <c r="E15" s="3517">
        <f>SUMIFS('P&amp;Ls (Detailed)_OLD'!$AW:$AW,'P&amp;Ls (Detailed)_OLD'!$D:$D,'P&amp;Ls_Consolidated_OLD'!$D15)</f>
        <v/>
      </c>
      <c r="F15" s="3517">
        <f>SUMIFS('P&amp;Ls (Detailed)_OLD'!$AW:$AW,'P&amp;Ls (Detailed)_OLD'!$D:$D,'P&amp;Ls_Consolidated_OLD'!$D15)</f>
        <v/>
      </c>
      <c r="G15" s="3517">
        <f>SUMIFS('P&amp;Ls (Detailed)_OLD'!$AW:$AW,'P&amp;Ls (Detailed)_OLD'!$D:$D,'P&amp;Ls_Consolidated_OLD'!$D15)</f>
        <v/>
      </c>
      <c r="H15" s="3518">
        <f>SUMIFS('P&amp;Ls (Detailed)_OLD'!AY:AY,'P&amp;Ls (Detailed)_OLD'!$D:$D,'P&amp;Ls_Consolidated_OLD'!$D15)</f>
        <v/>
      </c>
      <c r="I15" s="3519">
        <f>AVERAGE(E15:H15)</f>
        <v/>
      </c>
      <c r="J15" s="3531">
        <f>SUMIFS('P&amp;Ls (Detailed)_OLD'!AZ:AZ,'P&amp;Ls (Detailed)_OLD'!$D:$D,'P&amp;Ls_Consolidated_OLD'!$D15)</f>
        <v/>
      </c>
      <c r="K15" s="3531">
        <f>SUMIFS('P&amp;Ls (Detailed)_OLD'!BA:BA,'P&amp;Ls (Detailed)_OLD'!$D:$D,'P&amp;Ls_Consolidated_OLD'!$D15)</f>
        <v/>
      </c>
      <c r="L15" s="3531">
        <f>SUMIFS('P&amp;Ls (Detailed)_OLD'!BB:BB,'P&amp;Ls (Detailed)_OLD'!$D:$D,'P&amp;Ls_Consolidated_OLD'!$D15)</f>
        <v/>
      </c>
      <c r="M15" s="3531">
        <f>SUMIFS('P&amp;Ls (Detailed)_OLD'!BC:BC,'P&amp;Ls (Detailed)_OLD'!$D:$D,'P&amp;Ls_Consolidated_OLD'!$D15)</f>
        <v/>
      </c>
    </row>
    <row r="16" ht="20.1" customFormat="1" customHeight="1" s="266">
      <c r="A16" s="265" t="n"/>
      <c r="B16" s="265" t="n"/>
      <c r="C16" s="265" t="n"/>
      <c r="D16" s="270" t="inlineStr">
        <is>
          <t>Insurance</t>
        </is>
      </c>
      <c r="E16" s="272">
        <f>SUMIFS('P&amp;Ls (Detailed)_OLD'!$AW:$AW,'P&amp;Ls (Detailed)_OLD'!$D:$D,'P&amp;Ls_Consolidated_OLD'!$D16)</f>
        <v/>
      </c>
      <c r="F16" s="272">
        <f>SUMIFS('P&amp;Ls (Detailed)_OLD'!$AW:$AW,'P&amp;Ls (Detailed)_OLD'!$D:$D,'P&amp;Ls_Consolidated_OLD'!$D16)</f>
        <v/>
      </c>
      <c r="G16" s="272">
        <f>SUMIFS('P&amp;Ls (Detailed)_OLD'!$AW:$AW,'P&amp;Ls (Detailed)_OLD'!$D:$D,'P&amp;Ls_Consolidated_OLD'!$D16)</f>
        <v/>
      </c>
      <c r="H16" s="418">
        <f>SUMIFS('P&amp;Ls (Detailed)_OLD'!AY:AY,'P&amp;Ls (Detailed)_OLD'!$D:$D,'P&amp;Ls_Consolidated_OLD'!$D16)</f>
        <v/>
      </c>
      <c r="I16" s="410">
        <f>AVERAGE(E16:H16)</f>
        <v/>
      </c>
      <c r="J16" s="283">
        <f>SUMIFS('P&amp;Ls (Detailed)_OLD'!AZ:AZ,'P&amp;Ls (Detailed)_OLD'!$D:$D,'P&amp;Ls_Consolidated_OLD'!$D16)</f>
        <v/>
      </c>
      <c r="K16" s="283">
        <f>SUMIFS('P&amp;Ls (Detailed)_OLD'!BA:BA,'P&amp;Ls (Detailed)_OLD'!$D:$D,'P&amp;Ls_Consolidated_OLD'!$D16)</f>
        <v/>
      </c>
      <c r="L16" s="283">
        <f>SUMIFS('P&amp;Ls (Detailed)_OLD'!BB:BB,'P&amp;Ls (Detailed)_OLD'!$D:$D,'P&amp;Ls_Consolidated_OLD'!$D16)</f>
        <v/>
      </c>
      <c r="M16" s="283">
        <f>SUMIFS('P&amp;Ls (Detailed)_OLD'!BC:BC,'P&amp;Ls (Detailed)_OLD'!$D:$D,'P&amp;Ls_Consolidated_OLD'!$D16)</f>
        <v/>
      </c>
    </row>
    <row r="17" ht="20.1" customFormat="1" customHeight="1" s="266">
      <c r="A17" s="265" t="n"/>
      <c r="B17" s="265" t="n"/>
      <c r="C17" s="284" t="n"/>
      <c r="D17" s="270" t="inlineStr">
        <is>
          <t>Electric</t>
        </is>
      </c>
      <c r="E17" s="272">
        <f>SUMIFS('P&amp;Ls (Detailed)_OLD'!$AW:$AW,'P&amp;Ls (Detailed)_OLD'!$D:$D,'P&amp;Ls_Consolidated_OLD'!$D17)</f>
        <v/>
      </c>
      <c r="F17" s="272">
        <f>SUMIFS('P&amp;Ls (Detailed)_OLD'!$AW:$AW,'P&amp;Ls (Detailed)_OLD'!$D:$D,'P&amp;Ls_Consolidated_OLD'!$D17)</f>
        <v/>
      </c>
      <c r="G17" s="272">
        <f>SUMIFS('P&amp;Ls (Detailed)_OLD'!$AW:$AW,'P&amp;Ls (Detailed)_OLD'!$D:$D,'P&amp;Ls_Consolidated_OLD'!$D17)</f>
        <v/>
      </c>
      <c r="H17" s="418">
        <f>SUMIFS('P&amp;Ls (Detailed)_OLD'!AY:AY,'P&amp;Ls (Detailed)_OLD'!$D:$D,'P&amp;Ls_Consolidated_OLD'!$D17)</f>
        <v/>
      </c>
      <c r="I17" s="410">
        <f>AVERAGE(E17:H17)</f>
        <v/>
      </c>
      <c r="J17" s="283">
        <f>SUMIFS('P&amp;Ls (Detailed)_OLD'!AZ:AZ,'P&amp;Ls (Detailed)_OLD'!$D:$D,'P&amp;Ls_Consolidated_OLD'!$D17)</f>
        <v/>
      </c>
      <c r="K17" s="283">
        <f>SUMIFS('P&amp;Ls (Detailed)_OLD'!BA:BA,'P&amp;Ls (Detailed)_OLD'!$D:$D,'P&amp;Ls_Consolidated_OLD'!$D17)</f>
        <v/>
      </c>
      <c r="L17" s="283">
        <f>SUMIFS('P&amp;Ls (Detailed)_OLD'!BB:BB,'P&amp;Ls (Detailed)_OLD'!$D:$D,'P&amp;Ls_Consolidated_OLD'!$D17)</f>
        <v/>
      </c>
      <c r="M17" s="283">
        <f>SUMIFS('P&amp;Ls (Detailed)_OLD'!BC:BC,'P&amp;Ls (Detailed)_OLD'!$D:$D,'P&amp;Ls_Consolidated_OLD'!$D17)</f>
        <v/>
      </c>
    </row>
    <row r="18" ht="20.1" customFormat="1" customHeight="1" s="266">
      <c r="A18" s="265" t="n"/>
      <c r="B18" s="265" t="n"/>
      <c r="C18" s="265" t="n"/>
      <c r="D18" s="270" t="inlineStr">
        <is>
          <t>Water/Sewer</t>
        </is>
      </c>
      <c r="E18" s="272">
        <f>SUMIFS('P&amp;Ls (Detailed)_OLD'!$AW:$AW,'P&amp;Ls (Detailed)_OLD'!$D:$D,'P&amp;Ls_Consolidated_OLD'!$D18)</f>
        <v/>
      </c>
      <c r="F18" s="272">
        <f>SUMIFS('P&amp;Ls (Detailed)_OLD'!$AW:$AW,'P&amp;Ls (Detailed)_OLD'!$D:$D,'P&amp;Ls_Consolidated_OLD'!$D18)</f>
        <v/>
      </c>
      <c r="G18" s="272">
        <f>SUMIFS('P&amp;Ls (Detailed)_OLD'!$AW:$AW,'P&amp;Ls (Detailed)_OLD'!$D:$D,'P&amp;Ls_Consolidated_OLD'!$D18)</f>
        <v/>
      </c>
      <c r="H18" s="418">
        <f>SUMIFS('P&amp;Ls (Detailed)_OLD'!AY:AY,'P&amp;Ls (Detailed)_OLD'!$D:$D,'P&amp;Ls_Consolidated_OLD'!$D18)</f>
        <v/>
      </c>
      <c r="I18" s="410">
        <f>AVERAGE(E18:H18)</f>
        <v/>
      </c>
      <c r="J18" s="283">
        <f>SUMIFS('P&amp;Ls (Detailed)_OLD'!AZ:AZ,'P&amp;Ls (Detailed)_OLD'!$D:$D,'P&amp;Ls_Consolidated_OLD'!$D18)</f>
        <v/>
      </c>
      <c r="K18" s="283">
        <f>SUMIFS('P&amp;Ls (Detailed)_OLD'!BA:BA,'P&amp;Ls (Detailed)_OLD'!$D:$D,'P&amp;Ls_Consolidated_OLD'!$D18)</f>
        <v/>
      </c>
      <c r="L18" s="283">
        <f>SUMIFS('P&amp;Ls (Detailed)_OLD'!BB:BB,'P&amp;Ls (Detailed)_OLD'!$D:$D,'P&amp;Ls_Consolidated_OLD'!$D18)</f>
        <v/>
      </c>
      <c r="M18" s="283">
        <f>SUMIFS('P&amp;Ls (Detailed)_OLD'!BC:BC,'P&amp;Ls (Detailed)_OLD'!$D:$D,'P&amp;Ls_Consolidated_OLD'!$D18)</f>
        <v/>
      </c>
    </row>
    <row r="19" ht="20.1" customFormat="1" customHeight="1" s="266">
      <c r="A19" s="265" t="n"/>
      <c r="B19" s="265" t="n"/>
      <c r="C19" s="284" t="n"/>
      <c r="D19" s="270" t="inlineStr">
        <is>
          <t>Gas</t>
        </is>
      </c>
      <c r="E19" s="272">
        <f>SUMIFS('P&amp;Ls (Detailed)_OLD'!$AW:$AW,'P&amp;Ls (Detailed)_OLD'!$D:$D,'P&amp;Ls_Consolidated_OLD'!$D19)</f>
        <v/>
      </c>
      <c r="F19" s="272">
        <f>SUMIFS('P&amp;Ls (Detailed)_OLD'!$AW:$AW,'P&amp;Ls (Detailed)_OLD'!$D:$D,'P&amp;Ls_Consolidated_OLD'!$D19)</f>
        <v/>
      </c>
      <c r="G19" s="272">
        <f>SUMIFS('P&amp;Ls (Detailed)_OLD'!$AW:$AW,'P&amp;Ls (Detailed)_OLD'!$D:$D,'P&amp;Ls_Consolidated_OLD'!$D19)</f>
        <v/>
      </c>
      <c r="H19" s="418">
        <f>SUMIFS('P&amp;Ls (Detailed)_OLD'!AY:AY,'P&amp;Ls (Detailed)_OLD'!$D:$D,'P&amp;Ls_Consolidated_OLD'!$D19)</f>
        <v/>
      </c>
      <c r="I19" s="410">
        <f>AVERAGE(E19:H19)</f>
        <v/>
      </c>
      <c r="J19" s="283">
        <f>SUMIFS('P&amp;Ls (Detailed)_OLD'!AZ:AZ,'P&amp;Ls (Detailed)_OLD'!$D:$D,'P&amp;Ls_Consolidated_OLD'!$D19)</f>
        <v/>
      </c>
      <c r="K19" s="283">
        <f>SUMIFS('P&amp;Ls (Detailed)_OLD'!BA:BA,'P&amp;Ls (Detailed)_OLD'!$D:$D,'P&amp;Ls_Consolidated_OLD'!$D19)</f>
        <v/>
      </c>
      <c r="L19" s="283">
        <f>SUMIFS('P&amp;Ls (Detailed)_OLD'!BB:BB,'P&amp;Ls (Detailed)_OLD'!$D:$D,'P&amp;Ls_Consolidated_OLD'!$D19)</f>
        <v/>
      </c>
      <c r="M19" s="283">
        <f>SUMIFS('P&amp;Ls (Detailed)_OLD'!BC:BC,'P&amp;Ls (Detailed)_OLD'!$D:$D,'P&amp;Ls_Consolidated_OLD'!$D19)</f>
        <v/>
      </c>
    </row>
    <row r="20" ht="20.1" customFormat="1" customHeight="1" s="266">
      <c r="A20" s="265" t="n"/>
      <c r="B20" s="265" t="n"/>
      <c r="C20" s="265" t="n"/>
      <c r="D20" s="270" t="inlineStr">
        <is>
          <t>Admin/Prof/Marketing</t>
        </is>
      </c>
      <c r="E20" s="272">
        <f>SUMIFS('P&amp;Ls (Detailed)_OLD'!$AW:$AW,'P&amp;Ls (Detailed)_OLD'!$D:$D,'P&amp;Ls_Consolidated_OLD'!$D20)</f>
        <v/>
      </c>
      <c r="F20" s="272">
        <f>SUMIFS('P&amp;Ls (Detailed)_OLD'!$AW:$AW,'P&amp;Ls (Detailed)_OLD'!$D:$D,'P&amp;Ls_Consolidated_OLD'!$D20)</f>
        <v/>
      </c>
      <c r="G20" s="272">
        <f>SUMIFS('P&amp;Ls (Detailed)_OLD'!$AW:$AW,'P&amp;Ls (Detailed)_OLD'!$D:$D,'P&amp;Ls_Consolidated_OLD'!$D20)</f>
        <v/>
      </c>
      <c r="H20" s="418">
        <f>SUMIFS('P&amp;Ls (Detailed)_OLD'!AY:AY,'P&amp;Ls (Detailed)_OLD'!$D:$D,'P&amp;Ls_Consolidated_OLD'!$D20)</f>
        <v/>
      </c>
      <c r="I20" s="410">
        <f>AVERAGE(E20:H20)</f>
        <v/>
      </c>
      <c r="J20" s="283">
        <f>SUMIFS('P&amp;Ls (Detailed)_OLD'!AZ:AZ,'P&amp;Ls (Detailed)_OLD'!$D:$D,'P&amp;Ls_Consolidated_OLD'!$D20)</f>
        <v/>
      </c>
      <c r="K20" s="283">
        <f>SUMIFS('P&amp;Ls (Detailed)_OLD'!BA:BA,'P&amp;Ls (Detailed)_OLD'!$D:$D,'P&amp;Ls_Consolidated_OLD'!$D20)</f>
        <v/>
      </c>
      <c r="L20" s="283">
        <f>SUMIFS('P&amp;Ls (Detailed)_OLD'!BB:BB,'P&amp;Ls (Detailed)_OLD'!$D:$D,'P&amp;Ls_Consolidated_OLD'!$D20)</f>
        <v/>
      </c>
      <c r="M20" s="283">
        <f>SUMIFS('P&amp;Ls (Detailed)_OLD'!BC:BC,'P&amp;Ls (Detailed)_OLD'!$D:$D,'P&amp;Ls_Consolidated_OLD'!$D20)</f>
        <v/>
      </c>
    </row>
    <row r="21" ht="20.1" customFormat="1" customHeight="1" s="266">
      <c r="A21" s="265" t="n"/>
      <c r="B21" s="265" t="n"/>
      <c r="C21" s="284" t="n"/>
      <c r="D21" s="270" t="inlineStr">
        <is>
          <t>General R&amp;M</t>
        </is>
      </c>
      <c r="E21" s="272">
        <f>SUMIFS('P&amp;Ls (Detailed)_OLD'!$AW:$AW,'P&amp;Ls (Detailed)_OLD'!$D:$D,'P&amp;Ls_Consolidated_OLD'!$D21)</f>
        <v/>
      </c>
      <c r="F21" s="272">
        <f>SUMIFS('P&amp;Ls (Detailed)_OLD'!$AW:$AW,'P&amp;Ls (Detailed)_OLD'!$D:$D,'P&amp;Ls_Consolidated_OLD'!$D21)</f>
        <v/>
      </c>
      <c r="G21" s="272">
        <f>SUMIFS('P&amp;Ls (Detailed)_OLD'!$AW:$AW,'P&amp;Ls (Detailed)_OLD'!$D:$D,'P&amp;Ls_Consolidated_OLD'!$D21)</f>
        <v/>
      </c>
      <c r="H21" s="418">
        <f>SUMIFS('P&amp;Ls (Detailed)_OLD'!AY:AY,'P&amp;Ls (Detailed)_OLD'!$D:$D,'P&amp;Ls_Consolidated_OLD'!$D21)</f>
        <v/>
      </c>
      <c r="I21" s="410">
        <f>AVERAGE(E21:H21)</f>
        <v/>
      </c>
      <c r="J21" s="283">
        <f>SUMIFS('P&amp;Ls (Detailed)_OLD'!AZ:AZ,'P&amp;Ls (Detailed)_OLD'!$D:$D,'P&amp;Ls_Consolidated_OLD'!$D21)</f>
        <v/>
      </c>
      <c r="K21" s="283">
        <f>SUMIFS('P&amp;Ls (Detailed)_OLD'!BA:BA,'P&amp;Ls (Detailed)_OLD'!$D:$D,'P&amp;Ls_Consolidated_OLD'!$D21)</f>
        <v/>
      </c>
      <c r="L21" s="283">
        <f>SUMIFS('P&amp;Ls (Detailed)_OLD'!BB:BB,'P&amp;Ls (Detailed)_OLD'!$D:$D,'P&amp;Ls_Consolidated_OLD'!$D21)</f>
        <v/>
      </c>
      <c r="M21" s="283">
        <f>SUMIFS('P&amp;Ls (Detailed)_OLD'!BC:BC,'P&amp;Ls (Detailed)_OLD'!$D:$D,'P&amp;Ls_Consolidated_OLD'!$D21)</f>
        <v/>
      </c>
    </row>
    <row r="22" ht="20.1" customFormat="1" customHeight="1" s="266">
      <c r="A22" s="265" t="n"/>
      <c r="B22" s="265" t="n"/>
      <c r="C22" s="265" t="n"/>
      <c r="D22" s="270" t="inlineStr">
        <is>
          <t>Turn Costs</t>
        </is>
      </c>
      <c r="E22" s="272">
        <f>SUMIFS('P&amp;Ls (Detailed)_OLD'!$AW:$AW,'P&amp;Ls (Detailed)_OLD'!$D:$D,'P&amp;Ls_Consolidated_OLD'!$D22)</f>
        <v/>
      </c>
      <c r="F22" s="272">
        <f>SUMIFS('P&amp;Ls (Detailed)_OLD'!$AW:$AW,'P&amp;Ls (Detailed)_OLD'!$D:$D,'P&amp;Ls_Consolidated_OLD'!$D22)</f>
        <v/>
      </c>
      <c r="G22" s="272">
        <f>SUMIFS('P&amp;Ls (Detailed)_OLD'!$AW:$AW,'P&amp;Ls (Detailed)_OLD'!$D:$D,'P&amp;Ls_Consolidated_OLD'!$D22)</f>
        <v/>
      </c>
      <c r="H22" s="418">
        <f>SUMIFS('P&amp;Ls (Detailed)_OLD'!AY:AY,'P&amp;Ls (Detailed)_OLD'!$D:$D,'P&amp;Ls_Consolidated_OLD'!$D22)</f>
        <v/>
      </c>
      <c r="I22" s="410">
        <f>AVERAGE(E22:H22)</f>
        <v/>
      </c>
      <c r="J22" s="283">
        <f>SUMIFS('P&amp;Ls (Detailed)_OLD'!AZ:AZ,'P&amp;Ls (Detailed)_OLD'!$D:$D,'P&amp;Ls_Consolidated_OLD'!$D22)</f>
        <v/>
      </c>
      <c r="K22" s="283">
        <f>SUMIFS('P&amp;Ls (Detailed)_OLD'!BA:BA,'P&amp;Ls (Detailed)_OLD'!$D:$D,'P&amp;Ls_Consolidated_OLD'!$D22)</f>
        <v/>
      </c>
      <c r="L22" s="283">
        <f>SUMIFS('P&amp;Ls (Detailed)_OLD'!BB:BB,'P&amp;Ls (Detailed)_OLD'!$D:$D,'P&amp;Ls_Consolidated_OLD'!$D22)</f>
        <v/>
      </c>
      <c r="M22" s="283">
        <f>SUMIFS('P&amp;Ls (Detailed)_OLD'!BC:BC,'P&amp;Ls (Detailed)_OLD'!$D:$D,'P&amp;Ls_Consolidated_OLD'!$D22)</f>
        <v/>
      </c>
    </row>
    <row r="23" ht="20.1" customFormat="1" customHeight="1" s="266">
      <c r="A23" s="265" t="n"/>
      <c r="B23" s="265" t="n"/>
      <c r="C23" s="284" t="n"/>
      <c r="D23" s="270" t="inlineStr">
        <is>
          <t>Contract Services</t>
        </is>
      </c>
      <c r="E23" s="272">
        <f>SUMIFS('P&amp;Ls (Detailed)_OLD'!$AW:$AW,'P&amp;Ls (Detailed)_OLD'!$D:$D,'P&amp;Ls_Consolidated_OLD'!$D23)</f>
        <v/>
      </c>
      <c r="F23" s="272">
        <f>SUMIFS('P&amp;Ls (Detailed)_OLD'!$AW:$AW,'P&amp;Ls (Detailed)_OLD'!$D:$D,'P&amp;Ls_Consolidated_OLD'!$D23)</f>
        <v/>
      </c>
      <c r="G23" s="272">
        <f>SUMIFS('P&amp;Ls (Detailed)_OLD'!$AW:$AW,'P&amp;Ls (Detailed)_OLD'!$D:$D,'P&amp;Ls_Consolidated_OLD'!$D23)</f>
        <v/>
      </c>
      <c r="H23" s="418">
        <f>SUMIFS('P&amp;Ls (Detailed)_OLD'!AY:AY,'P&amp;Ls (Detailed)_OLD'!$D:$D,'P&amp;Ls_Consolidated_OLD'!$D23)</f>
        <v/>
      </c>
      <c r="I23" s="410">
        <f>AVERAGE(E23:H23)</f>
        <v/>
      </c>
      <c r="J23" s="283">
        <f>SUMIFS('P&amp;Ls (Detailed)_OLD'!AZ:AZ,'P&amp;Ls (Detailed)_OLD'!$D:$D,'P&amp;Ls_Consolidated_OLD'!$D23)</f>
        <v/>
      </c>
      <c r="K23" s="283">
        <f>SUMIFS('P&amp;Ls (Detailed)_OLD'!BA:BA,'P&amp;Ls (Detailed)_OLD'!$D:$D,'P&amp;Ls_Consolidated_OLD'!$D23)</f>
        <v/>
      </c>
      <c r="L23" s="283">
        <f>SUMIFS('P&amp;Ls (Detailed)_OLD'!BB:BB,'P&amp;Ls (Detailed)_OLD'!$D:$D,'P&amp;Ls_Consolidated_OLD'!$D23)</f>
        <v/>
      </c>
      <c r="M23" s="283">
        <f>SUMIFS('P&amp;Ls (Detailed)_OLD'!BC:BC,'P&amp;Ls (Detailed)_OLD'!$D:$D,'P&amp;Ls_Consolidated_OLD'!$D23)</f>
        <v/>
      </c>
    </row>
    <row r="24" ht="20.1" customFormat="1" customHeight="1" s="266">
      <c r="A24" s="265" t="n"/>
      <c r="B24" s="265" t="n"/>
      <c r="C24" s="265" t="n"/>
      <c r="D24" s="270" t="inlineStr">
        <is>
          <t>Personnel</t>
        </is>
      </c>
      <c r="E24" s="272">
        <f>SUMIFS('P&amp;Ls (Detailed)_OLD'!$AW:$AW,'P&amp;Ls (Detailed)_OLD'!$D:$D,'P&amp;Ls_Consolidated_OLD'!$D24)</f>
        <v/>
      </c>
      <c r="F24" s="272">
        <f>SUMIFS('P&amp;Ls (Detailed)_OLD'!$AW:$AW,'P&amp;Ls (Detailed)_OLD'!$D:$D,'P&amp;Ls_Consolidated_OLD'!$D24)</f>
        <v/>
      </c>
      <c r="G24" s="272">
        <f>SUMIFS('P&amp;Ls (Detailed)_OLD'!$AW:$AW,'P&amp;Ls (Detailed)_OLD'!$D:$D,'P&amp;Ls_Consolidated_OLD'!$D24)</f>
        <v/>
      </c>
      <c r="H24" s="418">
        <f>SUMIFS('P&amp;Ls (Detailed)_OLD'!AY:AY,'P&amp;Ls (Detailed)_OLD'!$D:$D,'P&amp;Ls_Consolidated_OLD'!$D24)</f>
        <v/>
      </c>
      <c r="I24" s="410">
        <f>AVERAGE(E24:H24)</f>
        <v/>
      </c>
      <c r="J24" s="283">
        <f>SUMIFS('P&amp;Ls (Detailed)_OLD'!AZ:AZ,'P&amp;Ls (Detailed)_OLD'!$D:$D,'P&amp;Ls_Consolidated_OLD'!$D24)</f>
        <v/>
      </c>
      <c r="K24" s="283">
        <f>SUMIFS('P&amp;Ls (Detailed)_OLD'!BA:BA,'P&amp;Ls (Detailed)_OLD'!$D:$D,'P&amp;Ls_Consolidated_OLD'!$D24)</f>
        <v/>
      </c>
      <c r="L24" s="283">
        <f>SUMIFS('P&amp;Ls (Detailed)_OLD'!BB:BB,'P&amp;Ls (Detailed)_OLD'!$D:$D,'P&amp;Ls_Consolidated_OLD'!$D24)</f>
        <v/>
      </c>
      <c r="M24" s="283">
        <f>SUMIFS('P&amp;Ls (Detailed)_OLD'!BC:BC,'P&amp;Ls (Detailed)_OLD'!$D:$D,'P&amp;Ls_Consolidated_OLD'!$D24)</f>
        <v/>
      </c>
    </row>
    <row r="25" ht="20.1" customFormat="1" customHeight="1" s="266">
      <c r="A25" s="265" t="n"/>
      <c r="B25" s="265" t="n"/>
      <c r="C25" s="284" t="n"/>
      <c r="D25" s="270" t="inlineStr">
        <is>
          <t>Mgmt &amp; Leasing</t>
        </is>
      </c>
      <c r="E25" s="272">
        <f>SUMIFS('P&amp;Ls (Detailed)_OLD'!$AW:$AW,'P&amp;Ls (Detailed)_OLD'!$D:$D,'P&amp;Ls_Consolidated_OLD'!$D25)</f>
        <v/>
      </c>
      <c r="F25" s="272">
        <f>SUMIFS('P&amp;Ls (Detailed)_OLD'!$AW:$AW,'P&amp;Ls (Detailed)_OLD'!$D:$D,'P&amp;Ls_Consolidated_OLD'!$D25)</f>
        <v/>
      </c>
      <c r="G25" s="272">
        <f>SUMIFS('P&amp;Ls (Detailed)_OLD'!$AW:$AW,'P&amp;Ls (Detailed)_OLD'!$D:$D,'P&amp;Ls_Consolidated_OLD'!$D25)</f>
        <v/>
      </c>
      <c r="H25" s="418">
        <f>SUMIFS('P&amp;Ls (Detailed)_OLD'!AY:AY,'P&amp;Ls (Detailed)_OLD'!$D:$D,'P&amp;Ls_Consolidated_OLD'!$D25)</f>
        <v/>
      </c>
      <c r="I25" s="410">
        <f>AVERAGE(E25:H25)</f>
        <v/>
      </c>
      <c r="J25" s="283">
        <f>SUMIFS('P&amp;Ls (Detailed)_OLD'!AZ:AZ,'P&amp;Ls (Detailed)_OLD'!$D:$D,'P&amp;Ls_Consolidated_OLD'!$D25)</f>
        <v/>
      </c>
      <c r="K25" s="283">
        <f>SUMIFS('P&amp;Ls (Detailed)_OLD'!BA:BA,'P&amp;Ls (Detailed)_OLD'!$D:$D,'P&amp;Ls_Consolidated_OLD'!$D25)</f>
        <v/>
      </c>
      <c r="L25" s="283">
        <f>SUMIFS('P&amp;Ls (Detailed)_OLD'!BB:BB,'P&amp;Ls (Detailed)_OLD'!$D:$D,'P&amp;Ls_Consolidated_OLD'!$D25)</f>
        <v/>
      </c>
      <c r="M25" s="283">
        <f>SUMIFS('P&amp;Ls (Detailed)_OLD'!BC:BC,'P&amp;Ls (Detailed)_OLD'!$D:$D,'P&amp;Ls_Consolidated_OLD'!$D25)</f>
        <v/>
      </c>
    </row>
    <row r="26" hidden="1" ht="20.1" customFormat="1" customHeight="1" s="266">
      <c r="A26" s="265" t="n"/>
      <c r="B26" s="265" t="n"/>
      <c r="C26" s="284" t="n"/>
      <c r="D26" s="270" t="inlineStr">
        <is>
          <t>Cap Ex Reserves</t>
        </is>
      </c>
      <c r="E26" s="272">
        <f>SUMIFS('P&amp;Ls (Detailed)_OLD'!$AW:$AW,'P&amp;Ls (Detailed)_OLD'!$D:$D,'P&amp;Ls_Consolidated_OLD'!$D26)</f>
        <v/>
      </c>
      <c r="F26" s="272">
        <f>SUMIFS('P&amp;Ls (Detailed)_OLD'!$AW:$AW,'P&amp;Ls (Detailed)_OLD'!$D:$D,'P&amp;Ls_Consolidated_OLD'!$D26)</f>
        <v/>
      </c>
      <c r="G26" s="272">
        <f>SUMIFS('P&amp;Ls (Detailed)_OLD'!$AW:$AW,'P&amp;Ls (Detailed)_OLD'!$D:$D,'P&amp;Ls_Consolidated_OLD'!$D26)</f>
        <v/>
      </c>
      <c r="H26" s="418">
        <f>SUMIFS('P&amp;Ls (Detailed)_OLD'!AY:AY,'P&amp;Ls (Detailed)_OLD'!$D:$D,'P&amp;Ls_Consolidated_OLD'!$D26)</f>
        <v/>
      </c>
      <c r="I26" s="410">
        <f>AVERAGE(E26:H26)</f>
        <v/>
      </c>
      <c r="J26" s="283">
        <f>SUMIFS('P&amp;Ls (Detailed)_OLD'!AZ:AZ,'P&amp;Ls (Detailed)_OLD'!$D:$D,'P&amp;Ls_Consolidated_OLD'!$D26)</f>
        <v/>
      </c>
      <c r="K26" s="283">
        <f>SUMIFS('P&amp;Ls (Detailed)_OLD'!BA:BA,'P&amp;Ls (Detailed)_OLD'!$D:$D,'P&amp;Ls_Consolidated_OLD'!$D26)</f>
        <v/>
      </c>
      <c r="L26" s="283">
        <f>SUMIFS('P&amp;Ls (Detailed)_OLD'!BB:BB,'P&amp;Ls (Detailed)_OLD'!$D:$D,'P&amp;Ls_Consolidated_OLD'!$D26)</f>
        <v/>
      </c>
      <c r="M26" s="283">
        <f>SUMIFS('P&amp;Ls (Detailed)_OLD'!BC:BC,'P&amp;Ls (Detailed)_OLD'!$D:$D,'P&amp;Ls_Consolidated_OLD'!$D26)</f>
        <v/>
      </c>
    </row>
    <row r="27" ht="20.1" customFormat="1" customHeight="1" s="266">
      <c r="A27" s="265" t="n"/>
      <c r="B27" s="265" t="n"/>
      <c r="C27" s="285" t="n"/>
      <c r="D27" s="3520" t="inlineStr">
        <is>
          <t>Total Operating Expenses</t>
        </is>
      </c>
      <c r="E27" s="3521">
        <f>SUM(E15:E26)</f>
        <v/>
      </c>
      <c r="F27" s="3521">
        <f>SUM(F15:F26)</f>
        <v/>
      </c>
      <c r="G27" s="3521">
        <f>SUM(G15:G26)</f>
        <v/>
      </c>
      <c r="H27" s="3522">
        <f>SUM(H15:H26)</f>
        <v/>
      </c>
      <c r="I27" s="3523">
        <f>SUM(I15:I26)</f>
        <v/>
      </c>
      <c r="J27" s="3532">
        <f>SUM(J15:J26)</f>
        <v/>
      </c>
      <c r="K27" s="3532">
        <f>SUM(K15:K26)</f>
        <v/>
      </c>
      <c r="L27" s="3532">
        <f>SUM(L15:L26)</f>
        <v/>
      </c>
      <c r="M27" s="3532">
        <f>SUM(M15:M26)</f>
        <v/>
      </c>
      <c r="P27" s="3524" t="b">
        <v>1</v>
      </c>
      <c r="Q27" s="3524" t="b">
        <v>1</v>
      </c>
      <c r="R27" s="3524" t="b">
        <v>1</v>
      </c>
      <c r="S27" s="3524" t="b">
        <v>1</v>
      </c>
      <c r="T27" s="3524" t="b">
        <v>1</v>
      </c>
      <c r="U27" s="3524" t="b">
        <v>1</v>
      </c>
    </row>
    <row r="28" ht="20.1" customFormat="1" customHeight="1" s="266">
      <c r="A28" s="265" t="n"/>
      <c r="B28" s="265" t="n"/>
      <c r="C28" s="3533" t="n"/>
      <c r="D28" s="3533" t="inlineStr">
        <is>
          <t>Net Operating Income</t>
        </is>
      </c>
      <c r="E28" s="3534">
        <f>E12-E27</f>
        <v/>
      </c>
      <c r="F28" s="3534">
        <f>F12-F27</f>
        <v/>
      </c>
      <c r="G28" s="3534">
        <f>G12-G27</f>
        <v/>
      </c>
      <c r="H28" s="3535">
        <f>H12-H27</f>
        <v/>
      </c>
      <c r="I28" s="3536">
        <f>I12-I27</f>
        <v/>
      </c>
      <c r="J28" s="3532">
        <f>J12-J27</f>
        <v/>
      </c>
      <c r="K28" s="3532">
        <f>K12-K27</f>
        <v/>
      </c>
      <c r="L28" s="3532">
        <f>L12-L27</f>
        <v/>
      </c>
      <c r="M28" s="3532">
        <f>M12-M27</f>
        <v/>
      </c>
      <c r="P28" s="3524" t="b">
        <v>1</v>
      </c>
      <c r="Q28" s="3524" t="b">
        <v>1</v>
      </c>
      <c r="R28" s="3524" t="b">
        <v>1</v>
      </c>
      <c r="S28" s="3524" t="b">
        <v>1</v>
      </c>
      <c r="T28" s="3524" t="b">
        <v>1</v>
      </c>
      <c r="U28" s="3524" t="b">
        <v>1</v>
      </c>
    </row>
    <row r="29" ht="4.35" customHeight="1" s="2885">
      <c r="E29" s="289" t="n"/>
      <c r="F29" s="289" t="n"/>
      <c r="G29" s="289" t="n"/>
      <c r="H29" s="289" t="n"/>
      <c r="I29" s="289" t="n"/>
      <c r="J29" s="289" t="n"/>
      <c r="K29" s="290" t="n"/>
      <c r="L29" s="290" t="n"/>
      <c r="M29" s="290" t="n"/>
    </row>
    <row r="32">
      <c r="I32" s="291" t="n"/>
    </row>
    <row r="36" ht="15" customFormat="1" customHeight="1" s="257">
      <c r="D36" s="292" t="n"/>
      <c r="E36" s="3537" t="n"/>
      <c r="F36" s="3537" t="n"/>
      <c r="G36" s="3537" t="n"/>
      <c r="H36" s="3537" t="n"/>
      <c r="I36" s="3537" t="n"/>
      <c r="J36" s="3537" t="n"/>
      <c r="K36" s="3537" t="n"/>
      <c r="L36" s="3537" t="n"/>
      <c r="M36" s="3537" t="n"/>
    </row>
  </sheetData>
  <printOptions horizontalCentered="1"/>
  <pageMargins left="0.35" right="0.35" top="0.75" bottom="0.75" header="0.3" footer="0.3"/>
  <pageSetup orientation="portrait" scale="64" fitToHeight="0"/>
  <headerFooter>
    <oddHeader/>
    <oddFooter>&amp;C&amp;P of &amp;N</oddFooter>
    <evenHeader/>
    <evenFooter/>
    <firstHeader/>
    <firstFooter/>
  </headerFooter>
</worksheet>
</file>

<file path=xl/worksheets/sheet49.xml><?xml version="1.0" encoding="utf-8"?>
<worksheet xmlns="http://schemas.openxmlformats.org/spreadsheetml/2006/main">
  <sheetPr codeName="Sheet40">
    <tabColor theme="0" tint="-0.249977111117893"/>
    <outlinePr summaryBelow="1" summaryRight="1"/>
    <pageSetUpPr fitToPage="1"/>
  </sheetPr>
  <dimension ref="C3:BI219"/>
  <sheetViews>
    <sheetView workbookViewId="0">
      <selection activeCell="A1" sqref="A1"/>
    </sheetView>
  </sheetViews>
  <sheetFormatPr baseColWidth="8" defaultColWidth="10" defaultRowHeight="13.5"/>
  <cols>
    <col width="1" customWidth="1" style="44" min="1" max="3"/>
    <col hidden="1" outlineLevel="1" width="26.46484375" customWidth="1" style="44" min="4" max="4"/>
    <col collapsed="1" width="35.46484375" customWidth="1" style="44" min="5" max="5"/>
    <col hidden="1" outlineLevel="1" width="10.46484375" customWidth="1" style="44" min="6" max="47"/>
    <col collapsed="1" width="13.46484375" customWidth="1" style="44" min="48" max="48"/>
    <col width="13.46484375" customWidth="1" style="44" min="49" max="55"/>
    <col width="1" customWidth="1" style="44" min="56" max="56"/>
    <col width="10" customWidth="1" style="44" min="57" max="60"/>
    <col hidden="1" width="13" customWidth="1" style="44" min="61" max="61"/>
    <col width="10" customWidth="1" style="44" min="62" max="16384"/>
  </cols>
  <sheetData>
    <row r="1" ht="4.35" customHeight="1" s="2885"/>
    <row r="2" ht="4.35" customHeight="1" s="2885"/>
    <row r="3" ht="25.35" customHeight="1" s="2885" thickBot="1">
      <c r="C3" s="516" t="inlineStr">
        <is>
          <t>Detailed Historical Income Statement (1/1/2019-6/30/2022)</t>
        </is>
      </c>
      <c r="D3" s="497" t="n"/>
      <c r="E3" s="497" t="n"/>
      <c r="F3" s="497" t="n"/>
      <c r="G3" s="497" t="n"/>
      <c r="H3" s="497" t="n"/>
      <c r="I3" s="497" t="n"/>
      <c r="J3" s="497" t="n"/>
      <c r="K3" s="497" t="n"/>
      <c r="L3" s="497" t="n"/>
      <c r="M3" s="497" t="n"/>
      <c r="N3" s="497" t="n"/>
      <c r="O3" s="497" t="n"/>
      <c r="P3" s="497" t="n"/>
      <c r="Q3" s="497" t="n"/>
      <c r="R3" s="497" t="n"/>
      <c r="S3" s="497" t="n"/>
      <c r="T3" s="497" t="n"/>
      <c r="U3" s="497" t="n"/>
      <c r="V3" s="497" t="n"/>
      <c r="W3" s="497" t="n"/>
      <c r="X3" s="497" t="n"/>
      <c r="Y3" s="497" t="n"/>
      <c r="Z3" s="497" t="n"/>
      <c r="AA3" s="497" t="n"/>
      <c r="AB3" s="497" t="n"/>
      <c r="AC3" s="497" t="n"/>
      <c r="AD3" s="497" t="n"/>
      <c r="AE3" s="497" t="n"/>
      <c r="AF3" s="497" t="n"/>
      <c r="AG3" s="497" t="n"/>
      <c r="AH3" s="497" t="n"/>
      <c r="AI3" s="497" t="n"/>
      <c r="AJ3" s="497" t="n"/>
      <c r="AK3" s="497" t="n"/>
      <c r="AL3" s="497" t="n"/>
      <c r="AM3" s="497" t="n"/>
      <c r="AN3" s="497" t="n"/>
      <c r="AO3" s="497" t="n"/>
      <c r="AP3" s="497" t="n"/>
      <c r="AQ3" s="497" t="n"/>
      <c r="AR3" s="497" t="n"/>
      <c r="AS3" s="497" t="n"/>
      <c r="AT3" s="497" t="n"/>
      <c r="AU3" s="497" t="n"/>
      <c r="AV3" s="497" t="n"/>
      <c r="AW3" s="497" t="n"/>
      <c r="AX3" s="497" t="n"/>
      <c r="AY3" s="497" t="n"/>
      <c r="AZ3" s="497" t="n"/>
      <c r="BA3" s="497" t="n"/>
      <c r="BB3" s="497" t="n"/>
      <c r="BC3" s="497" t="n"/>
    </row>
    <row r="4" ht="20.1" customHeight="1" s="2885" thickTop="1"/>
    <row r="5" ht="35.1" customHeight="1" s="2885">
      <c r="D5" s="3538" t="inlineStr">
        <is>
          <t>Client CoA</t>
        </is>
      </c>
      <c r="E5" s="3539" t="inlineStr">
        <is>
          <t>Seller's CoA</t>
        </is>
      </c>
      <c r="F5" s="3540" t="n">
        <v>43466</v>
      </c>
      <c r="G5" s="3540">
        <f>EOMONTH(F5,1)</f>
        <v/>
      </c>
      <c r="H5" s="3540">
        <f>EOMONTH(G5,1)</f>
        <v/>
      </c>
      <c r="I5" s="3540">
        <f>EOMONTH(H5,1)</f>
        <v/>
      </c>
      <c r="J5" s="3540">
        <f>EOMONTH(I5,1)</f>
        <v/>
      </c>
      <c r="K5" s="3540">
        <f>EOMONTH(J5,1)</f>
        <v/>
      </c>
      <c r="L5" s="3540">
        <f>EOMONTH(K5,1)</f>
        <v/>
      </c>
      <c r="M5" s="3540">
        <f>EOMONTH(L5,1)</f>
        <v/>
      </c>
      <c r="N5" s="3540">
        <f>EOMONTH(M5,1)</f>
        <v/>
      </c>
      <c r="O5" s="3540">
        <f>EOMONTH(N5,1)</f>
        <v/>
      </c>
      <c r="P5" s="3540">
        <f>EOMONTH(O5,1)</f>
        <v/>
      </c>
      <c r="Q5" s="3540">
        <f>EOMONTH(P5,1)</f>
        <v/>
      </c>
      <c r="R5" s="3540">
        <f>EOMONTH(Q5,1)</f>
        <v/>
      </c>
      <c r="S5" s="3540">
        <f>EOMONTH(R5,1)</f>
        <v/>
      </c>
      <c r="T5" s="3540">
        <f>EOMONTH(S5,1)</f>
        <v/>
      </c>
      <c r="U5" s="3540">
        <f>EOMONTH(T5,1)</f>
        <v/>
      </c>
      <c r="V5" s="3540">
        <f>EOMONTH(U5,1)</f>
        <v/>
      </c>
      <c r="W5" s="3540">
        <f>EOMONTH(V5,1)</f>
        <v/>
      </c>
      <c r="X5" s="3540">
        <f>EOMONTH(W5,1)</f>
        <v/>
      </c>
      <c r="Y5" s="3540">
        <f>EOMONTH(X5,1)</f>
        <v/>
      </c>
      <c r="Z5" s="3540">
        <f>EOMONTH(Y5,1)</f>
        <v/>
      </c>
      <c r="AA5" s="3540">
        <f>EOMONTH(Z5,1)</f>
        <v/>
      </c>
      <c r="AB5" s="3540">
        <f>EOMONTH(AA5,1)</f>
        <v/>
      </c>
      <c r="AC5" s="3540">
        <f>EOMONTH(AB5,1)</f>
        <v/>
      </c>
      <c r="AD5" s="3540">
        <f>EOMONTH(AC5,1)</f>
        <v/>
      </c>
      <c r="AE5" s="3540">
        <f>EOMONTH(AD5,1)</f>
        <v/>
      </c>
      <c r="AF5" s="3540">
        <f>EOMONTH(AE5,1)</f>
        <v/>
      </c>
      <c r="AG5" s="3540">
        <f>EOMONTH(AF5,1)</f>
        <v/>
      </c>
      <c r="AH5" s="3540">
        <f>EOMONTH(AG5,1)</f>
        <v/>
      </c>
      <c r="AI5" s="3540">
        <f>EOMONTH(AH5,1)</f>
        <v/>
      </c>
      <c r="AJ5" s="3540">
        <f>EOMONTH(AI5,1)</f>
        <v/>
      </c>
      <c r="AK5" s="3540">
        <f>EOMONTH(AJ5,1)</f>
        <v/>
      </c>
      <c r="AL5" s="3540">
        <f>EOMONTH(AK5,1)</f>
        <v/>
      </c>
      <c r="AM5" s="3540">
        <f>EOMONTH(AL5,1)</f>
        <v/>
      </c>
      <c r="AN5" s="3540">
        <f>EOMONTH(AM5,1)</f>
        <v/>
      </c>
      <c r="AO5" s="3540">
        <f>EOMONTH(AN5,1)</f>
        <v/>
      </c>
      <c r="AP5" s="3540">
        <f>EOMONTH(AO5,1)</f>
        <v/>
      </c>
      <c r="AQ5" s="3540">
        <f>EOMONTH(AP5,1)</f>
        <v/>
      </c>
      <c r="AR5" s="3540">
        <f>EOMONTH(AQ5,1)</f>
        <v/>
      </c>
      <c r="AS5" s="3540">
        <f>EOMONTH(AR5,1)</f>
        <v/>
      </c>
      <c r="AT5" s="3540">
        <f>EOMONTH(AS5,1)</f>
        <v/>
      </c>
      <c r="AU5" s="3540">
        <f>EOMONTH(AT5,1)</f>
        <v/>
      </c>
      <c r="AV5" s="3541" t="inlineStr">
        <is>
          <t>YE 2019</t>
        </is>
      </c>
      <c r="AW5" s="3541" t="inlineStr">
        <is>
          <t>YE 2020</t>
        </is>
      </c>
      <c r="AX5" s="3541" t="inlineStr">
        <is>
          <t>YE 2021</t>
        </is>
      </c>
      <c r="AY5" s="3542" t="inlineStr">
        <is>
          <t>T-12 
(07/21-06/22)</t>
        </is>
      </c>
      <c r="AZ5" s="3543" t="inlineStr">
        <is>
          <t>T-9 Ann.
(10/21- 6/22)</t>
        </is>
      </c>
      <c r="BA5" s="3543" t="inlineStr">
        <is>
          <t>T-6 Ann.
(01.22-06/22)</t>
        </is>
      </c>
      <c r="BB5" s="3543" t="inlineStr">
        <is>
          <t>T-3 Ann.
(04.22-06.22)</t>
        </is>
      </c>
      <c r="BC5" s="3543" t="inlineStr">
        <is>
          <t>T-1 Ann.
(06/22-06/22)</t>
        </is>
      </c>
    </row>
    <row r="6" ht="5.1" customHeight="1" s="2885">
      <c r="D6" s="3544" t="n"/>
      <c r="E6" s="3545" t="n"/>
      <c r="F6" s="3546" t="n"/>
      <c r="G6" s="3546" t="n"/>
      <c r="H6" s="3546" t="n"/>
      <c r="I6" s="3546" t="n"/>
      <c r="J6" s="3546" t="n"/>
      <c r="K6" s="3546" t="n"/>
      <c r="L6" s="3546" t="n"/>
      <c r="M6" s="3546" t="n"/>
      <c r="N6" s="3546" t="n"/>
      <c r="O6" s="3546" t="n"/>
      <c r="P6" s="3546" t="n"/>
      <c r="Q6" s="3546" t="n"/>
      <c r="R6" s="3546" t="n"/>
      <c r="S6" s="3546" t="n"/>
      <c r="T6" s="3546" t="n"/>
      <c r="U6" s="3546" t="n"/>
      <c r="V6" s="3546" t="n"/>
      <c r="W6" s="3546" t="n"/>
      <c r="X6" s="3546" t="n"/>
      <c r="Y6" s="3546" t="n"/>
      <c r="Z6" s="3546" t="n"/>
      <c r="AA6" s="3546" t="n"/>
      <c r="AB6" s="3546" t="n"/>
      <c r="AC6" s="3546" t="n"/>
      <c r="AD6" s="3546" t="n"/>
      <c r="AE6" s="3546" t="n"/>
      <c r="AF6" s="3546" t="n"/>
      <c r="AG6" s="3546" t="n"/>
      <c r="AH6" s="3546" t="n"/>
      <c r="AI6" s="3546" t="n"/>
      <c r="AJ6" s="3546" t="n"/>
      <c r="AK6" s="3546" t="n"/>
      <c r="AL6" s="3546" t="n"/>
      <c r="AM6" s="3546" t="n"/>
      <c r="AN6" s="3546" t="n"/>
      <c r="AO6" s="3546" t="n"/>
      <c r="AP6" s="3546" t="n"/>
      <c r="AQ6" s="3546" t="n"/>
      <c r="AR6" s="3546" t="n"/>
      <c r="AS6" s="3546" t="n"/>
      <c r="AT6" s="3546" t="n"/>
      <c r="AU6" s="3546" t="n"/>
      <c r="AV6" s="3547" t="n"/>
      <c r="AW6" s="3547" t="n"/>
      <c r="AX6" s="3547" t="n"/>
      <c r="AY6" s="3548" t="n"/>
      <c r="AZ6" s="3549" t="n"/>
      <c r="BA6" s="3549" t="n"/>
      <c r="BB6" s="3549" t="n"/>
      <c r="BC6" s="3549" t="n"/>
    </row>
    <row r="7" ht="13.9" customHeight="1" s="2885">
      <c r="D7" s="400" t="n"/>
      <c r="E7" s="438" t="inlineStr">
        <is>
          <t xml:space="preserve">  REVENUE:</t>
        </is>
      </c>
      <c r="S7" s="44">
        <f>IF('P&amp;Ls (Detailed)_OLD'!F7="","",SUMIFS(#REF!,#REF!,'P&amp;Ls (Detailed)_OLD'!$E7))</f>
        <v/>
      </c>
      <c r="T7" s="44">
        <f>IF('P&amp;Ls (Detailed)_OLD'!G7="","",SUMIFS(#REF!,#REF!,'P&amp;Ls (Detailed)_OLD'!$E7))</f>
        <v/>
      </c>
      <c r="U7" s="44">
        <f>IF('P&amp;Ls (Detailed)_OLD'!H7="","",SUMIFS(#REF!,#REF!,'P&amp;Ls (Detailed)_OLD'!$E7))</f>
        <v/>
      </c>
      <c r="V7" s="44">
        <f>IF('P&amp;Ls (Detailed)_OLD'!I7="","",SUMIFS(#REF!,#REF!,'P&amp;Ls (Detailed)_OLD'!$E7))</f>
        <v/>
      </c>
      <c r="W7" s="44">
        <f>IF('P&amp;Ls (Detailed)_OLD'!J7="","",SUMIFS(#REF!,#REF!,'P&amp;Ls (Detailed)_OLD'!$E7))</f>
        <v/>
      </c>
      <c r="X7" s="44">
        <f>IF('P&amp;Ls (Detailed)_OLD'!K7="","",SUMIFS(#REF!,#REF!,'P&amp;Ls (Detailed)_OLD'!$E7))</f>
        <v/>
      </c>
      <c r="Y7" s="44">
        <f>IF('P&amp;Ls (Detailed)_OLD'!L7="","",SUMIFS(#REF!,#REF!,'P&amp;Ls (Detailed)_OLD'!$E7))</f>
        <v/>
      </c>
      <c r="Z7" s="44">
        <f>IF('P&amp;Ls (Detailed)_OLD'!M7="","",SUMIFS(#REF!,#REF!,'P&amp;Ls (Detailed)_OLD'!$E7))</f>
        <v/>
      </c>
      <c r="AA7" s="44">
        <f>IF('P&amp;Ls (Detailed)_OLD'!N7="","",SUMIFS(#REF!,#REF!,'P&amp;Ls (Detailed)_OLD'!$E7))</f>
        <v/>
      </c>
      <c r="AB7" s="44">
        <f>IF('P&amp;Ls (Detailed)_OLD'!O7="","",SUMIFS(#REF!,#REF!,'P&amp;Ls (Detailed)_OLD'!$E7))</f>
        <v/>
      </c>
      <c r="AC7" s="44">
        <f>IF('P&amp;Ls (Detailed)_OLD'!P7="","",SUMIFS(#REF!,#REF!,'P&amp;Ls (Detailed)_OLD'!$E7))</f>
        <v/>
      </c>
      <c r="AD7" s="44">
        <f>IF('P&amp;Ls (Detailed)_OLD'!Q7="","",SUMIFS(#REF!,#REF!,'P&amp;Ls (Detailed)_OLD'!$E7))</f>
        <v/>
      </c>
      <c r="AE7" s="44">
        <f>IF('P&amp;Ls (Detailed)_OLD'!R7="","",SUMIFS(#REF!,#REF!,'P&amp;Ls (Detailed)_OLD'!$E7))</f>
        <v/>
      </c>
      <c r="AF7" s="44">
        <f>IF('P&amp;Ls (Detailed)_OLD'!S7="","",SUMIFS(#REF!,#REF!,'P&amp;Ls (Detailed)_OLD'!$E7))</f>
        <v/>
      </c>
      <c r="AG7" s="44">
        <f>IF('P&amp;Ls (Detailed)_OLD'!T7="","",SUMIFS(#REF!,#REF!,'P&amp;Ls (Detailed)_OLD'!$E7))</f>
        <v/>
      </c>
      <c r="AH7" s="44">
        <f>IF('P&amp;Ls (Detailed)_OLD'!U7="","",SUMIFS(#REF!,#REF!,'P&amp;Ls (Detailed)_OLD'!$E7))</f>
        <v/>
      </c>
      <c r="AI7" s="44">
        <f>IF('P&amp;Ls (Detailed)_OLD'!V7="","",SUMIFS(#REF!,#REF!,'P&amp;Ls (Detailed)_OLD'!$E7))</f>
        <v/>
      </c>
      <c r="AJ7" s="44">
        <f>IF('P&amp;Ls (Detailed)_OLD'!W7="","",SUMIFS(#REF!,#REF!,'P&amp;Ls (Detailed)_OLD'!$E7))</f>
        <v/>
      </c>
      <c r="AK7" s="44">
        <f>IF('P&amp;Ls (Detailed)_OLD'!X7="","",SUMIFS(#REF!,#REF!,'P&amp;Ls (Detailed)_OLD'!$E7))</f>
        <v/>
      </c>
      <c r="AL7" s="44">
        <f>IF('P&amp;Ls (Detailed)_OLD'!Y7="","",SUMIFS(#REF!,#REF!,'P&amp;Ls (Detailed)_OLD'!$E7))</f>
        <v/>
      </c>
      <c r="AM7" s="44">
        <f>IF('P&amp;Ls (Detailed)_OLD'!Z7="","",SUMIFS(#REF!,#REF!,'P&amp;Ls (Detailed)_OLD'!$E7))</f>
        <v/>
      </c>
      <c r="AN7" s="44">
        <f>IF('P&amp;Ls (Detailed)_OLD'!AA7="","",SUMIFS(#REF!,#REF!,'P&amp;Ls (Detailed)_OLD'!$E7))</f>
        <v/>
      </c>
      <c r="AO7" s="44">
        <f>IF('P&amp;Ls (Detailed)_OLD'!AB7="","",SUMIFS(#REF!,#REF!,'P&amp;Ls (Detailed)_OLD'!$E7))</f>
        <v/>
      </c>
      <c r="AP7" s="44">
        <f>IF('P&amp;Ls (Detailed)_OLD'!AC7="","",SUMIFS(#REF!,#REF!,'P&amp;Ls (Detailed)_OLD'!$E7))</f>
        <v/>
      </c>
      <c r="AQ7" s="44">
        <f>IF('P&amp;Ls (Detailed)_OLD'!AD7="","",SUMIFS(#REF!,#REF!,'P&amp;Ls (Detailed)_OLD'!$E7))</f>
        <v/>
      </c>
      <c r="AR7" s="44">
        <f>IF('P&amp;Ls (Detailed)_OLD'!AE7="","",SUMIFS(#REF!,#REF!,'P&amp;Ls (Detailed)_OLD'!$E7))</f>
        <v/>
      </c>
      <c r="AS7" s="44">
        <f>IF('P&amp;Ls (Detailed)_OLD'!AF7="","",SUMIFS(#REF!,#REF!,'P&amp;Ls (Detailed)_OLD'!$E7))</f>
        <v/>
      </c>
      <c r="AT7" s="44">
        <f>IF('P&amp;Ls (Detailed)_OLD'!AG7="","",SUMIFS(#REF!,#REF!,'P&amp;Ls (Detailed)_OLD'!$E7))</f>
        <v/>
      </c>
      <c r="AU7" s="44">
        <f>IF('P&amp;Ls (Detailed)_OLD'!AH7="","",SUMIFS(#REF!,#REF!,'P&amp;Ls (Detailed)_OLD'!$E7))</f>
        <v/>
      </c>
      <c r="AY7" s="299" t="n"/>
    </row>
    <row r="8">
      <c r="D8" s="400" t="n"/>
      <c r="F8" s="301">
        <f>IF(E8="","",SUMIFS(#REF!,#REF!,'P&amp;Ls (Detailed)_OLD'!$E8))</f>
        <v/>
      </c>
      <c r="G8" s="301">
        <f>IF(F8="","",SUMIFS(#REF!,#REF!,'P&amp;Ls (Detailed)_OLD'!$E8))</f>
        <v/>
      </c>
      <c r="H8" s="301">
        <f>IF(G8="","",SUMIFS(#REF!,#REF!,'P&amp;Ls (Detailed)_OLD'!$E8))</f>
        <v/>
      </c>
      <c r="I8" s="301">
        <f>IF(H8="","",SUMIFS(#REF!,#REF!,'P&amp;Ls (Detailed)_OLD'!$E8))</f>
        <v/>
      </c>
      <c r="J8" s="301">
        <f>IF(I8="","",SUMIFS(#REF!,#REF!,'P&amp;Ls (Detailed)_OLD'!$E8))</f>
        <v/>
      </c>
      <c r="K8" s="301">
        <f>IF(J8="","",SUMIFS(#REF!,#REF!,'P&amp;Ls (Detailed)_OLD'!$E8))</f>
        <v/>
      </c>
      <c r="L8" s="301">
        <f>IF(K8="","",SUMIFS(#REF!,#REF!,'P&amp;Ls (Detailed)_OLD'!$E8))</f>
        <v/>
      </c>
      <c r="M8" s="301">
        <f>IF(L8="","",SUMIFS(#REF!,#REF!,'P&amp;Ls (Detailed)_OLD'!$E8))</f>
        <v/>
      </c>
      <c r="N8" s="301">
        <f>IF(M8="","",SUMIFS(#REF!,#REF!,'P&amp;Ls (Detailed)_OLD'!$E8))</f>
        <v/>
      </c>
      <c r="O8" s="301">
        <f>IF(N8="","",SUMIFS(#REF!,#REF!,'P&amp;Ls (Detailed)_OLD'!$E8))</f>
        <v/>
      </c>
      <c r="P8" s="301">
        <f>IF(O8="","",SUMIFS(#REF!,#REF!,'P&amp;Ls (Detailed)_OLD'!$E8))</f>
        <v/>
      </c>
      <c r="Q8" s="301">
        <f>IF(P8="","",SUMIFS(#REF!,#REF!,'P&amp;Ls (Detailed)_OLD'!$E8))</f>
        <v/>
      </c>
      <c r="R8" s="44">
        <f>IF('P&amp;Ls (Detailed)_OLD'!E8="","",SUMIFS(#REF!,#REF!,'P&amp;Ls (Detailed)_OLD'!$E8))</f>
        <v/>
      </c>
      <c r="S8" s="44">
        <f>IF('P&amp;Ls (Detailed)_OLD'!F8="","",SUMIFS(#REF!,#REF!,'P&amp;Ls (Detailed)_OLD'!$E8))</f>
        <v/>
      </c>
      <c r="T8" s="44">
        <f>IF('P&amp;Ls (Detailed)_OLD'!G8="","",SUMIFS(#REF!,#REF!,'P&amp;Ls (Detailed)_OLD'!$E8))</f>
        <v/>
      </c>
      <c r="U8" s="44">
        <f>IF('P&amp;Ls (Detailed)_OLD'!H8="","",SUMIFS(#REF!,#REF!,'P&amp;Ls (Detailed)_OLD'!$E8))</f>
        <v/>
      </c>
      <c r="V8" s="44">
        <f>IF('P&amp;Ls (Detailed)_OLD'!I8="","",SUMIFS(#REF!,#REF!,'P&amp;Ls (Detailed)_OLD'!$E8))</f>
        <v/>
      </c>
      <c r="W8" s="44">
        <f>IF('P&amp;Ls (Detailed)_OLD'!J8="","",SUMIFS(#REF!,#REF!,'P&amp;Ls (Detailed)_OLD'!$E8))</f>
        <v/>
      </c>
      <c r="X8" s="44">
        <f>IF('P&amp;Ls (Detailed)_OLD'!K8="","",SUMIFS(#REF!,#REF!,'P&amp;Ls (Detailed)_OLD'!$E8))</f>
        <v/>
      </c>
      <c r="Y8" s="44">
        <f>IF('P&amp;Ls (Detailed)_OLD'!L8="","",SUMIFS(#REF!,#REF!,'P&amp;Ls (Detailed)_OLD'!$E8))</f>
        <v/>
      </c>
      <c r="Z8" s="44">
        <f>IF('P&amp;Ls (Detailed)_OLD'!M8="","",SUMIFS(#REF!,#REF!,'P&amp;Ls (Detailed)_OLD'!$E8))</f>
        <v/>
      </c>
      <c r="AA8" s="44">
        <f>IF('P&amp;Ls (Detailed)_OLD'!N8="","",SUMIFS(#REF!,#REF!,'P&amp;Ls (Detailed)_OLD'!$E8))</f>
        <v/>
      </c>
      <c r="AB8" s="44">
        <f>IF('P&amp;Ls (Detailed)_OLD'!O8="","",SUMIFS(#REF!,#REF!,'P&amp;Ls (Detailed)_OLD'!$E8))</f>
        <v/>
      </c>
      <c r="AC8" s="44">
        <f>IF('P&amp;Ls (Detailed)_OLD'!P8="","",SUMIFS(#REF!,#REF!,'P&amp;Ls (Detailed)_OLD'!$E8))</f>
        <v/>
      </c>
      <c r="AD8" s="44">
        <f>IF('P&amp;Ls (Detailed)_OLD'!Q8="","",SUMIFS(#REF!,#REF!,'P&amp;Ls (Detailed)_OLD'!$E8))</f>
        <v/>
      </c>
      <c r="AE8" s="44">
        <f>IF('P&amp;Ls (Detailed)_OLD'!R8="","",SUMIFS(#REF!,#REF!,'P&amp;Ls (Detailed)_OLD'!$E8))</f>
        <v/>
      </c>
      <c r="AF8" s="44">
        <f>IF('P&amp;Ls (Detailed)_OLD'!S8="","",SUMIFS(#REF!,#REF!,'P&amp;Ls (Detailed)_OLD'!$E8))</f>
        <v/>
      </c>
      <c r="AG8" s="44">
        <f>IF('P&amp;Ls (Detailed)_OLD'!T8="","",SUMIFS(#REF!,#REF!,'P&amp;Ls (Detailed)_OLD'!$E8))</f>
        <v/>
      </c>
      <c r="AH8" s="44">
        <f>IF('P&amp;Ls (Detailed)_OLD'!U8="","",SUMIFS(#REF!,#REF!,'P&amp;Ls (Detailed)_OLD'!$E8))</f>
        <v/>
      </c>
      <c r="AI8" s="44">
        <f>IF('P&amp;Ls (Detailed)_OLD'!V8="","",SUMIFS(#REF!,#REF!,'P&amp;Ls (Detailed)_OLD'!$E8))</f>
        <v/>
      </c>
      <c r="AJ8" s="44">
        <f>IF('P&amp;Ls (Detailed)_OLD'!W8="","",SUMIFS(#REF!,#REF!,'P&amp;Ls (Detailed)_OLD'!$E8))</f>
        <v/>
      </c>
      <c r="AK8" s="44">
        <f>IF('P&amp;Ls (Detailed)_OLD'!X8="","",SUMIFS(#REF!,#REF!,'P&amp;Ls (Detailed)_OLD'!$E8))</f>
        <v/>
      </c>
      <c r="AL8" s="44">
        <f>IF('P&amp;Ls (Detailed)_OLD'!Y8="","",SUMIFS(#REF!,#REF!,'P&amp;Ls (Detailed)_OLD'!$E8))</f>
        <v/>
      </c>
      <c r="AM8" s="44">
        <f>IF('P&amp;Ls (Detailed)_OLD'!Z8="","",SUMIFS(#REF!,#REF!,'P&amp;Ls (Detailed)_OLD'!$E8))</f>
        <v/>
      </c>
      <c r="AN8" s="44">
        <f>IF('P&amp;Ls (Detailed)_OLD'!AA8="","",SUMIFS(#REF!,#REF!,'P&amp;Ls (Detailed)_OLD'!$E8))</f>
        <v/>
      </c>
      <c r="AO8" s="44">
        <f>IF('P&amp;Ls (Detailed)_OLD'!AB8="","",SUMIFS(#REF!,#REF!,'P&amp;Ls (Detailed)_OLD'!$E8))</f>
        <v/>
      </c>
      <c r="AP8" s="44">
        <f>IF('P&amp;Ls (Detailed)_OLD'!AC8="","",SUMIFS(#REF!,#REF!,'P&amp;Ls (Detailed)_OLD'!$E8))</f>
        <v/>
      </c>
      <c r="AQ8" s="44">
        <f>IF('P&amp;Ls (Detailed)_OLD'!AD8="","",SUMIFS(#REF!,#REF!,'P&amp;Ls (Detailed)_OLD'!$E8))</f>
        <v/>
      </c>
      <c r="AR8" s="44">
        <f>IF('P&amp;Ls (Detailed)_OLD'!AE8="","",SUMIFS(#REF!,#REF!,'P&amp;Ls (Detailed)_OLD'!$E8))</f>
        <v/>
      </c>
      <c r="AS8" s="44">
        <f>IF('P&amp;Ls (Detailed)_OLD'!AF8="","",SUMIFS(#REF!,#REF!,'P&amp;Ls (Detailed)_OLD'!$E8))</f>
        <v/>
      </c>
      <c r="AT8" s="44">
        <f>IF('P&amp;Ls (Detailed)_OLD'!AG8="","",SUMIFS(#REF!,#REF!,'P&amp;Ls (Detailed)_OLD'!$E8))</f>
        <v/>
      </c>
      <c r="AU8" s="44">
        <f>IF('P&amp;Ls (Detailed)_OLD'!AH8="","",SUMIFS(#REF!,#REF!,'P&amp;Ls (Detailed)_OLD'!$E8))</f>
        <v/>
      </c>
      <c r="AY8" s="299" t="n"/>
    </row>
    <row r="9" ht="13.9" customHeight="1" s="2885">
      <c r="D9" s="400" t="n"/>
      <c r="E9" s="300" t="inlineStr">
        <is>
          <t xml:space="preserve">    RENTAL INCOME</t>
        </is>
      </c>
      <c r="F9" s="301" t="n"/>
      <c r="G9" s="301" t="n"/>
      <c r="H9" s="301" t="n"/>
      <c r="I9" s="301" t="n"/>
      <c r="J9" s="301" t="n"/>
      <c r="K9" s="301" t="n"/>
      <c r="L9" s="301" t="n"/>
      <c r="M9" s="301" t="n"/>
      <c r="N9" s="301" t="n"/>
      <c r="O9" s="301" t="n"/>
      <c r="P9" s="301" t="n"/>
      <c r="Q9" s="301" t="n"/>
      <c r="S9" s="44">
        <f>IF('P&amp;Ls (Detailed)_OLD'!F9="","",SUMIFS(#REF!,#REF!,'P&amp;Ls (Detailed)_OLD'!$E9))</f>
        <v/>
      </c>
      <c r="T9" s="44">
        <f>IF('P&amp;Ls (Detailed)_OLD'!G9="","",SUMIFS(#REF!,#REF!,'P&amp;Ls (Detailed)_OLD'!$E9))</f>
        <v/>
      </c>
      <c r="U9" s="44">
        <f>IF('P&amp;Ls (Detailed)_OLD'!H9="","",SUMIFS(#REF!,#REF!,'P&amp;Ls (Detailed)_OLD'!$E9))</f>
        <v/>
      </c>
      <c r="V9" s="44">
        <f>IF('P&amp;Ls (Detailed)_OLD'!I9="","",SUMIFS(#REF!,#REF!,'P&amp;Ls (Detailed)_OLD'!$E9))</f>
        <v/>
      </c>
      <c r="W9" s="44">
        <f>IF('P&amp;Ls (Detailed)_OLD'!J9="","",SUMIFS(#REF!,#REF!,'P&amp;Ls (Detailed)_OLD'!$E9))</f>
        <v/>
      </c>
      <c r="X9" s="44">
        <f>IF('P&amp;Ls (Detailed)_OLD'!K9="","",SUMIFS(#REF!,#REF!,'P&amp;Ls (Detailed)_OLD'!$E9))</f>
        <v/>
      </c>
      <c r="Y9" s="44">
        <f>IF('P&amp;Ls (Detailed)_OLD'!L9="","",SUMIFS(#REF!,#REF!,'P&amp;Ls (Detailed)_OLD'!$E9))</f>
        <v/>
      </c>
      <c r="Z9" s="44">
        <f>IF('P&amp;Ls (Detailed)_OLD'!M9="","",SUMIFS(#REF!,#REF!,'P&amp;Ls (Detailed)_OLD'!$E9))</f>
        <v/>
      </c>
      <c r="AA9" s="44">
        <f>IF('P&amp;Ls (Detailed)_OLD'!N9="","",SUMIFS(#REF!,#REF!,'P&amp;Ls (Detailed)_OLD'!$E9))</f>
        <v/>
      </c>
      <c r="AB9" s="44">
        <f>IF('P&amp;Ls (Detailed)_OLD'!O9="","",SUMIFS(#REF!,#REF!,'P&amp;Ls (Detailed)_OLD'!$E9))</f>
        <v/>
      </c>
      <c r="AC9" s="44">
        <f>IF('P&amp;Ls (Detailed)_OLD'!P9="","",SUMIFS(#REF!,#REF!,'P&amp;Ls (Detailed)_OLD'!$E9))</f>
        <v/>
      </c>
      <c r="AD9" s="44">
        <f>IF('P&amp;Ls (Detailed)_OLD'!Q9="","",SUMIFS(#REF!,#REF!,'P&amp;Ls (Detailed)_OLD'!$E9))</f>
        <v/>
      </c>
      <c r="AE9" s="44">
        <f>IF('P&amp;Ls (Detailed)_OLD'!R9="","",SUMIFS(#REF!,#REF!,'P&amp;Ls (Detailed)_OLD'!$E9))</f>
        <v/>
      </c>
      <c r="AF9" s="44">
        <f>IF('P&amp;Ls (Detailed)_OLD'!S9="","",SUMIFS(#REF!,#REF!,'P&amp;Ls (Detailed)_OLD'!$E9))</f>
        <v/>
      </c>
      <c r="AG9" s="44">
        <f>IF('P&amp;Ls (Detailed)_OLD'!T9="","",SUMIFS(#REF!,#REF!,'P&amp;Ls (Detailed)_OLD'!$E9))</f>
        <v/>
      </c>
      <c r="AH9" s="44">
        <f>IF('P&amp;Ls (Detailed)_OLD'!U9="","",SUMIFS(#REF!,#REF!,'P&amp;Ls (Detailed)_OLD'!$E9))</f>
        <v/>
      </c>
      <c r="AI9" s="44">
        <f>IF('P&amp;Ls (Detailed)_OLD'!V9="","",SUMIFS(#REF!,#REF!,'P&amp;Ls (Detailed)_OLD'!$E9))</f>
        <v/>
      </c>
      <c r="AJ9" s="44">
        <f>IF('P&amp;Ls (Detailed)_OLD'!W9="","",SUMIFS(#REF!,#REF!,'P&amp;Ls (Detailed)_OLD'!$E9))</f>
        <v/>
      </c>
      <c r="AK9" s="44">
        <f>IF('P&amp;Ls (Detailed)_OLD'!X9="","",SUMIFS(#REF!,#REF!,'P&amp;Ls (Detailed)_OLD'!$E9))</f>
        <v/>
      </c>
      <c r="AL9" s="44">
        <f>IF('P&amp;Ls (Detailed)_OLD'!Y9="","",SUMIFS(#REF!,#REF!,'P&amp;Ls (Detailed)_OLD'!$E9))</f>
        <v/>
      </c>
      <c r="AM9" s="44">
        <f>IF('P&amp;Ls (Detailed)_OLD'!Z9="","",SUMIFS(#REF!,#REF!,'P&amp;Ls (Detailed)_OLD'!$E9))</f>
        <v/>
      </c>
      <c r="AN9" s="44">
        <f>IF('P&amp;Ls (Detailed)_OLD'!AA9="","",SUMIFS(#REF!,#REF!,'P&amp;Ls (Detailed)_OLD'!$E9))</f>
        <v/>
      </c>
      <c r="AO9" s="44">
        <f>IF('P&amp;Ls (Detailed)_OLD'!AB9="","",SUMIFS(#REF!,#REF!,'P&amp;Ls (Detailed)_OLD'!$E9))</f>
        <v/>
      </c>
      <c r="AP9" s="44">
        <f>IF('P&amp;Ls (Detailed)_OLD'!AC9="","",SUMIFS(#REF!,#REF!,'P&amp;Ls (Detailed)_OLD'!$E9))</f>
        <v/>
      </c>
      <c r="AQ9" s="44">
        <f>IF('P&amp;Ls (Detailed)_OLD'!AD9="","",SUMIFS(#REF!,#REF!,'P&amp;Ls (Detailed)_OLD'!$E9))</f>
        <v/>
      </c>
      <c r="AR9" s="44">
        <f>IF('P&amp;Ls (Detailed)_OLD'!AE9="","",SUMIFS(#REF!,#REF!,'P&amp;Ls (Detailed)_OLD'!$E9))</f>
        <v/>
      </c>
      <c r="AS9" s="44">
        <f>IF('P&amp;Ls (Detailed)_OLD'!AF9="","",SUMIFS(#REF!,#REF!,'P&amp;Ls (Detailed)_OLD'!$E9))</f>
        <v/>
      </c>
      <c r="AT9" s="44">
        <f>IF('P&amp;Ls (Detailed)_OLD'!AG9="","",SUMIFS(#REF!,#REF!,'P&amp;Ls (Detailed)_OLD'!$E9))</f>
        <v/>
      </c>
      <c r="AU9" s="44">
        <f>IF('P&amp;Ls (Detailed)_OLD'!AH9="","",SUMIFS(#REF!,#REF!,'P&amp;Ls (Detailed)_OLD'!$E9))</f>
        <v/>
      </c>
      <c r="AY9" s="299" t="n"/>
    </row>
    <row r="10">
      <c r="D10" s="400" t="inlineStr">
        <is>
          <t>Total Potential Rent</t>
        </is>
      </c>
      <c r="E10" s="44" t="inlineStr">
        <is>
          <t xml:space="preserve">        Gross Potential Rent</t>
        </is>
      </c>
      <c r="F10" s="3550">
        <f>IF(E10="","",SUMIFS(#REF!,#REF!,'P&amp;Ls (Detailed)_OLD'!$E10))</f>
        <v/>
      </c>
      <c r="G10" s="3550">
        <f>IF(F10="","",SUMIFS(#REF!,#REF!,'P&amp;Ls (Detailed)_OLD'!$E10))</f>
        <v/>
      </c>
      <c r="H10" s="3550">
        <f>IF(G10="","",SUMIFS(#REF!,#REF!,'P&amp;Ls (Detailed)_OLD'!$E10))</f>
        <v/>
      </c>
      <c r="I10" s="3550">
        <f>IF(H10="","",SUMIFS(#REF!,#REF!,'P&amp;Ls (Detailed)_OLD'!$E10))</f>
        <v/>
      </c>
      <c r="J10" s="3550">
        <f>IF(I10="","",SUMIFS(#REF!,#REF!,'P&amp;Ls (Detailed)_OLD'!$E10))</f>
        <v/>
      </c>
      <c r="K10" s="3550">
        <f>IF(J10="","",SUMIFS(#REF!,#REF!,'P&amp;Ls (Detailed)_OLD'!$E10))</f>
        <v/>
      </c>
      <c r="L10" s="3550">
        <f>IF(K10="","",SUMIFS(#REF!,#REF!,'P&amp;Ls (Detailed)_OLD'!$E10))</f>
        <v/>
      </c>
      <c r="M10" s="3550">
        <f>IF(L10="","",SUMIFS(#REF!,#REF!,'P&amp;Ls (Detailed)_OLD'!$E10))</f>
        <v/>
      </c>
      <c r="N10" s="3550">
        <f>IF(M10="","",SUMIFS(#REF!,#REF!,'P&amp;Ls (Detailed)_OLD'!$E10))</f>
        <v/>
      </c>
      <c r="O10" s="3550">
        <f>IF(N10="","",SUMIFS(#REF!,#REF!,'P&amp;Ls (Detailed)_OLD'!$E10))</f>
        <v/>
      </c>
      <c r="P10" s="3550">
        <f>IF(O10="","",SUMIFS(#REF!,#REF!,'P&amp;Ls (Detailed)_OLD'!$E10))</f>
        <v/>
      </c>
      <c r="Q10" s="3550">
        <f>IF(P10="","",SUMIFS(#REF!,#REF!,'P&amp;Ls (Detailed)_OLD'!$E10))</f>
        <v/>
      </c>
      <c r="R10" s="3550">
        <f>IF('P&amp;Ls (Detailed)_OLD'!E10="","",SUMIFS(#REF!,#REF!,'P&amp;Ls (Detailed)_OLD'!$E10))</f>
        <v/>
      </c>
      <c r="S10" s="3550">
        <f>IF('P&amp;Ls (Detailed)_OLD'!F10="","",SUMIFS(#REF!,#REF!,'P&amp;Ls (Detailed)_OLD'!$E10))</f>
        <v/>
      </c>
      <c r="T10" s="3550">
        <f>IF('P&amp;Ls (Detailed)_OLD'!G10="","",SUMIFS(#REF!,#REF!,'P&amp;Ls (Detailed)_OLD'!$E10))</f>
        <v/>
      </c>
      <c r="U10" s="3550">
        <f>IF('P&amp;Ls (Detailed)_OLD'!H10="","",SUMIFS(#REF!,#REF!,'P&amp;Ls (Detailed)_OLD'!$E10))</f>
        <v/>
      </c>
      <c r="V10" s="3550">
        <f>IF('P&amp;Ls (Detailed)_OLD'!I10="","",SUMIFS(#REF!,#REF!,'P&amp;Ls (Detailed)_OLD'!$E10))</f>
        <v/>
      </c>
      <c r="W10" s="3550">
        <f>IF('P&amp;Ls (Detailed)_OLD'!J10="","",SUMIFS(#REF!,#REF!,'P&amp;Ls (Detailed)_OLD'!$E10))</f>
        <v/>
      </c>
      <c r="X10" s="3550">
        <f>IF('P&amp;Ls (Detailed)_OLD'!K10="","",SUMIFS(#REF!,#REF!,'P&amp;Ls (Detailed)_OLD'!$E10))</f>
        <v/>
      </c>
      <c r="Y10" s="3550">
        <f>X10*1.03</f>
        <v/>
      </c>
      <c r="Z10" s="3550">
        <f>Y10*1.03</f>
        <v/>
      </c>
      <c r="AA10" s="3550">
        <f>Z10*1.03</f>
        <v/>
      </c>
      <c r="AB10" s="3550">
        <f>AA10*1.03</f>
        <v/>
      </c>
      <c r="AC10" s="3550">
        <f>AB10*1.03</f>
        <v/>
      </c>
      <c r="AD10" s="3550">
        <f>AC10*1.03</f>
        <v/>
      </c>
      <c r="AE10" s="3550">
        <f>AD10*1.03</f>
        <v/>
      </c>
      <c r="AF10" s="3550">
        <f>AE10*1.03</f>
        <v/>
      </c>
      <c r="AG10" s="3550">
        <f>AF10*1.03</f>
        <v/>
      </c>
      <c r="AH10" s="3550">
        <f>AG10*1.03</f>
        <v/>
      </c>
      <c r="AI10" s="3550">
        <f>AH10*1.03</f>
        <v/>
      </c>
      <c r="AJ10" s="3550">
        <f>AI10*1.03</f>
        <v/>
      </c>
      <c r="AK10" s="3550">
        <f>AJ10*1.03</f>
        <v/>
      </c>
      <c r="AL10" s="3550">
        <f>AK10*1.03</f>
        <v/>
      </c>
      <c r="AM10" s="3550">
        <f>AL10*1.03</f>
        <v/>
      </c>
      <c r="AN10" s="3550">
        <f>AM10*1.03</f>
        <v/>
      </c>
      <c r="AO10" s="3550">
        <f>AN10*1.03</f>
        <v/>
      </c>
      <c r="AP10" s="3550">
        <f>AO10*1.03</f>
        <v/>
      </c>
      <c r="AQ10" s="3550">
        <f>AP10*1.03</f>
        <v/>
      </c>
      <c r="AR10" s="3550">
        <f>AQ10*1.03</f>
        <v/>
      </c>
      <c r="AS10" s="3550">
        <f>AR10*1.03</f>
        <v/>
      </c>
      <c r="AT10" s="3550">
        <f>AS10*1.03</f>
        <v/>
      </c>
      <c r="AU10" s="3550">
        <f>AT10*1.03</f>
        <v/>
      </c>
      <c r="AV10" s="3551">
        <f>AW10*0.95</f>
        <v/>
      </c>
      <c r="AW10" s="3551">
        <f>IF(D10="","",SUM(F10:Q10))</f>
        <v/>
      </c>
      <c r="AX10" s="3551">
        <f>IF(E10="","",SUM(R10:AC10))</f>
        <v/>
      </c>
      <c r="AY10" s="3552">
        <f>IF($D10="","",SUM(M10:X10))</f>
        <v/>
      </c>
      <c r="AZ10" s="3551">
        <f>IF($D10="","",SUM(P10:X10)/9*12)</f>
        <v/>
      </c>
      <c r="BA10" s="3551">
        <f>IF($D10="","",SUM(S10:X10)/6*12)</f>
        <v/>
      </c>
      <c r="BB10" s="3551">
        <f>IF($D10="","",SUM(V10:X10)/3*12)</f>
        <v/>
      </c>
      <c r="BC10" s="3551">
        <f>IF($D10="","",X10*12)</f>
        <v/>
      </c>
      <c r="BI10" s="44" t="inlineStr">
        <is>
          <t>Total Potential Rent</t>
        </is>
      </c>
    </row>
    <row r="11">
      <c r="D11" s="400" t="inlineStr">
        <is>
          <t>Total Potential Rent</t>
        </is>
      </c>
      <c r="E11" s="44" t="inlineStr">
        <is>
          <t xml:space="preserve">        Gain (Loss) to Lease</t>
        </is>
      </c>
      <c r="F11" s="301">
        <f>IF(E11="","",SUMIFS(#REF!,#REF!,'P&amp;Ls (Detailed)_OLD'!$E11))</f>
        <v/>
      </c>
      <c r="G11" s="301">
        <f>IF(F11="","",SUMIFS(#REF!,#REF!,'P&amp;Ls (Detailed)_OLD'!$E11))</f>
        <v/>
      </c>
      <c r="H11" s="301">
        <f>IF(G11="","",SUMIFS(#REF!,#REF!,'P&amp;Ls (Detailed)_OLD'!$E11))</f>
        <v/>
      </c>
      <c r="I11" s="301">
        <f>IF(H11="","",SUMIFS(#REF!,#REF!,'P&amp;Ls (Detailed)_OLD'!$E11))</f>
        <v/>
      </c>
      <c r="J11" s="301">
        <f>IF(I11="","",SUMIFS(#REF!,#REF!,'P&amp;Ls (Detailed)_OLD'!$E11))</f>
        <v/>
      </c>
      <c r="K11" s="301">
        <f>IF(J11="","",SUMIFS(#REF!,#REF!,'P&amp;Ls (Detailed)_OLD'!$E11))</f>
        <v/>
      </c>
      <c r="L11" s="301">
        <f>IF(K11="","",SUMIFS(#REF!,#REF!,'P&amp;Ls (Detailed)_OLD'!$E11))</f>
        <v/>
      </c>
      <c r="M11" s="301">
        <f>IF(L11="","",SUMIFS(#REF!,#REF!,'P&amp;Ls (Detailed)_OLD'!$E11))</f>
        <v/>
      </c>
      <c r="N11" s="301">
        <f>IF(M11="","",SUMIFS(#REF!,#REF!,'P&amp;Ls (Detailed)_OLD'!$E11))</f>
        <v/>
      </c>
      <c r="O11" s="301">
        <f>IF(N11="","",SUMIFS(#REF!,#REF!,'P&amp;Ls (Detailed)_OLD'!$E11))</f>
        <v/>
      </c>
      <c r="P11" s="301">
        <f>IF(O11="","",SUMIFS(#REF!,#REF!,'P&amp;Ls (Detailed)_OLD'!$E11))</f>
        <v/>
      </c>
      <c r="Q11" s="301">
        <f>IF(P11="","",SUMIFS(#REF!,#REF!,'P&amp;Ls (Detailed)_OLD'!$E11))</f>
        <v/>
      </c>
      <c r="R11" s="301">
        <f>IF('P&amp;Ls (Detailed)_OLD'!E11="","",SUMIFS(#REF!,#REF!,'P&amp;Ls (Detailed)_OLD'!$E11))</f>
        <v/>
      </c>
      <c r="S11" s="301">
        <f>IF('P&amp;Ls (Detailed)_OLD'!F11="","",SUMIFS(#REF!,#REF!,'P&amp;Ls (Detailed)_OLD'!$E11))</f>
        <v/>
      </c>
      <c r="T11" s="301">
        <f>IF('P&amp;Ls (Detailed)_OLD'!G11="","",SUMIFS(#REF!,#REF!,'P&amp;Ls (Detailed)_OLD'!$E11))</f>
        <v/>
      </c>
      <c r="U11" s="301">
        <f>IF('P&amp;Ls (Detailed)_OLD'!H11="","",SUMIFS(#REF!,#REF!,'P&amp;Ls (Detailed)_OLD'!$E11))</f>
        <v/>
      </c>
      <c r="V11" s="301">
        <f>IF('P&amp;Ls (Detailed)_OLD'!I11="","",SUMIFS(#REF!,#REF!,'P&amp;Ls (Detailed)_OLD'!$E11))</f>
        <v/>
      </c>
      <c r="W11" s="301">
        <f>IF('P&amp;Ls (Detailed)_OLD'!J11="","",SUMIFS(#REF!,#REF!,'P&amp;Ls (Detailed)_OLD'!$E11))</f>
        <v/>
      </c>
      <c r="X11" s="301">
        <f>IF('P&amp;Ls (Detailed)_OLD'!K11="","",SUMIFS(#REF!,#REF!,'P&amp;Ls (Detailed)_OLD'!$E11))</f>
        <v/>
      </c>
      <c r="Y11" s="301">
        <f>X11*1.03</f>
        <v/>
      </c>
      <c r="Z11" s="301">
        <f>Y11*1.03</f>
        <v/>
      </c>
      <c r="AA11" s="301">
        <f>Z11*1.03</f>
        <v/>
      </c>
      <c r="AB11" s="301">
        <f>AA11*1.03</f>
        <v/>
      </c>
      <c r="AC11" s="301">
        <f>AB11*1.03</f>
        <v/>
      </c>
      <c r="AD11" s="301">
        <f>AC11*1.03</f>
        <v/>
      </c>
      <c r="AE11" s="301">
        <f>AD11*1.03</f>
        <v/>
      </c>
      <c r="AF11" s="301">
        <f>AE11*1.03</f>
        <v/>
      </c>
      <c r="AG11" s="301">
        <f>AF11*1.03</f>
        <v/>
      </c>
      <c r="AH11" s="301">
        <f>AG11*1.03</f>
        <v/>
      </c>
      <c r="AI11" s="301">
        <f>AH11*1.03</f>
        <v/>
      </c>
      <c r="AJ11" s="301">
        <f>AI11*1.03</f>
        <v/>
      </c>
      <c r="AK11" s="301">
        <f>AJ11*1.03</f>
        <v/>
      </c>
      <c r="AL11" s="301">
        <f>AK11*1.03</f>
        <v/>
      </c>
      <c r="AM11" s="301">
        <f>AL11*1.03</f>
        <v/>
      </c>
      <c r="AN11" s="301">
        <f>AM11*1.03</f>
        <v/>
      </c>
      <c r="AO11" s="301">
        <f>AN11*1.03</f>
        <v/>
      </c>
      <c r="AP11" s="301">
        <f>AO11*1.03</f>
        <v/>
      </c>
      <c r="AQ11" s="301">
        <f>AP11*1.03</f>
        <v/>
      </c>
      <c r="AR11" s="301">
        <f>AQ11*1.03</f>
        <v/>
      </c>
      <c r="AS11" s="301">
        <f>AR11*1.03</f>
        <v/>
      </c>
      <c r="AT11" s="301">
        <f>AS11*1.03</f>
        <v/>
      </c>
      <c r="AU11" s="301">
        <f>AT11*1.03</f>
        <v/>
      </c>
      <c r="AV11" s="304">
        <f>AW11*0.95</f>
        <v/>
      </c>
      <c r="AW11" s="304">
        <f>IF(D11="","",SUM(F11:Q11))</f>
        <v/>
      </c>
      <c r="AX11" s="304">
        <f>IF(E11="","",SUM(R11:AC11))</f>
        <v/>
      </c>
      <c r="AY11" s="433">
        <f>IF($D11="","",SUM(M11:X11))</f>
        <v/>
      </c>
      <c r="AZ11" s="304">
        <f>IF($D11="","",SUM(P11:X11)/9*12)</f>
        <v/>
      </c>
      <c r="BA11" s="304">
        <f>IF($D11="","",SUM(S11:X11)/6*12)</f>
        <v/>
      </c>
      <c r="BB11" s="304">
        <f>IF($D11="","",SUM(V11:X11)/3*12)</f>
        <v/>
      </c>
      <c r="BC11" s="304">
        <f>IF($D11="","",X11*12)</f>
        <v/>
      </c>
      <c r="BI11" s="44" t="inlineStr">
        <is>
          <t>Vacancy  &amp; Collection Loss</t>
        </is>
      </c>
    </row>
    <row r="12">
      <c r="D12" s="400" t="inlineStr">
        <is>
          <t>Total Potential Rent</t>
        </is>
      </c>
      <c r="E12" s="44" t="inlineStr">
        <is>
          <t xml:space="preserve">        Base/Retail  Rental Income</t>
        </is>
      </c>
      <c r="F12" s="301">
        <f>IF(E12="","",SUMIFS(#REF!,#REF!,'P&amp;Ls (Detailed)_OLD'!$E12))</f>
        <v/>
      </c>
      <c r="G12" s="301">
        <f>IF(F12="","",SUMIFS(#REF!,#REF!,'P&amp;Ls (Detailed)_OLD'!$E12))</f>
        <v/>
      </c>
      <c r="H12" s="301">
        <f>IF(G12="","",SUMIFS(#REF!,#REF!,'P&amp;Ls (Detailed)_OLD'!$E12))</f>
        <v/>
      </c>
      <c r="I12" s="301">
        <f>IF(H12="","",SUMIFS(#REF!,#REF!,'P&amp;Ls (Detailed)_OLD'!$E12))</f>
        <v/>
      </c>
      <c r="J12" s="301">
        <f>IF(I12="","",SUMIFS(#REF!,#REF!,'P&amp;Ls (Detailed)_OLD'!$E12))</f>
        <v/>
      </c>
      <c r="K12" s="301">
        <f>IF(J12="","",SUMIFS(#REF!,#REF!,'P&amp;Ls (Detailed)_OLD'!$E12))</f>
        <v/>
      </c>
      <c r="L12" s="301">
        <f>IF(K12="","",SUMIFS(#REF!,#REF!,'P&amp;Ls (Detailed)_OLD'!$E12))</f>
        <v/>
      </c>
      <c r="M12" s="301">
        <f>IF(L12="","",SUMIFS(#REF!,#REF!,'P&amp;Ls (Detailed)_OLD'!$E12))</f>
        <v/>
      </c>
      <c r="N12" s="301">
        <f>IF(M12="","",SUMIFS(#REF!,#REF!,'P&amp;Ls (Detailed)_OLD'!$E12))</f>
        <v/>
      </c>
      <c r="O12" s="301">
        <f>IF(N12="","",SUMIFS(#REF!,#REF!,'P&amp;Ls (Detailed)_OLD'!$E12))</f>
        <v/>
      </c>
      <c r="P12" s="301">
        <f>IF(O12="","",SUMIFS(#REF!,#REF!,'P&amp;Ls (Detailed)_OLD'!$E12))</f>
        <v/>
      </c>
      <c r="Q12" s="301">
        <f>IF(P12="","",SUMIFS(#REF!,#REF!,'P&amp;Ls (Detailed)_OLD'!$E12))</f>
        <v/>
      </c>
      <c r="R12" s="301">
        <f>IF('P&amp;Ls (Detailed)_OLD'!E12="","",SUMIFS(#REF!,#REF!,'P&amp;Ls (Detailed)_OLD'!$E12))</f>
        <v/>
      </c>
      <c r="S12" s="301">
        <f>IF('P&amp;Ls (Detailed)_OLD'!F12="","",SUMIFS(#REF!,#REF!,'P&amp;Ls (Detailed)_OLD'!$E12))</f>
        <v/>
      </c>
      <c r="T12" s="301">
        <f>IF('P&amp;Ls (Detailed)_OLD'!G12="","",SUMIFS(#REF!,#REF!,'P&amp;Ls (Detailed)_OLD'!$E12))</f>
        <v/>
      </c>
      <c r="U12" s="301">
        <f>IF('P&amp;Ls (Detailed)_OLD'!H12="","",SUMIFS(#REF!,#REF!,'P&amp;Ls (Detailed)_OLD'!$E12))</f>
        <v/>
      </c>
      <c r="V12" s="301">
        <f>IF('P&amp;Ls (Detailed)_OLD'!I12="","",SUMIFS(#REF!,#REF!,'P&amp;Ls (Detailed)_OLD'!$E12))</f>
        <v/>
      </c>
      <c r="W12" s="301">
        <f>IF('P&amp;Ls (Detailed)_OLD'!J12="","",SUMIFS(#REF!,#REF!,'P&amp;Ls (Detailed)_OLD'!$E12))</f>
        <v/>
      </c>
      <c r="X12" s="301">
        <f>IF('P&amp;Ls (Detailed)_OLD'!K12="","",SUMIFS(#REF!,#REF!,'P&amp;Ls (Detailed)_OLD'!$E12))</f>
        <v/>
      </c>
      <c r="Y12" s="301">
        <f>X12*1.03</f>
        <v/>
      </c>
      <c r="Z12" s="301">
        <f>Y12*1.03</f>
        <v/>
      </c>
      <c r="AA12" s="301">
        <f>Z12*1.03</f>
        <v/>
      </c>
      <c r="AB12" s="301">
        <f>AA12*1.03</f>
        <v/>
      </c>
      <c r="AC12" s="301">
        <f>AB12*1.03</f>
        <v/>
      </c>
      <c r="AD12" s="301">
        <f>AC12*1.03</f>
        <v/>
      </c>
      <c r="AE12" s="301">
        <f>AD12*1.03</f>
        <v/>
      </c>
      <c r="AF12" s="301">
        <f>AE12*1.03</f>
        <v/>
      </c>
      <c r="AG12" s="301">
        <f>AF12*1.03</f>
        <v/>
      </c>
      <c r="AH12" s="301">
        <f>AG12*1.03</f>
        <v/>
      </c>
      <c r="AI12" s="301">
        <f>AH12*1.03</f>
        <v/>
      </c>
      <c r="AJ12" s="301">
        <f>AI12*1.03</f>
        <v/>
      </c>
      <c r="AK12" s="301">
        <f>AJ12*1.03</f>
        <v/>
      </c>
      <c r="AL12" s="301">
        <f>AK12*1.03</f>
        <v/>
      </c>
      <c r="AM12" s="301">
        <f>AL12*1.03</f>
        <v/>
      </c>
      <c r="AN12" s="301">
        <f>AM12*1.03</f>
        <v/>
      </c>
      <c r="AO12" s="301">
        <f>AN12*1.03</f>
        <v/>
      </c>
      <c r="AP12" s="301">
        <f>AO12*1.03</f>
        <v/>
      </c>
      <c r="AQ12" s="301">
        <f>AP12*1.03</f>
        <v/>
      </c>
      <c r="AR12" s="301">
        <f>AQ12*1.03</f>
        <v/>
      </c>
      <c r="AS12" s="301">
        <f>AR12*1.03</f>
        <v/>
      </c>
      <c r="AT12" s="301">
        <f>AS12*1.03</f>
        <v/>
      </c>
      <c r="AU12" s="301">
        <f>AT12*1.03</f>
        <v/>
      </c>
      <c r="AV12" s="304">
        <f>AW12*0.95</f>
        <v/>
      </c>
      <c r="AW12" s="304">
        <f>IF(D12="","",SUM(F12:Q12))</f>
        <v/>
      </c>
      <c r="AX12" s="304">
        <f>IF(E12="","",SUM(R12:AC12))</f>
        <v/>
      </c>
      <c r="AY12" s="433">
        <f>IF($D12="","",SUM(M12:X12))</f>
        <v/>
      </c>
      <c r="AZ12" s="304">
        <f>IF($D12="","",SUM(P12:X12)/9*12)</f>
        <v/>
      </c>
      <c r="BA12" s="304">
        <f>IF($D12="","",SUM(S12:X12)/6*12)</f>
        <v/>
      </c>
      <c r="BB12" s="304">
        <f>IF($D12="","",SUM(V12:X12)/3*12)</f>
        <v/>
      </c>
      <c r="BC12" s="304">
        <f>IF($D12="","",X12*12)</f>
        <v/>
      </c>
      <c r="BI12" s="44" t="inlineStr">
        <is>
          <t>Concessions</t>
        </is>
      </c>
    </row>
    <row r="13">
      <c r="D13" s="400" t="inlineStr">
        <is>
          <t>Vacancy  &amp; Collection Loss</t>
        </is>
      </c>
      <c r="E13" s="44" t="inlineStr">
        <is>
          <t xml:space="preserve">        Vacancy Loss</t>
        </is>
      </c>
      <c r="F13" s="301">
        <f>IF(E13="","",SUMIFS(#REF!,#REF!,'P&amp;Ls (Detailed)_OLD'!$E13))</f>
        <v/>
      </c>
      <c r="G13" s="301">
        <f>IF(F13="","",SUMIFS(#REF!,#REF!,'P&amp;Ls (Detailed)_OLD'!$E13))</f>
        <v/>
      </c>
      <c r="H13" s="301">
        <f>IF(G13="","",SUMIFS(#REF!,#REF!,'P&amp;Ls (Detailed)_OLD'!$E13))</f>
        <v/>
      </c>
      <c r="I13" s="301">
        <f>IF(H13="","",SUMIFS(#REF!,#REF!,'P&amp;Ls (Detailed)_OLD'!$E13))</f>
        <v/>
      </c>
      <c r="J13" s="301">
        <f>IF(I13="","",SUMIFS(#REF!,#REF!,'P&amp;Ls (Detailed)_OLD'!$E13))</f>
        <v/>
      </c>
      <c r="K13" s="301">
        <f>IF(J13="","",SUMIFS(#REF!,#REF!,'P&amp;Ls (Detailed)_OLD'!$E13))</f>
        <v/>
      </c>
      <c r="L13" s="301">
        <f>IF(K13="","",SUMIFS(#REF!,#REF!,'P&amp;Ls (Detailed)_OLD'!$E13))</f>
        <v/>
      </c>
      <c r="M13" s="301">
        <f>IF(L13="","",SUMIFS(#REF!,#REF!,'P&amp;Ls (Detailed)_OLD'!$E13))</f>
        <v/>
      </c>
      <c r="N13" s="301">
        <f>IF(M13="","",SUMIFS(#REF!,#REF!,'P&amp;Ls (Detailed)_OLD'!$E13))</f>
        <v/>
      </c>
      <c r="O13" s="301">
        <f>IF(N13="","",SUMIFS(#REF!,#REF!,'P&amp;Ls (Detailed)_OLD'!$E13))</f>
        <v/>
      </c>
      <c r="P13" s="301">
        <f>IF(O13="","",SUMIFS(#REF!,#REF!,'P&amp;Ls (Detailed)_OLD'!$E13))</f>
        <v/>
      </c>
      <c r="Q13" s="301">
        <f>IF(P13="","",SUMIFS(#REF!,#REF!,'P&amp;Ls (Detailed)_OLD'!$E13))</f>
        <v/>
      </c>
      <c r="R13" s="301">
        <f>IF('P&amp;Ls (Detailed)_OLD'!E13="","",SUMIFS(#REF!,#REF!,'P&amp;Ls (Detailed)_OLD'!$E13))</f>
        <v/>
      </c>
      <c r="S13" s="301">
        <f>IF('P&amp;Ls (Detailed)_OLD'!F13="","",SUMIFS(#REF!,#REF!,'P&amp;Ls (Detailed)_OLD'!$E13))</f>
        <v/>
      </c>
      <c r="T13" s="301">
        <f>IF('P&amp;Ls (Detailed)_OLD'!G13="","",SUMIFS(#REF!,#REF!,'P&amp;Ls (Detailed)_OLD'!$E13))</f>
        <v/>
      </c>
      <c r="U13" s="301">
        <f>IF('P&amp;Ls (Detailed)_OLD'!H13="","",SUMIFS(#REF!,#REF!,'P&amp;Ls (Detailed)_OLD'!$E13))</f>
        <v/>
      </c>
      <c r="V13" s="301">
        <f>IF('P&amp;Ls (Detailed)_OLD'!I13="","",SUMIFS(#REF!,#REF!,'P&amp;Ls (Detailed)_OLD'!$E13))</f>
        <v/>
      </c>
      <c r="W13" s="301">
        <f>IF('P&amp;Ls (Detailed)_OLD'!J13="","",SUMIFS(#REF!,#REF!,'P&amp;Ls (Detailed)_OLD'!$E13))</f>
        <v/>
      </c>
      <c r="X13" s="301">
        <f>IF('P&amp;Ls (Detailed)_OLD'!K13="","",SUMIFS(#REF!,#REF!,'P&amp;Ls (Detailed)_OLD'!$E13))</f>
        <v/>
      </c>
      <c r="Y13" s="301">
        <f>X13*1.03</f>
        <v/>
      </c>
      <c r="Z13" s="301">
        <f>Y13*1.03</f>
        <v/>
      </c>
      <c r="AA13" s="301">
        <f>Z13*1.03</f>
        <v/>
      </c>
      <c r="AB13" s="301">
        <f>AA13*1.03</f>
        <v/>
      </c>
      <c r="AC13" s="301">
        <f>AB13*1.03</f>
        <v/>
      </c>
      <c r="AD13" s="301">
        <f>AC13*1.03</f>
        <v/>
      </c>
      <c r="AE13" s="301">
        <f>AD13*1.03</f>
        <v/>
      </c>
      <c r="AF13" s="301">
        <f>AE13*1.03</f>
        <v/>
      </c>
      <c r="AG13" s="301">
        <f>AF13*1.03</f>
        <v/>
      </c>
      <c r="AH13" s="301">
        <f>AG13*1.03</f>
        <v/>
      </c>
      <c r="AI13" s="301">
        <f>AH13*1.03</f>
        <v/>
      </c>
      <c r="AJ13" s="301">
        <f>AI13*1.03</f>
        <v/>
      </c>
      <c r="AK13" s="301">
        <f>AJ13*1.03</f>
        <v/>
      </c>
      <c r="AL13" s="301">
        <f>AK13*1.03</f>
        <v/>
      </c>
      <c r="AM13" s="301">
        <f>AL13*1.03</f>
        <v/>
      </c>
      <c r="AN13" s="301">
        <f>AM13*1.03</f>
        <v/>
      </c>
      <c r="AO13" s="301">
        <f>AN13*1.03</f>
        <v/>
      </c>
      <c r="AP13" s="301">
        <f>AO13*1.03</f>
        <v/>
      </c>
      <c r="AQ13" s="301">
        <f>AP13*1.03</f>
        <v/>
      </c>
      <c r="AR13" s="301">
        <f>AQ13*1.03</f>
        <v/>
      </c>
      <c r="AS13" s="301">
        <f>AR13*1.03</f>
        <v/>
      </c>
      <c r="AT13" s="301">
        <f>AS13*1.03</f>
        <v/>
      </c>
      <c r="AU13" s="301">
        <f>AT13*1.03</f>
        <v/>
      </c>
      <c r="AV13" s="304">
        <f>AW13*0.95</f>
        <v/>
      </c>
      <c r="AW13" s="304">
        <f>IF(D13="","",SUM(F13:Q13))</f>
        <v/>
      </c>
      <c r="AX13" s="304">
        <f>IF(E13="","",SUM(R13:AC13))</f>
        <v/>
      </c>
      <c r="AY13" s="433">
        <f>IF($D13="","",SUM(M13:X13))</f>
        <v/>
      </c>
      <c r="AZ13" s="304">
        <f>IF($D13="","",SUM(P13:X13)/9*12)</f>
        <v/>
      </c>
      <c r="BA13" s="304">
        <f>IF($D13="","",SUM(S13:X13)/6*12)</f>
        <v/>
      </c>
      <c r="BB13" s="304">
        <f>IF($D13="","",SUM(V13:X13)/3*12)</f>
        <v/>
      </c>
      <c r="BC13" s="304">
        <f>IF($D13="","",X13*12)</f>
        <v/>
      </c>
      <c r="BI13" s="44" t="inlineStr">
        <is>
          <t>Other Income</t>
        </is>
      </c>
    </row>
    <row r="14">
      <c r="D14" s="400" t="inlineStr">
        <is>
          <t>Concessions</t>
        </is>
      </c>
      <c r="E14" s="44" t="inlineStr">
        <is>
          <t xml:space="preserve">        Concessions</t>
        </is>
      </c>
      <c r="F14" s="301">
        <f>IF(E14="","",SUMIFS(#REF!,#REF!,'P&amp;Ls (Detailed)_OLD'!$E14))</f>
        <v/>
      </c>
      <c r="G14" s="301">
        <f>IF(F14="","",SUMIFS(#REF!,#REF!,'P&amp;Ls (Detailed)_OLD'!$E14))</f>
        <v/>
      </c>
      <c r="H14" s="301">
        <f>IF(G14="","",SUMIFS(#REF!,#REF!,'P&amp;Ls (Detailed)_OLD'!$E14))</f>
        <v/>
      </c>
      <c r="I14" s="301">
        <f>IF(H14="","",SUMIFS(#REF!,#REF!,'P&amp;Ls (Detailed)_OLD'!$E14))</f>
        <v/>
      </c>
      <c r="J14" s="301">
        <f>IF(I14="","",SUMIFS(#REF!,#REF!,'P&amp;Ls (Detailed)_OLD'!$E14))</f>
        <v/>
      </c>
      <c r="K14" s="301">
        <f>IF(J14="","",SUMIFS(#REF!,#REF!,'P&amp;Ls (Detailed)_OLD'!$E14))</f>
        <v/>
      </c>
      <c r="L14" s="301">
        <f>IF(K14="","",SUMIFS(#REF!,#REF!,'P&amp;Ls (Detailed)_OLD'!$E14))</f>
        <v/>
      </c>
      <c r="M14" s="301">
        <f>IF(L14="","",SUMIFS(#REF!,#REF!,'P&amp;Ls (Detailed)_OLD'!$E14))</f>
        <v/>
      </c>
      <c r="N14" s="301">
        <f>IF(M14="","",SUMIFS(#REF!,#REF!,'P&amp;Ls (Detailed)_OLD'!$E14))</f>
        <v/>
      </c>
      <c r="O14" s="301">
        <f>IF(N14="","",SUMIFS(#REF!,#REF!,'P&amp;Ls (Detailed)_OLD'!$E14))</f>
        <v/>
      </c>
      <c r="P14" s="301">
        <f>IF(O14="","",SUMIFS(#REF!,#REF!,'P&amp;Ls (Detailed)_OLD'!$E14))</f>
        <v/>
      </c>
      <c r="Q14" s="301">
        <f>IF(P14="","",SUMIFS(#REF!,#REF!,'P&amp;Ls (Detailed)_OLD'!$E14))</f>
        <v/>
      </c>
      <c r="R14" s="301">
        <f>IF('P&amp;Ls (Detailed)_OLD'!E14="","",SUMIFS(#REF!,#REF!,'P&amp;Ls (Detailed)_OLD'!$E14))</f>
        <v/>
      </c>
      <c r="S14" s="301">
        <f>IF('P&amp;Ls (Detailed)_OLD'!F14="","",SUMIFS(#REF!,#REF!,'P&amp;Ls (Detailed)_OLD'!$E14))</f>
        <v/>
      </c>
      <c r="T14" s="301">
        <f>IF('P&amp;Ls (Detailed)_OLD'!G14="","",SUMIFS(#REF!,#REF!,'P&amp;Ls (Detailed)_OLD'!$E14))</f>
        <v/>
      </c>
      <c r="U14" s="301">
        <f>IF('P&amp;Ls (Detailed)_OLD'!H14="","",SUMIFS(#REF!,#REF!,'P&amp;Ls (Detailed)_OLD'!$E14))</f>
        <v/>
      </c>
      <c r="V14" s="301">
        <f>IF('P&amp;Ls (Detailed)_OLD'!I14="","",SUMIFS(#REF!,#REF!,'P&amp;Ls (Detailed)_OLD'!$E14))</f>
        <v/>
      </c>
      <c r="W14" s="301">
        <f>IF('P&amp;Ls (Detailed)_OLD'!J14="","",SUMIFS(#REF!,#REF!,'P&amp;Ls (Detailed)_OLD'!$E14))</f>
        <v/>
      </c>
      <c r="X14" s="301">
        <f>IF('P&amp;Ls (Detailed)_OLD'!K14="","",SUMIFS(#REF!,#REF!,'P&amp;Ls (Detailed)_OLD'!$E14))</f>
        <v/>
      </c>
      <c r="Y14" s="301">
        <f>X14*1.03</f>
        <v/>
      </c>
      <c r="Z14" s="301">
        <f>Y14*1.03</f>
        <v/>
      </c>
      <c r="AA14" s="301">
        <f>Z14*1.03</f>
        <v/>
      </c>
      <c r="AB14" s="301">
        <f>AA14*1.03</f>
        <v/>
      </c>
      <c r="AC14" s="301">
        <f>AB14*1.03</f>
        <v/>
      </c>
      <c r="AD14" s="301">
        <f>AC14*1.03</f>
        <v/>
      </c>
      <c r="AE14" s="301">
        <f>AD14*1.03</f>
        <v/>
      </c>
      <c r="AF14" s="301">
        <f>AE14*1.03</f>
        <v/>
      </c>
      <c r="AG14" s="301">
        <f>AF14*1.03</f>
        <v/>
      </c>
      <c r="AH14" s="301">
        <f>AG14*1.03</f>
        <v/>
      </c>
      <c r="AI14" s="301">
        <f>AH14*1.03</f>
        <v/>
      </c>
      <c r="AJ14" s="301">
        <f>AI14*1.03</f>
        <v/>
      </c>
      <c r="AK14" s="301">
        <f>AJ14*1.03</f>
        <v/>
      </c>
      <c r="AL14" s="301">
        <f>AK14*1.03</f>
        <v/>
      </c>
      <c r="AM14" s="301">
        <f>AL14*1.03</f>
        <v/>
      </c>
      <c r="AN14" s="301">
        <f>AM14*1.03</f>
        <v/>
      </c>
      <c r="AO14" s="301">
        <f>AN14*1.03</f>
        <v/>
      </c>
      <c r="AP14" s="301">
        <f>AO14*1.03</f>
        <v/>
      </c>
      <c r="AQ14" s="301">
        <f>AP14*1.03</f>
        <v/>
      </c>
      <c r="AR14" s="301">
        <f>AQ14*1.03</f>
        <v/>
      </c>
      <c r="AS14" s="301">
        <f>AR14*1.03</f>
        <v/>
      </c>
      <c r="AT14" s="301">
        <f>AS14*1.03</f>
        <v/>
      </c>
      <c r="AU14" s="301">
        <f>AT14*1.03</f>
        <v/>
      </c>
      <c r="AV14" s="304">
        <f>AW14*0.95</f>
        <v/>
      </c>
      <c r="AW14" s="304">
        <f>IF(D14="","",SUM(F14:Q14))</f>
        <v/>
      </c>
      <c r="AX14" s="304">
        <f>IF(E14="","",SUM(R14:AC14))</f>
        <v/>
      </c>
      <c r="AY14" s="433">
        <f>IF($D14="","",SUM(M14:X14))</f>
        <v/>
      </c>
      <c r="AZ14" s="304">
        <f>IF($D14="","",SUM(P14:X14)/9*12)</f>
        <v/>
      </c>
      <c r="BA14" s="304">
        <f>IF($D14="","",SUM(S14:X14)/6*12)</f>
        <v/>
      </c>
      <c r="BB14" s="304">
        <f>IF($D14="","",SUM(V14:X14)/3*12)</f>
        <v/>
      </c>
      <c r="BC14" s="304">
        <f>IF($D14="","",X14*12)</f>
        <v/>
      </c>
      <c r="BI14" s="44" t="inlineStr">
        <is>
          <t>Total Potential Income</t>
        </is>
      </c>
    </row>
    <row r="15">
      <c r="D15" s="400" t="inlineStr">
        <is>
          <t>Total Potential Rent</t>
        </is>
      </c>
      <c r="E15" s="44" t="inlineStr">
        <is>
          <t xml:space="preserve">        Rent Residential</t>
        </is>
      </c>
      <c r="F15" s="301">
        <f>IF(E15="","",SUMIFS(#REF!,#REF!,'P&amp;Ls (Detailed)_OLD'!$E15))</f>
        <v/>
      </c>
      <c r="G15" s="301">
        <f>IF(F15="","",SUMIFS(#REF!,#REF!,'P&amp;Ls (Detailed)_OLD'!$E15))</f>
        <v/>
      </c>
      <c r="H15" s="301">
        <f>IF(G15="","",SUMIFS(#REF!,#REF!,'P&amp;Ls (Detailed)_OLD'!$E15))</f>
        <v/>
      </c>
      <c r="I15" s="301">
        <f>IF(H15="","",SUMIFS(#REF!,#REF!,'P&amp;Ls (Detailed)_OLD'!$E15))</f>
        <v/>
      </c>
      <c r="J15" s="301">
        <f>IF(I15="","",SUMIFS(#REF!,#REF!,'P&amp;Ls (Detailed)_OLD'!$E15))</f>
        <v/>
      </c>
      <c r="K15" s="301">
        <f>IF(J15="","",SUMIFS(#REF!,#REF!,'P&amp;Ls (Detailed)_OLD'!$E15))</f>
        <v/>
      </c>
      <c r="L15" s="301">
        <f>IF(K15="","",SUMIFS(#REF!,#REF!,'P&amp;Ls (Detailed)_OLD'!$E15))</f>
        <v/>
      </c>
      <c r="M15" s="301">
        <f>IF(L15="","",SUMIFS(#REF!,#REF!,'P&amp;Ls (Detailed)_OLD'!$E15))</f>
        <v/>
      </c>
      <c r="N15" s="301">
        <f>IF(M15="","",SUMIFS(#REF!,#REF!,'P&amp;Ls (Detailed)_OLD'!$E15))</f>
        <v/>
      </c>
      <c r="O15" s="301">
        <f>IF(N15="","",SUMIFS(#REF!,#REF!,'P&amp;Ls (Detailed)_OLD'!$E15))</f>
        <v/>
      </c>
      <c r="P15" s="301">
        <f>IF(O15="","",SUMIFS(#REF!,#REF!,'P&amp;Ls (Detailed)_OLD'!$E15))</f>
        <v/>
      </c>
      <c r="Q15" s="301">
        <f>IF(P15="","",SUMIFS(#REF!,#REF!,'P&amp;Ls (Detailed)_OLD'!$E15))</f>
        <v/>
      </c>
      <c r="R15" s="301">
        <f>IF('P&amp;Ls (Detailed)_OLD'!E15="","",SUMIFS(#REF!,#REF!,'P&amp;Ls (Detailed)_OLD'!$E15))</f>
        <v/>
      </c>
      <c r="S15" s="301">
        <f>IF('P&amp;Ls (Detailed)_OLD'!F15="","",SUMIFS(#REF!,#REF!,'P&amp;Ls (Detailed)_OLD'!$E15))</f>
        <v/>
      </c>
      <c r="T15" s="301">
        <f>IF('P&amp;Ls (Detailed)_OLD'!G15="","",SUMIFS(#REF!,#REF!,'P&amp;Ls (Detailed)_OLD'!$E15))</f>
        <v/>
      </c>
      <c r="U15" s="301">
        <f>IF('P&amp;Ls (Detailed)_OLD'!H15="","",SUMIFS(#REF!,#REF!,'P&amp;Ls (Detailed)_OLD'!$E15))</f>
        <v/>
      </c>
      <c r="V15" s="301">
        <f>IF('P&amp;Ls (Detailed)_OLD'!I15="","",SUMIFS(#REF!,#REF!,'P&amp;Ls (Detailed)_OLD'!$E15))</f>
        <v/>
      </c>
      <c r="W15" s="301">
        <f>IF('P&amp;Ls (Detailed)_OLD'!J15="","",SUMIFS(#REF!,#REF!,'P&amp;Ls (Detailed)_OLD'!$E15))</f>
        <v/>
      </c>
      <c r="X15" s="301">
        <f>IF('P&amp;Ls (Detailed)_OLD'!K15="","",SUMIFS(#REF!,#REF!,'P&amp;Ls (Detailed)_OLD'!$E15))</f>
        <v/>
      </c>
      <c r="Y15" s="301">
        <f>X15*1.03</f>
        <v/>
      </c>
      <c r="Z15" s="301">
        <f>Y15*1.03</f>
        <v/>
      </c>
      <c r="AA15" s="301">
        <f>Z15*1.03</f>
        <v/>
      </c>
      <c r="AB15" s="301">
        <f>AA15*1.03</f>
        <v/>
      </c>
      <c r="AC15" s="301">
        <f>AB15*1.03</f>
        <v/>
      </c>
      <c r="AD15" s="301">
        <f>AC15*1.03</f>
        <v/>
      </c>
      <c r="AE15" s="301">
        <f>AD15*1.03</f>
        <v/>
      </c>
      <c r="AF15" s="301">
        <f>AE15*1.03</f>
        <v/>
      </c>
      <c r="AG15" s="301">
        <f>AF15*1.03</f>
        <v/>
      </c>
      <c r="AH15" s="301">
        <f>AG15*1.03</f>
        <v/>
      </c>
      <c r="AI15" s="301">
        <f>AH15*1.03</f>
        <v/>
      </c>
      <c r="AJ15" s="301">
        <f>AI15*1.03</f>
        <v/>
      </c>
      <c r="AK15" s="301">
        <f>AJ15*1.03</f>
        <v/>
      </c>
      <c r="AL15" s="301">
        <f>AK15*1.03</f>
        <v/>
      </c>
      <c r="AM15" s="301">
        <f>AL15*1.03</f>
        <v/>
      </c>
      <c r="AN15" s="301">
        <f>AM15*1.03</f>
        <v/>
      </c>
      <c r="AO15" s="301">
        <f>AN15*1.03</f>
        <v/>
      </c>
      <c r="AP15" s="301">
        <f>AO15*1.03</f>
        <v/>
      </c>
      <c r="AQ15" s="301">
        <f>AP15*1.03</f>
        <v/>
      </c>
      <c r="AR15" s="301">
        <f>AQ15*1.03</f>
        <v/>
      </c>
      <c r="AS15" s="301">
        <f>AR15*1.03</f>
        <v/>
      </c>
      <c r="AT15" s="301">
        <f>AS15*1.03</f>
        <v/>
      </c>
      <c r="AU15" s="301">
        <f>AT15*1.03</f>
        <v/>
      </c>
      <c r="AV15" s="304">
        <f>AW15*0.95</f>
        <v/>
      </c>
      <c r="AW15" s="304">
        <f>IF(D15="","",SUM(F15:Q15))</f>
        <v/>
      </c>
      <c r="AX15" s="304">
        <f>IF(E15="","",SUM(R15:AC15))</f>
        <v/>
      </c>
      <c r="AY15" s="433">
        <f>IF($D15="","",SUM(M15:X15))</f>
        <v/>
      </c>
      <c r="AZ15" s="304">
        <f>IF($D15="","",SUM(P15:X15)/9*12)</f>
        <v/>
      </c>
      <c r="BA15" s="304">
        <f>IF($D15="","",SUM(S15:X15)/6*12)</f>
        <v/>
      </c>
      <c r="BB15" s="304">
        <f>IF($D15="","",SUM(V15:X15)/3*12)</f>
        <v/>
      </c>
      <c r="BC15" s="304">
        <f>IF($D15="","",X15*12)</f>
        <v/>
      </c>
      <c r="BI15" s="44" t="inlineStr">
        <is>
          <t>Personnel</t>
        </is>
      </c>
    </row>
    <row r="16" ht="13.9" customHeight="1" s="2885">
      <c r="D16" s="400" t="n"/>
      <c r="E16" s="300" t="inlineStr">
        <is>
          <t xml:space="preserve">    TOTAL RENTAL INCOME</t>
        </is>
      </c>
      <c r="F16" s="3553">
        <f>SUM(F10:F15)</f>
        <v/>
      </c>
      <c r="G16" s="3553">
        <f>SUM(G10:G15)</f>
        <v/>
      </c>
      <c r="H16" s="3553">
        <f>SUM(H10:H15)</f>
        <v/>
      </c>
      <c r="I16" s="3553">
        <f>SUM(I10:I15)</f>
        <v/>
      </c>
      <c r="J16" s="3553">
        <f>SUM(J10:J15)</f>
        <v/>
      </c>
      <c r="K16" s="3553">
        <f>SUM(K10:K15)</f>
        <v/>
      </c>
      <c r="L16" s="3553">
        <f>SUM(L10:L15)</f>
        <v/>
      </c>
      <c r="M16" s="3553">
        <f>SUM(M10:M15)</f>
        <v/>
      </c>
      <c r="N16" s="3553">
        <f>SUM(N10:N15)</f>
        <v/>
      </c>
      <c r="O16" s="3553">
        <f>SUM(O10:O15)</f>
        <v/>
      </c>
      <c r="P16" s="3553">
        <f>SUM(P10:P15)</f>
        <v/>
      </c>
      <c r="Q16" s="3553">
        <f>SUM(Q10:Q15)</f>
        <v/>
      </c>
      <c r="R16" s="3553">
        <f>SUM(R10:R15)</f>
        <v/>
      </c>
      <c r="S16" s="3553">
        <f>SUM(S10:S15)</f>
        <v/>
      </c>
      <c r="T16" s="3553">
        <f>SUM(T10:T15)</f>
        <v/>
      </c>
      <c r="U16" s="3553">
        <f>SUM(U10:U15)</f>
        <v/>
      </c>
      <c r="V16" s="3553">
        <f>SUM(V10:V15)</f>
        <v/>
      </c>
      <c r="W16" s="3553">
        <f>SUM(W10:W15)</f>
        <v/>
      </c>
      <c r="X16" s="3553">
        <f>SUM(X10:X15)</f>
        <v/>
      </c>
      <c r="Y16" s="3553">
        <f>SUM(Y10:Y15)</f>
        <v/>
      </c>
      <c r="Z16" s="3553">
        <f>SUM(Z10:Z15)</f>
        <v/>
      </c>
      <c r="AA16" s="3553">
        <f>SUM(AA10:AA15)</f>
        <v/>
      </c>
      <c r="AB16" s="3553">
        <f>SUM(AB10:AB15)</f>
        <v/>
      </c>
      <c r="AC16" s="3553">
        <f>SUM(AC10:AC15)</f>
        <v/>
      </c>
      <c r="AD16" s="3553">
        <f>SUM(AD10:AD15)</f>
        <v/>
      </c>
      <c r="AE16" s="3553">
        <f>SUM(AE10:AE15)</f>
        <v/>
      </c>
      <c r="AF16" s="3553">
        <f>SUM(AF10:AF15)</f>
        <v/>
      </c>
      <c r="AG16" s="3553">
        <f>SUM(AG10:AG15)</f>
        <v/>
      </c>
      <c r="AH16" s="3553">
        <f>SUM(AH10:AH15)</f>
        <v/>
      </c>
      <c r="AI16" s="3553">
        <f>SUM(AI10:AI15)</f>
        <v/>
      </c>
      <c r="AJ16" s="3553">
        <f>SUM(AJ10:AJ15)</f>
        <v/>
      </c>
      <c r="AK16" s="3553">
        <f>SUM(AK10:AK15)</f>
        <v/>
      </c>
      <c r="AL16" s="3553">
        <f>SUM(AL10:AL15)</f>
        <v/>
      </c>
      <c r="AM16" s="3553">
        <f>SUM(AM10:AM15)</f>
        <v/>
      </c>
      <c r="AN16" s="3553">
        <f>SUM(AN10:AN15)</f>
        <v/>
      </c>
      <c r="AO16" s="3553">
        <f>SUM(AO10:AO15)</f>
        <v/>
      </c>
      <c r="AP16" s="3553">
        <f>SUM(AP10:AP15)</f>
        <v/>
      </c>
      <c r="AQ16" s="3553">
        <f>SUM(AQ10:AQ15)</f>
        <v/>
      </c>
      <c r="AR16" s="3553">
        <f>SUM(AR10:AR15)</f>
        <v/>
      </c>
      <c r="AS16" s="3553">
        <f>SUM(AS10:AS15)</f>
        <v/>
      </c>
      <c r="AT16" s="3553">
        <f>SUM(AT10:AT15)</f>
        <v/>
      </c>
      <c r="AU16" s="3553">
        <f>SUM(AU10:AU15)</f>
        <v/>
      </c>
      <c r="AV16" s="3554">
        <f>SUM(AV10:AV15)</f>
        <v/>
      </c>
      <c r="AW16" s="3554">
        <f>SUM(AW10:AW15)</f>
        <v/>
      </c>
      <c r="AX16" s="3554">
        <f>SUM(AX10:AX15)</f>
        <v/>
      </c>
      <c r="AY16" s="3555">
        <f>SUM(AY10:AY15)</f>
        <v/>
      </c>
      <c r="AZ16" s="3554">
        <f>SUM(AZ10:AZ15)</f>
        <v/>
      </c>
      <c r="BA16" s="3554">
        <f>SUM(BA10:BA15)</f>
        <v/>
      </c>
      <c r="BB16" s="3554">
        <f>SUM(BB10:BB15)</f>
        <v/>
      </c>
      <c r="BC16" s="3554">
        <f>SUM(BC10:BC15)</f>
        <v/>
      </c>
      <c r="BI16" s="44" t="inlineStr">
        <is>
          <t>General R&amp;M</t>
        </is>
      </c>
    </row>
    <row r="17">
      <c r="D17" s="400" t="n"/>
      <c r="F17" s="305" t="n"/>
      <c r="G17" s="305" t="n"/>
      <c r="H17" s="305" t="n"/>
      <c r="I17" s="305" t="n"/>
      <c r="J17" s="305" t="n"/>
      <c r="K17" s="305" t="n"/>
      <c r="L17" s="305" t="n"/>
      <c r="M17" s="305" t="n"/>
      <c r="N17" s="305" t="n"/>
      <c r="O17" s="305" t="n"/>
      <c r="P17" s="305" t="n"/>
      <c r="Q17" s="305" t="n"/>
      <c r="R17" s="305" t="n"/>
      <c r="S17" s="305" t="n"/>
      <c r="T17" s="305" t="n"/>
      <c r="U17" s="305" t="n"/>
      <c r="V17" s="305" t="n"/>
      <c r="W17" s="305" t="n"/>
      <c r="X17" s="305" t="n"/>
      <c r="Y17" s="305" t="n"/>
      <c r="Z17" s="305" t="n"/>
      <c r="AA17" s="305" t="n"/>
      <c r="AB17" s="305" t="n"/>
      <c r="AC17" s="305" t="n"/>
      <c r="AD17" s="305" t="n"/>
      <c r="AE17" s="305" t="n"/>
      <c r="AF17" s="305" t="n"/>
      <c r="AG17" s="305" t="n"/>
      <c r="AH17" s="305" t="n"/>
      <c r="AI17" s="305" t="n"/>
      <c r="AJ17" s="305" t="n"/>
      <c r="AK17" s="305" t="n"/>
      <c r="AL17" s="305" t="n"/>
      <c r="AM17" s="305" t="n"/>
      <c r="AN17" s="305" t="n"/>
      <c r="AO17" s="305" t="n"/>
      <c r="AP17" s="305" t="n"/>
      <c r="AQ17" s="305" t="n"/>
      <c r="AR17" s="305" t="n"/>
      <c r="AS17" s="305" t="n"/>
      <c r="AT17" s="305" t="n"/>
      <c r="AU17" s="305" t="n"/>
      <c r="AV17" s="304">
        <f>IF(C17="","",SUM(E17:P17))</f>
        <v/>
      </c>
      <c r="AW17" s="304">
        <f>IF(D17="","",SUM(F17:Q17))</f>
        <v/>
      </c>
      <c r="AX17" s="304">
        <f>IF(E17="","",SUM(R17:AC17))</f>
        <v/>
      </c>
      <c r="AY17" s="433">
        <f>IF($D17="","",SUM(M17:X17))</f>
        <v/>
      </c>
      <c r="AZ17" s="304">
        <f>IF($D17="","",SUM(P17:X17)/9*12)</f>
        <v/>
      </c>
      <c r="BA17" s="304">
        <f>IF($D17="","",SUM(S17:X17)/6*12)</f>
        <v/>
      </c>
      <c r="BB17" s="304">
        <f>IF($D17="","",SUM(V17:X17)/3*12)</f>
        <v/>
      </c>
      <c r="BC17" s="304">
        <f>IF($D17="","",X17*12)</f>
        <v/>
      </c>
      <c r="BI17" s="44" t="inlineStr">
        <is>
          <t>Contract Services</t>
        </is>
      </c>
    </row>
    <row r="18" ht="13.9" customHeight="1" s="2885">
      <c r="D18" s="400" t="n"/>
      <c r="E18" s="300" t="inlineStr">
        <is>
          <t xml:space="preserve">    ADJUSTMENTS</t>
        </is>
      </c>
      <c r="F18" s="301" t="n"/>
      <c r="G18" s="301" t="n"/>
      <c r="H18" s="301" t="n"/>
      <c r="I18" s="301" t="n"/>
      <c r="J18" s="301" t="n"/>
      <c r="K18" s="301" t="n"/>
      <c r="L18" s="301" t="n"/>
      <c r="M18" s="301" t="n"/>
      <c r="N18" s="301" t="n"/>
      <c r="O18" s="301" t="n"/>
      <c r="P18" s="301" t="n"/>
      <c r="Q18" s="301" t="n"/>
      <c r="R18" s="301">
        <f>IF('P&amp;Ls (Detailed)_OLD'!E18="","",SUMIFS(#REF!,#REF!,'P&amp;Ls (Detailed)_OLD'!$E18))</f>
        <v/>
      </c>
      <c r="S18" s="301">
        <f>IF('P&amp;Ls (Detailed)_OLD'!F18="","",SUMIFS(#REF!,#REF!,'P&amp;Ls (Detailed)_OLD'!$E18))</f>
        <v/>
      </c>
      <c r="T18" s="301">
        <f>IF('P&amp;Ls (Detailed)_OLD'!G18="","",SUMIFS(#REF!,#REF!,'P&amp;Ls (Detailed)_OLD'!$E18))</f>
        <v/>
      </c>
      <c r="U18" s="301">
        <f>IF('P&amp;Ls (Detailed)_OLD'!H18="","",SUMIFS(#REF!,#REF!,'P&amp;Ls (Detailed)_OLD'!$E18))</f>
        <v/>
      </c>
      <c r="V18" s="301">
        <f>IF('P&amp;Ls (Detailed)_OLD'!I18="","",SUMIFS(#REF!,#REF!,'P&amp;Ls (Detailed)_OLD'!$E18))</f>
        <v/>
      </c>
      <c r="W18" s="301">
        <f>IF('P&amp;Ls (Detailed)_OLD'!J18="","",SUMIFS(#REF!,#REF!,'P&amp;Ls (Detailed)_OLD'!$E18))</f>
        <v/>
      </c>
      <c r="X18" s="301">
        <f>IF('P&amp;Ls (Detailed)_OLD'!K18="","",SUMIFS(#REF!,#REF!,'P&amp;Ls (Detailed)_OLD'!$E18))</f>
        <v/>
      </c>
      <c r="Y18" s="301">
        <f>IF('P&amp;Ls (Detailed)_OLD'!L18="","",SUMIFS(#REF!,#REF!,'P&amp;Ls (Detailed)_OLD'!$E18))</f>
        <v/>
      </c>
      <c r="Z18" s="301">
        <f>IF('P&amp;Ls (Detailed)_OLD'!M18="","",SUMIFS(#REF!,#REF!,'P&amp;Ls (Detailed)_OLD'!$E18))</f>
        <v/>
      </c>
      <c r="AA18" s="301">
        <f>IF('P&amp;Ls (Detailed)_OLD'!N18="","",SUMIFS(#REF!,#REF!,'P&amp;Ls (Detailed)_OLD'!$E18))</f>
        <v/>
      </c>
      <c r="AB18" s="301">
        <f>IF('P&amp;Ls (Detailed)_OLD'!O18="","",SUMIFS(#REF!,#REF!,'P&amp;Ls (Detailed)_OLD'!$E18))</f>
        <v/>
      </c>
      <c r="AC18" s="301">
        <f>IF('P&amp;Ls (Detailed)_OLD'!P18="","",SUMIFS(#REF!,#REF!,'P&amp;Ls (Detailed)_OLD'!$E18))</f>
        <v/>
      </c>
      <c r="AD18" s="301">
        <f>IF('P&amp;Ls (Detailed)_OLD'!Q18="","",SUMIFS(#REF!,#REF!,'P&amp;Ls (Detailed)_OLD'!$E18))</f>
        <v/>
      </c>
      <c r="AE18" s="301">
        <f>IF('P&amp;Ls (Detailed)_OLD'!R18="","",SUMIFS(#REF!,#REF!,'P&amp;Ls (Detailed)_OLD'!$E18))</f>
        <v/>
      </c>
      <c r="AF18" s="301">
        <f>IF('P&amp;Ls (Detailed)_OLD'!S18="","",SUMIFS(#REF!,#REF!,'P&amp;Ls (Detailed)_OLD'!$E18))</f>
        <v/>
      </c>
      <c r="AG18" s="301">
        <f>IF('P&amp;Ls (Detailed)_OLD'!T18="","",SUMIFS(#REF!,#REF!,'P&amp;Ls (Detailed)_OLD'!$E18))</f>
        <v/>
      </c>
      <c r="AH18" s="301">
        <f>IF('P&amp;Ls (Detailed)_OLD'!U18="","",SUMIFS(#REF!,#REF!,'P&amp;Ls (Detailed)_OLD'!$E18))</f>
        <v/>
      </c>
      <c r="AI18" s="301">
        <f>IF('P&amp;Ls (Detailed)_OLD'!V18="","",SUMIFS(#REF!,#REF!,'P&amp;Ls (Detailed)_OLD'!$E18))</f>
        <v/>
      </c>
      <c r="AJ18" s="301">
        <f>IF('P&amp;Ls (Detailed)_OLD'!W18="","",SUMIFS(#REF!,#REF!,'P&amp;Ls (Detailed)_OLD'!$E18))</f>
        <v/>
      </c>
      <c r="AK18" s="301">
        <f>IF('P&amp;Ls (Detailed)_OLD'!X18="","",SUMIFS(#REF!,#REF!,'P&amp;Ls (Detailed)_OLD'!$E18))</f>
        <v/>
      </c>
      <c r="AL18" s="301">
        <f>IF('P&amp;Ls (Detailed)_OLD'!Y18="","",SUMIFS(#REF!,#REF!,'P&amp;Ls (Detailed)_OLD'!$E18))</f>
        <v/>
      </c>
      <c r="AM18" s="301">
        <f>IF('P&amp;Ls (Detailed)_OLD'!Z18="","",SUMIFS(#REF!,#REF!,'P&amp;Ls (Detailed)_OLD'!$E18))</f>
        <v/>
      </c>
      <c r="AN18" s="301">
        <f>IF('P&amp;Ls (Detailed)_OLD'!AA18="","",SUMIFS(#REF!,#REF!,'P&amp;Ls (Detailed)_OLD'!$E18))</f>
        <v/>
      </c>
      <c r="AO18" s="301">
        <f>IF('P&amp;Ls (Detailed)_OLD'!AB18="","",SUMIFS(#REF!,#REF!,'P&amp;Ls (Detailed)_OLD'!$E18))</f>
        <v/>
      </c>
      <c r="AP18" s="301">
        <f>IF('P&amp;Ls (Detailed)_OLD'!AC18="","",SUMIFS(#REF!,#REF!,'P&amp;Ls (Detailed)_OLD'!$E18))</f>
        <v/>
      </c>
      <c r="AQ18" s="301">
        <f>IF('P&amp;Ls (Detailed)_OLD'!AD18="","",SUMIFS(#REF!,#REF!,'P&amp;Ls (Detailed)_OLD'!$E18))</f>
        <v/>
      </c>
      <c r="AR18" s="301">
        <f>IF('P&amp;Ls (Detailed)_OLD'!AE18="","",SUMIFS(#REF!,#REF!,'P&amp;Ls (Detailed)_OLD'!$E18))</f>
        <v/>
      </c>
      <c r="AS18" s="301">
        <f>IF('P&amp;Ls (Detailed)_OLD'!AF18="","",SUMIFS(#REF!,#REF!,'P&amp;Ls (Detailed)_OLD'!$E18))</f>
        <v/>
      </c>
      <c r="AT18" s="301">
        <f>IF('P&amp;Ls (Detailed)_OLD'!AG18="","",SUMIFS(#REF!,#REF!,'P&amp;Ls (Detailed)_OLD'!$E18))</f>
        <v/>
      </c>
      <c r="AU18" s="301">
        <f>IF('P&amp;Ls (Detailed)_OLD'!AH18="","",SUMIFS(#REF!,#REF!,'P&amp;Ls (Detailed)_OLD'!$E18))</f>
        <v/>
      </c>
      <c r="AV18" s="304">
        <f>IF(C18="","",SUM(E18:P18))</f>
        <v/>
      </c>
      <c r="AW18" s="304">
        <f>IF(D18="","",SUM(F18:Q18))</f>
        <v/>
      </c>
      <c r="AX18" s="304" t="n"/>
      <c r="AY18" s="433">
        <f>IF($D18="","",SUM(M18:X18))</f>
        <v/>
      </c>
      <c r="AZ18" s="304">
        <f>IF($D18="","",SUM(P18:X18)/9*12)</f>
        <v/>
      </c>
      <c r="BA18" s="304">
        <f>IF($D18="","",SUM(S18:X18)/6*12)</f>
        <v/>
      </c>
      <c r="BB18" s="304">
        <f>IF($D18="","",SUM(V18:X18)/3*12)</f>
        <v/>
      </c>
      <c r="BC18" s="304">
        <f>IF($D18="","",X18*12)</f>
        <v/>
      </c>
      <c r="BI18" s="44" t="inlineStr">
        <is>
          <t>Turn Costs</t>
        </is>
      </c>
    </row>
    <row r="19">
      <c r="D19" s="400" t="inlineStr">
        <is>
          <t>Total Potential Rent</t>
        </is>
      </c>
      <c r="E19" s="44" t="inlineStr">
        <is>
          <t xml:space="preserve">        Bad Debt</t>
        </is>
      </c>
      <c r="F19" s="3550">
        <f>IF(E19="","",SUMIFS(#REF!,#REF!,'P&amp;Ls (Detailed)_OLD'!$E19))</f>
        <v/>
      </c>
      <c r="G19" s="3550">
        <f>IF(F19="","",SUMIFS(#REF!,#REF!,'P&amp;Ls (Detailed)_OLD'!$E19))</f>
        <v/>
      </c>
      <c r="H19" s="3550">
        <f>IF(G19="","",SUMIFS(#REF!,#REF!,'P&amp;Ls (Detailed)_OLD'!$E19))</f>
        <v/>
      </c>
      <c r="I19" s="3550">
        <f>IF(H19="","",SUMIFS(#REF!,#REF!,'P&amp;Ls (Detailed)_OLD'!$E19))</f>
        <v/>
      </c>
      <c r="J19" s="3550">
        <f>IF(I19="","",SUMIFS(#REF!,#REF!,'P&amp;Ls (Detailed)_OLD'!$E19))</f>
        <v/>
      </c>
      <c r="K19" s="3550">
        <f>IF(J19="","",SUMIFS(#REF!,#REF!,'P&amp;Ls (Detailed)_OLD'!$E19))</f>
        <v/>
      </c>
      <c r="L19" s="3550">
        <f>IF(K19="","",SUMIFS(#REF!,#REF!,'P&amp;Ls (Detailed)_OLD'!$E19))</f>
        <v/>
      </c>
      <c r="M19" s="3550">
        <f>IF(L19="","",SUMIFS(#REF!,#REF!,'P&amp;Ls (Detailed)_OLD'!$E19))</f>
        <v/>
      </c>
      <c r="N19" s="3550">
        <f>IF(M19="","",SUMIFS(#REF!,#REF!,'P&amp;Ls (Detailed)_OLD'!$E19))</f>
        <v/>
      </c>
      <c r="O19" s="3550">
        <f>IF(N19="","",SUMIFS(#REF!,#REF!,'P&amp;Ls (Detailed)_OLD'!$E19))</f>
        <v/>
      </c>
      <c r="P19" s="3550">
        <f>IF(O19="","",SUMIFS(#REF!,#REF!,'P&amp;Ls (Detailed)_OLD'!$E19))</f>
        <v/>
      </c>
      <c r="Q19" s="3550">
        <f>IF(P19="","",SUMIFS(#REF!,#REF!,'P&amp;Ls (Detailed)_OLD'!$E19))</f>
        <v/>
      </c>
      <c r="R19" s="3550">
        <f>IF('P&amp;Ls (Detailed)_OLD'!E19="","",SUMIFS(#REF!,#REF!,'P&amp;Ls (Detailed)_OLD'!$E19))</f>
        <v/>
      </c>
      <c r="S19" s="3550">
        <f>IF('P&amp;Ls (Detailed)_OLD'!F19="","",SUMIFS(#REF!,#REF!,'P&amp;Ls (Detailed)_OLD'!$E19))</f>
        <v/>
      </c>
      <c r="T19" s="3550">
        <f>IF('P&amp;Ls (Detailed)_OLD'!G19="","",SUMIFS(#REF!,#REF!,'P&amp;Ls (Detailed)_OLD'!$E19))</f>
        <v/>
      </c>
      <c r="U19" s="3550">
        <f>IF('P&amp;Ls (Detailed)_OLD'!H19="","",SUMIFS(#REF!,#REF!,'P&amp;Ls (Detailed)_OLD'!$E19))</f>
        <v/>
      </c>
      <c r="V19" s="3550">
        <f>IF('P&amp;Ls (Detailed)_OLD'!I19="","",SUMIFS(#REF!,#REF!,'P&amp;Ls (Detailed)_OLD'!$E19))</f>
        <v/>
      </c>
      <c r="W19" s="3550">
        <f>IF('P&amp;Ls (Detailed)_OLD'!J19="","",SUMIFS(#REF!,#REF!,'P&amp;Ls (Detailed)_OLD'!$E19))</f>
        <v/>
      </c>
      <c r="X19" s="3550">
        <f>IF('P&amp;Ls (Detailed)_OLD'!K19="","",SUMIFS(#REF!,#REF!,'P&amp;Ls (Detailed)_OLD'!$E19))</f>
        <v/>
      </c>
      <c r="Y19" s="3550">
        <f>X19*1.03</f>
        <v/>
      </c>
      <c r="Z19" s="3550">
        <f>Y19*1.03</f>
        <v/>
      </c>
      <c r="AA19" s="3550">
        <f>Z19*1.03</f>
        <v/>
      </c>
      <c r="AB19" s="3550">
        <f>AA19*1.03</f>
        <v/>
      </c>
      <c r="AC19" s="3550">
        <f>AB19*1.03</f>
        <v/>
      </c>
      <c r="AD19" s="3550">
        <f>AC19*1.03</f>
        <v/>
      </c>
      <c r="AE19" s="3550">
        <f>AD19*1.03</f>
        <v/>
      </c>
      <c r="AF19" s="3550">
        <f>AE19*1.03</f>
        <v/>
      </c>
      <c r="AG19" s="3550">
        <f>AF19*1.03</f>
        <v/>
      </c>
      <c r="AH19" s="3550">
        <f>AG19*1.03</f>
        <v/>
      </c>
      <c r="AI19" s="3550">
        <f>AH19*1.03</f>
        <v/>
      </c>
      <c r="AJ19" s="3550">
        <f>AI19*1.03</f>
        <v/>
      </c>
      <c r="AK19" s="3550">
        <f>AJ19*1.03</f>
        <v/>
      </c>
      <c r="AL19" s="3550">
        <f>AK19*1.03</f>
        <v/>
      </c>
      <c r="AM19" s="3550">
        <f>AL19*1.03</f>
        <v/>
      </c>
      <c r="AN19" s="3550">
        <f>AM19*1.03</f>
        <v/>
      </c>
      <c r="AO19" s="3550">
        <f>AN19*1.03</f>
        <v/>
      </c>
      <c r="AP19" s="3550">
        <f>AO19*1.03</f>
        <v/>
      </c>
      <c r="AQ19" s="3550">
        <f>AP19*1.03</f>
        <v/>
      </c>
      <c r="AR19" s="3550">
        <f>AQ19*1.03</f>
        <v/>
      </c>
      <c r="AS19" s="3550">
        <f>AR19*1.03</f>
        <v/>
      </c>
      <c r="AT19" s="3550">
        <f>AS19*1.03</f>
        <v/>
      </c>
      <c r="AU19" s="3550">
        <f>AT19*1.03</f>
        <v/>
      </c>
      <c r="AV19" s="3551">
        <f>AW19*0.95</f>
        <v/>
      </c>
      <c r="AW19" s="3551">
        <f>IF(D19="","",SUM(F19:Q19))</f>
        <v/>
      </c>
      <c r="AX19" s="3551">
        <f>IF(E19="","",SUM(R19:AC19))</f>
        <v/>
      </c>
      <c r="AY19" s="3552">
        <f>IF($D19="","",SUM(M19:X19))</f>
        <v/>
      </c>
      <c r="AZ19" s="3551">
        <f>IF($D19="","",SUM(P19:X19)/9*12)</f>
        <v/>
      </c>
      <c r="BA19" s="3551">
        <f>IF($D19="","",SUM(S19:X19)/6*12)</f>
        <v/>
      </c>
      <c r="BB19" s="3551">
        <f>IF($D19="","",SUM(V19:X19)/3*12)</f>
        <v/>
      </c>
      <c r="BC19" s="3551">
        <f>IF($D19="","",X19*12)</f>
        <v/>
      </c>
      <c r="BI19" s="44" t="inlineStr">
        <is>
          <t>Electric</t>
        </is>
      </c>
    </row>
    <row r="20">
      <c r="D20" s="400" t="inlineStr">
        <is>
          <t>Total Potential Rent</t>
        </is>
      </c>
      <c r="E20" s="44" t="inlineStr">
        <is>
          <t xml:space="preserve">        Bad Debt Recovery</t>
        </is>
      </c>
      <c r="F20" s="301">
        <f>IF(E20="","",SUMIFS(#REF!,#REF!,'P&amp;Ls (Detailed)_OLD'!$E20))</f>
        <v/>
      </c>
      <c r="G20" s="301">
        <f>IF(F20="","",SUMIFS(#REF!,#REF!,'P&amp;Ls (Detailed)_OLD'!$E20))</f>
        <v/>
      </c>
      <c r="H20" s="301">
        <f>IF(G20="","",SUMIFS(#REF!,#REF!,'P&amp;Ls (Detailed)_OLD'!$E20))</f>
        <v/>
      </c>
      <c r="I20" s="301">
        <f>IF(H20="","",SUMIFS(#REF!,#REF!,'P&amp;Ls (Detailed)_OLD'!$E20))</f>
        <v/>
      </c>
      <c r="J20" s="301">
        <f>IF(I20="","",SUMIFS(#REF!,#REF!,'P&amp;Ls (Detailed)_OLD'!$E20))</f>
        <v/>
      </c>
      <c r="K20" s="301">
        <f>IF(J20="","",SUMIFS(#REF!,#REF!,'P&amp;Ls (Detailed)_OLD'!$E20))</f>
        <v/>
      </c>
      <c r="L20" s="301">
        <f>IF(K20="","",SUMIFS(#REF!,#REF!,'P&amp;Ls (Detailed)_OLD'!$E20))</f>
        <v/>
      </c>
      <c r="M20" s="301">
        <f>IF(L20="","",SUMIFS(#REF!,#REF!,'P&amp;Ls (Detailed)_OLD'!$E20))</f>
        <v/>
      </c>
      <c r="N20" s="301">
        <f>IF(M20="","",SUMIFS(#REF!,#REF!,'P&amp;Ls (Detailed)_OLD'!$E20))</f>
        <v/>
      </c>
      <c r="O20" s="301">
        <f>IF(N20="","",SUMIFS(#REF!,#REF!,'P&amp;Ls (Detailed)_OLD'!$E20))</f>
        <v/>
      </c>
      <c r="P20" s="301">
        <f>IF(O20="","",SUMIFS(#REF!,#REF!,'P&amp;Ls (Detailed)_OLD'!$E20))</f>
        <v/>
      </c>
      <c r="Q20" s="301">
        <f>IF(P20="","",SUMIFS(#REF!,#REF!,'P&amp;Ls (Detailed)_OLD'!$E20))</f>
        <v/>
      </c>
      <c r="R20" s="301">
        <f>IF('P&amp;Ls (Detailed)_OLD'!E20="","",SUMIFS(#REF!,#REF!,'P&amp;Ls (Detailed)_OLD'!$E20))</f>
        <v/>
      </c>
      <c r="S20" s="301">
        <f>IF('P&amp;Ls (Detailed)_OLD'!F20="","",SUMIFS(#REF!,#REF!,'P&amp;Ls (Detailed)_OLD'!$E20))</f>
        <v/>
      </c>
      <c r="T20" s="301">
        <f>IF('P&amp;Ls (Detailed)_OLD'!G20="","",SUMIFS(#REF!,#REF!,'P&amp;Ls (Detailed)_OLD'!$E20))</f>
        <v/>
      </c>
      <c r="U20" s="301">
        <f>IF('P&amp;Ls (Detailed)_OLD'!H20="","",SUMIFS(#REF!,#REF!,'P&amp;Ls (Detailed)_OLD'!$E20))</f>
        <v/>
      </c>
      <c r="V20" s="301">
        <f>IF('P&amp;Ls (Detailed)_OLD'!I20="","",SUMIFS(#REF!,#REF!,'P&amp;Ls (Detailed)_OLD'!$E20))</f>
        <v/>
      </c>
      <c r="W20" s="301">
        <f>IF('P&amp;Ls (Detailed)_OLD'!J20="","",SUMIFS(#REF!,#REF!,'P&amp;Ls (Detailed)_OLD'!$E20))</f>
        <v/>
      </c>
      <c r="X20" s="301">
        <f>IF('P&amp;Ls (Detailed)_OLD'!K20="","",SUMIFS(#REF!,#REF!,'P&amp;Ls (Detailed)_OLD'!$E20))</f>
        <v/>
      </c>
      <c r="Y20" s="301">
        <f>X20*1.03</f>
        <v/>
      </c>
      <c r="Z20" s="301">
        <f>Y20*1.03</f>
        <v/>
      </c>
      <c r="AA20" s="301">
        <f>Z20*1.03</f>
        <v/>
      </c>
      <c r="AB20" s="301">
        <f>AA20*1.03</f>
        <v/>
      </c>
      <c r="AC20" s="301">
        <f>AB20*1.03</f>
        <v/>
      </c>
      <c r="AD20" s="301">
        <f>AC20*1.03</f>
        <v/>
      </c>
      <c r="AE20" s="301">
        <f>AD20*1.03</f>
        <v/>
      </c>
      <c r="AF20" s="301">
        <f>AE20*1.03</f>
        <v/>
      </c>
      <c r="AG20" s="301">
        <f>AF20*1.03</f>
        <v/>
      </c>
      <c r="AH20" s="301">
        <f>AG20*1.03</f>
        <v/>
      </c>
      <c r="AI20" s="301">
        <f>AH20*1.03</f>
        <v/>
      </c>
      <c r="AJ20" s="301">
        <f>AI20*1.03</f>
        <v/>
      </c>
      <c r="AK20" s="301">
        <f>AJ20*1.03</f>
        <v/>
      </c>
      <c r="AL20" s="301">
        <f>AK20*1.03</f>
        <v/>
      </c>
      <c r="AM20" s="301">
        <f>AL20*1.03</f>
        <v/>
      </c>
      <c r="AN20" s="301">
        <f>AM20*1.03</f>
        <v/>
      </c>
      <c r="AO20" s="301">
        <f>AN20*1.03</f>
        <v/>
      </c>
      <c r="AP20" s="301">
        <f>AO20*1.03</f>
        <v/>
      </c>
      <c r="AQ20" s="301">
        <f>AP20*1.03</f>
        <v/>
      </c>
      <c r="AR20" s="301">
        <f>AQ20*1.03</f>
        <v/>
      </c>
      <c r="AS20" s="301">
        <f>AR20*1.03</f>
        <v/>
      </c>
      <c r="AT20" s="301">
        <f>AS20*1.03</f>
        <v/>
      </c>
      <c r="AU20" s="301">
        <f>AT20*1.03</f>
        <v/>
      </c>
      <c r="AV20" s="304">
        <f>AW20*0.95</f>
        <v/>
      </c>
      <c r="AW20" s="304">
        <f>IF(D20="","",SUM(F20:Q20))</f>
        <v/>
      </c>
      <c r="AX20" s="304">
        <f>IF(E20="","",SUM(R20:AC20))</f>
        <v/>
      </c>
      <c r="AY20" s="433">
        <f>IF($D20="","",SUM(M20:X20))</f>
        <v/>
      </c>
      <c r="AZ20" s="304">
        <f>IF($D20="","",SUM(P20:X20)/9*12)</f>
        <v/>
      </c>
      <c r="BA20" s="304">
        <f>IF($D20="","",SUM(S20:X20)/6*12)</f>
        <v/>
      </c>
      <c r="BB20" s="304">
        <f>IF($D20="","",SUM(V20:X20)/3*12)</f>
        <v/>
      </c>
      <c r="BC20" s="304">
        <f>IF($D20="","",X20*12)</f>
        <v/>
      </c>
      <c r="BI20" s="44" t="inlineStr">
        <is>
          <t>Gas</t>
        </is>
      </c>
    </row>
    <row r="21">
      <c r="D21" s="400" t="inlineStr">
        <is>
          <t>Total Potential Rent</t>
        </is>
      </c>
      <c r="E21" s="44" t="inlineStr">
        <is>
          <t xml:space="preserve">        Prepaid (Delinquent) Rent</t>
        </is>
      </c>
      <c r="F21" s="301">
        <f>IF(E21="","",SUMIFS(#REF!,#REF!,'P&amp;Ls (Detailed)_OLD'!$E21))</f>
        <v/>
      </c>
      <c r="G21" s="301">
        <f>IF(F21="","",SUMIFS(#REF!,#REF!,'P&amp;Ls (Detailed)_OLD'!$E21))</f>
        <v/>
      </c>
      <c r="H21" s="301">
        <f>IF(G21="","",SUMIFS(#REF!,#REF!,'P&amp;Ls (Detailed)_OLD'!$E21))</f>
        <v/>
      </c>
      <c r="I21" s="301">
        <f>IF(H21="","",SUMIFS(#REF!,#REF!,'P&amp;Ls (Detailed)_OLD'!$E21))</f>
        <v/>
      </c>
      <c r="J21" s="301">
        <f>IF(I21="","",SUMIFS(#REF!,#REF!,'P&amp;Ls (Detailed)_OLD'!$E21))</f>
        <v/>
      </c>
      <c r="K21" s="301">
        <f>IF(J21="","",SUMIFS(#REF!,#REF!,'P&amp;Ls (Detailed)_OLD'!$E21))</f>
        <v/>
      </c>
      <c r="L21" s="301">
        <f>IF(K21="","",SUMIFS(#REF!,#REF!,'P&amp;Ls (Detailed)_OLD'!$E21))</f>
        <v/>
      </c>
      <c r="M21" s="301">
        <f>IF(L21="","",SUMIFS(#REF!,#REF!,'P&amp;Ls (Detailed)_OLD'!$E21))</f>
        <v/>
      </c>
      <c r="N21" s="301">
        <f>IF(M21="","",SUMIFS(#REF!,#REF!,'P&amp;Ls (Detailed)_OLD'!$E21))</f>
        <v/>
      </c>
      <c r="O21" s="301">
        <f>IF(N21="","",SUMIFS(#REF!,#REF!,'P&amp;Ls (Detailed)_OLD'!$E21))</f>
        <v/>
      </c>
      <c r="P21" s="301">
        <f>IF(O21="","",SUMIFS(#REF!,#REF!,'P&amp;Ls (Detailed)_OLD'!$E21))</f>
        <v/>
      </c>
      <c r="Q21" s="301">
        <f>IF(P21="","",SUMIFS(#REF!,#REF!,'P&amp;Ls (Detailed)_OLD'!$E21))</f>
        <v/>
      </c>
      <c r="R21" s="301">
        <f>IF('P&amp;Ls (Detailed)_OLD'!E21="","",SUMIFS(#REF!,#REF!,'P&amp;Ls (Detailed)_OLD'!$E21))</f>
        <v/>
      </c>
      <c r="S21" s="301">
        <f>IF('P&amp;Ls (Detailed)_OLD'!F21="","",SUMIFS(#REF!,#REF!,'P&amp;Ls (Detailed)_OLD'!$E21))</f>
        <v/>
      </c>
      <c r="T21" s="301">
        <f>IF('P&amp;Ls (Detailed)_OLD'!G21="","",SUMIFS(#REF!,#REF!,'P&amp;Ls (Detailed)_OLD'!$E21))</f>
        <v/>
      </c>
      <c r="U21" s="301">
        <f>IF('P&amp;Ls (Detailed)_OLD'!H21="","",SUMIFS(#REF!,#REF!,'P&amp;Ls (Detailed)_OLD'!$E21))</f>
        <v/>
      </c>
      <c r="V21" s="301">
        <f>IF('P&amp;Ls (Detailed)_OLD'!I21="","",SUMIFS(#REF!,#REF!,'P&amp;Ls (Detailed)_OLD'!$E21))</f>
        <v/>
      </c>
      <c r="W21" s="301">
        <f>IF('P&amp;Ls (Detailed)_OLD'!J21="","",SUMIFS(#REF!,#REF!,'P&amp;Ls (Detailed)_OLD'!$E21))</f>
        <v/>
      </c>
      <c r="X21" s="301">
        <f>IF('P&amp;Ls (Detailed)_OLD'!K21="","",SUMIFS(#REF!,#REF!,'P&amp;Ls (Detailed)_OLD'!$E21))</f>
        <v/>
      </c>
      <c r="Y21" s="301">
        <f>X21*1.03</f>
        <v/>
      </c>
      <c r="Z21" s="301">
        <f>Y21*1.03</f>
        <v/>
      </c>
      <c r="AA21" s="301">
        <f>Z21*1.03</f>
        <v/>
      </c>
      <c r="AB21" s="301">
        <f>AA21*1.03</f>
        <v/>
      </c>
      <c r="AC21" s="301">
        <f>AB21*1.03</f>
        <v/>
      </c>
      <c r="AD21" s="301">
        <f>AC21*1.03</f>
        <v/>
      </c>
      <c r="AE21" s="301">
        <f>AD21*1.03</f>
        <v/>
      </c>
      <c r="AF21" s="301">
        <f>AE21*1.03</f>
        <v/>
      </c>
      <c r="AG21" s="301">
        <f>AF21*1.03</f>
        <v/>
      </c>
      <c r="AH21" s="301">
        <f>AG21*1.03</f>
        <v/>
      </c>
      <c r="AI21" s="301">
        <f>AH21*1.03</f>
        <v/>
      </c>
      <c r="AJ21" s="301">
        <f>AI21*1.03</f>
        <v/>
      </c>
      <c r="AK21" s="301">
        <f>AJ21*1.03</f>
        <v/>
      </c>
      <c r="AL21" s="301">
        <f>AK21*1.03</f>
        <v/>
      </c>
      <c r="AM21" s="301">
        <f>AL21*1.03</f>
        <v/>
      </c>
      <c r="AN21" s="301">
        <f>AM21*1.03</f>
        <v/>
      </c>
      <c r="AO21" s="301">
        <f>AN21*1.03</f>
        <v/>
      </c>
      <c r="AP21" s="301">
        <f>AO21*1.03</f>
        <v/>
      </c>
      <c r="AQ21" s="301">
        <f>AP21*1.03</f>
        <v/>
      </c>
      <c r="AR21" s="301">
        <f>AQ21*1.03</f>
        <v/>
      </c>
      <c r="AS21" s="301">
        <f>AR21*1.03</f>
        <v/>
      </c>
      <c r="AT21" s="301">
        <f>AS21*1.03</f>
        <v/>
      </c>
      <c r="AU21" s="301">
        <f>AT21*1.03</f>
        <v/>
      </c>
      <c r="AV21" s="304">
        <f>AW21*0.95</f>
        <v/>
      </c>
      <c r="AW21" s="304">
        <f>IF(D21="","",SUM(F21:Q21))</f>
        <v/>
      </c>
      <c r="AX21" s="304">
        <f>IF(E21="","",SUM(R21:AC21))</f>
        <v/>
      </c>
      <c r="AY21" s="433">
        <f>IF($D21="","",SUM(M21:X21))</f>
        <v/>
      </c>
      <c r="AZ21" s="304">
        <f>IF($D21="","",SUM(P21:X21)/9*12)</f>
        <v/>
      </c>
      <c r="BA21" s="304">
        <f>IF($D21="","",SUM(S21:X21)/6*12)</f>
        <v/>
      </c>
      <c r="BB21" s="304">
        <f>IF($D21="","",SUM(V21:X21)/3*12)</f>
        <v/>
      </c>
      <c r="BC21" s="304">
        <f>IF($D21="","",X21*12)</f>
        <v/>
      </c>
      <c r="BI21" s="44" t="inlineStr">
        <is>
          <t>Water/Sewer</t>
        </is>
      </c>
    </row>
    <row r="22">
      <c r="D22" s="400" t="inlineStr">
        <is>
          <t>Total Potential Rent</t>
        </is>
      </c>
      <c r="E22" s="44" t="inlineStr">
        <is>
          <t xml:space="preserve">        Security Deposits Adjustment</t>
        </is>
      </c>
      <c r="F22" s="301">
        <f>IF(E22="","",SUMIFS(#REF!,#REF!,'P&amp;Ls (Detailed)_OLD'!$E22))</f>
        <v/>
      </c>
      <c r="G22" s="301">
        <f>IF(F22="","",SUMIFS(#REF!,#REF!,'P&amp;Ls (Detailed)_OLD'!$E22))</f>
        <v/>
      </c>
      <c r="H22" s="301">
        <f>IF(G22="","",SUMIFS(#REF!,#REF!,'P&amp;Ls (Detailed)_OLD'!$E22))</f>
        <v/>
      </c>
      <c r="I22" s="301">
        <f>IF(H22="","",SUMIFS(#REF!,#REF!,'P&amp;Ls (Detailed)_OLD'!$E22))</f>
        <v/>
      </c>
      <c r="J22" s="301">
        <f>IF(I22="","",SUMIFS(#REF!,#REF!,'P&amp;Ls (Detailed)_OLD'!$E22))</f>
        <v/>
      </c>
      <c r="K22" s="301">
        <f>IF(J22="","",SUMIFS(#REF!,#REF!,'P&amp;Ls (Detailed)_OLD'!$E22))</f>
        <v/>
      </c>
      <c r="L22" s="301">
        <f>IF(K22="","",SUMIFS(#REF!,#REF!,'P&amp;Ls (Detailed)_OLD'!$E22))</f>
        <v/>
      </c>
      <c r="M22" s="301">
        <f>IF(L22="","",SUMIFS(#REF!,#REF!,'P&amp;Ls (Detailed)_OLD'!$E22))</f>
        <v/>
      </c>
      <c r="N22" s="301">
        <f>IF(M22="","",SUMIFS(#REF!,#REF!,'P&amp;Ls (Detailed)_OLD'!$E22))</f>
        <v/>
      </c>
      <c r="O22" s="301">
        <f>IF(N22="","",SUMIFS(#REF!,#REF!,'P&amp;Ls (Detailed)_OLD'!$E22))</f>
        <v/>
      </c>
      <c r="P22" s="301">
        <f>IF(O22="","",SUMIFS(#REF!,#REF!,'P&amp;Ls (Detailed)_OLD'!$E22))</f>
        <v/>
      </c>
      <c r="Q22" s="301">
        <f>IF(P22="","",SUMIFS(#REF!,#REF!,'P&amp;Ls (Detailed)_OLD'!$E22))</f>
        <v/>
      </c>
      <c r="R22" s="301">
        <f>IF('P&amp;Ls (Detailed)_OLD'!E22="","",SUMIFS(#REF!,#REF!,'P&amp;Ls (Detailed)_OLD'!$E22))</f>
        <v/>
      </c>
      <c r="S22" s="301">
        <f>IF('P&amp;Ls (Detailed)_OLD'!F22="","",SUMIFS(#REF!,#REF!,'P&amp;Ls (Detailed)_OLD'!$E22))</f>
        <v/>
      </c>
      <c r="T22" s="301">
        <f>IF('P&amp;Ls (Detailed)_OLD'!G22="","",SUMIFS(#REF!,#REF!,'P&amp;Ls (Detailed)_OLD'!$E22))</f>
        <v/>
      </c>
      <c r="U22" s="301">
        <f>IF('P&amp;Ls (Detailed)_OLD'!H22="","",SUMIFS(#REF!,#REF!,'P&amp;Ls (Detailed)_OLD'!$E22))</f>
        <v/>
      </c>
      <c r="V22" s="301">
        <f>IF('P&amp;Ls (Detailed)_OLD'!I22="","",SUMIFS(#REF!,#REF!,'P&amp;Ls (Detailed)_OLD'!$E22))</f>
        <v/>
      </c>
      <c r="W22" s="301">
        <f>IF('P&amp;Ls (Detailed)_OLD'!J22="","",SUMIFS(#REF!,#REF!,'P&amp;Ls (Detailed)_OLD'!$E22))</f>
        <v/>
      </c>
      <c r="X22" s="301">
        <f>IF('P&amp;Ls (Detailed)_OLD'!K22="","",SUMIFS(#REF!,#REF!,'P&amp;Ls (Detailed)_OLD'!$E22))</f>
        <v/>
      </c>
      <c r="Y22" s="301">
        <f>X22*1.03</f>
        <v/>
      </c>
      <c r="Z22" s="301">
        <f>Y22*1.03</f>
        <v/>
      </c>
      <c r="AA22" s="301">
        <f>Z22*1.03</f>
        <v/>
      </c>
      <c r="AB22" s="301">
        <f>AA22*1.03</f>
        <v/>
      </c>
      <c r="AC22" s="301">
        <f>AB22*1.03</f>
        <v/>
      </c>
      <c r="AD22" s="301">
        <f>AC22*1.03</f>
        <v/>
      </c>
      <c r="AE22" s="301">
        <f>AD22*1.03</f>
        <v/>
      </c>
      <c r="AF22" s="301">
        <f>AE22*1.03</f>
        <v/>
      </c>
      <c r="AG22" s="301">
        <f>AF22*1.03</f>
        <v/>
      </c>
      <c r="AH22" s="301">
        <f>AG22*1.03</f>
        <v/>
      </c>
      <c r="AI22" s="301">
        <f>AH22*1.03</f>
        <v/>
      </c>
      <c r="AJ22" s="301">
        <f>AI22*1.03</f>
        <v/>
      </c>
      <c r="AK22" s="301">
        <f>AJ22*1.03</f>
        <v/>
      </c>
      <c r="AL22" s="301">
        <f>AK22*1.03</f>
        <v/>
      </c>
      <c r="AM22" s="301">
        <f>AL22*1.03</f>
        <v/>
      </c>
      <c r="AN22" s="301">
        <f>AM22*1.03</f>
        <v/>
      </c>
      <c r="AO22" s="301">
        <f>AN22*1.03</f>
        <v/>
      </c>
      <c r="AP22" s="301">
        <f>AO22*1.03</f>
        <v/>
      </c>
      <c r="AQ22" s="301">
        <f>AP22*1.03</f>
        <v/>
      </c>
      <c r="AR22" s="301">
        <f>AQ22*1.03</f>
        <v/>
      </c>
      <c r="AS22" s="301">
        <f>AR22*1.03</f>
        <v/>
      </c>
      <c r="AT22" s="301">
        <f>AS22*1.03</f>
        <v/>
      </c>
      <c r="AU22" s="301">
        <f>AT22*1.03</f>
        <v/>
      </c>
      <c r="AV22" s="304">
        <f>AW22*0.95</f>
        <v/>
      </c>
      <c r="AW22" s="304">
        <f>IF(D22="","",SUM(F22:Q22))</f>
        <v/>
      </c>
      <c r="AX22" s="304">
        <f>IF(E22="","",SUM(R22:AC22))</f>
        <v/>
      </c>
      <c r="AY22" s="433">
        <f>IF($D22="","",SUM(M22:X22))</f>
        <v/>
      </c>
      <c r="AZ22" s="304">
        <f>IF($D22="","",SUM(P22:X22)/9*12)</f>
        <v/>
      </c>
      <c r="BA22" s="304">
        <f>IF($D22="","",SUM(S22:X22)/6*12)</f>
        <v/>
      </c>
      <c r="BB22" s="304">
        <f>IF($D22="","",SUM(V22:X22)/3*12)</f>
        <v/>
      </c>
      <c r="BC22" s="304">
        <f>IF($D22="","",X22*12)</f>
        <v/>
      </c>
      <c r="BI22" s="44" t="inlineStr">
        <is>
          <t>Mgmt &amp; Leasing</t>
        </is>
      </c>
    </row>
    <row r="23" ht="13.9" customHeight="1" s="2885">
      <c r="D23" s="400" t="n"/>
      <c r="E23" s="300" t="inlineStr">
        <is>
          <t xml:space="preserve">    TOTAL ADJUSTMENTS</t>
        </is>
      </c>
      <c r="F23" s="3553">
        <f>SUM(F19:F22)</f>
        <v/>
      </c>
      <c r="G23" s="3553">
        <f>SUM(G19:G22)</f>
        <v/>
      </c>
      <c r="H23" s="3553">
        <f>SUM(H19:H22)</f>
        <v/>
      </c>
      <c r="I23" s="3553">
        <f>SUM(I19:I22)</f>
        <v/>
      </c>
      <c r="J23" s="3553">
        <f>SUM(J19:J22)</f>
        <v/>
      </c>
      <c r="K23" s="3553">
        <f>SUM(K19:K22)</f>
        <v/>
      </c>
      <c r="L23" s="3553">
        <f>SUM(L19:L22)</f>
        <v/>
      </c>
      <c r="M23" s="3553">
        <f>SUM(M19:M22)</f>
        <v/>
      </c>
      <c r="N23" s="3553">
        <f>SUM(N19:N22)</f>
        <v/>
      </c>
      <c r="O23" s="3553">
        <f>SUM(O19:O22)</f>
        <v/>
      </c>
      <c r="P23" s="3553">
        <f>SUM(P19:P22)</f>
        <v/>
      </c>
      <c r="Q23" s="3553">
        <f>SUM(Q19:Q22)</f>
        <v/>
      </c>
      <c r="R23" s="3553">
        <f>SUM(R19:R22)</f>
        <v/>
      </c>
      <c r="S23" s="3553">
        <f>SUM(S19:S22)</f>
        <v/>
      </c>
      <c r="T23" s="3553">
        <f>SUM(T19:T22)</f>
        <v/>
      </c>
      <c r="U23" s="3553">
        <f>SUM(U19:U22)</f>
        <v/>
      </c>
      <c r="V23" s="3553">
        <f>SUM(V19:V22)</f>
        <v/>
      </c>
      <c r="W23" s="3553">
        <f>SUM(W19:W22)</f>
        <v/>
      </c>
      <c r="X23" s="3553">
        <f>SUM(X19:X22)</f>
        <v/>
      </c>
      <c r="Y23" s="3553">
        <f>SUM(Y19:Y22)</f>
        <v/>
      </c>
      <c r="Z23" s="3553">
        <f>SUM(Z19:Z22)</f>
        <v/>
      </c>
      <c r="AA23" s="3553">
        <f>SUM(AA19:AA22)</f>
        <v/>
      </c>
      <c r="AB23" s="3553">
        <f>SUM(AB19:AB22)</f>
        <v/>
      </c>
      <c r="AC23" s="3553">
        <f>SUM(AC19:AC22)</f>
        <v/>
      </c>
      <c r="AD23" s="3553">
        <f>SUM(AD19:AD22)</f>
        <v/>
      </c>
      <c r="AE23" s="3553">
        <f>SUM(AE19:AE22)</f>
        <v/>
      </c>
      <c r="AF23" s="3553">
        <f>SUM(AF19:AF22)</f>
        <v/>
      </c>
      <c r="AG23" s="3553">
        <f>SUM(AG19:AG22)</f>
        <v/>
      </c>
      <c r="AH23" s="3553">
        <f>SUM(AH19:AH22)</f>
        <v/>
      </c>
      <c r="AI23" s="3553">
        <f>SUM(AI19:AI22)</f>
        <v/>
      </c>
      <c r="AJ23" s="3553">
        <f>SUM(AJ19:AJ22)</f>
        <v/>
      </c>
      <c r="AK23" s="3553">
        <f>SUM(AK19:AK22)</f>
        <v/>
      </c>
      <c r="AL23" s="3553">
        <f>SUM(AL19:AL22)</f>
        <v/>
      </c>
      <c r="AM23" s="3553">
        <f>SUM(AM19:AM22)</f>
        <v/>
      </c>
      <c r="AN23" s="3553">
        <f>SUM(AN19:AN22)</f>
        <v/>
      </c>
      <c r="AO23" s="3553">
        <f>SUM(AO19:AO22)</f>
        <v/>
      </c>
      <c r="AP23" s="3553">
        <f>SUM(AP19:AP22)</f>
        <v/>
      </c>
      <c r="AQ23" s="3553">
        <f>SUM(AQ19:AQ22)</f>
        <v/>
      </c>
      <c r="AR23" s="3553">
        <f>SUM(AR19:AR22)</f>
        <v/>
      </c>
      <c r="AS23" s="3553">
        <f>SUM(AS19:AS22)</f>
        <v/>
      </c>
      <c r="AT23" s="3553">
        <f>SUM(AT19:AT22)</f>
        <v/>
      </c>
      <c r="AU23" s="3553">
        <f>SUM(AU19:AU22)</f>
        <v/>
      </c>
      <c r="AV23" s="3554">
        <f>SUM(AV19:AV22)</f>
        <v/>
      </c>
      <c r="AW23" s="3554">
        <f>SUM(AW19:AW22)</f>
        <v/>
      </c>
      <c r="AX23" s="3554">
        <f>SUM(AX19:AX22)</f>
        <v/>
      </c>
      <c r="AY23" s="3555">
        <f>SUM(AY19:AY22)</f>
        <v/>
      </c>
      <c r="AZ23" s="3554">
        <f>SUM(AZ19:AZ22)</f>
        <v/>
      </c>
      <c r="BA23" s="3554">
        <f>SUM(BA19:BA22)</f>
        <v/>
      </c>
      <c r="BB23" s="3554">
        <f>SUM(BB19:BB22)</f>
        <v/>
      </c>
      <c r="BC23" s="3554">
        <f>SUM(BC19:BC22)</f>
        <v/>
      </c>
      <c r="BI23" s="44" t="inlineStr">
        <is>
          <t>Admin/Prof/Marketing</t>
        </is>
      </c>
    </row>
    <row r="24">
      <c r="D24" s="400" t="n"/>
      <c r="F24" s="305" t="n"/>
      <c r="G24" s="305" t="n"/>
      <c r="H24" s="305" t="n"/>
      <c r="I24" s="305" t="n"/>
      <c r="J24" s="305" t="n"/>
      <c r="K24" s="305" t="n"/>
      <c r="L24" s="305" t="n"/>
      <c r="M24" s="305" t="n"/>
      <c r="N24" s="305" t="n"/>
      <c r="O24" s="305" t="n"/>
      <c r="P24" s="305" t="n"/>
      <c r="Q24" s="305" t="n"/>
      <c r="R24" s="305" t="n"/>
      <c r="S24" s="305" t="n"/>
      <c r="T24" s="305" t="n"/>
      <c r="U24" s="305" t="n"/>
      <c r="V24" s="305" t="n"/>
      <c r="W24" s="305" t="n"/>
      <c r="X24" s="305" t="n"/>
      <c r="Y24" s="305" t="n"/>
      <c r="Z24" s="305" t="n"/>
      <c r="AA24" s="305" t="n"/>
      <c r="AB24" s="305" t="n"/>
      <c r="AC24" s="305" t="n"/>
      <c r="AD24" s="305" t="n"/>
      <c r="AE24" s="305" t="n"/>
      <c r="AF24" s="305" t="n"/>
      <c r="AG24" s="305" t="n"/>
      <c r="AH24" s="305" t="n"/>
      <c r="AI24" s="305" t="n"/>
      <c r="AJ24" s="305" t="n"/>
      <c r="AK24" s="305" t="n"/>
      <c r="AL24" s="305" t="n"/>
      <c r="AM24" s="305" t="n"/>
      <c r="AN24" s="305" t="n"/>
      <c r="AO24" s="305" t="n"/>
      <c r="AP24" s="305" t="n"/>
      <c r="AQ24" s="305" t="n"/>
      <c r="AR24" s="305" t="n"/>
      <c r="AS24" s="305" t="n"/>
      <c r="AT24" s="305" t="n"/>
      <c r="AU24" s="305" t="n"/>
      <c r="AV24" s="304">
        <f>IF(C24="","",SUM(E24:P24))</f>
        <v/>
      </c>
      <c r="AW24" s="304">
        <f>IF(D24="","",SUM(F24:Q24))</f>
        <v/>
      </c>
      <c r="AX24" s="304">
        <f>IF(E24="","",SUM(R24:AC24))</f>
        <v/>
      </c>
      <c r="AY24" s="433">
        <f>IF($D24="","",SUM(M24:X24))</f>
        <v/>
      </c>
      <c r="AZ24" s="304">
        <f>IF($D24="","",SUM(P24:X24)/9*12)</f>
        <v/>
      </c>
      <c r="BA24" s="304">
        <f>IF($D24="","",SUM(S24:X24)/6*12)</f>
        <v/>
      </c>
      <c r="BB24" s="304">
        <f>IF($D24="","",SUM(V24:X24)/3*12)</f>
        <v/>
      </c>
      <c r="BC24" s="304">
        <f>IF($D24="","",X24*12)</f>
        <v/>
      </c>
      <c r="BI24" s="44" t="inlineStr">
        <is>
          <t>Taxes</t>
        </is>
      </c>
    </row>
    <row r="25" ht="13.9" customHeight="1" s="2885">
      <c r="D25" s="400" t="n"/>
      <c r="E25" s="300" t="inlineStr">
        <is>
          <t xml:space="preserve">    OTHER INCOME</t>
        </is>
      </c>
      <c r="F25" s="301" t="n"/>
      <c r="G25" s="301" t="n"/>
      <c r="H25" s="301" t="n"/>
      <c r="I25" s="301" t="n"/>
      <c r="J25" s="301" t="n"/>
      <c r="K25" s="301" t="n"/>
      <c r="L25" s="301" t="n"/>
      <c r="M25" s="301" t="n"/>
      <c r="N25" s="301" t="n"/>
      <c r="O25" s="301" t="n"/>
      <c r="P25" s="301" t="n"/>
      <c r="Q25" s="301" t="n"/>
      <c r="R25" s="301">
        <f>IF('P&amp;Ls (Detailed)_OLD'!E25="","",SUMIFS(#REF!,#REF!,'P&amp;Ls (Detailed)_OLD'!$E25))</f>
        <v/>
      </c>
      <c r="S25" s="301">
        <f>IF('P&amp;Ls (Detailed)_OLD'!F25="","",SUMIFS(#REF!,#REF!,'P&amp;Ls (Detailed)_OLD'!$E25))</f>
        <v/>
      </c>
      <c r="T25" s="301">
        <f>IF('P&amp;Ls (Detailed)_OLD'!G25="","",SUMIFS(#REF!,#REF!,'P&amp;Ls (Detailed)_OLD'!$E25))</f>
        <v/>
      </c>
      <c r="U25" s="301">
        <f>IF('P&amp;Ls (Detailed)_OLD'!H25="","",SUMIFS(#REF!,#REF!,'P&amp;Ls (Detailed)_OLD'!$E25))</f>
        <v/>
      </c>
      <c r="V25" s="301">
        <f>IF('P&amp;Ls (Detailed)_OLD'!I25="","",SUMIFS(#REF!,#REF!,'P&amp;Ls (Detailed)_OLD'!$E25))</f>
        <v/>
      </c>
      <c r="W25" s="301">
        <f>IF('P&amp;Ls (Detailed)_OLD'!J25="","",SUMIFS(#REF!,#REF!,'P&amp;Ls (Detailed)_OLD'!$E25))</f>
        <v/>
      </c>
      <c r="X25" s="301">
        <f>IF('P&amp;Ls (Detailed)_OLD'!K25="","",SUMIFS(#REF!,#REF!,'P&amp;Ls (Detailed)_OLD'!$E25))</f>
        <v/>
      </c>
      <c r="Y25" s="301">
        <f>IF('P&amp;Ls (Detailed)_OLD'!L25="","",SUMIFS(#REF!,#REF!,'P&amp;Ls (Detailed)_OLD'!$E25))</f>
        <v/>
      </c>
      <c r="Z25" s="301">
        <f>IF('P&amp;Ls (Detailed)_OLD'!M25="","",SUMIFS(#REF!,#REF!,'P&amp;Ls (Detailed)_OLD'!$E25))</f>
        <v/>
      </c>
      <c r="AA25" s="301">
        <f>IF('P&amp;Ls (Detailed)_OLD'!N25="","",SUMIFS(#REF!,#REF!,'P&amp;Ls (Detailed)_OLD'!$E25))</f>
        <v/>
      </c>
      <c r="AB25" s="301">
        <f>IF('P&amp;Ls (Detailed)_OLD'!O25="","",SUMIFS(#REF!,#REF!,'P&amp;Ls (Detailed)_OLD'!$E25))</f>
        <v/>
      </c>
      <c r="AC25" s="301">
        <f>IF('P&amp;Ls (Detailed)_OLD'!P25="","",SUMIFS(#REF!,#REF!,'P&amp;Ls (Detailed)_OLD'!$E25))</f>
        <v/>
      </c>
      <c r="AD25" s="301">
        <f>IF('P&amp;Ls (Detailed)_OLD'!Q25="","",SUMIFS(#REF!,#REF!,'P&amp;Ls (Detailed)_OLD'!$E25))</f>
        <v/>
      </c>
      <c r="AE25" s="301">
        <f>IF('P&amp;Ls (Detailed)_OLD'!R25="","",SUMIFS(#REF!,#REF!,'P&amp;Ls (Detailed)_OLD'!$E25))</f>
        <v/>
      </c>
      <c r="AF25" s="301">
        <f>IF('P&amp;Ls (Detailed)_OLD'!S25="","",SUMIFS(#REF!,#REF!,'P&amp;Ls (Detailed)_OLD'!$E25))</f>
        <v/>
      </c>
      <c r="AG25" s="301">
        <f>IF('P&amp;Ls (Detailed)_OLD'!T25="","",SUMIFS(#REF!,#REF!,'P&amp;Ls (Detailed)_OLD'!$E25))</f>
        <v/>
      </c>
      <c r="AH25" s="301">
        <f>IF('P&amp;Ls (Detailed)_OLD'!U25="","",SUMIFS(#REF!,#REF!,'P&amp;Ls (Detailed)_OLD'!$E25))</f>
        <v/>
      </c>
      <c r="AI25" s="301">
        <f>IF('P&amp;Ls (Detailed)_OLD'!V25="","",SUMIFS(#REF!,#REF!,'P&amp;Ls (Detailed)_OLD'!$E25))</f>
        <v/>
      </c>
      <c r="AJ25" s="301">
        <f>IF('P&amp;Ls (Detailed)_OLD'!W25="","",SUMIFS(#REF!,#REF!,'P&amp;Ls (Detailed)_OLD'!$E25))</f>
        <v/>
      </c>
      <c r="AK25" s="301">
        <f>IF('P&amp;Ls (Detailed)_OLD'!X25="","",SUMIFS(#REF!,#REF!,'P&amp;Ls (Detailed)_OLD'!$E25))</f>
        <v/>
      </c>
      <c r="AL25" s="301">
        <f>IF('P&amp;Ls (Detailed)_OLD'!Y25="","",SUMIFS(#REF!,#REF!,'P&amp;Ls (Detailed)_OLD'!$E25))</f>
        <v/>
      </c>
      <c r="AM25" s="301">
        <f>IF('P&amp;Ls (Detailed)_OLD'!Z25="","",SUMIFS(#REF!,#REF!,'P&amp;Ls (Detailed)_OLD'!$E25))</f>
        <v/>
      </c>
      <c r="AN25" s="301">
        <f>IF('P&amp;Ls (Detailed)_OLD'!AA25="","",SUMIFS(#REF!,#REF!,'P&amp;Ls (Detailed)_OLD'!$E25))</f>
        <v/>
      </c>
      <c r="AO25" s="301">
        <f>IF('P&amp;Ls (Detailed)_OLD'!AB25="","",SUMIFS(#REF!,#REF!,'P&amp;Ls (Detailed)_OLD'!$E25))</f>
        <v/>
      </c>
      <c r="AP25" s="301">
        <f>IF('P&amp;Ls (Detailed)_OLD'!AC25="","",SUMIFS(#REF!,#REF!,'P&amp;Ls (Detailed)_OLD'!$E25))</f>
        <v/>
      </c>
      <c r="AQ25" s="301">
        <f>IF('P&amp;Ls (Detailed)_OLD'!AD25="","",SUMIFS(#REF!,#REF!,'P&amp;Ls (Detailed)_OLD'!$E25))</f>
        <v/>
      </c>
      <c r="AR25" s="301">
        <f>IF('P&amp;Ls (Detailed)_OLD'!AE25="","",SUMIFS(#REF!,#REF!,'P&amp;Ls (Detailed)_OLD'!$E25))</f>
        <v/>
      </c>
      <c r="AS25" s="301">
        <f>IF('P&amp;Ls (Detailed)_OLD'!AF25="","",SUMIFS(#REF!,#REF!,'P&amp;Ls (Detailed)_OLD'!$E25))</f>
        <v/>
      </c>
      <c r="AT25" s="301">
        <f>IF('P&amp;Ls (Detailed)_OLD'!AG25="","",SUMIFS(#REF!,#REF!,'P&amp;Ls (Detailed)_OLD'!$E25))</f>
        <v/>
      </c>
      <c r="AU25" s="301">
        <f>IF('P&amp;Ls (Detailed)_OLD'!AH25="","",SUMIFS(#REF!,#REF!,'P&amp;Ls (Detailed)_OLD'!$E25))</f>
        <v/>
      </c>
      <c r="AV25" s="304">
        <f>IF(C25="","",SUM(E25:P25))</f>
        <v/>
      </c>
      <c r="AW25" s="304">
        <f>IF(D25="","",SUM(F25:Q25))</f>
        <v/>
      </c>
      <c r="AX25" s="304" t="n"/>
      <c r="AY25" s="433">
        <f>IF($D25="","",SUM(M25:X25))</f>
        <v/>
      </c>
      <c r="AZ25" s="304">
        <f>IF($D25="","",SUM(P25:X25)/9*12)</f>
        <v/>
      </c>
      <c r="BA25" s="304">
        <f>IF($D25="","",SUM(S25:X25)/6*12)</f>
        <v/>
      </c>
      <c r="BB25" s="304">
        <f>IF($D25="","",SUM(V25:X25)/3*12)</f>
        <v/>
      </c>
      <c r="BC25" s="304">
        <f>IF($D25="","",X25*12)</f>
        <v/>
      </c>
      <c r="BI25" s="44" t="inlineStr">
        <is>
          <t>Insurance</t>
        </is>
      </c>
    </row>
    <row r="26" ht="14.25" customHeight="1" s="2885">
      <c r="D26" s="400" t="inlineStr">
        <is>
          <t>Other Income</t>
        </is>
      </c>
      <c r="E26" s="44" t="inlineStr">
        <is>
          <t xml:space="preserve">        Administrative Fee</t>
        </is>
      </c>
      <c r="F26" s="3550">
        <f>IF($E26="","",SUMIFS(#REF!,#REF!,'P&amp;Ls (Detailed)_OLD'!$E26))</f>
        <v/>
      </c>
      <c r="G26" s="3550">
        <f>IF($E26="","",SUMIFS(#REF!,#REF!,'P&amp;Ls (Detailed)_OLD'!$E26))</f>
        <v/>
      </c>
      <c r="H26" s="3550">
        <f>IF($E26="","",SUMIFS(#REF!,#REF!,'P&amp;Ls (Detailed)_OLD'!$E26))</f>
        <v/>
      </c>
      <c r="I26" s="3550">
        <f>IF($E26="","",SUMIFS(#REF!,#REF!,'P&amp;Ls (Detailed)_OLD'!$E26))</f>
        <v/>
      </c>
      <c r="J26" s="3550">
        <f>IF($E26="","",SUMIFS(#REF!,#REF!,'P&amp;Ls (Detailed)_OLD'!$E26))</f>
        <v/>
      </c>
      <c r="K26" s="3550">
        <f>IF($E26="","",SUMIFS(#REF!,#REF!,'P&amp;Ls (Detailed)_OLD'!$E26))</f>
        <v/>
      </c>
      <c r="L26" s="3550">
        <f>IF($E26="","",SUMIFS(#REF!,#REF!,'P&amp;Ls (Detailed)_OLD'!$E26))</f>
        <v/>
      </c>
      <c r="M26" s="3550">
        <f>IF($E26="","",SUMIFS(#REF!,#REF!,'P&amp;Ls (Detailed)_OLD'!$E26))</f>
        <v/>
      </c>
      <c r="N26" s="3550">
        <f>IF($E26="","",SUMIFS(#REF!,#REF!,'P&amp;Ls (Detailed)_OLD'!$E26))</f>
        <v/>
      </c>
      <c r="O26" s="3550">
        <f>IF($E26="","",SUMIFS(#REF!,#REF!,'P&amp;Ls (Detailed)_OLD'!$E26))</f>
        <v/>
      </c>
      <c r="P26" s="3550">
        <f>IF($E26="","",SUMIFS(#REF!,#REF!,'P&amp;Ls (Detailed)_OLD'!$E26))</f>
        <v/>
      </c>
      <c r="Q26" s="3550">
        <f>IF($E26="","",SUMIFS(#REF!,#REF!,'P&amp;Ls (Detailed)_OLD'!$E26))</f>
        <v/>
      </c>
      <c r="R26" s="3550">
        <f>IF('P&amp;Ls (Detailed)_OLD'!E26="","",SUMIFS(#REF!,#REF!,'P&amp;Ls (Detailed)_OLD'!$E26))</f>
        <v/>
      </c>
      <c r="S26" s="3550">
        <f>IF('P&amp;Ls (Detailed)_OLD'!F26="","",SUMIFS(#REF!,#REF!,'P&amp;Ls (Detailed)_OLD'!$E26))</f>
        <v/>
      </c>
      <c r="T26" s="3550">
        <f>IF('P&amp;Ls (Detailed)_OLD'!G26="","",SUMIFS(#REF!,#REF!,'P&amp;Ls (Detailed)_OLD'!$E26))</f>
        <v/>
      </c>
      <c r="U26" s="3550">
        <f>IF('P&amp;Ls (Detailed)_OLD'!H26="","",SUMIFS(#REF!,#REF!,'P&amp;Ls (Detailed)_OLD'!$E26))</f>
        <v/>
      </c>
      <c r="V26" s="3550">
        <f>IF('P&amp;Ls (Detailed)_OLD'!I26="","",SUMIFS(#REF!,#REF!,'P&amp;Ls (Detailed)_OLD'!$E26))</f>
        <v/>
      </c>
      <c r="W26" s="3550">
        <f>IF('P&amp;Ls (Detailed)_OLD'!J26="","",SUMIFS(#REF!,#REF!,'P&amp;Ls (Detailed)_OLD'!$E26))</f>
        <v/>
      </c>
      <c r="X26" s="3550">
        <f>IF('P&amp;Ls (Detailed)_OLD'!K26="","",SUMIFS(#REF!,#REF!,'P&amp;Ls (Detailed)_OLD'!$E26))</f>
        <v/>
      </c>
      <c r="Y26" s="3550">
        <f>X26*1.03</f>
        <v/>
      </c>
      <c r="Z26" s="3550">
        <f>Y26*1.03</f>
        <v/>
      </c>
      <c r="AA26" s="3550">
        <f>Z26*1.03</f>
        <v/>
      </c>
      <c r="AB26" s="3550">
        <f>AA26*1.03</f>
        <v/>
      </c>
      <c r="AC26" s="3550">
        <f>AB26*1.03</f>
        <v/>
      </c>
      <c r="AD26" s="3550">
        <f>AC26*1.03</f>
        <v/>
      </c>
      <c r="AE26" s="3550">
        <f>AD26*1.03</f>
        <v/>
      </c>
      <c r="AF26" s="3550">
        <f>AE26*1.03</f>
        <v/>
      </c>
      <c r="AG26" s="3550">
        <f>AF26*1.03</f>
        <v/>
      </c>
      <c r="AH26" s="3550">
        <f>AG26*1.03</f>
        <v/>
      </c>
      <c r="AI26" s="3550">
        <f>AH26*1.03</f>
        <v/>
      </c>
      <c r="AJ26" s="3550">
        <f>AI26*1.03</f>
        <v/>
      </c>
      <c r="AK26" s="3550">
        <f>AJ26*1.03</f>
        <v/>
      </c>
      <c r="AL26" s="3550">
        <f>AK26*1.03</f>
        <v/>
      </c>
      <c r="AM26" s="3550">
        <f>AL26*1.03</f>
        <v/>
      </c>
      <c r="AN26" s="3550">
        <f>AM26*1.03</f>
        <v/>
      </c>
      <c r="AO26" s="3550">
        <f>AN26*1.03</f>
        <v/>
      </c>
      <c r="AP26" s="3550">
        <f>AO26*1.03</f>
        <v/>
      </c>
      <c r="AQ26" s="3550">
        <f>AP26*1.03</f>
        <v/>
      </c>
      <c r="AR26" s="3550">
        <f>AQ26*1.03</f>
        <v/>
      </c>
      <c r="AS26" s="3550">
        <f>AR26*1.03</f>
        <v/>
      </c>
      <c r="AT26" s="3550">
        <f>AS26*1.03</f>
        <v/>
      </c>
      <c r="AU26" s="3550">
        <f>AT26*1.03</f>
        <v/>
      </c>
      <c r="AV26" s="3551">
        <f>AW26*0.95</f>
        <v/>
      </c>
      <c r="AW26" s="3551">
        <f>IF(D26="","",SUM(F26:Q26))</f>
        <v/>
      </c>
      <c r="AX26" s="3551">
        <f>IF(E26="","",SUM(R26:AC26))</f>
        <v/>
      </c>
      <c r="AY26" s="3552">
        <f>IF($D26="","",SUM(M26:X26))</f>
        <v/>
      </c>
      <c r="AZ26" s="3551">
        <f>IF($D26="","",SUM(P26:X26)/9*12)</f>
        <v/>
      </c>
      <c r="BA26" s="3551">
        <f>IF($D26="","",SUM(S26:X26)/6*12)</f>
        <v/>
      </c>
      <c r="BB26" s="3551">
        <f>IF($D26="","",SUM(V26:X26)/3*12)</f>
        <v/>
      </c>
      <c r="BC26" s="3551">
        <f>IF($D26="","",X26*12)</f>
        <v/>
      </c>
    </row>
    <row r="27" ht="14.25" customHeight="1" s="2885">
      <c r="D27" s="400" t="inlineStr">
        <is>
          <t>Other Income</t>
        </is>
      </c>
      <c r="E27" s="44" t="inlineStr">
        <is>
          <t xml:space="preserve">        Application Fee</t>
        </is>
      </c>
      <c r="F27" s="3550">
        <f>IF($E27="","",SUMIFS(#REF!,#REF!,'P&amp;Ls (Detailed)_OLD'!$E27))</f>
        <v/>
      </c>
      <c r="G27" s="3550">
        <f>IF($E27="","",SUMIFS(#REF!,#REF!,'P&amp;Ls (Detailed)_OLD'!$E27))</f>
        <v/>
      </c>
      <c r="H27" s="3550">
        <f>IF($E27="","",SUMIFS(#REF!,#REF!,'P&amp;Ls (Detailed)_OLD'!$E27))</f>
        <v/>
      </c>
      <c r="I27" s="3550">
        <f>IF($E27="","",SUMIFS(#REF!,#REF!,'P&amp;Ls (Detailed)_OLD'!$E27))</f>
        <v/>
      </c>
      <c r="J27" s="3550">
        <f>IF($E27="","",SUMIFS(#REF!,#REF!,'P&amp;Ls (Detailed)_OLD'!$E27))</f>
        <v/>
      </c>
      <c r="K27" s="3550">
        <f>IF($E27="","",SUMIFS(#REF!,#REF!,'P&amp;Ls (Detailed)_OLD'!$E27))</f>
        <v/>
      </c>
      <c r="L27" s="3550">
        <f>IF($E27="","",SUMIFS(#REF!,#REF!,'P&amp;Ls (Detailed)_OLD'!$E27))</f>
        <v/>
      </c>
      <c r="M27" s="3550">
        <f>IF($E27="","",SUMIFS(#REF!,#REF!,'P&amp;Ls (Detailed)_OLD'!$E27))</f>
        <v/>
      </c>
      <c r="N27" s="3550">
        <f>IF($E27="","",SUMIFS(#REF!,#REF!,'P&amp;Ls (Detailed)_OLD'!$E27))</f>
        <v/>
      </c>
      <c r="O27" s="3550">
        <f>IF($E27="","",SUMIFS(#REF!,#REF!,'P&amp;Ls (Detailed)_OLD'!$E27))</f>
        <v/>
      </c>
      <c r="P27" s="3550">
        <f>IF($E27="","",SUMIFS(#REF!,#REF!,'P&amp;Ls (Detailed)_OLD'!$E27))</f>
        <v/>
      </c>
      <c r="Q27" s="3550">
        <f>IF($E27="","",SUMIFS(#REF!,#REF!,'P&amp;Ls (Detailed)_OLD'!$E27))</f>
        <v/>
      </c>
      <c r="R27" s="301">
        <f>IF('P&amp;Ls (Detailed)_OLD'!E27="","",SUMIFS(#REF!,#REF!,'P&amp;Ls (Detailed)_OLD'!$E27))</f>
        <v/>
      </c>
      <c r="S27" s="301">
        <f>IF('P&amp;Ls (Detailed)_OLD'!F27="","",SUMIFS(#REF!,#REF!,'P&amp;Ls (Detailed)_OLD'!$E27))</f>
        <v/>
      </c>
      <c r="T27" s="301">
        <f>IF('P&amp;Ls (Detailed)_OLD'!G27="","",SUMIFS(#REF!,#REF!,'P&amp;Ls (Detailed)_OLD'!$E27))</f>
        <v/>
      </c>
      <c r="U27" s="301">
        <f>IF('P&amp;Ls (Detailed)_OLD'!H27="","",SUMIFS(#REF!,#REF!,'P&amp;Ls (Detailed)_OLD'!$E27))</f>
        <v/>
      </c>
      <c r="V27" s="301">
        <f>IF('P&amp;Ls (Detailed)_OLD'!I27="","",SUMIFS(#REF!,#REF!,'P&amp;Ls (Detailed)_OLD'!$E27))</f>
        <v/>
      </c>
      <c r="W27" s="301">
        <f>IF('P&amp;Ls (Detailed)_OLD'!J27="","",SUMIFS(#REF!,#REF!,'P&amp;Ls (Detailed)_OLD'!$E27))</f>
        <v/>
      </c>
      <c r="X27" s="301">
        <f>IF('P&amp;Ls (Detailed)_OLD'!K27="","",SUMIFS(#REF!,#REF!,'P&amp;Ls (Detailed)_OLD'!$E27))</f>
        <v/>
      </c>
      <c r="Y27" s="301">
        <f>X27*1.03</f>
        <v/>
      </c>
      <c r="Z27" s="301">
        <f>Y27*1.03</f>
        <v/>
      </c>
      <c r="AA27" s="301">
        <f>Z27*1.03</f>
        <v/>
      </c>
      <c r="AB27" s="301">
        <f>AA27*1.03</f>
        <v/>
      </c>
      <c r="AC27" s="301">
        <f>AB27*1.03</f>
        <v/>
      </c>
      <c r="AD27" s="301">
        <f>AC27*1.03</f>
        <v/>
      </c>
      <c r="AE27" s="301">
        <f>AD27*1.03</f>
        <v/>
      </c>
      <c r="AF27" s="301">
        <f>AE27*1.03</f>
        <v/>
      </c>
      <c r="AG27" s="301">
        <f>AF27*1.03</f>
        <v/>
      </c>
      <c r="AH27" s="301">
        <f>AG27*1.03</f>
        <v/>
      </c>
      <c r="AI27" s="301">
        <f>AH27*1.03</f>
        <v/>
      </c>
      <c r="AJ27" s="301">
        <f>AI27*1.03</f>
        <v/>
      </c>
      <c r="AK27" s="301">
        <f>AJ27*1.03</f>
        <v/>
      </c>
      <c r="AL27" s="301">
        <f>AK27*1.03</f>
        <v/>
      </c>
      <c r="AM27" s="301">
        <f>AL27*1.03</f>
        <v/>
      </c>
      <c r="AN27" s="301">
        <f>AM27*1.03</f>
        <v/>
      </c>
      <c r="AO27" s="301">
        <f>AN27*1.03</f>
        <v/>
      </c>
      <c r="AP27" s="301">
        <f>AO27*1.03</f>
        <v/>
      </c>
      <c r="AQ27" s="301">
        <f>AP27*1.03</f>
        <v/>
      </c>
      <c r="AR27" s="301">
        <f>AQ27*1.03</f>
        <v/>
      </c>
      <c r="AS27" s="301">
        <f>AR27*1.03</f>
        <v/>
      </c>
      <c r="AT27" s="301">
        <f>AS27*1.03</f>
        <v/>
      </c>
      <c r="AU27" s="301">
        <f>AT27*1.03</f>
        <v/>
      </c>
      <c r="AV27" s="304">
        <f>AW27*0.95</f>
        <v/>
      </c>
      <c r="AW27" s="304">
        <f>IF(D27="","",SUM(F27:Q27))</f>
        <v/>
      </c>
      <c r="AX27" s="304">
        <f>IF(E27="","",SUM(R27:AC27))</f>
        <v/>
      </c>
      <c r="AY27" s="433">
        <f>IF($D27="","",SUM(M27:X27))</f>
        <v/>
      </c>
      <c r="AZ27" s="304">
        <f>IF($D27="","",SUM(P27:X27)/9*12)</f>
        <v/>
      </c>
      <c r="BA27" s="304">
        <f>IF($D27="","",SUM(S27:X27)/6*12)</f>
        <v/>
      </c>
      <c r="BB27" s="304">
        <f>IF($D27="","",SUM(V27:X27)/3*12)</f>
        <v/>
      </c>
      <c r="BC27" s="304">
        <f>IF($D27="","",X27*12)</f>
        <v/>
      </c>
    </row>
    <row r="28" ht="14.25" customHeight="1" s="2885">
      <c r="D28" s="400" t="inlineStr">
        <is>
          <t>Other Income</t>
        </is>
      </c>
      <c r="E28" s="44" t="inlineStr">
        <is>
          <t xml:space="preserve">        Damage Reimbursement Fee</t>
        </is>
      </c>
      <c r="F28" s="3550">
        <f>IF($E28="","",SUMIFS(#REF!,#REF!,'P&amp;Ls (Detailed)_OLD'!$E28))</f>
        <v/>
      </c>
      <c r="G28" s="3550">
        <f>IF($E28="","",SUMIFS(#REF!,#REF!,'P&amp;Ls (Detailed)_OLD'!$E28))</f>
        <v/>
      </c>
      <c r="H28" s="3550">
        <f>IF($E28="","",SUMIFS(#REF!,#REF!,'P&amp;Ls (Detailed)_OLD'!$E28))</f>
        <v/>
      </c>
      <c r="I28" s="3550">
        <f>IF($E28="","",SUMIFS(#REF!,#REF!,'P&amp;Ls (Detailed)_OLD'!$E28))</f>
        <v/>
      </c>
      <c r="J28" s="3550">
        <f>IF($E28="","",SUMIFS(#REF!,#REF!,'P&amp;Ls (Detailed)_OLD'!$E28))</f>
        <v/>
      </c>
      <c r="K28" s="3550">
        <f>IF($E28="","",SUMIFS(#REF!,#REF!,'P&amp;Ls (Detailed)_OLD'!$E28))</f>
        <v/>
      </c>
      <c r="L28" s="3550">
        <f>IF($E28="","",SUMIFS(#REF!,#REF!,'P&amp;Ls (Detailed)_OLD'!$E28))</f>
        <v/>
      </c>
      <c r="M28" s="3550">
        <f>IF($E28="","",SUMIFS(#REF!,#REF!,'P&amp;Ls (Detailed)_OLD'!$E28))</f>
        <v/>
      </c>
      <c r="N28" s="3550">
        <f>IF($E28="","",SUMIFS(#REF!,#REF!,'P&amp;Ls (Detailed)_OLD'!$E28))</f>
        <v/>
      </c>
      <c r="O28" s="3550">
        <f>IF($E28="","",SUMIFS(#REF!,#REF!,'P&amp;Ls (Detailed)_OLD'!$E28))</f>
        <v/>
      </c>
      <c r="P28" s="3550">
        <f>IF($E28="","",SUMIFS(#REF!,#REF!,'P&amp;Ls (Detailed)_OLD'!$E28))</f>
        <v/>
      </c>
      <c r="Q28" s="3550">
        <f>IF($E28="","",SUMIFS(#REF!,#REF!,'P&amp;Ls (Detailed)_OLD'!$E28))</f>
        <v/>
      </c>
      <c r="R28" s="301">
        <f>IF('P&amp;Ls (Detailed)_OLD'!E28="","",SUMIFS(#REF!,#REF!,'P&amp;Ls (Detailed)_OLD'!$E28))</f>
        <v/>
      </c>
      <c r="S28" s="301">
        <f>IF('P&amp;Ls (Detailed)_OLD'!F28="","",SUMIFS(#REF!,#REF!,'P&amp;Ls (Detailed)_OLD'!$E28))</f>
        <v/>
      </c>
      <c r="T28" s="301">
        <f>IF('P&amp;Ls (Detailed)_OLD'!G28="","",SUMIFS(#REF!,#REF!,'P&amp;Ls (Detailed)_OLD'!$E28))</f>
        <v/>
      </c>
      <c r="U28" s="301">
        <f>IF('P&amp;Ls (Detailed)_OLD'!H28="","",SUMIFS(#REF!,#REF!,'P&amp;Ls (Detailed)_OLD'!$E28))</f>
        <v/>
      </c>
      <c r="V28" s="301">
        <f>IF('P&amp;Ls (Detailed)_OLD'!I28="","",SUMIFS(#REF!,#REF!,'P&amp;Ls (Detailed)_OLD'!$E28))</f>
        <v/>
      </c>
      <c r="W28" s="301">
        <f>IF('P&amp;Ls (Detailed)_OLD'!J28="","",SUMIFS(#REF!,#REF!,'P&amp;Ls (Detailed)_OLD'!$E28))</f>
        <v/>
      </c>
      <c r="X28" s="301">
        <f>IF('P&amp;Ls (Detailed)_OLD'!K28="","",SUMIFS(#REF!,#REF!,'P&amp;Ls (Detailed)_OLD'!$E28))</f>
        <v/>
      </c>
      <c r="Y28" s="301">
        <f>X28*1.03</f>
        <v/>
      </c>
      <c r="Z28" s="301">
        <f>Y28*1.03</f>
        <v/>
      </c>
      <c r="AA28" s="301">
        <f>Z28*1.03</f>
        <v/>
      </c>
      <c r="AB28" s="301">
        <f>AA28*1.03</f>
        <v/>
      </c>
      <c r="AC28" s="301">
        <f>AB28*1.03</f>
        <v/>
      </c>
      <c r="AD28" s="301">
        <f>AC28*1.03</f>
        <v/>
      </c>
      <c r="AE28" s="301">
        <f>AD28*1.03</f>
        <v/>
      </c>
      <c r="AF28" s="301">
        <f>AE28*1.03</f>
        <v/>
      </c>
      <c r="AG28" s="301">
        <f>AF28*1.03</f>
        <v/>
      </c>
      <c r="AH28" s="301">
        <f>AG28*1.03</f>
        <v/>
      </c>
      <c r="AI28" s="301">
        <f>AH28*1.03</f>
        <v/>
      </c>
      <c r="AJ28" s="301">
        <f>AI28*1.03</f>
        <v/>
      </c>
      <c r="AK28" s="301">
        <f>AJ28*1.03</f>
        <v/>
      </c>
      <c r="AL28" s="301">
        <f>AK28*1.03</f>
        <v/>
      </c>
      <c r="AM28" s="301">
        <f>AL28*1.03</f>
        <v/>
      </c>
      <c r="AN28" s="301">
        <f>AM28*1.03</f>
        <v/>
      </c>
      <c r="AO28" s="301">
        <f>AN28*1.03</f>
        <v/>
      </c>
      <c r="AP28" s="301">
        <f>AO28*1.03</f>
        <v/>
      </c>
      <c r="AQ28" s="301">
        <f>AP28*1.03</f>
        <v/>
      </c>
      <c r="AR28" s="301">
        <f>AQ28*1.03</f>
        <v/>
      </c>
      <c r="AS28" s="301">
        <f>AR28*1.03</f>
        <v/>
      </c>
      <c r="AT28" s="301">
        <f>AS28*1.03</f>
        <v/>
      </c>
      <c r="AU28" s="301">
        <f>AT28*1.03</f>
        <v/>
      </c>
      <c r="AV28" s="304">
        <f>AW28*0.95</f>
        <v/>
      </c>
      <c r="AW28" s="304">
        <f>IF(D28="","",SUM(F28:Q28))</f>
        <v/>
      </c>
      <c r="AX28" s="304">
        <f>IF(E28="","",SUM(R28:AC28))</f>
        <v/>
      </c>
      <c r="AY28" s="433">
        <f>IF($D28="","",SUM(M28:X28))</f>
        <v/>
      </c>
      <c r="AZ28" s="304">
        <f>IF($D28="","",SUM(P28:X28)/9*12)</f>
        <v/>
      </c>
      <c r="BA28" s="304">
        <f>IF($D28="","",SUM(S28:X28)/6*12)</f>
        <v/>
      </c>
      <c r="BB28" s="304">
        <f>IF($D28="","",SUM(V28:X28)/3*12)</f>
        <v/>
      </c>
      <c r="BC28" s="304">
        <f>IF($D28="","",X28*12)</f>
        <v/>
      </c>
    </row>
    <row r="29" ht="14.25" customHeight="1" s="2885">
      <c r="D29" s="400" t="inlineStr">
        <is>
          <t>Vacancy  &amp; Collection Loss</t>
        </is>
      </c>
      <c r="E29" s="44" t="inlineStr">
        <is>
          <t xml:space="preserve">        Interest Income</t>
        </is>
      </c>
      <c r="F29" s="3550">
        <f>IF($E29="","",SUMIFS(#REF!,#REF!,'P&amp;Ls (Detailed)_OLD'!$E29))</f>
        <v/>
      </c>
      <c r="G29" s="3550">
        <f>IF($E29="","",SUMIFS(#REF!,#REF!,'P&amp;Ls (Detailed)_OLD'!$E29))</f>
        <v/>
      </c>
      <c r="H29" s="3550">
        <f>IF($E29="","",SUMIFS(#REF!,#REF!,'P&amp;Ls (Detailed)_OLD'!$E29))</f>
        <v/>
      </c>
      <c r="I29" s="3550">
        <f>IF($E29="","",SUMIFS(#REF!,#REF!,'P&amp;Ls (Detailed)_OLD'!$E29))</f>
        <v/>
      </c>
      <c r="J29" s="3550">
        <f>IF($E29="","",SUMIFS(#REF!,#REF!,'P&amp;Ls (Detailed)_OLD'!$E29))</f>
        <v/>
      </c>
      <c r="K29" s="3550">
        <f>IF($E29="","",SUMIFS(#REF!,#REF!,'P&amp;Ls (Detailed)_OLD'!$E29))</f>
        <v/>
      </c>
      <c r="L29" s="3550">
        <f>IF($E29="","",SUMIFS(#REF!,#REF!,'P&amp;Ls (Detailed)_OLD'!$E29))</f>
        <v/>
      </c>
      <c r="M29" s="3550">
        <f>IF($E29="","",SUMIFS(#REF!,#REF!,'P&amp;Ls (Detailed)_OLD'!$E29))</f>
        <v/>
      </c>
      <c r="N29" s="3550">
        <f>IF($E29="","",SUMIFS(#REF!,#REF!,'P&amp;Ls (Detailed)_OLD'!$E29))</f>
        <v/>
      </c>
      <c r="O29" s="3550">
        <f>IF($E29="","",SUMIFS(#REF!,#REF!,'P&amp;Ls (Detailed)_OLD'!$E29))</f>
        <v/>
      </c>
      <c r="P29" s="3550">
        <f>IF($E29="","",SUMIFS(#REF!,#REF!,'P&amp;Ls (Detailed)_OLD'!$E29))</f>
        <v/>
      </c>
      <c r="Q29" s="3550">
        <f>IF($E29="","",SUMIFS(#REF!,#REF!,'P&amp;Ls (Detailed)_OLD'!$E29))</f>
        <v/>
      </c>
      <c r="R29" s="301">
        <f>IF('P&amp;Ls (Detailed)_OLD'!E29="","",SUMIFS(#REF!,#REF!,'P&amp;Ls (Detailed)_OLD'!$E29))</f>
        <v/>
      </c>
      <c r="S29" s="301">
        <f>IF('P&amp;Ls (Detailed)_OLD'!F29="","",SUMIFS(#REF!,#REF!,'P&amp;Ls (Detailed)_OLD'!$E29))</f>
        <v/>
      </c>
      <c r="T29" s="301">
        <f>IF('P&amp;Ls (Detailed)_OLD'!G29="","",SUMIFS(#REF!,#REF!,'P&amp;Ls (Detailed)_OLD'!$E29))</f>
        <v/>
      </c>
      <c r="U29" s="301">
        <f>IF('P&amp;Ls (Detailed)_OLD'!H29="","",SUMIFS(#REF!,#REF!,'P&amp;Ls (Detailed)_OLD'!$E29))</f>
        <v/>
      </c>
      <c r="V29" s="301">
        <f>IF('P&amp;Ls (Detailed)_OLD'!I29="","",SUMIFS(#REF!,#REF!,'P&amp;Ls (Detailed)_OLD'!$E29))</f>
        <v/>
      </c>
      <c r="W29" s="301">
        <f>IF('P&amp;Ls (Detailed)_OLD'!J29="","",SUMIFS(#REF!,#REF!,'P&amp;Ls (Detailed)_OLD'!$E29))</f>
        <v/>
      </c>
      <c r="X29" s="301">
        <f>IF('P&amp;Ls (Detailed)_OLD'!K29="","",SUMIFS(#REF!,#REF!,'P&amp;Ls (Detailed)_OLD'!$E29))</f>
        <v/>
      </c>
      <c r="Y29" s="301">
        <f>X29*1.03</f>
        <v/>
      </c>
      <c r="Z29" s="301">
        <f>Y29*1.03</f>
        <v/>
      </c>
      <c r="AA29" s="301">
        <f>Z29*1.03</f>
        <v/>
      </c>
      <c r="AB29" s="301">
        <f>AA29*1.03</f>
        <v/>
      </c>
      <c r="AC29" s="301">
        <f>AB29*1.03</f>
        <v/>
      </c>
      <c r="AD29" s="301">
        <f>AC29*1.03</f>
        <v/>
      </c>
      <c r="AE29" s="301">
        <f>AD29*1.03</f>
        <v/>
      </c>
      <c r="AF29" s="301">
        <f>AE29*1.03</f>
        <v/>
      </c>
      <c r="AG29" s="301">
        <f>AF29*1.03</f>
        <v/>
      </c>
      <c r="AH29" s="301">
        <f>AG29*1.03</f>
        <v/>
      </c>
      <c r="AI29" s="301">
        <f>AH29*1.03</f>
        <v/>
      </c>
      <c r="AJ29" s="301">
        <f>AI29*1.03</f>
        <v/>
      </c>
      <c r="AK29" s="301">
        <f>AJ29*1.03</f>
        <v/>
      </c>
      <c r="AL29" s="301">
        <f>AK29*1.03</f>
        <v/>
      </c>
      <c r="AM29" s="301">
        <f>AL29*1.03</f>
        <v/>
      </c>
      <c r="AN29" s="301">
        <f>AM29*1.03</f>
        <v/>
      </c>
      <c r="AO29" s="301">
        <f>AN29*1.03</f>
        <v/>
      </c>
      <c r="AP29" s="301">
        <f>AO29*1.03</f>
        <v/>
      </c>
      <c r="AQ29" s="301">
        <f>AP29*1.03</f>
        <v/>
      </c>
      <c r="AR29" s="301">
        <f>AQ29*1.03</f>
        <v/>
      </c>
      <c r="AS29" s="301">
        <f>AR29*1.03</f>
        <v/>
      </c>
      <c r="AT29" s="301">
        <f>AS29*1.03</f>
        <v/>
      </c>
      <c r="AU29" s="301">
        <f>AT29*1.03</f>
        <v/>
      </c>
      <c r="AV29" s="304">
        <f>AW29*0.95</f>
        <v/>
      </c>
      <c r="AW29" s="304">
        <f>IF(D29="","",SUM(F29:Q29))</f>
        <v/>
      </c>
      <c r="AX29" s="304">
        <f>IF(E29="","",SUM(R29:AC29))</f>
        <v/>
      </c>
      <c r="AY29" s="433">
        <f>IF($D29="","",SUM(M29:X29))</f>
        <v/>
      </c>
      <c r="AZ29" s="304">
        <f>IF($D29="","",SUM(P29:X29)/9*12)</f>
        <v/>
      </c>
      <c r="BA29" s="304">
        <f>IF($D29="","",SUM(S29:X29)/6*12)</f>
        <v/>
      </c>
      <c r="BB29" s="304">
        <f>IF($D29="","",SUM(V29:X29)/3*12)</f>
        <v/>
      </c>
      <c r="BC29" s="304">
        <f>IF($D29="","",X29*12)</f>
        <v/>
      </c>
    </row>
    <row r="30" ht="14.25" customHeight="1" s="2885">
      <c r="D30" s="400" t="inlineStr">
        <is>
          <t>Other Income</t>
        </is>
      </c>
      <c r="E30" s="44" t="inlineStr">
        <is>
          <t xml:space="preserve">        Late Fee</t>
        </is>
      </c>
      <c r="F30" s="3550">
        <f>IF($E30="","",SUMIFS(#REF!,#REF!,'P&amp;Ls (Detailed)_OLD'!$E30))</f>
        <v/>
      </c>
      <c r="G30" s="3550">
        <f>IF($E30="","",SUMIFS(#REF!,#REF!,'P&amp;Ls (Detailed)_OLD'!$E30))</f>
        <v/>
      </c>
      <c r="H30" s="3550">
        <f>IF($E30="","",SUMIFS(#REF!,#REF!,'P&amp;Ls (Detailed)_OLD'!$E30))</f>
        <v/>
      </c>
      <c r="I30" s="3550">
        <f>IF($E30="","",SUMIFS(#REF!,#REF!,'P&amp;Ls (Detailed)_OLD'!$E30))</f>
        <v/>
      </c>
      <c r="J30" s="3550">
        <f>IF($E30="","",SUMIFS(#REF!,#REF!,'P&amp;Ls (Detailed)_OLD'!$E30))</f>
        <v/>
      </c>
      <c r="K30" s="3550">
        <f>IF($E30="","",SUMIFS(#REF!,#REF!,'P&amp;Ls (Detailed)_OLD'!$E30))</f>
        <v/>
      </c>
      <c r="L30" s="3550">
        <f>IF($E30="","",SUMIFS(#REF!,#REF!,'P&amp;Ls (Detailed)_OLD'!$E30))</f>
        <v/>
      </c>
      <c r="M30" s="3550">
        <f>IF($E30="","",SUMIFS(#REF!,#REF!,'P&amp;Ls (Detailed)_OLD'!$E30))</f>
        <v/>
      </c>
      <c r="N30" s="3550">
        <f>IF($E30="","",SUMIFS(#REF!,#REF!,'P&amp;Ls (Detailed)_OLD'!$E30))</f>
        <v/>
      </c>
      <c r="O30" s="3550">
        <f>IF($E30="","",SUMIFS(#REF!,#REF!,'P&amp;Ls (Detailed)_OLD'!$E30))</f>
        <v/>
      </c>
      <c r="P30" s="3550">
        <f>IF($E30="","",SUMIFS(#REF!,#REF!,'P&amp;Ls (Detailed)_OLD'!$E30))</f>
        <v/>
      </c>
      <c r="Q30" s="3550">
        <f>IF($E30="","",SUMIFS(#REF!,#REF!,'P&amp;Ls (Detailed)_OLD'!$E30))</f>
        <v/>
      </c>
      <c r="R30" s="301">
        <f>IF('P&amp;Ls (Detailed)_OLD'!E30="","",SUMIFS(#REF!,#REF!,'P&amp;Ls (Detailed)_OLD'!$E30))</f>
        <v/>
      </c>
      <c r="S30" s="301">
        <f>IF('P&amp;Ls (Detailed)_OLD'!F30="","",SUMIFS(#REF!,#REF!,'P&amp;Ls (Detailed)_OLD'!$E30))</f>
        <v/>
      </c>
      <c r="T30" s="301">
        <f>IF('P&amp;Ls (Detailed)_OLD'!G30="","",SUMIFS(#REF!,#REF!,'P&amp;Ls (Detailed)_OLD'!$E30))</f>
        <v/>
      </c>
      <c r="U30" s="301">
        <f>IF('P&amp;Ls (Detailed)_OLD'!H30="","",SUMIFS(#REF!,#REF!,'P&amp;Ls (Detailed)_OLD'!$E30))</f>
        <v/>
      </c>
      <c r="V30" s="301">
        <f>IF('P&amp;Ls (Detailed)_OLD'!I30="","",SUMIFS(#REF!,#REF!,'P&amp;Ls (Detailed)_OLD'!$E30))</f>
        <v/>
      </c>
      <c r="W30" s="301">
        <f>IF('P&amp;Ls (Detailed)_OLD'!J30="","",SUMIFS(#REF!,#REF!,'P&amp;Ls (Detailed)_OLD'!$E30))</f>
        <v/>
      </c>
      <c r="X30" s="301">
        <f>IF('P&amp;Ls (Detailed)_OLD'!K30="","",SUMIFS(#REF!,#REF!,'P&amp;Ls (Detailed)_OLD'!$E30))</f>
        <v/>
      </c>
      <c r="Y30" s="301">
        <f>X30*1.03</f>
        <v/>
      </c>
      <c r="Z30" s="301">
        <f>Y30*1.03</f>
        <v/>
      </c>
      <c r="AA30" s="301">
        <f>Z30*1.03</f>
        <v/>
      </c>
      <c r="AB30" s="301">
        <f>AA30*1.03</f>
        <v/>
      </c>
      <c r="AC30" s="301">
        <f>AB30*1.03</f>
        <v/>
      </c>
      <c r="AD30" s="301">
        <f>AC30*1.03</f>
        <v/>
      </c>
      <c r="AE30" s="301">
        <f>AD30*1.03</f>
        <v/>
      </c>
      <c r="AF30" s="301">
        <f>AE30*1.03</f>
        <v/>
      </c>
      <c r="AG30" s="301">
        <f>AF30*1.03</f>
        <v/>
      </c>
      <c r="AH30" s="301">
        <f>AG30*1.03</f>
        <v/>
      </c>
      <c r="AI30" s="301">
        <f>AH30*1.03</f>
        <v/>
      </c>
      <c r="AJ30" s="301">
        <f>AI30*1.03</f>
        <v/>
      </c>
      <c r="AK30" s="301">
        <f>AJ30*1.03</f>
        <v/>
      </c>
      <c r="AL30" s="301">
        <f>AK30*1.03</f>
        <v/>
      </c>
      <c r="AM30" s="301">
        <f>AL30*1.03</f>
        <v/>
      </c>
      <c r="AN30" s="301">
        <f>AM30*1.03</f>
        <v/>
      </c>
      <c r="AO30" s="301">
        <f>AN30*1.03</f>
        <v/>
      </c>
      <c r="AP30" s="301">
        <f>AO30*1.03</f>
        <v/>
      </c>
      <c r="AQ30" s="301">
        <f>AP30*1.03</f>
        <v/>
      </c>
      <c r="AR30" s="301">
        <f>AQ30*1.03</f>
        <v/>
      </c>
      <c r="AS30" s="301">
        <f>AR30*1.03</f>
        <v/>
      </c>
      <c r="AT30" s="301">
        <f>AS30*1.03</f>
        <v/>
      </c>
      <c r="AU30" s="301">
        <f>AT30*1.03</f>
        <v/>
      </c>
      <c r="AV30" s="304">
        <f>AW30*0.95</f>
        <v/>
      </c>
      <c r="AW30" s="304">
        <f>IF(D30="","",SUM(F30:Q30))</f>
        <v/>
      </c>
      <c r="AX30" s="304">
        <f>IF(E30="","",SUM(R30:AC30))</f>
        <v/>
      </c>
      <c r="AY30" s="433">
        <f>IF($D30="","",SUM(M30:X30))</f>
        <v/>
      </c>
      <c r="AZ30" s="304">
        <f>IF($D30="","",SUM(P30:X30)/9*12)</f>
        <v/>
      </c>
      <c r="BA30" s="304">
        <f>IF($D30="","",SUM(S30:X30)/6*12)</f>
        <v/>
      </c>
      <c r="BB30" s="304">
        <f>IF($D30="","",SUM(V30:X30)/3*12)</f>
        <v/>
      </c>
      <c r="BC30" s="304">
        <f>IF($D30="","",X30*12)</f>
        <v/>
      </c>
    </row>
    <row r="31" ht="14.25" customHeight="1" s="2885">
      <c r="D31" s="400" t="inlineStr">
        <is>
          <t>Other Income</t>
        </is>
      </c>
      <c r="E31" s="44" t="inlineStr">
        <is>
          <t xml:space="preserve">        Legal Fee</t>
        </is>
      </c>
      <c r="F31" s="3550">
        <f>IF($E31="","",SUMIFS(#REF!,#REF!,'P&amp;Ls (Detailed)_OLD'!$E31))</f>
        <v/>
      </c>
      <c r="G31" s="3550">
        <f>IF($E31="","",SUMIFS(#REF!,#REF!,'P&amp;Ls (Detailed)_OLD'!$E31))</f>
        <v/>
      </c>
      <c r="H31" s="3550">
        <f>IF($E31="","",SUMIFS(#REF!,#REF!,'P&amp;Ls (Detailed)_OLD'!$E31))</f>
        <v/>
      </c>
      <c r="I31" s="3550">
        <f>IF($E31="","",SUMIFS(#REF!,#REF!,'P&amp;Ls (Detailed)_OLD'!$E31))</f>
        <v/>
      </c>
      <c r="J31" s="3550">
        <f>IF($E31="","",SUMIFS(#REF!,#REF!,'P&amp;Ls (Detailed)_OLD'!$E31))</f>
        <v/>
      </c>
      <c r="K31" s="3550">
        <f>IF($E31="","",SUMIFS(#REF!,#REF!,'P&amp;Ls (Detailed)_OLD'!$E31))</f>
        <v/>
      </c>
      <c r="L31" s="3550">
        <f>IF($E31="","",SUMIFS(#REF!,#REF!,'P&amp;Ls (Detailed)_OLD'!$E31))</f>
        <v/>
      </c>
      <c r="M31" s="3550">
        <f>IF($E31="","",SUMIFS(#REF!,#REF!,'P&amp;Ls (Detailed)_OLD'!$E31))</f>
        <v/>
      </c>
      <c r="N31" s="3550">
        <f>IF($E31="","",SUMIFS(#REF!,#REF!,'P&amp;Ls (Detailed)_OLD'!$E31))</f>
        <v/>
      </c>
      <c r="O31" s="3550">
        <f>IF($E31="","",SUMIFS(#REF!,#REF!,'P&amp;Ls (Detailed)_OLD'!$E31))</f>
        <v/>
      </c>
      <c r="P31" s="3550">
        <f>IF($E31="","",SUMIFS(#REF!,#REF!,'P&amp;Ls (Detailed)_OLD'!$E31))</f>
        <v/>
      </c>
      <c r="Q31" s="3550">
        <f>IF($E31="","",SUMIFS(#REF!,#REF!,'P&amp;Ls (Detailed)_OLD'!$E31))</f>
        <v/>
      </c>
      <c r="R31" s="301">
        <f>IF('P&amp;Ls (Detailed)_OLD'!E31="","",SUMIFS(#REF!,#REF!,'P&amp;Ls (Detailed)_OLD'!$E31))</f>
        <v/>
      </c>
      <c r="S31" s="301">
        <f>IF('P&amp;Ls (Detailed)_OLD'!F31="","",SUMIFS(#REF!,#REF!,'P&amp;Ls (Detailed)_OLD'!$E31))</f>
        <v/>
      </c>
      <c r="T31" s="301">
        <f>IF('P&amp;Ls (Detailed)_OLD'!G31="","",SUMIFS(#REF!,#REF!,'P&amp;Ls (Detailed)_OLD'!$E31))</f>
        <v/>
      </c>
      <c r="U31" s="301">
        <f>IF('P&amp;Ls (Detailed)_OLD'!H31="","",SUMIFS(#REF!,#REF!,'P&amp;Ls (Detailed)_OLD'!$E31))</f>
        <v/>
      </c>
      <c r="V31" s="301">
        <f>IF('P&amp;Ls (Detailed)_OLD'!I31="","",SUMIFS(#REF!,#REF!,'P&amp;Ls (Detailed)_OLD'!$E31))</f>
        <v/>
      </c>
      <c r="W31" s="301">
        <f>IF('P&amp;Ls (Detailed)_OLD'!J31="","",SUMIFS(#REF!,#REF!,'P&amp;Ls (Detailed)_OLD'!$E31))</f>
        <v/>
      </c>
      <c r="X31" s="301">
        <f>IF('P&amp;Ls (Detailed)_OLD'!K31="","",SUMIFS(#REF!,#REF!,'P&amp;Ls (Detailed)_OLD'!$E31))</f>
        <v/>
      </c>
      <c r="Y31" s="301">
        <f>X31*1.03</f>
        <v/>
      </c>
      <c r="Z31" s="301">
        <f>Y31*1.03</f>
        <v/>
      </c>
      <c r="AA31" s="301">
        <f>Z31*1.03</f>
        <v/>
      </c>
      <c r="AB31" s="301">
        <f>AA31*1.03</f>
        <v/>
      </c>
      <c r="AC31" s="301">
        <f>AB31*1.03</f>
        <v/>
      </c>
      <c r="AD31" s="301">
        <f>AC31*1.03</f>
        <v/>
      </c>
      <c r="AE31" s="301">
        <f>AD31*1.03</f>
        <v/>
      </c>
      <c r="AF31" s="301">
        <f>AE31*1.03</f>
        <v/>
      </c>
      <c r="AG31" s="301">
        <f>AF31*1.03</f>
        <v/>
      </c>
      <c r="AH31" s="301">
        <f>AG31*1.03</f>
        <v/>
      </c>
      <c r="AI31" s="301">
        <f>AH31*1.03</f>
        <v/>
      </c>
      <c r="AJ31" s="301">
        <f>AI31*1.03</f>
        <v/>
      </c>
      <c r="AK31" s="301">
        <f>AJ31*1.03</f>
        <v/>
      </c>
      <c r="AL31" s="301">
        <f>AK31*1.03</f>
        <v/>
      </c>
      <c r="AM31" s="301">
        <f>AL31*1.03</f>
        <v/>
      </c>
      <c r="AN31" s="301">
        <f>AM31*1.03</f>
        <v/>
      </c>
      <c r="AO31" s="301">
        <f>AN31*1.03</f>
        <v/>
      </c>
      <c r="AP31" s="301">
        <f>AO31*1.03</f>
        <v/>
      </c>
      <c r="AQ31" s="301">
        <f>AP31*1.03</f>
        <v/>
      </c>
      <c r="AR31" s="301">
        <f>AQ31*1.03</f>
        <v/>
      </c>
      <c r="AS31" s="301">
        <f>AR31*1.03</f>
        <v/>
      </c>
      <c r="AT31" s="301">
        <f>AS31*1.03</f>
        <v/>
      </c>
      <c r="AU31" s="301">
        <f>AT31*1.03</f>
        <v/>
      </c>
      <c r="AV31" s="304">
        <f>AW31*0.95</f>
        <v/>
      </c>
      <c r="AW31" s="304">
        <f>IF(D31="","",SUM(F31:Q31))</f>
        <v/>
      </c>
      <c r="AX31" s="304">
        <f>IF(E31="","",SUM(R31:AC31))</f>
        <v/>
      </c>
      <c r="AY31" s="433">
        <f>IF($D31="","",SUM(M31:X31))</f>
        <v/>
      </c>
      <c r="AZ31" s="304">
        <f>IF($D31="","",SUM(P31:X31)/9*12)</f>
        <v/>
      </c>
      <c r="BA31" s="304">
        <f>IF($D31="","",SUM(S31:X31)/6*12)</f>
        <v/>
      </c>
      <c r="BB31" s="304">
        <f>IF($D31="","",SUM(V31:X31)/3*12)</f>
        <v/>
      </c>
      <c r="BC31" s="304">
        <f>IF($D31="","",X31*12)</f>
        <v/>
      </c>
    </row>
    <row r="32" ht="14.25" customHeight="1" s="2885">
      <c r="D32" s="400" t="inlineStr">
        <is>
          <t>Other Income</t>
        </is>
      </c>
      <c r="E32" s="44" t="inlineStr">
        <is>
          <t xml:space="preserve">        Miscellaneous Fee</t>
        </is>
      </c>
      <c r="F32" s="3550">
        <f>IF($E32="","",SUMIFS(#REF!,#REF!,'P&amp;Ls (Detailed)_OLD'!$E32))</f>
        <v/>
      </c>
      <c r="G32" s="3550">
        <f>IF($E32="","",SUMIFS(#REF!,#REF!,'P&amp;Ls (Detailed)_OLD'!$E32))</f>
        <v/>
      </c>
      <c r="H32" s="3550">
        <f>IF($E32="","",SUMIFS(#REF!,#REF!,'P&amp;Ls (Detailed)_OLD'!$E32))</f>
        <v/>
      </c>
      <c r="I32" s="3550">
        <f>IF($E32="","",SUMIFS(#REF!,#REF!,'P&amp;Ls (Detailed)_OLD'!$E32))</f>
        <v/>
      </c>
      <c r="J32" s="3550">
        <f>IF($E32="","",SUMIFS(#REF!,#REF!,'P&amp;Ls (Detailed)_OLD'!$E32))</f>
        <v/>
      </c>
      <c r="K32" s="3550">
        <f>IF($E32="","",SUMIFS(#REF!,#REF!,'P&amp;Ls (Detailed)_OLD'!$E32))</f>
        <v/>
      </c>
      <c r="L32" s="3550">
        <f>IF($E32="","",SUMIFS(#REF!,#REF!,'P&amp;Ls (Detailed)_OLD'!$E32))</f>
        <v/>
      </c>
      <c r="M32" s="3550">
        <f>IF($E32="","",SUMIFS(#REF!,#REF!,'P&amp;Ls (Detailed)_OLD'!$E32))</f>
        <v/>
      </c>
      <c r="N32" s="3550">
        <f>IF($E32="","",SUMIFS(#REF!,#REF!,'P&amp;Ls (Detailed)_OLD'!$E32))</f>
        <v/>
      </c>
      <c r="O32" s="3550">
        <f>IF($E32="","",SUMIFS(#REF!,#REF!,'P&amp;Ls (Detailed)_OLD'!$E32))</f>
        <v/>
      </c>
      <c r="P32" s="3550">
        <f>IF($E32="","",SUMIFS(#REF!,#REF!,'P&amp;Ls (Detailed)_OLD'!$E32))</f>
        <v/>
      </c>
      <c r="Q32" s="3550">
        <f>IF($E32="","",SUMIFS(#REF!,#REF!,'P&amp;Ls (Detailed)_OLD'!$E32))</f>
        <v/>
      </c>
      <c r="R32" s="301">
        <f>IF('P&amp;Ls (Detailed)_OLD'!E32="","",SUMIFS(#REF!,#REF!,'P&amp;Ls (Detailed)_OLD'!$E32))</f>
        <v/>
      </c>
      <c r="S32" s="301">
        <f>IF('P&amp;Ls (Detailed)_OLD'!F32="","",SUMIFS(#REF!,#REF!,'P&amp;Ls (Detailed)_OLD'!$E32))</f>
        <v/>
      </c>
      <c r="T32" s="301">
        <f>IF('P&amp;Ls (Detailed)_OLD'!G32="","",SUMIFS(#REF!,#REF!,'P&amp;Ls (Detailed)_OLD'!$E32))</f>
        <v/>
      </c>
      <c r="U32" s="301">
        <f>IF('P&amp;Ls (Detailed)_OLD'!H32="","",SUMIFS(#REF!,#REF!,'P&amp;Ls (Detailed)_OLD'!$E32))</f>
        <v/>
      </c>
      <c r="V32" s="301">
        <f>IF('P&amp;Ls (Detailed)_OLD'!I32="","",SUMIFS(#REF!,#REF!,'P&amp;Ls (Detailed)_OLD'!$E32))</f>
        <v/>
      </c>
      <c r="W32" s="301">
        <f>IF('P&amp;Ls (Detailed)_OLD'!J32="","",SUMIFS(#REF!,#REF!,'P&amp;Ls (Detailed)_OLD'!$E32))</f>
        <v/>
      </c>
      <c r="X32" s="301">
        <f>IF('P&amp;Ls (Detailed)_OLD'!K32="","",SUMIFS(#REF!,#REF!,'P&amp;Ls (Detailed)_OLD'!$E32))</f>
        <v/>
      </c>
      <c r="Y32" s="301">
        <f>X32*1.03</f>
        <v/>
      </c>
      <c r="Z32" s="301">
        <f>Y32*1.03</f>
        <v/>
      </c>
      <c r="AA32" s="301">
        <f>Z32*1.03</f>
        <v/>
      </c>
      <c r="AB32" s="301">
        <f>AA32*1.03</f>
        <v/>
      </c>
      <c r="AC32" s="301">
        <f>AB32*1.03</f>
        <v/>
      </c>
      <c r="AD32" s="301">
        <f>AC32*1.03</f>
        <v/>
      </c>
      <c r="AE32" s="301">
        <f>AD32*1.03</f>
        <v/>
      </c>
      <c r="AF32" s="301">
        <f>AE32*1.03</f>
        <v/>
      </c>
      <c r="AG32" s="301">
        <f>AF32*1.03</f>
        <v/>
      </c>
      <c r="AH32" s="301">
        <f>AG32*1.03</f>
        <v/>
      </c>
      <c r="AI32" s="301">
        <f>AH32*1.03</f>
        <v/>
      </c>
      <c r="AJ32" s="301">
        <f>AI32*1.03</f>
        <v/>
      </c>
      <c r="AK32" s="301">
        <f>AJ32*1.03</f>
        <v/>
      </c>
      <c r="AL32" s="301">
        <f>AK32*1.03</f>
        <v/>
      </c>
      <c r="AM32" s="301">
        <f>AL32*1.03</f>
        <v/>
      </c>
      <c r="AN32" s="301">
        <f>AM32*1.03</f>
        <v/>
      </c>
      <c r="AO32" s="301">
        <f>AN32*1.03</f>
        <v/>
      </c>
      <c r="AP32" s="301">
        <f>AO32*1.03</f>
        <v/>
      </c>
      <c r="AQ32" s="301">
        <f>AP32*1.03</f>
        <v/>
      </c>
      <c r="AR32" s="301">
        <f>AQ32*1.03</f>
        <v/>
      </c>
      <c r="AS32" s="301">
        <f>AR32*1.03</f>
        <v/>
      </c>
      <c r="AT32" s="301">
        <f>AS32*1.03</f>
        <v/>
      </c>
      <c r="AU32" s="301">
        <f>AT32*1.03</f>
        <v/>
      </c>
      <c r="AV32" s="304">
        <f>AW32*0.95</f>
        <v/>
      </c>
      <c r="AW32" s="304">
        <f>IF(D32="","",SUM(F32:Q32))</f>
        <v/>
      </c>
      <c r="AX32" s="304">
        <f>IF(E32="","",SUM(R32:AC32))</f>
        <v/>
      </c>
      <c r="AY32" s="433">
        <f>IF($D32="","",SUM(M32:X32))</f>
        <v/>
      </c>
      <c r="AZ32" s="304">
        <f>IF($D32="","",SUM(P32:X32)/9*12)</f>
        <v/>
      </c>
      <c r="BA32" s="304">
        <f>IF($D32="","",SUM(S32:X32)/6*12)</f>
        <v/>
      </c>
      <c r="BB32" s="304">
        <f>IF($D32="","",SUM(V32:X32)/3*12)</f>
        <v/>
      </c>
      <c r="BC32" s="304">
        <f>IF($D32="","",X32*12)</f>
        <v/>
      </c>
    </row>
    <row r="33" ht="14.25" customHeight="1" s="2885">
      <c r="D33" s="400" t="inlineStr">
        <is>
          <t>Other Income</t>
        </is>
      </c>
      <c r="E33" s="44" t="inlineStr">
        <is>
          <t xml:space="preserve">        MonthtoMonth Premium Fee</t>
        </is>
      </c>
      <c r="F33" s="3550">
        <f>IF($E33="","",SUMIFS(#REF!,#REF!,'P&amp;Ls (Detailed)_OLD'!$E33))</f>
        <v/>
      </c>
      <c r="G33" s="3550">
        <f>IF($E33="","",SUMIFS(#REF!,#REF!,'P&amp;Ls (Detailed)_OLD'!$E33))</f>
        <v/>
      </c>
      <c r="H33" s="3550">
        <f>IF($E33="","",SUMIFS(#REF!,#REF!,'P&amp;Ls (Detailed)_OLD'!$E33))</f>
        <v/>
      </c>
      <c r="I33" s="3550">
        <f>IF($E33="","",SUMIFS(#REF!,#REF!,'P&amp;Ls (Detailed)_OLD'!$E33))</f>
        <v/>
      </c>
      <c r="J33" s="3550">
        <f>IF($E33="","",SUMIFS(#REF!,#REF!,'P&amp;Ls (Detailed)_OLD'!$E33))</f>
        <v/>
      </c>
      <c r="K33" s="3550">
        <f>IF($E33="","",SUMIFS(#REF!,#REF!,'P&amp;Ls (Detailed)_OLD'!$E33))</f>
        <v/>
      </c>
      <c r="L33" s="3550">
        <f>IF($E33="","",SUMIFS(#REF!,#REF!,'P&amp;Ls (Detailed)_OLD'!$E33))</f>
        <v/>
      </c>
      <c r="M33" s="3550">
        <f>IF($E33="","",SUMIFS(#REF!,#REF!,'P&amp;Ls (Detailed)_OLD'!$E33))</f>
        <v/>
      </c>
      <c r="N33" s="3550">
        <f>IF($E33="","",SUMIFS(#REF!,#REF!,'P&amp;Ls (Detailed)_OLD'!$E33))</f>
        <v/>
      </c>
      <c r="O33" s="3550">
        <f>IF($E33="","",SUMIFS(#REF!,#REF!,'P&amp;Ls (Detailed)_OLD'!$E33))</f>
        <v/>
      </c>
      <c r="P33" s="3550">
        <f>IF($E33="","",SUMIFS(#REF!,#REF!,'P&amp;Ls (Detailed)_OLD'!$E33))</f>
        <v/>
      </c>
      <c r="Q33" s="3550">
        <f>IF($E33="","",SUMIFS(#REF!,#REF!,'P&amp;Ls (Detailed)_OLD'!$E33))</f>
        <v/>
      </c>
      <c r="R33" s="301">
        <f>IF('P&amp;Ls (Detailed)_OLD'!E33="","",SUMIFS(#REF!,#REF!,'P&amp;Ls (Detailed)_OLD'!$E33))</f>
        <v/>
      </c>
      <c r="S33" s="301">
        <f>IF('P&amp;Ls (Detailed)_OLD'!F33="","",SUMIFS(#REF!,#REF!,'P&amp;Ls (Detailed)_OLD'!$E33))</f>
        <v/>
      </c>
      <c r="T33" s="301">
        <f>IF('P&amp;Ls (Detailed)_OLD'!G33="","",SUMIFS(#REF!,#REF!,'P&amp;Ls (Detailed)_OLD'!$E33))</f>
        <v/>
      </c>
      <c r="U33" s="301">
        <f>IF('P&amp;Ls (Detailed)_OLD'!H33="","",SUMIFS(#REF!,#REF!,'P&amp;Ls (Detailed)_OLD'!$E33))</f>
        <v/>
      </c>
      <c r="V33" s="301">
        <f>IF('P&amp;Ls (Detailed)_OLD'!I33="","",SUMIFS(#REF!,#REF!,'P&amp;Ls (Detailed)_OLD'!$E33))</f>
        <v/>
      </c>
      <c r="W33" s="301">
        <f>IF('P&amp;Ls (Detailed)_OLD'!J33="","",SUMIFS(#REF!,#REF!,'P&amp;Ls (Detailed)_OLD'!$E33))</f>
        <v/>
      </c>
      <c r="X33" s="301">
        <f>IF('P&amp;Ls (Detailed)_OLD'!K33="","",SUMIFS(#REF!,#REF!,'P&amp;Ls (Detailed)_OLD'!$E33))</f>
        <v/>
      </c>
      <c r="Y33" s="301">
        <f>X33*1.03</f>
        <v/>
      </c>
      <c r="Z33" s="301">
        <f>Y33*1.03</f>
        <v/>
      </c>
      <c r="AA33" s="301">
        <f>Z33*1.03</f>
        <v/>
      </c>
      <c r="AB33" s="301">
        <f>AA33*1.03</f>
        <v/>
      </c>
      <c r="AC33" s="301">
        <f>AB33*1.03</f>
        <v/>
      </c>
      <c r="AD33" s="301">
        <f>AC33*1.03</f>
        <v/>
      </c>
      <c r="AE33" s="301">
        <f>AD33*1.03</f>
        <v/>
      </c>
      <c r="AF33" s="301">
        <f>AE33*1.03</f>
        <v/>
      </c>
      <c r="AG33" s="301">
        <f>AF33*1.03</f>
        <v/>
      </c>
      <c r="AH33" s="301">
        <f>AG33*1.03</f>
        <v/>
      </c>
      <c r="AI33" s="301">
        <f>AH33*1.03</f>
        <v/>
      </c>
      <c r="AJ33" s="301">
        <f>AI33*1.03</f>
        <v/>
      </c>
      <c r="AK33" s="301">
        <f>AJ33*1.03</f>
        <v/>
      </c>
      <c r="AL33" s="301">
        <f>AK33*1.03</f>
        <v/>
      </c>
      <c r="AM33" s="301">
        <f>AL33*1.03</f>
        <v/>
      </c>
      <c r="AN33" s="301">
        <f>AM33*1.03</f>
        <v/>
      </c>
      <c r="AO33" s="301">
        <f>AN33*1.03</f>
        <v/>
      </c>
      <c r="AP33" s="301">
        <f>AO33*1.03</f>
        <v/>
      </c>
      <c r="AQ33" s="301">
        <f>AP33*1.03</f>
        <v/>
      </c>
      <c r="AR33" s="301">
        <f>AQ33*1.03</f>
        <v/>
      </c>
      <c r="AS33" s="301">
        <f>AR33*1.03</f>
        <v/>
      </c>
      <c r="AT33" s="301">
        <f>AS33*1.03</f>
        <v/>
      </c>
      <c r="AU33" s="301">
        <f>AT33*1.03</f>
        <v/>
      </c>
      <c r="AV33" s="304">
        <f>AW33*0.95</f>
        <v/>
      </c>
      <c r="AW33" s="304">
        <f>IF(D33="","",SUM(F33:Q33))</f>
        <v/>
      </c>
      <c r="AX33" s="304">
        <f>IF(E33="","",SUM(R33:AC33))</f>
        <v/>
      </c>
      <c r="AY33" s="433">
        <f>IF($D33="","",SUM(M33:X33))</f>
        <v/>
      </c>
      <c r="AZ33" s="304">
        <f>IF($D33="","",SUM(P33:X33)/9*12)</f>
        <v/>
      </c>
      <c r="BA33" s="304">
        <f>IF($D33="","",SUM(S33:X33)/6*12)</f>
        <v/>
      </c>
      <c r="BB33" s="304">
        <f>IF($D33="","",SUM(V33:X33)/3*12)</f>
        <v/>
      </c>
      <c r="BC33" s="304">
        <f>IF($D33="","",X33*12)</f>
        <v/>
      </c>
    </row>
    <row r="34" ht="14.25" customHeight="1" s="2885">
      <c r="D34" s="400" t="inlineStr">
        <is>
          <t>Other Income</t>
        </is>
      </c>
      <c r="E34" s="44" t="inlineStr">
        <is>
          <t xml:space="preserve">        NSF Fee</t>
        </is>
      </c>
      <c r="F34" s="3550">
        <f>IF($E34="","",SUMIFS(#REF!,#REF!,'P&amp;Ls (Detailed)_OLD'!$E34))</f>
        <v/>
      </c>
      <c r="G34" s="3550">
        <f>IF($E34="","",SUMIFS(#REF!,#REF!,'P&amp;Ls (Detailed)_OLD'!$E34))</f>
        <v/>
      </c>
      <c r="H34" s="3550">
        <f>IF($E34="","",SUMIFS(#REF!,#REF!,'P&amp;Ls (Detailed)_OLD'!$E34))</f>
        <v/>
      </c>
      <c r="I34" s="3550">
        <f>IF($E34="","",SUMIFS(#REF!,#REF!,'P&amp;Ls (Detailed)_OLD'!$E34))</f>
        <v/>
      </c>
      <c r="J34" s="3550">
        <f>IF($E34="","",SUMIFS(#REF!,#REF!,'P&amp;Ls (Detailed)_OLD'!$E34))</f>
        <v/>
      </c>
      <c r="K34" s="3550">
        <f>IF($E34="","",SUMIFS(#REF!,#REF!,'P&amp;Ls (Detailed)_OLD'!$E34))</f>
        <v/>
      </c>
      <c r="L34" s="3550">
        <f>IF($E34="","",SUMIFS(#REF!,#REF!,'P&amp;Ls (Detailed)_OLD'!$E34))</f>
        <v/>
      </c>
      <c r="M34" s="3550">
        <f>IF($E34="","",SUMIFS(#REF!,#REF!,'P&amp;Ls (Detailed)_OLD'!$E34))</f>
        <v/>
      </c>
      <c r="N34" s="3550">
        <f>IF($E34="","",SUMIFS(#REF!,#REF!,'P&amp;Ls (Detailed)_OLD'!$E34))</f>
        <v/>
      </c>
      <c r="O34" s="3550">
        <f>IF($E34="","",SUMIFS(#REF!,#REF!,'P&amp;Ls (Detailed)_OLD'!$E34))</f>
        <v/>
      </c>
      <c r="P34" s="3550">
        <f>IF($E34="","",SUMIFS(#REF!,#REF!,'P&amp;Ls (Detailed)_OLD'!$E34))</f>
        <v/>
      </c>
      <c r="Q34" s="3550">
        <f>IF($E34="","",SUMIFS(#REF!,#REF!,'P&amp;Ls (Detailed)_OLD'!$E34))</f>
        <v/>
      </c>
      <c r="R34" s="301">
        <f>IF('P&amp;Ls (Detailed)_OLD'!E34="","",SUMIFS(#REF!,#REF!,'P&amp;Ls (Detailed)_OLD'!$E34))</f>
        <v/>
      </c>
      <c r="S34" s="301">
        <f>IF('P&amp;Ls (Detailed)_OLD'!F34="","",SUMIFS(#REF!,#REF!,'P&amp;Ls (Detailed)_OLD'!$E34))</f>
        <v/>
      </c>
      <c r="T34" s="301">
        <f>IF('P&amp;Ls (Detailed)_OLD'!G34="","",SUMIFS(#REF!,#REF!,'P&amp;Ls (Detailed)_OLD'!$E34))</f>
        <v/>
      </c>
      <c r="U34" s="301">
        <f>IF('P&amp;Ls (Detailed)_OLD'!H34="","",SUMIFS(#REF!,#REF!,'P&amp;Ls (Detailed)_OLD'!$E34))</f>
        <v/>
      </c>
      <c r="V34" s="301">
        <f>IF('P&amp;Ls (Detailed)_OLD'!I34="","",SUMIFS(#REF!,#REF!,'P&amp;Ls (Detailed)_OLD'!$E34))</f>
        <v/>
      </c>
      <c r="W34" s="301">
        <f>IF('P&amp;Ls (Detailed)_OLD'!J34="","",SUMIFS(#REF!,#REF!,'P&amp;Ls (Detailed)_OLD'!$E34))</f>
        <v/>
      </c>
      <c r="X34" s="301">
        <f>IF('P&amp;Ls (Detailed)_OLD'!K34="","",SUMIFS(#REF!,#REF!,'P&amp;Ls (Detailed)_OLD'!$E34))</f>
        <v/>
      </c>
      <c r="Y34" s="301">
        <f>X34*1.03</f>
        <v/>
      </c>
      <c r="Z34" s="301">
        <f>Y34*1.03</f>
        <v/>
      </c>
      <c r="AA34" s="301">
        <f>Z34*1.03</f>
        <v/>
      </c>
      <c r="AB34" s="301">
        <f>AA34*1.03</f>
        <v/>
      </c>
      <c r="AC34" s="301">
        <f>AB34*1.03</f>
        <v/>
      </c>
      <c r="AD34" s="301">
        <f>AC34*1.03</f>
        <v/>
      </c>
      <c r="AE34" s="301">
        <f>AD34*1.03</f>
        <v/>
      </c>
      <c r="AF34" s="301">
        <f>AE34*1.03</f>
        <v/>
      </c>
      <c r="AG34" s="301">
        <f>AF34*1.03</f>
        <v/>
      </c>
      <c r="AH34" s="301">
        <f>AG34*1.03</f>
        <v/>
      </c>
      <c r="AI34" s="301">
        <f>AH34*1.03</f>
        <v/>
      </c>
      <c r="AJ34" s="301">
        <f>AI34*1.03</f>
        <v/>
      </c>
      <c r="AK34" s="301">
        <f>AJ34*1.03</f>
        <v/>
      </c>
      <c r="AL34" s="301">
        <f>AK34*1.03</f>
        <v/>
      </c>
      <c r="AM34" s="301">
        <f>AL34*1.03</f>
        <v/>
      </c>
      <c r="AN34" s="301">
        <f>AM34*1.03</f>
        <v/>
      </c>
      <c r="AO34" s="301">
        <f>AN34*1.03</f>
        <v/>
      </c>
      <c r="AP34" s="301">
        <f>AO34*1.03</f>
        <v/>
      </c>
      <c r="AQ34" s="301">
        <f>AP34*1.03</f>
        <v/>
      </c>
      <c r="AR34" s="301">
        <f>AQ34*1.03</f>
        <v/>
      </c>
      <c r="AS34" s="301">
        <f>AR34*1.03</f>
        <v/>
      </c>
      <c r="AT34" s="301">
        <f>AS34*1.03</f>
        <v/>
      </c>
      <c r="AU34" s="301">
        <f>AT34*1.03</f>
        <v/>
      </c>
      <c r="AV34" s="304">
        <f>AW34*0.95</f>
        <v/>
      </c>
      <c r="AW34" s="304">
        <f>IF(D34="","",SUM(F34:Q34))</f>
        <v/>
      </c>
      <c r="AX34" s="304">
        <f>IF(E34="","",SUM(R34:AC34))</f>
        <v/>
      </c>
      <c r="AY34" s="433">
        <f>IF($D34="","",SUM(M34:X34))</f>
        <v/>
      </c>
      <c r="AZ34" s="304">
        <f>IF($D34="","",SUM(P34:X34)/9*12)</f>
        <v/>
      </c>
      <c r="BA34" s="304">
        <f>IF($D34="","",SUM(S34:X34)/6*12)</f>
        <v/>
      </c>
      <c r="BB34" s="304">
        <f>IF($D34="","",SUM(V34:X34)/3*12)</f>
        <v/>
      </c>
      <c r="BC34" s="304">
        <f>IF($D34="","",X34*12)</f>
        <v/>
      </c>
    </row>
    <row r="35" ht="14.25" customHeight="1" s="2885">
      <c r="D35" s="400" t="inlineStr">
        <is>
          <t>Other Income</t>
        </is>
      </c>
      <c r="E35" s="44" t="inlineStr">
        <is>
          <t xml:space="preserve">        Parking Rental</t>
        </is>
      </c>
      <c r="F35" s="3550">
        <f>IF($E35="","",SUMIFS(#REF!,#REF!,'P&amp;Ls (Detailed)_OLD'!$E35))</f>
        <v/>
      </c>
      <c r="G35" s="3550">
        <f>IF($E35="","",SUMIFS(#REF!,#REF!,'P&amp;Ls (Detailed)_OLD'!$E35))</f>
        <v/>
      </c>
      <c r="H35" s="3550">
        <f>IF($E35="","",SUMIFS(#REF!,#REF!,'P&amp;Ls (Detailed)_OLD'!$E35))</f>
        <v/>
      </c>
      <c r="I35" s="3550">
        <f>IF($E35="","",SUMIFS(#REF!,#REF!,'P&amp;Ls (Detailed)_OLD'!$E35))</f>
        <v/>
      </c>
      <c r="J35" s="3550">
        <f>IF($E35="","",SUMIFS(#REF!,#REF!,'P&amp;Ls (Detailed)_OLD'!$E35))</f>
        <v/>
      </c>
      <c r="K35" s="3550">
        <f>IF($E35="","",SUMIFS(#REF!,#REF!,'P&amp;Ls (Detailed)_OLD'!$E35))</f>
        <v/>
      </c>
      <c r="L35" s="3550">
        <f>IF($E35="","",SUMIFS(#REF!,#REF!,'P&amp;Ls (Detailed)_OLD'!$E35))</f>
        <v/>
      </c>
      <c r="M35" s="3550">
        <f>IF($E35="","",SUMIFS(#REF!,#REF!,'P&amp;Ls (Detailed)_OLD'!$E35))</f>
        <v/>
      </c>
      <c r="N35" s="3550">
        <f>IF($E35="","",SUMIFS(#REF!,#REF!,'P&amp;Ls (Detailed)_OLD'!$E35))</f>
        <v/>
      </c>
      <c r="O35" s="3550">
        <f>IF($E35="","",SUMIFS(#REF!,#REF!,'P&amp;Ls (Detailed)_OLD'!$E35))</f>
        <v/>
      </c>
      <c r="P35" s="3550">
        <f>IF($E35="","",SUMIFS(#REF!,#REF!,'P&amp;Ls (Detailed)_OLD'!$E35))</f>
        <v/>
      </c>
      <c r="Q35" s="3550">
        <f>IF($E35="","",SUMIFS(#REF!,#REF!,'P&amp;Ls (Detailed)_OLD'!$E35))</f>
        <v/>
      </c>
      <c r="R35" s="301">
        <f>IF('P&amp;Ls (Detailed)_OLD'!E35="","",SUMIFS(#REF!,#REF!,'P&amp;Ls (Detailed)_OLD'!$E35))</f>
        <v/>
      </c>
      <c r="S35" s="301">
        <f>IF('P&amp;Ls (Detailed)_OLD'!F35="","",SUMIFS(#REF!,#REF!,'P&amp;Ls (Detailed)_OLD'!$E35))</f>
        <v/>
      </c>
      <c r="T35" s="301">
        <f>IF('P&amp;Ls (Detailed)_OLD'!G35="","",SUMIFS(#REF!,#REF!,'P&amp;Ls (Detailed)_OLD'!$E35))</f>
        <v/>
      </c>
      <c r="U35" s="301">
        <f>IF('P&amp;Ls (Detailed)_OLD'!H35="","",SUMIFS(#REF!,#REF!,'P&amp;Ls (Detailed)_OLD'!$E35))</f>
        <v/>
      </c>
      <c r="V35" s="301">
        <f>IF('P&amp;Ls (Detailed)_OLD'!I35="","",SUMIFS(#REF!,#REF!,'P&amp;Ls (Detailed)_OLD'!$E35))</f>
        <v/>
      </c>
      <c r="W35" s="301">
        <f>IF('P&amp;Ls (Detailed)_OLD'!J35="","",SUMIFS(#REF!,#REF!,'P&amp;Ls (Detailed)_OLD'!$E35))</f>
        <v/>
      </c>
      <c r="X35" s="301">
        <f>IF('P&amp;Ls (Detailed)_OLD'!K35="","",SUMIFS(#REF!,#REF!,'P&amp;Ls (Detailed)_OLD'!$E35))</f>
        <v/>
      </c>
      <c r="Y35" s="301">
        <f>X35*1.03</f>
        <v/>
      </c>
      <c r="Z35" s="301">
        <f>Y35*1.03</f>
        <v/>
      </c>
      <c r="AA35" s="301">
        <f>Z35*1.03</f>
        <v/>
      </c>
      <c r="AB35" s="301">
        <f>AA35*1.03</f>
        <v/>
      </c>
      <c r="AC35" s="301">
        <f>AB35*1.03</f>
        <v/>
      </c>
      <c r="AD35" s="301">
        <f>AC35*1.03</f>
        <v/>
      </c>
      <c r="AE35" s="301">
        <f>AD35*1.03</f>
        <v/>
      </c>
      <c r="AF35" s="301">
        <f>AE35*1.03</f>
        <v/>
      </c>
      <c r="AG35" s="301">
        <f>AF35*1.03</f>
        <v/>
      </c>
      <c r="AH35" s="301">
        <f>AG35*1.03</f>
        <v/>
      </c>
      <c r="AI35" s="301">
        <f>AH35*1.03</f>
        <v/>
      </c>
      <c r="AJ35" s="301">
        <f>AI35*1.03</f>
        <v/>
      </c>
      <c r="AK35" s="301">
        <f>AJ35*1.03</f>
        <v/>
      </c>
      <c r="AL35" s="301">
        <f>AK35*1.03</f>
        <v/>
      </c>
      <c r="AM35" s="301">
        <f>AL35*1.03</f>
        <v/>
      </c>
      <c r="AN35" s="301">
        <f>AM35*1.03</f>
        <v/>
      </c>
      <c r="AO35" s="301">
        <f>AN35*1.03</f>
        <v/>
      </c>
      <c r="AP35" s="301">
        <f>AO35*1.03</f>
        <v/>
      </c>
      <c r="AQ35" s="301">
        <f>AP35*1.03</f>
        <v/>
      </c>
      <c r="AR35" s="301">
        <f>AQ35*1.03</f>
        <v/>
      </c>
      <c r="AS35" s="301">
        <f>AR35*1.03</f>
        <v/>
      </c>
      <c r="AT35" s="301">
        <f>AS35*1.03</f>
        <v/>
      </c>
      <c r="AU35" s="301">
        <f>AT35*1.03</f>
        <v/>
      </c>
      <c r="AV35" s="304">
        <f>AW35*0.95</f>
        <v/>
      </c>
      <c r="AW35" s="304">
        <f>IF(D35="","",SUM(F35:Q35))</f>
        <v/>
      </c>
      <c r="AX35" s="304">
        <f>IF(E35="","",SUM(R35:AC35))</f>
        <v/>
      </c>
      <c r="AY35" s="433">
        <f>IF($D35="","",SUM(M35:X35))</f>
        <v/>
      </c>
      <c r="AZ35" s="304">
        <f>IF($D35="","",SUM(P35:X35)/9*12)</f>
        <v/>
      </c>
      <c r="BA35" s="304">
        <f>IF($D35="","",SUM(S35:X35)/6*12)</f>
        <v/>
      </c>
      <c r="BB35" s="304">
        <f>IF($D35="","",SUM(V35:X35)/3*12)</f>
        <v/>
      </c>
      <c r="BC35" s="304">
        <f>IF($D35="","",X35*12)</f>
        <v/>
      </c>
    </row>
    <row r="36" ht="14.25" customHeight="1" s="2885">
      <c r="D36" s="400" t="inlineStr">
        <is>
          <t>Other Income</t>
        </is>
      </c>
      <c r="E36" s="44" t="inlineStr">
        <is>
          <t xml:space="preserve">        Pet Fee</t>
        </is>
      </c>
      <c r="F36" s="3550">
        <f>IF($E36="","",SUMIFS(#REF!,#REF!,'P&amp;Ls (Detailed)_OLD'!$E36))</f>
        <v/>
      </c>
      <c r="G36" s="3550">
        <f>IF($E36="","",SUMIFS(#REF!,#REF!,'P&amp;Ls (Detailed)_OLD'!$E36))</f>
        <v/>
      </c>
      <c r="H36" s="3550">
        <f>IF($E36="","",SUMIFS(#REF!,#REF!,'P&amp;Ls (Detailed)_OLD'!$E36))</f>
        <v/>
      </c>
      <c r="I36" s="3550">
        <f>IF($E36="","",SUMIFS(#REF!,#REF!,'P&amp;Ls (Detailed)_OLD'!$E36))</f>
        <v/>
      </c>
      <c r="J36" s="3550">
        <f>IF($E36="","",SUMIFS(#REF!,#REF!,'P&amp;Ls (Detailed)_OLD'!$E36))</f>
        <v/>
      </c>
      <c r="K36" s="3550">
        <f>IF($E36="","",SUMIFS(#REF!,#REF!,'P&amp;Ls (Detailed)_OLD'!$E36))</f>
        <v/>
      </c>
      <c r="L36" s="3550">
        <f>IF($E36="","",SUMIFS(#REF!,#REF!,'P&amp;Ls (Detailed)_OLD'!$E36))</f>
        <v/>
      </c>
      <c r="M36" s="3550">
        <f>IF($E36="","",SUMIFS(#REF!,#REF!,'P&amp;Ls (Detailed)_OLD'!$E36))</f>
        <v/>
      </c>
      <c r="N36" s="3550">
        <f>IF($E36="","",SUMIFS(#REF!,#REF!,'P&amp;Ls (Detailed)_OLD'!$E36))</f>
        <v/>
      </c>
      <c r="O36" s="3550">
        <f>IF($E36="","",SUMIFS(#REF!,#REF!,'P&amp;Ls (Detailed)_OLD'!$E36))</f>
        <v/>
      </c>
      <c r="P36" s="3550">
        <f>IF($E36="","",SUMIFS(#REF!,#REF!,'P&amp;Ls (Detailed)_OLD'!$E36))</f>
        <v/>
      </c>
      <c r="Q36" s="3550">
        <f>IF($E36="","",SUMIFS(#REF!,#REF!,'P&amp;Ls (Detailed)_OLD'!$E36))</f>
        <v/>
      </c>
      <c r="R36" s="301">
        <f>IF('P&amp;Ls (Detailed)_OLD'!E36="","",SUMIFS(#REF!,#REF!,'P&amp;Ls (Detailed)_OLD'!$E36))</f>
        <v/>
      </c>
      <c r="S36" s="301">
        <f>IF('P&amp;Ls (Detailed)_OLD'!F36="","",SUMIFS(#REF!,#REF!,'P&amp;Ls (Detailed)_OLD'!$E36))</f>
        <v/>
      </c>
      <c r="T36" s="301">
        <f>IF('P&amp;Ls (Detailed)_OLD'!G36="","",SUMIFS(#REF!,#REF!,'P&amp;Ls (Detailed)_OLD'!$E36))</f>
        <v/>
      </c>
      <c r="U36" s="301">
        <f>IF('P&amp;Ls (Detailed)_OLD'!H36="","",SUMIFS(#REF!,#REF!,'P&amp;Ls (Detailed)_OLD'!$E36))</f>
        <v/>
      </c>
      <c r="V36" s="301">
        <f>IF('P&amp;Ls (Detailed)_OLD'!I36="","",SUMIFS(#REF!,#REF!,'P&amp;Ls (Detailed)_OLD'!$E36))</f>
        <v/>
      </c>
      <c r="W36" s="301">
        <f>IF('P&amp;Ls (Detailed)_OLD'!J36="","",SUMIFS(#REF!,#REF!,'P&amp;Ls (Detailed)_OLD'!$E36))</f>
        <v/>
      </c>
      <c r="X36" s="301">
        <f>IF('P&amp;Ls (Detailed)_OLD'!K36="","",SUMIFS(#REF!,#REF!,'P&amp;Ls (Detailed)_OLD'!$E36))</f>
        <v/>
      </c>
      <c r="Y36" s="301">
        <f>X36*1.03</f>
        <v/>
      </c>
      <c r="Z36" s="301">
        <f>Y36*1.03</f>
        <v/>
      </c>
      <c r="AA36" s="301">
        <f>Z36*1.03</f>
        <v/>
      </c>
      <c r="AB36" s="301">
        <f>AA36*1.03</f>
        <v/>
      </c>
      <c r="AC36" s="301">
        <f>AB36*1.03</f>
        <v/>
      </c>
      <c r="AD36" s="301">
        <f>AC36*1.03</f>
        <v/>
      </c>
      <c r="AE36" s="301">
        <f>AD36*1.03</f>
        <v/>
      </c>
      <c r="AF36" s="301">
        <f>AE36*1.03</f>
        <v/>
      </c>
      <c r="AG36" s="301">
        <f>AF36*1.03</f>
        <v/>
      </c>
      <c r="AH36" s="301">
        <f>AG36*1.03</f>
        <v/>
      </c>
      <c r="AI36" s="301">
        <f>AH36*1.03</f>
        <v/>
      </c>
      <c r="AJ36" s="301">
        <f>AI36*1.03</f>
        <v/>
      </c>
      <c r="AK36" s="301">
        <f>AJ36*1.03</f>
        <v/>
      </c>
      <c r="AL36" s="301">
        <f>AK36*1.03</f>
        <v/>
      </c>
      <c r="AM36" s="301">
        <f>AL36*1.03</f>
        <v/>
      </c>
      <c r="AN36" s="301">
        <f>AM36*1.03</f>
        <v/>
      </c>
      <c r="AO36" s="301">
        <f>AN36*1.03</f>
        <v/>
      </c>
      <c r="AP36" s="301">
        <f>AO36*1.03</f>
        <v/>
      </c>
      <c r="AQ36" s="301">
        <f>AP36*1.03</f>
        <v/>
      </c>
      <c r="AR36" s="301">
        <f>AQ36*1.03</f>
        <v/>
      </c>
      <c r="AS36" s="301">
        <f>AR36*1.03</f>
        <v/>
      </c>
      <c r="AT36" s="301">
        <f>AS36*1.03</f>
        <v/>
      </c>
      <c r="AU36" s="301">
        <f>AT36*1.03</f>
        <v/>
      </c>
      <c r="AV36" s="304">
        <f>AW36*0.95</f>
        <v/>
      </c>
      <c r="AW36" s="304">
        <f>IF(D36="","",SUM(F36:Q36))</f>
        <v/>
      </c>
      <c r="AX36" s="304">
        <f>IF(E36="","",SUM(R36:AC36))</f>
        <v/>
      </c>
      <c r="AY36" s="433">
        <f>IF($D36="","",SUM(M36:X36))</f>
        <v/>
      </c>
      <c r="AZ36" s="304">
        <f>IF($D36="","",SUM(P36:X36)/9*12)</f>
        <v/>
      </c>
      <c r="BA36" s="304">
        <f>IF($D36="","",SUM(S36:X36)/6*12)</f>
        <v/>
      </c>
      <c r="BB36" s="304">
        <f>IF($D36="","",SUM(V36:X36)/3*12)</f>
        <v/>
      </c>
      <c r="BC36" s="304">
        <f>IF($D36="","",X36*12)</f>
        <v/>
      </c>
    </row>
    <row r="37" ht="14.25" customHeight="1" s="2885">
      <c r="D37" s="400" t="inlineStr">
        <is>
          <t>Other Income</t>
        </is>
      </c>
      <c r="E37" s="44" t="inlineStr">
        <is>
          <t xml:space="preserve">        Pet Rental</t>
        </is>
      </c>
      <c r="F37" s="3550">
        <f>IF($E37="","",SUMIFS(#REF!,#REF!,'P&amp;Ls (Detailed)_OLD'!$E37))</f>
        <v/>
      </c>
      <c r="G37" s="3550">
        <f>IF($E37="","",SUMIFS(#REF!,#REF!,'P&amp;Ls (Detailed)_OLD'!$E37))</f>
        <v/>
      </c>
      <c r="H37" s="3550">
        <f>IF($E37="","",SUMIFS(#REF!,#REF!,'P&amp;Ls (Detailed)_OLD'!$E37))</f>
        <v/>
      </c>
      <c r="I37" s="3550">
        <f>IF($E37="","",SUMIFS(#REF!,#REF!,'P&amp;Ls (Detailed)_OLD'!$E37))</f>
        <v/>
      </c>
      <c r="J37" s="3550">
        <f>IF($E37="","",SUMIFS(#REF!,#REF!,'P&amp;Ls (Detailed)_OLD'!$E37))</f>
        <v/>
      </c>
      <c r="K37" s="3550">
        <f>IF($E37="","",SUMIFS(#REF!,#REF!,'P&amp;Ls (Detailed)_OLD'!$E37))</f>
        <v/>
      </c>
      <c r="L37" s="3550">
        <f>IF($E37="","",SUMIFS(#REF!,#REF!,'P&amp;Ls (Detailed)_OLD'!$E37))</f>
        <v/>
      </c>
      <c r="M37" s="3550">
        <f>IF($E37="","",SUMIFS(#REF!,#REF!,'P&amp;Ls (Detailed)_OLD'!$E37))</f>
        <v/>
      </c>
      <c r="N37" s="3550">
        <f>IF($E37="","",SUMIFS(#REF!,#REF!,'P&amp;Ls (Detailed)_OLD'!$E37))</f>
        <v/>
      </c>
      <c r="O37" s="3550">
        <f>IF($E37="","",SUMIFS(#REF!,#REF!,'P&amp;Ls (Detailed)_OLD'!$E37))</f>
        <v/>
      </c>
      <c r="P37" s="3550">
        <f>IF($E37="","",SUMIFS(#REF!,#REF!,'P&amp;Ls (Detailed)_OLD'!$E37))</f>
        <v/>
      </c>
      <c r="Q37" s="3550">
        <f>IF($E37="","",SUMIFS(#REF!,#REF!,'P&amp;Ls (Detailed)_OLD'!$E37))</f>
        <v/>
      </c>
      <c r="R37" s="301">
        <f>IF('P&amp;Ls (Detailed)_OLD'!E37="","",SUMIFS(#REF!,#REF!,'P&amp;Ls (Detailed)_OLD'!$E37))</f>
        <v/>
      </c>
      <c r="S37" s="301">
        <f>IF('P&amp;Ls (Detailed)_OLD'!F37="","",SUMIFS(#REF!,#REF!,'P&amp;Ls (Detailed)_OLD'!$E37))</f>
        <v/>
      </c>
      <c r="T37" s="301">
        <f>IF('P&amp;Ls (Detailed)_OLD'!G37="","",SUMIFS(#REF!,#REF!,'P&amp;Ls (Detailed)_OLD'!$E37))</f>
        <v/>
      </c>
      <c r="U37" s="301">
        <f>IF('P&amp;Ls (Detailed)_OLD'!H37="","",SUMIFS(#REF!,#REF!,'P&amp;Ls (Detailed)_OLD'!$E37))</f>
        <v/>
      </c>
      <c r="V37" s="301">
        <f>IF('P&amp;Ls (Detailed)_OLD'!I37="","",SUMIFS(#REF!,#REF!,'P&amp;Ls (Detailed)_OLD'!$E37))</f>
        <v/>
      </c>
      <c r="W37" s="301">
        <f>IF('P&amp;Ls (Detailed)_OLD'!J37="","",SUMIFS(#REF!,#REF!,'P&amp;Ls (Detailed)_OLD'!$E37))</f>
        <v/>
      </c>
      <c r="X37" s="301">
        <f>IF('P&amp;Ls (Detailed)_OLD'!K37="","",SUMIFS(#REF!,#REF!,'P&amp;Ls (Detailed)_OLD'!$E37))</f>
        <v/>
      </c>
      <c r="Y37" s="301">
        <f>X37*1.03</f>
        <v/>
      </c>
      <c r="Z37" s="301">
        <f>Y37*1.03</f>
        <v/>
      </c>
      <c r="AA37" s="301">
        <f>Z37*1.03</f>
        <v/>
      </c>
      <c r="AB37" s="301">
        <f>AA37*1.03</f>
        <v/>
      </c>
      <c r="AC37" s="301">
        <f>AB37*1.03</f>
        <v/>
      </c>
      <c r="AD37" s="301">
        <f>AC37*1.03</f>
        <v/>
      </c>
      <c r="AE37" s="301">
        <f>AD37*1.03</f>
        <v/>
      </c>
      <c r="AF37" s="301">
        <f>AE37*1.03</f>
        <v/>
      </c>
      <c r="AG37" s="301">
        <f>AF37*1.03</f>
        <v/>
      </c>
      <c r="AH37" s="301">
        <f>AG37*1.03</f>
        <v/>
      </c>
      <c r="AI37" s="301">
        <f>AH37*1.03</f>
        <v/>
      </c>
      <c r="AJ37" s="301">
        <f>AI37*1.03</f>
        <v/>
      </c>
      <c r="AK37" s="301">
        <f>AJ37*1.03</f>
        <v/>
      </c>
      <c r="AL37" s="301">
        <f>AK37*1.03</f>
        <v/>
      </c>
      <c r="AM37" s="301">
        <f>AL37*1.03</f>
        <v/>
      </c>
      <c r="AN37" s="301">
        <f>AM37*1.03</f>
        <v/>
      </c>
      <c r="AO37" s="301">
        <f>AN37*1.03</f>
        <v/>
      </c>
      <c r="AP37" s="301">
        <f>AO37*1.03</f>
        <v/>
      </c>
      <c r="AQ37" s="301">
        <f>AP37*1.03</f>
        <v/>
      </c>
      <c r="AR37" s="301">
        <f>AQ37*1.03</f>
        <v/>
      </c>
      <c r="AS37" s="301">
        <f>AR37*1.03</f>
        <v/>
      </c>
      <c r="AT37" s="301">
        <f>AS37*1.03</f>
        <v/>
      </c>
      <c r="AU37" s="301">
        <f>AT37*1.03</f>
        <v/>
      </c>
      <c r="AV37" s="304">
        <f>AW37*0.95</f>
        <v/>
      </c>
      <c r="AW37" s="304">
        <f>IF(D37="","",SUM(F37:Q37))</f>
        <v/>
      </c>
      <c r="AX37" s="304">
        <f>IF(E37="","",SUM(R37:AC37))</f>
        <v/>
      </c>
      <c r="AY37" s="433">
        <f>IF($D37="","",SUM(M37:X37))</f>
        <v/>
      </c>
      <c r="AZ37" s="304">
        <f>IF($D37="","",SUM(P37:X37)/9*12)</f>
        <v/>
      </c>
      <c r="BA37" s="304">
        <f>IF($D37="","",SUM(S37:X37)/6*12)</f>
        <v/>
      </c>
      <c r="BB37" s="304">
        <f>IF($D37="","",SUM(V37:X37)/3*12)</f>
        <v/>
      </c>
      <c r="BC37" s="304">
        <f>IF($D37="","",X37*12)</f>
        <v/>
      </c>
    </row>
    <row r="38" ht="14.25" customHeight="1" s="2885">
      <c r="D38" s="400" t="inlineStr">
        <is>
          <t>Other Income</t>
        </is>
      </c>
      <c r="E38" s="44" t="inlineStr">
        <is>
          <t xml:space="preserve">        Short Term Premium Fee</t>
        </is>
      </c>
      <c r="F38" s="3550">
        <f>IF($E38="","",SUMIFS(#REF!,#REF!,'P&amp;Ls (Detailed)_OLD'!$E38))</f>
        <v/>
      </c>
      <c r="G38" s="3550">
        <f>IF($E38="","",SUMIFS(#REF!,#REF!,'P&amp;Ls (Detailed)_OLD'!$E38))</f>
        <v/>
      </c>
      <c r="H38" s="3550">
        <f>IF($E38="","",SUMIFS(#REF!,#REF!,'P&amp;Ls (Detailed)_OLD'!$E38))</f>
        <v/>
      </c>
      <c r="I38" s="3550">
        <f>IF($E38="","",SUMIFS(#REF!,#REF!,'P&amp;Ls (Detailed)_OLD'!$E38))</f>
        <v/>
      </c>
      <c r="J38" s="3550">
        <f>IF($E38="","",SUMIFS(#REF!,#REF!,'P&amp;Ls (Detailed)_OLD'!$E38))</f>
        <v/>
      </c>
      <c r="K38" s="3550">
        <f>IF($E38="","",SUMIFS(#REF!,#REF!,'P&amp;Ls (Detailed)_OLD'!$E38))</f>
        <v/>
      </c>
      <c r="L38" s="3550">
        <f>IF($E38="","",SUMIFS(#REF!,#REF!,'P&amp;Ls (Detailed)_OLD'!$E38))</f>
        <v/>
      </c>
      <c r="M38" s="3550">
        <f>IF($E38="","",SUMIFS(#REF!,#REF!,'P&amp;Ls (Detailed)_OLD'!$E38))</f>
        <v/>
      </c>
      <c r="N38" s="3550">
        <f>IF($E38="","",SUMIFS(#REF!,#REF!,'P&amp;Ls (Detailed)_OLD'!$E38))</f>
        <v/>
      </c>
      <c r="O38" s="3550">
        <f>IF($E38="","",SUMIFS(#REF!,#REF!,'P&amp;Ls (Detailed)_OLD'!$E38))</f>
        <v/>
      </c>
      <c r="P38" s="3550">
        <f>IF($E38="","",SUMIFS(#REF!,#REF!,'P&amp;Ls (Detailed)_OLD'!$E38))</f>
        <v/>
      </c>
      <c r="Q38" s="3550">
        <f>IF($E38="","",SUMIFS(#REF!,#REF!,'P&amp;Ls (Detailed)_OLD'!$E38))</f>
        <v/>
      </c>
      <c r="R38" s="301">
        <f>IF('P&amp;Ls (Detailed)_OLD'!E38="","",SUMIFS(#REF!,#REF!,'P&amp;Ls (Detailed)_OLD'!$E38))</f>
        <v/>
      </c>
      <c r="S38" s="301">
        <f>IF('P&amp;Ls (Detailed)_OLD'!F38="","",SUMIFS(#REF!,#REF!,'P&amp;Ls (Detailed)_OLD'!$E38))</f>
        <v/>
      </c>
      <c r="T38" s="301">
        <f>IF('P&amp;Ls (Detailed)_OLD'!G38="","",SUMIFS(#REF!,#REF!,'P&amp;Ls (Detailed)_OLD'!$E38))</f>
        <v/>
      </c>
      <c r="U38" s="301">
        <f>IF('P&amp;Ls (Detailed)_OLD'!H38="","",SUMIFS(#REF!,#REF!,'P&amp;Ls (Detailed)_OLD'!$E38))</f>
        <v/>
      </c>
      <c r="V38" s="301">
        <f>IF('P&amp;Ls (Detailed)_OLD'!I38="","",SUMIFS(#REF!,#REF!,'P&amp;Ls (Detailed)_OLD'!$E38))</f>
        <v/>
      </c>
      <c r="W38" s="301">
        <f>IF('P&amp;Ls (Detailed)_OLD'!J38="","",SUMIFS(#REF!,#REF!,'P&amp;Ls (Detailed)_OLD'!$E38))</f>
        <v/>
      </c>
      <c r="X38" s="301">
        <f>IF('P&amp;Ls (Detailed)_OLD'!K38="","",SUMIFS(#REF!,#REF!,'P&amp;Ls (Detailed)_OLD'!$E38))</f>
        <v/>
      </c>
      <c r="Y38" s="301">
        <f>X38*1.03</f>
        <v/>
      </c>
      <c r="Z38" s="301">
        <f>Y38*1.03</f>
        <v/>
      </c>
      <c r="AA38" s="301">
        <f>Z38*1.03</f>
        <v/>
      </c>
      <c r="AB38" s="301">
        <f>AA38*1.03</f>
        <v/>
      </c>
      <c r="AC38" s="301">
        <f>AB38*1.03</f>
        <v/>
      </c>
      <c r="AD38" s="301">
        <f>AC38*1.03</f>
        <v/>
      </c>
      <c r="AE38" s="301">
        <f>AD38*1.03</f>
        <v/>
      </c>
      <c r="AF38" s="301">
        <f>AE38*1.03</f>
        <v/>
      </c>
      <c r="AG38" s="301">
        <f>AF38*1.03</f>
        <v/>
      </c>
      <c r="AH38" s="301">
        <f>AG38*1.03</f>
        <v/>
      </c>
      <c r="AI38" s="301">
        <f>AH38*1.03</f>
        <v/>
      </c>
      <c r="AJ38" s="301">
        <f>AI38*1.03</f>
        <v/>
      </c>
      <c r="AK38" s="301">
        <f>AJ38*1.03</f>
        <v/>
      </c>
      <c r="AL38" s="301">
        <f>AK38*1.03</f>
        <v/>
      </c>
      <c r="AM38" s="301">
        <f>AL38*1.03</f>
        <v/>
      </c>
      <c r="AN38" s="301">
        <f>AM38*1.03</f>
        <v/>
      </c>
      <c r="AO38" s="301">
        <f>AN38*1.03</f>
        <v/>
      </c>
      <c r="AP38" s="301">
        <f>AO38*1.03</f>
        <v/>
      </c>
      <c r="AQ38" s="301">
        <f>AP38*1.03</f>
        <v/>
      </c>
      <c r="AR38" s="301">
        <f>AQ38*1.03</f>
        <v/>
      </c>
      <c r="AS38" s="301">
        <f>AR38*1.03</f>
        <v/>
      </c>
      <c r="AT38" s="301">
        <f>AS38*1.03</f>
        <v/>
      </c>
      <c r="AU38" s="301">
        <f>AT38*1.03</f>
        <v/>
      </c>
      <c r="AV38" s="304">
        <f>AW38*0.95</f>
        <v/>
      </c>
      <c r="AW38" s="304">
        <f>IF(D38="","",SUM(F38:Q38))</f>
        <v/>
      </c>
      <c r="AX38" s="304">
        <f>IF(E38="","",SUM(R38:AC38))</f>
        <v/>
      </c>
      <c r="AY38" s="433">
        <f>IF($D38="","",SUM(M38:X38))</f>
        <v/>
      </c>
      <c r="AZ38" s="304">
        <f>IF($D38="","",SUM(P38:X38)/9*12)</f>
        <v/>
      </c>
      <c r="BA38" s="304">
        <f>IF($D38="","",SUM(S38:X38)/6*12)</f>
        <v/>
      </c>
      <c r="BB38" s="304">
        <f>IF($D38="","",SUM(V38:X38)/3*12)</f>
        <v/>
      </c>
      <c r="BC38" s="304">
        <f>IF($D38="","",X38*12)</f>
        <v/>
      </c>
    </row>
    <row r="39" ht="14.25" customHeight="1" s="2885">
      <c r="D39" s="400" t="inlineStr">
        <is>
          <t>Other Income</t>
        </is>
      </c>
      <c r="E39" s="44" t="inlineStr">
        <is>
          <t xml:space="preserve">        Termination Fee</t>
        </is>
      </c>
      <c r="F39" s="3550">
        <f>IF($E39="","",SUMIFS(#REF!,#REF!,'P&amp;Ls (Detailed)_OLD'!$E39))</f>
        <v/>
      </c>
      <c r="G39" s="3550">
        <f>IF($E39="","",SUMIFS(#REF!,#REF!,'P&amp;Ls (Detailed)_OLD'!$E39))</f>
        <v/>
      </c>
      <c r="H39" s="3550">
        <f>IF($E39="","",SUMIFS(#REF!,#REF!,'P&amp;Ls (Detailed)_OLD'!$E39))</f>
        <v/>
      </c>
      <c r="I39" s="3550">
        <f>IF($E39="","",SUMIFS(#REF!,#REF!,'P&amp;Ls (Detailed)_OLD'!$E39))</f>
        <v/>
      </c>
      <c r="J39" s="3550">
        <f>IF($E39="","",SUMIFS(#REF!,#REF!,'P&amp;Ls (Detailed)_OLD'!$E39))</f>
        <v/>
      </c>
      <c r="K39" s="3550">
        <f>IF($E39="","",SUMIFS(#REF!,#REF!,'P&amp;Ls (Detailed)_OLD'!$E39))</f>
        <v/>
      </c>
      <c r="L39" s="3550">
        <f>IF($E39="","",SUMIFS(#REF!,#REF!,'P&amp;Ls (Detailed)_OLD'!$E39))</f>
        <v/>
      </c>
      <c r="M39" s="3550">
        <f>IF($E39="","",SUMIFS(#REF!,#REF!,'P&amp;Ls (Detailed)_OLD'!$E39))</f>
        <v/>
      </c>
      <c r="N39" s="3550">
        <f>IF($E39="","",SUMIFS(#REF!,#REF!,'P&amp;Ls (Detailed)_OLD'!$E39))</f>
        <v/>
      </c>
      <c r="O39" s="3550">
        <f>IF($E39="","",SUMIFS(#REF!,#REF!,'P&amp;Ls (Detailed)_OLD'!$E39))</f>
        <v/>
      </c>
      <c r="P39" s="3550">
        <f>IF($E39="","",SUMIFS(#REF!,#REF!,'P&amp;Ls (Detailed)_OLD'!$E39))</f>
        <v/>
      </c>
      <c r="Q39" s="3550">
        <f>IF($E39="","",SUMIFS(#REF!,#REF!,'P&amp;Ls (Detailed)_OLD'!$E39))</f>
        <v/>
      </c>
      <c r="R39" s="301">
        <f>IF('P&amp;Ls (Detailed)_OLD'!E39="","",SUMIFS(#REF!,#REF!,'P&amp;Ls (Detailed)_OLD'!$E39))</f>
        <v/>
      </c>
      <c r="S39" s="301">
        <f>IF('P&amp;Ls (Detailed)_OLD'!F39="","",SUMIFS(#REF!,#REF!,'P&amp;Ls (Detailed)_OLD'!$E39))</f>
        <v/>
      </c>
      <c r="T39" s="301">
        <f>IF('P&amp;Ls (Detailed)_OLD'!G39="","",SUMIFS(#REF!,#REF!,'P&amp;Ls (Detailed)_OLD'!$E39))</f>
        <v/>
      </c>
      <c r="U39" s="301">
        <f>IF('P&amp;Ls (Detailed)_OLD'!H39="","",SUMIFS(#REF!,#REF!,'P&amp;Ls (Detailed)_OLD'!$E39))</f>
        <v/>
      </c>
      <c r="V39" s="301">
        <f>IF('P&amp;Ls (Detailed)_OLD'!I39="","",SUMIFS(#REF!,#REF!,'P&amp;Ls (Detailed)_OLD'!$E39))</f>
        <v/>
      </c>
      <c r="W39" s="301">
        <f>IF('P&amp;Ls (Detailed)_OLD'!J39="","",SUMIFS(#REF!,#REF!,'P&amp;Ls (Detailed)_OLD'!$E39))</f>
        <v/>
      </c>
      <c r="X39" s="301">
        <f>IF('P&amp;Ls (Detailed)_OLD'!K39="","",SUMIFS(#REF!,#REF!,'P&amp;Ls (Detailed)_OLD'!$E39))</f>
        <v/>
      </c>
      <c r="Y39" s="301">
        <f>X39*1.03</f>
        <v/>
      </c>
      <c r="Z39" s="301">
        <f>Y39*1.03</f>
        <v/>
      </c>
      <c r="AA39" s="301">
        <f>Z39*1.03</f>
        <v/>
      </c>
      <c r="AB39" s="301">
        <f>AA39*1.03</f>
        <v/>
      </c>
      <c r="AC39" s="301">
        <f>AB39*1.03</f>
        <v/>
      </c>
      <c r="AD39" s="301">
        <f>AC39*1.03</f>
        <v/>
      </c>
      <c r="AE39" s="301">
        <f>AD39*1.03</f>
        <v/>
      </c>
      <c r="AF39" s="301">
        <f>AE39*1.03</f>
        <v/>
      </c>
      <c r="AG39" s="301">
        <f>AF39*1.03</f>
        <v/>
      </c>
      <c r="AH39" s="301">
        <f>AG39*1.03</f>
        <v/>
      </c>
      <c r="AI39" s="301">
        <f>AH39*1.03</f>
        <v/>
      </c>
      <c r="AJ39" s="301">
        <f>AI39*1.03</f>
        <v/>
      </c>
      <c r="AK39" s="301">
        <f>AJ39*1.03</f>
        <v/>
      </c>
      <c r="AL39" s="301">
        <f>AK39*1.03</f>
        <v/>
      </c>
      <c r="AM39" s="301">
        <f>AL39*1.03</f>
        <v/>
      </c>
      <c r="AN39" s="301">
        <f>AM39*1.03</f>
        <v/>
      </c>
      <c r="AO39" s="301">
        <f>AN39*1.03</f>
        <v/>
      </c>
      <c r="AP39" s="301">
        <f>AO39*1.03</f>
        <v/>
      </c>
      <c r="AQ39" s="301">
        <f>AP39*1.03</f>
        <v/>
      </c>
      <c r="AR39" s="301">
        <f>AQ39*1.03</f>
        <v/>
      </c>
      <c r="AS39" s="301">
        <f>AR39*1.03</f>
        <v/>
      </c>
      <c r="AT39" s="301">
        <f>AS39*1.03</f>
        <v/>
      </c>
      <c r="AU39" s="301">
        <f>AT39*1.03</f>
        <v/>
      </c>
      <c r="AV39" s="304">
        <f>AW39*0.95</f>
        <v/>
      </c>
      <c r="AW39" s="304">
        <f>IF(D39="","",SUM(F39:Q39))</f>
        <v/>
      </c>
      <c r="AX39" s="304">
        <f>IF(E39="","",SUM(R39:AC39))</f>
        <v/>
      </c>
      <c r="AY39" s="433">
        <f>IF($D39="","",SUM(M39:X39))</f>
        <v/>
      </c>
      <c r="AZ39" s="304">
        <f>IF($D39="","",SUM(P39:X39)/9*12)</f>
        <v/>
      </c>
      <c r="BA39" s="304">
        <f>IF($D39="","",SUM(S39:X39)/6*12)</f>
        <v/>
      </c>
      <c r="BB39" s="304">
        <f>IF($D39="","",SUM(V39:X39)/3*12)</f>
        <v/>
      </c>
      <c r="BC39" s="304">
        <f>IF($D39="","",X39*12)</f>
        <v/>
      </c>
    </row>
    <row r="40" ht="14.25" customHeight="1" s="2885">
      <c r="D40" s="400" t="inlineStr">
        <is>
          <t>Other Income</t>
        </is>
      </c>
      <c r="E40" s="44" t="inlineStr">
        <is>
          <t xml:space="preserve">        Transfer Fee</t>
        </is>
      </c>
      <c r="F40" s="3550">
        <f>IF($E40="","",SUMIFS(#REF!,#REF!,'P&amp;Ls (Detailed)_OLD'!$E40))</f>
        <v/>
      </c>
      <c r="G40" s="3550">
        <f>IF($E40="","",SUMIFS(#REF!,#REF!,'P&amp;Ls (Detailed)_OLD'!$E40))</f>
        <v/>
      </c>
      <c r="H40" s="3550">
        <f>IF($E40="","",SUMIFS(#REF!,#REF!,'P&amp;Ls (Detailed)_OLD'!$E40))</f>
        <v/>
      </c>
      <c r="I40" s="3550">
        <f>IF($E40="","",SUMIFS(#REF!,#REF!,'P&amp;Ls (Detailed)_OLD'!$E40))</f>
        <v/>
      </c>
      <c r="J40" s="3550">
        <f>IF($E40="","",SUMIFS(#REF!,#REF!,'P&amp;Ls (Detailed)_OLD'!$E40))</f>
        <v/>
      </c>
      <c r="K40" s="3550">
        <f>IF($E40="","",SUMIFS(#REF!,#REF!,'P&amp;Ls (Detailed)_OLD'!$E40))</f>
        <v/>
      </c>
      <c r="L40" s="3550">
        <f>IF($E40="","",SUMIFS(#REF!,#REF!,'P&amp;Ls (Detailed)_OLD'!$E40))</f>
        <v/>
      </c>
      <c r="M40" s="3550">
        <f>IF($E40="","",SUMIFS(#REF!,#REF!,'P&amp;Ls (Detailed)_OLD'!$E40))</f>
        <v/>
      </c>
      <c r="N40" s="3550">
        <f>IF($E40="","",SUMIFS(#REF!,#REF!,'P&amp;Ls (Detailed)_OLD'!$E40))</f>
        <v/>
      </c>
      <c r="O40" s="3550">
        <f>IF($E40="","",SUMIFS(#REF!,#REF!,'P&amp;Ls (Detailed)_OLD'!$E40))</f>
        <v/>
      </c>
      <c r="P40" s="3550">
        <f>IF($E40="","",SUMIFS(#REF!,#REF!,'P&amp;Ls (Detailed)_OLD'!$E40))</f>
        <v/>
      </c>
      <c r="Q40" s="3550">
        <f>IF($E40="","",SUMIFS(#REF!,#REF!,'P&amp;Ls (Detailed)_OLD'!$E40))</f>
        <v/>
      </c>
      <c r="R40" s="301">
        <f>IF('P&amp;Ls (Detailed)_OLD'!E40="","",SUMIFS(#REF!,#REF!,'P&amp;Ls (Detailed)_OLD'!$E40))</f>
        <v/>
      </c>
      <c r="S40" s="301">
        <f>IF('P&amp;Ls (Detailed)_OLD'!F40="","",SUMIFS(#REF!,#REF!,'P&amp;Ls (Detailed)_OLD'!$E40))</f>
        <v/>
      </c>
      <c r="T40" s="301">
        <f>IF('P&amp;Ls (Detailed)_OLD'!G40="","",SUMIFS(#REF!,#REF!,'P&amp;Ls (Detailed)_OLD'!$E40))</f>
        <v/>
      </c>
      <c r="U40" s="301">
        <f>IF('P&amp;Ls (Detailed)_OLD'!H40="","",SUMIFS(#REF!,#REF!,'P&amp;Ls (Detailed)_OLD'!$E40))</f>
        <v/>
      </c>
      <c r="V40" s="301">
        <f>IF('P&amp;Ls (Detailed)_OLD'!I40="","",SUMIFS(#REF!,#REF!,'P&amp;Ls (Detailed)_OLD'!$E40))</f>
        <v/>
      </c>
      <c r="W40" s="301">
        <f>IF('P&amp;Ls (Detailed)_OLD'!J40="","",SUMIFS(#REF!,#REF!,'P&amp;Ls (Detailed)_OLD'!$E40))</f>
        <v/>
      </c>
      <c r="X40" s="301">
        <f>IF('P&amp;Ls (Detailed)_OLD'!K40="","",SUMIFS(#REF!,#REF!,'P&amp;Ls (Detailed)_OLD'!$E40))</f>
        <v/>
      </c>
      <c r="Y40" s="301">
        <f>X40*1.03</f>
        <v/>
      </c>
      <c r="Z40" s="301">
        <f>Y40*1.03</f>
        <v/>
      </c>
      <c r="AA40" s="301">
        <f>Z40*1.03</f>
        <v/>
      </c>
      <c r="AB40" s="301">
        <f>AA40*1.03</f>
        <v/>
      </c>
      <c r="AC40" s="301">
        <f>AB40*1.03</f>
        <v/>
      </c>
      <c r="AD40" s="301">
        <f>AC40*1.03</f>
        <v/>
      </c>
      <c r="AE40" s="301">
        <f>AD40*1.03</f>
        <v/>
      </c>
      <c r="AF40" s="301">
        <f>AE40*1.03</f>
        <v/>
      </c>
      <c r="AG40" s="301">
        <f>AF40*1.03</f>
        <v/>
      </c>
      <c r="AH40" s="301">
        <f>AG40*1.03</f>
        <v/>
      </c>
      <c r="AI40" s="301">
        <f>AH40*1.03</f>
        <v/>
      </c>
      <c r="AJ40" s="301">
        <f>AI40*1.03</f>
        <v/>
      </c>
      <c r="AK40" s="301">
        <f>AJ40*1.03</f>
        <v/>
      </c>
      <c r="AL40" s="301">
        <f>AK40*1.03</f>
        <v/>
      </c>
      <c r="AM40" s="301">
        <f>AL40*1.03</f>
        <v/>
      </c>
      <c r="AN40" s="301">
        <f>AM40*1.03</f>
        <v/>
      </c>
      <c r="AO40" s="301">
        <f>AN40*1.03</f>
        <v/>
      </c>
      <c r="AP40" s="301">
        <f>AO40*1.03</f>
        <v/>
      </c>
      <c r="AQ40" s="301">
        <f>AP40*1.03</f>
        <v/>
      </c>
      <c r="AR40" s="301">
        <f>AQ40*1.03</f>
        <v/>
      </c>
      <c r="AS40" s="301">
        <f>AR40*1.03</f>
        <v/>
      </c>
      <c r="AT40" s="301">
        <f>AS40*1.03</f>
        <v/>
      </c>
      <c r="AU40" s="301">
        <f>AT40*1.03</f>
        <v/>
      </c>
      <c r="AV40" s="304">
        <f>AW40*0.95</f>
        <v/>
      </c>
      <c r="AW40" s="304">
        <f>IF(D40="","",SUM(F40:Q40))</f>
        <v/>
      </c>
      <c r="AX40" s="304">
        <f>IF(E40="","",SUM(R40:AC40))</f>
        <v/>
      </c>
      <c r="AY40" s="433">
        <f>IF($D40="","",SUM(M40:X40))</f>
        <v/>
      </c>
      <c r="AZ40" s="304">
        <f>IF($D40="","",SUM(P40:X40)/9*12)</f>
        <v/>
      </c>
      <c r="BA40" s="304">
        <f>IF($D40="","",SUM(S40:X40)/6*12)</f>
        <v/>
      </c>
      <c r="BB40" s="304">
        <f>IF($D40="","",SUM(V40:X40)/3*12)</f>
        <v/>
      </c>
      <c r="BC40" s="304">
        <f>IF($D40="","",X40*12)</f>
        <v/>
      </c>
    </row>
    <row r="41" ht="14.25" customHeight="1" s="2885">
      <c r="D41" s="400" t="inlineStr">
        <is>
          <t>Other Income</t>
        </is>
      </c>
      <c r="E41" s="44" t="inlineStr">
        <is>
          <t xml:space="preserve">        Utility Fee</t>
        </is>
      </c>
      <c r="F41" s="3550">
        <f>IF($E41="","",SUMIFS(#REF!,#REF!,'P&amp;Ls (Detailed)_OLD'!$E41))</f>
        <v/>
      </c>
      <c r="G41" s="3550">
        <f>IF($E41="","",SUMIFS(#REF!,#REF!,'P&amp;Ls (Detailed)_OLD'!$E41))</f>
        <v/>
      </c>
      <c r="H41" s="3550">
        <f>IF($E41="","",SUMIFS(#REF!,#REF!,'P&amp;Ls (Detailed)_OLD'!$E41))</f>
        <v/>
      </c>
      <c r="I41" s="3550">
        <f>IF($E41="","",SUMIFS(#REF!,#REF!,'P&amp;Ls (Detailed)_OLD'!$E41))</f>
        <v/>
      </c>
      <c r="J41" s="3550">
        <f>IF($E41="","",SUMIFS(#REF!,#REF!,'P&amp;Ls (Detailed)_OLD'!$E41))</f>
        <v/>
      </c>
      <c r="K41" s="3550">
        <f>IF($E41="","",SUMIFS(#REF!,#REF!,'P&amp;Ls (Detailed)_OLD'!$E41))</f>
        <v/>
      </c>
      <c r="L41" s="3550">
        <f>IF($E41="","",SUMIFS(#REF!,#REF!,'P&amp;Ls (Detailed)_OLD'!$E41))</f>
        <v/>
      </c>
      <c r="M41" s="3550">
        <f>IF($E41="","",SUMIFS(#REF!,#REF!,'P&amp;Ls (Detailed)_OLD'!$E41))</f>
        <v/>
      </c>
      <c r="N41" s="3550">
        <f>IF($E41="","",SUMIFS(#REF!,#REF!,'P&amp;Ls (Detailed)_OLD'!$E41))</f>
        <v/>
      </c>
      <c r="O41" s="3550">
        <f>IF($E41="","",SUMIFS(#REF!,#REF!,'P&amp;Ls (Detailed)_OLD'!$E41))</f>
        <v/>
      </c>
      <c r="P41" s="3550">
        <f>IF($E41="","",SUMIFS(#REF!,#REF!,'P&amp;Ls (Detailed)_OLD'!$E41))</f>
        <v/>
      </c>
      <c r="Q41" s="3550">
        <f>IF($E41="","",SUMIFS(#REF!,#REF!,'P&amp;Ls (Detailed)_OLD'!$E41))</f>
        <v/>
      </c>
      <c r="R41" s="301">
        <f>IF('P&amp;Ls (Detailed)_OLD'!E41="","",SUMIFS(#REF!,#REF!,'P&amp;Ls (Detailed)_OLD'!$E41))</f>
        <v/>
      </c>
      <c r="S41" s="301">
        <f>IF('P&amp;Ls (Detailed)_OLD'!F41="","",SUMIFS(#REF!,#REF!,'P&amp;Ls (Detailed)_OLD'!$E41))</f>
        <v/>
      </c>
      <c r="T41" s="301">
        <f>IF('P&amp;Ls (Detailed)_OLD'!G41="","",SUMIFS(#REF!,#REF!,'P&amp;Ls (Detailed)_OLD'!$E41))</f>
        <v/>
      </c>
      <c r="U41" s="301">
        <f>IF('P&amp;Ls (Detailed)_OLD'!H41="","",SUMIFS(#REF!,#REF!,'P&amp;Ls (Detailed)_OLD'!$E41))</f>
        <v/>
      </c>
      <c r="V41" s="301">
        <f>IF('P&amp;Ls (Detailed)_OLD'!I41="","",SUMIFS(#REF!,#REF!,'P&amp;Ls (Detailed)_OLD'!$E41))</f>
        <v/>
      </c>
      <c r="W41" s="301">
        <f>IF('P&amp;Ls (Detailed)_OLD'!J41="","",SUMIFS(#REF!,#REF!,'P&amp;Ls (Detailed)_OLD'!$E41))</f>
        <v/>
      </c>
      <c r="X41" s="301">
        <f>IF('P&amp;Ls (Detailed)_OLD'!K41="","",SUMIFS(#REF!,#REF!,'P&amp;Ls (Detailed)_OLD'!$E41))</f>
        <v/>
      </c>
      <c r="Y41" s="301">
        <f>X41*1.03</f>
        <v/>
      </c>
      <c r="Z41" s="301">
        <f>Y41*1.03</f>
        <v/>
      </c>
      <c r="AA41" s="301">
        <f>Z41*1.03</f>
        <v/>
      </c>
      <c r="AB41" s="301">
        <f>AA41*1.03</f>
        <v/>
      </c>
      <c r="AC41" s="301">
        <f>AB41*1.03</f>
        <v/>
      </c>
      <c r="AD41" s="301">
        <f>AC41*1.03</f>
        <v/>
      </c>
      <c r="AE41" s="301">
        <f>AD41*1.03</f>
        <v/>
      </c>
      <c r="AF41" s="301">
        <f>AE41*1.03</f>
        <v/>
      </c>
      <c r="AG41" s="301">
        <f>AF41*1.03</f>
        <v/>
      </c>
      <c r="AH41" s="301">
        <f>AG41*1.03</f>
        <v/>
      </c>
      <c r="AI41" s="301">
        <f>AH41*1.03</f>
        <v/>
      </c>
      <c r="AJ41" s="301">
        <f>AI41*1.03</f>
        <v/>
      </c>
      <c r="AK41" s="301">
        <f>AJ41*1.03</f>
        <v/>
      </c>
      <c r="AL41" s="301">
        <f>AK41*1.03</f>
        <v/>
      </c>
      <c r="AM41" s="301">
        <f>AL41*1.03</f>
        <v/>
      </c>
      <c r="AN41" s="301">
        <f>AM41*1.03</f>
        <v/>
      </c>
      <c r="AO41" s="301">
        <f>AN41*1.03</f>
        <v/>
      </c>
      <c r="AP41" s="301">
        <f>AO41*1.03</f>
        <v/>
      </c>
      <c r="AQ41" s="301">
        <f>AP41*1.03</f>
        <v/>
      </c>
      <c r="AR41" s="301">
        <f>AQ41*1.03</f>
        <v/>
      </c>
      <c r="AS41" s="301">
        <f>AR41*1.03</f>
        <v/>
      </c>
      <c r="AT41" s="301">
        <f>AS41*1.03</f>
        <v/>
      </c>
      <c r="AU41" s="301">
        <f>AT41*1.03</f>
        <v/>
      </c>
      <c r="AV41" s="304">
        <f>AW41*0.95</f>
        <v/>
      </c>
      <c r="AW41" s="304">
        <f>IF(D41="","",SUM(F41:Q41))</f>
        <v/>
      </c>
      <c r="AX41" s="304">
        <f>IF(E41="","",SUM(R41:AC41))</f>
        <v/>
      </c>
      <c r="AY41" s="433">
        <f>IF($D41="","",SUM(M41:X41))</f>
        <v/>
      </c>
      <c r="AZ41" s="304">
        <f>IF($D41="","",SUM(P41:X41)/9*12)</f>
        <v/>
      </c>
      <c r="BA41" s="304">
        <f>IF($D41="","",SUM(S41:X41)/6*12)</f>
        <v/>
      </c>
      <c r="BB41" s="304">
        <f>IF($D41="","",SUM(V41:X41)/3*12)</f>
        <v/>
      </c>
      <c r="BC41" s="304">
        <f>IF($D41="","",X41*12)</f>
        <v/>
      </c>
    </row>
    <row r="42" ht="14.25" customHeight="1" s="2885">
      <c r="D42" s="400" t="inlineStr">
        <is>
          <t>Other Income</t>
        </is>
      </c>
      <c r="E42" s="44" t="inlineStr">
        <is>
          <t xml:space="preserve">        Condo Special Assessment Income</t>
        </is>
      </c>
      <c r="F42" s="3550">
        <f>IF($E42="","",SUMIFS(#REF!,#REF!,'P&amp;Ls (Detailed)_OLD'!$E42))</f>
        <v/>
      </c>
      <c r="G42" s="3550">
        <f>IF($E42="","",SUMIFS(#REF!,#REF!,'P&amp;Ls (Detailed)_OLD'!$E42))</f>
        <v/>
      </c>
      <c r="H42" s="3550">
        <f>IF($E42="","",SUMIFS(#REF!,#REF!,'P&amp;Ls (Detailed)_OLD'!$E42))</f>
        <v/>
      </c>
      <c r="I42" s="3550">
        <f>IF($E42="","",SUMIFS(#REF!,#REF!,'P&amp;Ls (Detailed)_OLD'!$E42))</f>
        <v/>
      </c>
      <c r="J42" s="3550">
        <f>IF($E42="","",SUMIFS(#REF!,#REF!,'P&amp;Ls (Detailed)_OLD'!$E42))</f>
        <v/>
      </c>
      <c r="K42" s="3550">
        <f>IF($E42="","",SUMIFS(#REF!,#REF!,'P&amp;Ls (Detailed)_OLD'!$E42))</f>
        <v/>
      </c>
      <c r="L42" s="3550">
        <f>IF($E42="","",SUMIFS(#REF!,#REF!,'P&amp;Ls (Detailed)_OLD'!$E42))</f>
        <v/>
      </c>
      <c r="M42" s="3550">
        <f>IF($E42="","",SUMIFS(#REF!,#REF!,'P&amp;Ls (Detailed)_OLD'!$E42))</f>
        <v/>
      </c>
      <c r="N42" s="3550">
        <f>IF($E42="","",SUMIFS(#REF!,#REF!,'P&amp;Ls (Detailed)_OLD'!$E42))</f>
        <v/>
      </c>
      <c r="O42" s="3550">
        <f>IF($E42="","",SUMIFS(#REF!,#REF!,'P&amp;Ls (Detailed)_OLD'!$E42))</f>
        <v/>
      </c>
      <c r="P42" s="3550">
        <f>IF($E42="","",SUMIFS(#REF!,#REF!,'P&amp;Ls (Detailed)_OLD'!$E42))</f>
        <v/>
      </c>
      <c r="Q42" s="3550">
        <f>IF($E42="","",SUMIFS(#REF!,#REF!,'P&amp;Ls (Detailed)_OLD'!$E42))</f>
        <v/>
      </c>
      <c r="R42" s="301">
        <f>IF('P&amp;Ls (Detailed)_OLD'!E42="","",SUMIFS(#REF!,#REF!,'P&amp;Ls (Detailed)_OLD'!$E42))</f>
        <v/>
      </c>
      <c r="S42" s="301">
        <f>IF('P&amp;Ls (Detailed)_OLD'!F42="","",SUMIFS(#REF!,#REF!,'P&amp;Ls (Detailed)_OLD'!$E42))</f>
        <v/>
      </c>
      <c r="T42" s="301">
        <f>IF('P&amp;Ls (Detailed)_OLD'!G42="","",SUMIFS(#REF!,#REF!,'P&amp;Ls (Detailed)_OLD'!$E42))</f>
        <v/>
      </c>
      <c r="U42" s="301">
        <f>IF('P&amp;Ls (Detailed)_OLD'!H42="","",SUMIFS(#REF!,#REF!,'P&amp;Ls (Detailed)_OLD'!$E42))</f>
        <v/>
      </c>
      <c r="V42" s="301">
        <f>IF('P&amp;Ls (Detailed)_OLD'!I42="","",SUMIFS(#REF!,#REF!,'P&amp;Ls (Detailed)_OLD'!$E42))</f>
        <v/>
      </c>
      <c r="W42" s="301">
        <f>IF('P&amp;Ls (Detailed)_OLD'!J42="","",SUMIFS(#REF!,#REF!,'P&amp;Ls (Detailed)_OLD'!$E42))</f>
        <v/>
      </c>
      <c r="X42" s="301">
        <f>IF('P&amp;Ls (Detailed)_OLD'!K42="","",SUMIFS(#REF!,#REF!,'P&amp;Ls (Detailed)_OLD'!$E42))</f>
        <v/>
      </c>
      <c r="Y42" s="301">
        <f>X42*1.03</f>
        <v/>
      </c>
      <c r="Z42" s="301">
        <f>Y42*1.03</f>
        <v/>
      </c>
      <c r="AA42" s="301">
        <f>Z42*1.03</f>
        <v/>
      </c>
      <c r="AB42" s="301">
        <f>AA42*1.03</f>
        <v/>
      </c>
      <c r="AC42" s="301">
        <f>AB42*1.03</f>
        <v/>
      </c>
      <c r="AD42" s="301">
        <f>AC42*1.03</f>
        <v/>
      </c>
      <c r="AE42" s="301">
        <f>AD42*1.03</f>
        <v/>
      </c>
      <c r="AF42" s="301">
        <f>AE42*1.03</f>
        <v/>
      </c>
      <c r="AG42" s="301">
        <f>AF42*1.03</f>
        <v/>
      </c>
      <c r="AH42" s="301">
        <f>AG42*1.03</f>
        <v/>
      </c>
      <c r="AI42" s="301">
        <f>AH42*1.03</f>
        <v/>
      </c>
      <c r="AJ42" s="301">
        <f>AI42*1.03</f>
        <v/>
      </c>
      <c r="AK42" s="301">
        <f>AJ42*1.03</f>
        <v/>
      </c>
      <c r="AL42" s="301">
        <f>AK42*1.03</f>
        <v/>
      </c>
      <c r="AM42" s="301">
        <f>AL42*1.03</f>
        <v/>
      </c>
      <c r="AN42" s="301">
        <f>AM42*1.03</f>
        <v/>
      </c>
      <c r="AO42" s="301">
        <f>AN42*1.03</f>
        <v/>
      </c>
      <c r="AP42" s="301">
        <f>AO42*1.03</f>
        <v/>
      </c>
      <c r="AQ42" s="301">
        <f>AP42*1.03</f>
        <v/>
      </c>
      <c r="AR42" s="301">
        <f>AQ42*1.03</f>
        <v/>
      </c>
      <c r="AS42" s="301">
        <f>AR42*1.03</f>
        <v/>
      </c>
      <c r="AT42" s="301">
        <f>AS42*1.03</f>
        <v/>
      </c>
      <c r="AU42" s="301">
        <f>AT42*1.03</f>
        <v/>
      </c>
      <c r="AV42" s="304">
        <f>AW42*0.95</f>
        <v/>
      </c>
      <c r="AW42" s="304">
        <f>IF(D42="","",SUM(F42:Q42))</f>
        <v/>
      </c>
      <c r="AX42" s="304">
        <f>IF(E42="","",SUM(R42:AC42))</f>
        <v/>
      </c>
      <c r="AY42" s="433">
        <f>IF($D42="","",SUM(M42:X42))</f>
        <v/>
      </c>
      <c r="AZ42" s="304">
        <f>IF($D42="","",SUM(P42:X42)/9*12)</f>
        <v/>
      </c>
      <c r="BA42" s="304">
        <f>IF($D42="","",SUM(S42:X42)/6*12)</f>
        <v/>
      </c>
      <c r="BB42" s="304">
        <f>IF($D42="","",SUM(V42:X42)/3*12)</f>
        <v/>
      </c>
      <c r="BC42" s="304">
        <f>IF($D42="","",X42*12)</f>
        <v/>
      </c>
    </row>
    <row r="43" ht="14.25" customHeight="1" s="2885">
      <c r="D43" s="400" t="inlineStr">
        <is>
          <t>Other Income</t>
        </is>
      </c>
      <c r="E43" s="44" t="inlineStr">
        <is>
          <t xml:space="preserve">        Renters Insurance Reimb</t>
        </is>
      </c>
      <c r="F43" s="3550">
        <f>IF($E43="","",SUMIFS(#REF!,#REF!,'P&amp;Ls (Detailed)_OLD'!$E43))</f>
        <v/>
      </c>
      <c r="G43" s="3550">
        <f>IF($E43="","",SUMIFS(#REF!,#REF!,'P&amp;Ls (Detailed)_OLD'!$E43))</f>
        <v/>
      </c>
      <c r="H43" s="3550">
        <f>IF($E43="","",SUMIFS(#REF!,#REF!,'P&amp;Ls (Detailed)_OLD'!$E43))</f>
        <v/>
      </c>
      <c r="I43" s="3550">
        <f>IF($E43="","",SUMIFS(#REF!,#REF!,'P&amp;Ls (Detailed)_OLD'!$E43))</f>
        <v/>
      </c>
      <c r="J43" s="3550">
        <f>IF($E43="","",SUMIFS(#REF!,#REF!,'P&amp;Ls (Detailed)_OLD'!$E43))</f>
        <v/>
      </c>
      <c r="K43" s="3550">
        <f>IF($E43="","",SUMIFS(#REF!,#REF!,'P&amp;Ls (Detailed)_OLD'!$E43))</f>
        <v/>
      </c>
      <c r="L43" s="3550">
        <f>IF($E43="","",SUMIFS(#REF!,#REF!,'P&amp;Ls (Detailed)_OLD'!$E43))</f>
        <v/>
      </c>
      <c r="M43" s="3550">
        <f>IF($E43="","",SUMIFS(#REF!,#REF!,'P&amp;Ls (Detailed)_OLD'!$E43))</f>
        <v/>
      </c>
      <c r="N43" s="3550">
        <f>IF($E43="","",SUMIFS(#REF!,#REF!,'P&amp;Ls (Detailed)_OLD'!$E43))</f>
        <v/>
      </c>
      <c r="O43" s="3550">
        <f>IF($E43="","",SUMIFS(#REF!,#REF!,'P&amp;Ls (Detailed)_OLD'!$E43))</f>
        <v/>
      </c>
      <c r="P43" s="3550">
        <f>IF($E43="","",SUMIFS(#REF!,#REF!,'P&amp;Ls (Detailed)_OLD'!$E43))</f>
        <v/>
      </c>
      <c r="Q43" s="3550">
        <f>IF($E43="","",SUMIFS(#REF!,#REF!,'P&amp;Ls (Detailed)_OLD'!$E43))</f>
        <v/>
      </c>
      <c r="R43" s="301">
        <f>IF('P&amp;Ls (Detailed)_OLD'!E43="","",SUMIFS(#REF!,#REF!,'P&amp;Ls (Detailed)_OLD'!$E43))</f>
        <v/>
      </c>
      <c r="S43" s="301">
        <f>IF('P&amp;Ls (Detailed)_OLD'!F43="","",SUMIFS(#REF!,#REF!,'P&amp;Ls (Detailed)_OLD'!$E43))</f>
        <v/>
      </c>
      <c r="T43" s="301">
        <f>IF('P&amp;Ls (Detailed)_OLD'!G43="","",SUMIFS(#REF!,#REF!,'P&amp;Ls (Detailed)_OLD'!$E43))</f>
        <v/>
      </c>
      <c r="U43" s="301">
        <f>IF('P&amp;Ls (Detailed)_OLD'!H43="","",SUMIFS(#REF!,#REF!,'P&amp;Ls (Detailed)_OLD'!$E43))</f>
        <v/>
      </c>
      <c r="V43" s="301">
        <f>IF('P&amp;Ls (Detailed)_OLD'!I43="","",SUMIFS(#REF!,#REF!,'P&amp;Ls (Detailed)_OLD'!$E43))</f>
        <v/>
      </c>
      <c r="W43" s="301">
        <f>IF('P&amp;Ls (Detailed)_OLD'!J43="","",SUMIFS(#REF!,#REF!,'P&amp;Ls (Detailed)_OLD'!$E43))</f>
        <v/>
      </c>
      <c r="X43" s="301">
        <f>IF('P&amp;Ls (Detailed)_OLD'!K43="","",SUMIFS(#REF!,#REF!,'P&amp;Ls (Detailed)_OLD'!$E43))</f>
        <v/>
      </c>
      <c r="Y43" s="301">
        <f>X43*1.03</f>
        <v/>
      </c>
      <c r="Z43" s="301">
        <f>Y43*1.03</f>
        <v/>
      </c>
      <c r="AA43" s="301">
        <f>Z43*1.03</f>
        <v/>
      </c>
      <c r="AB43" s="301">
        <f>AA43*1.03</f>
        <v/>
      </c>
      <c r="AC43" s="301">
        <f>AB43*1.03</f>
        <v/>
      </c>
      <c r="AD43" s="301">
        <f>AC43*1.03</f>
        <v/>
      </c>
      <c r="AE43" s="301">
        <f>AD43*1.03</f>
        <v/>
      </c>
      <c r="AF43" s="301">
        <f>AE43*1.03</f>
        <v/>
      </c>
      <c r="AG43" s="301">
        <f>AF43*1.03</f>
        <v/>
      </c>
      <c r="AH43" s="301">
        <f>AG43*1.03</f>
        <v/>
      </c>
      <c r="AI43" s="301">
        <f>AH43*1.03</f>
        <v/>
      </c>
      <c r="AJ43" s="301">
        <f>AI43*1.03</f>
        <v/>
      </c>
      <c r="AK43" s="301">
        <f>AJ43*1.03</f>
        <v/>
      </c>
      <c r="AL43" s="301">
        <f>AK43*1.03</f>
        <v/>
      </c>
      <c r="AM43" s="301">
        <f>AL43*1.03</f>
        <v/>
      </c>
      <c r="AN43" s="301">
        <f>AM43*1.03</f>
        <v/>
      </c>
      <c r="AO43" s="301">
        <f>AN43*1.03</f>
        <v/>
      </c>
      <c r="AP43" s="301">
        <f>AO43*1.03</f>
        <v/>
      </c>
      <c r="AQ43" s="301">
        <f>AP43*1.03</f>
        <v/>
      </c>
      <c r="AR43" s="301">
        <f>AQ43*1.03</f>
        <v/>
      </c>
      <c r="AS43" s="301">
        <f>AR43*1.03</f>
        <v/>
      </c>
      <c r="AT43" s="301">
        <f>AS43*1.03</f>
        <v/>
      </c>
      <c r="AU43" s="301">
        <f>AT43*1.03</f>
        <v/>
      </c>
      <c r="AV43" s="304">
        <f>AW43*0.95</f>
        <v/>
      </c>
      <c r="AW43" s="304">
        <f>IF(D43="","",SUM(F43:Q43))</f>
        <v/>
      </c>
      <c r="AX43" s="304">
        <f>IF(E43="","",SUM(R43:AC43))</f>
        <v/>
      </c>
      <c r="AY43" s="433">
        <f>IF($D43="","",SUM(M43:X43))</f>
        <v/>
      </c>
      <c r="AZ43" s="304">
        <f>IF($D43="","",SUM(P43:X43)/9*12)</f>
        <v/>
      </c>
      <c r="BA43" s="304">
        <f>IF($D43="","",SUM(S43:X43)/6*12)</f>
        <v/>
      </c>
      <c r="BB43" s="304">
        <f>IF($D43="","",SUM(V43:X43)/3*12)</f>
        <v/>
      </c>
      <c r="BC43" s="304">
        <f>IF($D43="","",X43*12)</f>
        <v/>
      </c>
    </row>
    <row r="44" ht="14.25" customHeight="1" s="2885">
      <c r="D44" s="400" t="n"/>
      <c r="E44" s="300" t="inlineStr">
        <is>
          <t xml:space="preserve">    TOTAL OTHER INCOME</t>
        </is>
      </c>
      <c r="F44" s="3553">
        <f>SUM(F26:F43)</f>
        <v/>
      </c>
      <c r="G44" s="3553">
        <f>SUM(G26:G43)</f>
        <v/>
      </c>
      <c r="H44" s="3553">
        <f>SUM(H26:H43)</f>
        <v/>
      </c>
      <c r="I44" s="3553">
        <f>SUM(I26:I43)</f>
        <v/>
      </c>
      <c r="J44" s="3553">
        <f>SUM(J26:J43)</f>
        <v/>
      </c>
      <c r="K44" s="3553">
        <f>SUM(K26:K43)</f>
        <v/>
      </c>
      <c r="L44" s="3553">
        <f>SUM(L26:L43)</f>
        <v/>
      </c>
      <c r="M44" s="3553">
        <f>SUM(M26:M43)</f>
        <v/>
      </c>
      <c r="N44" s="3553">
        <f>SUM(N26:N43)</f>
        <v/>
      </c>
      <c r="O44" s="3553">
        <f>SUM(O26:O43)</f>
        <v/>
      </c>
      <c r="P44" s="3553">
        <f>SUM(P26:P43)</f>
        <v/>
      </c>
      <c r="Q44" s="3553">
        <f>SUM(Q26:Q43)</f>
        <v/>
      </c>
      <c r="R44" s="3553">
        <f>SUM(R26:R43)</f>
        <v/>
      </c>
      <c r="S44" s="3553">
        <f>SUM(S26:S43)</f>
        <v/>
      </c>
      <c r="T44" s="3553">
        <f>SUM(T26:T43)</f>
        <v/>
      </c>
      <c r="U44" s="3553">
        <f>SUM(U26:U43)</f>
        <v/>
      </c>
      <c r="V44" s="3553">
        <f>SUM(V26:V43)</f>
        <v/>
      </c>
      <c r="W44" s="3553">
        <f>SUM(W26:W43)</f>
        <v/>
      </c>
      <c r="X44" s="3553">
        <f>SUM(X26:X43)</f>
        <v/>
      </c>
      <c r="Y44" s="3553">
        <f>SUM(Y26:Y43)</f>
        <v/>
      </c>
      <c r="Z44" s="3553">
        <f>SUM(Z26:Z43)</f>
        <v/>
      </c>
      <c r="AA44" s="3553">
        <f>SUM(AA26:AA43)</f>
        <v/>
      </c>
      <c r="AB44" s="3553">
        <f>SUM(AB26:AB43)</f>
        <v/>
      </c>
      <c r="AC44" s="3553">
        <f>SUM(AC26:AC43)</f>
        <v/>
      </c>
      <c r="AD44" s="3553">
        <f>SUM(AD26:AD43)</f>
        <v/>
      </c>
      <c r="AE44" s="3553">
        <f>SUM(AE26:AE43)</f>
        <v/>
      </c>
      <c r="AF44" s="3553">
        <f>SUM(AF26:AF43)</f>
        <v/>
      </c>
      <c r="AG44" s="3553">
        <f>SUM(AG26:AG43)</f>
        <v/>
      </c>
      <c r="AH44" s="3553">
        <f>SUM(AH26:AH43)</f>
        <v/>
      </c>
      <c r="AI44" s="3553">
        <f>SUM(AI26:AI43)</f>
        <v/>
      </c>
      <c r="AJ44" s="3553">
        <f>SUM(AJ26:AJ43)</f>
        <v/>
      </c>
      <c r="AK44" s="3553">
        <f>SUM(AK26:AK43)</f>
        <v/>
      </c>
      <c r="AL44" s="3553">
        <f>SUM(AL26:AL43)</f>
        <v/>
      </c>
      <c r="AM44" s="3553">
        <f>SUM(AM26:AM43)</f>
        <v/>
      </c>
      <c r="AN44" s="3553">
        <f>SUM(AN26:AN43)</f>
        <v/>
      </c>
      <c r="AO44" s="3553">
        <f>SUM(AO26:AO43)</f>
        <v/>
      </c>
      <c r="AP44" s="3553">
        <f>SUM(AP26:AP43)</f>
        <v/>
      </c>
      <c r="AQ44" s="3553">
        <f>SUM(AQ26:AQ43)</f>
        <v/>
      </c>
      <c r="AR44" s="3553">
        <f>SUM(AR26:AR43)</f>
        <v/>
      </c>
      <c r="AS44" s="3553">
        <f>SUM(AS26:AS43)</f>
        <v/>
      </c>
      <c r="AT44" s="3553">
        <f>SUM(AT26:AT43)</f>
        <v/>
      </c>
      <c r="AU44" s="3553">
        <f>SUM(AU26:AU43)</f>
        <v/>
      </c>
      <c r="AV44" s="3554">
        <f>SUM(AV26:AV43)</f>
        <v/>
      </c>
      <c r="AW44" s="3554">
        <f>SUM(AW26:AW43)</f>
        <v/>
      </c>
      <c r="AX44" s="3554">
        <f>SUM(AX26:AX43)</f>
        <v/>
      </c>
      <c r="AY44" s="3555">
        <f>SUM(AY26:AY43)</f>
        <v/>
      </c>
      <c r="AZ44" s="3554">
        <f>SUM(AZ26:AZ43)</f>
        <v/>
      </c>
      <c r="BA44" s="3554">
        <f>SUM(BA26:BA43)</f>
        <v/>
      </c>
      <c r="BB44" s="3554">
        <f>SUM(BB26:BB43)</f>
        <v/>
      </c>
      <c r="BC44" s="3554">
        <f>SUM(BC26:BC43)</f>
        <v/>
      </c>
      <c r="BD44" s="3553">
        <f>SUM(BD26:BD43)</f>
        <v/>
      </c>
    </row>
    <row r="45" ht="14.25" customHeight="1" s="2885">
      <c r="D45" s="400" t="n"/>
      <c r="F45" s="305" t="n"/>
      <c r="G45" s="305" t="n"/>
      <c r="H45" s="305" t="n"/>
      <c r="I45" s="305" t="n"/>
      <c r="J45" s="305" t="n"/>
      <c r="K45" s="305" t="n"/>
      <c r="L45" s="305" t="n"/>
      <c r="M45" s="305" t="n"/>
      <c r="N45" s="305" t="n"/>
      <c r="O45" s="305" t="n"/>
      <c r="P45" s="305" t="n"/>
      <c r="Q45" s="305" t="n"/>
      <c r="R45" s="305" t="n"/>
      <c r="S45" s="305" t="n"/>
      <c r="T45" s="305" t="n"/>
      <c r="U45" s="305" t="n"/>
      <c r="V45" s="305" t="n"/>
      <c r="W45" s="305" t="n"/>
      <c r="X45" s="305" t="n"/>
      <c r="Y45" s="305" t="n"/>
      <c r="Z45" s="305" t="n"/>
      <c r="AA45" s="305" t="n"/>
      <c r="AB45" s="305" t="n"/>
      <c r="AC45" s="305" t="n"/>
      <c r="AD45" s="305" t="n"/>
      <c r="AE45" s="305" t="n"/>
      <c r="AF45" s="305" t="n"/>
      <c r="AG45" s="305" t="n"/>
      <c r="AH45" s="305" t="n"/>
      <c r="AI45" s="305" t="n"/>
      <c r="AJ45" s="305" t="n"/>
      <c r="AK45" s="305" t="n"/>
      <c r="AL45" s="305" t="n"/>
      <c r="AM45" s="305" t="n"/>
      <c r="AN45" s="305" t="n"/>
      <c r="AO45" s="305" t="n"/>
      <c r="AP45" s="305" t="n"/>
      <c r="AQ45" s="305" t="n"/>
      <c r="AR45" s="305" t="n"/>
      <c r="AS45" s="305" t="n"/>
      <c r="AT45" s="305" t="n"/>
      <c r="AU45" s="305" t="n"/>
      <c r="AV45" s="304">
        <f>IF(C45="","",SUM(E45:P45))</f>
        <v/>
      </c>
      <c r="AW45" s="304">
        <f>IF(D45="","",SUM(F45:Q45))</f>
        <v/>
      </c>
      <c r="AX45" s="304">
        <f>IF(E45="","",SUM(R45:AC45))</f>
        <v/>
      </c>
      <c r="AY45" s="433">
        <f>IF($D45="","",SUM(M45:X45))</f>
        <v/>
      </c>
      <c r="AZ45" s="304">
        <f>IF($D45="","",SUM(N45:AU45))</f>
        <v/>
      </c>
      <c r="BA45" s="304">
        <f>IF($D45="","",SUM(O45:AW45))</f>
        <v/>
      </c>
      <c r="BB45" s="304">
        <f>IF($D45="","",SUM(P45:AY45))</f>
        <v/>
      </c>
      <c r="BC45" s="304">
        <f>IF($D45="","",SUM(Q45:AZ45))</f>
        <v/>
      </c>
    </row>
    <row r="46" ht="14.25" customHeight="1" s="2885">
      <c r="D46" s="400" t="inlineStr">
        <is>
          <t>Total Potential Income</t>
        </is>
      </c>
      <c r="E46" s="300" t="inlineStr">
        <is>
          <t xml:space="preserve">    TOTAL REVENUE</t>
        </is>
      </c>
      <c r="F46" s="3556">
        <f>F16+F23+F44</f>
        <v/>
      </c>
      <c r="G46" s="3556">
        <f>G16+G23+G44</f>
        <v/>
      </c>
      <c r="H46" s="3556">
        <f>H16+H23+H44</f>
        <v/>
      </c>
      <c r="I46" s="3556">
        <f>I16+I23+I44</f>
        <v/>
      </c>
      <c r="J46" s="3556">
        <f>J16+J23+J44</f>
        <v/>
      </c>
      <c r="K46" s="3556">
        <f>K16+K23+K44</f>
        <v/>
      </c>
      <c r="L46" s="3556">
        <f>L16+L23+L44</f>
        <v/>
      </c>
      <c r="M46" s="3556">
        <f>M16+M23+M44</f>
        <v/>
      </c>
      <c r="N46" s="3556">
        <f>N16+N23+N44</f>
        <v/>
      </c>
      <c r="O46" s="3556">
        <f>O16+O23+O44</f>
        <v/>
      </c>
      <c r="P46" s="3556">
        <f>P16+P23+P44</f>
        <v/>
      </c>
      <c r="Q46" s="3556">
        <f>Q16+Q23+Q44</f>
        <v/>
      </c>
      <c r="R46" s="3556">
        <f>R16+R23+R44</f>
        <v/>
      </c>
      <c r="S46" s="3556">
        <f>S16+S23+S44</f>
        <v/>
      </c>
      <c r="T46" s="3556">
        <f>T16+T23+T44</f>
        <v/>
      </c>
      <c r="U46" s="3556">
        <f>U16+U23+U44</f>
        <v/>
      </c>
      <c r="V46" s="3556">
        <f>V16+V23+V44</f>
        <v/>
      </c>
      <c r="W46" s="3556">
        <f>W16+W23+W44</f>
        <v/>
      </c>
      <c r="X46" s="3556">
        <f>X16+X23+X44</f>
        <v/>
      </c>
      <c r="Y46" s="3556">
        <f>Y16+Y23+Y44</f>
        <v/>
      </c>
      <c r="Z46" s="3556">
        <f>Z16+Z23+Z44</f>
        <v/>
      </c>
      <c r="AA46" s="3556">
        <f>AA16+AA23+AA44</f>
        <v/>
      </c>
      <c r="AB46" s="3556">
        <f>AB16+AB23+AB44</f>
        <v/>
      </c>
      <c r="AC46" s="3556">
        <f>AC16+AC23+AC44</f>
        <v/>
      </c>
      <c r="AD46" s="3556">
        <f>AD16+AD23+AD44</f>
        <v/>
      </c>
      <c r="AE46" s="3556">
        <f>AE16+AE23+AE44</f>
        <v/>
      </c>
      <c r="AF46" s="3556">
        <f>AF16+AF23+AF44</f>
        <v/>
      </c>
      <c r="AG46" s="3556">
        <f>AG16+AG23+AG44</f>
        <v/>
      </c>
      <c r="AH46" s="3556">
        <f>AH16+AH23+AH44</f>
        <v/>
      </c>
      <c r="AI46" s="3556">
        <f>AI16+AI23+AI44</f>
        <v/>
      </c>
      <c r="AJ46" s="3556">
        <f>AJ16+AJ23+AJ44</f>
        <v/>
      </c>
      <c r="AK46" s="3556">
        <f>AK16+AK23+AK44</f>
        <v/>
      </c>
      <c r="AL46" s="3556">
        <f>AL16+AL23+AL44</f>
        <v/>
      </c>
      <c r="AM46" s="3556">
        <f>AM16+AM23+AM44</f>
        <v/>
      </c>
      <c r="AN46" s="3556">
        <f>AN16+AN23+AN44</f>
        <v/>
      </c>
      <c r="AO46" s="3556">
        <f>AO16+AO23+AO44</f>
        <v/>
      </c>
      <c r="AP46" s="3556">
        <f>AP16+AP23+AP44</f>
        <v/>
      </c>
      <c r="AQ46" s="3556">
        <f>AQ16+AQ23+AQ44</f>
        <v/>
      </c>
      <c r="AR46" s="3556">
        <f>AR16+AR23+AR44</f>
        <v/>
      </c>
      <c r="AS46" s="3556">
        <f>AS16+AS23+AS44</f>
        <v/>
      </c>
      <c r="AT46" s="3556">
        <f>AT16+AT23+AT44</f>
        <v/>
      </c>
      <c r="AU46" s="3556">
        <f>AU16+AU23+AU44</f>
        <v/>
      </c>
      <c r="AV46" s="3557">
        <f>AV16+AV23+AV44</f>
        <v/>
      </c>
      <c r="AW46" s="3557">
        <f>AW16+AW23+AW44</f>
        <v/>
      </c>
      <c r="AX46" s="3557">
        <f>AX16+AX23+AX44</f>
        <v/>
      </c>
      <c r="AY46" s="3558">
        <f>AY16+AY23+AY44</f>
        <v/>
      </c>
      <c r="AZ46" s="3557">
        <f>AZ16+AZ23+AZ44</f>
        <v/>
      </c>
      <c r="BA46" s="3557">
        <f>BA16+BA23+BA44</f>
        <v/>
      </c>
      <c r="BB46" s="3557">
        <f>BB16+BB23+BB44</f>
        <v/>
      </c>
      <c r="BC46" s="3557">
        <f>BC16+BC23+BC44</f>
        <v/>
      </c>
      <c r="BE46" s="308">
        <f>AW46=#REF!</f>
        <v/>
      </c>
      <c r="BF46" s="308">
        <f>AY46=#REF!</f>
        <v/>
      </c>
    </row>
    <row r="47" ht="14.25" customHeight="1" s="2885">
      <c r="D47" s="400" t="n"/>
      <c r="E47" s="300" t="n"/>
      <c r="AV47" s="304" t="n"/>
      <c r="AW47" s="304" t="n"/>
      <c r="AX47" s="304" t="n"/>
      <c r="AY47" s="433" t="n"/>
      <c r="AZ47" s="304" t="n"/>
      <c r="BA47" s="304" t="n"/>
      <c r="BB47" s="304" t="n"/>
      <c r="BC47" s="304" t="n"/>
    </row>
    <row r="48" ht="14.25" customHeight="1" s="2885">
      <c r="D48" s="400" t="n"/>
      <c r="E48" s="424" t="inlineStr">
        <is>
          <t xml:space="preserve">    GROSS PROFIT</t>
        </is>
      </c>
      <c r="F48" s="3559">
        <f>F46</f>
        <v/>
      </c>
      <c r="G48" s="3559">
        <f>G46</f>
        <v/>
      </c>
      <c r="H48" s="3559">
        <f>H46</f>
        <v/>
      </c>
      <c r="I48" s="3559">
        <f>I46</f>
        <v/>
      </c>
      <c r="J48" s="3559">
        <f>J46</f>
        <v/>
      </c>
      <c r="K48" s="3559">
        <f>K46</f>
        <v/>
      </c>
      <c r="L48" s="3559">
        <f>L46</f>
        <v/>
      </c>
      <c r="M48" s="3559">
        <f>M46</f>
        <v/>
      </c>
      <c r="N48" s="3559">
        <f>N46</f>
        <v/>
      </c>
      <c r="O48" s="3559">
        <f>O46</f>
        <v/>
      </c>
      <c r="P48" s="3559">
        <f>P46</f>
        <v/>
      </c>
      <c r="Q48" s="3559">
        <f>Q46</f>
        <v/>
      </c>
      <c r="R48" s="3559">
        <f>R46</f>
        <v/>
      </c>
      <c r="S48" s="3559">
        <f>S46</f>
        <v/>
      </c>
      <c r="T48" s="3559">
        <f>T46</f>
        <v/>
      </c>
      <c r="U48" s="3559">
        <f>U46</f>
        <v/>
      </c>
      <c r="V48" s="3559">
        <f>V46</f>
        <v/>
      </c>
      <c r="W48" s="3559">
        <f>W46</f>
        <v/>
      </c>
      <c r="X48" s="3559">
        <f>X46</f>
        <v/>
      </c>
      <c r="Y48" s="3559">
        <f>Y46</f>
        <v/>
      </c>
      <c r="Z48" s="3559">
        <f>Z46</f>
        <v/>
      </c>
      <c r="AA48" s="3559">
        <f>AA46</f>
        <v/>
      </c>
      <c r="AB48" s="3559">
        <f>AB46</f>
        <v/>
      </c>
      <c r="AC48" s="3559">
        <f>AC46</f>
        <v/>
      </c>
      <c r="AD48" s="3559">
        <f>AD46</f>
        <v/>
      </c>
      <c r="AE48" s="3559">
        <f>AE46</f>
        <v/>
      </c>
      <c r="AF48" s="3559">
        <f>AF46</f>
        <v/>
      </c>
      <c r="AG48" s="3559">
        <f>AG46</f>
        <v/>
      </c>
      <c r="AH48" s="3559">
        <f>AH46</f>
        <v/>
      </c>
      <c r="AI48" s="3559">
        <f>AI46</f>
        <v/>
      </c>
      <c r="AJ48" s="3559">
        <f>AJ46</f>
        <v/>
      </c>
      <c r="AK48" s="3559">
        <f>AK46</f>
        <v/>
      </c>
      <c r="AL48" s="3559">
        <f>AL46</f>
        <v/>
      </c>
      <c r="AM48" s="3559">
        <f>AM46</f>
        <v/>
      </c>
      <c r="AN48" s="3559">
        <f>AN46</f>
        <v/>
      </c>
      <c r="AO48" s="3559">
        <f>AO46</f>
        <v/>
      </c>
      <c r="AP48" s="3559">
        <f>AP46</f>
        <v/>
      </c>
      <c r="AQ48" s="3559">
        <f>AQ46</f>
        <v/>
      </c>
      <c r="AR48" s="3559">
        <f>AR46</f>
        <v/>
      </c>
      <c r="AS48" s="3559">
        <f>AS46</f>
        <v/>
      </c>
      <c r="AT48" s="3559">
        <f>AT46</f>
        <v/>
      </c>
      <c r="AU48" s="3559">
        <f>AU46</f>
        <v/>
      </c>
      <c r="AV48" s="3560">
        <f>AV46</f>
        <v/>
      </c>
      <c r="AW48" s="3560">
        <f>AW46</f>
        <v/>
      </c>
      <c r="AX48" s="3560">
        <f>AX46</f>
        <v/>
      </c>
      <c r="AY48" s="3561">
        <f>AY46</f>
        <v/>
      </c>
      <c r="AZ48" s="3560">
        <f>AZ46</f>
        <v/>
      </c>
      <c r="BA48" s="3560">
        <f>BA46</f>
        <v/>
      </c>
      <c r="BB48" s="3560">
        <f>BB46</f>
        <v/>
      </c>
      <c r="BC48" s="3560">
        <f>BC46</f>
        <v/>
      </c>
    </row>
    <row r="49" ht="14.25" customHeight="1" s="2885">
      <c r="D49" s="400" t="n"/>
      <c r="F49" s="301">
        <f>IF(E49="","",SUMIFS(#REF!,#REF!,'P&amp;Ls (Detailed)_OLD'!$E49))</f>
        <v/>
      </c>
      <c r="G49" s="301">
        <f>IF(F49="","",SUMIFS(#REF!,#REF!,'P&amp;Ls (Detailed)_OLD'!$E49))</f>
        <v/>
      </c>
      <c r="H49" s="301">
        <f>IF(G49="","",SUMIFS(#REF!,#REF!,'P&amp;Ls (Detailed)_OLD'!$E49))</f>
        <v/>
      </c>
      <c r="I49" s="301">
        <f>IF(H49="","",SUMIFS(#REF!,#REF!,'P&amp;Ls (Detailed)_OLD'!$E49))</f>
        <v/>
      </c>
      <c r="J49" s="301">
        <f>IF(I49="","",SUMIFS(#REF!,#REF!,'P&amp;Ls (Detailed)_OLD'!$E49))</f>
        <v/>
      </c>
      <c r="K49" s="301">
        <f>IF(J49="","",SUMIFS(#REF!,#REF!,'P&amp;Ls (Detailed)_OLD'!$E49))</f>
        <v/>
      </c>
      <c r="L49" s="301">
        <f>IF(K49="","",SUMIFS(#REF!,#REF!,'P&amp;Ls (Detailed)_OLD'!$E49))</f>
        <v/>
      </c>
      <c r="M49" s="301">
        <f>IF(L49="","",SUMIFS(#REF!,#REF!,'P&amp;Ls (Detailed)_OLD'!$E49))</f>
        <v/>
      </c>
      <c r="N49" s="301">
        <f>IF(M49="","",SUMIFS(#REF!,#REF!,'P&amp;Ls (Detailed)_OLD'!$E49))</f>
        <v/>
      </c>
      <c r="O49" s="301">
        <f>IF(N49="","",SUMIFS(#REF!,#REF!,'P&amp;Ls (Detailed)_OLD'!$E49))</f>
        <v/>
      </c>
      <c r="P49" s="301">
        <f>IF(O49="","",SUMIFS(#REF!,#REF!,'P&amp;Ls (Detailed)_OLD'!$E49))</f>
        <v/>
      </c>
      <c r="Q49" s="301">
        <f>IF(P49="","",SUMIFS(#REF!,#REF!,'P&amp;Ls (Detailed)_OLD'!$E49))</f>
        <v/>
      </c>
      <c r="R49" s="301">
        <f>IF('P&amp;Ls (Detailed)_OLD'!E49="","",SUMIFS(#REF!,#REF!,'P&amp;Ls (Detailed)_OLD'!$E49))</f>
        <v/>
      </c>
      <c r="S49" s="301">
        <f>IF('P&amp;Ls (Detailed)_OLD'!F49="","",SUMIFS(#REF!,#REF!,'P&amp;Ls (Detailed)_OLD'!$E49))</f>
        <v/>
      </c>
      <c r="T49" s="301">
        <f>IF('P&amp;Ls (Detailed)_OLD'!G49="","",SUMIFS(#REF!,#REF!,'P&amp;Ls (Detailed)_OLD'!$E49))</f>
        <v/>
      </c>
      <c r="U49" s="301">
        <f>IF('P&amp;Ls (Detailed)_OLD'!H49="","",SUMIFS(#REF!,#REF!,'P&amp;Ls (Detailed)_OLD'!$E49))</f>
        <v/>
      </c>
      <c r="V49" s="301">
        <f>IF('P&amp;Ls (Detailed)_OLD'!I49="","",SUMIFS(#REF!,#REF!,'P&amp;Ls (Detailed)_OLD'!$E49))</f>
        <v/>
      </c>
      <c r="W49" s="301">
        <f>IF('P&amp;Ls (Detailed)_OLD'!J49="","",SUMIFS(#REF!,#REF!,'P&amp;Ls (Detailed)_OLD'!$E49))</f>
        <v/>
      </c>
      <c r="X49" s="301">
        <f>IF('P&amp;Ls (Detailed)_OLD'!K49="","",SUMIFS(#REF!,#REF!,'P&amp;Ls (Detailed)_OLD'!$E49))</f>
        <v/>
      </c>
      <c r="Y49" s="301">
        <f>IF('P&amp;Ls (Detailed)_OLD'!L49="","",SUMIFS(#REF!,#REF!,'P&amp;Ls (Detailed)_OLD'!$E49))</f>
        <v/>
      </c>
      <c r="Z49" s="301">
        <f>IF('P&amp;Ls (Detailed)_OLD'!M49="","",SUMIFS(#REF!,#REF!,'P&amp;Ls (Detailed)_OLD'!$E49))</f>
        <v/>
      </c>
      <c r="AA49" s="301">
        <f>IF('P&amp;Ls (Detailed)_OLD'!N49="","",SUMIFS(#REF!,#REF!,'P&amp;Ls (Detailed)_OLD'!$E49))</f>
        <v/>
      </c>
      <c r="AB49" s="301">
        <f>IF('P&amp;Ls (Detailed)_OLD'!O49="","",SUMIFS(#REF!,#REF!,'P&amp;Ls (Detailed)_OLD'!$E49))</f>
        <v/>
      </c>
      <c r="AC49" s="301">
        <f>IF('P&amp;Ls (Detailed)_OLD'!P49="","",SUMIFS(#REF!,#REF!,'P&amp;Ls (Detailed)_OLD'!$E49))</f>
        <v/>
      </c>
      <c r="AD49" s="301">
        <f>IF('P&amp;Ls (Detailed)_OLD'!Q49="","",SUMIFS(#REF!,#REF!,'P&amp;Ls (Detailed)_OLD'!$E49))</f>
        <v/>
      </c>
      <c r="AE49" s="301">
        <f>IF('P&amp;Ls (Detailed)_OLD'!R49="","",SUMIFS(#REF!,#REF!,'P&amp;Ls (Detailed)_OLD'!$E49))</f>
        <v/>
      </c>
      <c r="AF49" s="301">
        <f>IF('P&amp;Ls (Detailed)_OLD'!S49="","",SUMIFS(#REF!,#REF!,'P&amp;Ls (Detailed)_OLD'!$E49))</f>
        <v/>
      </c>
      <c r="AG49" s="301">
        <f>IF('P&amp;Ls (Detailed)_OLD'!T49="","",SUMIFS(#REF!,#REF!,'P&amp;Ls (Detailed)_OLD'!$E49))</f>
        <v/>
      </c>
      <c r="AH49" s="301">
        <f>IF('P&amp;Ls (Detailed)_OLD'!U49="","",SUMIFS(#REF!,#REF!,'P&amp;Ls (Detailed)_OLD'!$E49))</f>
        <v/>
      </c>
      <c r="AI49" s="301">
        <f>IF('P&amp;Ls (Detailed)_OLD'!V49="","",SUMIFS(#REF!,#REF!,'P&amp;Ls (Detailed)_OLD'!$E49))</f>
        <v/>
      </c>
      <c r="AJ49" s="301">
        <f>IF('P&amp;Ls (Detailed)_OLD'!W49="","",SUMIFS(#REF!,#REF!,'P&amp;Ls (Detailed)_OLD'!$E49))</f>
        <v/>
      </c>
      <c r="AK49" s="301">
        <f>IF('P&amp;Ls (Detailed)_OLD'!X49="","",SUMIFS(#REF!,#REF!,'P&amp;Ls (Detailed)_OLD'!$E49))</f>
        <v/>
      </c>
      <c r="AL49" s="301">
        <f>IF('P&amp;Ls (Detailed)_OLD'!Y49="","",SUMIFS(#REF!,#REF!,'P&amp;Ls (Detailed)_OLD'!$E49))</f>
        <v/>
      </c>
      <c r="AM49" s="301">
        <f>IF('P&amp;Ls (Detailed)_OLD'!Z49="","",SUMIFS(#REF!,#REF!,'P&amp;Ls (Detailed)_OLD'!$E49))</f>
        <v/>
      </c>
      <c r="AN49" s="301">
        <f>IF('P&amp;Ls (Detailed)_OLD'!AA49="","",SUMIFS(#REF!,#REF!,'P&amp;Ls (Detailed)_OLD'!$E49))</f>
        <v/>
      </c>
      <c r="AO49" s="301">
        <f>IF('P&amp;Ls (Detailed)_OLD'!AB49="","",SUMIFS(#REF!,#REF!,'P&amp;Ls (Detailed)_OLD'!$E49))</f>
        <v/>
      </c>
      <c r="AP49" s="301">
        <f>IF('P&amp;Ls (Detailed)_OLD'!AC49="","",SUMIFS(#REF!,#REF!,'P&amp;Ls (Detailed)_OLD'!$E49))</f>
        <v/>
      </c>
      <c r="AQ49" s="301">
        <f>IF('P&amp;Ls (Detailed)_OLD'!AD49="","",SUMIFS(#REF!,#REF!,'P&amp;Ls (Detailed)_OLD'!$E49))</f>
        <v/>
      </c>
      <c r="AR49" s="301">
        <f>IF('P&amp;Ls (Detailed)_OLD'!AE49="","",SUMIFS(#REF!,#REF!,'P&amp;Ls (Detailed)_OLD'!$E49))</f>
        <v/>
      </c>
      <c r="AS49" s="301">
        <f>IF('P&amp;Ls (Detailed)_OLD'!AF49="","",SUMIFS(#REF!,#REF!,'P&amp;Ls (Detailed)_OLD'!$E49))</f>
        <v/>
      </c>
      <c r="AT49" s="301">
        <f>IF('P&amp;Ls (Detailed)_OLD'!AG49="","",SUMIFS(#REF!,#REF!,'P&amp;Ls (Detailed)_OLD'!$E49))</f>
        <v/>
      </c>
      <c r="AU49" s="301">
        <f>IF('P&amp;Ls (Detailed)_OLD'!AH49="","",SUMIFS(#REF!,#REF!,'P&amp;Ls (Detailed)_OLD'!$E49))</f>
        <v/>
      </c>
      <c r="AV49" s="304">
        <f>IF(C49="","",SUM(E49:P49))</f>
        <v/>
      </c>
      <c r="AW49" s="304">
        <f>IF(D49="","",SUM(F49:Q49))</f>
        <v/>
      </c>
      <c r="AX49" s="304">
        <f>IF(E49="","",SUM(R49:AC49))</f>
        <v/>
      </c>
      <c r="AY49" s="433">
        <f>IF($D49="","",SUM(M49:X49))</f>
        <v/>
      </c>
      <c r="AZ49" s="304">
        <f>IF($D49="","",SUM(P49:X49)/9*12)</f>
        <v/>
      </c>
      <c r="BA49" s="304">
        <f>IF($D49="","",SUM(S49:X49)/6*12)</f>
        <v/>
      </c>
      <c r="BB49" s="304">
        <f>IF($D49="","",SUM(V49:X49)/3*12)</f>
        <v/>
      </c>
      <c r="BC49" s="304">
        <f>IF($D49="","",X49*12)</f>
        <v/>
      </c>
    </row>
    <row r="50" ht="14.25" customHeight="1" s="2885">
      <c r="D50" s="400" t="n"/>
      <c r="E50" s="300" t="inlineStr">
        <is>
          <t xml:space="preserve"> EXPENSES</t>
        </is>
      </c>
      <c r="F50" s="301" t="n"/>
      <c r="G50" s="301" t="n"/>
      <c r="H50" s="301" t="n"/>
      <c r="I50" s="301" t="n"/>
      <c r="J50" s="301" t="n"/>
      <c r="K50" s="301" t="n"/>
      <c r="L50" s="301" t="n"/>
      <c r="M50" s="301" t="n"/>
      <c r="N50" s="301" t="n"/>
      <c r="O50" s="301" t="n"/>
      <c r="P50" s="301" t="n"/>
      <c r="Q50" s="301" t="n"/>
      <c r="R50" s="301" t="n"/>
      <c r="S50" s="301">
        <f>IF('P&amp;Ls (Detailed)_OLD'!F50="","",SUMIFS(#REF!,#REF!,'P&amp;Ls (Detailed)_OLD'!$E50))</f>
        <v/>
      </c>
      <c r="T50" s="301">
        <f>IF('P&amp;Ls (Detailed)_OLD'!G50="","",SUMIFS(#REF!,#REF!,'P&amp;Ls (Detailed)_OLD'!$E50))</f>
        <v/>
      </c>
      <c r="U50" s="301">
        <f>IF('P&amp;Ls (Detailed)_OLD'!H50="","",SUMIFS(#REF!,#REF!,'P&amp;Ls (Detailed)_OLD'!$E50))</f>
        <v/>
      </c>
      <c r="V50" s="301">
        <f>IF('P&amp;Ls (Detailed)_OLD'!I50="","",SUMIFS(#REF!,#REF!,'P&amp;Ls (Detailed)_OLD'!$E50))</f>
        <v/>
      </c>
      <c r="W50" s="301">
        <f>IF('P&amp;Ls (Detailed)_OLD'!J50="","",SUMIFS(#REF!,#REF!,'P&amp;Ls (Detailed)_OLD'!$E50))</f>
        <v/>
      </c>
      <c r="X50" s="301">
        <f>IF('P&amp;Ls (Detailed)_OLD'!K50="","",SUMIFS(#REF!,#REF!,'P&amp;Ls (Detailed)_OLD'!$E50))</f>
        <v/>
      </c>
      <c r="Y50" s="301">
        <f>IF('P&amp;Ls (Detailed)_OLD'!L50="","",SUMIFS(#REF!,#REF!,'P&amp;Ls (Detailed)_OLD'!$E50))</f>
        <v/>
      </c>
      <c r="Z50" s="301">
        <f>IF('P&amp;Ls (Detailed)_OLD'!M50="","",SUMIFS(#REF!,#REF!,'P&amp;Ls (Detailed)_OLD'!$E50))</f>
        <v/>
      </c>
      <c r="AA50" s="301">
        <f>IF('P&amp;Ls (Detailed)_OLD'!N50="","",SUMIFS(#REF!,#REF!,'P&amp;Ls (Detailed)_OLD'!$E50))</f>
        <v/>
      </c>
      <c r="AB50" s="301">
        <f>IF('P&amp;Ls (Detailed)_OLD'!O50="","",SUMIFS(#REF!,#REF!,'P&amp;Ls (Detailed)_OLD'!$E50))</f>
        <v/>
      </c>
      <c r="AC50" s="301">
        <f>IF('P&amp;Ls (Detailed)_OLD'!P50="","",SUMIFS(#REF!,#REF!,'P&amp;Ls (Detailed)_OLD'!$E50))</f>
        <v/>
      </c>
      <c r="AD50" s="301">
        <f>IF('P&amp;Ls (Detailed)_OLD'!Q50="","",SUMIFS(#REF!,#REF!,'P&amp;Ls (Detailed)_OLD'!$E50))</f>
        <v/>
      </c>
      <c r="AE50" s="301">
        <f>IF('P&amp;Ls (Detailed)_OLD'!R50="","",SUMIFS(#REF!,#REF!,'P&amp;Ls (Detailed)_OLD'!$E50))</f>
        <v/>
      </c>
      <c r="AF50" s="301">
        <f>IF('P&amp;Ls (Detailed)_OLD'!S50="","",SUMIFS(#REF!,#REF!,'P&amp;Ls (Detailed)_OLD'!$E50))</f>
        <v/>
      </c>
      <c r="AG50" s="301">
        <f>IF('P&amp;Ls (Detailed)_OLD'!T50="","",SUMIFS(#REF!,#REF!,'P&amp;Ls (Detailed)_OLD'!$E50))</f>
        <v/>
      </c>
      <c r="AH50" s="301">
        <f>IF('P&amp;Ls (Detailed)_OLD'!U50="","",SUMIFS(#REF!,#REF!,'P&amp;Ls (Detailed)_OLD'!$E50))</f>
        <v/>
      </c>
      <c r="AI50" s="301">
        <f>IF('P&amp;Ls (Detailed)_OLD'!V50="","",SUMIFS(#REF!,#REF!,'P&amp;Ls (Detailed)_OLD'!$E50))</f>
        <v/>
      </c>
      <c r="AJ50" s="301">
        <f>IF('P&amp;Ls (Detailed)_OLD'!W50="","",SUMIFS(#REF!,#REF!,'P&amp;Ls (Detailed)_OLD'!$E50))</f>
        <v/>
      </c>
      <c r="AK50" s="301">
        <f>IF('P&amp;Ls (Detailed)_OLD'!X50="","",SUMIFS(#REF!,#REF!,'P&amp;Ls (Detailed)_OLD'!$E50))</f>
        <v/>
      </c>
      <c r="AL50" s="301">
        <f>IF('P&amp;Ls (Detailed)_OLD'!Y50="","",SUMIFS(#REF!,#REF!,'P&amp;Ls (Detailed)_OLD'!$E50))</f>
        <v/>
      </c>
      <c r="AM50" s="301">
        <f>IF('P&amp;Ls (Detailed)_OLD'!Z50="","",SUMIFS(#REF!,#REF!,'P&amp;Ls (Detailed)_OLD'!$E50))</f>
        <v/>
      </c>
      <c r="AN50" s="301">
        <f>IF('P&amp;Ls (Detailed)_OLD'!AA50="","",SUMIFS(#REF!,#REF!,'P&amp;Ls (Detailed)_OLD'!$E50))</f>
        <v/>
      </c>
      <c r="AO50" s="301">
        <f>IF('P&amp;Ls (Detailed)_OLD'!AB50="","",SUMIFS(#REF!,#REF!,'P&amp;Ls (Detailed)_OLD'!$E50))</f>
        <v/>
      </c>
      <c r="AP50" s="301">
        <f>IF('P&amp;Ls (Detailed)_OLD'!AC50="","",SUMIFS(#REF!,#REF!,'P&amp;Ls (Detailed)_OLD'!$E50))</f>
        <v/>
      </c>
      <c r="AQ50" s="301">
        <f>IF('P&amp;Ls (Detailed)_OLD'!AD50="","",SUMIFS(#REF!,#REF!,'P&amp;Ls (Detailed)_OLD'!$E50))</f>
        <v/>
      </c>
      <c r="AR50" s="301">
        <f>IF('P&amp;Ls (Detailed)_OLD'!AE50="","",SUMIFS(#REF!,#REF!,'P&amp;Ls (Detailed)_OLD'!$E50))</f>
        <v/>
      </c>
      <c r="AS50" s="301">
        <f>IF('P&amp;Ls (Detailed)_OLD'!AF50="","",SUMIFS(#REF!,#REF!,'P&amp;Ls (Detailed)_OLD'!$E50))</f>
        <v/>
      </c>
      <c r="AT50" s="301">
        <f>IF('P&amp;Ls (Detailed)_OLD'!AG50="","",SUMIFS(#REF!,#REF!,'P&amp;Ls (Detailed)_OLD'!$E50))</f>
        <v/>
      </c>
      <c r="AU50" s="301">
        <f>IF('P&amp;Ls (Detailed)_OLD'!AH50="","",SUMIFS(#REF!,#REF!,'P&amp;Ls (Detailed)_OLD'!$E50))</f>
        <v/>
      </c>
      <c r="AV50" s="304">
        <f>IF(C50="","",SUM(E50:P50))</f>
        <v/>
      </c>
      <c r="AW50" s="304">
        <f>IF(D50="","",SUM(F50:Q50))</f>
        <v/>
      </c>
      <c r="AX50" s="304" t="n"/>
      <c r="AY50" s="433">
        <f>IF($D50="","",SUM(M50:X50))</f>
        <v/>
      </c>
      <c r="AZ50" s="304">
        <f>IF($D50="","",SUM(P50:X50)/9*12)</f>
        <v/>
      </c>
      <c r="BA50" s="304">
        <f>IF($D50="","",SUM(S50:X50)/6*12)</f>
        <v/>
      </c>
      <c r="BB50" s="304">
        <f>IF($D50="","",SUM(V50:X50)/3*12)</f>
        <v/>
      </c>
      <c r="BC50" s="304">
        <f>IF($D50="","",X50*12)</f>
        <v/>
      </c>
    </row>
    <row r="51" ht="14.25" customHeight="1" s="2885">
      <c r="D51" s="400" t="n"/>
      <c r="F51" s="301" t="n"/>
      <c r="G51" s="301" t="n"/>
      <c r="H51" s="301" t="n"/>
      <c r="I51" s="301" t="n"/>
      <c r="J51" s="301" t="n"/>
      <c r="K51" s="301" t="n"/>
      <c r="L51" s="301" t="n"/>
      <c r="M51" s="301" t="n"/>
      <c r="N51" s="301" t="n"/>
      <c r="O51" s="301" t="n"/>
      <c r="P51" s="301" t="n"/>
      <c r="Q51" s="301" t="n"/>
      <c r="R51" s="301" t="n"/>
      <c r="S51" s="301">
        <f>IF('P&amp;Ls (Detailed)_OLD'!F51="","",SUMIFS(#REF!,#REF!,'P&amp;Ls (Detailed)_OLD'!$E51))</f>
        <v/>
      </c>
      <c r="T51" s="301">
        <f>IF('P&amp;Ls (Detailed)_OLD'!G51="","",SUMIFS(#REF!,#REF!,'P&amp;Ls (Detailed)_OLD'!$E51))</f>
        <v/>
      </c>
      <c r="U51" s="301">
        <f>IF('P&amp;Ls (Detailed)_OLD'!H51="","",SUMIFS(#REF!,#REF!,'P&amp;Ls (Detailed)_OLD'!$E51))</f>
        <v/>
      </c>
      <c r="V51" s="301">
        <f>IF('P&amp;Ls (Detailed)_OLD'!I51="","",SUMIFS(#REF!,#REF!,'P&amp;Ls (Detailed)_OLD'!$E51))</f>
        <v/>
      </c>
      <c r="W51" s="301">
        <f>IF('P&amp;Ls (Detailed)_OLD'!J51="","",SUMIFS(#REF!,#REF!,'P&amp;Ls (Detailed)_OLD'!$E51))</f>
        <v/>
      </c>
      <c r="X51" s="301">
        <f>IF('P&amp;Ls (Detailed)_OLD'!K51="","",SUMIFS(#REF!,#REF!,'P&amp;Ls (Detailed)_OLD'!$E51))</f>
        <v/>
      </c>
      <c r="Y51" s="301">
        <f>IF('P&amp;Ls (Detailed)_OLD'!L51="","",SUMIFS(#REF!,#REF!,'P&amp;Ls (Detailed)_OLD'!$E51))</f>
        <v/>
      </c>
      <c r="Z51" s="301">
        <f>IF('P&amp;Ls (Detailed)_OLD'!M51="","",SUMIFS(#REF!,#REF!,'P&amp;Ls (Detailed)_OLD'!$E51))</f>
        <v/>
      </c>
      <c r="AA51" s="301">
        <f>IF('P&amp;Ls (Detailed)_OLD'!N51="","",SUMIFS(#REF!,#REF!,'P&amp;Ls (Detailed)_OLD'!$E51))</f>
        <v/>
      </c>
      <c r="AB51" s="301">
        <f>IF('P&amp;Ls (Detailed)_OLD'!O51="","",SUMIFS(#REF!,#REF!,'P&amp;Ls (Detailed)_OLD'!$E51))</f>
        <v/>
      </c>
      <c r="AC51" s="301">
        <f>IF('P&amp;Ls (Detailed)_OLD'!P51="","",SUMIFS(#REF!,#REF!,'P&amp;Ls (Detailed)_OLD'!$E51))</f>
        <v/>
      </c>
      <c r="AD51" s="301">
        <f>IF('P&amp;Ls (Detailed)_OLD'!Q51="","",SUMIFS(#REF!,#REF!,'P&amp;Ls (Detailed)_OLD'!$E51))</f>
        <v/>
      </c>
      <c r="AE51" s="301">
        <f>IF('P&amp;Ls (Detailed)_OLD'!R51="","",SUMIFS(#REF!,#REF!,'P&amp;Ls (Detailed)_OLD'!$E51))</f>
        <v/>
      </c>
      <c r="AF51" s="301">
        <f>IF('P&amp;Ls (Detailed)_OLD'!S51="","",SUMIFS(#REF!,#REF!,'P&amp;Ls (Detailed)_OLD'!$E51))</f>
        <v/>
      </c>
      <c r="AG51" s="301">
        <f>IF('P&amp;Ls (Detailed)_OLD'!T51="","",SUMIFS(#REF!,#REF!,'P&amp;Ls (Detailed)_OLD'!$E51))</f>
        <v/>
      </c>
      <c r="AH51" s="301">
        <f>IF('P&amp;Ls (Detailed)_OLD'!U51="","",SUMIFS(#REF!,#REF!,'P&amp;Ls (Detailed)_OLD'!$E51))</f>
        <v/>
      </c>
      <c r="AI51" s="301">
        <f>IF('P&amp;Ls (Detailed)_OLD'!V51="","",SUMIFS(#REF!,#REF!,'P&amp;Ls (Detailed)_OLD'!$E51))</f>
        <v/>
      </c>
      <c r="AJ51" s="301">
        <f>IF('P&amp;Ls (Detailed)_OLD'!W51="","",SUMIFS(#REF!,#REF!,'P&amp;Ls (Detailed)_OLD'!$E51))</f>
        <v/>
      </c>
      <c r="AK51" s="301">
        <f>IF('P&amp;Ls (Detailed)_OLD'!X51="","",SUMIFS(#REF!,#REF!,'P&amp;Ls (Detailed)_OLD'!$E51))</f>
        <v/>
      </c>
      <c r="AL51" s="301">
        <f>IF('P&amp;Ls (Detailed)_OLD'!Y51="","",SUMIFS(#REF!,#REF!,'P&amp;Ls (Detailed)_OLD'!$E51))</f>
        <v/>
      </c>
      <c r="AM51" s="301">
        <f>IF('P&amp;Ls (Detailed)_OLD'!Z51="","",SUMIFS(#REF!,#REF!,'P&amp;Ls (Detailed)_OLD'!$E51))</f>
        <v/>
      </c>
      <c r="AN51" s="301">
        <f>IF('P&amp;Ls (Detailed)_OLD'!AA51="","",SUMIFS(#REF!,#REF!,'P&amp;Ls (Detailed)_OLD'!$E51))</f>
        <v/>
      </c>
      <c r="AO51" s="301">
        <f>IF('P&amp;Ls (Detailed)_OLD'!AB51="","",SUMIFS(#REF!,#REF!,'P&amp;Ls (Detailed)_OLD'!$E51))</f>
        <v/>
      </c>
      <c r="AP51" s="301">
        <f>IF('P&amp;Ls (Detailed)_OLD'!AC51="","",SUMIFS(#REF!,#REF!,'P&amp;Ls (Detailed)_OLD'!$E51))</f>
        <v/>
      </c>
      <c r="AQ51" s="301">
        <f>IF('P&amp;Ls (Detailed)_OLD'!AD51="","",SUMIFS(#REF!,#REF!,'P&amp;Ls (Detailed)_OLD'!$E51))</f>
        <v/>
      </c>
      <c r="AR51" s="301">
        <f>IF('P&amp;Ls (Detailed)_OLD'!AE51="","",SUMIFS(#REF!,#REF!,'P&amp;Ls (Detailed)_OLD'!$E51))</f>
        <v/>
      </c>
      <c r="AS51" s="301">
        <f>IF('P&amp;Ls (Detailed)_OLD'!AF51="","",SUMIFS(#REF!,#REF!,'P&amp;Ls (Detailed)_OLD'!$E51))</f>
        <v/>
      </c>
      <c r="AT51" s="301">
        <f>IF('P&amp;Ls (Detailed)_OLD'!AG51="","",SUMIFS(#REF!,#REF!,'P&amp;Ls (Detailed)_OLD'!$E51))</f>
        <v/>
      </c>
      <c r="AU51" s="301">
        <f>IF('P&amp;Ls (Detailed)_OLD'!AH51="","",SUMIFS(#REF!,#REF!,'P&amp;Ls (Detailed)_OLD'!$E51))</f>
        <v/>
      </c>
      <c r="AV51" s="304">
        <f>IF(C51="","",SUM(E51:P51))</f>
        <v/>
      </c>
      <c r="AW51" s="304">
        <f>IF(D51="","",SUM(F51:Q51))</f>
        <v/>
      </c>
      <c r="AX51" s="304" t="n"/>
      <c r="AY51" s="433">
        <f>IF($D51="","",SUM(M51:X51))</f>
        <v/>
      </c>
      <c r="AZ51" s="304">
        <f>IF($D51="","",SUM(P51:X51)/9*12)</f>
        <v/>
      </c>
      <c r="BA51" s="304">
        <f>IF($D51="","",SUM(S51:X51)/6*12)</f>
        <v/>
      </c>
      <c r="BB51" s="304">
        <f>IF($D51="","",SUM(V51:X51)/3*12)</f>
        <v/>
      </c>
      <c r="BC51" s="304">
        <f>IF($D51="","",X51*12)</f>
        <v/>
      </c>
    </row>
    <row r="52" ht="14.25" customHeight="1" s="2885">
      <c r="D52" s="400" t="n"/>
      <c r="E52" s="300" t="inlineStr">
        <is>
          <t xml:space="preserve">    PERSONNEL COSTS</t>
        </is>
      </c>
      <c r="F52" s="301" t="n"/>
      <c r="G52" s="301" t="n"/>
      <c r="H52" s="301" t="n"/>
      <c r="I52" s="301" t="n"/>
      <c r="J52" s="301" t="n"/>
      <c r="K52" s="301" t="n"/>
      <c r="L52" s="301" t="n"/>
      <c r="M52" s="301" t="n"/>
      <c r="N52" s="301" t="n"/>
      <c r="O52" s="301" t="n"/>
      <c r="P52" s="301" t="n"/>
      <c r="Q52" s="301" t="n"/>
      <c r="R52" s="301" t="n"/>
      <c r="S52" s="301">
        <f>IF('P&amp;Ls (Detailed)_OLD'!F52="","",SUMIFS(#REF!,#REF!,'P&amp;Ls (Detailed)_OLD'!$E52))</f>
        <v/>
      </c>
      <c r="T52" s="301">
        <f>IF('P&amp;Ls (Detailed)_OLD'!G52="","",SUMIFS(#REF!,#REF!,'P&amp;Ls (Detailed)_OLD'!$E52))</f>
        <v/>
      </c>
      <c r="U52" s="301">
        <f>IF('P&amp;Ls (Detailed)_OLD'!H52="","",SUMIFS(#REF!,#REF!,'P&amp;Ls (Detailed)_OLD'!$E52))</f>
        <v/>
      </c>
      <c r="V52" s="301">
        <f>IF('P&amp;Ls (Detailed)_OLD'!I52="","",SUMIFS(#REF!,#REF!,'P&amp;Ls (Detailed)_OLD'!$E52))</f>
        <v/>
      </c>
      <c r="W52" s="301">
        <f>IF('P&amp;Ls (Detailed)_OLD'!J52="","",SUMIFS(#REF!,#REF!,'P&amp;Ls (Detailed)_OLD'!$E52))</f>
        <v/>
      </c>
      <c r="X52" s="301">
        <f>IF('P&amp;Ls (Detailed)_OLD'!K52="","",SUMIFS(#REF!,#REF!,'P&amp;Ls (Detailed)_OLD'!$E52))</f>
        <v/>
      </c>
      <c r="Y52" s="301">
        <f>IF('P&amp;Ls (Detailed)_OLD'!L52="","",SUMIFS(#REF!,#REF!,'P&amp;Ls (Detailed)_OLD'!$E52))</f>
        <v/>
      </c>
      <c r="Z52" s="301">
        <f>IF('P&amp;Ls (Detailed)_OLD'!M52="","",SUMIFS(#REF!,#REF!,'P&amp;Ls (Detailed)_OLD'!$E52))</f>
        <v/>
      </c>
      <c r="AA52" s="301">
        <f>IF('P&amp;Ls (Detailed)_OLD'!N52="","",SUMIFS(#REF!,#REF!,'P&amp;Ls (Detailed)_OLD'!$E52))</f>
        <v/>
      </c>
      <c r="AB52" s="301">
        <f>IF('P&amp;Ls (Detailed)_OLD'!O52="","",SUMIFS(#REF!,#REF!,'P&amp;Ls (Detailed)_OLD'!$E52))</f>
        <v/>
      </c>
      <c r="AC52" s="301">
        <f>IF('P&amp;Ls (Detailed)_OLD'!P52="","",SUMIFS(#REF!,#REF!,'P&amp;Ls (Detailed)_OLD'!$E52))</f>
        <v/>
      </c>
      <c r="AD52" s="301">
        <f>IF('P&amp;Ls (Detailed)_OLD'!Q52="","",SUMIFS(#REF!,#REF!,'P&amp;Ls (Detailed)_OLD'!$E52))</f>
        <v/>
      </c>
      <c r="AE52" s="301">
        <f>IF('P&amp;Ls (Detailed)_OLD'!R52="","",SUMIFS(#REF!,#REF!,'P&amp;Ls (Detailed)_OLD'!$E52))</f>
        <v/>
      </c>
      <c r="AF52" s="301">
        <f>IF('P&amp;Ls (Detailed)_OLD'!S52="","",SUMIFS(#REF!,#REF!,'P&amp;Ls (Detailed)_OLD'!$E52))</f>
        <v/>
      </c>
      <c r="AG52" s="301">
        <f>IF('P&amp;Ls (Detailed)_OLD'!T52="","",SUMIFS(#REF!,#REF!,'P&amp;Ls (Detailed)_OLD'!$E52))</f>
        <v/>
      </c>
      <c r="AH52" s="301">
        <f>IF('P&amp;Ls (Detailed)_OLD'!U52="","",SUMIFS(#REF!,#REF!,'P&amp;Ls (Detailed)_OLD'!$E52))</f>
        <v/>
      </c>
      <c r="AI52" s="301">
        <f>IF('P&amp;Ls (Detailed)_OLD'!V52="","",SUMIFS(#REF!,#REF!,'P&amp;Ls (Detailed)_OLD'!$E52))</f>
        <v/>
      </c>
      <c r="AJ52" s="301">
        <f>IF('P&amp;Ls (Detailed)_OLD'!W52="","",SUMIFS(#REF!,#REF!,'P&amp;Ls (Detailed)_OLD'!$E52))</f>
        <v/>
      </c>
      <c r="AK52" s="301">
        <f>IF('P&amp;Ls (Detailed)_OLD'!X52="","",SUMIFS(#REF!,#REF!,'P&amp;Ls (Detailed)_OLD'!$E52))</f>
        <v/>
      </c>
      <c r="AL52" s="301">
        <f>IF('P&amp;Ls (Detailed)_OLD'!Y52="","",SUMIFS(#REF!,#REF!,'P&amp;Ls (Detailed)_OLD'!$E52))</f>
        <v/>
      </c>
      <c r="AM52" s="301">
        <f>IF('P&amp;Ls (Detailed)_OLD'!Z52="","",SUMIFS(#REF!,#REF!,'P&amp;Ls (Detailed)_OLD'!$E52))</f>
        <v/>
      </c>
      <c r="AN52" s="301">
        <f>IF('P&amp;Ls (Detailed)_OLD'!AA52="","",SUMIFS(#REF!,#REF!,'P&amp;Ls (Detailed)_OLD'!$E52))</f>
        <v/>
      </c>
      <c r="AO52" s="301">
        <f>IF('P&amp;Ls (Detailed)_OLD'!AB52="","",SUMIFS(#REF!,#REF!,'P&amp;Ls (Detailed)_OLD'!$E52))</f>
        <v/>
      </c>
      <c r="AP52" s="301">
        <f>IF('P&amp;Ls (Detailed)_OLD'!AC52="","",SUMIFS(#REF!,#REF!,'P&amp;Ls (Detailed)_OLD'!$E52))</f>
        <v/>
      </c>
      <c r="AQ52" s="301">
        <f>IF('P&amp;Ls (Detailed)_OLD'!AD52="","",SUMIFS(#REF!,#REF!,'P&amp;Ls (Detailed)_OLD'!$E52))</f>
        <v/>
      </c>
      <c r="AR52" s="301">
        <f>IF('P&amp;Ls (Detailed)_OLD'!AE52="","",SUMIFS(#REF!,#REF!,'P&amp;Ls (Detailed)_OLD'!$E52))</f>
        <v/>
      </c>
      <c r="AS52" s="301">
        <f>IF('P&amp;Ls (Detailed)_OLD'!AF52="","",SUMIFS(#REF!,#REF!,'P&amp;Ls (Detailed)_OLD'!$E52))</f>
        <v/>
      </c>
      <c r="AT52" s="301">
        <f>IF('P&amp;Ls (Detailed)_OLD'!AG52="","",SUMIFS(#REF!,#REF!,'P&amp;Ls (Detailed)_OLD'!$E52))</f>
        <v/>
      </c>
      <c r="AU52" s="301">
        <f>IF('P&amp;Ls (Detailed)_OLD'!AH52="","",SUMIFS(#REF!,#REF!,'P&amp;Ls (Detailed)_OLD'!$E52))</f>
        <v/>
      </c>
      <c r="AV52" s="304">
        <f>IF(C52="","",SUM(E52:P52))</f>
        <v/>
      </c>
      <c r="AW52" s="304">
        <f>IF(D52="","",SUM(F52:Q52))</f>
        <v/>
      </c>
      <c r="AX52" s="304" t="n"/>
      <c r="AY52" s="433">
        <f>IF($D52="","",SUM(M52:X52))</f>
        <v/>
      </c>
      <c r="AZ52" s="304">
        <f>IF($D52="","",SUM(P52:X52)/9*12)</f>
        <v/>
      </c>
      <c r="BA52" s="304">
        <f>IF($D52="","",SUM(S52:X52)/6*12)</f>
        <v/>
      </c>
      <c r="BB52" s="304">
        <f>IF($D52="","",SUM(V52:X52)/3*12)</f>
        <v/>
      </c>
      <c r="BC52" s="304">
        <f>IF($D52="","",X52*12)</f>
        <v/>
      </c>
    </row>
    <row r="53" ht="14.25" customHeight="1" s="2885">
      <c r="D53" s="400" t="n"/>
      <c r="F53" s="301" t="n"/>
      <c r="G53" s="301" t="n"/>
      <c r="H53" s="301" t="n"/>
      <c r="I53" s="301" t="n"/>
      <c r="J53" s="301" t="n"/>
      <c r="K53" s="301" t="n"/>
      <c r="L53" s="301" t="n"/>
      <c r="M53" s="301" t="n"/>
      <c r="N53" s="301" t="n"/>
      <c r="O53" s="301" t="n"/>
      <c r="P53" s="301" t="n"/>
      <c r="Q53" s="301" t="n"/>
      <c r="R53" s="301" t="n"/>
      <c r="S53" s="301">
        <f>IF('P&amp;Ls (Detailed)_OLD'!F53="","",SUMIFS(#REF!,#REF!,'P&amp;Ls (Detailed)_OLD'!$E53))</f>
        <v/>
      </c>
      <c r="T53" s="301">
        <f>IF('P&amp;Ls (Detailed)_OLD'!G53="","",SUMIFS(#REF!,#REF!,'P&amp;Ls (Detailed)_OLD'!$E53))</f>
        <v/>
      </c>
      <c r="U53" s="301">
        <f>IF('P&amp;Ls (Detailed)_OLD'!H53="","",SUMIFS(#REF!,#REF!,'P&amp;Ls (Detailed)_OLD'!$E53))</f>
        <v/>
      </c>
      <c r="V53" s="301">
        <f>IF('P&amp;Ls (Detailed)_OLD'!I53="","",SUMIFS(#REF!,#REF!,'P&amp;Ls (Detailed)_OLD'!$E53))</f>
        <v/>
      </c>
      <c r="W53" s="301">
        <f>IF('P&amp;Ls (Detailed)_OLD'!J53="","",SUMIFS(#REF!,#REF!,'P&amp;Ls (Detailed)_OLD'!$E53))</f>
        <v/>
      </c>
      <c r="X53" s="301">
        <f>IF('P&amp;Ls (Detailed)_OLD'!K53="","",SUMIFS(#REF!,#REF!,'P&amp;Ls (Detailed)_OLD'!$E53))</f>
        <v/>
      </c>
      <c r="Y53" s="301">
        <f>IF('P&amp;Ls (Detailed)_OLD'!L53="","",SUMIFS(#REF!,#REF!,'P&amp;Ls (Detailed)_OLD'!$E53))</f>
        <v/>
      </c>
      <c r="Z53" s="301">
        <f>IF('P&amp;Ls (Detailed)_OLD'!M53="","",SUMIFS(#REF!,#REF!,'P&amp;Ls (Detailed)_OLD'!$E53))</f>
        <v/>
      </c>
      <c r="AA53" s="301">
        <f>IF('P&amp;Ls (Detailed)_OLD'!N53="","",SUMIFS(#REF!,#REF!,'P&amp;Ls (Detailed)_OLD'!$E53))</f>
        <v/>
      </c>
      <c r="AB53" s="301">
        <f>IF('P&amp;Ls (Detailed)_OLD'!O53="","",SUMIFS(#REF!,#REF!,'P&amp;Ls (Detailed)_OLD'!$E53))</f>
        <v/>
      </c>
      <c r="AC53" s="301">
        <f>IF('P&amp;Ls (Detailed)_OLD'!P53="","",SUMIFS(#REF!,#REF!,'P&amp;Ls (Detailed)_OLD'!$E53))</f>
        <v/>
      </c>
      <c r="AD53" s="301">
        <f>IF('P&amp;Ls (Detailed)_OLD'!Q53="","",SUMIFS(#REF!,#REF!,'P&amp;Ls (Detailed)_OLD'!$E53))</f>
        <v/>
      </c>
      <c r="AE53" s="301">
        <f>IF('P&amp;Ls (Detailed)_OLD'!R53="","",SUMIFS(#REF!,#REF!,'P&amp;Ls (Detailed)_OLD'!$E53))</f>
        <v/>
      </c>
      <c r="AF53" s="301">
        <f>IF('P&amp;Ls (Detailed)_OLD'!S53="","",SUMIFS(#REF!,#REF!,'P&amp;Ls (Detailed)_OLD'!$E53))</f>
        <v/>
      </c>
      <c r="AG53" s="301">
        <f>IF('P&amp;Ls (Detailed)_OLD'!T53="","",SUMIFS(#REF!,#REF!,'P&amp;Ls (Detailed)_OLD'!$E53))</f>
        <v/>
      </c>
      <c r="AH53" s="301">
        <f>IF('P&amp;Ls (Detailed)_OLD'!U53="","",SUMIFS(#REF!,#REF!,'P&amp;Ls (Detailed)_OLD'!$E53))</f>
        <v/>
      </c>
      <c r="AI53" s="301">
        <f>IF('P&amp;Ls (Detailed)_OLD'!V53="","",SUMIFS(#REF!,#REF!,'P&amp;Ls (Detailed)_OLD'!$E53))</f>
        <v/>
      </c>
      <c r="AJ53" s="301">
        <f>IF('P&amp;Ls (Detailed)_OLD'!W53="","",SUMIFS(#REF!,#REF!,'P&amp;Ls (Detailed)_OLD'!$E53))</f>
        <v/>
      </c>
      <c r="AK53" s="301">
        <f>IF('P&amp;Ls (Detailed)_OLD'!X53="","",SUMIFS(#REF!,#REF!,'P&amp;Ls (Detailed)_OLD'!$E53))</f>
        <v/>
      </c>
      <c r="AL53" s="301">
        <f>IF('P&amp;Ls (Detailed)_OLD'!Y53="","",SUMIFS(#REF!,#REF!,'P&amp;Ls (Detailed)_OLD'!$E53))</f>
        <v/>
      </c>
      <c r="AM53" s="301">
        <f>IF('P&amp;Ls (Detailed)_OLD'!Z53="","",SUMIFS(#REF!,#REF!,'P&amp;Ls (Detailed)_OLD'!$E53))</f>
        <v/>
      </c>
      <c r="AN53" s="301">
        <f>IF('P&amp;Ls (Detailed)_OLD'!AA53="","",SUMIFS(#REF!,#REF!,'P&amp;Ls (Detailed)_OLD'!$E53))</f>
        <v/>
      </c>
      <c r="AO53" s="301">
        <f>IF('P&amp;Ls (Detailed)_OLD'!AB53="","",SUMIFS(#REF!,#REF!,'P&amp;Ls (Detailed)_OLD'!$E53))</f>
        <v/>
      </c>
      <c r="AP53" s="301">
        <f>IF('P&amp;Ls (Detailed)_OLD'!AC53="","",SUMIFS(#REF!,#REF!,'P&amp;Ls (Detailed)_OLD'!$E53))</f>
        <v/>
      </c>
      <c r="AQ53" s="301">
        <f>IF('P&amp;Ls (Detailed)_OLD'!AD53="","",SUMIFS(#REF!,#REF!,'P&amp;Ls (Detailed)_OLD'!$E53))</f>
        <v/>
      </c>
      <c r="AR53" s="301">
        <f>IF('P&amp;Ls (Detailed)_OLD'!AE53="","",SUMIFS(#REF!,#REF!,'P&amp;Ls (Detailed)_OLD'!$E53))</f>
        <v/>
      </c>
      <c r="AS53" s="301">
        <f>IF('P&amp;Ls (Detailed)_OLD'!AF53="","",SUMIFS(#REF!,#REF!,'P&amp;Ls (Detailed)_OLD'!$E53))</f>
        <v/>
      </c>
      <c r="AT53" s="301">
        <f>IF('P&amp;Ls (Detailed)_OLD'!AG53="","",SUMIFS(#REF!,#REF!,'P&amp;Ls (Detailed)_OLD'!$E53))</f>
        <v/>
      </c>
      <c r="AU53" s="301">
        <f>IF('P&amp;Ls (Detailed)_OLD'!AH53="","",SUMIFS(#REF!,#REF!,'P&amp;Ls (Detailed)_OLD'!$E53))</f>
        <v/>
      </c>
      <c r="AV53" s="304">
        <f>IF(C53="","",SUM(E53:P53))</f>
        <v/>
      </c>
      <c r="AW53" s="304">
        <f>IF(D53="","",SUM(F53:Q53))</f>
        <v/>
      </c>
      <c r="AX53" s="304" t="n"/>
      <c r="AY53" s="433">
        <f>IF($D53="","",SUM(M53:X53))</f>
        <v/>
      </c>
      <c r="AZ53" s="304">
        <f>IF($D53="","",SUM(P53:X53)/9*12)</f>
        <v/>
      </c>
      <c r="BA53" s="304">
        <f>IF($D53="","",SUM(S53:X53)/6*12)</f>
        <v/>
      </c>
      <c r="BB53" s="304">
        <f>IF($D53="","",SUM(V53:X53)/3*12)</f>
        <v/>
      </c>
      <c r="BC53" s="304">
        <f>IF($D53="","",X53*12)</f>
        <v/>
      </c>
    </row>
    <row r="54" ht="14.25" customHeight="1" s="2885">
      <c r="D54" s="400" t="n"/>
      <c r="E54" s="300" t="inlineStr">
        <is>
          <t xml:space="preserve">        PERSONNEL REPAIRS AND MAINTENANCE</t>
        </is>
      </c>
      <c r="F54" s="301" t="n"/>
      <c r="G54" s="301" t="n"/>
      <c r="H54" s="301" t="n"/>
      <c r="I54" s="301" t="n"/>
      <c r="J54" s="301" t="n"/>
      <c r="K54" s="301" t="n"/>
      <c r="L54" s="301" t="n"/>
      <c r="M54" s="301" t="n"/>
      <c r="N54" s="301" t="n"/>
      <c r="O54" s="301" t="n"/>
      <c r="P54" s="301" t="n"/>
      <c r="Q54" s="301" t="n"/>
      <c r="R54" s="301" t="n"/>
      <c r="S54" s="301">
        <f>IF('P&amp;Ls (Detailed)_OLD'!F54="","",SUMIFS(#REF!,#REF!,'P&amp;Ls (Detailed)_OLD'!$E54))</f>
        <v/>
      </c>
      <c r="T54" s="301">
        <f>IF('P&amp;Ls (Detailed)_OLD'!G54="","",SUMIFS(#REF!,#REF!,'P&amp;Ls (Detailed)_OLD'!$E54))</f>
        <v/>
      </c>
      <c r="U54" s="301">
        <f>IF('P&amp;Ls (Detailed)_OLD'!H54="","",SUMIFS(#REF!,#REF!,'P&amp;Ls (Detailed)_OLD'!$E54))</f>
        <v/>
      </c>
      <c r="V54" s="301">
        <f>IF('P&amp;Ls (Detailed)_OLD'!I54="","",SUMIFS(#REF!,#REF!,'P&amp;Ls (Detailed)_OLD'!$E54))</f>
        <v/>
      </c>
      <c r="W54" s="301">
        <f>IF('P&amp;Ls (Detailed)_OLD'!J54="","",SUMIFS(#REF!,#REF!,'P&amp;Ls (Detailed)_OLD'!$E54))</f>
        <v/>
      </c>
      <c r="X54" s="301">
        <f>IF('P&amp;Ls (Detailed)_OLD'!K54="","",SUMIFS(#REF!,#REF!,'P&amp;Ls (Detailed)_OLD'!$E54))</f>
        <v/>
      </c>
      <c r="Y54" s="301">
        <f>IF('P&amp;Ls (Detailed)_OLD'!L54="","",SUMIFS(#REF!,#REF!,'P&amp;Ls (Detailed)_OLD'!$E54))</f>
        <v/>
      </c>
      <c r="Z54" s="301">
        <f>IF('P&amp;Ls (Detailed)_OLD'!M54="","",SUMIFS(#REF!,#REF!,'P&amp;Ls (Detailed)_OLD'!$E54))</f>
        <v/>
      </c>
      <c r="AA54" s="301">
        <f>IF('P&amp;Ls (Detailed)_OLD'!N54="","",SUMIFS(#REF!,#REF!,'P&amp;Ls (Detailed)_OLD'!$E54))</f>
        <v/>
      </c>
      <c r="AB54" s="301">
        <f>IF('P&amp;Ls (Detailed)_OLD'!O54="","",SUMIFS(#REF!,#REF!,'P&amp;Ls (Detailed)_OLD'!$E54))</f>
        <v/>
      </c>
      <c r="AC54" s="301">
        <f>IF('P&amp;Ls (Detailed)_OLD'!P54="","",SUMIFS(#REF!,#REF!,'P&amp;Ls (Detailed)_OLD'!$E54))</f>
        <v/>
      </c>
      <c r="AD54" s="301">
        <f>IF('P&amp;Ls (Detailed)_OLD'!Q54="","",SUMIFS(#REF!,#REF!,'P&amp;Ls (Detailed)_OLD'!$E54))</f>
        <v/>
      </c>
      <c r="AE54" s="301">
        <f>IF('P&amp;Ls (Detailed)_OLD'!R54="","",SUMIFS(#REF!,#REF!,'P&amp;Ls (Detailed)_OLD'!$E54))</f>
        <v/>
      </c>
      <c r="AF54" s="301">
        <f>IF('P&amp;Ls (Detailed)_OLD'!S54="","",SUMIFS(#REF!,#REF!,'P&amp;Ls (Detailed)_OLD'!$E54))</f>
        <v/>
      </c>
      <c r="AG54" s="301">
        <f>IF('P&amp;Ls (Detailed)_OLD'!T54="","",SUMIFS(#REF!,#REF!,'P&amp;Ls (Detailed)_OLD'!$E54))</f>
        <v/>
      </c>
      <c r="AH54" s="301">
        <f>IF('P&amp;Ls (Detailed)_OLD'!U54="","",SUMIFS(#REF!,#REF!,'P&amp;Ls (Detailed)_OLD'!$E54))</f>
        <v/>
      </c>
      <c r="AI54" s="301">
        <f>IF('P&amp;Ls (Detailed)_OLD'!V54="","",SUMIFS(#REF!,#REF!,'P&amp;Ls (Detailed)_OLD'!$E54))</f>
        <v/>
      </c>
      <c r="AJ54" s="301">
        <f>IF('P&amp;Ls (Detailed)_OLD'!W54="","",SUMIFS(#REF!,#REF!,'P&amp;Ls (Detailed)_OLD'!$E54))</f>
        <v/>
      </c>
      <c r="AK54" s="301">
        <f>IF('P&amp;Ls (Detailed)_OLD'!X54="","",SUMIFS(#REF!,#REF!,'P&amp;Ls (Detailed)_OLD'!$E54))</f>
        <v/>
      </c>
      <c r="AL54" s="301">
        <f>IF('P&amp;Ls (Detailed)_OLD'!Y54="","",SUMIFS(#REF!,#REF!,'P&amp;Ls (Detailed)_OLD'!$E54))</f>
        <v/>
      </c>
      <c r="AM54" s="301">
        <f>IF('P&amp;Ls (Detailed)_OLD'!Z54="","",SUMIFS(#REF!,#REF!,'P&amp;Ls (Detailed)_OLD'!$E54))</f>
        <v/>
      </c>
      <c r="AN54" s="301">
        <f>IF('P&amp;Ls (Detailed)_OLD'!AA54="","",SUMIFS(#REF!,#REF!,'P&amp;Ls (Detailed)_OLD'!$E54))</f>
        <v/>
      </c>
      <c r="AO54" s="301">
        <f>IF('P&amp;Ls (Detailed)_OLD'!AB54="","",SUMIFS(#REF!,#REF!,'P&amp;Ls (Detailed)_OLD'!$E54))</f>
        <v/>
      </c>
      <c r="AP54" s="301">
        <f>IF('P&amp;Ls (Detailed)_OLD'!AC54="","",SUMIFS(#REF!,#REF!,'P&amp;Ls (Detailed)_OLD'!$E54))</f>
        <v/>
      </c>
      <c r="AQ54" s="301">
        <f>IF('P&amp;Ls (Detailed)_OLD'!AD54="","",SUMIFS(#REF!,#REF!,'P&amp;Ls (Detailed)_OLD'!$E54))</f>
        <v/>
      </c>
      <c r="AR54" s="301">
        <f>IF('P&amp;Ls (Detailed)_OLD'!AE54="","",SUMIFS(#REF!,#REF!,'P&amp;Ls (Detailed)_OLD'!$E54))</f>
        <v/>
      </c>
      <c r="AS54" s="301">
        <f>IF('P&amp;Ls (Detailed)_OLD'!AF54="","",SUMIFS(#REF!,#REF!,'P&amp;Ls (Detailed)_OLD'!$E54))</f>
        <v/>
      </c>
      <c r="AT54" s="301">
        <f>IF('P&amp;Ls (Detailed)_OLD'!AG54="","",SUMIFS(#REF!,#REF!,'P&amp;Ls (Detailed)_OLD'!$E54))</f>
        <v/>
      </c>
      <c r="AU54" s="301">
        <f>IF('P&amp;Ls (Detailed)_OLD'!AH54="","",SUMIFS(#REF!,#REF!,'P&amp;Ls (Detailed)_OLD'!$E54))</f>
        <v/>
      </c>
      <c r="AV54" s="304">
        <f>IF(C54="","",SUM(E54:P54))</f>
        <v/>
      </c>
      <c r="AW54" s="304">
        <f>IF(D54="","",SUM(F54:Q54))</f>
        <v/>
      </c>
      <c r="AX54" s="304" t="n"/>
      <c r="AY54" s="433">
        <f>IF($D54="","",SUM(M54:X54))</f>
        <v/>
      </c>
      <c r="AZ54" s="304">
        <f>IF($D54="","",SUM(P54:X54)/9*12)</f>
        <v/>
      </c>
      <c r="BA54" s="304">
        <f>IF($D54="","",SUM(S54:X54)/6*12)</f>
        <v/>
      </c>
      <c r="BB54" s="304">
        <f>IF($D54="","",SUM(V54:X54)/3*12)</f>
        <v/>
      </c>
      <c r="BC54" s="304">
        <f>IF($D54="","",X54*12)</f>
        <v/>
      </c>
    </row>
    <row r="55" ht="14.25" customHeight="1" s="2885">
      <c r="D55" s="400" t="inlineStr">
        <is>
          <t>Personnel</t>
        </is>
      </c>
      <c r="E55" s="44" t="inlineStr">
        <is>
          <t xml:space="preserve">        Salaries  R&amp;M</t>
        </is>
      </c>
      <c r="F55" s="3550">
        <f>IF(E55="","",SUMIFS(#REF!,#REF!,'P&amp;Ls (Detailed)_OLD'!$E55))</f>
        <v/>
      </c>
      <c r="G55" s="3550">
        <f>IF(F55="","",SUMIFS(#REF!,#REF!,'P&amp;Ls (Detailed)_OLD'!$E55))</f>
        <v/>
      </c>
      <c r="H55" s="3550">
        <f>IF(G55="","",SUMIFS(#REF!,#REF!,'P&amp;Ls (Detailed)_OLD'!$E55))</f>
        <v/>
      </c>
      <c r="I55" s="3550">
        <f>IF(H55="","",SUMIFS(#REF!,#REF!,'P&amp;Ls (Detailed)_OLD'!$E55))</f>
        <v/>
      </c>
      <c r="J55" s="3550">
        <f>IF(I55="","",SUMIFS(#REF!,#REF!,'P&amp;Ls (Detailed)_OLD'!$E55))</f>
        <v/>
      </c>
      <c r="K55" s="3550">
        <f>IF(J55="","",SUMIFS(#REF!,#REF!,'P&amp;Ls (Detailed)_OLD'!$E55))</f>
        <v/>
      </c>
      <c r="L55" s="3550">
        <f>IF(K55="","",SUMIFS(#REF!,#REF!,'P&amp;Ls (Detailed)_OLD'!$E55))</f>
        <v/>
      </c>
      <c r="M55" s="3550">
        <f>IF(L55="","",SUMIFS(#REF!,#REF!,'P&amp;Ls (Detailed)_OLD'!$E55))</f>
        <v/>
      </c>
      <c r="N55" s="3550">
        <f>IF(M55="","",SUMIFS(#REF!,#REF!,'P&amp;Ls (Detailed)_OLD'!$E55))</f>
        <v/>
      </c>
      <c r="O55" s="3550">
        <f>IF(N55="","",SUMIFS(#REF!,#REF!,'P&amp;Ls (Detailed)_OLD'!$E55))</f>
        <v/>
      </c>
      <c r="P55" s="3550">
        <f>IF(O55="","",SUMIFS(#REF!,#REF!,'P&amp;Ls (Detailed)_OLD'!$E55))</f>
        <v/>
      </c>
      <c r="Q55" s="3550">
        <f>IF(P55="","",SUMIFS(#REF!,#REF!,'P&amp;Ls (Detailed)_OLD'!$E55))</f>
        <v/>
      </c>
      <c r="R55" s="3550">
        <f>IF('P&amp;Ls (Detailed)_OLD'!E55="","",SUMIFS(#REF!,#REF!,'P&amp;Ls (Detailed)_OLD'!$E55))</f>
        <v/>
      </c>
      <c r="S55" s="3550">
        <f>IF('P&amp;Ls (Detailed)_OLD'!F55="","",SUMIFS(#REF!,#REF!,'P&amp;Ls (Detailed)_OLD'!$E55))</f>
        <v/>
      </c>
      <c r="T55" s="3550">
        <f>IF('P&amp;Ls (Detailed)_OLD'!G55="","",SUMIFS(#REF!,#REF!,'P&amp;Ls (Detailed)_OLD'!$E55))</f>
        <v/>
      </c>
      <c r="U55" s="3550">
        <f>IF('P&amp;Ls (Detailed)_OLD'!H55="","",SUMIFS(#REF!,#REF!,'P&amp;Ls (Detailed)_OLD'!$E55))</f>
        <v/>
      </c>
      <c r="V55" s="3550">
        <f>IF('P&amp;Ls (Detailed)_OLD'!I55="","",SUMIFS(#REF!,#REF!,'P&amp;Ls (Detailed)_OLD'!$E55))</f>
        <v/>
      </c>
      <c r="W55" s="3550">
        <f>IF('P&amp;Ls (Detailed)_OLD'!J55="","",SUMIFS(#REF!,#REF!,'P&amp;Ls (Detailed)_OLD'!$E55))</f>
        <v/>
      </c>
      <c r="X55" s="3550">
        <f>IF('P&amp;Ls (Detailed)_OLD'!K55="","",SUMIFS(#REF!,#REF!,'P&amp;Ls (Detailed)_OLD'!$E55))</f>
        <v/>
      </c>
      <c r="Y55" s="3550">
        <f>X55*1.03</f>
        <v/>
      </c>
      <c r="Z55" s="3550">
        <f>Y55*1.03</f>
        <v/>
      </c>
      <c r="AA55" s="3550">
        <f>Z55*1.03</f>
        <v/>
      </c>
      <c r="AB55" s="3550">
        <f>AA55*1.03</f>
        <v/>
      </c>
      <c r="AC55" s="3550">
        <f>AB55*1.03</f>
        <v/>
      </c>
      <c r="AD55" s="3550">
        <f>AC55*1.03</f>
        <v/>
      </c>
      <c r="AE55" s="3550">
        <f>AD55*1.03</f>
        <v/>
      </c>
      <c r="AF55" s="3550">
        <f>AE55*1.03</f>
        <v/>
      </c>
      <c r="AG55" s="3550">
        <f>AF55*1.03</f>
        <v/>
      </c>
      <c r="AH55" s="3550">
        <f>AG55*1.03</f>
        <v/>
      </c>
      <c r="AI55" s="3550">
        <f>AH55*1.03</f>
        <v/>
      </c>
      <c r="AJ55" s="3550">
        <f>AI55*1.03</f>
        <v/>
      </c>
      <c r="AK55" s="3550">
        <f>AJ55*1.03</f>
        <v/>
      </c>
      <c r="AL55" s="3550">
        <f>AK55*1.03</f>
        <v/>
      </c>
      <c r="AM55" s="3550">
        <f>AL55*1.03</f>
        <v/>
      </c>
      <c r="AN55" s="3550">
        <f>AM55*1.03</f>
        <v/>
      </c>
      <c r="AO55" s="3550">
        <f>AN55*1.03</f>
        <v/>
      </c>
      <c r="AP55" s="3550">
        <f>AO55*1.03</f>
        <v/>
      </c>
      <c r="AQ55" s="3550">
        <f>AP55*1.03</f>
        <v/>
      </c>
      <c r="AR55" s="3550">
        <f>AQ55*1.03</f>
        <v/>
      </c>
      <c r="AS55" s="3550">
        <f>AR55*1.03</f>
        <v/>
      </c>
      <c r="AT55" s="3550">
        <f>AS55*1.03</f>
        <v/>
      </c>
      <c r="AU55" s="3550">
        <f>AT55*1.03</f>
        <v/>
      </c>
      <c r="AV55" s="3551">
        <f>AW55*0.95</f>
        <v/>
      </c>
      <c r="AW55" s="3551">
        <f>IF(D55="","",SUM(F55:Q55))</f>
        <v/>
      </c>
      <c r="AX55" s="3551">
        <f>IF(E55="","",SUM(R55:AC55))</f>
        <v/>
      </c>
      <c r="AY55" s="3552">
        <f>IF($D55="","",SUM(M55:X55))</f>
        <v/>
      </c>
      <c r="AZ55" s="3562">
        <f>IF($D55="","",SUM(P55:X55)/9*12)</f>
        <v/>
      </c>
      <c r="BA55" s="3562">
        <f>IF($D55="","",SUM(S55:X55)/6*12)</f>
        <v/>
      </c>
      <c r="BB55" s="3562">
        <f>IF($D55="","",SUM(V55:X55)/3*12)</f>
        <v/>
      </c>
      <c r="BC55" s="3562">
        <f>IF($D55="","",X55*12)</f>
        <v/>
      </c>
    </row>
    <row r="56" ht="14.25" customHeight="1" s="2885">
      <c r="D56" s="400" t="inlineStr">
        <is>
          <t>Personnel</t>
        </is>
      </c>
      <c r="E56" s="44" t="inlineStr">
        <is>
          <t xml:space="preserve">        Employee Apts  R&amp;M</t>
        </is>
      </c>
      <c r="F56" s="301">
        <f>IF(E56="","",SUMIFS(#REF!,#REF!,'P&amp;Ls (Detailed)_OLD'!$E56))</f>
        <v/>
      </c>
      <c r="G56" s="301">
        <f>IF(F56="","",SUMIFS(#REF!,#REF!,'P&amp;Ls (Detailed)_OLD'!$E56))</f>
        <v/>
      </c>
      <c r="H56" s="301">
        <f>IF(G56="","",SUMIFS(#REF!,#REF!,'P&amp;Ls (Detailed)_OLD'!$E56))</f>
        <v/>
      </c>
      <c r="I56" s="301">
        <f>IF(H56="","",SUMIFS(#REF!,#REF!,'P&amp;Ls (Detailed)_OLD'!$E56))</f>
        <v/>
      </c>
      <c r="J56" s="301">
        <f>IF(I56="","",SUMIFS(#REF!,#REF!,'P&amp;Ls (Detailed)_OLD'!$E56))</f>
        <v/>
      </c>
      <c r="K56" s="301">
        <f>IF(J56="","",SUMIFS(#REF!,#REF!,'P&amp;Ls (Detailed)_OLD'!$E56))</f>
        <v/>
      </c>
      <c r="L56" s="301">
        <f>IF(K56="","",SUMIFS(#REF!,#REF!,'P&amp;Ls (Detailed)_OLD'!$E56))</f>
        <v/>
      </c>
      <c r="M56" s="301">
        <f>IF(L56="","",SUMIFS(#REF!,#REF!,'P&amp;Ls (Detailed)_OLD'!$E56))</f>
        <v/>
      </c>
      <c r="N56" s="301">
        <f>IF(M56="","",SUMIFS(#REF!,#REF!,'P&amp;Ls (Detailed)_OLD'!$E56))</f>
        <v/>
      </c>
      <c r="O56" s="301">
        <f>IF(N56="","",SUMIFS(#REF!,#REF!,'P&amp;Ls (Detailed)_OLD'!$E56))</f>
        <v/>
      </c>
      <c r="P56" s="301">
        <f>IF(O56="","",SUMIFS(#REF!,#REF!,'P&amp;Ls (Detailed)_OLD'!$E56))</f>
        <v/>
      </c>
      <c r="Q56" s="301">
        <f>IF(P56="","",SUMIFS(#REF!,#REF!,'P&amp;Ls (Detailed)_OLD'!$E56))</f>
        <v/>
      </c>
      <c r="R56" s="301">
        <f>IF('P&amp;Ls (Detailed)_OLD'!E56="","",SUMIFS(#REF!,#REF!,'P&amp;Ls (Detailed)_OLD'!$E56))</f>
        <v/>
      </c>
      <c r="S56" s="301">
        <f>IF('P&amp;Ls (Detailed)_OLD'!F56="","",SUMIFS(#REF!,#REF!,'P&amp;Ls (Detailed)_OLD'!$E56))</f>
        <v/>
      </c>
      <c r="T56" s="301">
        <f>IF('P&amp;Ls (Detailed)_OLD'!G56="","",SUMIFS(#REF!,#REF!,'P&amp;Ls (Detailed)_OLD'!$E56))</f>
        <v/>
      </c>
      <c r="U56" s="301">
        <f>IF('P&amp;Ls (Detailed)_OLD'!H56="","",SUMIFS(#REF!,#REF!,'P&amp;Ls (Detailed)_OLD'!$E56))</f>
        <v/>
      </c>
      <c r="V56" s="301">
        <f>IF('P&amp;Ls (Detailed)_OLD'!I56="","",SUMIFS(#REF!,#REF!,'P&amp;Ls (Detailed)_OLD'!$E56))</f>
        <v/>
      </c>
      <c r="W56" s="301">
        <f>IF('P&amp;Ls (Detailed)_OLD'!J56="","",SUMIFS(#REF!,#REF!,'P&amp;Ls (Detailed)_OLD'!$E56))</f>
        <v/>
      </c>
      <c r="X56" s="301">
        <f>IF('P&amp;Ls (Detailed)_OLD'!K56="","",SUMIFS(#REF!,#REF!,'P&amp;Ls (Detailed)_OLD'!$E56))</f>
        <v/>
      </c>
      <c r="Y56" s="301">
        <f>X56*1.03</f>
        <v/>
      </c>
      <c r="Z56" s="301">
        <f>Y56*1.03</f>
        <v/>
      </c>
      <c r="AA56" s="301">
        <f>Z56*1.03</f>
        <v/>
      </c>
      <c r="AB56" s="301">
        <f>AA56*1.03</f>
        <v/>
      </c>
      <c r="AC56" s="301">
        <f>AB56*1.03</f>
        <v/>
      </c>
      <c r="AD56" s="301">
        <f>AC56*1.03</f>
        <v/>
      </c>
      <c r="AE56" s="301">
        <f>AD56*1.03</f>
        <v/>
      </c>
      <c r="AF56" s="301">
        <f>AE56*1.03</f>
        <v/>
      </c>
      <c r="AG56" s="301">
        <f>AF56*1.03</f>
        <v/>
      </c>
      <c r="AH56" s="301">
        <f>AG56*1.03</f>
        <v/>
      </c>
      <c r="AI56" s="301">
        <f>AH56*1.03</f>
        <v/>
      </c>
      <c r="AJ56" s="301">
        <f>AI56*1.03</f>
        <v/>
      </c>
      <c r="AK56" s="301">
        <f>AJ56*1.03</f>
        <v/>
      </c>
      <c r="AL56" s="301">
        <f>AK56*1.03</f>
        <v/>
      </c>
      <c r="AM56" s="301">
        <f>AL56*1.03</f>
        <v/>
      </c>
      <c r="AN56" s="301">
        <f>AM56*1.03</f>
        <v/>
      </c>
      <c r="AO56" s="301">
        <f>AN56*1.03</f>
        <v/>
      </c>
      <c r="AP56" s="301">
        <f>AO56*1.03</f>
        <v/>
      </c>
      <c r="AQ56" s="301">
        <f>AP56*1.03</f>
        <v/>
      </c>
      <c r="AR56" s="301">
        <f>AQ56*1.03</f>
        <v/>
      </c>
      <c r="AS56" s="301">
        <f>AR56*1.03</f>
        <v/>
      </c>
      <c r="AT56" s="301">
        <f>AS56*1.03</f>
        <v/>
      </c>
      <c r="AU56" s="301">
        <f>AT56*1.03</f>
        <v/>
      </c>
      <c r="AV56" s="304">
        <f>AW56*0.95</f>
        <v/>
      </c>
      <c r="AW56" s="304">
        <f>IF(D56="","",SUM(F56:Q56))</f>
        <v/>
      </c>
      <c r="AX56" s="304">
        <f>IF(E56="","",SUM(R56:AC56))</f>
        <v/>
      </c>
      <c r="AY56" s="433">
        <f>IF($D56="","",SUM(M56:X56))</f>
        <v/>
      </c>
      <c r="AZ56" s="310">
        <f>IF($D56="","",SUM(P56:X56)/9*12)</f>
        <v/>
      </c>
      <c r="BA56" s="310">
        <f>IF($D56="","",SUM(S56:X56)/6*12)</f>
        <v/>
      </c>
      <c r="BB56" s="310">
        <f>IF($D56="","",SUM(V56:X56)/3*12)</f>
        <v/>
      </c>
      <c r="BC56" s="310">
        <f>IF($D56="","",X56*12)</f>
        <v/>
      </c>
    </row>
    <row r="57" ht="14.25" customHeight="1" s="2885">
      <c r="D57" s="400" t="inlineStr">
        <is>
          <t>Personnel</t>
        </is>
      </c>
      <c r="E57" s="44" t="inlineStr">
        <is>
          <t xml:space="preserve">        Payroll taxes (FICA/Medicare/SUI/FUTA)  R&amp;M</t>
        </is>
      </c>
      <c r="F57" s="301">
        <f>IF(E57="","",SUMIFS(#REF!,#REF!,'P&amp;Ls (Detailed)_OLD'!$E57))</f>
        <v/>
      </c>
      <c r="G57" s="301">
        <f>IF(F57="","",SUMIFS(#REF!,#REF!,'P&amp;Ls (Detailed)_OLD'!$E57))</f>
        <v/>
      </c>
      <c r="H57" s="301">
        <f>IF(G57="","",SUMIFS(#REF!,#REF!,'P&amp;Ls (Detailed)_OLD'!$E57))</f>
        <v/>
      </c>
      <c r="I57" s="301">
        <f>IF(H57="","",SUMIFS(#REF!,#REF!,'P&amp;Ls (Detailed)_OLD'!$E57))</f>
        <v/>
      </c>
      <c r="J57" s="301">
        <f>IF(I57="","",SUMIFS(#REF!,#REF!,'P&amp;Ls (Detailed)_OLD'!$E57))</f>
        <v/>
      </c>
      <c r="K57" s="301">
        <f>IF(J57="","",SUMIFS(#REF!,#REF!,'P&amp;Ls (Detailed)_OLD'!$E57))</f>
        <v/>
      </c>
      <c r="L57" s="301">
        <f>IF(K57="","",SUMIFS(#REF!,#REF!,'P&amp;Ls (Detailed)_OLD'!$E57))</f>
        <v/>
      </c>
      <c r="M57" s="301">
        <f>IF(L57="","",SUMIFS(#REF!,#REF!,'P&amp;Ls (Detailed)_OLD'!$E57))</f>
        <v/>
      </c>
      <c r="N57" s="301">
        <f>IF(M57="","",SUMIFS(#REF!,#REF!,'P&amp;Ls (Detailed)_OLD'!$E57))</f>
        <v/>
      </c>
      <c r="O57" s="301">
        <f>IF(N57="","",SUMIFS(#REF!,#REF!,'P&amp;Ls (Detailed)_OLD'!$E57))</f>
        <v/>
      </c>
      <c r="P57" s="301">
        <f>IF(O57="","",SUMIFS(#REF!,#REF!,'P&amp;Ls (Detailed)_OLD'!$E57))</f>
        <v/>
      </c>
      <c r="Q57" s="301">
        <f>IF(P57="","",SUMIFS(#REF!,#REF!,'P&amp;Ls (Detailed)_OLD'!$E57))</f>
        <v/>
      </c>
      <c r="R57" s="301">
        <f>IF('P&amp;Ls (Detailed)_OLD'!E57="","",SUMIFS(#REF!,#REF!,'P&amp;Ls (Detailed)_OLD'!$E57))</f>
        <v/>
      </c>
      <c r="S57" s="301">
        <f>IF('P&amp;Ls (Detailed)_OLD'!F57="","",SUMIFS(#REF!,#REF!,'P&amp;Ls (Detailed)_OLD'!$E57))</f>
        <v/>
      </c>
      <c r="T57" s="301">
        <f>IF('P&amp;Ls (Detailed)_OLD'!G57="","",SUMIFS(#REF!,#REF!,'P&amp;Ls (Detailed)_OLD'!$E57))</f>
        <v/>
      </c>
      <c r="U57" s="301">
        <f>IF('P&amp;Ls (Detailed)_OLD'!H57="","",SUMIFS(#REF!,#REF!,'P&amp;Ls (Detailed)_OLD'!$E57))</f>
        <v/>
      </c>
      <c r="V57" s="301">
        <f>IF('P&amp;Ls (Detailed)_OLD'!I57="","",SUMIFS(#REF!,#REF!,'P&amp;Ls (Detailed)_OLD'!$E57))</f>
        <v/>
      </c>
      <c r="W57" s="301">
        <f>IF('P&amp;Ls (Detailed)_OLD'!J57="","",SUMIFS(#REF!,#REF!,'P&amp;Ls (Detailed)_OLD'!$E57))</f>
        <v/>
      </c>
      <c r="X57" s="301">
        <f>IF('P&amp;Ls (Detailed)_OLD'!K57="","",SUMIFS(#REF!,#REF!,'P&amp;Ls (Detailed)_OLD'!$E57))</f>
        <v/>
      </c>
      <c r="Y57" s="301">
        <f>X57*1.03</f>
        <v/>
      </c>
      <c r="Z57" s="301">
        <f>Y57*1.03</f>
        <v/>
      </c>
      <c r="AA57" s="301">
        <f>Z57*1.03</f>
        <v/>
      </c>
      <c r="AB57" s="301">
        <f>AA57*1.03</f>
        <v/>
      </c>
      <c r="AC57" s="301">
        <f>AB57*1.03</f>
        <v/>
      </c>
      <c r="AD57" s="301">
        <f>AC57*1.03</f>
        <v/>
      </c>
      <c r="AE57" s="301">
        <f>AD57*1.03</f>
        <v/>
      </c>
      <c r="AF57" s="301">
        <f>AE57*1.03</f>
        <v/>
      </c>
      <c r="AG57" s="301">
        <f>AF57*1.03</f>
        <v/>
      </c>
      <c r="AH57" s="301">
        <f>AG57*1.03</f>
        <v/>
      </c>
      <c r="AI57" s="301">
        <f>AH57*1.03</f>
        <v/>
      </c>
      <c r="AJ57" s="301">
        <f>AI57*1.03</f>
        <v/>
      </c>
      <c r="AK57" s="301">
        <f>AJ57*1.03</f>
        <v/>
      </c>
      <c r="AL57" s="301">
        <f>AK57*1.03</f>
        <v/>
      </c>
      <c r="AM57" s="301">
        <f>AL57*1.03</f>
        <v/>
      </c>
      <c r="AN57" s="301">
        <f>AM57*1.03</f>
        <v/>
      </c>
      <c r="AO57" s="301">
        <f>AN57*1.03</f>
        <v/>
      </c>
      <c r="AP57" s="301">
        <f>AO57*1.03</f>
        <v/>
      </c>
      <c r="AQ57" s="301">
        <f>AP57*1.03</f>
        <v/>
      </c>
      <c r="AR57" s="301">
        <f>AQ57*1.03</f>
        <v/>
      </c>
      <c r="AS57" s="301">
        <f>AR57*1.03</f>
        <v/>
      </c>
      <c r="AT57" s="301">
        <f>AS57*1.03</f>
        <v/>
      </c>
      <c r="AU57" s="301">
        <f>AT57*1.03</f>
        <v/>
      </c>
      <c r="AV57" s="304">
        <f>AW57*0.95</f>
        <v/>
      </c>
      <c r="AW57" s="304">
        <f>IF(D57="","",SUM(F57:Q57))</f>
        <v/>
      </c>
      <c r="AX57" s="304">
        <f>IF(E57="","",SUM(R57:AC57))</f>
        <v/>
      </c>
      <c r="AY57" s="433">
        <f>IF($D57="","",SUM(M57:X57))</f>
        <v/>
      </c>
      <c r="AZ57" s="310">
        <f>IF($D57="","",SUM(P57:X57)/9*12)</f>
        <v/>
      </c>
      <c r="BA57" s="310">
        <f>IF($D57="","",SUM(S57:X57)/6*12)</f>
        <v/>
      </c>
      <c r="BB57" s="310">
        <f>IF($D57="","",SUM(V57:X57)/3*12)</f>
        <v/>
      </c>
      <c r="BC57" s="310">
        <f>IF($D57="","",X57*12)</f>
        <v/>
      </c>
    </row>
    <row r="58" ht="14.25" customHeight="1" s="2885">
      <c r="D58" s="400" t="inlineStr">
        <is>
          <t>Personnel</t>
        </is>
      </c>
      <c r="E58" s="44" t="inlineStr">
        <is>
          <t xml:space="preserve">        Health Insurance  R&amp;M</t>
        </is>
      </c>
      <c r="F58" s="301">
        <f>IF(E58="","",SUMIFS(#REF!,#REF!,'P&amp;Ls (Detailed)_OLD'!$E58))</f>
        <v/>
      </c>
      <c r="G58" s="301">
        <f>IF(F58="","",SUMIFS(#REF!,#REF!,'P&amp;Ls (Detailed)_OLD'!$E58))</f>
        <v/>
      </c>
      <c r="H58" s="301">
        <f>IF(G58="","",SUMIFS(#REF!,#REF!,'P&amp;Ls (Detailed)_OLD'!$E58))</f>
        <v/>
      </c>
      <c r="I58" s="301">
        <f>IF(H58="","",SUMIFS(#REF!,#REF!,'P&amp;Ls (Detailed)_OLD'!$E58))</f>
        <v/>
      </c>
      <c r="J58" s="301">
        <f>IF(I58="","",SUMIFS(#REF!,#REF!,'P&amp;Ls (Detailed)_OLD'!$E58))</f>
        <v/>
      </c>
      <c r="K58" s="301">
        <f>IF(J58="","",SUMIFS(#REF!,#REF!,'P&amp;Ls (Detailed)_OLD'!$E58))</f>
        <v/>
      </c>
      <c r="L58" s="301">
        <f>IF(K58="","",SUMIFS(#REF!,#REF!,'P&amp;Ls (Detailed)_OLD'!$E58))</f>
        <v/>
      </c>
      <c r="M58" s="301">
        <f>IF(L58="","",SUMIFS(#REF!,#REF!,'P&amp;Ls (Detailed)_OLD'!$E58))</f>
        <v/>
      </c>
      <c r="N58" s="301">
        <f>IF(M58="","",SUMIFS(#REF!,#REF!,'P&amp;Ls (Detailed)_OLD'!$E58))</f>
        <v/>
      </c>
      <c r="O58" s="301">
        <f>IF(N58="","",SUMIFS(#REF!,#REF!,'P&amp;Ls (Detailed)_OLD'!$E58))</f>
        <v/>
      </c>
      <c r="P58" s="301">
        <f>IF(O58="","",SUMIFS(#REF!,#REF!,'P&amp;Ls (Detailed)_OLD'!$E58))</f>
        <v/>
      </c>
      <c r="Q58" s="301">
        <f>IF(P58="","",SUMIFS(#REF!,#REF!,'P&amp;Ls (Detailed)_OLD'!$E58))</f>
        <v/>
      </c>
      <c r="R58" s="301">
        <f>IF('P&amp;Ls (Detailed)_OLD'!E58="","",SUMIFS(#REF!,#REF!,'P&amp;Ls (Detailed)_OLD'!$E58))</f>
        <v/>
      </c>
      <c r="S58" s="301">
        <f>IF('P&amp;Ls (Detailed)_OLD'!F58="","",SUMIFS(#REF!,#REF!,'P&amp;Ls (Detailed)_OLD'!$E58))</f>
        <v/>
      </c>
      <c r="T58" s="301">
        <f>IF('P&amp;Ls (Detailed)_OLD'!G58="","",SUMIFS(#REF!,#REF!,'P&amp;Ls (Detailed)_OLD'!$E58))</f>
        <v/>
      </c>
      <c r="U58" s="301">
        <f>IF('P&amp;Ls (Detailed)_OLD'!H58="","",SUMIFS(#REF!,#REF!,'P&amp;Ls (Detailed)_OLD'!$E58))</f>
        <v/>
      </c>
      <c r="V58" s="301">
        <f>IF('P&amp;Ls (Detailed)_OLD'!I58="","",SUMIFS(#REF!,#REF!,'P&amp;Ls (Detailed)_OLD'!$E58))</f>
        <v/>
      </c>
      <c r="W58" s="301">
        <f>IF('P&amp;Ls (Detailed)_OLD'!J58="","",SUMIFS(#REF!,#REF!,'P&amp;Ls (Detailed)_OLD'!$E58))</f>
        <v/>
      </c>
      <c r="X58" s="301">
        <f>IF('P&amp;Ls (Detailed)_OLD'!K58="","",SUMIFS(#REF!,#REF!,'P&amp;Ls (Detailed)_OLD'!$E58))</f>
        <v/>
      </c>
      <c r="Y58" s="301">
        <f>X58*1.03</f>
        <v/>
      </c>
      <c r="Z58" s="301">
        <f>Y58*1.03</f>
        <v/>
      </c>
      <c r="AA58" s="301">
        <f>Z58*1.03</f>
        <v/>
      </c>
      <c r="AB58" s="301">
        <f>AA58*1.03</f>
        <v/>
      </c>
      <c r="AC58" s="301">
        <f>AB58*1.03</f>
        <v/>
      </c>
      <c r="AD58" s="301">
        <f>AC58*1.03</f>
        <v/>
      </c>
      <c r="AE58" s="301">
        <f>AD58*1.03</f>
        <v/>
      </c>
      <c r="AF58" s="301">
        <f>AE58*1.03</f>
        <v/>
      </c>
      <c r="AG58" s="301">
        <f>AF58*1.03</f>
        <v/>
      </c>
      <c r="AH58" s="301">
        <f>AG58*1.03</f>
        <v/>
      </c>
      <c r="AI58" s="301">
        <f>AH58*1.03</f>
        <v/>
      </c>
      <c r="AJ58" s="301">
        <f>AI58*1.03</f>
        <v/>
      </c>
      <c r="AK58" s="301">
        <f>AJ58*1.03</f>
        <v/>
      </c>
      <c r="AL58" s="301">
        <f>AK58*1.03</f>
        <v/>
      </c>
      <c r="AM58" s="301">
        <f>AL58*1.03</f>
        <v/>
      </c>
      <c r="AN58" s="301">
        <f>AM58*1.03</f>
        <v/>
      </c>
      <c r="AO58" s="301">
        <f>AN58*1.03</f>
        <v/>
      </c>
      <c r="AP58" s="301">
        <f>AO58*1.03</f>
        <v/>
      </c>
      <c r="AQ58" s="301">
        <f>AP58*1.03</f>
        <v/>
      </c>
      <c r="AR58" s="301">
        <f>AQ58*1.03</f>
        <v/>
      </c>
      <c r="AS58" s="301">
        <f>AR58*1.03</f>
        <v/>
      </c>
      <c r="AT58" s="301">
        <f>AS58*1.03</f>
        <v/>
      </c>
      <c r="AU58" s="301">
        <f>AT58*1.03</f>
        <v/>
      </c>
      <c r="AV58" s="304">
        <f>AW58*0.95</f>
        <v/>
      </c>
      <c r="AW58" s="304">
        <f>IF(D58="","",SUM(F58:Q58))</f>
        <v/>
      </c>
      <c r="AX58" s="304">
        <f>IF(E58="","",SUM(R58:AC58))</f>
        <v/>
      </c>
      <c r="AY58" s="433">
        <f>IF($D58="","",SUM(M58:X58))</f>
        <v/>
      </c>
      <c r="AZ58" s="310">
        <f>IF($D58="","",SUM(P58:X58)/9*12)</f>
        <v/>
      </c>
      <c r="BA58" s="310">
        <f>IF($D58="","",SUM(S58:X58)/6*12)</f>
        <v/>
      </c>
      <c r="BB58" s="310">
        <f>IF($D58="","",SUM(V58:X58)/3*12)</f>
        <v/>
      </c>
      <c r="BC58" s="310">
        <f>IF($D58="","",X58*12)</f>
        <v/>
      </c>
    </row>
    <row r="59" ht="14.25" customHeight="1" s="2885">
      <c r="D59" s="400" t="inlineStr">
        <is>
          <t>Personnel</t>
        </is>
      </c>
      <c r="E59" s="44" t="inlineStr">
        <is>
          <t xml:space="preserve">        Uniforms  R&amp;M</t>
        </is>
      </c>
      <c r="F59" s="301">
        <f>IF(E59="","",SUMIFS(#REF!,#REF!,'P&amp;Ls (Detailed)_OLD'!$E59))</f>
        <v/>
      </c>
      <c r="G59" s="301">
        <f>IF(F59="","",SUMIFS(#REF!,#REF!,'P&amp;Ls (Detailed)_OLD'!$E59))</f>
        <v/>
      </c>
      <c r="H59" s="301">
        <f>IF(G59="","",SUMIFS(#REF!,#REF!,'P&amp;Ls (Detailed)_OLD'!$E59))</f>
        <v/>
      </c>
      <c r="I59" s="301">
        <f>IF(H59="","",SUMIFS(#REF!,#REF!,'P&amp;Ls (Detailed)_OLD'!$E59))</f>
        <v/>
      </c>
      <c r="J59" s="301">
        <f>IF(I59="","",SUMIFS(#REF!,#REF!,'P&amp;Ls (Detailed)_OLD'!$E59))</f>
        <v/>
      </c>
      <c r="K59" s="301">
        <f>IF(J59="","",SUMIFS(#REF!,#REF!,'P&amp;Ls (Detailed)_OLD'!$E59))</f>
        <v/>
      </c>
      <c r="L59" s="301">
        <f>IF(K59="","",SUMIFS(#REF!,#REF!,'P&amp;Ls (Detailed)_OLD'!$E59))</f>
        <v/>
      </c>
      <c r="M59" s="301">
        <f>IF(L59="","",SUMIFS(#REF!,#REF!,'P&amp;Ls (Detailed)_OLD'!$E59))</f>
        <v/>
      </c>
      <c r="N59" s="301">
        <f>IF(M59="","",SUMIFS(#REF!,#REF!,'P&amp;Ls (Detailed)_OLD'!$E59))</f>
        <v/>
      </c>
      <c r="O59" s="301">
        <f>IF(N59="","",SUMIFS(#REF!,#REF!,'P&amp;Ls (Detailed)_OLD'!$E59))</f>
        <v/>
      </c>
      <c r="P59" s="301">
        <f>IF(O59="","",SUMIFS(#REF!,#REF!,'P&amp;Ls (Detailed)_OLD'!$E59))</f>
        <v/>
      </c>
      <c r="Q59" s="301">
        <f>IF(P59="","",SUMIFS(#REF!,#REF!,'P&amp;Ls (Detailed)_OLD'!$E59))</f>
        <v/>
      </c>
      <c r="R59" s="301">
        <f>IF('P&amp;Ls (Detailed)_OLD'!E59="","",SUMIFS(#REF!,#REF!,'P&amp;Ls (Detailed)_OLD'!$E59))</f>
        <v/>
      </c>
      <c r="S59" s="301">
        <f>IF('P&amp;Ls (Detailed)_OLD'!F59="","",SUMIFS(#REF!,#REF!,'P&amp;Ls (Detailed)_OLD'!$E59))</f>
        <v/>
      </c>
      <c r="T59" s="301">
        <f>IF('P&amp;Ls (Detailed)_OLD'!G59="","",SUMIFS(#REF!,#REF!,'P&amp;Ls (Detailed)_OLD'!$E59))</f>
        <v/>
      </c>
      <c r="U59" s="301">
        <f>IF('P&amp;Ls (Detailed)_OLD'!H59="","",SUMIFS(#REF!,#REF!,'P&amp;Ls (Detailed)_OLD'!$E59))</f>
        <v/>
      </c>
      <c r="V59" s="301">
        <f>IF('P&amp;Ls (Detailed)_OLD'!I59="","",SUMIFS(#REF!,#REF!,'P&amp;Ls (Detailed)_OLD'!$E59))</f>
        <v/>
      </c>
      <c r="W59" s="301">
        <f>IF('P&amp;Ls (Detailed)_OLD'!J59="","",SUMIFS(#REF!,#REF!,'P&amp;Ls (Detailed)_OLD'!$E59))</f>
        <v/>
      </c>
      <c r="X59" s="301">
        <f>IF('P&amp;Ls (Detailed)_OLD'!K59="","",SUMIFS(#REF!,#REF!,'P&amp;Ls (Detailed)_OLD'!$E59))</f>
        <v/>
      </c>
      <c r="Y59" s="301">
        <f>X59*1.03</f>
        <v/>
      </c>
      <c r="Z59" s="301">
        <f>Y59*1.03</f>
        <v/>
      </c>
      <c r="AA59" s="301">
        <f>Z59*1.03</f>
        <v/>
      </c>
      <c r="AB59" s="301">
        <f>AA59*1.03</f>
        <v/>
      </c>
      <c r="AC59" s="301">
        <f>AB59*1.03</f>
        <v/>
      </c>
      <c r="AD59" s="301">
        <f>AC59*1.03</f>
        <v/>
      </c>
      <c r="AE59" s="301">
        <f>AD59*1.03</f>
        <v/>
      </c>
      <c r="AF59" s="301">
        <f>AE59*1.03</f>
        <v/>
      </c>
      <c r="AG59" s="301">
        <f>AF59*1.03</f>
        <v/>
      </c>
      <c r="AH59" s="301">
        <f>AG59*1.03</f>
        <v/>
      </c>
      <c r="AI59" s="301">
        <f>AH59*1.03</f>
        <v/>
      </c>
      <c r="AJ59" s="301">
        <f>AI59*1.03</f>
        <v/>
      </c>
      <c r="AK59" s="301">
        <f>AJ59*1.03</f>
        <v/>
      </c>
      <c r="AL59" s="301">
        <f>AK59*1.03</f>
        <v/>
      </c>
      <c r="AM59" s="301">
        <f>AL59*1.03</f>
        <v/>
      </c>
      <c r="AN59" s="301">
        <f>AM59*1.03</f>
        <v/>
      </c>
      <c r="AO59" s="301">
        <f>AN59*1.03</f>
        <v/>
      </c>
      <c r="AP59" s="301">
        <f>AO59*1.03</f>
        <v/>
      </c>
      <c r="AQ59" s="301">
        <f>AP59*1.03</f>
        <v/>
      </c>
      <c r="AR59" s="301">
        <f>AQ59*1.03</f>
        <v/>
      </c>
      <c r="AS59" s="301">
        <f>AR59*1.03</f>
        <v/>
      </c>
      <c r="AT59" s="301">
        <f>AS59*1.03</f>
        <v/>
      </c>
      <c r="AU59" s="301">
        <f>AT59*1.03</f>
        <v/>
      </c>
      <c r="AV59" s="304">
        <f>AW59*0.95</f>
        <v/>
      </c>
      <c r="AW59" s="304">
        <f>IF(D59="","",SUM(F59:Q59))</f>
        <v/>
      </c>
      <c r="AX59" s="304">
        <f>IF(E59="","",SUM(R59:AC59))</f>
        <v/>
      </c>
      <c r="AY59" s="433">
        <f>IF($D59="","",SUM(M59:X59))</f>
        <v/>
      </c>
      <c r="AZ59" s="310">
        <f>IF($D59="","",SUM(P59:X59)/9*12)</f>
        <v/>
      </c>
      <c r="BA59" s="310">
        <f>IF($D59="","",SUM(S59:X59)/6*12)</f>
        <v/>
      </c>
      <c r="BB59" s="310">
        <f>IF($D59="","",SUM(V59:X59)/3*12)</f>
        <v/>
      </c>
      <c r="BC59" s="310">
        <f>IF($D59="","",X59*12)</f>
        <v/>
      </c>
    </row>
    <row r="60" ht="14.25" customHeight="1" s="2885">
      <c r="D60" s="400" t="inlineStr">
        <is>
          <t>Personnel</t>
        </is>
      </c>
      <c r="E60" s="44" t="inlineStr">
        <is>
          <t xml:space="preserve">        Drug Screens and Background Cks  R&amp;M</t>
        </is>
      </c>
      <c r="F60" s="301">
        <f>IF(E60="","",SUMIFS(#REF!,#REF!,'P&amp;Ls (Detailed)_OLD'!$E60))</f>
        <v/>
      </c>
      <c r="G60" s="301">
        <f>IF(F60="","",SUMIFS(#REF!,#REF!,'P&amp;Ls (Detailed)_OLD'!$E60))</f>
        <v/>
      </c>
      <c r="H60" s="301">
        <f>IF(G60="","",SUMIFS(#REF!,#REF!,'P&amp;Ls (Detailed)_OLD'!$E60))</f>
        <v/>
      </c>
      <c r="I60" s="301">
        <f>IF(H60="","",SUMIFS(#REF!,#REF!,'P&amp;Ls (Detailed)_OLD'!$E60))</f>
        <v/>
      </c>
      <c r="J60" s="301">
        <f>IF(I60="","",SUMIFS(#REF!,#REF!,'P&amp;Ls (Detailed)_OLD'!$E60))</f>
        <v/>
      </c>
      <c r="K60" s="301">
        <f>IF(J60="","",SUMIFS(#REF!,#REF!,'P&amp;Ls (Detailed)_OLD'!$E60))</f>
        <v/>
      </c>
      <c r="L60" s="301">
        <f>IF(K60="","",SUMIFS(#REF!,#REF!,'P&amp;Ls (Detailed)_OLD'!$E60))</f>
        <v/>
      </c>
      <c r="M60" s="301">
        <f>IF(L60="","",SUMIFS(#REF!,#REF!,'P&amp;Ls (Detailed)_OLD'!$E60))</f>
        <v/>
      </c>
      <c r="N60" s="301">
        <f>IF(M60="","",SUMIFS(#REF!,#REF!,'P&amp;Ls (Detailed)_OLD'!$E60))</f>
        <v/>
      </c>
      <c r="O60" s="301">
        <f>IF(N60="","",SUMIFS(#REF!,#REF!,'P&amp;Ls (Detailed)_OLD'!$E60))</f>
        <v/>
      </c>
      <c r="P60" s="301">
        <f>IF(O60="","",SUMIFS(#REF!,#REF!,'P&amp;Ls (Detailed)_OLD'!$E60))</f>
        <v/>
      </c>
      <c r="Q60" s="301">
        <f>IF(P60="","",SUMIFS(#REF!,#REF!,'P&amp;Ls (Detailed)_OLD'!$E60))</f>
        <v/>
      </c>
      <c r="R60" s="301">
        <f>IF('P&amp;Ls (Detailed)_OLD'!E60="","",SUMIFS(#REF!,#REF!,'P&amp;Ls (Detailed)_OLD'!$E60))</f>
        <v/>
      </c>
      <c r="S60" s="301">
        <f>IF('P&amp;Ls (Detailed)_OLD'!F60="","",SUMIFS(#REF!,#REF!,'P&amp;Ls (Detailed)_OLD'!$E60))</f>
        <v/>
      </c>
      <c r="T60" s="301">
        <f>IF('P&amp;Ls (Detailed)_OLD'!G60="","",SUMIFS(#REF!,#REF!,'P&amp;Ls (Detailed)_OLD'!$E60))</f>
        <v/>
      </c>
      <c r="U60" s="301">
        <f>IF('P&amp;Ls (Detailed)_OLD'!H60="","",SUMIFS(#REF!,#REF!,'P&amp;Ls (Detailed)_OLD'!$E60))</f>
        <v/>
      </c>
      <c r="V60" s="301">
        <f>IF('P&amp;Ls (Detailed)_OLD'!I60="","",SUMIFS(#REF!,#REF!,'P&amp;Ls (Detailed)_OLD'!$E60))</f>
        <v/>
      </c>
      <c r="W60" s="301">
        <f>IF('P&amp;Ls (Detailed)_OLD'!J60="","",SUMIFS(#REF!,#REF!,'P&amp;Ls (Detailed)_OLD'!$E60))</f>
        <v/>
      </c>
      <c r="X60" s="301">
        <f>IF('P&amp;Ls (Detailed)_OLD'!K60="","",SUMIFS(#REF!,#REF!,'P&amp;Ls (Detailed)_OLD'!$E60))</f>
        <v/>
      </c>
      <c r="Y60" s="301">
        <f>X60*1.03</f>
        <v/>
      </c>
      <c r="Z60" s="301">
        <f>Y60*1.03</f>
        <v/>
      </c>
      <c r="AA60" s="301">
        <f>Z60*1.03</f>
        <v/>
      </c>
      <c r="AB60" s="301">
        <f>AA60*1.03</f>
        <v/>
      </c>
      <c r="AC60" s="301">
        <f>AB60*1.03</f>
        <v/>
      </c>
      <c r="AD60" s="301">
        <f>AC60*1.03</f>
        <v/>
      </c>
      <c r="AE60" s="301">
        <f>AD60*1.03</f>
        <v/>
      </c>
      <c r="AF60" s="301">
        <f>AE60*1.03</f>
        <v/>
      </c>
      <c r="AG60" s="301">
        <f>AF60*1.03</f>
        <v/>
      </c>
      <c r="AH60" s="301">
        <f>AG60*1.03</f>
        <v/>
      </c>
      <c r="AI60" s="301">
        <f>AH60*1.03</f>
        <v/>
      </c>
      <c r="AJ60" s="301">
        <f>AI60*1.03</f>
        <v/>
      </c>
      <c r="AK60" s="301">
        <f>AJ60*1.03</f>
        <v/>
      </c>
      <c r="AL60" s="301">
        <f>AK60*1.03</f>
        <v/>
      </c>
      <c r="AM60" s="301">
        <f>AL60*1.03</f>
        <v/>
      </c>
      <c r="AN60" s="301">
        <f>AM60*1.03</f>
        <v/>
      </c>
      <c r="AO60" s="301">
        <f>AN60*1.03</f>
        <v/>
      </c>
      <c r="AP60" s="301">
        <f>AO60*1.03</f>
        <v/>
      </c>
      <c r="AQ60" s="301">
        <f>AP60*1.03</f>
        <v/>
      </c>
      <c r="AR60" s="301">
        <f>AQ60*1.03</f>
        <v/>
      </c>
      <c r="AS60" s="301">
        <f>AR60*1.03</f>
        <v/>
      </c>
      <c r="AT60" s="301">
        <f>AS60*1.03</f>
        <v/>
      </c>
      <c r="AU60" s="301">
        <f>AT60*1.03</f>
        <v/>
      </c>
      <c r="AV60" s="304">
        <f>AW60*0.95</f>
        <v/>
      </c>
      <c r="AW60" s="304">
        <f>IF(D60="","",SUM(F60:Q60))</f>
        <v/>
      </c>
      <c r="AX60" s="304">
        <f>IF(E60="","",SUM(R60:AC60))</f>
        <v/>
      </c>
      <c r="AY60" s="433">
        <f>IF($D60="","",SUM(M60:X60))</f>
        <v/>
      </c>
      <c r="AZ60" s="310">
        <f>IF($D60="","",SUM(P60:X60)/9*12)</f>
        <v/>
      </c>
      <c r="BA60" s="310">
        <f>IF($D60="","",SUM(S60:X60)/6*12)</f>
        <v/>
      </c>
      <c r="BB60" s="310">
        <f>IF($D60="","",SUM(V60:X60)/3*12)</f>
        <v/>
      </c>
      <c r="BC60" s="310">
        <f>IF($D60="","",X60*12)</f>
        <v/>
      </c>
    </row>
    <row r="61" ht="14.25" customHeight="1" s="2885">
      <c r="D61" s="400" t="n"/>
      <c r="E61" s="300" t="inlineStr">
        <is>
          <t xml:space="preserve">        TOTAL PERSONNEL REPAIRS AND MAINTENANCE</t>
        </is>
      </c>
      <c r="F61" s="3553">
        <f>SUM(F55:F60)</f>
        <v/>
      </c>
      <c r="G61" s="3553">
        <f>SUM(G55:G60)</f>
        <v/>
      </c>
      <c r="H61" s="3553">
        <f>SUM(H55:H60)</f>
        <v/>
      </c>
      <c r="I61" s="3553">
        <f>SUM(I55:I60)</f>
        <v/>
      </c>
      <c r="J61" s="3553">
        <f>SUM(J55:J60)</f>
        <v/>
      </c>
      <c r="K61" s="3553">
        <f>SUM(K55:K60)</f>
        <v/>
      </c>
      <c r="L61" s="3553">
        <f>SUM(L55:L60)</f>
        <v/>
      </c>
      <c r="M61" s="3553">
        <f>SUM(M55:M60)</f>
        <v/>
      </c>
      <c r="N61" s="3553">
        <f>SUM(N55:N60)</f>
        <v/>
      </c>
      <c r="O61" s="3553">
        <f>SUM(O55:O60)</f>
        <v/>
      </c>
      <c r="P61" s="3553">
        <f>SUM(P55:P60)</f>
        <v/>
      </c>
      <c r="Q61" s="3553">
        <f>SUM(Q55:Q60)</f>
        <v/>
      </c>
      <c r="R61" s="3553">
        <f>SUM(R55:R60)</f>
        <v/>
      </c>
      <c r="S61" s="3553">
        <f>SUM(S55:S60)</f>
        <v/>
      </c>
      <c r="T61" s="3553">
        <f>SUM(T55:T60)</f>
        <v/>
      </c>
      <c r="U61" s="3553">
        <f>SUM(U55:U60)</f>
        <v/>
      </c>
      <c r="V61" s="3553">
        <f>SUM(V55:V60)</f>
        <v/>
      </c>
      <c r="W61" s="3553">
        <f>SUM(W55:W60)</f>
        <v/>
      </c>
      <c r="X61" s="3553">
        <f>SUM(X55:X60)</f>
        <v/>
      </c>
      <c r="Y61" s="3553">
        <f>SUM(Y55:Y60)</f>
        <v/>
      </c>
      <c r="Z61" s="3553">
        <f>SUM(Z55:Z60)</f>
        <v/>
      </c>
      <c r="AA61" s="3553">
        <f>SUM(AA55:AA60)</f>
        <v/>
      </c>
      <c r="AB61" s="3553">
        <f>SUM(AB55:AB60)</f>
        <v/>
      </c>
      <c r="AC61" s="3553">
        <f>SUM(AC55:AC60)</f>
        <v/>
      </c>
      <c r="AD61" s="3553">
        <f>SUM(AD55:AD60)</f>
        <v/>
      </c>
      <c r="AE61" s="3553">
        <f>SUM(AE55:AE60)</f>
        <v/>
      </c>
      <c r="AF61" s="3553">
        <f>SUM(AF55:AF60)</f>
        <v/>
      </c>
      <c r="AG61" s="3553">
        <f>SUM(AG55:AG60)</f>
        <v/>
      </c>
      <c r="AH61" s="3553">
        <f>SUM(AH55:AH60)</f>
        <v/>
      </c>
      <c r="AI61" s="3553">
        <f>SUM(AI55:AI60)</f>
        <v/>
      </c>
      <c r="AJ61" s="3553">
        <f>SUM(AJ55:AJ60)</f>
        <v/>
      </c>
      <c r="AK61" s="3553">
        <f>SUM(AK55:AK60)</f>
        <v/>
      </c>
      <c r="AL61" s="3553">
        <f>SUM(AL55:AL60)</f>
        <v/>
      </c>
      <c r="AM61" s="3553">
        <f>SUM(AM55:AM60)</f>
        <v/>
      </c>
      <c r="AN61" s="3553">
        <f>SUM(AN55:AN60)</f>
        <v/>
      </c>
      <c r="AO61" s="3553">
        <f>SUM(AO55:AO60)</f>
        <v/>
      </c>
      <c r="AP61" s="3553">
        <f>SUM(AP55:AP60)</f>
        <v/>
      </c>
      <c r="AQ61" s="3553">
        <f>SUM(AQ55:AQ60)</f>
        <v/>
      </c>
      <c r="AR61" s="3553">
        <f>SUM(AR55:AR60)</f>
        <v/>
      </c>
      <c r="AS61" s="3553">
        <f>SUM(AS55:AS60)</f>
        <v/>
      </c>
      <c r="AT61" s="3553">
        <f>SUM(AT55:AT60)</f>
        <v/>
      </c>
      <c r="AU61" s="3553">
        <f>SUM(AU55:AU60)</f>
        <v/>
      </c>
      <c r="AV61" s="3554">
        <f>SUM(AV55:AV60)</f>
        <v/>
      </c>
      <c r="AW61" s="3554">
        <f>SUM(AW55:AW60)</f>
        <v/>
      </c>
      <c r="AX61" s="3554">
        <f>SUM(AX55:AX60)</f>
        <v/>
      </c>
      <c r="AY61" s="3555">
        <f>SUM(AY55:AY60)</f>
        <v/>
      </c>
      <c r="AZ61" s="3563">
        <f>SUM(AZ55:AZ60)</f>
        <v/>
      </c>
      <c r="BA61" s="3563">
        <f>SUM(BA55:BA60)</f>
        <v/>
      </c>
      <c r="BB61" s="3563">
        <f>SUM(BB55:BB60)</f>
        <v/>
      </c>
      <c r="BC61" s="3563">
        <f>SUM(BC55:BC60)</f>
        <v/>
      </c>
    </row>
    <row r="62" ht="14.25" customHeight="1" s="2885">
      <c r="D62" s="400" t="n"/>
      <c r="F62" s="305" t="n"/>
      <c r="G62" s="305" t="n"/>
      <c r="H62" s="305" t="n"/>
      <c r="I62" s="305" t="n"/>
      <c r="J62" s="305" t="n"/>
      <c r="K62" s="305" t="n"/>
      <c r="L62" s="305" t="n"/>
      <c r="M62" s="305" t="n"/>
      <c r="N62" s="305" t="n"/>
      <c r="O62" s="305" t="n"/>
      <c r="P62" s="305" t="n"/>
      <c r="Q62" s="305" t="n"/>
      <c r="R62" s="305" t="n"/>
      <c r="S62" s="305" t="n"/>
      <c r="T62" s="305" t="n"/>
      <c r="U62" s="305" t="n"/>
      <c r="V62" s="305" t="n"/>
      <c r="W62" s="305" t="n"/>
      <c r="X62" s="305" t="n"/>
      <c r="Y62" s="305" t="n"/>
      <c r="Z62" s="305" t="n"/>
      <c r="AA62" s="305" t="n"/>
      <c r="AB62" s="305" t="n"/>
      <c r="AC62" s="305" t="n"/>
      <c r="AD62" s="305" t="n"/>
      <c r="AE62" s="305" t="n"/>
      <c r="AF62" s="305" t="n"/>
      <c r="AG62" s="305" t="n"/>
      <c r="AH62" s="305" t="n"/>
      <c r="AI62" s="305" t="n"/>
      <c r="AJ62" s="305" t="n"/>
      <c r="AK62" s="305" t="n"/>
      <c r="AL62" s="305" t="n"/>
      <c r="AM62" s="305" t="n"/>
      <c r="AN62" s="305" t="n"/>
      <c r="AO62" s="305" t="n"/>
      <c r="AP62" s="305" t="n"/>
      <c r="AQ62" s="305" t="n"/>
      <c r="AR62" s="305" t="n"/>
      <c r="AS62" s="305" t="n"/>
      <c r="AT62" s="305" t="n"/>
      <c r="AU62" s="305" t="n"/>
      <c r="AV62" s="304">
        <f>IF(C62="","",SUM(E62:P62))</f>
        <v/>
      </c>
      <c r="AW62" s="304">
        <f>IF(D62="","",SUM(F62:Q62))</f>
        <v/>
      </c>
      <c r="AX62" s="304">
        <f>IF(E62="","",SUM(R62:AC62))</f>
        <v/>
      </c>
      <c r="AY62" s="433">
        <f>IF($D62="","",SUM(M62:X62))</f>
        <v/>
      </c>
      <c r="AZ62" s="310">
        <f>IF($D62="","",SUM(P62:X62)/9*12)</f>
        <v/>
      </c>
      <c r="BA62" s="310">
        <f>IF($D62="","",SUM(S62:X62)/6*12)</f>
        <v/>
      </c>
      <c r="BB62" s="310">
        <f>IF($D62="","",SUM(V62:X62)/3*12)</f>
        <v/>
      </c>
      <c r="BC62" s="310">
        <f>IF($D62="","",X62*12)</f>
        <v/>
      </c>
    </row>
    <row r="63" ht="14.25" customHeight="1" s="2885">
      <c r="D63" s="400" t="n"/>
      <c r="E63" s="300" t="inlineStr">
        <is>
          <t xml:space="preserve">        PERSONNEL ADMINISTRATIVE</t>
        </is>
      </c>
      <c r="F63" s="301" t="n"/>
      <c r="G63" s="301" t="n"/>
      <c r="H63" s="301" t="n"/>
      <c r="I63" s="301" t="n"/>
      <c r="J63" s="301" t="n"/>
      <c r="K63" s="301" t="n"/>
      <c r="L63" s="301" t="n"/>
      <c r="M63" s="301" t="n"/>
      <c r="N63" s="301" t="n"/>
      <c r="O63" s="301" t="n"/>
      <c r="P63" s="301" t="n"/>
      <c r="Q63" s="301" t="n"/>
      <c r="R63" s="301">
        <f>IF('P&amp;Ls (Detailed)_OLD'!E63="","",SUMIFS(#REF!,#REF!,'P&amp;Ls (Detailed)_OLD'!$E63))</f>
        <v/>
      </c>
      <c r="S63" s="301">
        <f>IF('P&amp;Ls (Detailed)_OLD'!F63="","",SUMIFS(#REF!,#REF!,'P&amp;Ls (Detailed)_OLD'!$E63))</f>
        <v/>
      </c>
      <c r="T63" s="301">
        <f>IF('P&amp;Ls (Detailed)_OLD'!G63="","",SUMIFS(#REF!,#REF!,'P&amp;Ls (Detailed)_OLD'!$E63))</f>
        <v/>
      </c>
      <c r="U63" s="301">
        <f>IF('P&amp;Ls (Detailed)_OLD'!H63="","",SUMIFS(#REF!,#REF!,'P&amp;Ls (Detailed)_OLD'!$E63))</f>
        <v/>
      </c>
      <c r="V63" s="301">
        <f>IF('P&amp;Ls (Detailed)_OLD'!I63="","",SUMIFS(#REF!,#REF!,'P&amp;Ls (Detailed)_OLD'!$E63))</f>
        <v/>
      </c>
      <c r="W63" s="301">
        <f>IF('P&amp;Ls (Detailed)_OLD'!J63="","",SUMIFS(#REF!,#REF!,'P&amp;Ls (Detailed)_OLD'!$E63))</f>
        <v/>
      </c>
      <c r="X63" s="301">
        <f>IF('P&amp;Ls (Detailed)_OLD'!K63="","",SUMIFS(#REF!,#REF!,'P&amp;Ls (Detailed)_OLD'!$E63))</f>
        <v/>
      </c>
      <c r="Y63" s="301">
        <f>IF('P&amp;Ls (Detailed)_OLD'!L63="","",SUMIFS(#REF!,#REF!,'P&amp;Ls (Detailed)_OLD'!$E63))</f>
        <v/>
      </c>
      <c r="Z63" s="301">
        <f>IF('P&amp;Ls (Detailed)_OLD'!M63="","",SUMIFS(#REF!,#REF!,'P&amp;Ls (Detailed)_OLD'!$E63))</f>
        <v/>
      </c>
      <c r="AA63" s="301">
        <f>IF('P&amp;Ls (Detailed)_OLD'!N63="","",SUMIFS(#REF!,#REF!,'P&amp;Ls (Detailed)_OLD'!$E63))</f>
        <v/>
      </c>
      <c r="AB63" s="301">
        <f>IF('P&amp;Ls (Detailed)_OLD'!O63="","",SUMIFS(#REF!,#REF!,'P&amp;Ls (Detailed)_OLD'!$E63))</f>
        <v/>
      </c>
      <c r="AC63" s="301">
        <f>IF('P&amp;Ls (Detailed)_OLD'!P63="","",SUMIFS(#REF!,#REF!,'P&amp;Ls (Detailed)_OLD'!$E63))</f>
        <v/>
      </c>
      <c r="AD63" s="301">
        <f>IF('P&amp;Ls (Detailed)_OLD'!Q63="","",SUMIFS(#REF!,#REF!,'P&amp;Ls (Detailed)_OLD'!$E63))</f>
        <v/>
      </c>
      <c r="AE63" s="301">
        <f>IF('P&amp;Ls (Detailed)_OLD'!R63="","",SUMIFS(#REF!,#REF!,'P&amp;Ls (Detailed)_OLD'!$E63))</f>
        <v/>
      </c>
      <c r="AF63" s="301">
        <f>IF('P&amp;Ls (Detailed)_OLD'!S63="","",SUMIFS(#REF!,#REF!,'P&amp;Ls (Detailed)_OLD'!$E63))</f>
        <v/>
      </c>
      <c r="AG63" s="301">
        <f>IF('P&amp;Ls (Detailed)_OLD'!T63="","",SUMIFS(#REF!,#REF!,'P&amp;Ls (Detailed)_OLD'!$E63))</f>
        <v/>
      </c>
      <c r="AH63" s="301">
        <f>IF('P&amp;Ls (Detailed)_OLD'!U63="","",SUMIFS(#REF!,#REF!,'P&amp;Ls (Detailed)_OLD'!$E63))</f>
        <v/>
      </c>
      <c r="AI63" s="301">
        <f>IF('P&amp;Ls (Detailed)_OLD'!V63="","",SUMIFS(#REF!,#REF!,'P&amp;Ls (Detailed)_OLD'!$E63))</f>
        <v/>
      </c>
      <c r="AJ63" s="301">
        <f>IF('P&amp;Ls (Detailed)_OLD'!W63="","",SUMIFS(#REF!,#REF!,'P&amp;Ls (Detailed)_OLD'!$E63))</f>
        <v/>
      </c>
      <c r="AK63" s="301">
        <f>IF('P&amp;Ls (Detailed)_OLD'!X63="","",SUMIFS(#REF!,#REF!,'P&amp;Ls (Detailed)_OLD'!$E63))</f>
        <v/>
      </c>
      <c r="AL63" s="301">
        <f>IF('P&amp;Ls (Detailed)_OLD'!Y63="","",SUMIFS(#REF!,#REF!,'P&amp;Ls (Detailed)_OLD'!$E63))</f>
        <v/>
      </c>
      <c r="AM63" s="301">
        <f>IF('P&amp;Ls (Detailed)_OLD'!Z63="","",SUMIFS(#REF!,#REF!,'P&amp;Ls (Detailed)_OLD'!$E63))</f>
        <v/>
      </c>
      <c r="AN63" s="301">
        <f>IF('P&amp;Ls (Detailed)_OLD'!AA63="","",SUMIFS(#REF!,#REF!,'P&amp;Ls (Detailed)_OLD'!$E63))</f>
        <v/>
      </c>
      <c r="AO63" s="301">
        <f>IF('P&amp;Ls (Detailed)_OLD'!AB63="","",SUMIFS(#REF!,#REF!,'P&amp;Ls (Detailed)_OLD'!$E63))</f>
        <v/>
      </c>
      <c r="AP63" s="301">
        <f>IF('P&amp;Ls (Detailed)_OLD'!AC63="","",SUMIFS(#REF!,#REF!,'P&amp;Ls (Detailed)_OLD'!$E63))</f>
        <v/>
      </c>
      <c r="AQ63" s="301">
        <f>IF('P&amp;Ls (Detailed)_OLD'!AD63="","",SUMIFS(#REF!,#REF!,'P&amp;Ls (Detailed)_OLD'!$E63))</f>
        <v/>
      </c>
      <c r="AR63" s="301">
        <f>IF('P&amp;Ls (Detailed)_OLD'!AE63="","",SUMIFS(#REF!,#REF!,'P&amp;Ls (Detailed)_OLD'!$E63))</f>
        <v/>
      </c>
      <c r="AS63" s="301">
        <f>IF('P&amp;Ls (Detailed)_OLD'!AF63="","",SUMIFS(#REF!,#REF!,'P&amp;Ls (Detailed)_OLD'!$E63))</f>
        <v/>
      </c>
      <c r="AT63" s="301">
        <f>IF('P&amp;Ls (Detailed)_OLD'!AG63="","",SUMIFS(#REF!,#REF!,'P&amp;Ls (Detailed)_OLD'!$E63))</f>
        <v/>
      </c>
      <c r="AU63" s="301">
        <f>IF('P&amp;Ls (Detailed)_OLD'!AH63="","",SUMIFS(#REF!,#REF!,'P&amp;Ls (Detailed)_OLD'!$E63))</f>
        <v/>
      </c>
      <c r="AV63" s="304">
        <f>IF(C63="","",SUM(E63:P63))</f>
        <v/>
      </c>
      <c r="AW63" s="304">
        <f>IF(D63="","",SUM(F63:Q63))</f>
        <v/>
      </c>
      <c r="AX63" s="304">
        <f>IF(E63="","",SUM(R63:AC63))</f>
        <v/>
      </c>
      <c r="AY63" s="433">
        <f>IF($D63="","",SUM(M63:X63))</f>
        <v/>
      </c>
      <c r="AZ63" s="310">
        <f>IF($D63="","",SUM(P63:X63)/9*12)</f>
        <v/>
      </c>
      <c r="BA63" s="310">
        <f>IF($D63="","",SUM(S63:X63)/6*12)</f>
        <v/>
      </c>
      <c r="BB63" s="310">
        <f>IF($D63="","",SUM(V63:X63)/3*12)</f>
        <v/>
      </c>
      <c r="BC63" s="310">
        <f>IF($D63="","",X63*12)</f>
        <v/>
      </c>
    </row>
    <row r="64" ht="14.25" customHeight="1" s="2885">
      <c r="D64" s="400" t="inlineStr">
        <is>
          <t>Personnel</t>
        </is>
      </c>
      <c r="E64" s="44" t="inlineStr">
        <is>
          <t xml:space="preserve">        Salaries  ADM</t>
        </is>
      </c>
      <c r="F64" s="3550">
        <f>IF(E64="","",SUMIFS(#REF!,#REF!,'P&amp;Ls (Detailed)_OLD'!$E64))</f>
        <v/>
      </c>
      <c r="G64" s="3550">
        <f>IF(F64="","",SUMIFS(#REF!,#REF!,'P&amp;Ls (Detailed)_OLD'!$E64))</f>
        <v/>
      </c>
      <c r="H64" s="3550">
        <f>IF(G64="","",SUMIFS(#REF!,#REF!,'P&amp;Ls (Detailed)_OLD'!$E64))</f>
        <v/>
      </c>
      <c r="I64" s="3550">
        <f>IF(H64="","",SUMIFS(#REF!,#REF!,'P&amp;Ls (Detailed)_OLD'!$E64))</f>
        <v/>
      </c>
      <c r="J64" s="3550">
        <f>IF(I64="","",SUMIFS(#REF!,#REF!,'P&amp;Ls (Detailed)_OLD'!$E64))</f>
        <v/>
      </c>
      <c r="K64" s="3550">
        <f>IF(J64="","",SUMIFS(#REF!,#REF!,'P&amp;Ls (Detailed)_OLD'!$E64))</f>
        <v/>
      </c>
      <c r="L64" s="3550">
        <f>IF(K64="","",SUMIFS(#REF!,#REF!,'P&amp;Ls (Detailed)_OLD'!$E64))</f>
        <v/>
      </c>
      <c r="M64" s="3550">
        <f>IF(L64="","",SUMIFS(#REF!,#REF!,'P&amp;Ls (Detailed)_OLD'!$E64))</f>
        <v/>
      </c>
      <c r="N64" s="3550">
        <f>IF(M64="","",SUMIFS(#REF!,#REF!,'P&amp;Ls (Detailed)_OLD'!$E64))</f>
        <v/>
      </c>
      <c r="O64" s="3550">
        <f>IF(N64="","",SUMIFS(#REF!,#REF!,'P&amp;Ls (Detailed)_OLD'!$E64))</f>
        <v/>
      </c>
      <c r="P64" s="3550">
        <f>IF(O64="","",SUMIFS(#REF!,#REF!,'P&amp;Ls (Detailed)_OLD'!$E64))</f>
        <v/>
      </c>
      <c r="Q64" s="3550">
        <f>IF(P64="","",SUMIFS(#REF!,#REF!,'P&amp;Ls (Detailed)_OLD'!$E64))</f>
        <v/>
      </c>
      <c r="R64" s="3550">
        <f>IF('P&amp;Ls (Detailed)_OLD'!E64="","",SUMIFS(#REF!,#REF!,'P&amp;Ls (Detailed)_OLD'!$E64))</f>
        <v/>
      </c>
      <c r="S64" s="3550">
        <f>IF('P&amp;Ls (Detailed)_OLD'!F64="","",SUMIFS(#REF!,#REF!,'P&amp;Ls (Detailed)_OLD'!$E64))</f>
        <v/>
      </c>
      <c r="T64" s="3550">
        <f>IF('P&amp;Ls (Detailed)_OLD'!G64="","",SUMIFS(#REF!,#REF!,'P&amp;Ls (Detailed)_OLD'!$E64))</f>
        <v/>
      </c>
      <c r="U64" s="3550">
        <f>IF('P&amp;Ls (Detailed)_OLD'!H64="","",SUMIFS(#REF!,#REF!,'P&amp;Ls (Detailed)_OLD'!$E64))</f>
        <v/>
      </c>
      <c r="V64" s="3550">
        <f>IF('P&amp;Ls (Detailed)_OLD'!I64="","",SUMIFS(#REF!,#REF!,'P&amp;Ls (Detailed)_OLD'!$E64))</f>
        <v/>
      </c>
      <c r="W64" s="3550">
        <f>IF('P&amp;Ls (Detailed)_OLD'!J64="","",SUMIFS(#REF!,#REF!,'P&amp;Ls (Detailed)_OLD'!$E64))</f>
        <v/>
      </c>
      <c r="X64" s="3550">
        <f>IF('P&amp;Ls (Detailed)_OLD'!K64="","",SUMIFS(#REF!,#REF!,'P&amp;Ls (Detailed)_OLD'!$E64))</f>
        <v/>
      </c>
      <c r="Y64" s="3550">
        <f>X64*1.03</f>
        <v/>
      </c>
      <c r="Z64" s="3550">
        <f>Y64*1.03</f>
        <v/>
      </c>
      <c r="AA64" s="3550">
        <f>Z64*1.03</f>
        <v/>
      </c>
      <c r="AB64" s="3550">
        <f>AA64*1.03</f>
        <v/>
      </c>
      <c r="AC64" s="3550">
        <f>AB64*1.03</f>
        <v/>
      </c>
      <c r="AD64" s="3550">
        <f>AC64*1.03</f>
        <v/>
      </c>
      <c r="AE64" s="3550">
        <f>AD64*1.03</f>
        <v/>
      </c>
      <c r="AF64" s="3550">
        <f>AE64*1.03</f>
        <v/>
      </c>
      <c r="AG64" s="3550">
        <f>AF64*1.03</f>
        <v/>
      </c>
      <c r="AH64" s="3550">
        <f>AG64*1.03</f>
        <v/>
      </c>
      <c r="AI64" s="3550">
        <f>AH64*1.03</f>
        <v/>
      </c>
      <c r="AJ64" s="3550">
        <f>AI64*1.03</f>
        <v/>
      </c>
      <c r="AK64" s="3550">
        <f>AJ64*1.03</f>
        <v/>
      </c>
      <c r="AL64" s="3550">
        <f>AK64*1.03</f>
        <v/>
      </c>
      <c r="AM64" s="3550">
        <f>AL64*1.03</f>
        <v/>
      </c>
      <c r="AN64" s="3550">
        <f>AM64*1.03</f>
        <v/>
      </c>
      <c r="AO64" s="3550">
        <f>AN64*1.03</f>
        <v/>
      </c>
      <c r="AP64" s="3550">
        <f>AO64*1.03</f>
        <v/>
      </c>
      <c r="AQ64" s="3550">
        <f>AP64*1.03</f>
        <v/>
      </c>
      <c r="AR64" s="3550">
        <f>AQ64*1.03</f>
        <v/>
      </c>
      <c r="AS64" s="3550">
        <f>AR64*1.03</f>
        <v/>
      </c>
      <c r="AT64" s="3550">
        <f>AS64*1.03</f>
        <v/>
      </c>
      <c r="AU64" s="3550">
        <f>AT64*1.03</f>
        <v/>
      </c>
      <c r="AV64" s="3551">
        <f>AW64*0.95</f>
        <v/>
      </c>
      <c r="AW64" s="3551">
        <f>IF(D64="","",SUM(F64:Q64))</f>
        <v/>
      </c>
      <c r="AX64" s="3551">
        <f>IF(E64="","",SUM(R64:AC64))</f>
        <v/>
      </c>
      <c r="AY64" s="3552">
        <f>IF($D64="","",SUM(M64:X64))</f>
        <v/>
      </c>
      <c r="AZ64" s="3562">
        <f>IF($D64="","",SUM(P64:X64)/9*12)</f>
        <v/>
      </c>
      <c r="BA64" s="3562">
        <f>IF($D64="","",SUM(S64:X64)/6*12)</f>
        <v/>
      </c>
      <c r="BB64" s="3562">
        <f>IF($D64="","",SUM(V64:X64)/3*12)</f>
        <v/>
      </c>
      <c r="BC64" s="3562">
        <f>IF($D64="","",X64*12)</f>
        <v/>
      </c>
    </row>
    <row r="65" ht="14.25" customHeight="1" s="2885">
      <c r="D65" s="400" t="inlineStr">
        <is>
          <t>Personnel</t>
        </is>
      </c>
      <c r="E65" s="44" t="inlineStr">
        <is>
          <t xml:space="preserve">        Employee Apts  ADM</t>
        </is>
      </c>
      <c r="F65" s="301">
        <f>IF(E65="","",SUMIFS(#REF!,#REF!,'P&amp;Ls (Detailed)_OLD'!$E65))</f>
        <v/>
      </c>
      <c r="G65" s="301">
        <f>IF(F65="","",SUMIFS(#REF!,#REF!,'P&amp;Ls (Detailed)_OLD'!$E65))</f>
        <v/>
      </c>
      <c r="H65" s="301">
        <f>IF(G65="","",SUMIFS(#REF!,#REF!,'P&amp;Ls (Detailed)_OLD'!$E65))</f>
        <v/>
      </c>
      <c r="I65" s="301">
        <f>IF(H65="","",SUMIFS(#REF!,#REF!,'P&amp;Ls (Detailed)_OLD'!$E65))</f>
        <v/>
      </c>
      <c r="J65" s="301">
        <f>IF(I65="","",SUMIFS(#REF!,#REF!,'P&amp;Ls (Detailed)_OLD'!$E65))</f>
        <v/>
      </c>
      <c r="K65" s="301">
        <f>IF(J65="","",SUMIFS(#REF!,#REF!,'P&amp;Ls (Detailed)_OLD'!$E65))</f>
        <v/>
      </c>
      <c r="L65" s="301">
        <f>IF(K65="","",SUMIFS(#REF!,#REF!,'P&amp;Ls (Detailed)_OLD'!$E65))</f>
        <v/>
      </c>
      <c r="M65" s="301">
        <f>IF(L65="","",SUMIFS(#REF!,#REF!,'P&amp;Ls (Detailed)_OLD'!$E65))</f>
        <v/>
      </c>
      <c r="N65" s="301">
        <f>IF(M65="","",SUMIFS(#REF!,#REF!,'P&amp;Ls (Detailed)_OLD'!$E65))</f>
        <v/>
      </c>
      <c r="O65" s="301">
        <f>IF(N65="","",SUMIFS(#REF!,#REF!,'P&amp;Ls (Detailed)_OLD'!$E65))</f>
        <v/>
      </c>
      <c r="P65" s="301">
        <f>IF(O65="","",SUMIFS(#REF!,#REF!,'P&amp;Ls (Detailed)_OLD'!$E65))</f>
        <v/>
      </c>
      <c r="Q65" s="301">
        <f>IF(P65="","",SUMIFS(#REF!,#REF!,'P&amp;Ls (Detailed)_OLD'!$E65))</f>
        <v/>
      </c>
      <c r="R65" s="301">
        <f>IF('P&amp;Ls (Detailed)_OLD'!E65="","",SUMIFS(#REF!,#REF!,'P&amp;Ls (Detailed)_OLD'!$E65))</f>
        <v/>
      </c>
      <c r="S65" s="301">
        <f>IF('P&amp;Ls (Detailed)_OLD'!F65="","",SUMIFS(#REF!,#REF!,'P&amp;Ls (Detailed)_OLD'!$E65))</f>
        <v/>
      </c>
      <c r="T65" s="301">
        <f>IF('P&amp;Ls (Detailed)_OLD'!G65="","",SUMIFS(#REF!,#REF!,'P&amp;Ls (Detailed)_OLD'!$E65))</f>
        <v/>
      </c>
      <c r="U65" s="301">
        <f>IF('P&amp;Ls (Detailed)_OLD'!H65="","",SUMIFS(#REF!,#REF!,'P&amp;Ls (Detailed)_OLD'!$E65))</f>
        <v/>
      </c>
      <c r="V65" s="301">
        <f>IF('P&amp;Ls (Detailed)_OLD'!I65="","",SUMIFS(#REF!,#REF!,'P&amp;Ls (Detailed)_OLD'!$E65))</f>
        <v/>
      </c>
      <c r="W65" s="301">
        <f>IF('P&amp;Ls (Detailed)_OLD'!J65="","",SUMIFS(#REF!,#REF!,'P&amp;Ls (Detailed)_OLD'!$E65))</f>
        <v/>
      </c>
      <c r="X65" s="301">
        <f>IF('P&amp;Ls (Detailed)_OLD'!K65="","",SUMIFS(#REF!,#REF!,'P&amp;Ls (Detailed)_OLD'!$E65))</f>
        <v/>
      </c>
      <c r="Y65" s="301">
        <f>X65*1.03</f>
        <v/>
      </c>
      <c r="Z65" s="301">
        <f>Y65*1.03</f>
        <v/>
      </c>
      <c r="AA65" s="301">
        <f>Z65*1.03</f>
        <v/>
      </c>
      <c r="AB65" s="301">
        <f>AA65*1.03</f>
        <v/>
      </c>
      <c r="AC65" s="301">
        <f>AB65*1.03</f>
        <v/>
      </c>
      <c r="AD65" s="301">
        <f>AC65*1.03</f>
        <v/>
      </c>
      <c r="AE65" s="301">
        <f>AD65*1.03</f>
        <v/>
      </c>
      <c r="AF65" s="301">
        <f>AE65*1.03</f>
        <v/>
      </c>
      <c r="AG65" s="301">
        <f>AF65*1.03</f>
        <v/>
      </c>
      <c r="AH65" s="301">
        <f>AG65*1.03</f>
        <v/>
      </c>
      <c r="AI65" s="301">
        <f>AH65*1.03</f>
        <v/>
      </c>
      <c r="AJ65" s="301">
        <f>AI65*1.03</f>
        <v/>
      </c>
      <c r="AK65" s="301">
        <f>AJ65*1.03</f>
        <v/>
      </c>
      <c r="AL65" s="301">
        <f>AK65*1.03</f>
        <v/>
      </c>
      <c r="AM65" s="301">
        <f>AL65*1.03</f>
        <v/>
      </c>
      <c r="AN65" s="301">
        <f>AM65*1.03</f>
        <v/>
      </c>
      <c r="AO65" s="301">
        <f>AN65*1.03</f>
        <v/>
      </c>
      <c r="AP65" s="301">
        <f>AO65*1.03</f>
        <v/>
      </c>
      <c r="AQ65" s="301">
        <f>AP65*1.03</f>
        <v/>
      </c>
      <c r="AR65" s="301">
        <f>AQ65*1.03</f>
        <v/>
      </c>
      <c r="AS65" s="301">
        <f>AR65*1.03</f>
        <v/>
      </c>
      <c r="AT65" s="301">
        <f>AS65*1.03</f>
        <v/>
      </c>
      <c r="AU65" s="301">
        <f>AT65*1.03</f>
        <v/>
      </c>
      <c r="AV65" s="304">
        <f>AW65*0.95</f>
        <v/>
      </c>
      <c r="AW65" s="304">
        <f>IF(D65="","",SUM(F65:Q65))</f>
        <v/>
      </c>
      <c r="AX65" s="304">
        <f>IF(E65="","",SUM(R65:AC65))</f>
        <v/>
      </c>
      <c r="AY65" s="433">
        <f>IF($D65="","",SUM(M65:X65))</f>
        <v/>
      </c>
      <c r="AZ65" s="310">
        <f>IF($D65="","",SUM(P65:X65)/9*12)</f>
        <v/>
      </c>
      <c r="BA65" s="310">
        <f>IF($D65="","",SUM(S65:X65)/6*12)</f>
        <v/>
      </c>
      <c r="BB65" s="310">
        <f>IF($D65="","",SUM(V65:X65)/3*12)</f>
        <v/>
      </c>
      <c r="BC65" s="310">
        <f>IF($D65="","",X65*12)</f>
        <v/>
      </c>
    </row>
    <row r="66" ht="14.25" customHeight="1" s="2885">
      <c r="D66" s="400" t="inlineStr">
        <is>
          <t>Personnel</t>
        </is>
      </c>
      <c r="E66" s="44" t="inlineStr">
        <is>
          <t xml:space="preserve">        Bonuses  ADM</t>
        </is>
      </c>
      <c r="F66" s="301">
        <f>IF(E66="","",SUMIFS(#REF!,#REF!,'P&amp;Ls (Detailed)_OLD'!$E66))</f>
        <v/>
      </c>
      <c r="G66" s="301">
        <f>IF(F66="","",SUMIFS(#REF!,#REF!,'P&amp;Ls (Detailed)_OLD'!$E66))</f>
        <v/>
      </c>
      <c r="H66" s="301">
        <f>IF(G66="","",SUMIFS(#REF!,#REF!,'P&amp;Ls (Detailed)_OLD'!$E66))</f>
        <v/>
      </c>
      <c r="I66" s="301">
        <f>IF(H66="","",SUMIFS(#REF!,#REF!,'P&amp;Ls (Detailed)_OLD'!$E66))</f>
        <v/>
      </c>
      <c r="J66" s="301">
        <f>IF(I66="","",SUMIFS(#REF!,#REF!,'P&amp;Ls (Detailed)_OLD'!$E66))</f>
        <v/>
      </c>
      <c r="K66" s="301">
        <f>IF(J66="","",SUMIFS(#REF!,#REF!,'P&amp;Ls (Detailed)_OLD'!$E66))</f>
        <v/>
      </c>
      <c r="L66" s="301">
        <f>IF(K66="","",SUMIFS(#REF!,#REF!,'P&amp;Ls (Detailed)_OLD'!$E66))</f>
        <v/>
      </c>
      <c r="M66" s="301">
        <f>IF(L66="","",SUMIFS(#REF!,#REF!,'P&amp;Ls (Detailed)_OLD'!$E66))</f>
        <v/>
      </c>
      <c r="N66" s="301">
        <f>IF(M66="","",SUMIFS(#REF!,#REF!,'P&amp;Ls (Detailed)_OLD'!$E66))</f>
        <v/>
      </c>
      <c r="O66" s="301">
        <f>IF(N66="","",SUMIFS(#REF!,#REF!,'P&amp;Ls (Detailed)_OLD'!$E66))</f>
        <v/>
      </c>
      <c r="P66" s="301">
        <f>IF(O66="","",SUMIFS(#REF!,#REF!,'P&amp;Ls (Detailed)_OLD'!$E66))</f>
        <v/>
      </c>
      <c r="Q66" s="301">
        <f>IF(P66="","",SUMIFS(#REF!,#REF!,'P&amp;Ls (Detailed)_OLD'!$E66))</f>
        <v/>
      </c>
      <c r="R66" s="301">
        <f>IF('P&amp;Ls (Detailed)_OLD'!E66="","",SUMIFS(#REF!,#REF!,'P&amp;Ls (Detailed)_OLD'!$E66))</f>
        <v/>
      </c>
      <c r="S66" s="301">
        <f>IF('P&amp;Ls (Detailed)_OLD'!F66="","",SUMIFS(#REF!,#REF!,'P&amp;Ls (Detailed)_OLD'!$E66))</f>
        <v/>
      </c>
      <c r="T66" s="301">
        <f>IF('P&amp;Ls (Detailed)_OLD'!G66="","",SUMIFS(#REF!,#REF!,'P&amp;Ls (Detailed)_OLD'!$E66))</f>
        <v/>
      </c>
      <c r="U66" s="301">
        <f>IF('P&amp;Ls (Detailed)_OLD'!H66="","",SUMIFS(#REF!,#REF!,'P&amp;Ls (Detailed)_OLD'!$E66))</f>
        <v/>
      </c>
      <c r="V66" s="301">
        <f>IF('P&amp;Ls (Detailed)_OLD'!I66="","",SUMIFS(#REF!,#REF!,'P&amp;Ls (Detailed)_OLD'!$E66))</f>
        <v/>
      </c>
      <c r="W66" s="301">
        <f>IF('P&amp;Ls (Detailed)_OLD'!J66="","",SUMIFS(#REF!,#REF!,'P&amp;Ls (Detailed)_OLD'!$E66))</f>
        <v/>
      </c>
      <c r="X66" s="301">
        <f>IF('P&amp;Ls (Detailed)_OLD'!K66="","",SUMIFS(#REF!,#REF!,'P&amp;Ls (Detailed)_OLD'!$E66))</f>
        <v/>
      </c>
      <c r="Y66" s="301">
        <f>X66*1.03</f>
        <v/>
      </c>
      <c r="Z66" s="301">
        <f>Y66*1.03</f>
        <v/>
      </c>
      <c r="AA66" s="301">
        <f>Z66*1.03</f>
        <v/>
      </c>
      <c r="AB66" s="301">
        <f>AA66*1.03</f>
        <v/>
      </c>
      <c r="AC66" s="301">
        <f>AB66*1.03</f>
        <v/>
      </c>
      <c r="AD66" s="301">
        <f>AC66*1.03</f>
        <v/>
      </c>
      <c r="AE66" s="301">
        <f>AD66*1.03</f>
        <v/>
      </c>
      <c r="AF66" s="301">
        <f>AE66*1.03</f>
        <v/>
      </c>
      <c r="AG66" s="301">
        <f>AF66*1.03</f>
        <v/>
      </c>
      <c r="AH66" s="301">
        <f>AG66*1.03</f>
        <v/>
      </c>
      <c r="AI66" s="301">
        <f>AH66*1.03</f>
        <v/>
      </c>
      <c r="AJ66" s="301">
        <f>AI66*1.03</f>
        <v/>
      </c>
      <c r="AK66" s="301">
        <f>AJ66*1.03</f>
        <v/>
      </c>
      <c r="AL66" s="301">
        <f>AK66*1.03</f>
        <v/>
      </c>
      <c r="AM66" s="301">
        <f>AL66*1.03</f>
        <v/>
      </c>
      <c r="AN66" s="301">
        <f>AM66*1.03</f>
        <v/>
      </c>
      <c r="AO66" s="301">
        <f>AN66*1.03</f>
        <v/>
      </c>
      <c r="AP66" s="301">
        <f>AO66*1.03</f>
        <v/>
      </c>
      <c r="AQ66" s="301">
        <f>AP66*1.03</f>
        <v/>
      </c>
      <c r="AR66" s="301">
        <f>AQ66*1.03</f>
        <v/>
      </c>
      <c r="AS66" s="301">
        <f>AR66*1.03</f>
        <v/>
      </c>
      <c r="AT66" s="301">
        <f>AS66*1.03</f>
        <v/>
      </c>
      <c r="AU66" s="301">
        <f>AT66*1.03</f>
        <v/>
      </c>
      <c r="AV66" s="304">
        <f>AW66*0.95</f>
        <v/>
      </c>
      <c r="AW66" s="304">
        <f>IF(D66="","",SUM(F66:Q66))</f>
        <v/>
      </c>
      <c r="AX66" s="304">
        <f>IF(E66="","",SUM(R66:AC66))</f>
        <v/>
      </c>
      <c r="AY66" s="433">
        <f>IF($D66="","",SUM(M66:X66))</f>
        <v/>
      </c>
      <c r="AZ66" s="310">
        <f>IF($D66="","",SUM(P66:X66)/9*12)</f>
        <v/>
      </c>
      <c r="BA66" s="310">
        <f>IF($D66="","",SUM(S66:X66)/6*12)</f>
        <v/>
      </c>
      <c r="BB66" s="310">
        <f>IF($D66="","",SUM(V66:X66)/3*12)</f>
        <v/>
      </c>
      <c r="BC66" s="310">
        <f>IF($D66="","",X66*12)</f>
        <v/>
      </c>
    </row>
    <row r="67" ht="14.25" customHeight="1" s="2885">
      <c r="D67" s="400" t="inlineStr">
        <is>
          <t>Personnel</t>
        </is>
      </c>
      <c r="E67" s="44" t="inlineStr">
        <is>
          <t xml:space="preserve">        Payroll taxes (FICA/Medicare/SUI/FUTA)  ADM</t>
        </is>
      </c>
      <c r="F67" s="301">
        <f>IF(E67="","",SUMIFS(#REF!,#REF!,'P&amp;Ls (Detailed)_OLD'!$E67))</f>
        <v/>
      </c>
      <c r="G67" s="301">
        <f>IF(F67="","",SUMIFS(#REF!,#REF!,'P&amp;Ls (Detailed)_OLD'!$E67))</f>
        <v/>
      </c>
      <c r="H67" s="301">
        <f>IF(G67="","",SUMIFS(#REF!,#REF!,'P&amp;Ls (Detailed)_OLD'!$E67))</f>
        <v/>
      </c>
      <c r="I67" s="301">
        <f>IF(H67="","",SUMIFS(#REF!,#REF!,'P&amp;Ls (Detailed)_OLD'!$E67))</f>
        <v/>
      </c>
      <c r="J67" s="301">
        <f>IF(I67="","",SUMIFS(#REF!,#REF!,'P&amp;Ls (Detailed)_OLD'!$E67))</f>
        <v/>
      </c>
      <c r="K67" s="301">
        <f>IF(J67="","",SUMIFS(#REF!,#REF!,'P&amp;Ls (Detailed)_OLD'!$E67))</f>
        <v/>
      </c>
      <c r="L67" s="301">
        <f>IF(K67="","",SUMIFS(#REF!,#REF!,'P&amp;Ls (Detailed)_OLD'!$E67))</f>
        <v/>
      </c>
      <c r="M67" s="301">
        <f>IF(L67="","",SUMIFS(#REF!,#REF!,'P&amp;Ls (Detailed)_OLD'!$E67))</f>
        <v/>
      </c>
      <c r="N67" s="301">
        <f>IF(M67="","",SUMIFS(#REF!,#REF!,'P&amp;Ls (Detailed)_OLD'!$E67))</f>
        <v/>
      </c>
      <c r="O67" s="301">
        <f>IF(N67="","",SUMIFS(#REF!,#REF!,'P&amp;Ls (Detailed)_OLD'!$E67))</f>
        <v/>
      </c>
      <c r="P67" s="301">
        <f>IF(O67="","",SUMIFS(#REF!,#REF!,'P&amp;Ls (Detailed)_OLD'!$E67))</f>
        <v/>
      </c>
      <c r="Q67" s="301">
        <f>IF(P67="","",SUMIFS(#REF!,#REF!,'P&amp;Ls (Detailed)_OLD'!$E67))</f>
        <v/>
      </c>
      <c r="R67" s="301">
        <f>IF('P&amp;Ls (Detailed)_OLD'!E67="","",SUMIFS(#REF!,#REF!,'P&amp;Ls (Detailed)_OLD'!$E67))</f>
        <v/>
      </c>
      <c r="S67" s="301">
        <f>IF('P&amp;Ls (Detailed)_OLD'!F67="","",SUMIFS(#REF!,#REF!,'P&amp;Ls (Detailed)_OLD'!$E67))</f>
        <v/>
      </c>
      <c r="T67" s="301">
        <f>IF('P&amp;Ls (Detailed)_OLD'!G67="","",SUMIFS(#REF!,#REF!,'P&amp;Ls (Detailed)_OLD'!$E67))</f>
        <v/>
      </c>
      <c r="U67" s="301">
        <f>IF('P&amp;Ls (Detailed)_OLD'!H67="","",SUMIFS(#REF!,#REF!,'P&amp;Ls (Detailed)_OLD'!$E67))</f>
        <v/>
      </c>
      <c r="V67" s="301">
        <f>IF('P&amp;Ls (Detailed)_OLD'!I67="","",SUMIFS(#REF!,#REF!,'P&amp;Ls (Detailed)_OLD'!$E67))</f>
        <v/>
      </c>
      <c r="W67" s="301">
        <f>IF('P&amp;Ls (Detailed)_OLD'!J67="","",SUMIFS(#REF!,#REF!,'P&amp;Ls (Detailed)_OLD'!$E67))</f>
        <v/>
      </c>
      <c r="X67" s="301">
        <f>IF('P&amp;Ls (Detailed)_OLD'!K67="","",SUMIFS(#REF!,#REF!,'P&amp;Ls (Detailed)_OLD'!$E67))</f>
        <v/>
      </c>
      <c r="Y67" s="301">
        <f>X67*1.03</f>
        <v/>
      </c>
      <c r="Z67" s="301">
        <f>Y67*1.03</f>
        <v/>
      </c>
      <c r="AA67" s="301">
        <f>Z67*1.03</f>
        <v/>
      </c>
      <c r="AB67" s="301">
        <f>AA67*1.03</f>
        <v/>
      </c>
      <c r="AC67" s="301">
        <f>AB67*1.03</f>
        <v/>
      </c>
      <c r="AD67" s="301">
        <f>AC67*1.03</f>
        <v/>
      </c>
      <c r="AE67" s="301">
        <f>AD67*1.03</f>
        <v/>
      </c>
      <c r="AF67" s="301">
        <f>AE67*1.03</f>
        <v/>
      </c>
      <c r="AG67" s="301">
        <f>AF67*1.03</f>
        <v/>
      </c>
      <c r="AH67" s="301">
        <f>AG67*1.03</f>
        <v/>
      </c>
      <c r="AI67" s="301">
        <f>AH67*1.03</f>
        <v/>
      </c>
      <c r="AJ67" s="301">
        <f>AI67*1.03</f>
        <v/>
      </c>
      <c r="AK67" s="301">
        <f>AJ67*1.03</f>
        <v/>
      </c>
      <c r="AL67" s="301">
        <f>AK67*1.03</f>
        <v/>
      </c>
      <c r="AM67" s="301">
        <f>AL67*1.03</f>
        <v/>
      </c>
      <c r="AN67" s="301">
        <f>AM67*1.03</f>
        <v/>
      </c>
      <c r="AO67" s="301">
        <f>AN67*1.03</f>
        <v/>
      </c>
      <c r="AP67" s="301">
        <f>AO67*1.03</f>
        <v/>
      </c>
      <c r="AQ67" s="301">
        <f>AP67*1.03</f>
        <v/>
      </c>
      <c r="AR67" s="301">
        <f>AQ67*1.03</f>
        <v/>
      </c>
      <c r="AS67" s="301">
        <f>AR67*1.03</f>
        <v/>
      </c>
      <c r="AT67" s="301">
        <f>AS67*1.03</f>
        <v/>
      </c>
      <c r="AU67" s="301">
        <f>AT67*1.03</f>
        <v/>
      </c>
      <c r="AV67" s="304">
        <f>AW67*0.95</f>
        <v/>
      </c>
      <c r="AW67" s="304">
        <f>IF(D67="","",SUM(F67:Q67))</f>
        <v/>
      </c>
      <c r="AX67" s="304">
        <f>IF(E67="","",SUM(R67:AC67))</f>
        <v/>
      </c>
      <c r="AY67" s="433">
        <f>IF($D67="","",SUM(M67:X67))</f>
        <v/>
      </c>
      <c r="AZ67" s="310">
        <f>IF($D67="","",SUM(P67:X67)/9*12)</f>
        <v/>
      </c>
      <c r="BA67" s="310">
        <f>IF($D67="","",SUM(S67:X67)/6*12)</f>
        <v/>
      </c>
      <c r="BB67" s="310">
        <f>IF($D67="","",SUM(V67:X67)/3*12)</f>
        <v/>
      </c>
      <c r="BC67" s="310">
        <f>IF($D67="","",X67*12)</f>
        <v/>
      </c>
    </row>
    <row r="68" ht="14.25" customHeight="1" s="2885">
      <c r="D68" s="400" t="inlineStr">
        <is>
          <t>Personnel</t>
        </is>
      </c>
      <c r="E68" s="44" t="inlineStr">
        <is>
          <t xml:space="preserve">        Health Insurance  ADM</t>
        </is>
      </c>
      <c r="F68" s="301">
        <f>IF(E68="","",SUMIFS(#REF!,#REF!,'P&amp;Ls (Detailed)_OLD'!$E68))</f>
        <v/>
      </c>
      <c r="G68" s="301">
        <f>IF(F68="","",SUMIFS(#REF!,#REF!,'P&amp;Ls (Detailed)_OLD'!$E68))</f>
        <v/>
      </c>
      <c r="H68" s="301">
        <f>IF(G68="","",SUMIFS(#REF!,#REF!,'P&amp;Ls (Detailed)_OLD'!$E68))</f>
        <v/>
      </c>
      <c r="I68" s="301">
        <f>IF(H68="","",SUMIFS(#REF!,#REF!,'P&amp;Ls (Detailed)_OLD'!$E68))</f>
        <v/>
      </c>
      <c r="J68" s="301">
        <f>IF(I68="","",SUMIFS(#REF!,#REF!,'P&amp;Ls (Detailed)_OLD'!$E68))</f>
        <v/>
      </c>
      <c r="K68" s="301">
        <f>IF(J68="","",SUMIFS(#REF!,#REF!,'P&amp;Ls (Detailed)_OLD'!$E68))</f>
        <v/>
      </c>
      <c r="L68" s="301">
        <f>IF(K68="","",SUMIFS(#REF!,#REF!,'P&amp;Ls (Detailed)_OLD'!$E68))</f>
        <v/>
      </c>
      <c r="M68" s="301">
        <f>IF(L68="","",SUMIFS(#REF!,#REF!,'P&amp;Ls (Detailed)_OLD'!$E68))</f>
        <v/>
      </c>
      <c r="N68" s="301">
        <f>IF(M68="","",SUMIFS(#REF!,#REF!,'P&amp;Ls (Detailed)_OLD'!$E68))</f>
        <v/>
      </c>
      <c r="O68" s="301">
        <f>IF(N68="","",SUMIFS(#REF!,#REF!,'P&amp;Ls (Detailed)_OLD'!$E68))</f>
        <v/>
      </c>
      <c r="P68" s="301">
        <f>IF(O68="","",SUMIFS(#REF!,#REF!,'P&amp;Ls (Detailed)_OLD'!$E68))</f>
        <v/>
      </c>
      <c r="Q68" s="301">
        <f>IF(P68="","",SUMIFS(#REF!,#REF!,'P&amp;Ls (Detailed)_OLD'!$E68))</f>
        <v/>
      </c>
      <c r="R68" s="301">
        <f>IF('P&amp;Ls (Detailed)_OLD'!E68="","",SUMIFS(#REF!,#REF!,'P&amp;Ls (Detailed)_OLD'!$E68))</f>
        <v/>
      </c>
      <c r="S68" s="301">
        <f>IF('P&amp;Ls (Detailed)_OLD'!F68="","",SUMIFS(#REF!,#REF!,'P&amp;Ls (Detailed)_OLD'!$E68))</f>
        <v/>
      </c>
      <c r="T68" s="301">
        <f>IF('P&amp;Ls (Detailed)_OLD'!G68="","",SUMIFS(#REF!,#REF!,'P&amp;Ls (Detailed)_OLD'!$E68))</f>
        <v/>
      </c>
      <c r="U68" s="301">
        <f>IF('P&amp;Ls (Detailed)_OLD'!H68="","",SUMIFS(#REF!,#REF!,'P&amp;Ls (Detailed)_OLD'!$E68))</f>
        <v/>
      </c>
      <c r="V68" s="301">
        <f>IF('P&amp;Ls (Detailed)_OLD'!I68="","",SUMIFS(#REF!,#REF!,'P&amp;Ls (Detailed)_OLD'!$E68))</f>
        <v/>
      </c>
      <c r="W68" s="301">
        <f>IF('P&amp;Ls (Detailed)_OLD'!J68="","",SUMIFS(#REF!,#REF!,'P&amp;Ls (Detailed)_OLD'!$E68))</f>
        <v/>
      </c>
      <c r="X68" s="301">
        <f>IF('P&amp;Ls (Detailed)_OLD'!K68="","",SUMIFS(#REF!,#REF!,'P&amp;Ls (Detailed)_OLD'!$E68))</f>
        <v/>
      </c>
      <c r="Y68" s="301">
        <f>X68*1.03</f>
        <v/>
      </c>
      <c r="Z68" s="301">
        <f>Y68*1.03</f>
        <v/>
      </c>
      <c r="AA68" s="301">
        <f>Z68*1.03</f>
        <v/>
      </c>
      <c r="AB68" s="301">
        <f>AA68*1.03</f>
        <v/>
      </c>
      <c r="AC68" s="301">
        <f>AB68*1.03</f>
        <v/>
      </c>
      <c r="AD68" s="301">
        <f>AC68*1.03</f>
        <v/>
      </c>
      <c r="AE68" s="301">
        <f>AD68*1.03</f>
        <v/>
      </c>
      <c r="AF68" s="301">
        <f>AE68*1.03</f>
        <v/>
      </c>
      <c r="AG68" s="301">
        <f>AF68*1.03</f>
        <v/>
      </c>
      <c r="AH68" s="301">
        <f>AG68*1.03</f>
        <v/>
      </c>
      <c r="AI68" s="301">
        <f>AH68*1.03</f>
        <v/>
      </c>
      <c r="AJ68" s="301">
        <f>AI68*1.03</f>
        <v/>
      </c>
      <c r="AK68" s="301">
        <f>AJ68*1.03</f>
        <v/>
      </c>
      <c r="AL68" s="301">
        <f>AK68*1.03</f>
        <v/>
      </c>
      <c r="AM68" s="301">
        <f>AL68*1.03</f>
        <v/>
      </c>
      <c r="AN68" s="301">
        <f>AM68*1.03</f>
        <v/>
      </c>
      <c r="AO68" s="301">
        <f>AN68*1.03</f>
        <v/>
      </c>
      <c r="AP68" s="301">
        <f>AO68*1.03</f>
        <v/>
      </c>
      <c r="AQ68" s="301">
        <f>AP68*1.03</f>
        <v/>
      </c>
      <c r="AR68" s="301">
        <f>AQ68*1.03</f>
        <v/>
      </c>
      <c r="AS68" s="301">
        <f>AR68*1.03</f>
        <v/>
      </c>
      <c r="AT68" s="301">
        <f>AS68*1.03</f>
        <v/>
      </c>
      <c r="AU68" s="301">
        <f>AT68*1.03</f>
        <v/>
      </c>
      <c r="AV68" s="304">
        <f>AW68*0.95</f>
        <v/>
      </c>
      <c r="AW68" s="304">
        <f>IF(D68="","",SUM(F68:Q68))</f>
        <v/>
      </c>
      <c r="AX68" s="304">
        <f>IF(E68="","",SUM(R68:AC68))</f>
        <v/>
      </c>
      <c r="AY68" s="433">
        <f>IF($D68="","",SUM(M68:X68))</f>
        <v/>
      </c>
      <c r="AZ68" s="310">
        <f>IF($D68="","",SUM(P68:X68)/9*12)</f>
        <v/>
      </c>
      <c r="BA68" s="310">
        <f>IF($D68="","",SUM(S68:X68)/6*12)</f>
        <v/>
      </c>
      <c r="BB68" s="310">
        <f>IF($D68="","",SUM(V68:X68)/3*12)</f>
        <v/>
      </c>
      <c r="BC68" s="310">
        <f>IF($D68="","",X68*12)</f>
        <v/>
      </c>
    </row>
    <row r="69" ht="14.25" customHeight="1" s="2885">
      <c r="D69" s="400" t="inlineStr">
        <is>
          <t>Personnel</t>
        </is>
      </c>
      <c r="E69" s="44" t="inlineStr">
        <is>
          <t xml:space="preserve">        Drug Screens and Background Cks  ADM</t>
        </is>
      </c>
      <c r="F69" s="301">
        <f>IF(E69="","",SUMIFS(#REF!,#REF!,'P&amp;Ls (Detailed)_OLD'!$E69))</f>
        <v/>
      </c>
      <c r="G69" s="301">
        <f>IF(F69="","",SUMIFS(#REF!,#REF!,'P&amp;Ls (Detailed)_OLD'!$E69))</f>
        <v/>
      </c>
      <c r="H69" s="301">
        <f>IF(G69="","",SUMIFS(#REF!,#REF!,'P&amp;Ls (Detailed)_OLD'!$E69))</f>
        <v/>
      </c>
      <c r="I69" s="301">
        <f>IF(H69="","",SUMIFS(#REF!,#REF!,'P&amp;Ls (Detailed)_OLD'!$E69))</f>
        <v/>
      </c>
      <c r="J69" s="301">
        <f>IF(I69="","",SUMIFS(#REF!,#REF!,'P&amp;Ls (Detailed)_OLD'!$E69))</f>
        <v/>
      </c>
      <c r="K69" s="301">
        <f>IF(J69="","",SUMIFS(#REF!,#REF!,'P&amp;Ls (Detailed)_OLD'!$E69))</f>
        <v/>
      </c>
      <c r="L69" s="301">
        <f>IF(K69="","",SUMIFS(#REF!,#REF!,'P&amp;Ls (Detailed)_OLD'!$E69))</f>
        <v/>
      </c>
      <c r="M69" s="301">
        <f>IF(L69="","",SUMIFS(#REF!,#REF!,'P&amp;Ls (Detailed)_OLD'!$E69))</f>
        <v/>
      </c>
      <c r="N69" s="301">
        <f>IF(M69="","",SUMIFS(#REF!,#REF!,'P&amp;Ls (Detailed)_OLD'!$E69))</f>
        <v/>
      </c>
      <c r="O69" s="301">
        <f>IF(N69="","",SUMIFS(#REF!,#REF!,'P&amp;Ls (Detailed)_OLD'!$E69))</f>
        <v/>
      </c>
      <c r="P69" s="301">
        <f>IF(O69="","",SUMIFS(#REF!,#REF!,'P&amp;Ls (Detailed)_OLD'!$E69))</f>
        <v/>
      </c>
      <c r="Q69" s="301">
        <f>IF(P69="","",SUMIFS(#REF!,#REF!,'P&amp;Ls (Detailed)_OLD'!$E69))</f>
        <v/>
      </c>
      <c r="R69" s="301">
        <f>IF('P&amp;Ls (Detailed)_OLD'!E69="","",SUMIFS(#REF!,#REF!,'P&amp;Ls (Detailed)_OLD'!$E69))</f>
        <v/>
      </c>
      <c r="S69" s="301">
        <f>IF('P&amp;Ls (Detailed)_OLD'!F69="","",SUMIFS(#REF!,#REF!,'P&amp;Ls (Detailed)_OLD'!$E69))</f>
        <v/>
      </c>
      <c r="T69" s="301">
        <f>IF('P&amp;Ls (Detailed)_OLD'!G69="","",SUMIFS(#REF!,#REF!,'P&amp;Ls (Detailed)_OLD'!$E69))</f>
        <v/>
      </c>
      <c r="U69" s="301">
        <f>IF('P&amp;Ls (Detailed)_OLD'!H69="","",SUMIFS(#REF!,#REF!,'P&amp;Ls (Detailed)_OLD'!$E69))</f>
        <v/>
      </c>
      <c r="V69" s="301">
        <f>IF('P&amp;Ls (Detailed)_OLD'!I69="","",SUMIFS(#REF!,#REF!,'P&amp;Ls (Detailed)_OLD'!$E69))</f>
        <v/>
      </c>
      <c r="W69" s="301">
        <f>IF('P&amp;Ls (Detailed)_OLD'!J69="","",SUMIFS(#REF!,#REF!,'P&amp;Ls (Detailed)_OLD'!$E69))</f>
        <v/>
      </c>
      <c r="X69" s="301">
        <f>IF('P&amp;Ls (Detailed)_OLD'!K69="","",SUMIFS(#REF!,#REF!,'P&amp;Ls (Detailed)_OLD'!$E69))</f>
        <v/>
      </c>
      <c r="Y69" s="301">
        <f>X69*1.03</f>
        <v/>
      </c>
      <c r="Z69" s="301">
        <f>Y69*1.03</f>
        <v/>
      </c>
      <c r="AA69" s="301">
        <f>Z69*1.03</f>
        <v/>
      </c>
      <c r="AB69" s="301">
        <f>AA69*1.03</f>
        <v/>
      </c>
      <c r="AC69" s="301">
        <f>AB69*1.03</f>
        <v/>
      </c>
      <c r="AD69" s="301">
        <f>AC69*1.03</f>
        <v/>
      </c>
      <c r="AE69" s="301">
        <f>AD69*1.03</f>
        <v/>
      </c>
      <c r="AF69" s="301">
        <f>AE69*1.03</f>
        <v/>
      </c>
      <c r="AG69" s="301">
        <f>AF69*1.03</f>
        <v/>
      </c>
      <c r="AH69" s="301">
        <f>AG69*1.03</f>
        <v/>
      </c>
      <c r="AI69" s="301">
        <f>AH69*1.03</f>
        <v/>
      </c>
      <c r="AJ69" s="301">
        <f>AI69*1.03</f>
        <v/>
      </c>
      <c r="AK69" s="301">
        <f>AJ69*1.03</f>
        <v/>
      </c>
      <c r="AL69" s="301">
        <f>AK69*1.03</f>
        <v/>
      </c>
      <c r="AM69" s="301">
        <f>AL69*1.03</f>
        <v/>
      </c>
      <c r="AN69" s="301">
        <f>AM69*1.03</f>
        <v/>
      </c>
      <c r="AO69" s="301">
        <f>AN69*1.03</f>
        <v/>
      </c>
      <c r="AP69" s="301">
        <f>AO69*1.03</f>
        <v/>
      </c>
      <c r="AQ69" s="301">
        <f>AP69*1.03</f>
        <v/>
      </c>
      <c r="AR69" s="301">
        <f>AQ69*1.03</f>
        <v/>
      </c>
      <c r="AS69" s="301">
        <f>AR69*1.03</f>
        <v/>
      </c>
      <c r="AT69" s="301">
        <f>AS69*1.03</f>
        <v/>
      </c>
      <c r="AU69" s="301">
        <f>AT69*1.03</f>
        <v/>
      </c>
      <c r="AV69" s="304">
        <f>AW69*0.95</f>
        <v/>
      </c>
      <c r="AW69" s="304">
        <f>IF(D69="","",SUM(F69:Q69))</f>
        <v/>
      </c>
      <c r="AX69" s="304">
        <f>IF(E69="","",SUM(R69:AC69))</f>
        <v/>
      </c>
      <c r="AY69" s="433">
        <f>IF($D69="","",SUM(M69:X69))</f>
        <v/>
      </c>
      <c r="AZ69" s="310">
        <f>IF($D69="","",SUM(P69:X69)/9*12)</f>
        <v/>
      </c>
      <c r="BA69" s="310">
        <f>IF($D69="","",SUM(S69:X69)/6*12)</f>
        <v/>
      </c>
      <c r="BB69" s="310">
        <f>IF($D69="","",SUM(V69:X69)/3*12)</f>
        <v/>
      </c>
      <c r="BC69" s="310">
        <f>IF($D69="","",X69*12)</f>
        <v/>
      </c>
    </row>
    <row r="70" ht="14.25" customHeight="1" s="2885">
      <c r="D70" s="400" t="n"/>
      <c r="E70" s="300" t="inlineStr">
        <is>
          <t xml:space="preserve">        TOTAL PERSONNEL ADMINISTRATIVE</t>
        </is>
      </c>
      <c r="F70" s="3553">
        <f>SUM(F64:F69)</f>
        <v/>
      </c>
      <c r="G70" s="3553">
        <f>SUM(G64:G69)</f>
        <v/>
      </c>
      <c r="H70" s="3553">
        <f>SUM(H64:H69)</f>
        <v/>
      </c>
      <c r="I70" s="3553">
        <f>SUM(I64:I69)</f>
        <v/>
      </c>
      <c r="J70" s="3553">
        <f>SUM(J64:J69)</f>
        <v/>
      </c>
      <c r="K70" s="3553">
        <f>SUM(K64:K69)</f>
        <v/>
      </c>
      <c r="L70" s="3553">
        <f>SUM(L64:L69)</f>
        <v/>
      </c>
      <c r="M70" s="3553">
        <f>SUM(M64:M69)</f>
        <v/>
      </c>
      <c r="N70" s="3553">
        <f>SUM(N64:N69)</f>
        <v/>
      </c>
      <c r="O70" s="3553">
        <f>SUM(O64:O69)</f>
        <v/>
      </c>
      <c r="P70" s="3553">
        <f>SUM(P64:P69)</f>
        <v/>
      </c>
      <c r="Q70" s="3553">
        <f>SUM(Q64:Q69)</f>
        <v/>
      </c>
      <c r="R70" s="3553">
        <f>SUM(R64:R69)</f>
        <v/>
      </c>
      <c r="S70" s="3553">
        <f>SUM(S64:S69)</f>
        <v/>
      </c>
      <c r="T70" s="3553">
        <f>SUM(T64:T69)</f>
        <v/>
      </c>
      <c r="U70" s="3553">
        <f>SUM(U64:U69)</f>
        <v/>
      </c>
      <c r="V70" s="3553">
        <f>SUM(V64:V69)</f>
        <v/>
      </c>
      <c r="W70" s="3553">
        <f>SUM(W64:W69)</f>
        <v/>
      </c>
      <c r="X70" s="3553">
        <f>SUM(X64:X69)</f>
        <v/>
      </c>
      <c r="Y70" s="3553">
        <f>SUM(Y64:Y69)</f>
        <v/>
      </c>
      <c r="Z70" s="3553">
        <f>SUM(Z64:Z69)</f>
        <v/>
      </c>
      <c r="AA70" s="3553">
        <f>SUM(AA64:AA69)</f>
        <v/>
      </c>
      <c r="AB70" s="3553">
        <f>SUM(AB64:AB69)</f>
        <v/>
      </c>
      <c r="AC70" s="3553">
        <f>SUM(AC64:AC69)</f>
        <v/>
      </c>
      <c r="AD70" s="3553">
        <f>SUM(AD64:AD69)</f>
        <v/>
      </c>
      <c r="AE70" s="3553">
        <f>SUM(AE64:AE69)</f>
        <v/>
      </c>
      <c r="AF70" s="3553">
        <f>SUM(AF64:AF69)</f>
        <v/>
      </c>
      <c r="AG70" s="3553">
        <f>SUM(AG64:AG69)</f>
        <v/>
      </c>
      <c r="AH70" s="3553">
        <f>SUM(AH64:AH69)</f>
        <v/>
      </c>
      <c r="AI70" s="3553">
        <f>SUM(AI64:AI69)</f>
        <v/>
      </c>
      <c r="AJ70" s="3553">
        <f>SUM(AJ64:AJ69)</f>
        <v/>
      </c>
      <c r="AK70" s="3553">
        <f>SUM(AK64:AK69)</f>
        <v/>
      </c>
      <c r="AL70" s="3553">
        <f>SUM(AL64:AL69)</f>
        <v/>
      </c>
      <c r="AM70" s="3553">
        <f>SUM(AM64:AM69)</f>
        <v/>
      </c>
      <c r="AN70" s="3553">
        <f>SUM(AN64:AN69)</f>
        <v/>
      </c>
      <c r="AO70" s="3553">
        <f>SUM(AO64:AO69)</f>
        <v/>
      </c>
      <c r="AP70" s="3553">
        <f>SUM(AP64:AP69)</f>
        <v/>
      </c>
      <c r="AQ70" s="3553">
        <f>SUM(AQ64:AQ69)</f>
        <v/>
      </c>
      <c r="AR70" s="3553">
        <f>SUM(AR64:AR69)</f>
        <v/>
      </c>
      <c r="AS70" s="3553">
        <f>SUM(AS64:AS69)</f>
        <v/>
      </c>
      <c r="AT70" s="3553">
        <f>SUM(AT64:AT69)</f>
        <v/>
      </c>
      <c r="AU70" s="3553">
        <f>SUM(AU64:AU69)</f>
        <v/>
      </c>
      <c r="AV70" s="3554">
        <f>SUM(AV64:AV69)</f>
        <v/>
      </c>
      <c r="AW70" s="3554">
        <f>SUM(AW64:AW69)</f>
        <v/>
      </c>
      <c r="AX70" s="3554">
        <f>SUM(AX64:AX69)</f>
        <v/>
      </c>
      <c r="AY70" s="3555">
        <f>SUM(AY64:AY69)</f>
        <v/>
      </c>
      <c r="AZ70" s="3563">
        <f>SUM(AZ64:AZ69)</f>
        <v/>
      </c>
      <c r="BA70" s="3563">
        <f>SUM(BA64:BA69)</f>
        <v/>
      </c>
      <c r="BB70" s="3563">
        <f>SUM(BB64:BB69)</f>
        <v/>
      </c>
      <c r="BC70" s="3563">
        <f>SUM(BC64:BC69)</f>
        <v/>
      </c>
    </row>
    <row r="71" ht="14.25" customHeight="1" s="2885">
      <c r="D71" s="400" t="n"/>
      <c r="E71" s="300" t="n"/>
      <c r="F71" s="305" t="n"/>
      <c r="G71" s="305" t="n"/>
      <c r="H71" s="305" t="n"/>
      <c r="I71" s="305" t="n"/>
      <c r="J71" s="305" t="n"/>
      <c r="K71" s="305" t="n"/>
      <c r="L71" s="305" t="n"/>
      <c r="M71" s="305" t="n"/>
      <c r="N71" s="305" t="n"/>
      <c r="O71" s="305" t="n"/>
      <c r="P71" s="305" t="n"/>
      <c r="Q71" s="305" t="n"/>
      <c r="R71" s="305" t="n"/>
      <c r="S71" s="305" t="n"/>
      <c r="T71" s="305" t="n"/>
      <c r="U71" s="305" t="n"/>
      <c r="V71" s="305" t="n"/>
      <c r="W71" s="305" t="n"/>
      <c r="X71" s="305" t="n"/>
      <c r="Y71" s="305" t="n"/>
      <c r="Z71" s="305" t="n"/>
      <c r="AA71" s="305" t="n"/>
      <c r="AB71" s="305" t="n"/>
      <c r="AC71" s="305" t="n"/>
      <c r="AD71" s="305" t="n"/>
      <c r="AE71" s="305" t="n"/>
      <c r="AF71" s="305" t="n"/>
      <c r="AG71" s="305" t="n"/>
      <c r="AH71" s="305" t="n"/>
      <c r="AI71" s="305" t="n"/>
      <c r="AJ71" s="305" t="n"/>
      <c r="AK71" s="305" t="n"/>
      <c r="AL71" s="305" t="n"/>
      <c r="AM71" s="305" t="n"/>
      <c r="AN71" s="305" t="n"/>
      <c r="AO71" s="305" t="n"/>
      <c r="AP71" s="305" t="n"/>
      <c r="AQ71" s="305" t="n"/>
      <c r="AR71" s="305" t="n"/>
      <c r="AS71" s="305" t="n"/>
      <c r="AT71" s="305" t="n"/>
      <c r="AU71" s="305" t="n"/>
      <c r="AV71" s="304">
        <f>IF('P&amp;Ls (Detailed)_OLD'!L71="","",SUMIFS(#REF!,#REF!,'P&amp;Ls (Detailed)_OLD'!$E71))</f>
        <v/>
      </c>
      <c r="AW71" s="304">
        <f>IF('P&amp;Ls (Detailed)_OLD'!M71="","",SUMIFS(#REF!,#REF!,'P&amp;Ls (Detailed)_OLD'!$E71))</f>
        <v/>
      </c>
      <c r="AX71" s="304" t="inlineStr"/>
      <c r="AY71" s="433">
        <f>IF('P&amp;Ls (Detailed)_OLD'!N71="","",SUMIFS(#REF!,#REF!,'P&amp;Ls (Detailed)_OLD'!$E71))</f>
        <v/>
      </c>
      <c r="AZ71" s="310">
        <f>IF('P&amp;Ls (Detailed)_OLD'!O71="","",SUMIFS(#REF!,#REF!,'P&amp;Ls (Detailed)_OLD'!$E71))</f>
        <v/>
      </c>
      <c r="BA71" s="310">
        <f>IF('P&amp;Ls (Detailed)_OLD'!P71="","",SUMIFS(#REF!,#REF!,'P&amp;Ls (Detailed)_OLD'!$E71))</f>
        <v/>
      </c>
      <c r="BB71" s="310">
        <f>IF('P&amp;Ls (Detailed)_OLD'!Q71="","",SUMIFS(#REF!,#REF!,'P&amp;Ls (Detailed)_OLD'!$E71))</f>
        <v/>
      </c>
      <c r="BC71" s="310">
        <f>IF('P&amp;Ls (Detailed)_OLD'!R71="","",SUMIFS(#REF!,#REF!,'P&amp;Ls (Detailed)_OLD'!$E71))</f>
        <v/>
      </c>
    </row>
    <row r="72" ht="14.25" customHeight="1" s="2885">
      <c r="D72" s="400" t="n"/>
      <c r="E72" s="300" t="inlineStr">
        <is>
          <t xml:space="preserve">    TOTAL PERSONNEL COSTS</t>
        </is>
      </c>
      <c r="F72" s="3556">
        <f>F61+F70</f>
        <v/>
      </c>
      <c r="G72" s="3556">
        <f>G61+G70</f>
        <v/>
      </c>
      <c r="H72" s="3556">
        <f>H61+H70</f>
        <v/>
      </c>
      <c r="I72" s="3556">
        <f>I61+I70</f>
        <v/>
      </c>
      <c r="J72" s="3556">
        <f>J61+J70</f>
        <v/>
      </c>
      <c r="K72" s="3556">
        <f>K61+K70</f>
        <v/>
      </c>
      <c r="L72" s="3556">
        <f>L61+L70</f>
        <v/>
      </c>
      <c r="M72" s="3556">
        <f>M61+M70</f>
        <v/>
      </c>
      <c r="N72" s="3556">
        <f>N61+N70</f>
        <v/>
      </c>
      <c r="O72" s="3556">
        <f>O61+O70</f>
        <v/>
      </c>
      <c r="P72" s="3556">
        <f>P61+P70</f>
        <v/>
      </c>
      <c r="Q72" s="3556">
        <f>Q61+Q70</f>
        <v/>
      </c>
      <c r="R72" s="3556">
        <f>R61+R70</f>
        <v/>
      </c>
      <c r="S72" s="3556">
        <f>S61+S70</f>
        <v/>
      </c>
      <c r="T72" s="3556">
        <f>T61+T70</f>
        <v/>
      </c>
      <c r="U72" s="3556">
        <f>U61+U70</f>
        <v/>
      </c>
      <c r="V72" s="3556">
        <f>V61+V70</f>
        <v/>
      </c>
      <c r="W72" s="3556">
        <f>W61+W70</f>
        <v/>
      </c>
      <c r="X72" s="3556">
        <f>X61+X70</f>
        <v/>
      </c>
      <c r="Y72" s="3556">
        <f>Y61+Y70</f>
        <v/>
      </c>
      <c r="Z72" s="3556">
        <f>Z61+Z70</f>
        <v/>
      </c>
      <c r="AA72" s="3556">
        <f>AA61+AA70</f>
        <v/>
      </c>
      <c r="AB72" s="3556">
        <f>AB61+AB70</f>
        <v/>
      </c>
      <c r="AC72" s="3556">
        <f>AC61+AC70</f>
        <v/>
      </c>
      <c r="AD72" s="3556">
        <f>AD61+AD70</f>
        <v/>
      </c>
      <c r="AE72" s="3556">
        <f>AE61+AE70</f>
        <v/>
      </c>
      <c r="AF72" s="3556">
        <f>AF61+AF70</f>
        <v/>
      </c>
      <c r="AG72" s="3556">
        <f>AG61+AG70</f>
        <v/>
      </c>
      <c r="AH72" s="3556">
        <f>AH61+AH70</f>
        <v/>
      </c>
      <c r="AI72" s="3556">
        <f>AI61+AI70</f>
        <v/>
      </c>
      <c r="AJ72" s="3556">
        <f>AJ61+AJ70</f>
        <v/>
      </c>
      <c r="AK72" s="3556">
        <f>AK61+AK70</f>
        <v/>
      </c>
      <c r="AL72" s="3556">
        <f>AL61+AL70</f>
        <v/>
      </c>
      <c r="AM72" s="3556">
        <f>AM61+AM70</f>
        <v/>
      </c>
      <c r="AN72" s="3556">
        <f>AN61+AN70</f>
        <v/>
      </c>
      <c r="AO72" s="3556">
        <f>AO61+AO70</f>
        <v/>
      </c>
      <c r="AP72" s="3556">
        <f>AP61+AP70</f>
        <v/>
      </c>
      <c r="AQ72" s="3556">
        <f>AQ61+AQ70</f>
        <v/>
      </c>
      <c r="AR72" s="3556">
        <f>AR61+AR70</f>
        <v/>
      </c>
      <c r="AS72" s="3556">
        <f>AS61+AS70</f>
        <v/>
      </c>
      <c r="AT72" s="3556">
        <f>AT61+AT70</f>
        <v/>
      </c>
      <c r="AU72" s="3556">
        <f>AU61+AU70</f>
        <v/>
      </c>
      <c r="AV72" s="3557">
        <f>AV61+AV70</f>
        <v/>
      </c>
      <c r="AW72" s="3557">
        <f>AW61+AW70</f>
        <v/>
      </c>
      <c r="AX72" s="3557">
        <f>AX61+AX70</f>
        <v/>
      </c>
      <c r="AY72" s="3558">
        <f>AY61+AY70</f>
        <v/>
      </c>
      <c r="AZ72" s="3564">
        <f>AZ61+AZ70</f>
        <v/>
      </c>
      <c r="BA72" s="3564">
        <f>BA61+BA70</f>
        <v/>
      </c>
      <c r="BB72" s="3564">
        <f>BB61+BB70</f>
        <v/>
      </c>
      <c r="BC72" s="3564">
        <f>BC61+BC70</f>
        <v/>
      </c>
    </row>
    <row r="73" ht="14.25" customHeight="1" s="2885">
      <c r="D73" s="400" t="n"/>
      <c r="F73" s="305" t="n"/>
      <c r="G73" s="305" t="n"/>
      <c r="H73" s="305" t="n"/>
      <c r="I73" s="305" t="n"/>
      <c r="J73" s="305" t="n"/>
      <c r="K73" s="305" t="n"/>
      <c r="L73" s="305" t="n"/>
      <c r="M73" s="305" t="n"/>
      <c r="N73" s="305" t="n"/>
      <c r="O73" s="305" t="n"/>
      <c r="P73" s="305" t="n"/>
      <c r="Q73" s="305" t="n"/>
      <c r="R73" s="305" t="n"/>
      <c r="S73" s="305" t="n"/>
      <c r="T73" s="305" t="n"/>
      <c r="U73" s="305" t="n"/>
      <c r="V73" s="305" t="n"/>
      <c r="W73" s="305" t="n"/>
      <c r="X73" s="305" t="n"/>
      <c r="Y73" s="305" t="n"/>
      <c r="Z73" s="305" t="n"/>
      <c r="AA73" s="305" t="n"/>
      <c r="AB73" s="305" t="n"/>
      <c r="AC73" s="305" t="n"/>
      <c r="AD73" s="305" t="n"/>
      <c r="AE73" s="305" t="n"/>
      <c r="AF73" s="305" t="n"/>
      <c r="AG73" s="305" t="n"/>
      <c r="AH73" s="305" t="n"/>
      <c r="AI73" s="305" t="n"/>
      <c r="AJ73" s="305" t="n"/>
      <c r="AK73" s="305" t="n"/>
      <c r="AL73" s="305" t="n"/>
      <c r="AM73" s="305" t="n"/>
      <c r="AN73" s="305" t="n"/>
      <c r="AO73" s="305" t="n"/>
      <c r="AP73" s="305" t="n"/>
      <c r="AQ73" s="305" t="n"/>
      <c r="AR73" s="305" t="n"/>
      <c r="AS73" s="305" t="n"/>
      <c r="AT73" s="305" t="n"/>
      <c r="AU73" s="305" t="n"/>
      <c r="AV73" s="304">
        <f>IF(C73="","",SUM(E73:P73))</f>
        <v/>
      </c>
      <c r="AW73" s="304">
        <f>IF(D73="","",SUM(F73:Q73))</f>
        <v/>
      </c>
      <c r="AX73" s="304">
        <f>IF(E73="","",SUM(R73:R73))</f>
        <v/>
      </c>
      <c r="AY73" s="433">
        <f>IF($D73="","",SUM(M73:X73))</f>
        <v/>
      </c>
      <c r="AZ73" s="310">
        <f>IF($D73="","",SUM(P73:X73)/9*12)</f>
        <v/>
      </c>
      <c r="BA73" s="310">
        <f>IF($D73="","",SUM(S73:X73)/6*12)</f>
        <v/>
      </c>
      <c r="BB73" s="310">
        <f>IF($D73="","",SUM(V73:X73)/3*12)</f>
        <v/>
      </c>
      <c r="BC73" s="310">
        <f>IF($D73="","",X73*12)</f>
        <v/>
      </c>
    </row>
    <row r="74" ht="14.25" customHeight="1" s="2885">
      <c r="D74" s="400" t="n"/>
      <c r="E74" s="300" t="inlineStr">
        <is>
          <t xml:space="preserve">    REPAIRS &amp; MAINTENANCE</t>
        </is>
      </c>
      <c r="F74" s="301" t="n"/>
      <c r="G74" s="301" t="n"/>
      <c r="H74" s="301" t="n"/>
      <c r="I74" s="301" t="n"/>
      <c r="J74" s="301" t="n"/>
      <c r="K74" s="301" t="n"/>
      <c r="L74" s="301" t="n"/>
      <c r="M74" s="301" t="n"/>
      <c r="N74" s="301" t="n"/>
      <c r="O74" s="301" t="n"/>
      <c r="P74" s="301" t="n"/>
      <c r="Q74" s="301" t="n"/>
      <c r="R74" s="301" t="n"/>
      <c r="S74" s="301" t="n"/>
      <c r="T74" s="301" t="n"/>
      <c r="U74" s="301" t="n"/>
      <c r="V74" s="301" t="n"/>
      <c r="W74" s="301" t="n"/>
      <c r="X74" s="301" t="n"/>
      <c r="Y74" s="301" t="n"/>
      <c r="Z74" s="301" t="n"/>
      <c r="AA74" s="301" t="n"/>
      <c r="AB74" s="301" t="n"/>
      <c r="AC74" s="301" t="n"/>
      <c r="AD74" s="301" t="n"/>
      <c r="AE74" s="301" t="n"/>
      <c r="AF74" s="301" t="n"/>
      <c r="AG74" s="301" t="n"/>
      <c r="AH74" s="301" t="n"/>
      <c r="AI74" s="301" t="n"/>
      <c r="AJ74" s="301" t="n"/>
      <c r="AK74" s="301" t="n"/>
      <c r="AL74" s="301" t="n"/>
      <c r="AM74" s="301" t="n"/>
      <c r="AN74" s="301" t="n"/>
      <c r="AO74" s="301" t="n"/>
      <c r="AP74" s="301" t="n"/>
      <c r="AQ74" s="301" t="n"/>
      <c r="AR74" s="301" t="n"/>
      <c r="AS74" s="301" t="n"/>
      <c r="AT74" s="301" t="n"/>
      <c r="AU74" s="301" t="n"/>
      <c r="AV74" s="304" t="n"/>
      <c r="AW74" s="304" t="n"/>
      <c r="AX74" s="304" t="n"/>
      <c r="AY74" s="433">
        <f>IF($D74="","",SUM(M74:X74))</f>
        <v/>
      </c>
      <c r="AZ74" s="310">
        <f>IF($D74="","",SUM(P74:X74)/9*12)</f>
        <v/>
      </c>
      <c r="BA74" s="310">
        <f>IF($D74="","",SUM(S74:X74)/6*12)</f>
        <v/>
      </c>
      <c r="BB74" s="310">
        <f>IF($D74="","",SUM(V74:X74)/3*12)</f>
        <v/>
      </c>
      <c r="BC74" s="310">
        <f>IF($D74="","",X74*12)</f>
        <v/>
      </c>
    </row>
    <row r="75" ht="14.25" customHeight="1" s="2885">
      <c r="D75" s="400" t="inlineStr">
        <is>
          <t>General R&amp;M</t>
        </is>
      </c>
      <c r="E75" s="44" t="inlineStr">
        <is>
          <t xml:space="preserve">        Appliance  R&amp;M (Contractor)</t>
        </is>
      </c>
      <c r="F75" s="3550">
        <f>IF(E75="","",SUMIFS(#REF!,#REF!,'P&amp;Ls (Detailed)_OLD'!$E75))</f>
        <v/>
      </c>
      <c r="G75" s="3550">
        <f>IF(F75="","",SUMIFS(#REF!,#REF!,'P&amp;Ls (Detailed)_OLD'!$E75))</f>
        <v/>
      </c>
      <c r="H75" s="3550">
        <f>IF(G75="","",SUMIFS(#REF!,#REF!,'P&amp;Ls (Detailed)_OLD'!$E75))</f>
        <v/>
      </c>
      <c r="I75" s="3550">
        <f>IF(H75="","",SUMIFS(#REF!,#REF!,'P&amp;Ls (Detailed)_OLD'!$E75))</f>
        <v/>
      </c>
      <c r="J75" s="3550">
        <f>IF(I75="","",SUMIFS(#REF!,#REF!,'P&amp;Ls (Detailed)_OLD'!$E75))</f>
        <v/>
      </c>
      <c r="K75" s="3550">
        <f>IF(J75="","",SUMIFS(#REF!,#REF!,'P&amp;Ls (Detailed)_OLD'!$E75))</f>
        <v/>
      </c>
      <c r="L75" s="3550">
        <f>IF(K75="","",SUMIFS(#REF!,#REF!,'P&amp;Ls (Detailed)_OLD'!$E75))</f>
        <v/>
      </c>
      <c r="M75" s="3550">
        <f>IF(L75="","",SUMIFS(#REF!,#REF!,'P&amp;Ls (Detailed)_OLD'!$E75))</f>
        <v/>
      </c>
      <c r="N75" s="3550">
        <f>IF(M75="","",SUMIFS(#REF!,#REF!,'P&amp;Ls (Detailed)_OLD'!$E75))</f>
        <v/>
      </c>
      <c r="O75" s="3550">
        <f>IF(N75="","",SUMIFS(#REF!,#REF!,'P&amp;Ls (Detailed)_OLD'!$E75))</f>
        <v/>
      </c>
      <c r="P75" s="3550">
        <f>IF(O75="","",SUMIFS(#REF!,#REF!,'P&amp;Ls (Detailed)_OLD'!$E75))</f>
        <v/>
      </c>
      <c r="Q75" s="3550">
        <f>IF(P75="","",SUMIFS(#REF!,#REF!,'P&amp;Ls (Detailed)_OLD'!$E75))</f>
        <v/>
      </c>
      <c r="R75" s="3550">
        <f>IF('P&amp;Ls (Detailed)_OLD'!E75="","",SUMIFS(#REF!,#REF!,'P&amp;Ls (Detailed)_OLD'!$E75))</f>
        <v/>
      </c>
      <c r="S75" s="3550">
        <f>IF('P&amp;Ls (Detailed)_OLD'!F75="","",SUMIFS(#REF!,#REF!,'P&amp;Ls (Detailed)_OLD'!$E75))</f>
        <v/>
      </c>
      <c r="T75" s="3550">
        <f>IF('P&amp;Ls (Detailed)_OLD'!G75="","",SUMIFS(#REF!,#REF!,'P&amp;Ls (Detailed)_OLD'!$E75))</f>
        <v/>
      </c>
      <c r="U75" s="3550">
        <f>IF('P&amp;Ls (Detailed)_OLD'!H75="","",SUMIFS(#REF!,#REF!,'P&amp;Ls (Detailed)_OLD'!$E75))</f>
        <v/>
      </c>
      <c r="V75" s="3550">
        <f>IF('P&amp;Ls (Detailed)_OLD'!I75="","",SUMIFS(#REF!,#REF!,'P&amp;Ls (Detailed)_OLD'!$E75))</f>
        <v/>
      </c>
      <c r="W75" s="3550">
        <f>IF('P&amp;Ls (Detailed)_OLD'!J75="","",SUMIFS(#REF!,#REF!,'P&amp;Ls (Detailed)_OLD'!$E75))</f>
        <v/>
      </c>
      <c r="X75" s="3550">
        <f>IF('P&amp;Ls (Detailed)_OLD'!K75="","",SUMIFS(#REF!,#REF!,'P&amp;Ls (Detailed)_OLD'!$E75))</f>
        <v/>
      </c>
      <c r="Y75" s="3550">
        <f>X75*1.03</f>
        <v/>
      </c>
      <c r="Z75" s="3550">
        <f>Y75*1.03</f>
        <v/>
      </c>
      <c r="AA75" s="3550">
        <f>Z75*1.03</f>
        <v/>
      </c>
      <c r="AB75" s="3550">
        <f>AA75*1.03</f>
        <v/>
      </c>
      <c r="AC75" s="3550">
        <f>AB75*1.03</f>
        <v/>
      </c>
      <c r="AD75" s="3550">
        <f>AC75*1.03</f>
        <v/>
      </c>
      <c r="AE75" s="3550">
        <f>AD75*1.03</f>
        <v/>
      </c>
      <c r="AF75" s="3550">
        <f>AE75*1.03</f>
        <v/>
      </c>
      <c r="AG75" s="3550">
        <f>AF75*1.03</f>
        <v/>
      </c>
      <c r="AH75" s="3550">
        <f>AG75*1.03</f>
        <v/>
      </c>
      <c r="AI75" s="3550">
        <f>AH75*1.03</f>
        <v/>
      </c>
      <c r="AJ75" s="3550">
        <f>AI75*1.03</f>
        <v/>
      </c>
      <c r="AK75" s="3550">
        <f>AJ75*1.03</f>
        <v/>
      </c>
      <c r="AL75" s="3550">
        <f>AK75*1.03</f>
        <v/>
      </c>
      <c r="AM75" s="3550">
        <f>AL75*1.03</f>
        <v/>
      </c>
      <c r="AN75" s="3550">
        <f>AM75*1.03</f>
        <v/>
      </c>
      <c r="AO75" s="3550">
        <f>AN75*1.03</f>
        <v/>
      </c>
      <c r="AP75" s="3550">
        <f>AO75*1.03</f>
        <v/>
      </c>
      <c r="AQ75" s="3550">
        <f>AP75*1.03</f>
        <v/>
      </c>
      <c r="AR75" s="3550">
        <f>AQ75*1.03</f>
        <v/>
      </c>
      <c r="AS75" s="3550">
        <f>AR75*1.03</f>
        <v/>
      </c>
      <c r="AT75" s="3550">
        <f>AS75*1.03</f>
        <v/>
      </c>
      <c r="AU75" s="3550">
        <f>AT75*1.03</f>
        <v/>
      </c>
      <c r="AV75" s="3551">
        <f>AW75*0.95</f>
        <v/>
      </c>
      <c r="AW75" s="3551">
        <f>IF(D75="","",SUM(F75:Q75))</f>
        <v/>
      </c>
      <c r="AX75" s="3551">
        <f>IF(E75="","",SUM(R75:R75))</f>
        <v/>
      </c>
      <c r="AY75" s="3552">
        <f>IF($D75="","",SUM(M75:X75))</f>
        <v/>
      </c>
      <c r="AZ75" s="3562">
        <f>IF($D75="","",SUM(P75:X75)/9*12)</f>
        <v/>
      </c>
      <c r="BA75" s="3562">
        <f>IF($D75="","",SUM(S75:X75)/6*12)</f>
        <v/>
      </c>
      <c r="BB75" s="3562">
        <f>IF($D75="","",SUM(V75:X75)/3*12)</f>
        <v/>
      </c>
      <c r="BC75" s="3562">
        <f>IF($D75="","",X75*12)</f>
        <v/>
      </c>
    </row>
    <row r="76" ht="14.25" customHeight="1" s="2885">
      <c r="D76" s="400" t="inlineStr">
        <is>
          <t>General R&amp;M</t>
        </is>
      </c>
      <c r="E76" s="44" t="inlineStr">
        <is>
          <t xml:space="preserve">        Appliance  Supplies (In House)</t>
        </is>
      </c>
      <c r="F76" s="301">
        <f>IF(E76="","",SUMIFS(#REF!,#REF!,'P&amp;Ls (Detailed)_OLD'!$E76))</f>
        <v/>
      </c>
      <c r="G76" s="301">
        <f>IF(F76="","",SUMIFS(#REF!,#REF!,'P&amp;Ls (Detailed)_OLD'!$E76))</f>
        <v/>
      </c>
      <c r="H76" s="301">
        <f>IF(G76="","",SUMIFS(#REF!,#REF!,'P&amp;Ls (Detailed)_OLD'!$E76))</f>
        <v/>
      </c>
      <c r="I76" s="301">
        <f>IF(H76="","",SUMIFS(#REF!,#REF!,'P&amp;Ls (Detailed)_OLD'!$E76))</f>
        <v/>
      </c>
      <c r="J76" s="301">
        <f>IF(I76="","",SUMIFS(#REF!,#REF!,'P&amp;Ls (Detailed)_OLD'!$E76))</f>
        <v/>
      </c>
      <c r="K76" s="301">
        <f>IF(J76="","",SUMIFS(#REF!,#REF!,'P&amp;Ls (Detailed)_OLD'!$E76))</f>
        <v/>
      </c>
      <c r="L76" s="301">
        <f>IF(K76="","",SUMIFS(#REF!,#REF!,'P&amp;Ls (Detailed)_OLD'!$E76))</f>
        <v/>
      </c>
      <c r="M76" s="301">
        <f>IF(L76="","",SUMIFS(#REF!,#REF!,'P&amp;Ls (Detailed)_OLD'!$E76))</f>
        <v/>
      </c>
      <c r="N76" s="301">
        <f>IF(M76="","",SUMIFS(#REF!,#REF!,'P&amp;Ls (Detailed)_OLD'!$E76))</f>
        <v/>
      </c>
      <c r="O76" s="301">
        <f>IF(N76="","",SUMIFS(#REF!,#REF!,'P&amp;Ls (Detailed)_OLD'!$E76))</f>
        <v/>
      </c>
      <c r="P76" s="301">
        <f>IF(O76="","",SUMIFS(#REF!,#REF!,'P&amp;Ls (Detailed)_OLD'!$E76))</f>
        <v/>
      </c>
      <c r="Q76" s="301">
        <f>IF(P76="","",SUMIFS(#REF!,#REF!,'P&amp;Ls (Detailed)_OLD'!$E76))</f>
        <v/>
      </c>
      <c r="R76" s="301">
        <f>IF('P&amp;Ls (Detailed)_OLD'!E76="","",SUMIFS(#REF!,#REF!,'P&amp;Ls (Detailed)_OLD'!$E76))</f>
        <v/>
      </c>
      <c r="S76" s="301">
        <f>IF('P&amp;Ls (Detailed)_OLD'!F76="","",SUMIFS(#REF!,#REF!,'P&amp;Ls (Detailed)_OLD'!$E76))</f>
        <v/>
      </c>
      <c r="T76" s="301">
        <f>IF('P&amp;Ls (Detailed)_OLD'!G76="","",SUMIFS(#REF!,#REF!,'P&amp;Ls (Detailed)_OLD'!$E76))</f>
        <v/>
      </c>
      <c r="U76" s="301">
        <f>IF('P&amp;Ls (Detailed)_OLD'!H76="","",SUMIFS(#REF!,#REF!,'P&amp;Ls (Detailed)_OLD'!$E76))</f>
        <v/>
      </c>
      <c r="V76" s="301">
        <f>IF('P&amp;Ls (Detailed)_OLD'!I76="","",SUMIFS(#REF!,#REF!,'P&amp;Ls (Detailed)_OLD'!$E76))</f>
        <v/>
      </c>
      <c r="W76" s="301">
        <f>IF('P&amp;Ls (Detailed)_OLD'!J76="","",SUMIFS(#REF!,#REF!,'P&amp;Ls (Detailed)_OLD'!$E76))</f>
        <v/>
      </c>
      <c r="X76" s="301">
        <f>IF('P&amp;Ls (Detailed)_OLD'!K76="","",SUMIFS(#REF!,#REF!,'P&amp;Ls (Detailed)_OLD'!$E76))</f>
        <v/>
      </c>
      <c r="Y76" s="301">
        <f>X76*1.03</f>
        <v/>
      </c>
      <c r="Z76" s="301">
        <f>Y76*1.03</f>
        <v/>
      </c>
      <c r="AA76" s="301">
        <f>Z76*1.03</f>
        <v/>
      </c>
      <c r="AB76" s="301">
        <f>AA76*1.03</f>
        <v/>
      </c>
      <c r="AC76" s="301">
        <f>AB76*1.03</f>
        <v/>
      </c>
      <c r="AD76" s="301">
        <f>AC76*1.03</f>
        <v/>
      </c>
      <c r="AE76" s="301">
        <f>AD76*1.03</f>
        <v/>
      </c>
      <c r="AF76" s="301">
        <f>AE76*1.03</f>
        <v/>
      </c>
      <c r="AG76" s="301">
        <f>AF76*1.03</f>
        <v/>
      </c>
      <c r="AH76" s="301">
        <f>AG76*1.03</f>
        <v/>
      </c>
      <c r="AI76" s="301">
        <f>AH76*1.03</f>
        <v/>
      </c>
      <c r="AJ76" s="301">
        <f>AI76*1.03</f>
        <v/>
      </c>
      <c r="AK76" s="301">
        <f>AJ76*1.03</f>
        <v/>
      </c>
      <c r="AL76" s="301">
        <f>AK76*1.03</f>
        <v/>
      </c>
      <c r="AM76" s="301">
        <f>AL76*1.03</f>
        <v/>
      </c>
      <c r="AN76" s="301">
        <f>AM76*1.03</f>
        <v/>
      </c>
      <c r="AO76" s="301">
        <f>AN76*1.03</f>
        <v/>
      </c>
      <c r="AP76" s="301">
        <f>AO76*1.03</f>
        <v/>
      </c>
      <c r="AQ76" s="301">
        <f>AP76*1.03</f>
        <v/>
      </c>
      <c r="AR76" s="301">
        <f>AQ76*1.03</f>
        <v/>
      </c>
      <c r="AS76" s="301">
        <f>AR76*1.03</f>
        <v/>
      </c>
      <c r="AT76" s="301">
        <f>AS76*1.03</f>
        <v/>
      </c>
      <c r="AU76" s="301">
        <f>AT76*1.03</f>
        <v/>
      </c>
      <c r="AV76" s="304">
        <f>AW76*0.95</f>
        <v/>
      </c>
      <c r="AW76" s="304">
        <f>IF(D76="","",SUM(F76:Q76))</f>
        <v/>
      </c>
      <c r="AX76" s="304">
        <f>IF(E76="","",SUM(R76:R76))</f>
        <v/>
      </c>
      <c r="AY76" s="433">
        <f>IF($D76="","",SUM(M76:X76))</f>
        <v/>
      </c>
      <c r="AZ76" s="310">
        <f>IF($D76="","",SUM(P76:X76)/9*12)</f>
        <v/>
      </c>
      <c r="BA76" s="310">
        <f>IF($D76="","",SUM(S76:X76)/6*12)</f>
        <v/>
      </c>
      <c r="BB76" s="310">
        <f>IF($D76="","",SUM(V76:X76)/3*12)</f>
        <v/>
      </c>
      <c r="BC76" s="310">
        <f>IF($D76="","",X76*12)</f>
        <v/>
      </c>
    </row>
    <row r="77" ht="14.25" customHeight="1" s="2885">
      <c r="D77" s="400" t="inlineStr">
        <is>
          <t>General R&amp;M</t>
        </is>
      </c>
      <c r="E77" s="44" t="inlineStr">
        <is>
          <t xml:space="preserve">        Building Exterior  R&amp;M (Contractor)</t>
        </is>
      </c>
      <c r="F77" s="301">
        <f>IF(E77="","",SUMIFS(#REF!,#REF!,'P&amp;Ls (Detailed)_OLD'!$E77))</f>
        <v/>
      </c>
      <c r="G77" s="301">
        <f>IF(F77="","",SUMIFS(#REF!,#REF!,'P&amp;Ls (Detailed)_OLD'!$E77))</f>
        <v/>
      </c>
      <c r="H77" s="301">
        <f>IF(G77="","",SUMIFS(#REF!,#REF!,'P&amp;Ls (Detailed)_OLD'!$E77))</f>
        <v/>
      </c>
      <c r="I77" s="301">
        <f>IF(H77="","",SUMIFS(#REF!,#REF!,'P&amp;Ls (Detailed)_OLD'!$E77))</f>
        <v/>
      </c>
      <c r="J77" s="301">
        <f>IF(I77="","",SUMIFS(#REF!,#REF!,'P&amp;Ls (Detailed)_OLD'!$E77))</f>
        <v/>
      </c>
      <c r="K77" s="301">
        <f>IF(J77="","",SUMIFS(#REF!,#REF!,'P&amp;Ls (Detailed)_OLD'!$E77))</f>
        <v/>
      </c>
      <c r="L77" s="301">
        <f>IF(K77="","",SUMIFS(#REF!,#REF!,'P&amp;Ls (Detailed)_OLD'!$E77))</f>
        <v/>
      </c>
      <c r="M77" s="301">
        <f>IF(L77="","",SUMIFS(#REF!,#REF!,'P&amp;Ls (Detailed)_OLD'!$E77))</f>
        <v/>
      </c>
      <c r="N77" s="301">
        <f>IF(M77="","",SUMIFS(#REF!,#REF!,'P&amp;Ls (Detailed)_OLD'!$E77))</f>
        <v/>
      </c>
      <c r="O77" s="301">
        <f>IF(N77="","",SUMIFS(#REF!,#REF!,'P&amp;Ls (Detailed)_OLD'!$E77))</f>
        <v/>
      </c>
      <c r="P77" s="301">
        <f>IF(O77="","",SUMIFS(#REF!,#REF!,'P&amp;Ls (Detailed)_OLD'!$E77))</f>
        <v/>
      </c>
      <c r="Q77" s="301">
        <f>IF(P77="","",SUMIFS(#REF!,#REF!,'P&amp;Ls (Detailed)_OLD'!$E77))</f>
        <v/>
      </c>
      <c r="R77" s="301">
        <f>IF('P&amp;Ls (Detailed)_OLD'!E77="","",SUMIFS(#REF!,#REF!,'P&amp;Ls (Detailed)_OLD'!$E77))</f>
        <v/>
      </c>
      <c r="S77" s="301">
        <f>IF('P&amp;Ls (Detailed)_OLD'!F77="","",SUMIFS(#REF!,#REF!,'P&amp;Ls (Detailed)_OLD'!$E77))</f>
        <v/>
      </c>
      <c r="T77" s="301">
        <f>IF('P&amp;Ls (Detailed)_OLD'!G77="","",SUMIFS(#REF!,#REF!,'P&amp;Ls (Detailed)_OLD'!$E77))</f>
        <v/>
      </c>
      <c r="U77" s="301">
        <f>IF('P&amp;Ls (Detailed)_OLD'!H77="","",SUMIFS(#REF!,#REF!,'P&amp;Ls (Detailed)_OLD'!$E77))</f>
        <v/>
      </c>
      <c r="V77" s="301">
        <f>IF('P&amp;Ls (Detailed)_OLD'!I77="","",SUMIFS(#REF!,#REF!,'P&amp;Ls (Detailed)_OLD'!$E77))</f>
        <v/>
      </c>
      <c r="W77" s="301">
        <f>IF('P&amp;Ls (Detailed)_OLD'!J77="","",SUMIFS(#REF!,#REF!,'P&amp;Ls (Detailed)_OLD'!$E77))</f>
        <v/>
      </c>
      <c r="X77" s="301">
        <f>IF('P&amp;Ls (Detailed)_OLD'!K77="","",SUMIFS(#REF!,#REF!,'P&amp;Ls (Detailed)_OLD'!$E77))</f>
        <v/>
      </c>
      <c r="Y77" s="301">
        <f>X77*1.03</f>
        <v/>
      </c>
      <c r="Z77" s="301">
        <f>Y77*1.03</f>
        <v/>
      </c>
      <c r="AA77" s="301">
        <f>Z77*1.03</f>
        <v/>
      </c>
      <c r="AB77" s="301">
        <f>AA77*1.03</f>
        <v/>
      </c>
      <c r="AC77" s="301">
        <f>AB77*1.03</f>
        <v/>
      </c>
      <c r="AD77" s="301">
        <f>AC77*1.03</f>
        <v/>
      </c>
      <c r="AE77" s="301">
        <f>AD77*1.03</f>
        <v/>
      </c>
      <c r="AF77" s="301">
        <f>AE77*1.03</f>
        <v/>
      </c>
      <c r="AG77" s="301">
        <f>AF77*1.03</f>
        <v/>
      </c>
      <c r="AH77" s="301">
        <f>AG77*1.03</f>
        <v/>
      </c>
      <c r="AI77" s="301">
        <f>AH77*1.03</f>
        <v/>
      </c>
      <c r="AJ77" s="301">
        <f>AI77*1.03</f>
        <v/>
      </c>
      <c r="AK77" s="301">
        <f>AJ77*1.03</f>
        <v/>
      </c>
      <c r="AL77" s="301">
        <f>AK77*1.03</f>
        <v/>
      </c>
      <c r="AM77" s="301">
        <f>AL77*1.03</f>
        <v/>
      </c>
      <c r="AN77" s="301">
        <f>AM77*1.03</f>
        <v/>
      </c>
      <c r="AO77" s="301">
        <f>AN77*1.03</f>
        <v/>
      </c>
      <c r="AP77" s="301">
        <f>AO77*1.03</f>
        <v/>
      </c>
      <c r="AQ77" s="301">
        <f>AP77*1.03</f>
        <v/>
      </c>
      <c r="AR77" s="301">
        <f>AQ77*1.03</f>
        <v/>
      </c>
      <c r="AS77" s="301">
        <f>AR77*1.03</f>
        <v/>
      </c>
      <c r="AT77" s="301">
        <f>AS77*1.03</f>
        <v/>
      </c>
      <c r="AU77" s="301">
        <f>AT77*1.03</f>
        <v/>
      </c>
      <c r="AV77" s="304">
        <f>AW77*0.95</f>
        <v/>
      </c>
      <c r="AW77" s="304">
        <f>IF(D77="","",SUM(F77:Q77))</f>
        <v/>
      </c>
      <c r="AX77" s="304">
        <f>IF(E77="","",SUM(R77:R77))</f>
        <v/>
      </c>
      <c r="AY77" s="433">
        <f>IF($D77="","",SUM(M77:X77))</f>
        <v/>
      </c>
      <c r="AZ77" s="310">
        <f>IF($D77="","",SUM(P77:X77)/9*12)</f>
        <v/>
      </c>
      <c r="BA77" s="310">
        <f>IF($D77="","",SUM(S77:X77)/6*12)</f>
        <v/>
      </c>
      <c r="BB77" s="310">
        <f>IF($D77="","",SUM(V77:X77)/3*12)</f>
        <v/>
      </c>
      <c r="BC77" s="310">
        <f>IF($D77="","",X77*12)</f>
        <v/>
      </c>
    </row>
    <row r="78" ht="14.25" customHeight="1" s="2885">
      <c r="D78" s="400" t="inlineStr">
        <is>
          <t>General R&amp;M</t>
        </is>
      </c>
      <c r="E78" s="44" t="inlineStr">
        <is>
          <t xml:space="preserve">        Building Exterior  Supplies (In House)</t>
        </is>
      </c>
      <c r="F78" s="301">
        <f>IF(E78="","",SUMIFS(#REF!,#REF!,'P&amp;Ls (Detailed)_OLD'!$E78))</f>
        <v/>
      </c>
      <c r="G78" s="301">
        <f>IF(F78="","",SUMIFS(#REF!,#REF!,'P&amp;Ls (Detailed)_OLD'!$E78))</f>
        <v/>
      </c>
      <c r="H78" s="301">
        <f>IF(G78="","",SUMIFS(#REF!,#REF!,'P&amp;Ls (Detailed)_OLD'!$E78))</f>
        <v/>
      </c>
      <c r="I78" s="301">
        <f>IF(H78="","",SUMIFS(#REF!,#REF!,'P&amp;Ls (Detailed)_OLD'!$E78))</f>
        <v/>
      </c>
      <c r="J78" s="301">
        <f>IF(I78="","",SUMIFS(#REF!,#REF!,'P&amp;Ls (Detailed)_OLD'!$E78))</f>
        <v/>
      </c>
      <c r="K78" s="301">
        <f>IF(J78="","",SUMIFS(#REF!,#REF!,'P&amp;Ls (Detailed)_OLD'!$E78))</f>
        <v/>
      </c>
      <c r="L78" s="301">
        <f>IF(K78="","",SUMIFS(#REF!,#REF!,'P&amp;Ls (Detailed)_OLD'!$E78))</f>
        <v/>
      </c>
      <c r="M78" s="301">
        <f>IF(L78="","",SUMIFS(#REF!,#REF!,'P&amp;Ls (Detailed)_OLD'!$E78))</f>
        <v/>
      </c>
      <c r="N78" s="301">
        <f>IF(M78="","",SUMIFS(#REF!,#REF!,'P&amp;Ls (Detailed)_OLD'!$E78))</f>
        <v/>
      </c>
      <c r="O78" s="301">
        <f>IF(N78="","",SUMIFS(#REF!,#REF!,'P&amp;Ls (Detailed)_OLD'!$E78))</f>
        <v/>
      </c>
      <c r="P78" s="301">
        <f>IF(O78="","",SUMIFS(#REF!,#REF!,'P&amp;Ls (Detailed)_OLD'!$E78))</f>
        <v/>
      </c>
      <c r="Q78" s="301">
        <f>IF(P78="","",SUMIFS(#REF!,#REF!,'P&amp;Ls (Detailed)_OLD'!$E78))</f>
        <v/>
      </c>
      <c r="R78" s="301">
        <f>IF('P&amp;Ls (Detailed)_OLD'!E78="","",SUMIFS(#REF!,#REF!,'P&amp;Ls (Detailed)_OLD'!$E78))</f>
        <v/>
      </c>
      <c r="S78" s="301">
        <f>IF('P&amp;Ls (Detailed)_OLD'!F78="","",SUMIFS(#REF!,#REF!,'P&amp;Ls (Detailed)_OLD'!$E78))</f>
        <v/>
      </c>
      <c r="T78" s="301">
        <f>IF('P&amp;Ls (Detailed)_OLD'!G78="","",SUMIFS(#REF!,#REF!,'P&amp;Ls (Detailed)_OLD'!$E78))</f>
        <v/>
      </c>
      <c r="U78" s="301">
        <f>IF('P&amp;Ls (Detailed)_OLD'!H78="","",SUMIFS(#REF!,#REF!,'P&amp;Ls (Detailed)_OLD'!$E78))</f>
        <v/>
      </c>
      <c r="V78" s="301">
        <f>IF('P&amp;Ls (Detailed)_OLD'!I78="","",SUMIFS(#REF!,#REF!,'P&amp;Ls (Detailed)_OLD'!$E78))</f>
        <v/>
      </c>
      <c r="W78" s="301">
        <f>IF('P&amp;Ls (Detailed)_OLD'!J78="","",SUMIFS(#REF!,#REF!,'P&amp;Ls (Detailed)_OLD'!$E78))</f>
        <v/>
      </c>
      <c r="X78" s="301">
        <f>IF('P&amp;Ls (Detailed)_OLD'!K78="","",SUMIFS(#REF!,#REF!,'P&amp;Ls (Detailed)_OLD'!$E78))</f>
        <v/>
      </c>
      <c r="Y78" s="301">
        <f>X78*1.03</f>
        <v/>
      </c>
      <c r="Z78" s="301">
        <f>Y78*1.03</f>
        <v/>
      </c>
      <c r="AA78" s="301">
        <f>Z78*1.03</f>
        <v/>
      </c>
      <c r="AB78" s="301">
        <f>AA78*1.03</f>
        <v/>
      </c>
      <c r="AC78" s="301">
        <f>AB78*1.03</f>
        <v/>
      </c>
      <c r="AD78" s="301">
        <f>AC78*1.03</f>
        <v/>
      </c>
      <c r="AE78" s="301">
        <f>AD78*1.03</f>
        <v/>
      </c>
      <c r="AF78" s="301">
        <f>AE78*1.03</f>
        <v/>
      </c>
      <c r="AG78" s="301">
        <f>AF78*1.03</f>
        <v/>
      </c>
      <c r="AH78" s="301">
        <f>AG78*1.03</f>
        <v/>
      </c>
      <c r="AI78" s="301">
        <f>AH78*1.03</f>
        <v/>
      </c>
      <c r="AJ78" s="301">
        <f>AI78*1.03</f>
        <v/>
      </c>
      <c r="AK78" s="301">
        <f>AJ78*1.03</f>
        <v/>
      </c>
      <c r="AL78" s="301">
        <f>AK78*1.03</f>
        <v/>
      </c>
      <c r="AM78" s="301">
        <f>AL78*1.03</f>
        <v/>
      </c>
      <c r="AN78" s="301">
        <f>AM78*1.03</f>
        <v/>
      </c>
      <c r="AO78" s="301">
        <f>AN78*1.03</f>
        <v/>
      </c>
      <c r="AP78" s="301">
        <f>AO78*1.03</f>
        <v/>
      </c>
      <c r="AQ78" s="301">
        <f>AP78*1.03</f>
        <v/>
      </c>
      <c r="AR78" s="301">
        <f>AQ78*1.03</f>
        <v/>
      </c>
      <c r="AS78" s="301">
        <f>AR78*1.03</f>
        <v/>
      </c>
      <c r="AT78" s="301">
        <f>AS78*1.03</f>
        <v/>
      </c>
      <c r="AU78" s="301">
        <f>AT78*1.03</f>
        <v/>
      </c>
      <c r="AV78" s="304">
        <f>AW78*0.95</f>
        <v/>
      </c>
      <c r="AW78" s="304">
        <f>IF(D78="","",SUM(F78:Q78))</f>
        <v/>
      </c>
      <c r="AX78" s="304">
        <f>IF(E78="","",SUM(R78:R78))</f>
        <v/>
      </c>
      <c r="AY78" s="433">
        <f>IF($D78="","",SUM(M78:X78))</f>
        <v/>
      </c>
      <c r="AZ78" s="310">
        <f>IF($D78="","",SUM(P78:X78)/9*12)</f>
        <v/>
      </c>
      <c r="BA78" s="310">
        <f>IF($D78="","",SUM(S78:X78)/6*12)</f>
        <v/>
      </c>
      <c r="BB78" s="310">
        <f>IF($D78="","",SUM(V78:X78)/3*12)</f>
        <v/>
      </c>
      <c r="BC78" s="310">
        <f>IF($D78="","",X78*12)</f>
        <v/>
      </c>
    </row>
    <row r="79" ht="14.25" customHeight="1" s="2885">
      <c r="D79" s="400" t="inlineStr">
        <is>
          <t>General R&amp;M</t>
        </is>
      </c>
      <c r="E79" s="44" t="inlineStr">
        <is>
          <t xml:space="preserve">        Carpentry  Supplies (In House)</t>
        </is>
      </c>
      <c r="F79" s="301">
        <f>IF(E79="","",SUMIFS(#REF!,#REF!,'P&amp;Ls (Detailed)_OLD'!$E79))</f>
        <v/>
      </c>
      <c r="G79" s="301">
        <f>IF(F79="","",SUMIFS(#REF!,#REF!,'P&amp;Ls (Detailed)_OLD'!$E79))</f>
        <v/>
      </c>
      <c r="H79" s="301">
        <f>IF(G79="","",SUMIFS(#REF!,#REF!,'P&amp;Ls (Detailed)_OLD'!$E79))</f>
        <v/>
      </c>
      <c r="I79" s="301">
        <f>IF(H79="","",SUMIFS(#REF!,#REF!,'P&amp;Ls (Detailed)_OLD'!$E79))</f>
        <v/>
      </c>
      <c r="J79" s="301">
        <f>IF(I79="","",SUMIFS(#REF!,#REF!,'P&amp;Ls (Detailed)_OLD'!$E79))</f>
        <v/>
      </c>
      <c r="K79" s="301">
        <f>IF(J79="","",SUMIFS(#REF!,#REF!,'P&amp;Ls (Detailed)_OLD'!$E79))</f>
        <v/>
      </c>
      <c r="L79" s="301">
        <f>IF(K79="","",SUMIFS(#REF!,#REF!,'P&amp;Ls (Detailed)_OLD'!$E79))</f>
        <v/>
      </c>
      <c r="M79" s="301">
        <f>IF(L79="","",SUMIFS(#REF!,#REF!,'P&amp;Ls (Detailed)_OLD'!$E79))</f>
        <v/>
      </c>
      <c r="N79" s="301">
        <f>IF(M79="","",SUMIFS(#REF!,#REF!,'P&amp;Ls (Detailed)_OLD'!$E79))</f>
        <v/>
      </c>
      <c r="O79" s="301">
        <f>IF(N79="","",SUMIFS(#REF!,#REF!,'P&amp;Ls (Detailed)_OLD'!$E79))</f>
        <v/>
      </c>
      <c r="P79" s="301">
        <f>IF(O79="","",SUMIFS(#REF!,#REF!,'P&amp;Ls (Detailed)_OLD'!$E79))</f>
        <v/>
      </c>
      <c r="Q79" s="301">
        <f>IF(P79="","",SUMIFS(#REF!,#REF!,'P&amp;Ls (Detailed)_OLD'!$E79))</f>
        <v/>
      </c>
      <c r="R79" s="301">
        <f>IF('P&amp;Ls (Detailed)_OLD'!E79="","",SUMIFS(#REF!,#REF!,'P&amp;Ls (Detailed)_OLD'!$E79))</f>
        <v/>
      </c>
      <c r="S79" s="301">
        <f>IF('P&amp;Ls (Detailed)_OLD'!F79="","",SUMIFS(#REF!,#REF!,'P&amp;Ls (Detailed)_OLD'!$E79))</f>
        <v/>
      </c>
      <c r="T79" s="301">
        <f>IF('P&amp;Ls (Detailed)_OLD'!G79="","",SUMIFS(#REF!,#REF!,'P&amp;Ls (Detailed)_OLD'!$E79))</f>
        <v/>
      </c>
      <c r="U79" s="301">
        <f>IF('P&amp;Ls (Detailed)_OLD'!H79="","",SUMIFS(#REF!,#REF!,'P&amp;Ls (Detailed)_OLD'!$E79))</f>
        <v/>
      </c>
      <c r="V79" s="301">
        <f>IF('P&amp;Ls (Detailed)_OLD'!I79="","",SUMIFS(#REF!,#REF!,'P&amp;Ls (Detailed)_OLD'!$E79))</f>
        <v/>
      </c>
      <c r="W79" s="301">
        <f>IF('P&amp;Ls (Detailed)_OLD'!J79="","",SUMIFS(#REF!,#REF!,'P&amp;Ls (Detailed)_OLD'!$E79))</f>
        <v/>
      </c>
      <c r="X79" s="301">
        <f>IF('P&amp;Ls (Detailed)_OLD'!K79="","",SUMIFS(#REF!,#REF!,'P&amp;Ls (Detailed)_OLD'!$E79))</f>
        <v/>
      </c>
      <c r="Y79" s="301">
        <f>X79*1.03</f>
        <v/>
      </c>
      <c r="Z79" s="301">
        <f>Y79*1.03</f>
        <v/>
      </c>
      <c r="AA79" s="301">
        <f>Z79*1.03</f>
        <v/>
      </c>
      <c r="AB79" s="301">
        <f>AA79*1.03</f>
        <v/>
      </c>
      <c r="AC79" s="301">
        <f>AB79*1.03</f>
        <v/>
      </c>
      <c r="AD79" s="301">
        <f>AC79*1.03</f>
        <v/>
      </c>
      <c r="AE79" s="301">
        <f>AD79*1.03</f>
        <v/>
      </c>
      <c r="AF79" s="301">
        <f>AE79*1.03</f>
        <v/>
      </c>
      <c r="AG79" s="301">
        <f>AF79*1.03</f>
        <v/>
      </c>
      <c r="AH79" s="301">
        <f>AG79*1.03</f>
        <v/>
      </c>
      <c r="AI79" s="301">
        <f>AH79*1.03</f>
        <v/>
      </c>
      <c r="AJ79" s="301">
        <f>AI79*1.03</f>
        <v/>
      </c>
      <c r="AK79" s="301">
        <f>AJ79*1.03</f>
        <v/>
      </c>
      <c r="AL79" s="301">
        <f>AK79*1.03</f>
        <v/>
      </c>
      <c r="AM79" s="301">
        <f>AL79*1.03</f>
        <v/>
      </c>
      <c r="AN79" s="301">
        <f>AM79*1.03</f>
        <v/>
      </c>
      <c r="AO79" s="301">
        <f>AN79*1.03</f>
        <v/>
      </c>
      <c r="AP79" s="301">
        <f>AO79*1.03</f>
        <v/>
      </c>
      <c r="AQ79" s="301">
        <f>AP79*1.03</f>
        <v/>
      </c>
      <c r="AR79" s="301">
        <f>AQ79*1.03</f>
        <v/>
      </c>
      <c r="AS79" s="301">
        <f>AR79*1.03</f>
        <v/>
      </c>
      <c r="AT79" s="301">
        <f>AS79*1.03</f>
        <v/>
      </c>
      <c r="AU79" s="301">
        <f>AT79*1.03</f>
        <v/>
      </c>
      <c r="AV79" s="304">
        <f>AW79*0.95</f>
        <v/>
      </c>
      <c r="AW79" s="304">
        <f>IF(D79="","",SUM(F79:Q79))</f>
        <v/>
      </c>
      <c r="AX79" s="304">
        <f>IF(E79="","",SUM(R79:R79))</f>
        <v/>
      </c>
      <c r="AY79" s="433">
        <f>IF($D79="","",SUM(M79:X79))</f>
        <v/>
      </c>
      <c r="AZ79" s="310">
        <f>IF($D79="","",SUM(P79:X79)/9*12)</f>
        <v/>
      </c>
      <c r="BA79" s="310">
        <f>IF($D79="","",SUM(S79:X79)/6*12)</f>
        <v/>
      </c>
      <c r="BB79" s="310">
        <f>IF($D79="","",SUM(V79:X79)/3*12)</f>
        <v/>
      </c>
      <c r="BC79" s="310">
        <f>IF($D79="","",X79*12)</f>
        <v/>
      </c>
    </row>
    <row r="80" ht="14.25" customHeight="1" s="2885">
      <c r="D80" s="400" t="inlineStr">
        <is>
          <t>General R&amp;M</t>
        </is>
      </c>
      <c r="E80" s="44" t="inlineStr">
        <is>
          <t xml:space="preserve">        Cleaning  Carpet R&amp;M (Contractor)</t>
        </is>
      </c>
      <c r="F80" s="301">
        <f>IF(E80="","",SUMIFS(#REF!,#REF!,'P&amp;Ls (Detailed)_OLD'!$E80))</f>
        <v/>
      </c>
      <c r="G80" s="301">
        <f>IF(F80="","",SUMIFS(#REF!,#REF!,'P&amp;Ls (Detailed)_OLD'!$E80))</f>
        <v/>
      </c>
      <c r="H80" s="301">
        <f>IF(G80="","",SUMIFS(#REF!,#REF!,'P&amp;Ls (Detailed)_OLD'!$E80))</f>
        <v/>
      </c>
      <c r="I80" s="301">
        <f>IF(H80="","",SUMIFS(#REF!,#REF!,'P&amp;Ls (Detailed)_OLD'!$E80))</f>
        <v/>
      </c>
      <c r="J80" s="301">
        <f>IF(I80="","",SUMIFS(#REF!,#REF!,'P&amp;Ls (Detailed)_OLD'!$E80))</f>
        <v/>
      </c>
      <c r="K80" s="301">
        <f>IF(J80="","",SUMIFS(#REF!,#REF!,'P&amp;Ls (Detailed)_OLD'!$E80))</f>
        <v/>
      </c>
      <c r="L80" s="301">
        <f>IF(K80="","",SUMIFS(#REF!,#REF!,'P&amp;Ls (Detailed)_OLD'!$E80))</f>
        <v/>
      </c>
      <c r="M80" s="301">
        <f>IF(L80="","",SUMIFS(#REF!,#REF!,'P&amp;Ls (Detailed)_OLD'!$E80))</f>
        <v/>
      </c>
      <c r="N80" s="301">
        <f>IF(M80="","",SUMIFS(#REF!,#REF!,'P&amp;Ls (Detailed)_OLD'!$E80))</f>
        <v/>
      </c>
      <c r="O80" s="301">
        <f>IF(N80="","",SUMIFS(#REF!,#REF!,'P&amp;Ls (Detailed)_OLD'!$E80))</f>
        <v/>
      </c>
      <c r="P80" s="301">
        <f>IF(O80="","",SUMIFS(#REF!,#REF!,'P&amp;Ls (Detailed)_OLD'!$E80))</f>
        <v/>
      </c>
      <c r="Q80" s="301">
        <f>IF(P80="","",SUMIFS(#REF!,#REF!,'P&amp;Ls (Detailed)_OLD'!$E80))</f>
        <v/>
      </c>
      <c r="R80" s="301">
        <f>IF('P&amp;Ls (Detailed)_OLD'!E80="","",SUMIFS(#REF!,#REF!,'P&amp;Ls (Detailed)_OLD'!$E80))</f>
        <v/>
      </c>
      <c r="S80" s="301">
        <f>IF('P&amp;Ls (Detailed)_OLD'!F80="","",SUMIFS(#REF!,#REF!,'P&amp;Ls (Detailed)_OLD'!$E80))</f>
        <v/>
      </c>
      <c r="T80" s="301">
        <f>IF('P&amp;Ls (Detailed)_OLD'!G80="","",SUMIFS(#REF!,#REF!,'P&amp;Ls (Detailed)_OLD'!$E80))</f>
        <v/>
      </c>
      <c r="U80" s="301">
        <f>IF('P&amp;Ls (Detailed)_OLD'!H80="","",SUMIFS(#REF!,#REF!,'P&amp;Ls (Detailed)_OLD'!$E80))</f>
        <v/>
      </c>
      <c r="V80" s="301">
        <f>IF('P&amp;Ls (Detailed)_OLD'!I80="","",SUMIFS(#REF!,#REF!,'P&amp;Ls (Detailed)_OLD'!$E80))</f>
        <v/>
      </c>
      <c r="W80" s="301">
        <f>IF('P&amp;Ls (Detailed)_OLD'!J80="","",SUMIFS(#REF!,#REF!,'P&amp;Ls (Detailed)_OLD'!$E80))</f>
        <v/>
      </c>
      <c r="X80" s="301">
        <f>IF('P&amp;Ls (Detailed)_OLD'!K80="","",SUMIFS(#REF!,#REF!,'P&amp;Ls (Detailed)_OLD'!$E80))</f>
        <v/>
      </c>
      <c r="Y80" s="301">
        <f>X80*1.03</f>
        <v/>
      </c>
      <c r="Z80" s="301">
        <f>Y80*1.03</f>
        <v/>
      </c>
      <c r="AA80" s="301">
        <f>Z80*1.03</f>
        <v/>
      </c>
      <c r="AB80" s="301">
        <f>AA80*1.03</f>
        <v/>
      </c>
      <c r="AC80" s="301">
        <f>AB80*1.03</f>
        <v/>
      </c>
      <c r="AD80" s="301">
        <f>AC80*1.03</f>
        <v/>
      </c>
      <c r="AE80" s="301">
        <f>AD80*1.03</f>
        <v/>
      </c>
      <c r="AF80" s="301">
        <f>AE80*1.03</f>
        <v/>
      </c>
      <c r="AG80" s="301">
        <f>AF80*1.03</f>
        <v/>
      </c>
      <c r="AH80" s="301">
        <f>AG80*1.03</f>
        <v/>
      </c>
      <c r="AI80" s="301">
        <f>AH80*1.03</f>
        <v/>
      </c>
      <c r="AJ80" s="301">
        <f>AI80*1.03</f>
        <v/>
      </c>
      <c r="AK80" s="301">
        <f>AJ80*1.03</f>
        <v/>
      </c>
      <c r="AL80" s="301">
        <f>AK80*1.03</f>
        <v/>
      </c>
      <c r="AM80" s="301">
        <f>AL80*1.03</f>
        <v/>
      </c>
      <c r="AN80" s="301">
        <f>AM80*1.03</f>
        <v/>
      </c>
      <c r="AO80" s="301">
        <f>AN80*1.03</f>
        <v/>
      </c>
      <c r="AP80" s="301">
        <f>AO80*1.03</f>
        <v/>
      </c>
      <c r="AQ80" s="301">
        <f>AP80*1.03</f>
        <v/>
      </c>
      <c r="AR80" s="301">
        <f>AQ80*1.03</f>
        <v/>
      </c>
      <c r="AS80" s="301">
        <f>AR80*1.03</f>
        <v/>
      </c>
      <c r="AT80" s="301">
        <f>AS80*1.03</f>
        <v/>
      </c>
      <c r="AU80" s="301">
        <f>AT80*1.03</f>
        <v/>
      </c>
      <c r="AV80" s="304">
        <f>AW80*0.95</f>
        <v/>
      </c>
      <c r="AW80" s="304">
        <f>IF(D80="","",SUM(F80:Q80))</f>
        <v/>
      </c>
      <c r="AX80" s="304">
        <f>IF(E80="","",SUM(R80:R80))</f>
        <v/>
      </c>
      <c r="AY80" s="433">
        <f>IF($D80="","",SUM(M80:X80))</f>
        <v/>
      </c>
      <c r="AZ80" s="310">
        <f>IF($D80="","",SUM(P80:X80)/9*12)</f>
        <v/>
      </c>
      <c r="BA80" s="310">
        <f>IF($D80="","",SUM(S80:X80)/6*12)</f>
        <v/>
      </c>
      <c r="BB80" s="310">
        <f>IF($D80="","",SUM(V80:X80)/3*12)</f>
        <v/>
      </c>
      <c r="BC80" s="310">
        <f>IF($D80="","",X80*12)</f>
        <v/>
      </c>
    </row>
    <row r="81" ht="14.25" customHeight="1" s="2885">
      <c r="D81" s="400" t="inlineStr">
        <is>
          <t>General R&amp;M</t>
        </is>
      </c>
      <c r="E81" s="44" t="inlineStr">
        <is>
          <t xml:space="preserve">        Cleaning  Environmental Supplies (In House)</t>
        </is>
      </c>
      <c r="F81" s="301">
        <f>IF(E81="","",SUMIFS(#REF!,#REF!,'P&amp;Ls (Detailed)_OLD'!$E81))</f>
        <v/>
      </c>
      <c r="G81" s="301">
        <f>IF(F81="","",SUMIFS(#REF!,#REF!,'P&amp;Ls (Detailed)_OLD'!$E81))</f>
        <v/>
      </c>
      <c r="H81" s="301">
        <f>IF(G81="","",SUMIFS(#REF!,#REF!,'P&amp;Ls (Detailed)_OLD'!$E81))</f>
        <v/>
      </c>
      <c r="I81" s="301">
        <f>IF(H81="","",SUMIFS(#REF!,#REF!,'P&amp;Ls (Detailed)_OLD'!$E81))</f>
        <v/>
      </c>
      <c r="J81" s="301">
        <f>IF(I81="","",SUMIFS(#REF!,#REF!,'P&amp;Ls (Detailed)_OLD'!$E81))</f>
        <v/>
      </c>
      <c r="K81" s="301">
        <f>IF(J81="","",SUMIFS(#REF!,#REF!,'P&amp;Ls (Detailed)_OLD'!$E81))</f>
        <v/>
      </c>
      <c r="L81" s="301">
        <f>IF(K81="","",SUMIFS(#REF!,#REF!,'P&amp;Ls (Detailed)_OLD'!$E81))</f>
        <v/>
      </c>
      <c r="M81" s="301">
        <f>IF(L81="","",SUMIFS(#REF!,#REF!,'P&amp;Ls (Detailed)_OLD'!$E81))</f>
        <v/>
      </c>
      <c r="N81" s="301">
        <f>IF(M81="","",SUMIFS(#REF!,#REF!,'P&amp;Ls (Detailed)_OLD'!$E81))</f>
        <v/>
      </c>
      <c r="O81" s="301">
        <f>IF(N81="","",SUMIFS(#REF!,#REF!,'P&amp;Ls (Detailed)_OLD'!$E81))</f>
        <v/>
      </c>
      <c r="P81" s="301">
        <f>IF(O81="","",SUMIFS(#REF!,#REF!,'P&amp;Ls (Detailed)_OLD'!$E81))</f>
        <v/>
      </c>
      <c r="Q81" s="301">
        <f>IF(P81="","",SUMIFS(#REF!,#REF!,'P&amp;Ls (Detailed)_OLD'!$E81))</f>
        <v/>
      </c>
      <c r="R81" s="301">
        <f>IF('P&amp;Ls (Detailed)_OLD'!E81="","",SUMIFS(#REF!,#REF!,'P&amp;Ls (Detailed)_OLD'!$E81))</f>
        <v/>
      </c>
      <c r="S81" s="301">
        <f>IF('P&amp;Ls (Detailed)_OLD'!F81="","",SUMIFS(#REF!,#REF!,'P&amp;Ls (Detailed)_OLD'!$E81))</f>
        <v/>
      </c>
      <c r="T81" s="301">
        <f>IF('P&amp;Ls (Detailed)_OLD'!G81="","",SUMIFS(#REF!,#REF!,'P&amp;Ls (Detailed)_OLD'!$E81))</f>
        <v/>
      </c>
      <c r="U81" s="301">
        <f>IF('P&amp;Ls (Detailed)_OLD'!H81="","",SUMIFS(#REF!,#REF!,'P&amp;Ls (Detailed)_OLD'!$E81))</f>
        <v/>
      </c>
      <c r="V81" s="301">
        <f>IF('P&amp;Ls (Detailed)_OLD'!I81="","",SUMIFS(#REF!,#REF!,'P&amp;Ls (Detailed)_OLD'!$E81))</f>
        <v/>
      </c>
      <c r="W81" s="301">
        <f>IF('P&amp;Ls (Detailed)_OLD'!J81="","",SUMIFS(#REF!,#REF!,'P&amp;Ls (Detailed)_OLD'!$E81))</f>
        <v/>
      </c>
      <c r="X81" s="301">
        <f>IF('P&amp;Ls (Detailed)_OLD'!K81="","",SUMIFS(#REF!,#REF!,'P&amp;Ls (Detailed)_OLD'!$E81))</f>
        <v/>
      </c>
      <c r="Y81" s="301">
        <f>X81*1.03</f>
        <v/>
      </c>
      <c r="Z81" s="301">
        <f>Y81*1.03</f>
        <v/>
      </c>
      <c r="AA81" s="301">
        <f>Z81*1.03</f>
        <v/>
      </c>
      <c r="AB81" s="301">
        <f>AA81*1.03</f>
        <v/>
      </c>
      <c r="AC81" s="301">
        <f>AB81*1.03</f>
        <v/>
      </c>
      <c r="AD81" s="301">
        <f>AC81*1.03</f>
        <v/>
      </c>
      <c r="AE81" s="301">
        <f>AD81*1.03</f>
        <v/>
      </c>
      <c r="AF81" s="301">
        <f>AE81*1.03</f>
        <v/>
      </c>
      <c r="AG81" s="301">
        <f>AF81*1.03</f>
        <v/>
      </c>
      <c r="AH81" s="301">
        <f>AG81*1.03</f>
        <v/>
      </c>
      <c r="AI81" s="301">
        <f>AH81*1.03</f>
        <v/>
      </c>
      <c r="AJ81" s="301">
        <f>AI81*1.03</f>
        <v/>
      </c>
      <c r="AK81" s="301">
        <f>AJ81*1.03</f>
        <v/>
      </c>
      <c r="AL81" s="301">
        <f>AK81*1.03</f>
        <v/>
      </c>
      <c r="AM81" s="301">
        <f>AL81*1.03</f>
        <v/>
      </c>
      <c r="AN81" s="301">
        <f>AM81*1.03</f>
        <v/>
      </c>
      <c r="AO81" s="301">
        <f>AN81*1.03</f>
        <v/>
      </c>
      <c r="AP81" s="301">
        <f>AO81*1.03</f>
        <v/>
      </c>
      <c r="AQ81" s="301">
        <f>AP81*1.03</f>
        <v/>
      </c>
      <c r="AR81" s="301">
        <f>AQ81*1.03</f>
        <v/>
      </c>
      <c r="AS81" s="301">
        <f>AR81*1.03</f>
        <v/>
      </c>
      <c r="AT81" s="301">
        <f>AS81*1.03</f>
        <v/>
      </c>
      <c r="AU81" s="301">
        <f>AT81*1.03</f>
        <v/>
      </c>
      <c r="AV81" s="304">
        <f>AW81*0.95</f>
        <v/>
      </c>
      <c r="AW81" s="304">
        <f>IF(D81="","",SUM(F81:Q81))</f>
        <v/>
      </c>
      <c r="AX81" s="304">
        <f>IF(E81="","",SUM(R81:R81))</f>
        <v/>
      </c>
      <c r="AY81" s="433">
        <f>IF($D81="","",SUM(M81:X81))</f>
        <v/>
      </c>
      <c r="AZ81" s="310">
        <f>IF($D81="","",SUM(P81:X81)/9*12)</f>
        <v/>
      </c>
      <c r="BA81" s="310">
        <f>IF($D81="","",SUM(S81:X81)/6*12)</f>
        <v/>
      </c>
      <c r="BB81" s="310">
        <f>IF($D81="","",SUM(V81:X81)/3*12)</f>
        <v/>
      </c>
      <c r="BC81" s="310">
        <f>IF($D81="","",X81*12)</f>
        <v/>
      </c>
    </row>
    <row r="82" ht="14.25" customHeight="1" s="2885">
      <c r="D82" s="400" t="inlineStr">
        <is>
          <t>Contract Services</t>
        </is>
      </c>
      <c r="E82" s="44" t="inlineStr">
        <is>
          <t xml:space="preserve">        Cleaning  Janitorial Building (Contractor)</t>
        </is>
      </c>
      <c r="F82" s="301">
        <f>IF(E82="","",SUMIFS(#REF!,#REF!,'P&amp;Ls (Detailed)_OLD'!$E82))</f>
        <v/>
      </c>
      <c r="G82" s="301">
        <f>IF(F82="","",SUMIFS(#REF!,#REF!,'P&amp;Ls (Detailed)_OLD'!$E82))</f>
        <v/>
      </c>
      <c r="H82" s="301">
        <f>IF(G82="","",SUMIFS(#REF!,#REF!,'P&amp;Ls (Detailed)_OLD'!$E82))</f>
        <v/>
      </c>
      <c r="I82" s="301">
        <f>IF(H82="","",SUMIFS(#REF!,#REF!,'P&amp;Ls (Detailed)_OLD'!$E82))</f>
        <v/>
      </c>
      <c r="J82" s="301">
        <f>IF(I82="","",SUMIFS(#REF!,#REF!,'P&amp;Ls (Detailed)_OLD'!$E82))</f>
        <v/>
      </c>
      <c r="K82" s="301">
        <f>IF(J82="","",SUMIFS(#REF!,#REF!,'P&amp;Ls (Detailed)_OLD'!$E82))</f>
        <v/>
      </c>
      <c r="L82" s="301">
        <f>IF(K82="","",SUMIFS(#REF!,#REF!,'P&amp;Ls (Detailed)_OLD'!$E82))</f>
        <v/>
      </c>
      <c r="M82" s="301">
        <f>IF(L82="","",SUMIFS(#REF!,#REF!,'P&amp;Ls (Detailed)_OLD'!$E82))</f>
        <v/>
      </c>
      <c r="N82" s="301">
        <f>IF(M82="","",SUMIFS(#REF!,#REF!,'P&amp;Ls (Detailed)_OLD'!$E82))</f>
        <v/>
      </c>
      <c r="O82" s="301">
        <f>IF(N82="","",SUMIFS(#REF!,#REF!,'P&amp;Ls (Detailed)_OLD'!$E82))</f>
        <v/>
      </c>
      <c r="P82" s="301">
        <f>IF(O82="","",SUMIFS(#REF!,#REF!,'P&amp;Ls (Detailed)_OLD'!$E82))</f>
        <v/>
      </c>
      <c r="Q82" s="301">
        <f>IF(P82="","",SUMIFS(#REF!,#REF!,'P&amp;Ls (Detailed)_OLD'!$E82))</f>
        <v/>
      </c>
      <c r="R82" s="301">
        <f>IF('P&amp;Ls (Detailed)_OLD'!E82="","",SUMIFS(#REF!,#REF!,'P&amp;Ls (Detailed)_OLD'!$E82))</f>
        <v/>
      </c>
      <c r="S82" s="301">
        <f>IF('P&amp;Ls (Detailed)_OLD'!F82="","",SUMIFS(#REF!,#REF!,'P&amp;Ls (Detailed)_OLD'!$E82))</f>
        <v/>
      </c>
      <c r="T82" s="301">
        <f>IF('P&amp;Ls (Detailed)_OLD'!G82="","",SUMIFS(#REF!,#REF!,'P&amp;Ls (Detailed)_OLD'!$E82))</f>
        <v/>
      </c>
      <c r="U82" s="301">
        <f>IF('P&amp;Ls (Detailed)_OLD'!H82="","",SUMIFS(#REF!,#REF!,'P&amp;Ls (Detailed)_OLD'!$E82))</f>
        <v/>
      </c>
      <c r="V82" s="301">
        <f>IF('P&amp;Ls (Detailed)_OLD'!I82="","",SUMIFS(#REF!,#REF!,'P&amp;Ls (Detailed)_OLD'!$E82))</f>
        <v/>
      </c>
      <c r="W82" s="301">
        <f>IF('P&amp;Ls (Detailed)_OLD'!J82="","",SUMIFS(#REF!,#REF!,'P&amp;Ls (Detailed)_OLD'!$E82))</f>
        <v/>
      </c>
      <c r="X82" s="301">
        <f>IF('P&amp;Ls (Detailed)_OLD'!K82="","",SUMIFS(#REF!,#REF!,'P&amp;Ls (Detailed)_OLD'!$E82))</f>
        <v/>
      </c>
      <c r="Y82" s="301">
        <f>X82*1.03</f>
        <v/>
      </c>
      <c r="Z82" s="301">
        <f>Y82*1.03</f>
        <v/>
      </c>
      <c r="AA82" s="301">
        <f>Z82*1.03</f>
        <v/>
      </c>
      <c r="AB82" s="301">
        <f>AA82*1.03</f>
        <v/>
      </c>
      <c r="AC82" s="301">
        <f>AB82*1.03</f>
        <v/>
      </c>
      <c r="AD82" s="301">
        <f>AC82*1.03</f>
        <v/>
      </c>
      <c r="AE82" s="301">
        <f>AD82*1.03</f>
        <v/>
      </c>
      <c r="AF82" s="301">
        <f>AE82*1.03</f>
        <v/>
      </c>
      <c r="AG82" s="301">
        <f>AF82*1.03</f>
        <v/>
      </c>
      <c r="AH82" s="301">
        <f>AG82*1.03</f>
        <v/>
      </c>
      <c r="AI82" s="301">
        <f>AH82*1.03</f>
        <v/>
      </c>
      <c r="AJ82" s="301">
        <f>AI82*1.03</f>
        <v/>
      </c>
      <c r="AK82" s="301">
        <f>AJ82*1.03</f>
        <v/>
      </c>
      <c r="AL82" s="301">
        <f>AK82*1.03</f>
        <v/>
      </c>
      <c r="AM82" s="301">
        <f>AL82*1.03</f>
        <v/>
      </c>
      <c r="AN82" s="301">
        <f>AM82*1.03</f>
        <v/>
      </c>
      <c r="AO82" s="301">
        <f>AN82*1.03</f>
        <v/>
      </c>
      <c r="AP82" s="301">
        <f>AO82*1.03</f>
        <v/>
      </c>
      <c r="AQ82" s="301">
        <f>AP82*1.03</f>
        <v/>
      </c>
      <c r="AR82" s="301">
        <f>AQ82*1.03</f>
        <v/>
      </c>
      <c r="AS82" s="301">
        <f>AR82*1.03</f>
        <v/>
      </c>
      <c r="AT82" s="301">
        <f>AS82*1.03</f>
        <v/>
      </c>
      <c r="AU82" s="301">
        <f>AT82*1.03</f>
        <v/>
      </c>
      <c r="AV82" s="304">
        <f>AW82*0.95</f>
        <v/>
      </c>
      <c r="AW82" s="304">
        <f>IF(D82="","",SUM(F82:Q82))</f>
        <v/>
      </c>
      <c r="AX82" s="304">
        <f>IF(E82="","",SUM(R82:R82))</f>
        <v/>
      </c>
      <c r="AY82" s="433">
        <f>IF($D82="","",SUM(M82:X82))</f>
        <v/>
      </c>
      <c r="AZ82" s="310">
        <f>IF($D82="","",SUM(P82:X82)/9*12)</f>
        <v/>
      </c>
      <c r="BA82" s="310">
        <f>IF($D82="","",SUM(S82:X82)/6*12)</f>
        <v/>
      </c>
      <c r="BB82" s="310">
        <f>IF($D82="","",SUM(V82:X82)/3*12)</f>
        <v/>
      </c>
      <c r="BC82" s="310">
        <f>IF($D82="","",X82*12)</f>
        <v/>
      </c>
    </row>
    <row r="83" ht="14.25" customHeight="1" s="2885">
      <c r="D83" s="400" t="inlineStr">
        <is>
          <t>General R&amp;M</t>
        </is>
      </c>
      <c r="E83" s="44" t="inlineStr">
        <is>
          <t xml:space="preserve">        Cleaning  Supplies (In House)</t>
        </is>
      </c>
      <c r="F83" s="301">
        <f>IF(E83="","",SUMIFS(#REF!,#REF!,'P&amp;Ls (Detailed)_OLD'!$E83))</f>
        <v/>
      </c>
      <c r="G83" s="301">
        <f>IF(F83="","",SUMIFS(#REF!,#REF!,'P&amp;Ls (Detailed)_OLD'!$E83))</f>
        <v/>
      </c>
      <c r="H83" s="301">
        <f>IF(G83="","",SUMIFS(#REF!,#REF!,'P&amp;Ls (Detailed)_OLD'!$E83))</f>
        <v/>
      </c>
      <c r="I83" s="301">
        <f>IF(H83="","",SUMIFS(#REF!,#REF!,'P&amp;Ls (Detailed)_OLD'!$E83))</f>
        <v/>
      </c>
      <c r="J83" s="301">
        <f>IF(I83="","",SUMIFS(#REF!,#REF!,'P&amp;Ls (Detailed)_OLD'!$E83))</f>
        <v/>
      </c>
      <c r="K83" s="301">
        <f>IF(J83="","",SUMIFS(#REF!,#REF!,'P&amp;Ls (Detailed)_OLD'!$E83))</f>
        <v/>
      </c>
      <c r="L83" s="301">
        <f>IF(K83="","",SUMIFS(#REF!,#REF!,'P&amp;Ls (Detailed)_OLD'!$E83))</f>
        <v/>
      </c>
      <c r="M83" s="301">
        <f>IF(L83="","",SUMIFS(#REF!,#REF!,'P&amp;Ls (Detailed)_OLD'!$E83))</f>
        <v/>
      </c>
      <c r="N83" s="301">
        <f>IF(M83="","",SUMIFS(#REF!,#REF!,'P&amp;Ls (Detailed)_OLD'!$E83))</f>
        <v/>
      </c>
      <c r="O83" s="301">
        <f>IF(N83="","",SUMIFS(#REF!,#REF!,'P&amp;Ls (Detailed)_OLD'!$E83))</f>
        <v/>
      </c>
      <c r="P83" s="301">
        <f>IF(O83="","",SUMIFS(#REF!,#REF!,'P&amp;Ls (Detailed)_OLD'!$E83))</f>
        <v/>
      </c>
      <c r="Q83" s="301">
        <f>IF(P83="","",SUMIFS(#REF!,#REF!,'P&amp;Ls (Detailed)_OLD'!$E83))</f>
        <v/>
      </c>
      <c r="R83" s="301">
        <f>IF('P&amp;Ls (Detailed)_OLD'!E83="","",SUMIFS(#REF!,#REF!,'P&amp;Ls (Detailed)_OLD'!$E83))</f>
        <v/>
      </c>
      <c r="S83" s="301">
        <f>IF('P&amp;Ls (Detailed)_OLD'!F83="","",SUMIFS(#REF!,#REF!,'P&amp;Ls (Detailed)_OLD'!$E83))</f>
        <v/>
      </c>
      <c r="T83" s="301">
        <f>IF('P&amp;Ls (Detailed)_OLD'!G83="","",SUMIFS(#REF!,#REF!,'P&amp;Ls (Detailed)_OLD'!$E83))</f>
        <v/>
      </c>
      <c r="U83" s="301">
        <f>IF('P&amp;Ls (Detailed)_OLD'!H83="","",SUMIFS(#REF!,#REF!,'P&amp;Ls (Detailed)_OLD'!$E83))</f>
        <v/>
      </c>
      <c r="V83" s="301">
        <f>IF('P&amp;Ls (Detailed)_OLD'!I83="","",SUMIFS(#REF!,#REF!,'P&amp;Ls (Detailed)_OLD'!$E83))</f>
        <v/>
      </c>
      <c r="W83" s="301">
        <f>IF('P&amp;Ls (Detailed)_OLD'!J83="","",SUMIFS(#REF!,#REF!,'P&amp;Ls (Detailed)_OLD'!$E83))</f>
        <v/>
      </c>
      <c r="X83" s="301">
        <f>IF('P&amp;Ls (Detailed)_OLD'!K83="","",SUMIFS(#REF!,#REF!,'P&amp;Ls (Detailed)_OLD'!$E83))</f>
        <v/>
      </c>
      <c r="Y83" s="301">
        <f>X83*1.03</f>
        <v/>
      </c>
      <c r="Z83" s="301">
        <f>Y83*1.03</f>
        <v/>
      </c>
      <c r="AA83" s="301">
        <f>Z83*1.03</f>
        <v/>
      </c>
      <c r="AB83" s="301">
        <f>AA83*1.03</f>
        <v/>
      </c>
      <c r="AC83" s="301">
        <f>AB83*1.03</f>
        <v/>
      </c>
      <c r="AD83" s="301">
        <f>AC83*1.03</f>
        <v/>
      </c>
      <c r="AE83" s="301">
        <f>AD83*1.03</f>
        <v/>
      </c>
      <c r="AF83" s="301">
        <f>AE83*1.03</f>
        <v/>
      </c>
      <c r="AG83" s="301">
        <f>AF83*1.03</f>
        <v/>
      </c>
      <c r="AH83" s="301">
        <f>AG83*1.03</f>
        <v/>
      </c>
      <c r="AI83" s="301">
        <f>AH83*1.03</f>
        <v/>
      </c>
      <c r="AJ83" s="301">
        <f>AI83*1.03</f>
        <v/>
      </c>
      <c r="AK83" s="301">
        <f>AJ83*1.03</f>
        <v/>
      </c>
      <c r="AL83" s="301">
        <f>AK83*1.03</f>
        <v/>
      </c>
      <c r="AM83" s="301">
        <f>AL83*1.03</f>
        <v/>
      </c>
      <c r="AN83" s="301">
        <f>AM83*1.03</f>
        <v/>
      </c>
      <c r="AO83" s="301">
        <f>AN83*1.03</f>
        <v/>
      </c>
      <c r="AP83" s="301">
        <f>AO83*1.03</f>
        <v/>
      </c>
      <c r="AQ83" s="301">
        <f>AP83*1.03</f>
        <v/>
      </c>
      <c r="AR83" s="301">
        <f>AQ83*1.03</f>
        <v/>
      </c>
      <c r="AS83" s="301">
        <f>AR83*1.03</f>
        <v/>
      </c>
      <c r="AT83" s="301">
        <f>AS83*1.03</f>
        <v/>
      </c>
      <c r="AU83" s="301">
        <f>AT83*1.03</f>
        <v/>
      </c>
      <c r="AV83" s="304">
        <f>AW83*0.95</f>
        <v/>
      </c>
      <c r="AW83" s="304">
        <f>IF(D83="","",SUM(F83:Q83))</f>
        <v/>
      </c>
      <c r="AX83" s="304">
        <f>IF(E83="","",SUM(R83:R83))</f>
        <v/>
      </c>
      <c r="AY83" s="433">
        <f>IF($D83="","",SUM(M83:X83))</f>
        <v/>
      </c>
      <c r="AZ83" s="310">
        <f>IF($D83="","",SUM(P83:X83)/9*12)</f>
        <v/>
      </c>
      <c r="BA83" s="310">
        <f>IF($D83="","",SUM(S83:X83)/6*12)</f>
        <v/>
      </c>
      <c r="BB83" s="310">
        <f>IF($D83="","",SUM(V83:X83)/3*12)</f>
        <v/>
      </c>
      <c r="BC83" s="310">
        <f>IF($D83="","",X83*12)</f>
        <v/>
      </c>
    </row>
    <row r="84" ht="14.25" customHeight="1" s="2885">
      <c r="D84" s="400" t="inlineStr">
        <is>
          <t>General R&amp;M</t>
        </is>
      </c>
      <c r="E84" s="44" t="inlineStr">
        <is>
          <t xml:space="preserve">        Consultant  Inspections Life Safety (Contractor)</t>
        </is>
      </c>
      <c r="F84" s="301">
        <f>IF(E84="","",SUMIFS(#REF!,#REF!,'P&amp;Ls (Detailed)_OLD'!$E84))</f>
        <v/>
      </c>
      <c r="G84" s="301">
        <f>IF(F84="","",SUMIFS(#REF!,#REF!,'P&amp;Ls (Detailed)_OLD'!$E84))</f>
        <v/>
      </c>
      <c r="H84" s="301">
        <f>IF(G84="","",SUMIFS(#REF!,#REF!,'P&amp;Ls (Detailed)_OLD'!$E84))</f>
        <v/>
      </c>
      <c r="I84" s="301">
        <f>IF(H84="","",SUMIFS(#REF!,#REF!,'P&amp;Ls (Detailed)_OLD'!$E84))</f>
        <v/>
      </c>
      <c r="J84" s="301">
        <f>IF(I84="","",SUMIFS(#REF!,#REF!,'P&amp;Ls (Detailed)_OLD'!$E84))</f>
        <v/>
      </c>
      <c r="K84" s="301">
        <f>IF(J84="","",SUMIFS(#REF!,#REF!,'P&amp;Ls (Detailed)_OLD'!$E84))</f>
        <v/>
      </c>
      <c r="L84" s="301">
        <f>IF(K84="","",SUMIFS(#REF!,#REF!,'P&amp;Ls (Detailed)_OLD'!$E84))</f>
        <v/>
      </c>
      <c r="M84" s="301">
        <f>IF(L84="","",SUMIFS(#REF!,#REF!,'P&amp;Ls (Detailed)_OLD'!$E84))</f>
        <v/>
      </c>
      <c r="N84" s="301">
        <f>IF(M84="","",SUMIFS(#REF!,#REF!,'P&amp;Ls (Detailed)_OLD'!$E84))</f>
        <v/>
      </c>
      <c r="O84" s="301">
        <f>IF(N84="","",SUMIFS(#REF!,#REF!,'P&amp;Ls (Detailed)_OLD'!$E84))</f>
        <v/>
      </c>
      <c r="P84" s="301">
        <f>IF(O84="","",SUMIFS(#REF!,#REF!,'P&amp;Ls (Detailed)_OLD'!$E84))</f>
        <v/>
      </c>
      <c r="Q84" s="301">
        <f>IF(P84="","",SUMIFS(#REF!,#REF!,'P&amp;Ls (Detailed)_OLD'!$E84))</f>
        <v/>
      </c>
      <c r="R84" s="301">
        <f>IF('P&amp;Ls (Detailed)_OLD'!E84="","",SUMIFS(#REF!,#REF!,'P&amp;Ls (Detailed)_OLD'!$E84))</f>
        <v/>
      </c>
      <c r="S84" s="301">
        <f>IF('P&amp;Ls (Detailed)_OLD'!F84="","",SUMIFS(#REF!,#REF!,'P&amp;Ls (Detailed)_OLD'!$E84))</f>
        <v/>
      </c>
      <c r="T84" s="301">
        <f>IF('P&amp;Ls (Detailed)_OLD'!G84="","",SUMIFS(#REF!,#REF!,'P&amp;Ls (Detailed)_OLD'!$E84))</f>
        <v/>
      </c>
      <c r="U84" s="301">
        <f>IF('P&amp;Ls (Detailed)_OLD'!H84="","",SUMIFS(#REF!,#REF!,'P&amp;Ls (Detailed)_OLD'!$E84))</f>
        <v/>
      </c>
      <c r="V84" s="301">
        <f>IF('P&amp;Ls (Detailed)_OLD'!I84="","",SUMIFS(#REF!,#REF!,'P&amp;Ls (Detailed)_OLD'!$E84))</f>
        <v/>
      </c>
      <c r="W84" s="301">
        <f>IF('P&amp;Ls (Detailed)_OLD'!J84="","",SUMIFS(#REF!,#REF!,'P&amp;Ls (Detailed)_OLD'!$E84))</f>
        <v/>
      </c>
      <c r="X84" s="301">
        <f>IF('P&amp;Ls (Detailed)_OLD'!K84="","",SUMIFS(#REF!,#REF!,'P&amp;Ls (Detailed)_OLD'!$E84))</f>
        <v/>
      </c>
      <c r="Y84" s="301">
        <f>X84*1.03</f>
        <v/>
      </c>
      <c r="Z84" s="301">
        <f>Y84*1.03</f>
        <v/>
      </c>
      <c r="AA84" s="301">
        <f>Z84*1.03</f>
        <v/>
      </c>
      <c r="AB84" s="301">
        <f>AA84*1.03</f>
        <v/>
      </c>
      <c r="AC84" s="301">
        <f>AB84*1.03</f>
        <v/>
      </c>
      <c r="AD84" s="301">
        <f>AC84*1.03</f>
        <v/>
      </c>
      <c r="AE84" s="301">
        <f>AD84*1.03</f>
        <v/>
      </c>
      <c r="AF84" s="301">
        <f>AE84*1.03</f>
        <v/>
      </c>
      <c r="AG84" s="301">
        <f>AF84*1.03</f>
        <v/>
      </c>
      <c r="AH84" s="301">
        <f>AG84*1.03</f>
        <v/>
      </c>
      <c r="AI84" s="301">
        <f>AH84*1.03</f>
        <v/>
      </c>
      <c r="AJ84" s="301">
        <f>AI84*1.03</f>
        <v/>
      </c>
      <c r="AK84" s="301">
        <f>AJ84*1.03</f>
        <v/>
      </c>
      <c r="AL84" s="301">
        <f>AK84*1.03</f>
        <v/>
      </c>
      <c r="AM84" s="301">
        <f>AL84*1.03</f>
        <v/>
      </c>
      <c r="AN84" s="301">
        <f>AM84*1.03</f>
        <v/>
      </c>
      <c r="AO84" s="301">
        <f>AN84*1.03</f>
        <v/>
      </c>
      <c r="AP84" s="301">
        <f>AO84*1.03</f>
        <v/>
      </c>
      <c r="AQ84" s="301">
        <f>AP84*1.03</f>
        <v/>
      </c>
      <c r="AR84" s="301">
        <f>AQ84*1.03</f>
        <v/>
      </c>
      <c r="AS84" s="301">
        <f>AR84*1.03</f>
        <v/>
      </c>
      <c r="AT84" s="301">
        <f>AS84*1.03</f>
        <v/>
      </c>
      <c r="AU84" s="301">
        <f>AT84*1.03</f>
        <v/>
      </c>
      <c r="AV84" s="304">
        <f>AW84*0.95</f>
        <v/>
      </c>
      <c r="AW84" s="304">
        <f>IF(D84="","",SUM(F84:Q84))</f>
        <v/>
      </c>
      <c r="AX84" s="304">
        <f>IF(E84="","",SUM(R84:R84))</f>
        <v/>
      </c>
      <c r="AY84" s="433">
        <f>IF($D84="","",SUM(M84:X84))</f>
        <v/>
      </c>
      <c r="AZ84" s="310">
        <f>IF($D84="","",SUM(P84:X84)/9*12)</f>
        <v/>
      </c>
      <c r="BA84" s="310">
        <f>IF($D84="","",SUM(S84:X84)/6*12)</f>
        <v/>
      </c>
      <c r="BB84" s="310">
        <f>IF($D84="","",SUM(V84:X84)/3*12)</f>
        <v/>
      </c>
      <c r="BC84" s="310">
        <f>IF($D84="","",X84*12)</f>
        <v/>
      </c>
    </row>
    <row r="85" ht="14.25" customHeight="1" s="2885">
      <c r="D85" s="400" t="inlineStr">
        <is>
          <t>General R&amp;M</t>
        </is>
      </c>
      <c r="E85" s="44" t="inlineStr">
        <is>
          <t xml:space="preserve">        Doors &amp; Windows  R&amp;M (Contractor)</t>
        </is>
      </c>
      <c r="F85" s="301">
        <f>IF(E85="","",SUMIFS(#REF!,#REF!,'P&amp;Ls (Detailed)_OLD'!$E85))</f>
        <v/>
      </c>
      <c r="G85" s="301">
        <f>IF(F85="","",SUMIFS(#REF!,#REF!,'P&amp;Ls (Detailed)_OLD'!$E85))</f>
        <v/>
      </c>
      <c r="H85" s="301">
        <f>IF(G85="","",SUMIFS(#REF!,#REF!,'P&amp;Ls (Detailed)_OLD'!$E85))</f>
        <v/>
      </c>
      <c r="I85" s="301">
        <f>IF(H85="","",SUMIFS(#REF!,#REF!,'P&amp;Ls (Detailed)_OLD'!$E85))</f>
        <v/>
      </c>
      <c r="J85" s="301">
        <f>IF(I85="","",SUMIFS(#REF!,#REF!,'P&amp;Ls (Detailed)_OLD'!$E85))</f>
        <v/>
      </c>
      <c r="K85" s="301">
        <f>IF(J85="","",SUMIFS(#REF!,#REF!,'P&amp;Ls (Detailed)_OLD'!$E85))</f>
        <v/>
      </c>
      <c r="L85" s="301">
        <f>IF(K85="","",SUMIFS(#REF!,#REF!,'P&amp;Ls (Detailed)_OLD'!$E85))</f>
        <v/>
      </c>
      <c r="M85" s="301">
        <f>IF(L85="","",SUMIFS(#REF!,#REF!,'P&amp;Ls (Detailed)_OLD'!$E85))</f>
        <v/>
      </c>
      <c r="N85" s="301">
        <f>IF(M85="","",SUMIFS(#REF!,#REF!,'P&amp;Ls (Detailed)_OLD'!$E85))</f>
        <v/>
      </c>
      <c r="O85" s="301">
        <f>IF(N85="","",SUMIFS(#REF!,#REF!,'P&amp;Ls (Detailed)_OLD'!$E85))</f>
        <v/>
      </c>
      <c r="P85" s="301">
        <f>IF(O85="","",SUMIFS(#REF!,#REF!,'P&amp;Ls (Detailed)_OLD'!$E85))</f>
        <v/>
      </c>
      <c r="Q85" s="301">
        <f>IF(P85="","",SUMIFS(#REF!,#REF!,'P&amp;Ls (Detailed)_OLD'!$E85))</f>
        <v/>
      </c>
      <c r="R85" s="301">
        <f>IF('P&amp;Ls (Detailed)_OLD'!E85="","",SUMIFS(#REF!,#REF!,'P&amp;Ls (Detailed)_OLD'!$E85))</f>
        <v/>
      </c>
      <c r="S85" s="301">
        <f>IF('P&amp;Ls (Detailed)_OLD'!F85="","",SUMIFS(#REF!,#REF!,'P&amp;Ls (Detailed)_OLD'!$E85))</f>
        <v/>
      </c>
      <c r="T85" s="301">
        <f>IF('P&amp;Ls (Detailed)_OLD'!G85="","",SUMIFS(#REF!,#REF!,'P&amp;Ls (Detailed)_OLD'!$E85))</f>
        <v/>
      </c>
      <c r="U85" s="301">
        <f>IF('P&amp;Ls (Detailed)_OLD'!H85="","",SUMIFS(#REF!,#REF!,'P&amp;Ls (Detailed)_OLD'!$E85))</f>
        <v/>
      </c>
      <c r="V85" s="301">
        <f>IF('P&amp;Ls (Detailed)_OLD'!I85="","",SUMIFS(#REF!,#REF!,'P&amp;Ls (Detailed)_OLD'!$E85))</f>
        <v/>
      </c>
      <c r="W85" s="301">
        <f>IF('P&amp;Ls (Detailed)_OLD'!J85="","",SUMIFS(#REF!,#REF!,'P&amp;Ls (Detailed)_OLD'!$E85))</f>
        <v/>
      </c>
      <c r="X85" s="301">
        <f>IF('P&amp;Ls (Detailed)_OLD'!K85="","",SUMIFS(#REF!,#REF!,'P&amp;Ls (Detailed)_OLD'!$E85))</f>
        <v/>
      </c>
      <c r="Y85" s="301">
        <f>X85*1.03</f>
        <v/>
      </c>
      <c r="Z85" s="301">
        <f>Y85*1.03</f>
        <v/>
      </c>
      <c r="AA85" s="301">
        <f>Z85*1.03</f>
        <v/>
      </c>
      <c r="AB85" s="301">
        <f>AA85*1.03</f>
        <v/>
      </c>
      <c r="AC85" s="301">
        <f>AB85*1.03</f>
        <v/>
      </c>
      <c r="AD85" s="301">
        <f>AC85*1.03</f>
        <v/>
      </c>
      <c r="AE85" s="301">
        <f>AD85*1.03</f>
        <v/>
      </c>
      <c r="AF85" s="301">
        <f>AE85*1.03</f>
        <v/>
      </c>
      <c r="AG85" s="301">
        <f>AF85*1.03</f>
        <v/>
      </c>
      <c r="AH85" s="301">
        <f>AG85*1.03</f>
        <v/>
      </c>
      <c r="AI85" s="301">
        <f>AH85*1.03</f>
        <v/>
      </c>
      <c r="AJ85" s="301">
        <f>AI85*1.03</f>
        <v/>
      </c>
      <c r="AK85" s="301">
        <f>AJ85*1.03</f>
        <v/>
      </c>
      <c r="AL85" s="301">
        <f>AK85*1.03</f>
        <v/>
      </c>
      <c r="AM85" s="301">
        <f>AL85*1.03</f>
        <v/>
      </c>
      <c r="AN85" s="301">
        <f>AM85*1.03</f>
        <v/>
      </c>
      <c r="AO85" s="301">
        <f>AN85*1.03</f>
        <v/>
      </c>
      <c r="AP85" s="301">
        <f>AO85*1.03</f>
        <v/>
      </c>
      <c r="AQ85" s="301">
        <f>AP85*1.03</f>
        <v/>
      </c>
      <c r="AR85" s="301">
        <f>AQ85*1.03</f>
        <v/>
      </c>
      <c r="AS85" s="301">
        <f>AR85*1.03</f>
        <v/>
      </c>
      <c r="AT85" s="301">
        <f>AS85*1.03</f>
        <v/>
      </c>
      <c r="AU85" s="301">
        <f>AT85*1.03</f>
        <v/>
      </c>
      <c r="AV85" s="304">
        <f>AW85*0.95</f>
        <v/>
      </c>
      <c r="AW85" s="304">
        <f>IF(D85="","",SUM(F85:Q85))</f>
        <v/>
      </c>
      <c r="AX85" s="304">
        <f>IF(E85="","",SUM(R85:R85))</f>
        <v/>
      </c>
      <c r="AY85" s="433">
        <f>IF($D85="","",SUM(M85:X85))</f>
        <v/>
      </c>
      <c r="AZ85" s="310">
        <f>IF($D85="","",SUM(P85:X85)/9*12)</f>
        <v/>
      </c>
      <c r="BA85" s="310">
        <f>IF($D85="","",SUM(S85:X85)/6*12)</f>
        <v/>
      </c>
      <c r="BB85" s="310">
        <f>IF($D85="","",SUM(V85:X85)/3*12)</f>
        <v/>
      </c>
      <c r="BC85" s="310">
        <f>IF($D85="","",X85*12)</f>
        <v/>
      </c>
    </row>
    <row r="86" ht="14.25" customHeight="1" s="2885">
      <c r="D86" s="400" t="inlineStr">
        <is>
          <t>General R&amp;M</t>
        </is>
      </c>
      <c r="E86" s="44" t="inlineStr">
        <is>
          <t xml:space="preserve">        Doors &amp; Windows  Supplies (In House)</t>
        </is>
      </c>
      <c r="F86" s="301">
        <f>IF(E86="","",SUMIFS(#REF!,#REF!,'P&amp;Ls (Detailed)_OLD'!$E86))</f>
        <v/>
      </c>
      <c r="G86" s="301">
        <f>IF(F86="","",SUMIFS(#REF!,#REF!,'P&amp;Ls (Detailed)_OLD'!$E86))</f>
        <v/>
      </c>
      <c r="H86" s="301">
        <f>IF(G86="","",SUMIFS(#REF!,#REF!,'P&amp;Ls (Detailed)_OLD'!$E86))</f>
        <v/>
      </c>
      <c r="I86" s="301">
        <f>IF(H86="","",SUMIFS(#REF!,#REF!,'P&amp;Ls (Detailed)_OLD'!$E86))</f>
        <v/>
      </c>
      <c r="J86" s="301">
        <f>IF(I86="","",SUMIFS(#REF!,#REF!,'P&amp;Ls (Detailed)_OLD'!$E86))</f>
        <v/>
      </c>
      <c r="K86" s="301">
        <f>IF(J86="","",SUMIFS(#REF!,#REF!,'P&amp;Ls (Detailed)_OLD'!$E86))</f>
        <v/>
      </c>
      <c r="L86" s="301">
        <f>IF(K86="","",SUMIFS(#REF!,#REF!,'P&amp;Ls (Detailed)_OLD'!$E86))</f>
        <v/>
      </c>
      <c r="M86" s="301">
        <f>IF(L86="","",SUMIFS(#REF!,#REF!,'P&amp;Ls (Detailed)_OLD'!$E86))</f>
        <v/>
      </c>
      <c r="N86" s="301">
        <f>IF(M86="","",SUMIFS(#REF!,#REF!,'P&amp;Ls (Detailed)_OLD'!$E86))</f>
        <v/>
      </c>
      <c r="O86" s="301">
        <f>IF(N86="","",SUMIFS(#REF!,#REF!,'P&amp;Ls (Detailed)_OLD'!$E86))</f>
        <v/>
      </c>
      <c r="P86" s="301">
        <f>IF(O86="","",SUMIFS(#REF!,#REF!,'P&amp;Ls (Detailed)_OLD'!$E86))</f>
        <v/>
      </c>
      <c r="Q86" s="301">
        <f>IF(P86="","",SUMIFS(#REF!,#REF!,'P&amp;Ls (Detailed)_OLD'!$E86))</f>
        <v/>
      </c>
      <c r="R86" s="301">
        <f>IF('P&amp;Ls (Detailed)_OLD'!E86="","",SUMIFS(#REF!,#REF!,'P&amp;Ls (Detailed)_OLD'!$E86))</f>
        <v/>
      </c>
      <c r="S86" s="301">
        <f>IF('P&amp;Ls (Detailed)_OLD'!F86="","",SUMIFS(#REF!,#REF!,'P&amp;Ls (Detailed)_OLD'!$E86))</f>
        <v/>
      </c>
      <c r="T86" s="301">
        <f>IF('P&amp;Ls (Detailed)_OLD'!G86="","",SUMIFS(#REF!,#REF!,'P&amp;Ls (Detailed)_OLD'!$E86))</f>
        <v/>
      </c>
      <c r="U86" s="301">
        <f>IF('P&amp;Ls (Detailed)_OLD'!H86="","",SUMIFS(#REF!,#REF!,'P&amp;Ls (Detailed)_OLD'!$E86))</f>
        <v/>
      </c>
      <c r="V86" s="301">
        <f>IF('P&amp;Ls (Detailed)_OLD'!I86="","",SUMIFS(#REF!,#REF!,'P&amp;Ls (Detailed)_OLD'!$E86))</f>
        <v/>
      </c>
      <c r="W86" s="301">
        <f>IF('P&amp;Ls (Detailed)_OLD'!J86="","",SUMIFS(#REF!,#REF!,'P&amp;Ls (Detailed)_OLD'!$E86))</f>
        <v/>
      </c>
      <c r="X86" s="301">
        <f>IF('P&amp;Ls (Detailed)_OLD'!K86="","",SUMIFS(#REF!,#REF!,'P&amp;Ls (Detailed)_OLD'!$E86))</f>
        <v/>
      </c>
      <c r="Y86" s="301">
        <f>X86*1.03</f>
        <v/>
      </c>
      <c r="Z86" s="301">
        <f>Y86*1.03</f>
        <v/>
      </c>
      <c r="AA86" s="301">
        <f>Z86*1.03</f>
        <v/>
      </c>
      <c r="AB86" s="301">
        <f>AA86*1.03</f>
        <v/>
      </c>
      <c r="AC86" s="301">
        <f>AB86*1.03</f>
        <v/>
      </c>
      <c r="AD86" s="301">
        <f>AC86*1.03</f>
        <v/>
      </c>
      <c r="AE86" s="301">
        <f>AD86*1.03</f>
        <v/>
      </c>
      <c r="AF86" s="301">
        <f>AE86*1.03</f>
        <v/>
      </c>
      <c r="AG86" s="301">
        <f>AF86*1.03</f>
        <v/>
      </c>
      <c r="AH86" s="301">
        <f>AG86*1.03</f>
        <v/>
      </c>
      <c r="AI86" s="301">
        <f>AH86*1.03</f>
        <v/>
      </c>
      <c r="AJ86" s="301">
        <f>AI86*1.03</f>
        <v/>
      </c>
      <c r="AK86" s="301">
        <f>AJ86*1.03</f>
        <v/>
      </c>
      <c r="AL86" s="301">
        <f>AK86*1.03</f>
        <v/>
      </c>
      <c r="AM86" s="301">
        <f>AL86*1.03</f>
        <v/>
      </c>
      <c r="AN86" s="301">
        <f>AM86*1.03</f>
        <v/>
      </c>
      <c r="AO86" s="301">
        <f>AN86*1.03</f>
        <v/>
      </c>
      <c r="AP86" s="301">
        <f>AO86*1.03</f>
        <v/>
      </c>
      <c r="AQ86" s="301">
        <f>AP86*1.03</f>
        <v/>
      </c>
      <c r="AR86" s="301">
        <f>AQ86*1.03</f>
        <v/>
      </c>
      <c r="AS86" s="301">
        <f>AR86*1.03</f>
        <v/>
      </c>
      <c r="AT86" s="301">
        <f>AS86*1.03</f>
        <v/>
      </c>
      <c r="AU86" s="301">
        <f>AT86*1.03</f>
        <v/>
      </c>
      <c r="AV86" s="304">
        <f>AW86*0.95</f>
        <v/>
      </c>
      <c r="AW86" s="304">
        <f>IF(D86="","",SUM(F86:Q86))</f>
        <v/>
      </c>
      <c r="AX86" s="304">
        <f>IF(E86="","",SUM(R86:R86))</f>
        <v/>
      </c>
      <c r="AY86" s="433">
        <f>IF($D86="","",SUM(M86:X86))</f>
        <v/>
      </c>
      <c r="AZ86" s="310">
        <f>IF($D86="","",SUM(P86:X86)/9*12)</f>
        <v/>
      </c>
      <c r="BA86" s="310">
        <f>IF($D86="","",SUM(S86:X86)/6*12)</f>
        <v/>
      </c>
      <c r="BB86" s="310">
        <f>IF($D86="","",SUM(V86:X86)/3*12)</f>
        <v/>
      </c>
      <c r="BC86" s="310">
        <f>IF($D86="","",X86*12)</f>
        <v/>
      </c>
    </row>
    <row r="87" ht="14.25" customHeight="1" s="2885">
      <c r="D87" s="400" t="inlineStr">
        <is>
          <t>General R&amp;M</t>
        </is>
      </c>
      <c r="E87" s="44" t="inlineStr">
        <is>
          <t xml:space="preserve">        Doors &amp; Windows  Locks &amp; Keys (In House)</t>
        </is>
      </c>
      <c r="F87" s="301">
        <f>IF(E87="","",SUMIFS(#REF!,#REF!,'P&amp;Ls (Detailed)_OLD'!$E87))</f>
        <v/>
      </c>
      <c r="G87" s="301">
        <f>IF(F87="","",SUMIFS(#REF!,#REF!,'P&amp;Ls (Detailed)_OLD'!$E87))</f>
        <v/>
      </c>
      <c r="H87" s="301">
        <f>IF(G87="","",SUMIFS(#REF!,#REF!,'P&amp;Ls (Detailed)_OLD'!$E87))</f>
        <v/>
      </c>
      <c r="I87" s="301">
        <f>IF(H87="","",SUMIFS(#REF!,#REF!,'P&amp;Ls (Detailed)_OLD'!$E87))</f>
        <v/>
      </c>
      <c r="J87" s="301">
        <f>IF(I87="","",SUMIFS(#REF!,#REF!,'P&amp;Ls (Detailed)_OLD'!$E87))</f>
        <v/>
      </c>
      <c r="K87" s="301">
        <f>IF(J87="","",SUMIFS(#REF!,#REF!,'P&amp;Ls (Detailed)_OLD'!$E87))</f>
        <v/>
      </c>
      <c r="L87" s="301">
        <f>IF(K87="","",SUMIFS(#REF!,#REF!,'P&amp;Ls (Detailed)_OLD'!$E87))</f>
        <v/>
      </c>
      <c r="M87" s="301">
        <f>IF(L87="","",SUMIFS(#REF!,#REF!,'P&amp;Ls (Detailed)_OLD'!$E87))</f>
        <v/>
      </c>
      <c r="N87" s="301">
        <f>IF(M87="","",SUMIFS(#REF!,#REF!,'P&amp;Ls (Detailed)_OLD'!$E87))</f>
        <v/>
      </c>
      <c r="O87" s="301">
        <f>IF(N87="","",SUMIFS(#REF!,#REF!,'P&amp;Ls (Detailed)_OLD'!$E87))</f>
        <v/>
      </c>
      <c r="P87" s="301">
        <f>IF(O87="","",SUMIFS(#REF!,#REF!,'P&amp;Ls (Detailed)_OLD'!$E87))</f>
        <v/>
      </c>
      <c r="Q87" s="301">
        <f>IF(P87="","",SUMIFS(#REF!,#REF!,'P&amp;Ls (Detailed)_OLD'!$E87))</f>
        <v/>
      </c>
      <c r="R87" s="301">
        <f>IF('P&amp;Ls (Detailed)_OLD'!E87="","",SUMIFS(#REF!,#REF!,'P&amp;Ls (Detailed)_OLD'!$E87))</f>
        <v/>
      </c>
      <c r="S87" s="301">
        <f>IF('P&amp;Ls (Detailed)_OLD'!F87="","",SUMIFS(#REF!,#REF!,'P&amp;Ls (Detailed)_OLD'!$E87))</f>
        <v/>
      </c>
      <c r="T87" s="301">
        <f>IF('P&amp;Ls (Detailed)_OLD'!G87="","",SUMIFS(#REF!,#REF!,'P&amp;Ls (Detailed)_OLD'!$E87))</f>
        <v/>
      </c>
      <c r="U87" s="301">
        <f>IF('P&amp;Ls (Detailed)_OLD'!H87="","",SUMIFS(#REF!,#REF!,'P&amp;Ls (Detailed)_OLD'!$E87))</f>
        <v/>
      </c>
      <c r="V87" s="301">
        <f>IF('P&amp;Ls (Detailed)_OLD'!I87="","",SUMIFS(#REF!,#REF!,'P&amp;Ls (Detailed)_OLD'!$E87))</f>
        <v/>
      </c>
      <c r="W87" s="301">
        <f>IF('P&amp;Ls (Detailed)_OLD'!J87="","",SUMIFS(#REF!,#REF!,'P&amp;Ls (Detailed)_OLD'!$E87))</f>
        <v/>
      </c>
      <c r="X87" s="301">
        <f>IF('P&amp;Ls (Detailed)_OLD'!K87="","",SUMIFS(#REF!,#REF!,'P&amp;Ls (Detailed)_OLD'!$E87))</f>
        <v/>
      </c>
      <c r="Y87" s="301">
        <f>X87*1.03</f>
        <v/>
      </c>
      <c r="Z87" s="301">
        <f>Y87*1.03</f>
        <v/>
      </c>
      <c r="AA87" s="301">
        <f>Z87*1.03</f>
        <v/>
      </c>
      <c r="AB87" s="301">
        <f>AA87*1.03</f>
        <v/>
      </c>
      <c r="AC87" s="301">
        <f>AB87*1.03</f>
        <v/>
      </c>
      <c r="AD87" s="301">
        <f>AC87*1.03</f>
        <v/>
      </c>
      <c r="AE87" s="301">
        <f>AD87*1.03</f>
        <v/>
      </c>
      <c r="AF87" s="301">
        <f>AE87*1.03</f>
        <v/>
      </c>
      <c r="AG87" s="301">
        <f>AF87*1.03</f>
        <v/>
      </c>
      <c r="AH87" s="301">
        <f>AG87*1.03</f>
        <v/>
      </c>
      <c r="AI87" s="301">
        <f>AH87*1.03</f>
        <v/>
      </c>
      <c r="AJ87" s="301">
        <f>AI87*1.03</f>
        <v/>
      </c>
      <c r="AK87" s="301">
        <f>AJ87*1.03</f>
        <v/>
      </c>
      <c r="AL87" s="301">
        <f>AK87*1.03</f>
        <v/>
      </c>
      <c r="AM87" s="301">
        <f>AL87*1.03</f>
        <v/>
      </c>
      <c r="AN87" s="301">
        <f>AM87*1.03</f>
        <v/>
      </c>
      <c r="AO87" s="301">
        <f>AN87*1.03</f>
        <v/>
      </c>
      <c r="AP87" s="301">
        <f>AO87*1.03</f>
        <v/>
      </c>
      <c r="AQ87" s="301">
        <f>AP87*1.03</f>
        <v/>
      </c>
      <c r="AR87" s="301">
        <f>AQ87*1.03</f>
        <v/>
      </c>
      <c r="AS87" s="301">
        <f>AR87*1.03</f>
        <v/>
      </c>
      <c r="AT87" s="301">
        <f>AS87*1.03</f>
        <v/>
      </c>
      <c r="AU87" s="301">
        <f>AT87*1.03</f>
        <v/>
      </c>
      <c r="AV87" s="304">
        <f>AW87*0.95</f>
        <v/>
      </c>
      <c r="AW87" s="304">
        <f>IF(D87="","",SUM(F87:Q87))</f>
        <v/>
      </c>
      <c r="AX87" s="304">
        <f>IF(E87="","",SUM(R87:R87))</f>
        <v/>
      </c>
      <c r="AY87" s="433">
        <f>IF($D87="","",SUM(M87:X87))</f>
        <v/>
      </c>
      <c r="AZ87" s="310">
        <f>IF($D87="","",SUM(P87:X87)/9*12)</f>
        <v/>
      </c>
      <c r="BA87" s="310">
        <f>IF($D87="","",SUM(S87:X87)/6*12)</f>
        <v/>
      </c>
      <c r="BB87" s="310">
        <f>IF($D87="","",SUM(V87:X87)/3*12)</f>
        <v/>
      </c>
      <c r="BC87" s="310">
        <f>IF($D87="","",X87*12)</f>
        <v/>
      </c>
    </row>
    <row r="88" ht="14.25" customHeight="1" s="2885">
      <c r="D88" s="400" t="inlineStr">
        <is>
          <t>General R&amp;M</t>
        </is>
      </c>
      <c r="E88" s="44" t="inlineStr">
        <is>
          <t xml:space="preserve">        Electrical  R&amp;M (Contractor)</t>
        </is>
      </c>
      <c r="F88" s="301">
        <f>IF(E88="","",SUMIFS(#REF!,#REF!,'P&amp;Ls (Detailed)_OLD'!$E88))</f>
        <v/>
      </c>
      <c r="G88" s="301">
        <f>IF(F88="","",SUMIFS(#REF!,#REF!,'P&amp;Ls (Detailed)_OLD'!$E88))</f>
        <v/>
      </c>
      <c r="H88" s="301">
        <f>IF(G88="","",SUMIFS(#REF!,#REF!,'P&amp;Ls (Detailed)_OLD'!$E88))</f>
        <v/>
      </c>
      <c r="I88" s="301">
        <f>IF(H88="","",SUMIFS(#REF!,#REF!,'P&amp;Ls (Detailed)_OLD'!$E88))</f>
        <v/>
      </c>
      <c r="J88" s="301">
        <f>IF(I88="","",SUMIFS(#REF!,#REF!,'P&amp;Ls (Detailed)_OLD'!$E88))</f>
        <v/>
      </c>
      <c r="K88" s="301">
        <f>IF(J88="","",SUMIFS(#REF!,#REF!,'P&amp;Ls (Detailed)_OLD'!$E88))</f>
        <v/>
      </c>
      <c r="L88" s="301">
        <f>IF(K88="","",SUMIFS(#REF!,#REF!,'P&amp;Ls (Detailed)_OLD'!$E88))</f>
        <v/>
      </c>
      <c r="M88" s="301">
        <f>IF(L88="","",SUMIFS(#REF!,#REF!,'P&amp;Ls (Detailed)_OLD'!$E88))</f>
        <v/>
      </c>
      <c r="N88" s="301">
        <f>IF(M88="","",SUMIFS(#REF!,#REF!,'P&amp;Ls (Detailed)_OLD'!$E88))</f>
        <v/>
      </c>
      <c r="O88" s="301">
        <f>IF(N88="","",SUMIFS(#REF!,#REF!,'P&amp;Ls (Detailed)_OLD'!$E88))</f>
        <v/>
      </c>
      <c r="P88" s="301">
        <f>IF(O88="","",SUMIFS(#REF!,#REF!,'P&amp;Ls (Detailed)_OLD'!$E88))</f>
        <v/>
      </c>
      <c r="Q88" s="301">
        <f>IF(P88="","",SUMIFS(#REF!,#REF!,'P&amp;Ls (Detailed)_OLD'!$E88))</f>
        <v/>
      </c>
      <c r="R88" s="301">
        <f>IF('P&amp;Ls (Detailed)_OLD'!E88="","",SUMIFS(#REF!,#REF!,'P&amp;Ls (Detailed)_OLD'!$E88))</f>
        <v/>
      </c>
      <c r="S88" s="301">
        <f>IF('P&amp;Ls (Detailed)_OLD'!F88="","",SUMIFS(#REF!,#REF!,'P&amp;Ls (Detailed)_OLD'!$E88))</f>
        <v/>
      </c>
      <c r="T88" s="301">
        <f>IF('P&amp;Ls (Detailed)_OLD'!G88="","",SUMIFS(#REF!,#REF!,'P&amp;Ls (Detailed)_OLD'!$E88))</f>
        <v/>
      </c>
      <c r="U88" s="301">
        <f>IF('P&amp;Ls (Detailed)_OLD'!H88="","",SUMIFS(#REF!,#REF!,'P&amp;Ls (Detailed)_OLD'!$E88))</f>
        <v/>
      </c>
      <c r="V88" s="301">
        <f>IF('P&amp;Ls (Detailed)_OLD'!I88="","",SUMIFS(#REF!,#REF!,'P&amp;Ls (Detailed)_OLD'!$E88))</f>
        <v/>
      </c>
      <c r="W88" s="301">
        <f>IF('P&amp;Ls (Detailed)_OLD'!J88="","",SUMIFS(#REF!,#REF!,'P&amp;Ls (Detailed)_OLD'!$E88))</f>
        <v/>
      </c>
      <c r="X88" s="301">
        <f>IF('P&amp;Ls (Detailed)_OLD'!K88="","",SUMIFS(#REF!,#REF!,'P&amp;Ls (Detailed)_OLD'!$E88))</f>
        <v/>
      </c>
      <c r="Y88" s="301">
        <f>X88*1.03</f>
        <v/>
      </c>
      <c r="Z88" s="301">
        <f>Y88*1.03</f>
        <v/>
      </c>
      <c r="AA88" s="301">
        <f>Z88*1.03</f>
        <v/>
      </c>
      <c r="AB88" s="301">
        <f>AA88*1.03</f>
        <v/>
      </c>
      <c r="AC88" s="301">
        <f>AB88*1.03</f>
        <v/>
      </c>
      <c r="AD88" s="301">
        <f>AC88*1.03</f>
        <v/>
      </c>
      <c r="AE88" s="301">
        <f>AD88*1.03</f>
        <v/>
      </c>
      <c r="AF88" s="301">
        <f>AE88*1.03</f>
        <v/>
      </c>
      <c r="AG88" s="301">
        <f>AF88*1.03</f>
        <v/>
      </c>
      <c r="AH88" s="301">
        <f>AG88*1.03</f>
        <v/>
      </c>
      <c r="AI88" s="301">
        <f>AH88*1.03</f>
        <v/>
      </c>
      <c r="AJ88" s="301">
        <f>AI88*1.03</f>
        <v/>
      </c>
      <c r="AK88" s="301">
        <f>AJ88*1.03</f>
        <v/>
      </c>
      <c r="AL88" s="301">
        <f>AK88*1.03</f>
        <v/>
      </c>
      <c r="AM88" s="301">
        <f>AL88*1.03</f>
        <v/>
      </c>
      <c r="AN88" s="301">
        <f>AM88*1.03</f>
        <v/>
      </c>
      <c r="AO88" s="301">
        <f>AN88*1.03</f>
        <v/>
      </c>
      <c r="AP88" s="301">
        <f>AO88*1.03</f>
        <v/>
      </c>
      <c r="AQ88" s="301">
        <f>AP88*1.03</f>
        <v/>
      </c>
      <c r="AR88" s="301">
        <f>AQ88*1.03</f>
        <v/>
      </c>
      <c r="AS88" s="301">
        <f>AR88*1.03</f>
        <v/>
      </c>
      <c r="AT88" s="301">
        <f>AS88*1.03</f>
        <v/>
      </c>
      <c r="AU88" s="301">
        <f>AT88*1.03</f>
        <v/>
      </c>
      <c r="AV88" s="304">
        <f>AW88*0.95</f>
        <v/>
      </c>
      <c r="AW88" s="304">
        <f>IF(D88="","",SUM(F88:Q88))</f>
        <v/>
      </c>
      <c r="AX88" s="304">
        <f>IF(E88="","",SUM(R88:R88))</f>
        <v/>
      </c>
      <c r="AY88" s="433">
        <f>IF($D88="","",SUM(M88:X88))</f>
        <v/>
      </c>
      <c r="AZ88" s="310">
        <f>IF($D88="","",SUM(P88:X88)/9*12)</f>
        <v/>
      </c>
      <c r="BA88" s="310">
        <f>IF($D88="","",SUM(S88:X88)/6*12)</f>
        <v/>
      </c>
      <c r="BB88" s="310">
        <f>IF($D88="","",SUM(V88:X88)/3*12)</f>
        <v/>
      </c>
      <c r="BC88" s="310">
        <f>IF($D88="","",X88*12)</f>
        <v/>
      </c>
    </row>
    <row r="89" ht="14.25" customHeight="1" s="2885">
      <c r="D89" s="400" t="inlineStr">
        <is>
          <t>General R&amp;M</t>
        </is>
      </c>
      <c r="E89" s="44" t="inlineStr">
        <is>
          <t xml:space="preserve">        Electrical  Supplies (In House)</t>
        </is>
      </c>
      <c r="F89" s="301">
        <f>IF(E89="","",SUMIFS(#REF!,#REF!,'P&amp;Ls (Detailed)_OLD'!$E89))</f>
        <v/>
      </c>
      <c r="G89" s="301">
        <f>IF(F89="","",SUMIFS(#REF!,#REF!,'P&amp;Ls (Detailed)_OLD'!$E89))</f>
        <v/>
      </c>
      <c r="H89" s="301">
        <f>IF(G89="","",SUMIFS(#REF!,#REF!,'P&amp;Ls (Detailed)_OLD'!$E89))</f>
        <v/>
      </c>
      <c r="I89" s="301">
        <f>IF(H89="","",SUMIFS(#REF!,#REF!,'P&amp;Ls (Detailed)_OLD'!$E89))</f>
        <v/>
      </c>
      <c r="J89" s="301">
        <f>IF(I89="","",SUMIFS(#REF!,#REF!,'P&amp;Ls (Detailed)_OLD'!$E89))</f>
        <v/>
      </c>
      <c r="K89" s="301">
        <f>IF(J89="","",SUMIFS(#REF!,#REF!,'P&amp;Ls (Detailed)_OLD'!$E89))</f>
        <v/>
      </c>
      <c r="L89" s="301">
        <f>IF(K89="","",SUMIFS(#REF!,#REF!,'P&amp;Ls (Detailed)_OLD'!$E89))</f>
        <v/>
      </c>
      <c r="M89" s="301">
        <f>IF(L89="","",SUMIFS(#REF!,#REF!,'P&amp;Ls (Detailed)_OLD'!$E89))</f>
        <v/>
      </c>
      <c r="N89" s="301">
        <f>IF(M89="","",SUMIFS(#REF!,#REF!,'P&amp;Ls (Detailed)_OLD'!$E89))</f>
        <v/>
      </c>
      <c r="O89" s="301">
        <f>IF(N89="","",SUMIFS(#REF!,#REF!,'P&amp;Ls (Detailed)_OLD'!$E89))</f>
        <v/>
      </c>
      <c r="P89" s="301">
        <f>IF(O89="","",SUMIFS(#REF!,#REF!,'P&amp;Ls (Detailed)_OLD'!$E89))</f>
        <v/>
      </c>
      <c r="Q89" s="301">
        <f>IF(P89="","",SUMIFS(#REF!,#REF!,'P&amp;Ls (Detailed)_OLD'!$E89))</f>
        <v/>
      </c>
      <c r="R89" s="301">
        <f>IF('P&amp;Ls (Detailed)_OLD'!E89="","",SUMIFS(#REF!,#REF!,'P&amp;Ls (Detailed)_OLD'!$E89))</f>
        <v/>
      </c>
      <c r="S89" s="301">
        <f>IF('P&amp;Ls (Detailed)_OLD'!F89="","",SUMIFS(#REF!,#REF!,'P&amp;Ls (Detailed)_OLD'!$E89))</f>
        <v/>
      </c>
      <c r="T89" s="301">
        <f>IF('P&amp;Ls (Detailed)_OLD'!G89="","",SUMIFS(#REF!,#REF!,'P&amp;Ls (Detailed)_OLD'!$E89))</f>
        <v/>
      </c>
      <c r="U89" s="301">
        <f>IF('P&amp;Ls (Detailed)_OLD'!H89="","",SUMIFS(#REF!,#REF!,'P&amp;Ls (Detailed)_OLD'!$E89))</f>
        <v/>
      </c>
      <c r="V89" s="301">
        <f>IF('P&amp;Ls (Detailed)_OLD'!I89="","",SUMIFS(#REF!,#REF!,'P&amp;Ls (Detailed)_OLD'!$E89))</f>
        <v/>
      </c>
      <c r="W89" s="301">
        <f>IF('P&amp;Ls (Detailed)_OLD'!J89="","",SUMIFS(#REF!,#REF!,'P&amp;Ls (Detailed)_OLD'!$E89))</f>
        <v/>
      </c>
      <c r="X89" s="301">
        <f>IF('P&amp;Ls (Detailed)_OLD'!K89="","",SUMIFS(#REF!,#REF!,'P&amp;Ls (Detailed)_OLD'!$E89))</f>
        <v/>
      </c>
      <c r="Y89" s="301">
        <f>X89*1.03</f>
        <v/>
      </c>
      <c r="Z89" s="301">
        <f>Y89*1.03</f>
        <v/>
      </c>
      <c r="AA89" s="301">
        <f>Z89*1.03</f>
        <v/>
      </c>
      <c r="AB89" s="301">
        <f>AA89*1.03</f>
        <v/>
      </c>
      <c r="AC89" s="301">
        <f>AB89*1.03</f>
        <v/>
      </c>
      <c r="AD89" s="301">
        <f>AC89*1.03</f>
        <v/>
      </c>
      <c r="AE89" s="301">
        <f>AD89*1.03</f>
        <v/>
      </c>
      <c r="AF89" s="301">
        <f>AE89*1.03</f>
        <v/>
      </c>
      <c r="AG89" s="301">
        <f>AF89*1.03</f>
        <v/>
      </c>
      <c r="AH89" s="301">
        <f>AG89*1.03</f>
        <v/>
      </c>
      <c r="AI89" s="301">
        <f>AH89*1.03</f>
        <v/>
      </c>
      <c r="AJ89" s="301">
        <f>AI89*1.03</f>
        <v/>
      </c>
      <c r="AK89" s="301">
        <f>AJ89*1.03</f>
        <v/>
      </c>
      <c r="AL89" s="301">
        <f>AK89*1.03</f>
        <v/>
      </c>
      <c r="AM89" s="301">
        <f>AL89*1.03</f>
        <v/>
      </c>
      <c r="AN89" s="301">
        <f>AM89*1.03</f>
        <v/>
      </c>
      <c r="AO89" s="301">
        <f>AN89*1.03</f>
        <v/>
      </c>
      <c r="AP89" s="301">
        <f>AO89*1.03</f>
        <v/>
      </c>
      <c r="AQ89" s="301">
        <f>AP89*1.03</f>
        <v/>
      </c>
      <c r="AR89" s="301">
        <f>AQ89*1.03</f>
        <v/>
      </c>
      <c r="AS89" s="301">
        <f>AR89*1.03</f>
        <v/>
      </c>
      <c r="AT89" s="301">
        <f>AS89*1.03</f>
        <v/>
      </c>
      <c r="AU89" s="301">
        <f>AT89*1.03</f>
        <v/>
      </c>
      <c r="AV89" s="304">
        <f>AW89*0.95</f>
        <v/>
      </c>
      <c r="AW89" s="304">
        <f>IF(D89="","",SUM(F89:Q89))</f>
        <v/>
      </c>
      <c r="AX89" s="304">
        <f>IF(E89="","",SUM(R89:R89))</f>
        <v/>
      </c>
      <c r="AY89" s="433">
        <f>IF($D89="","",SUM(M89:X89))</f>
        <v/>
      </c>
      <c r="AZ89" s="310">
        <f>IF($D89="","",SUM(P89:X89)/9*12)</f>
        <v/>
      </c>
      <c r="BA89" s="310">
        <f>IF($D89="","",SUM(S89:X89)/6*12)</f>
        <v/>
      </c>
      <c r="BB89" s="310">
        <f>IF($D89="","",SUM(V89:X89)/3*12)</f>
        <v/>
      </c>
      <c r="BC89" s="310">
        <f>IF($D89="","",X89*12)</f>
        <v/>
      </c>
    </row>
    <row r="90" ht="14.25" customHeight="1" s="2885">
      <c r="D90" s="400" t="inlineStr">
        <is>
          <t>General R&amp;M</t>
        </is>
      </c>
      <c r="E90" s="44" t="inlineStr">
        <is>
          <t xml:space="preserve">        Electrical  Lightbulbs (In House)</t>
        </is>
      </c>
      <c r="F90" s="301">
        <f>IF(E90="","",SUMIFS(#REF!,#REF!,'P&amp;Ls (Detailed)_OLD'!$E90))</f>
        <v/>
      </c>
      <c r="G90" s="301">
        <f>IF(F90="","",SUMIFS(#REF!,#REF!,'P&amp;Ls (Detailed)_OLD'!$E90))</f>
        <v/>
      </c>
      <c r="H90" s="301">
        <f>IF(G90="","",SUMIFS(#REF!,#REF!,'P&amp;Ls (Detailed)_OLD'!$E90))</f>
        <v/>
      </c>
      <c r="I90" s="301">
        <f>IF(H90="","",SUMIFS(#REF!,#REF!,'P&amp;Ls (Detailed)_OLD'!$E90))</f>
        <v/>
      </c>
      <c r="J90" s="301">
        <f>IF(I90="","",SUMIFS(#REF!,#REF!,'P&amp;Ls (Detailed)_OLD'!$E90))</f>
        <v/>
      </c>
      <c r="K90" s="301">
        <f>IF(J90="","",SUMIFS(#REF!,#REF!,'P&amp;Ls (Detailed)_OLD'!$E90))</f>
        <v/>
      </c>
      <c r="L90" s="301">
        <f>IF(K90="","",SUMIFS(#REF!,#REF!,'P&amp;Ls (Detailed)_OLD'!$E90))</f>
        <v/>
      </c>
      <c r="M90" s="301">
        <f>IF(L90="","",SUMIFS(#REF!,#REF!,'P&amp;Ls (Detailed)_OLD'!$E90))</f>
        <v/>
      </c>
      <c r="N90" s="301">
        <f>IF(M90="","",SUMIFS(#REF!,#REF!,'P&amp;Ls (Detailed)_OLD'!$E90))</f>
        <v/>
      </c>
      <c r="O90" s="301">
        <f>IF(N90="","",SUMIFS(#REF!,#REF!,'P&amp;Ls (Detailed)_OLD'!$E90))</f>
        <v/>
      </c>
      <c r="P90" s="301">
        <f>IF(O90="","",SUMIFS(#REF!,#REF!,'P&amp;Ls (Detailed)_OLD'!$E90))</f>
        <v/>
      </c>
      <c r="Q90" s="301">
        <f>IF(P90="","",SUMIFS(#REF!,#REF!,'P&amp;Ls (Detailed)_OLD'!$E90))</f>
        <v/>
      </c>
      <c r="R90" s="301">
        <f>IF('P&amp;Ls (Detailed)_OLD'!E90="","",SUMIFS(#REF!,#REF!,'P&amp;Ls (Detailed)_OLD'!$E90))</f>
        <v/>
      </c>
      <c r="S90" s="301">
        <f>IF('P&amp;Ls (Detailed)_OLD'!F90="","",SUMIFS(#REF!,#REF!,'P&amp;Ls (Detailed)_OLD'!$E90))</f>
        <v/>
      </c>
      <c r="T90" s="301">
        <f>IF('P&amp;Ls (Detailed)_OLD'!G90="","",SUMIFS(#REF!,#REF!,'P&amp;Ls (Detailed)_OLD'!$E90))</f>
        <v/>
      </c>
      <c r="U90" s="301">
        <f>IF('P&amp;Ls (Detailed)_OLD'!H90="","",SUMIFS(#REF!,#REF!,'P&amp;Ls (Detailed)_OLD'!$E90))</f>
        <v/>
      </c>
      <c r="V90" s="301">
        <f>IF('P&amp;Ls (Detailed)_OLD'!I90="","",SUMIFS(#REF!,#REF!,'P&amp;Ls (Detailed)_OLD'!$E90))</f>
        <v/>
      </c>
      <c r="W90" s="301">
        <f>IF('P&amp;Ls (Detailed)_OLD'!J90="","",SUMIFS(#REF!,#REF!,'P&amp;Ls (Detailed)_OLD'!$E90))</f>
        <v/>
      </c>
      <c r="X90" s="301">
        <f>IF('P&amp;Ls (Detailed)_OLD'!K90="","",SUMIFS(#REF!,#REF!,'P&amp;Ls (Detailed)_OLD'!$E90))</f>
        <v/>
      </c>
      <c r="Y90" s="301">
        <f>X90*1.03</f>
        <v/>
      </c>
      <c r="Z90" s="301">
        <f>Y90*1.03</f>
        <v/>
      </c>
      <c r="AA90" s="301">
        <f>Z90*1.03</f>
        <v/>
      </c>
      <c r="AB90" s="301">
        <f>AA90*1.03</f>
        <v/>
      </c>
      <c r="AC90" s="301">
        <f>AB90*1.03</f>
        <v/>
      </c>
      <c r="AD90" s="301">
        <f>AC90*1.03</f>
        <v/>
      </c>
      <c r="AE90" s="301">
        <f>AD90*1.03</f>
        <v/>
      </c>
      <c r="AF90" s="301">
        <f>AE90*1.03</f>
        <v/>
      </c>
      <c r="AG90" s="301">
        <f>AF90*1.03</f>
        <v/>
      </c>
      <c r="AH90" s="301">
        <f>AG90*1.03</f>
        <v/>
      </c>
      <c r="AI90" s="301">
        <f>AH90*1.03</f>
        <v/>
      </c>
      <c r="AJ90" s="301">
        <f>AI90*1.03</f>
        <v/>
      </c>
      <c r="AK90" s="301">
        <f>AJ90*1.03</f>
        <v/>
      </c>
      <c r="AL90" s="301">
        <f>AK90*1.03</f>
        <v/>
      </c>
      <c r="AM90" s="301">
        <f>AL90*1.03</f>
        <v/>
      </c>
      <c r="AN90" s="301">
        <f>AM90*1.03</f>
        <v/>
      </c>
      <c r="AO90" s="301">
        <f>AN90*1.03</f>
        <v/>
      </c>
      <c r="AP90" s="301">
        <f>AO90*1.03</f>
        <v/>
      </c>
      <c r="AQ90" s="301">
        <f>AP90*1.03</f>
        <v/>
      </c>
      <c r="AR90" s="301">
        <f>AQ90*1.03</f>
        <v/>
      </c>
      <c r="AS90" s="301">
        <f>AR90*1.03</f>
        <v/>
      </c>
      <c r="AT90" s="301">
        <f>AS90*1.03</f>
        <v/>
      </c>
      <c r="AU90" s="301">
        <f>AT90*1.03</f>
        <v/>
      </c>
      <c r="AV90" s="304">
        <f>AW90*0.95</f>
        <v/>
      </c>
      <c r="AW90" s="304">
        <f>IF(D90="","",SUM(F90:Q90))</f>
        <v/>
      </c>
      <c r="AX90" s="304">
        <f>IF(E90="","",SUM(R90:R90))</f>
        <v/>
      </c>
      <c r="AY90" s="433">
        <f>IF($D90="","",SUM(M90:X90))</f>
        <v/>
      </c>
      <c r="AZ90" s="310">
        <f>IF($D90="","",SUM(P90:X90)/9*12)</f>
        <v/>
      </c>
      <c r="BA90" s="310">
        <f>IF($D90="","",SUM(S90:X90)/6*12)</f>
        <v/>
      </c>
      <c r="BB90" s="310">
        <f>IF($D90="","",SUM(V90:X90)/3*12)</f>
        <v/>
      </c>
      <c r="BC90" s="310">
        <f>IF($D90="","",X90*12)</f>
        <v/>
      </c>
    </row>
    <row r="91" ht="14.25" customHeight="1" s="2885">
      <c r="D91" s="400" t="inlineStr">
        <is>
          <t>General R&amp;M</t>
        </is>
      </c>
      <c r="E91" s="44" t="inlineStr">
        <is>
          <t xml:space="preserve">        Fire Safety  R&amp;M (Contractor)</t>
        </is>
      </c>
      <c r="F91" s="301">
        <f>IF(E91="","",SUMIFS(#REF!,#REF!,'P&amp;Ls (Detailed)_OLD'!$E91))</f>
        <v/>
      </c>
      <c r="G91" s="301">
        <f>IF(F91="","",SUMIFS(#REF!,#REF!,'P&amp;Ls (Detailed)_OLD'!$E91))</f>
        <v/>
      </c>
      <c r="H91" s="301">
        <f>IF(G91="","",SUMIFS(#REF!,#REF!,'P&amp;Ls (Detailed)_OLD'!$E91))</f>
        <v/>
      </c>
      <c r="I91" s="301">
        <f>IF(H91="","",SUMIFS(#REF!,#REF!,'P&amp;Ls (Detailed)_OLD'!$E91))</f>
        <v/>
      </c>
      <c r="J91" s="301">
        <f>IF(I91="","",SUMIFS(#REF!,#REF!,'P&amp;Ls (Detailed)_OLD'!$E91))</f>
        <v/>
      </c>
      <c r="K91" s="301">
        <f>IF(J91="","",SUMIFS(#REF!,#REF!,'P&amp;Ls (Detailed)_OLD'!$E91))</f>
        <v/>
      </c>
      <c r="L91" s="301">
        <f>IF(K91="","",SUMIFS(#REF!,#REF!,'P&amp;Ls (Detailed)_OLD'!$E91))</f>
        <v/>
      </c>
      <c r="M91" s="301">
        <f>IF(L91="","",SUMIFS(#REF!,#REF!,'P&amp;Ls (Detailed)_OLD'!$E91))</f>
        <v/>
      </c>
      <c r="N91" s="301">
        <f>IF(M91="","",SUMIFS(#REF!,#REF!,'P&amp;Ls (Detailed)_OLD'!$E91))</f>
        <v/>
      </c>
      <c r="O91" s="301">
        <f>IF(N91="","",SUMIFS(#REF!,#REF!,'P&amp;Ls (Detailed)_OLD'!$E91))</f>
        <v/>
      </c>
      <c r="P91" s="301">
        <f>IF(O91="","",SUMIFS(#REF!,#REF!,'P&amp;Ls (Detailed)_OLD'!$E91))</f>
        <v/>
      </c>
      <c r="Q91" s="301">
        <f>IF(P91="","",SUMIFS(#REF!,#REF!,'P&amp;Ls (Detailed)_OLD'!$E91))</f>
        <v/>
      </c>
      <c r="R91" s="301">
        <f>IF('P&amp;Ls (Detailed)_OLD'!E91="","",SUMIFS(#REF!,#REF!,'P&amp;Ls (Detailed)_OLD'!$E91))</f>
        <v/>
      </c>
      <c r="S91" s="301">
        <f>IF('P&amp;Ls (Detailed)_OLD'!F91="","",SUMIFS(#REF!,#REF!,'P&amp;Ls (Detailed)_OLD'!$E91))</f>
        <v/>
      </c>
      <c r="T91" s="301">
        <f>IF('P&amp;Ls (Detailed)_OLD'!G91="","",SUMIFS(#REF!,#REF!,'P&amp;Ls (Detailed)_OLD'!$E91))</f>
        <v/>
      </c>
      <c r="U91" s="301">
        <f>IF('P&amp;Ls (Detailed)_OLD'!H91="","",SUMIFS(#REF!,#REF!,'P&amp;Ls (Detailed)_OLD'!$E91))</f>
        <v/>
      </c>
      <c r="V91" s="301">
        <f>IF('P&amp;Ls (Detailed)_OLD'!I91="","",SUMIFS(#REF!,#REF!,'P&amp;Ls (Detailed)_OLD'!$E91))</f>
        <v/>
      </c>
      <c r="W91" s="301">
        <f>IF('P&amp;Ls (Detailed)_OLD'!J91="","",SUMIFS(#REF!,#REF!,'P&amp;Ls (Detailed)_OLD'!$E91))</f>
        <v/>
      </c>
      <c r="X91" s="301">
        <f>IF('P&amp;Ls (Detailed)_OLD'!K91="","",SUMIFS(#REF!,#REF!,'P&amp;Ls (Detailed)_OLD'!$E91))</f>
        <v/>
      </c>
      <c r="Y91" s="301">
        <f>X91*1.03</f>
        <v/>
      </c>
      <c r="Z91" s="301">
        <f>Y91*1.03</f>
        <v/>
      </c>
      <c r="AA91" s="301">
        <f>Z91*1.03</f>
        <v/>
      </c>
      <c r="AB91" s="301">
        <f>AA91*1.03</f>
        <v/>
      </c>
      <c r="AC91" s="301">
        <f>AB91*1.03</f>
        <v/>
      </c>
      <c r="AD91" s="301">
        <f>AC91*1.03</f>
        <v/>
      </c>
      <c r="AE91" s="301">
        <f>AD91*1.03</f>
        <v/>
      </c>
      <c r="AF91" s="301">
        <f>AE91*1.03</f>
        <v/>
      </c>
      <c r="AG91" s="301">
        <f>AF91*1.03</f>
        <v/>
      </c>
      <c r="AH91" s="301">
        <f>AG91*1.03</f>
        <v/>
      </c>
      <c r="AI91" s="301">
        <f>AH91*1.03</f>
        <v/>
      </c>
      <c r="AJ91" s="301">
        <f>AI91*1.03</f>
        <v/>
      </c>
      <c r="AK91" s="301">
        <f>AJ91*1.03</f>
        <v/>
      </c>
      <c r="AL91" s="301">
        <f>AK91*1.03</f>
        <v/>
      </c>
      <c r="AM91" s="301">
        <f>AL91*1.03</f>
        <v/>
      </c>
      <c r="AN91" s="301">
        <f>AM91*1.03</f>
        <v/>
      </c>
      <c r="AO91" s="301">
        <f>AN91*1.03</f>
        <v/>
      </c>
      <c r="AP91" s="301">
        <f>AO91*1.03</f>
        <v/>
      </c>
      <c r="AQ91" s="301">
        <f>AP91*1.03</f>
        <v/>
      </c>
      <c r="AR91" s="301">
        <f>AQ91*1.03</f>
        <v/>
      </c>
      <c r="AS91" s="301">
        <f>AR91*1.03</f>
        <v/>
      </c>
      <c r="AT91" s="301">
        <f>AS91*1.03</f>
        <v/>
      </c>
      <c r="AU91" s="301">
        <f>AT91*1.03</f>
        <v/>
      </c>
      <c r="AV91" s="304">
        <f>AW91*0.95</f>
        <v/>
      </c>
      <c r="AW91" s="304">
        <f>IF(D91="","",SUM(F91:Q91))</f>
        <v/>
      </c>
      <c r="AX91" s="304">
        <f>IF(E91="","",SUM(R91:R91))</f>
        <v/>
      </c>
      <c r="AY91" s="433">
        <f>IF($D91="","",SUM(M91:X91))</f>
        <v/>
      </c>
      <c r="AZ91" s="310">
        <f>IF($D91="","",SUM(P91:X91)/9*12)</f>
        <v/>
      </c>
      <c r="BA91" s="310">
        <f>IF($D91="","",SUM(S91:X91)/6*12)</f>
        <v/>
      </c>
      <c r="BB91" s="310">
        <f>IF($D91="","",SUM(V91:X91)/3*12)</f>
        <v/>
      </c>
      <c r="BC91" s="310">
        <f>IF($D91="","",X91*12)</f>
        <v/>
      </c>
    </row>
    <row r="92" ht="14.25" customHeight="1" s="2885">
      <c r="D92" s="400" t="inlineStr">
        <is>
          <t>General R&amp;M</t>
        </is>
      </c>
      <c r="E92" s="44" t="inlineStr">
        <is>
          <t xml:space="preserve">        Fire Safety  Supplies (In House)</t>
        </is>
      </c>
      <c r="F92" s="301">
        <f>IF(E92="","",SUMIFS(#REF!,#REF!,'P&amp;Ls (Detailed)_OLD'!$E92))</f>
        <v/>
      </c>
      <c r="G92" s="301">
        <f>IF(F92="","",SUMIFS(#REF!,#REF!,'P&amp;Ls (Detailed)_OLD'!$E92))</f>
        <v/>
      </c>
      <c r="H92" s="301">
        <f>IF(G92="","",SUMIFS(#REF!,#REF!,'P&amp;Ls (Detailed)_OLD'!$E92))</f>
        <v/>
      </c>
      <c r="I92" s="301">
        <f>IF(H92="","",SUMIFS(#REF!,#REF!,'P&amp;Ls (Detailed)_OLD'!$E92))</f>
        <v/>
      </c>
      <c r="J92" s="301">
        <f>IF(I92="","",SUMIFS(#REF!,#REF!,'P&amp;Ls (Detailed)_OLD'!$E92))</f>
        <v/>
      </c>
      <c r="K92" s="301">
        <f>IF(J92="","",SUMIFS(#REF!,#REF!,'P&amp;Ls (Detailed)_OLD'!$E92))</f>
        <v/>
      </c>
      <c r="L92" s="301">
        <f>IF(K92="","",SUMIFS(#REF!,#REF!,'P&amp;Ls (Detailed)_OLD'!$E92))</f>
        <v/>
      </c>
      <c r="M92" s="301">
        <f>IF(L92="","",SUMIFS(#REF!,#REF!,'P&amp;Ls (Detailed)_OLD'!$E92))</f>
        <v/>
      </c>
      <c r="N92" s="301">
        <f>IF(M92="","",SUMIFS(#REF!,#REF!,'P&amp;Ls (Detailed)_OLD'!$E92))</f>
        <v/>
      </c>
      <c r="O92" s="301">
        <f>IF(N92="","",SUMIFS(#REF!,#REF!,'P&amp;Ls (Detailed)_OLD'!$E92))</f>
        <v/>
      </c>
      <c r="P92" s="301">
        <f>IF(O92="","",SUMIFS(#REF!,#REF!,'P&amp;Ls (Detailed)_OLD'!$E92))</f>
        <v/>
      </c>
      <c r="Q92" s="301">
        <f>IF(P92="","",SUMIFS(#REF!,#REF!,'P&amp;Ls (Detailed)_OLD'!$E92))</f>
        <v/>
      </c>
      <c r="R92" s="301">
        <f>IF('P&amp;Ls (Detailed)_OLD'!E92="","",SUMIFS(#REF!,#REF!,'P&amp;Ls (Detailed)_OLD'!$E92))</f>
        <v/>
      </c>
      <c r="S92" s="301">
        <f>IF('P&amp;Ls (Detailed)_OLD'!F92="","",SUMIFS(#REF!,#REF!,'P&amp;Ls (Detailed)_OLD'!$E92))</f>
        <v/>
      </c>
      <c r="T92" s="301">
        <f>IF('P&amp;Ls (Detailed)_OLD'!G92="","",SUMIFS(#REF!,#REF!,'P&amp;Ls (Detailed)_OLD'!$E92))</f>
        <v/>
      </c>
      <c r="U92" s="301">
        <f>IF('P&amp;Ls (Detailed)_OLD'!H92="","",SUMIFS(#REF!,#REF!,'P&amp;Ls (Detailed)_OLD'!$E92))</f>
        <v/>
      </c>
      <c r="V92" s="301">
        <f>IF('P&amp;Ls (Detailed)_OLD'!I92="","",SUMIFS(#REF!,#REF!,'P&amp;Ls (Detailed)_OLD'!$E92))</f>
        <v/>
      </c>
      <c r="W92" s="301">
        <f>IF('P&amp;Ls (Detailed)_OLD'!J92="","",SUMIFS(#REF!,#REF!,'P&amp;Ls (Detailed)_OLD'!$E92))</f>
        <v/>
      </c>
      <c r="X92" s="301">
        <f>IF('P&amp;Ls (Detailed)_OLD'!K92="","",SUMIFS(#REF!,#REF!,'P&amp;Ls (Detailed)_OLD'!$E92))</f>
        <v/>
      </c>
      <c r="Y92" s="301">
        <f>X92*1.03</f>
        <v/>
      </c>
      <c r="Z92" s="301">
        <f>Y92*1.03</f>
        <v/>
      </c>
      <c r="AA92" s="301">
        <f>Z92*1.03</f>
        <v/>
      </c>
      <c r="AB92" s="301">
        <f>AA92*1.03</f>
        <v/>
      </c>
      <c r="AC92" s="301">
        <f>AB92*1.03</f>
        <v/>
      </c>
      <c r="AD92" s="301">
        <f>AC92*1.03</f>
        <v/>
      </c>
      <c r="AE92" s="301">
        <f>AD92*1.03</f>
        <v/>
      </c>
      <c r="AF92" s="301">
        <f>AE92*1.03</f>
        <v/>
      </c>
      <c r="AG92" s="301">
        <f>AF92*1.03</f>
        <v/>
      </c>
      <c r="AH92" s="301">
        <f>AG92*1.03</f>
        <v/>
      </c>
      <c r="AI92" s="301">
        <f>AH92*1.03</f>
        <v/>
      </c>
      <c r="AJ92" s="301">
        <f>AI92*1.03</f>
        <v/>
      </c>
      <c r="AK92" s="301">
        <f>AJ92*1.03</f>
        <v/>
      </c>
      <c r="AL92" s="301">
        <f>AK92*1.03</f>
        <v/>
      </c>
      <c r="AM92" s="301">
        <f>AL92*1.03</f>
        <v/>
      </c>
      <c r="AN92" s="301">
        <f>AM92*1.03</f>
        <v/>
      </c>
      <c r="AO92" s="301">
        <f>AN92*1.03</f>
        <v/>
      </c>
      <c r="AP92" s="301">
        <f>AO92*1.03</f>
        <v/>
      </c>
      <c r="AQ92" s="301">
        <f>AP92*1.03</f>
        <v/>
      </c>
      <c r="AR92" s="301">
        <f>AQ92*1.03</f>
        <v/>
      </c>
      <c r="AS92" s="301">
        <f>AR92*1.03</f>
        <v/>
      </c>
      <c r="AT92" s="301">
        <f>AS92*1.03</f>
        <v/>
      </c>
      <c r="AU92" s="301">
        <f>AT92*1.03</f>
        <v/>
      </c>
      <c r="AV92" s="304">
        <f>AW92*0.95</f>
        <v/>
      </c>
      <c r="AW92" s="304">
        <f>IF(D92="","",SUM(F92:Q92))</f>
        <v/>
      </c>
      <c r="AX92" s="304">
        <f>IF(E92="","",SUM(R92:R92))</f>
        <v/>
      </c>
      <c r="AY92" s="433">
        <f>IF($D92="","",SUM(M92:X92))</f>
        <v/>
      </c>
      <c r="AZ92" s="310">
        <f>IF($D92="","",SUM(P92:X92)/9*12)</f>
        <v/>
      </c>
      <c r="BA92" s="310">
        <f>IF($D92="","",SUM(S92:X92)/6*12)</f>
        <v/>
      </c>
      <c r="BB92" s="310">
        <f>IF($D92="","",SUM(V92:X92)/3*12)</f>
        <v/>
      </c>
      <c r="BC92" s="310">
        <f>IF($D92="","",X92*12)</f>
        <v/>
      </c>
    </row>
    <row r="93" ht="14.25" customHeight="1" s="2885">
      <c r="D93" s="400" t="inlineStr">
        <is>
          <t>General R&amp;M</t>
        </is>
      </c>
      <c r="E93" s="44" t="inlineStr">
        <is>
          <t xml:space="preserve">        Flooring  R&amp;M (Contractor)</t>
        </is>
      </c>
      <c r="F93" s="301">
        <f>IF(E93="","",SUMIFS(#REF!,#REF!,'P&amp;Ls (Detailed)_OLD'!$E93))</f>
        <v/>
      </c>
      <c r="G93" s="301">
        <f>IF(F93="","",SUMIFS(#REF!,#REF!,'P&amp;Ls (Detailed)_OLD'!$E93))</f>
        <v/>
      </c>
      <c r="H93" s="301">
        <f>IF(G93="","",SUMIFS(#REF!,#REF!,'P&amp;Ls (Detailed)_OLD'!$E93))</f>
        <v/>
      </c>
      <c r="I93" s="301">
        <f>IF(H93="","",SUMIFS(#REF!,#REF!,'P&amp;Ls (Detailed)_OLD'!$E93))</f>
        <v/>
      </c>
      <c r="J93" s="301">
        <f>IF(I93="","",SUMIFS(#REF!,#REF!,'P&amp;Ls (Detailed)_OLD'!$E93))</f>
        <v/>
      </c>
      <c r="K93" s="301">
        <f>IF(J93="","",SUMIFS(#REF!,#REF!,'P&amp;Ls (Detailed)_OLD'!$E93))</f>
        <v/>
      </c>
      <c r="L93" s="301">
        <f>IF(K93="","",SUMIFS(#REF!,#REF!,'P&amp;Ls (Detailed)_OLD'!$E93))</f>
        <v/>
      </c>
      <c r="M93" s="301">
        <f>IF(L93="","",SUMIFS(#REF!,#REF!,'P&amp;Ls (Detailed)_OLD'!$E93))</f>
        <v/>
      </c>
      <c r="N93" s="301">
        <f>IF(M93="","",SUMIFS(#REF!,#REF!,'P&amp;Ls (Detailed)_OLD'!$E93))</f>
        <v/>
      </c>
      <c r="O93" s="301">
        <f>IF(N93="","",SUMIFS(#REF!,#REF!,'P&amp;Ls (Detailed)_OLD'!$E93))</f>
        <v/>
      </c>
      <c r="P93" s="301">
        <f>IF(O93="","",SUMIFS(#REF!,#REF!,'P&amp;Ls (Detailed)_OLD'!$E93))</f>
        <v/>
      </c>
      <c r="Q93" s="301">
        <f>IF(P93="","",SUMIFS(#REF!,#REF!,'P&amp;Ls (Detailed)_OLD'!$E93))</f>
        <v/>
      </c>
      <c r="R93" s="301">
        <f>IF('P&amp;Ls (Detailed)_OLD'!E93="","",SUMIFS(#REF!,#REF!,'P&amp;Ls (Detailed)_OLD'!$E93))</f>
        <v/>
      </c>
      <c r="S93" s="301">
        <f>IF('P&amp;Ls (Detailed)_OLD'!F93="","",SUMIFS(#REF!,#REF!,'P&amp;Ls (Detailed)_OLD'!$E93))</f>
        <v/>
      </c>
      <c r="T93" s="301">
        <f>IF('P&amp;Ls (Detailed)_OLD'!G93="","",SUMIFS(#REF!,#REF!,'P&amp;Ls (Detailed)_OLD'!$E93))</f>
        <v/>
      </c>
      <c r="U93" s="301">
        <f>IF('P&amp;Ls (Detailed)_OLD'!H93="","",SUMIFS(#REF!,#REF!,'P&amp;Ls (Detailed)_OLD'!$E93))</f>
        <v/>
      </c>
      <c r="V93" s="301">
        <f>IF('P&amp;Ls (Detailed)_OLD'!I93="","",SUMIFS(#REF!,#REF!,'P&amp;Ls (Detailed)_OLD'!$E93))</f>
        <v/>
      </c>
      <c r="W93" s="301">
        <f>IF('P&amp;Ls (Detailed)_OLD'!J93="","",SUMIFS(#REF!,#REF!,'P&amp;Ls (Detailed)_OLD'!$E93))</f>
        <v/>
      </c>
      <c r="X93" s="301">
        <f>IF('P&amp;Ls (Detailed)_OLD'!K93="","",SUMIFS(#REF!,#REF!,'P&amp;Ls (Detailed)_OLD'!$E93))</f>
        <v/>
      </c>
      <c r="Y93" s="301">
        <f>X93*1.03</f>
        <v/>
      </c>
      <c r="Z93" s="301">
        <f>Y93*1.03</f>
        <v/>
      </c>
      <c r="AA93" s="301">
        <f>Z93*1.03</f>
        <v/>
      </c>
      <c r="AB93" s="301">
        <f>AA93*1.03</f>
        <v/>
      </c>
      <c r="AC93" s="301">
        <f>AB93*1.03</f>
        <v/>
      </c>
      <c r="AD93" s="301">
        <f>AC93*1.03</f>
        <v/>
      </c>
      <c r="AE93" s="301">
        <f>AD93*1.03</f>
        <v/>
      </c>
      <c r="AF93" s="301">
        <f>AE93*1.03</f>
        <v/>
      </c>
      <c r="AG93" s="301">
        <f>AF93*1.03</f>
        <v/>
      </c>
      <c r="AH93" s="301">
        <f>AG93*1.03</f>
        <v/>
      </c>
      <c r="AI93" s="301">
        <f>AH93*1.03</f>
        <v/>
      </c>
      <c r="AJ93" s="301">
        <f>AI93*1.03</f>
        <v/>
      </c>
      <c r="AK93" s="301">
        <f>AJ93*1.03</f>
        <v/>
      </c>
      <c r="AL93" s="301">
        <f>AK93*1.03</f>
        <v/>
      </c>
      <c r="AM93" s="301">
        <f>AL93*1.03</f>
        <v/>
      </c>
      <c r="AN93" s="301">
        <f>AM93*1.03</f>
        <v/>
      </c>
      <c r="AO93" s="301">
        <f>AN93*1.03</f>
        <v/>
      </c>
      <c r="AP93" s="301">
        <f>AO93*1.03</f>
        <v/>
      </c>
      <c r="AQ93" s="301">
        <f>AP93*1.03</f>
        <v/>
      </c>
      <c r="AR93" s="301">
        <f>AQ93*1.03</f>
        <v/>
      </c>
      <c r="AS93" s="301">
        <f>AR93*1.03</f>
        <v/>
      </c>
      <c r="AT93" s="301">
        <f>AS93*1.03</f>
        <v/>
      </c>
      <c r="AU93" s="301">
        <f>AT93*1.03</f>
        <v/>
      </c>
      <c r="AV93" s="304">
        <f>AW93*0.95</f>
        <v/>
      </c>
      <c r="AW93" s="304">
        <f>IF(D93="","",SUM(F93:Q93))</f>
        <v/>
      </c>
      <c r="AX93" s="304">
        <f>IF(E93="","",SUM(R93:R93))</f>
        <v/>
      </c>
      <c r="AY93" s="433">
        <f>IF($D93="","",SUM(M93:X93))</f>
        <v/>
      </c>
      <c r="AZ93" s="310">
        <f>IF($D93="","",SUM(P93:X93)/9*12)</f>
        <v/>
      </c>
      <c r="BA93" s="310">
        <f>IF($D93="","",SUM(S93:X93)/6*12)</f>
        <v/>
      </c>
      <c r="BB93" s="310">
        <f>IF($D93="","",SUM(V93:X93)/3*12)</f>
        <v/>
      </c>
      <c r="BC93" s="310">
        <f>IF($D93="","",X93*12)</f>
        <v/>
      </c>
    </row>
    <row r="94" ht="14.25" customHeight="1" s="2885">
      <c r="D94" s="400" t="inlineStr">
        <is>
          <t>General R&amp;M</t>
        </is>
      </c>
      <c r="E94" s="44" t="inlineStr">
        <is>
          <t xml:space="preserve">        Flooring  Supplies (In House)</t>
        </is>
      </c>
      <c r="F94" s="301">
        <f>IF(E94="","",SUMIFS(#REF!,#REF!,'P&amp;Ls (Detailed)_OLD'!$E94))</f>
        <v/>
      </c>
      <c r="G94" s="301">
        <f>IF(F94="","",SUMIFS(#REF!,#REF!,'P&amp;Ls (Detailed)_OLD'!$E94))</f>
        <v/>
      </c>
      <c r="H94" s="301">
        <f>IF(G94="","",SUMIFS(#REF!,#REF!,'P&amp;Ls (Detailed)_OLD'!$E94))</f>
        <v/>
      </c>
      <c r="I94" s="301">
        <f>IF(H94="","",SUMIFS(#REF!,#REF!,'P&amp;Ls (Detailed)_OLD'!$E94))</f>
        <v/>
      </c>
      <c r="J94" s="301">
        <f>IF(I94="","",SUMIFS(#REF!,#REF!,'P&amp;Ls (Detailed)_OLD'!$E94))</f>
        <v/>
      </c>
      <c r="K94" s="301">
        <f>IF(J94="","",SUMIFS(#REF!,#REF!,'P&amp;Ls (Detailed)_OLD'!$E94))</f>
        <v/>
      </c>
      <c r="L94" s="301">
        <f>IF(K94="","",SUMIFS(#REF!,#REF!,'P&amp;Ls (Detailed)_OLD'!$E94))</f>
        <v/>
      </c>
      <c r="M94" s="301">
        <f>IF(L94="","",SUMIFS(#REF!,#REF!,'P&amp;Ls (Detailed)_OLD'!$E94))</f>
        <v/>
      </c>
      <c r="N94" s="301">
        <f>IF(M94="","",SUMIFS(#REF!,#REF!,'P&amp;Ls (Detailed)_OLD'!$E94))</f>
        <v/>
      </c>
      <c r="O94" s="301">
        <f>IF(N94="","",SUMIFS(#REF!,#REF!,'P&amp;Ls (Detailed)_OLD'!$E94))</f>
        <v/>
      </c>
      <c r="P94" s="301">
        <f>IF(O94="","",SUMIFS(#REF!,#REF!,'P&amp;Ls (Detailed)_OLD'!$E94))</f>
        <v/>
      </c>
      <c r="Q94" s="301">
        <f>IF(P94="","",SUMIFS(#REF!,#REF!,'P&amp;Ls (Detailed)_OLD'!$E94))</f>
        <v/>
      </c>
      <c r="R94" s="301">
        <f>IF('P&amp;Ls (Detailed)_OLD'!E94="","",SUMIFS(#REF!,#REF!,'P&amp;Ls (Detailed)_OLD'!$E94))</f>
        <v/>
      </c>
      <c r="S94" s="301">
        <f>IF('P&amp;Ls (Detailed)_OLD'!F94="","",SUMIFS(#REF!,#REF!,'P&amp;Ls (Detailed)_OLD'!$E94))</f>
        <v/>
      </c>
      <c r="T94" s="301">
        <f>IF('P&amp;Ls (Detailed)_OLD'!G94="","",SUMIFS(#REF!,#REF!,'P&amp;Ls (Detailed)_OLD'!$E94))</f>
        <v/>
      </c>
      <c r="U94" s="301">
        <f>IF('P&amp;Ls (Detailed)_OLD'!H94="","",SUMIFS(#REF!,#REF!,'P&amp;Ls (Detailed)_OLD'!$E94))</f>
        <v/>
      </c>
      <c r="V94" s="301">
        <f>IF('P&amp;Ls (Detailed)_OLD'!I94="","",SUMIFS(#REF!,#REF!,'P&amp;Ls (Detailed)_OLD'!$E94))</f>
        <v/>
      </c>
      <c r="W94" s="301">
        <f>IF('P&amp;Ls (Detailed)_OLD'!J94="","",SUMIFS(#REF!,#REF!,'P&amp;Ls (Detailed)_OLD'!$E94))</f>
        <v/>
      </c>
      <c r="X94" s="301">
        <f>IF('P&amp;Ls (Detailed)_OLD'!K94="","",SUMIFS(#REF!,#REF!,'P&amp;Ls (Detailed)_OLD'!$E94))</f>
        <v/>
      </c>
      <c r="Y94" s="301">
        <f>X94*1.03</f>
        <v/>
      </c>
      <c r="Z94" s="301">
        <f>Y94*1.03</f>
        <v/>
      </c>
      <c r="AA94" s="301">
        <f>Z94*1.03</f>
        <v/>
      </c>
      <c r="AB94" s="301">
        <f>AA94*1.03</f>
        <v/>
      </c>
      <c r="AC94" s="301">
        <f>AB94*1.03</f>
        <v/>
      </c>
      <c r="AD94" s="301">
        <f>AC94*1.03</f>
        <v/>
      </c>
      <c r="AE94" s="301">
        <f>AD94*1.03</f>
        <v/>
      </c>
      <c r="AF94" s="301">
        <f>AE94*1.03</f>
        <v/>
      </c>
      <c r="AG94" s="301">
        <f>AF94*1.03</f>
        <v/>
      </c>
      <c r="AH94" s="301">
        <f>AG94*1.03</f>
        <v/>
      </c>
      <c r="AI94" s="301">
        <f>AH94*1.03</f>
        <v/>
      </c>
      <c r="AJ94" s="301">
        <f>AI94*1.03</f>
        <v/>
      </c>
      <c r="AK94" s="301">
        <f>AJ94*1.03</f>
        <v/>
      </c>
      <c r="AL94" s="301">
        <f>AK94*1.03</f>
        <v/>
      </c>
      <c r="AM94" s="301">
        <f>AL94*1.03</f>
        <v/>
      </c>
      <c r="AN94" s="301">
        <f>AM94*1.03</f>
        <v/>
      </c>
      <c r="AO94" s="301">
        <f>AN94*1.03</f>
        <v/>
      </c>
      <c r="AP94" s="301">
        <f>AO94*1.03</f>
        <v/>
      </c>
      <c r="AQ94" s="301">
        <f>AP94*1.03</f>
        <v/>
      </c>
      <c r="AR94" s="301">
        <f>AQ94*1.03</f>
        <v/>
      </c>
      <c r="AS94" s="301">
        <f>AR94*1.03</f>
        <v/>
      </c>
      <c r="AT94" s="301">
        <f>AS94*1.03</f>
        <v/>
      </c>
      <c r="AU94" s="301">
        <f>AT94*1.03</f>
        <v/>
      </c>
      <c r="AV94" s="304">
        <f>AW94*0.95</f>
        <v/>
      </c>
      <c r="AW94" s="304">
        <f>IF(D94="","",SUM(F94:Q94))</f>
        <v/>
      </c>
      <c r="AX94" s="304">
        <f>IF(E94="","",SUM(R94:R94))</f>
        <v/>
      </c>
      <c r="AY94" s="433">
        <f>IF($D94="","",SUM(M94:X94))</f>
        <v/>
      </c>
      <c r="AZ94" s="310">
        <f>IF($D94="","",SUM(P94:X94)/9*12)</f>
        <v/>
      </c>
      <c r="BA94" s="310">
        <f>IF($D94="","",SUM(S94:X94)/6*12)</f>
        <v/>
      </c>
      <c r="BB94" s="310">
        <f>IF($D94="","",SUM(V94:X94)/3*12)</f>
        <v/>
      </c>
      <c r="BC94" s="310">
        <f>IF($D94="","",X94*12)</f>
        <v/>
      </c>
    </row>
    <row r="95" ht="14.25" customHeight="1" s="2885">
      <c r="D95" s="400" t="inlineStr">
        <is>
          <t>General R&amp;M</t>
        </is>
      </c>
      <c r="E95" s="44" t="inlineStr">
        <is>
          <t xml:space="preserve">        Grounds  Fence &amp; Gate R&amp;M (Contractor)</t>
        </is>
      </c>
      <c r="F95" s="301">
        <f>IF(E95="","",SUMIFS(#REF!,#REF!,'P&amp;Ls (Detailed)_OLD'!$E95))</f>
        <v/>
      </c>
      <c r="G95" s="301">
        <f>IF(F95="","",SUMIFS(#REF!,#REF!,'P&amp;Ls (Detailed)_OLD'!$E95))</f>
        <v/>
      </c>
      <c r="H95" s="301">
        <f>IF(G95="","",SUMIFS(#REF!,#REF!,'P&amp;Ls (Detailed)_OLD'!$E95))</f>
        <v/>
      </c>
      <c r="I95" s="301">
        <f>IF(H95="","",SUMIFS(#REF!,#REF!,'P&amp;Ls (Detailed)_OLD'!$E95))</f>
        <v/>
      </c>
      <c r="J95" s="301">
        <f>IF(I95="","",SUMIFS(#REF!,#REF!,'P&amp;Ls (Detailed)_OLD'!$E95))</f>
        <v/>
      </c>
      <c r="K95" s="301">
        <f>IF(J95="","",SUMIFS(#REF!,#REF!,'P&amp;Ls (Detailed)_OLD'!$E95))</f>
        <v/>
      </c>
      <c r="L95" s="301">
        <f>IF(K95="","",SUMIFS(#REF!,#REF!,'P&amp;Ls (Detailed)_OLD'!$E95))</f>
        <v/>
      </c>
      <c r="M95" s="301">
        <f>IF(L95="","",SUMIFS(#REF!,#REF!,'P&amp;Ls (Detailed)_OLD'!$E95))</f>
        <v/>
      </c>
      <c r="N95" s="301">
        <f>IF(M95="","",SUMIFS(#REF!,#REF!,'P&amp;Ls (Detailed)_OLD'!$E95))</f>
        <v/>
      </c>
      <c r="O95" s="301">
        <f>IF(N95="","",SUMIFS(#REF!,#REF!,'P&amp;Ls (Detailed)_OLD'!$E95))</f>
        <v/>
      </c>
      <c r="P95" s="301">
        <f>IF(O95="","",SUMIFS(#REF!,#REF!,'P&amp;Ls (Detailed)_OLD'!$E95))</f>
        <v/>
      </c>
      <c r="Q95" s="301">
        <f>IF(P95="","",SUMIFS(#REF!,#REF!,'P&amp;Ls (Detailed)_OLD'!$E95))</f>
        <v/>
      </c>
      <c r="R95" s="301">
        <f>IF('P&amp;Ls (Detailed)_OLD'!E95="","",SUMIFS(#REF!,#REF!,'P&amp;Ls (Detailed)_OLD'!$E95))</f>
        <v/>
      </c>
      <c r="S95" s="301">
        <f>IF('P&amp;Ls (Detailed)_OLD'!F95="","",SUMIFS(#REF!,#REF!,'P&amp;Ls (Detailed)_OLD'!$E95))</f>
        <v/>
      </c>
      <c r="T95" s="301">
        <f>IF('P&amp;Ls (Detailed)_OLD'!G95="","",SUMIFS(#REF!,#REF!,'P&amp;Ls (Detailed)_OLD'!$E95))</f>
        <v/>
      </c>
      <c r="U95" s="301">
        <f>IF('P&amp;Ls (Detailed)_OLD'!H95="","",SUMIFS(#REF!,#REF!,'P&amp;Ls (Detailed)_OLD'!$E95))</f>
        <v/>
      </c>
      <c r="V95" s="301">
        <f>IF('P&amp;Ls (Detailed)_OLD'!I95="","",SUMIFS(#REF!,#REF!,'P&amp;Ls (Detailed)_OLD'!$E95))</f>
        <v/>
      </c>
      <c r="W95" s="301">
        <f>IF('P&amp;Ls (Detailed)_OLD'!J95="","",SUMIFS(#REF!,#REF!,'P&amp;Ls (Detailed)_OLD'!$E95))</f>
        <v/>
      </c>
      <c r="X95" s="301">
        <f>IF('P&amp;Ls (Detailed)_OLD'!K95="","",SUMIFS(#REF!,#REF!,'P&amp;Ls (Detailed)_OLD'!$E95))</f>
        <v/>
      </c>
      <c r="Y95" s="301">
        <f>X95*1.03</f>
        <v/>
      </c>
      <c r="Z95" s="301">
        <f>Y95*1.03</f>
        <v/>
      </c>
      <c r="AA95" s="301">
        <f>Z95*1.03</f>
        <v/>
      </c>
      <c r="AB95" s="301">
        <f>AA95*1.03</f>
        <v/>
      </c>
      <c r="AC95" s="301">
        <f>AB95*1.03</f>
        <v/>
      </c>
      <c r="AD95" s="301">
        <f>AC95*1.03</f>
        <v/>
      </c>
      <c r="AE95" s="301">
        <f>AD95*1.03</f>
        <v/>
      </c>
      <c r="AF95" s="301">
        <f>AE95*1.03</f>
        <v/>
      </c>
      <c r="AG95" s="301">
        <f>AF95*1.03</f>
        <v/>
      </c>
      <c r="AH95" s="301">
        <f>AG95*1.03</f>
        <v/>
      </c>
      <c r="AI95" s="301">
        <f>AH95*1.03</f>
        <v/>
      </c>
      <c r="AJ95" s="301">
        <f>AI95*1.03</f>
        <v/>
      </c>
      <c r="AK95" s="301">
        <f>AJ95*1.03</f>
        <v/>
      </c>
      <c r="AL95" s="301">
        <f>AK95*1.03</f>
        <v/>
      </c>
      <c r="AM95" s="301">
        <f>AL95*1.03</f>
        <v/>
      </c>
      <c r="AN95" s="301">
        <f>AM95*1.03</f>
        <v/>
      </c>
      <c r="AO95" s="301">
        <f>AN95*1.03</f>
        <v/>
      </c>
      <c r="AP95" s="301">
        <f>AO95*1.03</f>
        <v/>
      </c>
      <c r="AQ95" s="301">
        <f>AP95*1.03</f>
        <v/>
      </c>
      <c r="AR95" s="301">
        <f>AQ95*1.03</f>
        <v/>
      </c>
      <c r="AS95" s="301">
        <f>AR95*1.03</f>
        <v/>
      </c>
      <c r="AT95" s="301">
        <f>AS95*1.03</f>
        <v/>
      </c>
      <c r="AU95" s="301">
        <f>AT95*1.03</f>
        <v/>
      </c>
      <c r="AV95" s="304">
        <f>AW95*0.95</f>
        <v/>
      </c>
      <c r="AW95" s="304">
        <f>IF(D95="","",SUM(F95:Q95))</f>
        <v/>
      </c>
      <c r="AX95" s="304">
        <f>IF(E95="","",SUM(R95:R95))</f>
        <v/>
      </c>
      <c r="AY95" s="433">
        <f>IF($D95="","",SUM(M95:X95))</f>
        <v/>
      </c>
      <c r="AZ95" s="310">
        <f>IF($D95="","",SUM(P95:X95)/9*12)</f>
        <v/>
      </c>
      <c r="BA95" s="310">
        <f>IF($D95="","",SUM(S95:X95)/6*12)</f>
        <v/>
      </c>
      <c r="BB95" s="310">
        <f>IF($D95="","",SUM(V95:X95)/3*12)</f>
        <v/>
      </c>
      <c r="BC95" s="310">
        <f>IF($D95="","",X95*12)</f>
        <v/>
      </c>
    </row>
    <row r="96" ht="14.25" customHeight="1" s="2885">
      <c r="D96" s="400" t="inlineStr">
        <is>
          <t>General R&amp;M</t>
        </is>
      </c>
      <c r="E96" s="44" t="inlineStr">
        <is>
          <t xml:space="preserve">        Grounds  Landscaping Maintenance Contract (Contractor)</t>
        </is>
      </c>
      <c r="F96" s="301">
        <f>IF(E96="","",SUMIFS(#REF!,#REF!,'P&amp;Ls (Detailed)_OLD'!$E96))</f>
        <v/>
      </c>
      <c r="G96" s="301">
        <f>IF(F96="","",SUMIFS(#REF!,#REF!,'P&amp;Ls (Detailed)_OLD'!$E96))</f>
        <v/>
      </c>
      <c r="H96" s="301">
        <f>IF(G96="","",SUMIFS(#REF!,#REF!,'P&amp;Ls (Detailed)_OLD'!$E96))</f>
        <v/>
      </c>
      <c r="I96" s="301">
        <f>IF(H96="","",SUMIFS(#REF!,#REF!,'P&amp;Ls (Detailed)_OLD'!$E96))</f>
        <v/>
      </c>
      <c r="J96" s="301">
        <f>IF(I96="","",SUMIFS(#REF!,#REF!,'P&amp;Ls (Detailed)_OLD'!$E96))</f>
        <v/>
      </c>
      <c r="K96" s="301">
        <f>IF(J96="","",SUMIFS(#REF!,#REF!,'P&amp;Ls (Detailed)_OLD'!$E96))</f>
        <v/>
      </c>
      <c r="L96" s="301">
        <f>IF(K96="","",SUMIFS(#REF!,#REF!,'P&amp;Ls (Detailed)_OLD'!$E96))</f>
        <v/>
      </c>
      <c r="M96" s="301">
        <f>IF(L96="","",SUMIFS(#REF!,#REF!,'P&amp;Ls (Detailed)_OLD'!$E96))</f>
        <v/>
      </c>
      <c r="N96" s="301">
        <f>IF(M96="","",SUMIFS(#REF!,#REF!,'P&amp;Ls (Detailed)_OLD'!$E96))</f>
        <v/>
      </c>
      <c r="O96" s="301">
        <f>IF(N96="","",SUMIFS(#REF!,#REF!,'P&amp;Ls (Detailed)_OLD'!$E96))</f>
        <v/>
      </c>
      <c r="P96" s="301">
        <f>IF(O96="","",SUMIFS(#REF!,#REF!,'P&amp;Ls (Detailed)_OLD'!$E96))</f>
        <v/>
      </c>
      <c r="Q96" s="301">
        <f>IF(P96="","",SUMIFS(#REF!,#REF!,'P&amp;Ls (Detailed)_OLD'!$E96))</f>
        <v/>
      </c>
      <c r="R96" s="301">
        <f>IF('P&amp;Ls (Detailed)_OLD'!E96="","",SUMIFS(#REF!,#REF!,'P&amp;Ls (Detailed)_OLD'!$E96))</f>
        <v/>
      </c>
      <c r="S96" s="301">
        <f>IF('P&amp;Ls (Detailed)_OLD'!F96="","",SUMIFS(#REF!,#REF!,'P&amp;Ls (Detailed)_OLD'!$E96))</f>
        <v/>
      </c>
      <c r="T96" s="301">
        <f>IF('P&amp;Ls (Detailed)_OLD'!G96="","",SUMIFS(#REF!,#REF!,'P&amp;Ls (Detailed)_OLD'!$E96))</f>
        <v/>
      </c>
      <c r="U96" s="301">
        <f>IF('P&amp;Ls (Detailed)_OLD'!H96="","",SUMIFS(#REF!,#REF!,'P&amp;Ls (Detailed)_OLD'!$E96))</f>
        <v/>
      </c>
      <c r="V96" s="301">
        <f>IF('P&amp;Ls (Detailed)_OLD'!I96="","",SUMIFS(#REF!,#REF!,'P&amp;Ls (Detailed)_OLD'!$E96))</f>
        <v/>
      </c>
      <c r="W96" s="301">
        <f>IF('P&amp;Ls (Detailed)_OLD'!J96="","",SUMIFS(#REF!,#REF!,'P&amp;Ls (Detailed)_OLD'!$E96))</f>
        <v/>
      </c>
      <c r="X96" s="301">
        <f>IF('P&amp;Ls (Detailed)_OLD'!K96="","",SUMIFS(#REF!,#REF!,'P&amp;Ls (Detailed)_OLD'!$E96))</f>
        <v/>
      </c>
      <c r="Y96" s="301">
        <f>X96*1.03</f>
        <v/>
      </c>
      <c r="Z96" s="301">
        <f>Y96*1.03</f>
        <v/>
      </c>
      <c r="AA96" s="301">
        <f>Z96*1.03</f>
        <v/>
      </c>
      <c r="AB96" s="301">
        <f>AA96*1.03</f>
        <v/>
      </c>
      <c r="AC96" s="301">
        <f>AB96*1.03</f>
        <v/>
      </c>
      <c r="AD96" s="301">
        <f>AC96*1.03</f>
        <v/>
      </c>
      <c r="AE96" s="301">
        <f>AD96*1.03</f>
        <v/>
      </c>
      <c r="AF96" s="301">
        <f>AE96*1.03</f>
        <v/>
      </c>
      <c r="AG96" s="301">
        <f>AF96*1.03</f>
        <v/>
      </c>
      <c r="AH96" s="301">
        <f>AG96*1.03</f>
        <v/>
      </c>
      <c r="AI96" s="301">
        <f>AH96*1.03</f>
        <v/>
      </c>
      <c r="AJ96" s="301">
        <f>AI96*1.03</f>
        <v/>
      </c>
      <c r="AK96" s="301">
        <f>AJ96*1.03</f>
        <v/>
      </c>
      <c r="AL96" s="301">
        <f>AK96*1.03</f>
        <v/>
      </c>
      <c r="AM96" s="301">
        <f>AL96*1.03</f>
        <v/>
      </c>
      <c r="AN96" s="301">
        <f>AM96*1.03</f>
        <v/>
      </c>
      <c r="AO96" s="301">
        <f>AN96*1.03</f>
        <v/>
      </c>
      <c r="AP96" s="301">
        <f>AO96*1.03</f>
        <v/>
      </c>
      <c r="AQ96" s="301">
        <f>AP96*1.03</f>
        <v/>
      </c>
      <c r="AR96" s="301">
        <f>AQ96*1.03</f>
        <v/>
      </c>
      <c r="AS96" s="301">
        <f>AR96*1.03</f>
        <v/>
      </c>
      <c r="AT96" s="301">
        <f>AS96*1.03</f>
        <v/>
      </c>
      <c r="AU96" s="301">
        <f>AT96*1.03</f>
        <v/>
      </c>
      <c r="AV96" s="304">
        <f>AW96*0.95</f>
        <v/>
      </c>
      <c r="AW96" s="304">
        <f>IF(D96="","",SUM(F96:Q96))</f>
        <v/>
      </c>
      <c r="AX96" s="304">
        <f>IF(E96="","",SUM(R96:R96))</f>
        <v/>
      </c>
      <c r="AY96" s="433">
        <f>IF($D96="","",SUM(M96:X96))</f>
        <v/>
      </c>
      <c r="AZ96" s="310">
        <f>IF($D96="","",SUM(P96:X96)/9*12)</f>
        <v/>
      </c>
      <c r="BA96" s="310">
        <f>IF($D96="","",SUM(S96:X96)/6*12)</f>
        <v/>
      </c>
      <c r="BB96" s="310">
        <f>IF($D96="","",SUM(V96:X96)/3*12)</f>
        <v/>
      </c>
      <c r="BC96" s="310">
        <f>IF($D96="","",X96*12)</f>
        <v/>
      </c>
    </row>
    <row r="97" ht="14.25" customHeight="1" s="2885">
      <c r="D97" s="400" t="inlineStr">
        <is>
          <t>General R&amp;M</t>
        </is>
      </c>
      <c r="E97" s="44" t="inlineStr">
        <is>
          <t xml:space="preserve">        Grounds  Landscaping R&amp;M (Contractor)</t>
        </is>
      </c>
      <c r="F97" s="301">
        <f>IF(E97="","",SUMIFS(#REF!,#REF!,'P&amp;Ls (Detailed)_OLD'!$E97))</f>
        <v/>
      </c>
      <c r="G97" s="301">
        <f>IF(F97="","",SUMIFS(#REF!,#REF!,'P&amp;Ls (Detailed)_OLD'!$E97))</f>
        <v/>
      </c>
      <c r="H97" s="301">
        <f>IF(G97="","",SUMIFS(#REF!,#REF!,'P&amp;Ls (Detailed)_OLD'!$E97))</f>
        <v/>
      </c>
      <c r="I97" s="301">
        <f>IF(H97="","",SUMIFS(#REF!,#REF!,'P&amp;Ls (Detailed)_OLD'!$E97))</f>
        <v/>
      </c>
      <c r="J97" s="301">
        <f>IF(I97="","",SUMIFS(#REF!,#REF!,'P&amp;Ls (Detailed)_OLD'!$E97))</f>
        <v/>
      </c>
      <c r="K97" s="301">
        <f>IF(J97="","",SUMIFS(#REF!,#REF!,'P&amp;Ls (Detailed)_OLD'!$E97))</f>
        <v/>
      </c>
      <c r="L97" s="301">
        <f>IF(K97="","",SUMIFS(#REF!,#REF!,'P&amp;Ls (Detailed)_OLD'!$E97))</f>
        <v/>
      </c>
      <c r="M97" s="301">
        <f>IF(L97="","",SUMIFS(#REF!,#REF!,'P&amp;Ls (Detailed)_OLD'!$E97))</f>
        <v/>
      </c>
      <c r="N97" s="301">
        <f>IF(M97="","",SUMIFS(#REF!,#REF!,'P&amp;Ls (Detailed)_OLD'!$E97))</f>
        <v/>
      </c>
      <c r="O97" s="301">
        <f>IF(N97="","",SUMIFS(#REF!,#REF!,'P&amp;Ls (Detailed)_OLD'!$E97))</f>
        <v/>
      </c>
      <c r="P97" s="301">
        <f>IF(O97="","",SUMIFS(#REF!,#REF!,'P&amp;Ls (Detailed)_OLD'!$E97))</f>
        <v/>
      </c>
      <c r="Q97" s="301">
        <f>IF(P97="","",SUMIFS(#REF!,#REF!,'P&amp;Ls (Detailed)_OLD'!$E97))</f>
        <v/>
      </c>
      <c r="R97" s="301">
        <f>IF('P&amp;Ls (Detailed)_OLD'!E97="","",SUMIFS(#REF!,#REF!,'P&amp;Ls (Detailed)_OLD'!$E97))</f>
        <v/>
      </c>
      <c r="S97" s="301">
        <f>IF('P&amp;Ls (Detailed)_OLD'!F97="","",SUMIFS(#REF!,#REF!,'P&amp;Ls (Detailed)_OLD'!$E97))</f>
        <v/>
      </c>
      <c r="T97" s="301">
        <f>IF('P&amp;Ls (Detailed)_OLD'!G97="","",SUMIFS(#REF!,#REF!,'P&amp;Ls (Detailed)_OLD'!$E97))</f>
        <v/>
      </c>
      <c r="U97" s="301">
        <f>IF('P&amp;Ls (Detailed)_OLD'!H97="","",SUMIFS(#REF!,#REF!,'P&amp;Ls (Detailed)_OLD'!$E97))</f>
        <v/>
      </c>
      <c r="V97" s="301">
        <f>IF('P&amp;Ls (Detailed)_OLD'!I97="","",SUMIFS(#REF!,#REF!,'P&amp;Ls (Detailed)_OLD'!$E97))</f>
        <v/>
      </c>
      <c r="W97" s="301">
        <f>IF('P&amp;Ls (Detailed)_OLD'!J97="","",SUMIFS(#REF!,#REF!,'P&amp;Ls (Detailed)_OLD'!$E97))</f>
        <v/>
      </c>
      <c r="X97" s="301">
        <f>IF('P&amp;Ls (Detailed)_OLD'!K97="","",SUMIFS(#REF!,#REF!,'P&amp;Ls (Detailed)_OLD'!$E97))</f>
        <v/>
      </c>
      <c r="Y97" s="301">
        <f>X97*1.03</f>
        <v/>
      </c>
      <c r="Z97" s="301">
        <f>Y97*1.03</f>
        <v/>
      </c>
      <c r="AA97" s="301">
        <f>Z97*1.03</f>
        <v/>
      </c>
      <c r="AB97" s="301">
        <f>AA97*1.03</f>
        <v/>
      </c>
      <c r="AC97" s="301">
        <f>AB97*1.03</f>
        <v/>
      </c>
      <c r="AD97" s="301">
        <f>AC97*1.03</f>
        <v/>
      </c>
      <c r="AE97" s="301">
        <f>AD97*1.03</f>
        <v/>
      </c>
      <c r="AF97" s="301">
        <f>AE97*1.03</f>
        <v/>
      </c>
      <c r="AG97" s="301">
        <f>AF97*1.03</f>
        <v/>
      </c>
      <c r="AH97" s="301">
        <f>AG97*1.03</f>
        <v/>
      </c>
      <c r="AI97" s="301">
        <f>AH97*1.03</f>
        <v/>
      </c>
      <c r="AJ97" s="301">
        <f>AI97*1.03</f>
        <v/>
      </c>
      <c r="AK97" s="301">
        <f>AJ97*1.03</f>
        <v/>
      </c>
      <c r="AL97" s="301">
        <f>AK97*1.03</f>
        <v/>
      </c>
      <c r="AM97" s="301">
        <f>AL97*1.03</f>
        <v/>
      </c>
      <c r="AN97" s="301">
        <f>AM97*1.03</f>
        <v/>
      </c>
      <c r="AO97" s="301">
        <f>AN97*1.03</f>
        <v/>
      </c>
      <c r="AP97" s="301">
        <f>AO97*1.03</f>
        <v/>
      </c>
      <c r="AQ97" s="301">
        <f>AP97*1.03</f>
        <v/>
      </c>
      <c r="AR97" s="301">
        <f>AQ97*1.03</f>
        <v/>
      </c>
      <c r="AS97" s="301">
        <f>AR97*1.03</f>
        <v/>
      </c>
      <c r="AT97" s="301">
        <f>AS97*1.03</f>
        <v/>
      </c>
      <c r="AU97" s="301">
        <f>AT97*1.03</f>
        <v/>
      </c>
      <c r="AV97" s="304">
        <f>AW97*0.95</f>
        <v/>
      </c>
      <c r="AW97" s="304">
        <f>IF(D97="","",SUM(F97:Q97))</f>
        <v/>
      </c>
      <c r="AX97" s="304">
        <f>IF(E97="","",SUM(R97:R97))</f>
        <v/>
      </c>
      <c r="AY97" s="433">
        <f>IF($D97="","",SUM(M97:X97))</f>
        <v/>
      </c>
      <c r="AZ97" s="310">
        <f>IF($D97="","",SUM(P97:X97)/9*12)</f>
        <v/>
      </c>
      <c r="BA97" s="310">
        <f>IF($D97="","",SUM(S97:X97)/6*12)</f>
        <v/>
      </c>
      <c r="BB97" s="310">
        <f>IF($D97="","",SUM(V97:X97)/3*12)</f>
        <v/>
      </c>
      <c r="BC97" s="310">
        <f>IF($D97="","",X97*12)</f>
        <v/>
      </c>
    </row>
    <row r="98" ht="14.25" customHeight="1" s="2885">
      <c r="D98" s="400" t="inlineStr">
        <is>
          <t>General R&amp;M</t>
        </is>
      </c>
      <c r="E98" s="44" t="inlineStr">
        <is>
          <t xml:space="preserve">        Grounds  Landscaping Snow Removal (Contractor)</t>
        </is>
      </c>
      <c r="F98" s="301">
        <f>IF(E98="","",SUMIFS(#REF!,#REF!,'P&amp;Ls (Detailed)_OLD'!$E98))</f>
        <v/>
      </c>
      <c r="G98" s="301">
        <f>IF(F98="","",SUMIFS(#REF!,#REF!,'P&amp;Ls (Detailed)_OLD'!$E98))</f>
        <v/>
      </c>
      <c r="H98" s="301">
        <f>IF(G98="","",SUMIFS(#REF!,#REF!,'P&amp;Ls (Detailed)_OLD'!$E98))</f>
        <v/>
      </c>
      <c r="I98" s="301">
        <f>IF(H98="","",SUMIFS(#REF!,#REF!,'P&amp;Ls (Detailed)_OLD'!$E98))</f>
        <v/>
      </c>
      <c r="J98" s="301">
        <f>IF(I98="","",SUMIFS(#REF!,#REF!,'P&amp;Ls (Detailed)_OLD'!$E98))</f>
        <v/>
      </c>
      <c r="K98" s="301">
        <f>IF(J98="","",SUMIFS(#REF!,#REF!,'P&amp;Ls (Detailed)_OLD'!$E98))</f>
        <v/>
      </c>
      <c r="L98" s="301">
        <f>IF(K98="","",SUMIFS(#REF!,#REF!,'P&amp;Ls (Detailed)_OLD'!$E98))</f>
        <v/>
      </c>
      <c r="M98" s="301">
        <f>IF(L98="","",SUMIFS(#REF!,#REF!,'P&amp;Ls (Detailed)_OLD'!$E98))</f>
        <v/>
      </c>
      <c r="N98" s="301">
        <f>IF(M98="","",SUMIFS(#REF!,#REF!,'P&amp;Ls (Detailed)_OLD'!$E98))</f>
        <v/>
      </c>
      <c r="O98" s="301">
        <f>IF(N98="","",SUMIFS(#REF!,#REF!,'P&amp;Ls (Detailed)_OLD'!$E98))</f>
        <v/>
      </c>
      <c r="P98" s="301">
        <f>IF(O98="","",SUMIFS(#REF!,#REF!,'P&amp;Ls (Detailed)_OLD'!$E98))</f>
        <v/>
      </c>
      <c r="Q98" s="301">
        <f>IF(P98="","",SUMIFS(#REF!,#REF!,'P&amp;Ls (Detailed)_OLD'!$E98))</f>
        <v/>
      </c>
      <c r="R98" s="301">
        <f>IF('P&amp;Ls (Detailed)_OLD'!E98="","",SUMIFS(#REF!,#REF!,'P&amp;Ls (Detailed)_OLD'!$E98))</f>
        <v/>
      </c>
      <c r="S98" s="301">
        <f>IF('P&amp;Ls (Detailed)_OLD'!F98="","",SUMIFS(#REF!,#REF!,'P&amp;Ls (Detailed)_OLD'!$E98))</f>
        <v/>
      </c>
      <c r="T98" s="301">
        <f>IF('P&amp;Ls (Detailed)_OLD'!G98="","",SUMIFS(#REF!,#REF!,'P&amp;Ls (Detailed)_OLD'!$E98))</f>
        <v/>
      </c>
      <c r="U98" s="301">
        <f>IF('P&amp;Ls (Detailed)_OLD'!H98="","",SUMIFS(#REF!,#REF!,'P&amp;Ls (Detailed)_OLD'!$E98))</f>
        <v/>
      </c>
      <c r="V98" s="301">
        <f>IF('P&amp;Ls (Detailed)_OLD'!I98="","",SUMIFS(#REF!,#REF!,'P&amp;Ls (Detailed)_OLD'!$E98))</f>
        <v/>
      </c>
      <c r="W98" s="301">
        <f>IF('P&amp;Ls (Detailed)_OLD'!J98="","",SUMIFS(#REF!,#REF!,'P&amp;Ls (Detailed)_OLD'!$E98))</f>
        <v/>
      </c>
      <c r="X98" s="301">
        <f>IF('P&amp;Ls (Detailed)_OLD'!K98="","",SUMIFS(#REF!,#REF!,'P&amp;Ls (Detailed)_OLD'!$E98))</f>
        <v/>
      </c>
      <c r="Y98" s="301">
        <f>X98*1.03</f>
        <v/>
      </c>
      <c r="Z98" s="301">
        <f>Y98*1.03</f>
        <v/>
      </c>
      <c r="AA98" s="301">
        <f>Z98*1.03</f>
        <v/>
      </c>
      <c r="AB98" s="301">
        <f>AA98*1.03</f>
        <v/>
      </c>
      <c r="AC98" s="301">
        <f>AB98*1.03</f>
        <v/>
      </c>
      <c r="AD98" s="301">
        <f>AC98*1.03</f>
        <v/>
      </c>
      <c r="AE98" s="301">
        <f>AD98*1.03</f>
        <v/>
      </c>
      <c r="AF98" s="301">
        <f>AE98*1.03</f>
        <v/>
      </c>
      <c r="AG98" s="301">
        <f>AF98*1.03</f>
        <v/>
      </c>
      <c r="AH98" s="301">
        <f>AG98*1.03</f>
        <v/>
      </c>
      <c r="AI98" s="301">
        <f>AH98*1.03</f>
        <v/>
      </c>
      <c r="AJ98" s="301">
        <f>AI98*1.03</f>
        <v/>
      </c>
      <c r="AK98" s="301">
        <f>AJ98*1.03</f>
        <v/>
      </c>
      <c r="AL98" s="301">
        <f>AK98*1.03</f>
        <v/>
      </c>
      <c r="AM98" s="301">
        <f>AL98*1.03</f>
        <v/>
      </c>
      <c r="AN98" s="301">
        <f>AM98*1.03</f>
        <v/>
      </c>
      <c r="AO98" s="301">
        <f>AN98*1.03</f>
        <v/>
      </c>
      <c r="AP98" s="301">
        <f>AO98*1.03</f>
        <v/>
      </c>
      <c r="AQ98" s="301">
        <f>AP98*1.03</f>
        <v/>
      </c>
      <c r="AR98" s="301">
        <f>AQ98*1.03</f>
        <v/>
      </c>
      <c r="AS98" s="301">
        <f>AR98*1.03</f>
        <v/>
      </c>
      <c r="AT98" s="301">
        <f>AS98*1.03</f>
        <v/>
      </c>
      <c r="AU98" s="301">
        <f>AT98*1.03</f>
        <v/>
      </c>
      <c r="AV98" s="304">
        <f>AW98*0.95</f>
        <v/>
      </c>
      <c r="AW98" s="304">
        <f>IF(D98="","",SUM(F98:Q98))</f>
        <v/>
      </c>
      <c r="AX98" s="304">
        <f>IF(E98="","",SUM(R98:R98))</f>
        <v/>
      </c>
      <c r="AY98" s="433">
        <f>IF($D98="","",SUM(M98:X98))</f>
        <v/>
      </c>
      <c r="AZ98" s="310">
        <f>IF($D98="","",SUM(P98:X98)/9*12)</f>
        <v/>
      </c>
      <c r="BA98" s="310">
        <f>IF($D98="","",SUM(S98:X98)/6*12)</f>
        <v/>
      </c>
      <c r="BB98" s="310">
        <f>IF($D98="","",SUM(V98:X98)/3*12)</f>
        <v/>
      </c>
      <c r="BC98" s="310">
        <f>IF($D98="","",X98*12)</f>
        <v/>
      </c>
    </row>
    <row r="99" ht="14.25" customHeight="1" s="2885">
      <c r="D99" s="400" t="inlineStr">
        <is>
          <t>General R&amp;M</t>
        </is>
      </c>
      <c r="E99" s="44" t="inlineStr">
        <is>
          <t xml:space="preserve">        Grounds  Landscaping Supplies (In House)</t>
        </is>
      </c>
      <c r="F99" s="301">
        <f>IF(E99="","",SUMIFS(#REF!,#REF!,'P&amp;Ls (Detailed)_OLD'!$E99))</f>
        <v/>
      </c>
      <c r="G99" s="301">
        <f>IF(F99="","",SUMIFS(#REF!,#REF!,'P&amp;Ls (Detailed)_OLD'!$E99))</f>
        <v/>
      </c>
      <c r="H99" s="301">
        <f>IF(G99="","",SUMIFS(#REF!,#REF!,'P&amp;Ls (Detailed)_OLD'!$E99))</f>
        <v/>
      </c>
      <c r="I99" s="301">
        <f>IF(H99="","",SUMIFS(#REF!,#REF!,'P&amp;Ls (Detailed)_OLD'!$E99))</f>
        <v/>
      </c>
      <c r="J99" s="301">
        <f>IF(I99="","",SUMIFS(#REF!,#REF!,'P&amp;Ls (Detailed)_OLD'!$E99))</f>
        <v/>
      </c>
      <c r="K99" s="301">
        <f>IF(J99="","",SUMIFS(#REF!,#REF!,'P&amp;Ls (Detailed)_OLD'!$E99))</f>
        <v/>
      </c>
      <c r="L99" s="301">
        <f>IF(K99="","",SUMIFS(#REF!,#REF!,'P&amp;Ls (Detailed)_OLD'!$E99))</f>
        <v/>
      </c>
      <c r="M99" s="301">
        <f>IF(L99="","",SUMIFS(#REF!,#REF!,'P&amp;Ls (Detailed)_OLD'!$E99))</f>
        <v/>
      </c>
      <c r="N99" s="301">
        <f>IF(M99="","",SUMIFS(#REF!,#REF!,'P&amp;Ls (Detailed)_OLD'!$E99))</f>
        <v/>
      </c>
      <c r="O99" s="301">
        <f>IF(N99="","",SUMIFS(#REF!,#REF!,'P&amp;Ls (Detailed)_OLD'!$E99))</f>
        <v/>
      </c>
      <c r="P99" s="301">
        <f>IF(O99="","",SUMIFS(#REF!,#REF!,'P&amp;Ls (Detailed)_OLD'!$E99))</f>
        <v/>
      </c>
      <c r="Q99" s="301">
        <f>IF(P99="","",SUMIFS(#REF!,#REF!,'P&amp;Ls (Detailed)_OLD'!$E99))</f>
        <v/>
      </c>
      <c r="R99" s="301">
        <f>IF('P&amp;Ls (Detailed)_OLD'!E99="","",SUMIFS(#REF!,#REF!,'P&amp;Ls (Detailed)_OLD'!$E99))</f>
        <v/>
      </c>
      <c r="S99" s="301">
        <f>IF('P&amp;Ls (Detailed)_OLD'!F99="","",SUMIFS(#REF!,#REF!,'P&amp;Ls (Detailed)_OLD'!$E99))</f>
        <v/>
      </c>
      <c r="T99" s="301">
        <f>IF('P&amp;Ls (Detailed)_OLD'!G99="","",SUMIFS(#REF!,#REF!,'P&amp;Ls (Detailed)_OLD'!$E99))</f>
        <v/>
      </c>
      <c r="U99" s="301">
        <f>IF('P&amp;Ls (Detailed)_OLD'!H99="","",SUMIFS(#REF!,#REF!,'P&amp;Ls (Detailed)_OLD'!$E99))</f>
        <v/>
      </c>
      <c r="V99" s="301">
        <f>IF('P&amp;Ls (Detailed)_OLD'!I99="","",SUMIFS(#REF!,#REF!,'P&amp;Ls (Detailed)_OLD'!$E99))</f>
        <v/>
      </c>
      <c r="W99" s="301">
        <f>IF('P&amp;Ls (Detailed)_OLD'!J99="","",SUMIFS(#REF!,#REF!,'P&amp;Ls (Detailed)_OLD'!$E99))</f>
        <v/>
      </c>
      <c r="X99" s="301">
        <f>IF('P&amp;Ls (Detailed)_OLD'!K99="","",SUMIFS(#REF!,#REF!,'P&amp;Ls (Detailed)_OLD'!$E99))</f>
        <v/>
      </c>
      <c r="Y99" s="301">
        <f>X99*1.03</f>
        <v/>
      </c>
      <c r="Z99" s="301">
        <f>Y99*1.03</f>
        <v/>
      </c>
      <c r="AA99" s="301">
        <f>Z99*1.03</f>
        <v/>
      </c>
      <c r="AB99" s="301">
        <f>AA99*1.03</f>
        <v/>
      </c>
      <c r="AC99" s="301">
        <f>AB99*1.03</f>
        <v/>
      </c>
      <c r="AD99" s="301">
        <f>AC99*1.03</f>
        <v/>
      </c>
      <c r="AE99" s="301">
        <f>AD99*1.03</f>
        <v/>
      </c>
      <c r="AF99" s="301">
        <f>AE99*1.03</f>
        <v/>
      </c>
      <c r="AG99" s="301">
        <f>AF99*1.03</f>
        <v/>
      </c>
      <c r="AH99" s="301">
        <f>AG99*1.03</f>
        <v/>
      </c>
      <c r="AI99" s="301">
        <f>AH99*1.03</f>
        <v/>
      </c>
      <c r="AJ99" s="301">
        <f>AI99*1.03</f>
        <v/>
      </c>
      <c r="AK99" s="301">
        <f>AJ99*1.03</f>
        <v/>
      </c>
      <c r="AL99" s="301">
        <f>AK99*1.03</f>
        <v/>
      </c>
      <c r="AM99" s="301">
        <f>AL99*1.03</f>
        <v/>
      </c>
      <c r="AN99" s="301">
        <f>AM99*1.03</f>
        <v/>
      </c>
      <c r="AO99" s="301">
        <f>AN99*1.03</f>
        <v/>
      </c>
      <c r="AP99" s="301">
        <f>AO99*1.03</f>
        <v/>
      </c>
      <c r="AQ99" s="301">
        <f>AP99*1.03</f>
        <v/>
      </c>
      <c r="AR99" s="301">
        <f>AQ99*1.03</f>
        <v/>
      </c>
      <c r="AS99" s="301">
        <f>AR99*1.03</f>
        <v/>
      </c>
      <c r="AT99" s="301">
        <f>AS99*1.03</f>
        <v/>
      </c>
      <c r="AU99" s="301">
        <f>AT99*1.03</f>
        <v/>
      </c>
      <c r="AV99" s="304">
        <f>AW99*0.95</f>
        <v/>
      </c>
      <c r="AW99" s="304">
        <f>IF(D99="","",SUM(F99:Q99))</f>
        <v/>
      </c>
      <c r="AX99" s="304">
        <f>IF(E99="","",SUM(R99:R99))</f>
        <v/>
      </c>
      <c r="AY99" s="433">
        <f>IF($D99="","",SUM(M99:X99))</f>
        <v/>
      </c>
      <c r="AZ99" s="310">
        <f>IF($D99="","",SUM(P99:X99)/9*12)</f>
        <v/>
      </c>
      <c r="BA99" s="310">
        <f>IF($D99="","",SUM(S99:X99)/6*12)</f>
        <v/>
      </c>
      <c r="BB99" s="310">
        <f>IF($D99="","",SUM(V99:X99)/3*12)</f>
        <v/>
      </c>
      <c r="BC99" s="310">
        <f>IF($D99="","",X99*12)</f>
        <v/>
      </c>
    </row>
    <row r="100" ht="14.25" customHeight="1" s="2885">
      <c r="D100" s="400" t="inlineStr">
        <is>
          <t>General R&amp;M</t>
        </is>
      </c>
      <c r="E100" s="44" t="inlineStr">
        <is>
          <t xml:space="preserve">        Grounds  Outdoor Amenity Supplies (In House)</t>
        </is>
      </c>
      <c r="F100" s="301">
        <f>IF(E100="","",SUMIFS(#REF!,#REF!,'P&amp;Ls (Detailed)_OLD'!$E100))</f>
        <v/>
      </c>
      <c r="G100" s="301">
        <f>IF(F100="","",SUMIFS(#REF!,#REF!,'P&amp;Ls (Detailed)_OLD'!$E100))</f>
        <v/>
      </c>
      <c r="H100" s="301">
        <f>IF(G100="","",SUMIFS(#REF!,#REF!,'P&amp;Ls (Detailed)_OLD'!$E100))</f>
        <v/>
      </c>
      <c r="I100" s="301">
        <f>IF(H100="","",SUMIFS(#REF!,#REF!,'P&amp;Ls (Detailed)_OLD'!$E100))</f>
        <v/>
      </c>
      <c r="J100" s="301">
        <f>IF(I100="","",SUMIFS(#REF!,#REF!,'P&amp;Ls (Detailed)_OLD'!$E100))</f>
        <v/>
      </c>
      <c r="K100" s="301">
        <f>IF(J100="","",SUMIFS(#REF!,#REF!,'P&amp;Ls (Detailed)_OLD'!$E100))</f>
        <v/>
      </c>
      <c r="L100" s="301">
        <f>IF(K100="","",SUMIFS(#REF!,#REF!,'P&amp;Ls (Detailed)_OLD'!$E100))</f>
        <v/>
      </c>
      <c r="M100" s="301">
        <f>IF(L100="","",SUMIFS(#REF!,#REF!,'P&amp;Ls (Detailed)_OLD'!$E100))</f>
        <v/>
      </c>
      <c r="N100" s="301">
        <f>IF(M100="","",SUMIFS(#REF!,#REF!,'P&amp;Ls (Detailed)_OLD'!$E100))</f>
        <v/>
      </c>
      <c r="O100" s="301">
        <f>IF(N100="","",SUMIFS(#REF!,#REF!,'P&amp;Ls (Detailed)_OLD'!$E100))</f>
        <v/>
      </c>
      <c r="P100" s="301">
        <f>IF(O100="","",SUMIFS(#REF!,#REF!,'P&amp;Ls (Detailed)_OLD'!$E100))</f>
        <v/>
      </c>
      <c r="Q100" s="301">
        <f>IF(P100="","",SUMIFS(#REF!,#REF!,'P&amp;Ls (Detailed)_OLD'!$E100))</f>
        <v/>
      </c>
      <c r="R100" s="301">
        <f>IF('P&amp;Ls (Detailed)_OLD'!E100="","",SUMIFS(#REF!,#REF!,'P&amp;Ls (Detailed)_OLD'!$E100))</f>
        <v/>
      </c>
      <c r="S100" s="301">
        <f>IF('P&amp;Ls (Detailed)_OLD'!F100="","",SUMIFS(#REF!,#REF!,'P&amp;Ls (Detailed)_OLD'!$E100))</f>
        <v/>
      </c>
      <c r="T100" s="301">
        <f>IF('P&amp;Ls (Detailed)_OLD'!G100="","",SUMIFS(#REF!,#REF!,'P&amp;Ls (Detailed)_OLD'!$E100))</f>
        <v/>
      </c>
      <c r="U100" s="301">
        <f>IF('P&amp;Ls (Detailed)_OLD'!H100="","",SUMIFS(#REF!,#REF!,'P&amp;Ls (Detailed)_OLD'!$E100))</f>
        <v/>
      </c>
      <c r="V100" s="301">
        <f>IF('P&amp;Ls (Detailed)_OLD'!I100="","",SUMIFS(#REF!,#REF!,'P&amp;Ls (Detailed)_OLD'!$E100))</f>
        <v/>
      </c>
      <c r="W100" s="301">
        <f>IF('P&amp;Ls (Detailed)_OLD'!J100="","",SUMIFS(#REF!,#REF!,'P&amp;Ls (Detailed)_OLD'!$E100))</f>
        <v/>
      </c>
      <c r="X100" s="301">
        <f>IF('P&amp;Ls (Detailed)_OLD'!K100="","",SUMIFS(#REF!,#REF!,'P&amp;Ls (Detailed)_OLD'!$E100))</f>
        <v/>
      </c>
      <c r="Y100" s="301">
        <f>X100*1.03</f>
        <v/>
      </c>
      <c r="Z100" s="301">
        <f>Y100*1.03</f>
        <v/>
      </c>
      <c r="AA100" s="301">
        <f>Z100*1.03</f>
        <v/>
      </c>
      <c r="AB100" s="301">
        <f>AA100*1.03</f>
        <v/>
      </c>
      <c r="AC100" s="301">
        <f>AB100*1.03</f>
        <v/>
      </c>
      <c r="AD100" s="301">
        <f>AC100*1.03</f>
        <v/>
      </c>
      <c r="AE100" s="301">
        <f>AD100*1.03</f>
        <v/>
      </c>
      <c r="AF100" s="301">
        <f>AE100*1.03</f>
        <v/>
      </c>
      <c r="AG100" s="301">
        <f>AF100*1.03</f>
        <v/>
      </c>
      <c r="AH100" s="301">
        <f>AG100*1.03</f>
        <v/>
      </c>
      <c r="AI100" s="301">
        <f>AH100*1.03</f>
        <v/>
      </c>
      <c r="AJ100" s="301">
        <f>AI100*1.03</f>
        <v/>
      </c>
      <c r="AK100" s="301">
        <f>AJ100*1.03</f>
        <v/>
      </c>
      <c r="AL100" s="301">
        <f>AK100*1.03</f>
        <v/>
      </c>
      <c r="AM100" s="301">
        <f>AL100*1.03</f>
        <v/>
      </c>
      <c r="AN100" s="301">
        <f>AM100*1.03</f>
        <v/>
      </c>
      <c r="AO100" s="301">
        <f>AN100*1.03</f>
        <v/>
      </c>
      <c r="AP100" s="301">
        <f>AO100*1.03</f>
        <v/>
      </c>
      <c r="AQ100" s="301">
        <f>AP100*1.03</f>
        <v/>
      </c>
      <c r="AR100" s="301">
        <f>AQ100*1.03</f>
        <v/>
      </c>
      <c r="AS100" s="301">
        <f>AR100*1.03</f>
        <v/>
      </c>
      <c r="AT100" s="301">
        <f>AS100*1.03</f>
        <v/>
      </c>
      <c r="AU100" s="301">
        <f>AT100*1.03</f>
        <v/>
      </c>
      <c r="AV100" s="304">
        <f>AW100*0.95</f>
        <v/>
      </c>
      <c r="AW100" s="304">
        <f>IF(D100="","",SUM(F100:Q100))</f>
        <v/>
      </c>
      <c r="AX100" s="304">
        <f>IF(E100="","",SUM(R100:R100))</f>
        <v/>
      </c>
      <c r="AY100" s="433">
        <f>IF($D100="","",SUM(M100:X100))</f>
        <v/>
      </c>
      <c r="AZ100" s="310">
        <f>IF($D100="","",SUM(P100:X100)/9*12)</f>
        <v/>
      </c>
      <c r="BA100" s="310">
        <f>IF($D100="","",SUM(S100:X100)/6*12)</f>
        <v/>
      </c>
      <c r="BB100" s="310">
        <f>IF($D100="","",SUM(V100:X100)/3*12)</f>
        <v/>
      </c>
      <c r="BC100" s="310">
        <f>IF($D100="","",X100*12)</f>
        <v/>
      </c>
    </row>
    <row r="101" ht="14.25" customHeight="1" s="2885">
      <c r="D101" s="400" t="inlineStr">
        <is>
          <t>General R&amp;M</t>
        </is>
      </c>
      <c r="E101" s="44" t="inlineStr">
        <is>
          <t xml:space="preserve">        Grounds  Parking R&amp;M (Contractor)</t>
        </is>
      </c>
      <c r="F101" s="301">
        <f>IF(E101="","",SUMIFS(#REF!,#REF!,'P&amp;Ls (Detailed)_OLD'!$E101))</f>
        <v/>
      </c>
      <c r="G101" s="301">
        <f>IF(F101="","",SUMIFS(#REF!,#REF!,'P&amp;Ls (Detailed)_OLD'!$E101))</f>
        <v/>
      </c>
      <c r="H101" s="301">
        <f>IF(G101="","",SUMIFS(#REF!,#REF!,'P&amp;Ls (Detailed)_OLD'!$E101))</f>
        <v/>
      </c>
      <c r="I101" s="301">
        <f>IF(H101="","",SUMIFS(#REF!,#REF!,'P&amp;Ls (Detailed)_OLD'!$E101))</f>
        <v/>
      </c>
      <c r="J101" s="301">
        <f>IF(I101="","",SUMIFS(#REF!,#REF!,'P&amp;Ls (Detailed)_OLD'!$E101))</f>
        <v/>
      </c>
      <c r="K101" s="301">
        <f>IF(J101="","",SUMIFS(#REF!,#REF!,'P&amp;Ls (Detailed)_OLD'!$E101))</f>
        <v/>
      </c>
      <c r="L101" s="301">
        <f>IF(K101="","",SUMIFS(#REF!,#REF!,'P&amp;Ls (Detailed)_OLD'!$E101))</f>
        <v/>
      </c>
      <c r="M101" s="301">
        <f>IF(L101="","",SUMIFS(#REF!,#REF!,'P&amp;Ls (Detailed)_OLD'!$E101))</f>
        <v/>
      </c>
      <c r="N101" s="301">
        <f>IF(M101="","",SUMIFS(#REF!,#REF!,'P&amp;Ls (Detailed)_OLD'!$E101))</f>
        <v/>
      </c>
      <c r="O101" s="301">
        <f>IF(N101="","",SUMIFS(#REF!,#REF!,'P&amp;Ls (Detailed)_OLD'!$E101))</f>
        <v/>
      </c>
      <c r="P101" s="301">
        <f>IF(O101="","",SUMIFS(#REF!,#REF!,'P&amp;Ls (Detailed)_OLD'!$E101))</f>
        <v/>
      </c>
      <c r="Q101" s="301">
        <f>IF(P101="","",SUMIFS(#REF!,#REF!,'P&amp;Ls (Detailed)_OLD'!$E101))</f>
        <v/>
      </c>
      <c r="R101" s="301">
        <f>IF('P&amp;Ls (Detailed)_OLD'!E101="","",SUMIFS(#REF!,#REF!,'P&amp;Ls (Detailed)_OLD'!$E101))</f>
        <v/>
      </c>
      <c r="S101" s="301">
        <f>IF('P&amp;Ls (Detailed)_OLD'!F101="","",SUMIFS(#REF!,#REF!,'P&amp;Ls (Detailed)_OLD'!$E101))</f>
        <v/>
      </c>
      <c r="T101" s="301">
        <f>IF('P&amp;Ls (Detailed)_OLD'!G101="","",SUMIFS(#REF!,#REF!,'P&amp;Ls (Detailed)_OLD'!$E101))</f>
        <v/>
      </c>
      <c r="U101" s="301">
        <f>IF('P&amp;Ls (Detailed)_OLD'!H101="","",SUMIFS(#REF!,#REF!,'P&amp;Ls (Detailed)_OLD'!$E101))</f>
        <v/>
      </c>
      <c r="V101" s="301">
        <f>IF('P&amp;Ls (Detailed)_OLD'!I101="","",SUMIFS(#REF!,#REF!,'P&amp;Ls (Detailed)_OLD'!$E101))</f>
        <v/>
      </c>
      <c r="W101" s="301">
        <f>IF('P&amp;Ls (Detailed)_OLD'!J101="","",SUMIFS(#REF!,#REF!,'P&amp;Ls (Detailed)_OLD'!$E101))</f>
        <v/>
      </c>
      <c r="X101" s="301">
        <f>IF('P&amp;Ls (Detailed)_OLD'!K101="","",SUMIFS(#REF!,#REF!,'P&amp;Ls (Detailed)_OLD'!$E101))</f>
        <v/>
      </c>
      <c r="Y101" s="301">
        <f>X101*1.03</f>
        <v/>
      </c>
      <c r="Z101" s="301">
        <f>Y101*1.03</f>
        <v/>
      </c>
      <c r="AA101" s="301">
        <f>Z101*1.03</f>
        <v/>
      </c>
      <c r="AB101" s="301">
        <f>AA101*1.03</f>
        <v/>
      </c>
      <c r="AC101" s="301">
        <f>AB101*1.03</f>
        <v/>
      </c>
      <c r="AD101" s="301">
        <f>AC101*1.03</f>
        <v/>
      </c>
      <c r="AE101" s="301">
        <f>AD101*1.03</f>
        <v/>
      </c>
      <c r="AF101" s="301">
        <f>AE101*1.03</f>
        <v/>
      </c>
      <c r="AG101" s="301">
        <f>AF101*1.03</f>
        <v/>
      </c>
      <c r="AH101" s="301">
        <f>AG101*1.03</f>
        <v/>
      </c>
      <c r="AI101" s="301">
        <f>AH101*1.03</f>
        <v/>
      </c>
      <c r="AJ101" s="301">
        <f>AI101*1.03</f>
        <v/>
      </c>
      <c r="AK101" s="301">
        <f>AJ101*1.03</f>
        <v/>
      </c>
      <c r="AL101" s="301">
        <f>AK101*1.03</f>
        <v/>
      </c>
      <c r="AM101" s="301">
        <f>AL101*1.03</f>
        <v/>
      </c>
      <c r="AN101" s="301">
        <f>AM101*1.03</f>
        <v/>
      </c>
      <c r="AO101" s="301">
        <f>AN101*1.03</f>
        <v/>
      </c>
      <c r="AP101" s="301">
        <f>AO101*1.03</f>
        <v/>
      </c>
      <c r="AQ101" s="301">
        <f>AP101*1.03</f>
        <v/>
      </c>
      <c r="AR101" s="301">
        <f>AQ101*1.03</f>
        <v/>
      </c>
      <c r="AS101" s="301">
        <f>AR101*1.03</f>
        <v/>
      </c>
      <c r="AT101" s="301">
        <f>AS101*1.03</f>
        <v/>
      </c>
      <c r="AU101" s="301">
        <f>AT101*1.03</f>
        <v/>
      </c>
      <c r="AV101" s="304">
        <f>AW101*0.95</f>
        <v/>
      </c>
      <c r="AW101" s="304">
        <f>IF(D101="","",SUM(F101:Q101))</f>
        <v/>
      </c>
      <c r="AX101" s="304">
        <f>IF(E101="","",SUM(R101:R101))</f>
        <v/>
      </c>
      <c r="AY101" s="433">
        <f>IF($D101="","",SUM(M101:X101))</f>
        <v/>
      </c>
      <c r="AZ101" s="310">
        <f>IF($D101="","",SUM(P101:X101)/9*12)</f>
        <v/>
      </c>
      <c r="BA101" s="310">
        <f>IF($D101="","",SUM(S101:X101)/6*12)</f>
        <v/>
      </c>
      <c r="BB101" s="310">
        <f>IF($D101="","",SUM(V101:X101)/3*12)</f>
        <v/>
      </c>
      <c r="BC101" s="310">
        <f>IF($D101="","",X101*12)</f>
        <v/>
      </c>
    </row>
    <row r="102" ht="14.25" customHeight="1" s="2885">
      <c r="D102" s="400" t="inlineStr">
        <is>
          <t>General R&amp;M</t>
        </is>
      </c>
      <c r="E102" s="44" t="inlineStr">
        <is>
          <t xml:space="preserve">        Grounds  Parking Supplies (In House)</t>
        </is>
      </c>
      <c r="F102" s="301">
        <f>IF(E102="","",SUMIFS(#REF!,#REF!,'P&amp;Ls (Detailed)_OLD'!$E102))</f>
        <v/>
      </c>
      <c r="G102" s="301">
        <f>IF(F102="","",SUMIFS(#REF!,#REF!,'P&amp;Ls (Detailed)_OLD'!$E102))</f>
        <v/>
      </c>
      <c r="H102" s="301">
        <f>IF(G102="","",SUMIFS(#REF!,#REF!,'P&amp;Ls (Detailed)_OLD'!$E102))</f>
        <v/>
      </c>
      <c r="I102" s="301">
        <f>IF(H102="","",SUMIFS(#REF!,#REF!,'P&amp;Ls (Detailed)_OLD'!$E102))</f>
        <v/>
      </c>
      <c r="J102" s="301">
        <f>IF(I102="","",SUMIFS(#REF!,#REF!,'P&amp;Ls (Detailed)_OLD'!$E102))</f>
        <v/>
      </c>
      <c r="K102" s="301">
        <f>IF(J102="","",SUMIFS(#REF!,#REF!,'P&amp;Ls (Detailed)_OLD'!$E102))</f>
        <v/>
      </c>
      <c r="L102" s="301">
        <f>IF(K102="","",SUMIFS(#REF!,#REF!,'P&amp;Ls (Detailed)_OLD'!$E102))</f>
        <v/>
      </c>
      <c r="M102" s="301">
        <f>IF(L102="","",SUMIFS(#REF!,#REF!,'P&amp;Ls (Detailed)_OLD'!$E102))</f>
        <v/>
      </c>
      <c r="N102" s="301">
        <f>IF(M102="","",SUMIFS(#REF!,#REF!,'P&amp;Ls (Detailed)_OLD'!$E102))</f>
        <v/>
      </c>
      <c r="O102" s="301">
        <f>IF(N102="","",SUMIFS(#REF!,#REF!,'P&amp;Ls (Detailed)_OLD'!$E102))</f>
        <v/>
      </c>
      <c r="P102" s="301">
        <f>IF(O102="","",SUMIFS(#REF!,#REF!,'P&amp;Ls (Detailed)_OLD'!$E102))</f>
        <v/>
      </c>
      <c r="Q102" s="301">
        <f>IF(P102="","",SUMIFS(#REF!,#REF!,'P&amp;Ls (Detailed)_OLD'!$E102))</f>
        <v/>
      </c>
      <c r="R102" s="301">
        <f>IF('P&amp;Ls (Detailed)_OLD'!E102="","",SUMIFS(#REF!,#REF!,'P&amp;Ls (Detailed)_OLD'!$E102))</f>
        <v/>
      </c>
      <c r="S102" s="301">
        <f>IF('P&amp;Ls (Detailed)_OLD'!F102="","",SUMIFS(#REF!,#REF!,'P&amp;Ls (Detailed)_OLD'!$E102))</f>
        <v/>
      </c>
      <c r="T102" s="301">
        <f>IF('P&amp;Ls (Detailed)_OLD'!G102="","",SUMIFS(#REF!,#REF!,'P&amp;Ls (Detailed)_OLD'!$E102))</f>
        <v/>
      </c>
      <c r="U102" s="301">
        <f>IF('P&amp;Ls (Detailed)_OLD'!H102="","",SUMIFS(#REF!,#REF!,'P&amp;Ls (Detailed)_OLD'!$E102))</f>
        <v/>
      </c>
      <c r="V102" s="301">
        <f>IF('P&amp;Ls (Detailed)_OLD'!I102="","",SUMIFS(#REF!,#REF!,'P&amp;Ls (Detailed)_OLD'!$E102))</f>
        <v/>
      </c>
      <c r="W102" s="301">
        <f>IF('P&amp;Ls (Detailed)_OLD'!J102="","",SUMIFS(#REF!,#REF!,'P&amp;Ls (Detailed)_OLD'!$E102))</f>
        <v/>
      </c>
      <c r="X102" s="301">
        <f>IF('P&amp;Ls (Detailed)_OLD'!K102="","",SUMIFS(#REF!,#REF!,'P&amp;Ls (Detailed)_OLD'!$E102))</f>
        <v/>
      </c>
      <c r="Y102" s="301">
        <f>X102*1.03</f>
        <v/>
      </c>
      <c r="Z102" s="301">
        <f>Y102*1.03</f>
        <v/>
      </c>
      <c r="AA102" s="301">
        <f>Z102*1.03</f>
        <v/>
      </c>
      <c r="AB102" s="301">
        <f>AA102*1.03</f>
        <v/>
      </c>
      <c r="AC102" s="301">
        <f>AB102*1.03</f>
        <v/>
      </c>
      <c r="AD102" s="301">
        <f>AC102*1.03</f>
        <v/>
      </c>
      <c r="AE102" s="301">
        <f>AD102*1.03</f>
        <v/>
      </c>
      <c r="AF102" s="301">
        <f>AE102*1.03</f>
        <v/>
      </c>
      <c r="AG102" s="301">
        <f>AF102*1.03</f>
        <v/>
      </c>
      <c r="AH102" s="301">
        <f>AG102*1.03</f>
        <v/>
      </c>
      <c r="AI102" s="301">
        <f>AH102*1.03</f>
        <v/>
      </c>
      <c r="AJ102" s="301">
        <f>AI102*1.03</f>
        <v/>
      </c>
      <c r="AK102" s="301">
        <f>AJ102*1.03</f>
        <v/>
      </c>
      <c r="AL102" s="301">
        <f>AK102*1.03</f>
        <v/>
      </c>
      <c r="AM102" s="301">
        <f>AL102*1.03</f>
        <v/>
      </c>
      <c r="AN102" s="301">
        <f>AM102*1.03</f>
        <v/>
      </c>
      <c r="AO102" s="301">
        <f>AN102*1.03</f>
        <v/>
      </c>
      <c r="AP102" s="301">
        <f>AO102*1.03</f>
        <v/>
      </c>
      <c r="AQ102" s="301">
        <f>AP102*1.03</f>
        <v/>
      </c>
      <c r="AR102" s="301">
        <f>AQ102*1.03</f>
        <v/>
      </c>
      <c r="AS102" s="301">
        <f>AR102*1.03</f>
        <v/>
      </c>
      <c r="AT102" s="301">
        <f>AS102*1.03</f>
        <v/>
      </c>
      <c r="AU102" s="301">
        <f>AT102*1.03</f>
        <v/>
      </c>
      <c r="AV102" s="304">
        <f>AW102*0.95</f>
        <v/>
      </c>
      <c r="AW102" s="304">
        <f>IF(D102="","",SUM(F102:Q102))</f>
        <v/>
      </c>
      <c r="AX102" s="304">
        <f>IF(E102="","",SUM(R102:R102))</f>
        <v/>
      </c>
      <c r="AY102" s="433">
        <f>IF($D102="","",SUM(M102:X102))</f>
        <v/>
      </c>
      <c r="AZ102" s="310">
        <f>IF($D102="","",SUM(P102:X102)/9*12)</f>
        <v/>
      </c>
      <c r="BA102" s="310">
        <f>IF($D102="","",SUM(S102:X102)/6*12)</f>
        <v/>
      </c>
      <c r="BB102" s="310">
        <f>IF($D102="","",SUM(V102:X102)/3*12)</f>
        <v/>
      </c>
      <c r="BC102" s="310">
        <f>IF($D102="","",X102*12)</f>
        <v/>
      </c>
    </row>
    <row r="103" ht="14.25" customHeight="1" s="2885">
      <c r="D103" s="400" t="inlineStr">
        <is>
          <t>General R&amp;M</t>
        </is>
      </c>
      <c r="E103" s="44" t="inlineStr">
        <is>
          <t xml:space="preserve">        HVAC  Maintenance Contract (Contractor)</t>
        </is>
      </c>
      <c r="F103" s="301">
        <f>IF(E103="","",SUMIFS(#REF!,#REF!,'P&amp;Ls (Detailed)_OLD'!$E103))</f>
        <v/>
      </c>
      <c r="G103" s="301">
        <f>IF(F103="","",SUMIFS(#REF!,#REF!,'P&amp;Ls (Detailed)_OLD'!$E103))</f>
        <v/>
      </c>
      <c r="H103" s="301">
        <f>IF(G103="","",SUMIFS(#REF!,#REF!,'P&amp;Ls (Detailed)_OLD'!$E103))</f>
        <v/>
      </c>
      <c r="I103" s="301">
        <f>IF(H103="","",SUMIFS(#REF!,#REF!,'P&amp;Ls (Detailed)_OLD'!$E103))</f>
        <v/>
      </c>
      <c r="J103" s="301">
        <f>IF(I103="","",SUMIFS(#REF!,#REF!,'P&amp;Ls (Detailed)_OLD'!$E103))</f>
        <v/>
      </c>
      <c r="K103" s="301">
        <f>IF(J103="","",SUMIFS(#REF!,#REF!,'P&amp;Ls (Detailed)_OLD'!$E103))</f>
        <v/>
      </c>
      <c r="L103" s="301">
        <f>IF(K103="","",SUMIFS(#REF!,#REF!,'P&amp;Ls (Detailed)_OLD'!$E103))</f>
        <v/>
      </c>
      <c r="M103" s="301">
        <f>IF(L103="","",SUMIFS(#REF!,#REF!,'P&amp;Ls (Detailed)_OLD'!$E103))</f>
        <v/>
      </c>
      <c r="N103" s="301">
        <f>IF(M103="","",SUMIFS(#REF!,#REF!,'P&amp;Ls (Detailed)_OLD'!$E103))</f>
        <v/>
      </c>
      <c r="O103" s="301">
        <f>IF(N103="","",SUMIFS(#REF!,#REF!,'P&amp;Ls (Detailed)_OLD'!$E103))</f>
        <v/>
      </c>
      <c r="P103" s="301">
        <f>IF(O103="","",SUMIFS(#REF!,#REF!,'P&amp;Ls (Detailed)_OLD'!$E103))</f>
        <v/>
      </c>
      <c r="Q103" s="301">
        <f>IF(P103="","",SUMIFS(#REF!,#REF!,'P&amp;Ls (Detailed)_OLD'!$E103))</f>
        <v/>
      </c>
      <c r="R103" s="301">
        <f>IF('P&amp;Ls (Detailed)_OLD'!E103="","",SUMIFS(#REF!,#REF!,'P&amp;Ls (Detailed)_OLD'!$E103))</f>
        <v/>
      </c>
      <c r="S103" s="301">
        <f>IF('P&amp;Ls (Detailed)_OLD'!F103="","",SUMIFS(#REF!,#REF!,'P&amp;Ls (Detailed)_OLD'!$E103))</f>
        <v/>
      </c>
      <c r="T103" s="301">
        <f>IF('P&amp;Ls (Detailed)_OLD'!G103="","",SUMIFS(#REF!,#REF!,'P&amp;Ls (Detailed)_OLD'!$E103))</f>
        <v/>
      </c>
      <c r="U103" s="301">
        <f>IF('P&amp;Ls (Detailed)_OLD'!H103="","",SUMIFS(#REF!,#REF!,'P&amp;Ls (Detailed)_OLD'!$E103))</f>
        <v/>
      </c>
      <c r="V103" s="301">
        <f>IF('P&amp;Ls (Detailed)_OLD'!I103="","",SUMIFS(#REF!,#REF!,'P&amp;Ls (Detailed)_OLD'!$E103))</f>
        <v/>
      </c>
      <c r="W103" s="301">
        <f>IF('P&amp;Ls (Detailed)_OLD'!J103="","",SUMIFS(#REF!,#REF!,'P&amp;Ls (Detailed)_OLD'!$E103))</f>
        <v/>
      </c>
      <c r="X103" s="301">
        <f>IF('P&amp;Ls (Detailed)_OLD'!K103="","",SUMIFS(#REF!,#REF!,'P&amp;Ls (Detailed)_OLD'!$E103))</f>
        <v/>
      </c>
      <c r="Y103" s="301">
        <f>X103*1.03</f>
        <v/>
      </c>
      <c r="Z103" s="301">
        <f>Y103*1.03</f>
        <v/>
      </c>
      <c r="AA103" s="301">
        <f>Z103*1.03</f>
        <v/>
      </c>
      <c r="AB103" s="301">
        <f>AA103*1.03</f>
        <v/>
      </c>
      <c r="AC103" s="301">
        <f>AB103*1.03</f>
        <v/>
      </c>
      <c r="AD103" s="301">
        <f>AC103*1.03</f>
        <v/>
      </c>
      <c r="AE103" s="301">
        <f>AD103*1.03</f>
        <v/>
      </c>
      <c r="AF103" s="301">
        <f>AE103*1.03</f>
        <v/>
      </c>
      <c r="AG103" s="301">
        <f>AF103*1.03</f>
        <v/>
      </c>
      <c r="AH103" s="301">
        <f>AG103*1.03</f>
        <v/>
      </c>
      <c r="AI103" s="301">
        <f>AH103*1.03</f>
        <v/>
      </c>
      <c r="AJ103" s="301">
        <f>AI103*1.03</f>
        <v/>
      </c>
      <c r="AK103" s="301">
        <f>AJ103*1.03</f>
        <v/>
      </c>
      <c r="AL103" s="301">
        <f>AK103*1.03</f>
        <v/>
      </c>
      <c r="AM103" s="301">
        <f>AL103*1.03</f>
        <v/>
      </c>
      <c r="AN103" s="301">
        <f>AM103*1.03</f>
        <v/>
      </c>
      <c r="AO103" s="301">
        <f>AN103*1.03</f>
        <v/>
      </c>
      <c r="AP103" s="301">
        <f>AO103*1.03</f>
        <v/>
      </c>
      <c r="AQ103" s="301">
        <f>AP103*1.03</f>
        <v/>
      </c>
      <c r="AR103" s="301">
        <f>AQ103*1.03</f>
        <v/>
      </c>
      <c r="AS103" s="301">
        <f>AR103*1.03</f>
        <v/>
      </c>
      <c r="AT103" s="301">
        <f>AS103*1.03</f>
        <v/>
      </c>
      <c r="AU103" s="301">
        <f>AT103*1.03</f>
        <v/>
      </c>
      <c r="AV103" s="304">
        <f>AW103*0.95</f>
        <v/>
      </c>
      <c r="AW103" s="304">
        <f>IF(D103="","",SUM(F103:Q103))</f>
        <v/>
      </c>
      <c r="AX103" s="304">
        <f>IF(E103="","",SUM(R103:R103))</f>
        <v/>
      </c>
      <c r="AY103" s="433">
        <f>IF($D103="","",SUM(M103:X103))</f>
        <v/>
      </c>
      <c r="AZ103" s="310">
        <f>IF($D103="","",SUM(P103:X103)/9*12)</f>
        <v/>
      </c>
      <c r="BA103" s="310">
        <f>IF($D103="","",SUM(S103:X103)/6*12)</f>
        <v/>
      </c>
      <c r="BB103" s="310">
        <f>IF($D103="","",SUM(V103:X103)/3*12)</f>
        <v/>
      </c>
      <c r="BC103" s="310">
        <f>IF($D103="","",X103*12)</f>
        <v/>
      </c>
    </row>
    <row r="104" ht="14.25" customHeight="1" s="2885">
      <c r="D104" s="400" t="inlineStr">
        <is>
          <t>General R&amp;M</t>
        </is>
      </c>
      <c r="E104" s="44" t="inlineStr">
        <is>
          <t xml:space="preserve">        HVAC  R&amp;M (Contractor)</t>
        </is>
      </c>
      <c r="F104" s="301">
        <f>IF(E104="","",SUMIFS(#REF!,#REF!,'P&amp;Ls (Detailed)_OLD'!$E104))</f>
        <v/>
      </c>
      <c r="G104" s="301">
        <f>IF(F104="","",SUMIFS(#REF!,#REF!,'P&amp;Ls (Detailed)_OLD'!$E104))</f>
        <v/>
      </c>
      <c r="H104" s="301">
        <f>IF(G104="","",SUMIFS(#REF!,#REF!,'P&amp;Ls (Detailed)_OLD'!$E104))</f>
        <v/>
      </c>
      <c r="I104" s="301">
        <f>IF(H104="","",SUMIFS(#REF!,#REF!,'P&amp;Ls (Detailed)_OLD'!$E104))</f>
        <v/>
      </c>
      <c r="J104" s="301">
        <f>IF(I104="","",SUMIFS(#REF!,#REF!,'P&amp;Ls (Detailed)_OLD'!$E104))</f>
        <v/>
      </c>
      <c r="K104" s="301">
        <f>IF(J104="","",SUMIFS(#REF!,#REF!,'P&amp;Ls (Detailed)_OLD'!$E104))</f>
        <v/>
      </c>
      <c r="L104" s="301">
        <f>IF(K104="","",SUMIFS(#REF!,#REF!,'P&amp;Ls (Detailed)_OLD'!$E104))</f>
        <v/>
      </c>
      <c r="M104" s="301">
        <f>IF(L104="","",SUMIFS(#REF!,#REF!,'P&amp;Ls (Detailed)_OLD'!$E104))</f>
        <v/>
      </c>
      <c r="N104" s="301">
        <f>IF(M104="","",SUMIFS(#REF!,#REF!,'P&amp;Ls (Detailed)_OLD'!$E104))</f>
        <v/>
      </c>
      <c r="O104" s="301">
        <f>IF(N104="","",SUMIFS(#REF!,#REF!,'P&amp;Ls (Detailed)_OLD'!$E104))</f>
        <v/>
      </c>
      <c r="P104" s="301">
        <f>IF(O104="","",SUMIFS(#REF!,#REF!,'P&amp;Ls (Detailed)_OLD'!$E104))</f>
        <v/>
      </c>
      <c r="Q104" s="301">
        <f>IF(P104="","",SUMIFS(#REF!,#REF!,'P&amp;Ls (Detailed)_OLD'!$E104))</f>
        <v/>
      </c>
      <c r="R104" s="301">
        <f>IF('P&amp;Ls (Detailed)_OLD'!E104="","",SUMIFS(#REF!,#REF!,'P&amp;Ls (Detailed)_OLD'!$E104))</f>
        <v/>
      </c>
      <c r="S104" s="301">
        <f>IF('P&amp;Ls (Detailed)_OLD'!F104="","",SUMIFS(#REF!,#REF!,'P&amp;Ls (Detailed)_OLD'!$E104))</f>
        <v/>
      </c>
      <c r="T104" s="301">
        <f>IF('P&amp;Ls (Detailed)_OLD'!G104="","",SUMIFS(#REF!,#REF!,'P&amp;Ls (Detailed)_OLD'!$E104))</f>
        <v/>
      </c>
      <c r="U104" s="301">
        <f>IF('P&amp;Ls (Detailed)_OLD'!H104="","",SUMIFS(#REF!,#REF!,'P&amp;Ls (Detailed)_OLD'!$E104))</f>
        <v/>
      </c>
      <c r="V104" s="301">
        <f>IF('P&amp;Ls (Detailed)_OLD'!I104="","",SUMIFS(#REF!,#REF!,'P&amp;Ls (Detailed)_OLD'!$E104))</f>
        <v/>
      </c>
      <c r="W104" s="301">
        <f>IF('P&amp;Ls (Detailed)_OLD'!J104="","",SUMIFS(#REF!,#REF!,'P&amp;Ls (Detailed)_OLD'!$E104))</f>
        <v/>
      </c>
      <c r="X104" s="301">
        <f>IF('P&amp;Ls (Detailed)_OLD'!K104="","",SUMIFS(#REF!,#REF!,'P&amp;Ls (Detailed)_OLD'!$E104))</f>
        <v/>
      </c>
      <c r="Y104" s="301">
        <f>X104*1.03</f>
        <v/>
      </c>
      <c r="Z104" s="301">
        <f>Y104*1.03</f>
        <v/>
      </c>
      <c r="AA104" s="301">
        <f>Z104*1.03</f>
        <v/>
      </c>
      <c r="AB104" s="301">
        <f>AA104*1.03</f>
        <v/>
      </c>
      <c r="AC104" s="301">
        <f>AB104*1.03</f>
        <v/>
      </c>
      <c r="AD104" s="301">
        <f>AC104*1.03</f>
        <v/>
      </c>
      <c r="AE104" s="301">
        <f>AD104*1.03</f>
        <v/>
      </c>
      <c r="AF104" s="301">
        <f>AE104*1.03</f>
        <v/>
      </c>
      <c r="AG104" s="301">
        <f>AF104*1.03</f>
        <v/>
      </c>
      <c r="AH104" s="301">
        <f>AG104*1.03</f>
        <v/>
      </c>
      <c r="AI104" s="301">
        <f>AH104*1.03</f>
        <v/>
      </c>
      <c r="AJ104" s="301">
        <f>AI104*1.03</f>
        <v/>
      </c>
      <c r="AK104" s="301">
        <f>AJ104*1.03</f>
        <v/>
      </c>
      <c r="AL104" s="301">
        <f>AK104*1.03</f>
        <v/>
      </c>
      <c r="AM104" s="301">
        <f>AL104*1.03</f>
        <v/>
      </c>
      <c r="AN104" s="301">
        <f>AM104*1.03</f>
        <v/>
      </c>
      <c r="AO104" s="301">
        <f>AN104*1.03</f>
        <v/>
      </c>
      <c r="AP104" s="301">
        <f>AO104*1.03</f>
        <v/>
      </c>
      <c r="AQ104" s="301">
        <f>AP104*1.03</f>
        <v/>
      </c>
      <c r="AR104" s="301">
        <f>AQ104*1.03</f>
        <v/>
      </c>
      <c r="AS104" s="301">
        <f>AR104*1.03</f>
        <v/>
      </c>
      <c r="AT104" s="301">
        <f>AS104*1.03</f>
        <v/>
      </c>
      <c r="AU104" s="301">
        <f>AT104*1.03</f>
        <v/>
      </c>
      <c r="AV104" s="304">
        <f>AW104*0.95</f>
        <v/>
      </c>
      <c r="AW104" s="304">
        <f>IF(D104="","",SUM(F104:Q104))</f>
        <v/>
      </c>
      <c r="AX104" s="304">
        <f>IF(E104="","",SUM(R104:R104))</f>
        <v/>
      </c>
      <c r="AY104" s="433">
        <f>IF($D104="","",SUM(M104:X104))</f>
        <v/>
      </c>
      <c r="AZ104" s="310">
        <f>IF($D104="","",SUM(P104:X104)/9*12)</f>
        <v/>
      </c>
      <c r="BA104" s="310">
        <f>IF($D104="","",SUM(S104:X104)/6*12)</f>
        <v/>
      </c>
      <c r="BB104" s="310">
        <f>IF($D104="","",SUM(V104:X104)/3*12)</f>
        <v/>
      </c>
      <c r="BC104" s="310">
        <f>IF($D104="","",X104*12)</f>
        <v/>
      </c>
    </row>
    <row r="105" ht="14.25" customHeight="1" s="2885">
      <c r="D105" s="400" t="inlineStr">
        <is>
          <t>General R&amp;M</t>
        </is>
      </c>
      <c r="E105" s="44" t="inlineStr">
        <is>
          <t xml:space="preserve">        HVAC  Supplies (In House)</t>
        </is>
      </c>
      <c r="F105" s="301">
        <f>IF(E105="","",SUMIFS(#REF!,#REF!,'P&amp;Ls (Detailed)_OLD'!$E105))</f>
        <v/>
      </c>
      <c r="G105" s="301">
        <f>IF(F105="","",SUMIFS(#REF!,#REF!,'P&amp;Ls (Detailed)_OLD'!$E105))</f>
        <v/>
      </c>
      <c r="H105" s="301">
        <f>IF(G105="","",SUMIFS(#REF!,#REF!,'P&amp;Ls (Detailed)_OLD'!$E105))</f>
        <v/>
      </c>
      <c r="I105" s="301">
        <f>IF(H105="","",SUMIFS(#REF!,#REF!,'P&amp;Ls (Detailed)_OLD'!$E105))</f>
        <v/>
      </c>
      <c r="J105" s="301">
        <f>IF(I105="","",SUMIFS(#REF!,#REF!,'P&amp;Ls (Detailed)_OLD'!$E105))</f>
        <v/>
      </c>
      <c r="K105" s="301">
        <f>IF(J105="","",SUMIFS(#REF!,#REF!,'P&amp;Ls (Detailed)_OLD'!$E105))</f>
        <v/>
      </c>
      <c r="L105" s="301">
        <f>IF(K105="","",SUMIFS(#REF!,#REF!,'P&amp;Ls (Detailed)_OLD'!$E105))</f>
        <v/>
      </c>
      <c r="M105" s="301">
        <f>IF(L105="","",SUMIFS(#REF!,#REF!,'P&amp;Ls (Detailed)_OLD'!$E105))</f>
        <v/>
      </c>
      <c r="N105" s="301">
        <f>IF(M105="","",SUMIFS(#REF!,#REF!,'P&amp;Ls (Detailed)_OLD'!$E105))</f>
        <v/>
      </c>
      <c r="O105" s="301">
        <f>IF(N105="","",SUMIFS(#REF!,#REF!,'P&amp;Ls (Detailed)_OLD'!$E105))</f>
        <v/>
      </c>
      <c r="P105" s="301">
        <f>IF(O105="","",SUMIFS(#REF!,#REF!,'P&amp;Ls (Detailed)_OLD'!$E105))</f>
        <v/>
      </c>
      <c r="Q105" s="301">
        <f>IF(P105="","",SUMIFS(#REF!,#REF!,'P&amp;Ls (Detailed)_OLD'!$E105))</f>
        <v/>
      </c>
      <c r="R105" s="301">
        <f>IF('P&amp;Ls (Detailed)_OLD'!E105="","",SUMIFS(#REF!,#REF!,'P&amp;Ls (Detailed)_OLD'!$E105))</f>
        <v/>
      </c>
      <c r="S105" s="301">
        <f>IF('P&amp;Ls (Detailed)_OLD'!F105="","",SUMIFS(#REF!,#REF!,'P&amp;Ls (Detailed)_OLD'!$E105))</f>
        <v/>
      </c>
      <c r="T105" s="301">
        <f>IF('P&amp;Ls (Detailed)_OLD'!G105="","",SUMIFS(#REF!,#REF!,'P&amp;Ls (Detailed)_OLD'!$E105))</f>
        <v/>
      </c>
      <c r="U105" s="301">
        <f>IF('P&amp;Ls (Detailed)_OLD'!H105="","",SUMIFS(#REF!,#REF!,'P&amp;Ls (Detailed)_OLD'!$E105))</f>
        <v/>
      </c>
      <c r="V105" s="301">
        <f>IF('P&amp;Ls (Detailed)_OLD'!I105="","",SUMIFS(#REF!,#REF!,'P&amp;Ls (Detailed)_OLD'!$E105))</f>
        <v/>
      </c>
      <c r="W105" s="301">
        <f>IF('P&amp;Ls (Detailed)_OLD'!J105="","",SUMIFS(#REF!,#REF!,'P&amp;Ls (Detailed)_OLD'!$E105))</f>
        <v/>
      </c>
      <c r="X105" s="301">
        <f>IF('P&amp;Ls (Detailed)_OLD'!K105="","",SUMIFS(#REF!,#REF!,'P&amp;Ls (Detailed)_OLD'!$E105))</f>
        <v/>
      </c>
      <c r="Y105" s="301">
        <f>X105*1.03</f>
        <v/>
      </c>
      <c r="Z105" s="301">
        <f>Y105*1.03</f>
        <v/>
      </c>
      <c r="AA105" s="301">
        <f>Z105*1.03</f>
        <v/>
      </c>
      <c r="AB105" s="301">
        <f>AA105*1.03</f>
        <v/>
      </c>
      <c r="AC105" s="301">
        <f>AB105*1.03</f>
        <v/>
      </c>
      <c r="AD105" s="301">
        <f>AC105*1.03</f>
        <v/>
      </c>
      <c r="AE105" s="301">
        <f>AD105*1.03</f>
        <v/>
      </c>
      <c r="AF105" s="301">
        <f>AE105*1.03</f>
        <v/>
      </c>
      <c r="AG105" s="301">
        <f>AF105*1.03</f>
        <v/>
      </c>
      <c r="AH105" s="301">
        <f>AG105*1.03</f>
        <v/>
      </c>
      <c r="AI105" s="301">
        <f>AH105*1.03</f>
        <v/>
      </c>
      <c r="AJ105" s="301">
        <f>AI105*1.03</f>
        <v/>
      </c>
      <c r="AK105" s="301">
        <f>AJ105*1.03</f>
        <v/>
      </c>
      <c r="AL105" s="301">
        <f>AK105*1.03</f>
        <v/>
      </c>
      <c r="AM105" s="301">
        <f>AL105*1.03</f>
        <v/>
      </c>
      <c r="AN105" s="301">
        <f>AM105*1.03</f>
        <v/>
      </c>
      <c r="AO105" s="301">
        <f>AN105*1.03</f>
        <v/>
      </c>
      <c r="AP105" s="301">
        <f>AO105*1.03</f>
        <v/>
      </c>
      <c r="AQ105" s="301">
        <f>AP105*1.03</f>
        <v/>
      </c>
      <c r="AR105" s="301">
        <f>AQ105*1.03</f>
        <v/>
      </c>
      <c r="AS105" s="301">
        <f>AR105*1.03</f>
        <v/>
      </c>
      <c r="AT105" s="301">
        <f>AS105*1.03</f>
        <v/>
      </c>
      <c r="AU105" s="301">
        <f>AT105*1.03</f>
        <v/>
      </c>
      <c r="AV105" s="304">
        <f>AW105*0.95</f>
        <v/>
      </c>
      <c r="AW105" s="304">
        <f>IF(D105="","",SUM(F105:Q105))</f>
        <v/>
      </c>
      <c r="AX105" s="304">
        <f>IF(E105="","",SUM(R105:R105))</f>
        <v/>
      </c>
      <c r="AY105" s="433">
        <f>IF($D105="","",SUM(M105:X105))</f>
        <v/>
      </c>
      <c r="AZ105" s="310">
        <f>IF($D105="","",SUM(P105:X105)/9*12)</f>
        <v/>
      </c>
      <c r="BA105" s="310">
        <f>IF($D105="","",SUM(S105:X105)/6*12)</f>
        <v/>
      </c>
      <c r="BB105" s="310">
        <f>IF($D105="","",SUM(V105:X105)/3*12)</f>
        <v/>
      </c>
      <c r="BC105" s="310">
        <f>IF($D105="","",X105*12)</f>
        <v/>
      </c>
    </row>
    <row r="106" ht="14.25" customHeight="1" s="2885">
      <c r="D106" s="400" t="inlineStr">
        <is>
          <t>General R&amp;M</t>
        </is>
      </c>
      <c r="E106" s="44" t="inlineStr">
        <is>
          <t xml:space="preserve">        Painting  R&amp;M (Contractor)</t>
        </is>
      </c>
      <c r="F106" s="301">
        <f>IF(E106="","",SUMIFS(#REF!,#REF!,'P&amp;Ls (Detailed)_OLD'!$E106))</f>
        <v/>
      </c>
      <c r="G106" s="301">
        <f>IF(F106="","",SUMIFS(#REF!,#REF!,'P&amp;Ls (Detailed)_OLD'!$E106))</f>
        <v/>
      </c>
      <c r="H106" s="301">
        <f>IF(G106="","",SUMIFS(#REF!,#REF!,'P&amp;Ls (Detailed)_OLD'!$E106))</f>
        <v/>
      </c>
      <c r="I106" s="301">
        <f>IF(H106="","",SUMIFS(#REF!,#REF!,'P&amp;Ls (Detailed)_OLD'!$E106))</f>
        <v/>
      </c>
      <c r="J106" s="301">
        <f>IF(I106="","",SUMIFS(#REF!,#REF!,'P&amp;Ls (Detailed)_OLD'!$E106))</f>
        <v/>
      </c>
      <c r="K106" s="301">
        <f>IF(J106="","",SUMIFS(#REF!,#REF!,'P&amp;Ls (Detailed)_OLD'!$E106))</f>
        <v/>
      </c>
      <c r="L106" s="301">
        <f>IF(K106="","",SUMIFS(#REF!,#REF!,'P&amp;Ls (Detailed)_OLD'!$E106))</f>
        <v/>
      </c>
      <c r="M106" s="301">
        <f>IF(L106="","",SUMIFS(#REF!,#REF!,'P&amp;Ls (Detailed)_OLD'!$E106))</f>
        <v/>
      </c>
      <c r="N106" s="301">
        <f>IF(M106="","",SUMIFS(#REF!,#REF!,'P&amp;Ls (Detailed)_OLD'!$E106))</f>
        <v/>
      </c>
      <c r="O106" s="301">
        <f>IF(N106="","",SUMIFS(#REF!,#REF!,'P&amp;Ls (Detailed)_OLD'!$E106))</f>
        <v/>
      </c>
      <c r="P106" s="301">
        <f>IF(O106="","",SUMIFS(#REF!,#REF!,'P&amp;Ls (Detailed)_OLD'!$E106))</f>
        <v/>
      </c>
      <c r="Q106" s="301">
        <f>IF(P106="","",SUMIFS(#REF!,#REF!,'P&amp;Ls (Detailed)_OLD'!$E106))</f>
        <v/>
      </c>
      <c r="R106" s="301">
        <f>IF('P&amp;Ls (Detailed)_OLD'!E106="","",SUMIFS(#REF!,#REF!,'P&amp;Ls (Detailed)_OLD'!$E106))</f>
        <v/>
      </c>
      <c r="S106" s="301">
        <f>IF('P&amp;Ls (Detailed)_OLD'!F106="","",SUMIFS(#REF!,#REF!,'P&amp;Ls (Detailed)_OLD'!$E106))</f>
        <v/>
      </c>
      <c r="T106" s="301">
        <f>IF('P&amp;Ls (Detailed)_OLD'!G106="","",SUMIFS(#REF!,#REF!,'P&amp;Ls (Detailed)_OLD'!$E106))</f>
        <v/>
      </c>
      <c r="U106" s="301">
        <f>IF('P&amp;Ls (Detailed)_OLD'!H106="","",SUMIFS(#REF!,#REF!,'P&amp;Ls (Detailed)_OLD'!$E106))</f>
        <v/>
      </c>
      <c r="V106" s="301">
        <f>IF('P&amp;Ls (Detailed)_OLD'!I106="","",SUMIFS(#REF!,#REF!,'P&amp;Ls (Detailed)_OLD'!$E106))</f>
        <v/>
      </c>
      <c r="W106" s="301">
        <f>IF('P&amp;Ls (Detailed)_OLD'!J106="","",SUMIFS(#REF!,#REF!,'P&amp;Ls (Detailed)_OLD'!$E106))</f>
        <v/>
      </c>
      <c r="X106" s="301">
        <f>IF('P&amp;Ls (Detailed)_OLD'!K106="","",SUMIFS(#REF!,#REF!,'P&amp;Ls (Detailed)_OLD'!$E106))</f>
        <v/>
      </c>
      <c r="Y106" s="301">
        <f>X106*1.03</f>
        <v/>
      </c>
      <c r="Z106" s="301">
        <f>Y106*1.03</f>
        <v/>
      </c>
      <c r="AA106" s="301">
        <f>Z106*1.03</f>
        <v/>
      </c>
      <c r="AB106" s="301">
        <f>AA106*1.03</f>
        <v/>
      </c>
      <c r="AC106" s="301">
        <f>AB106*1.03</f>
        <v/>
      </c>
      <c r="AD106" s="301">
        <f>AC106*1.03</f>
        <v/>
      </c>
      <c r="AE106" s="301">
        <f>AD106*1.03</f>
        <v/>
      </c>
      <c r="AF106" s="301">
        <f>AE106*1.03</f>
        <v/>
      </c>
      <c r="AG106" s="301">
        <f>AF106*1.03</f>
        <v/>
      </c>
      <c r="AH106" s="301">
        <f>AG106*1.03</f>
        <v/>
      </c>
      <c r="AI106" s="301">
        <f>AH106*1.03</f>
        <v/>
      </c>
      <c r="AJ106" s="301">
        <f>AI106*1.03</f>
        <v/>
      </c>
      <c r="AK106" s="301">
        <f>AJ106*1.03</f>
        <v/>
      </c>
      <c r="AL106" s="301">
        <f>AK106*1.03</f>
        <v/>
      </c>
      <c r="AM106" s="301">
        <f>AL106*1.03</f>
        <v/>
      </c>
      <c r="AN106" s="301">
        <f>AM106*1.03</f>
        <v/>
      </c>
      <c r="AO106" s="301">
        <f>AN106*1.03</f>
        <v/>
      </c>
      <c r="AP106" s="301">
        <f>AO106*1.03</f>
        <v/>
      </c>
      <c r="AQ106" s="301">
        <f>AP106*1.03</f>
        <v/>
      </c>
      <c r="AR106" s="301">
        <f>AQ106*1.03</f>
        <v/>
      </c>
      <c r="AS106" s="301">
        <f>AR106*1.03</f>
        <v/>
      </c>
      <c r="AT106" s="301">
        <f>AS106*1.03</f>
        <v/>
      </c>
      <c r="AU106" s="301">
        <f>AT106*1.03</f>
        <v/>
      </c>
      <c r="AV106" s="304">
        <f>AW106*0.95</f>
        <v/>
      </c>
      <c r="AW106" s="304">
        <f>IF(D106="","",SUM(F106:Q106))</f>
        <v/>
      </c>
      <c r="AX106" s="304">
        <f>IF(E106="","",SUM(R106:R106))</f>
        <v/>
      </c>
      <c r="AY106" s="433">
        <f>IF($D106="","",SUM(M106:X106))</f>
        <v/>
      </c>
      <c r="AZ106" s="310">
        <f>IF($D106="","",SUM(P106:X106)/9*12)</f>
        <v/>
      </c>
      <c r="BA106" s="310">
        <f>IF($D106="","",SUM(S106:X106)/6*12)</f>
        <v/>
      </c>
      <c r="BB106" s="310">
        <f>IF($D106="","",SUM(V106:X106)/3*12)</f>
        <v/>
      </c>
      <c r="BC106" s="310">
        <f>IF($D106="","",X106*12)</f>
        <v/>
      </c>
    </row>
    <row r="107" ht="14.25" customHeight="1" s="2885">
      <c r="D107" s="400" t="inlineStr">
        <is>
          <t>General R&amp;M</t>
        </is>
      </c>
      <c r="E107" s="44" t="inlineStr">
        <is>
          <t xml:space="preserve">        Painting  R&amp;M Supplies (In House)</t>
        </is>
      </c>
      <c r="F107" s="301">
        <f>IF(E107="","",SUMIFS(#REF!,#REF!,'P&amp;Ls (Detailed)_OLD'!$E107))</f>
        <v/>
      </c>
      <c r="G107" s="301">
        <f>IF(F107="","",SUMIFS(#REF!,#REF!,'P&amp;Ls (Detailed)_OLD'!$E107))</f>
        <v/>
      </c>
      <c r="H107" s="301">
        <f>IF(G107="","",SUMIFS(#REF!,#REF!,'P&amp;Ls (Detailed)_OLD'!$E107))</f>
        <v/>
      </c>
      <c r="I107" s="301">
        <f>IF(H107="","",SUMIFS(#REF!,#REF!,'P&amp;Ls (Detailed)_OLD'!$E107))</f>
        <v/>
      </c>
      <c r="J107" s="301">
        <f>IF(I107="","",SUMIFS(#REF!,#REF!,'P&amp;Ls (Detailed)_OLD'!$E107))</f>
        <v/>
      </c>
      <c r="K107" s="301">
        <f>IF(J107="","",SUMIFS(#REF!,#REF!,'P&amp;Ls (Detailed)_OLD'!$E107))</f>
        <v/>
      </c>
      <c r="L107" s="301">
        <f>IF(K107="","",SUMIFS(#REF!,#REF!,'P&amp;Ls (Detailed)_OLD'!$E107))</f>
        <v/>
      </c>
      <c r="M107" s="301">
        <f>IF(L107="","",SUMIFS(#REF!,#REF!,'P&amp;Ls (Detailed)_OLD'!$E107))</f>
        <v/>
      </c>
      <c r="N107" s="301">
        <f>IF(M107="","",SUMIFS(#REF!,#REF!,'P&amp;Ls (Detailed)_OLD'!$E107))</f>
        <v/>
      </c>
      <c r="O107" s="301">
        <f>IF(N107="","",SUMIFS(#REF!,#REF!,'P&amp;Ls (Detailed)_OLD'!$E107))</f>
        <v/>
      </c>
      <c r="P107" s="301">
        <f>IF(O107="","",SUMIFS(#REF!,#REF!,'P&amp;Ls (Detailed)_OLD'!$E107))</f>
        <v/>
      </c>
      <c r="Q107" s="301">
        <f>IF(P107="","",SUMIFS(#REF!,#REF!,'P&amp;Ls (Detailed)_OLD'!$E107))</f>
        <v/>
      </c>
      <c r="R107" s="301">
        <f>IF('P&amp;Ls (Detailed)_OLD'!E107="","",SUMIFS(#REF!,#REF!,'P&amp;Ls (Detailed)_OLD'!$E107))</f>
        <v/>
      </c>
      <c r="S107" s="301">
        <f>IF('P&amp;Ls (Detailed)_OLD'!F107="","",SUMIFS(#REF!,#REF!,'P&amp;Ls (Detailed)_OLD'!$E107))</f>
        <v/>
      </c>
      <c r="T107" s="301">
        <f>IF('P&amp;Ls (Detailed)_OLD'!G107="","",SUMIFS(#REF!,#REF!,'P&amp;Ls (Detailed)_OLD'!$E107))</f>
        <v/>
      </c>
      <c r="U107" s="301">
        <f>IF('P&amp;Ls (Detailed)_OLD'!H107="","",SUMIFS(#REF!,#REF!,'P&amp;Ls (Detailed)_OLD'!$E107))</f>
        <v/>
      </c>
      <c r="V107" s="301">
        <f>IF('P&amp;Ls (Detailed)_OLD'!I107="","",SUMIFS(#REF!,#REF!,'P&amp;Ls (Detailed)_OLD'!$E107))</f>
        <v/>
      </c>
      <c r="W107" s="301">
        <f>IF('P&amp;Ls (Detailed)_OLD'!J107="","",SUMIFS(#REF!,#REF!,'P&amp;Ls (Detailed)_OLD'!$E107))</f>
        <v/>
      </c>
      <c r="X107" s="301">
        <f>IF('P&amp;Ls (Detailed)_OLD'!K107="","",SUMIFS(#REF!,#REF!,'P&amp;Ls (Detailed)_OLD'!$E107))</f>
        <v/>
      </c>
      <c r="Y107" s="301">
        <f>X107*1.03</f>
        <v/>
      </c>
      <c r="Z107" s="301">
        <f>Y107*1.03</f>
        <v/>
      </c>
      <c r="AA107" s="301">
        <f>Z107*1.03</f>
        <v/>
      </c>
      <c r="AB107" s="301">
        <f>AA107*1.03</f>
        <v/>
      </c>
      <c r="AC107" s="301">
        <f>AB107*1.03</f>
        <v/>
      </c>
      <c r="AD107" s="301">
        <f>AC107*1.03</f>
        <v/>
      </c>
      <c r="AE107" s="301">
        <f>AD107*1.03</f>
        <v/>
      </c>
      <c r="AF107" s="301">
        <f>AE107*1.03</f>
        <v/>
      </c>
      <c r="AG107" s="301">
        <f>AF107*1.03</f>
        <v/>
      </c>
      <c r="AH107" s="301">
        <f>AG107*1.03</f>
        <v/>
      </c>
      <c r="AI107" s="301">
        <f>AH107*1.03</f>
        <v/>
      </c>
      <c r="AJ107" s="301">
        <f>AI107*1.03</f>
        <v/>
      </c>
      <c r="AK107" s="301">
        <f>AJ107*1.03</f>
        <v/>
      </c>
      <c r="AL107" s="301">
        <f>AK107*1.03</f>
        <v/>
      </c>
      <c r="AM107" s="301">
        <f>AL107*1.03</f>
        <v/>
      </c>
      <c r="AN107" s="301">
        <f>AM107*1.03</f>
        <v/>
      </c>
      <c r="AO107" s="301">
        <f>AN107*1.03</f>
        <v/>
      </c>
      <c r="AP107" s="301">
        <f>AO107*1.03</f>
        <v/>
      </c>
      <c r="AQ107" s="301">
        <f>AP107*1.03</f>
        <v/>
      </c>
      <c r="AR107" s="301">
        <f>AQ107*1.03</f>
        <v/>
      </c>
      <c r="AS107" s="301">
        <f>AR107*1.03</f>
        <v/>
      </c>
      <c r="AT107" s="301">
        <f>AS107*1.03</f>
        <v/>
      </c>
      <c r="AU107" s="301">
        <f>AT107*1.03</f>
        <v/>
      </c>
      <c r="AV107" s="304">
        <f>AW107*0.95</f>
        <v/>
      </c>
      <c r="AW107" s="304">
        <f>IF(D107="","",SUM(F107:Q107))</f>
        <v/>
      </c>
      <c r="AX107" s="304">
        <f>IF(E107="","",SUM(R107:R107))</f>
        <v/>
      </c>
      <c r="AY107" s="433">
        <f>IF($D107="","",SUM(M107:X107))</f>
        <v/>
      </c>
      <c r="AZ107" s="310">
        <f>IF($D107="","",SUM(P107:X107)/9*12)</f>
        <v/>
      </c>
      <c r="BA107" s="310">
        <f>IF($D107="","",SUM(S107:X107)/6*12)</f>
        <v/>
      </c>
      <c r="BB107" s="310">
        <f>IF($D107="","",SUM(V107:X107)/3*12)</f>
        <v/>
      </c>
      <c r="BC107" s="310">
        <f>IF($D107="","",X107*12)</f>
        <v/>
      </c>
    </row>
    <row r="108" ht="14.25" customHeight="1" s="2885">
      <c r="D108" s="400" t="inlineStr">
        <is>
          <t>General R&amp;M</t>
        </is>
      </c>
      <c r="E108" s="44" t="inlineStr">
        <is>
          <t xml:space="preserve">        Painting  Resurfacing Kitchen/Bath (Contractor)</t>
        </is>
      </c>
      <c r="F108" s="301">
        <f>IF(E108="","",SUMIFS(#REF!,#REF!,'P&amp;Ls (Detailed)_OLD'!$E108))</f>
        <v/>
      </c>
      <c r="G108" s="301">
        <f>IF(F108="","",SUMIFS(#REF!,#REF!,'P&amp;Ls (Detailed)_OLD'!$E108))</f>
        <v/>
      </c>
      <c r="H108" s="301">
        <f>IF(G108="","",SUMIFS(#REF!,#REF!,'P&amp;Ls (Detailed)_OLD'!$E108))</f>
        <v/>
      </c>
      <c r="I108" s="301">
        <f>IF(H108="","",SUMIFS(#REF!,#REF!,'P&amp;Ls (Detailed)_OLD'!$E108))</f>
        <v/>
      </c>
      <c r="J108" s="301">
        <f>IF(I108="","",SUMIFS(#REF!,#REF!,'P&amp;Ls (Detailed)_OLD'!$E108))</f>
        <v/>
      </c>
      <c r="K108" s="301">
        <f>IF(J108="","",SUMIFS(#REF!,#REF!,'P&amp;Ls (Detailed)_OLD'!$E108))</f>
        <v/>
      </c>
      <c r="L108" s="301">
        <f>IF(K108="","",SUMIFS(#REF!,#REF!,'P&amp;Ls (Detailed)_OLD'!$E108))</f>
        <v/>
      </c>
      <c r="M108" s="301">
        <f>IF(L108="","",SUMIFS(#REF!,#REF!,'P&amp;Ls (Detailed)_OLD'!$E108))</f>
        <v/>
      </c>
      <c r="N108" s="301">
        <f>IF(M108="","",SUMIFS(#REF!,#REF!,'P&amp;Ls (Detailed)_OLD'!$E108))</f>
        <v/>
      </c>
      <c r="O108" s="301">
        <f>IF(N108="","",SUMIFS(#REF!,#REF!,'P&amp;Ls (Detailed)_OLD'!$E108))</f>
        <v/>
      </c>
      <c r="P108" s="301">
        <f>IF(O108="","",SUMIFS(#REF!,#REF!,'P&amp;Ls (Detailed)_OLD'!$E108))</f>
        <v/>
      </c>
      <c r="Q108" s="301">
        <f>IF(P108="","",SUMIFS(#REF!,#REF!,'P&amp;Ls (Detailed)_OLD'!$E108))</f>
        <v/>
      </c>
      <c r="R108" s="301">
        <f>IF('P&amp;Ls (Detailed)_OLD'!E108="","",SUMIFS(#REF!,#REF!,'P&amp;Ls (Detailed)_OLD'!$E108))</f>
        <v/>
      </c>
      <c r="S108" s="301">
        <f>IF('P&amp;Ls (Detailed)_OLD'!F108="","",SUMIFS(#REF!,#REF!,'P&amp;Ls (Detailed)_OLD'!$E108))</f>
        <v/>
      </c>
      <c r="T108" s="301">
        <f>IF('P&amp;Ls (Detailed)_OLD'!G108="","",SUMIFS(#REF!,#REF!,'P&amp;Ls (Detailed)_OLD'!$E108))</f>
        <v/>
      </c>
      <c r="U108" s="301">
        <f>IF('P&amp;Ls (Detailed)_OLD'!H108="","",SUMIFS(#REF!,#REF!,'P&amp;Ls (Detailed)_OLD'!$E108))</f>
        <v/>
      </c>
      <c r="V108" s="301">
        <f>IF('P&amp;Ls (Detailed)_OLD'!I108="","",SUMIFS(#REF!,#REF!,'P&amp;Ls (Detailed)_OLD'!$E108))</f>
        <v/>
      </c>
      <c r="W108" s="301">
        <f>IF('P&amp;Ls (Detailed)_OLD'!J108="","",SUMIFS(#REF!,#REF!,'P&amp;Ls (Detailed)_OLD'!$E108))</f>
        <v/>
      </c>
      <c r="X108" s="301">
        <f>IF('P&amp;Ls (Detailed)_OLD'!K108="","",SUMIFS(#REF!,#REF!,'P&amp;Ls (Detailed)_OLD'!$E108))</f>
        <v/>
      </c>
      <c r="Y108" s="301">
        <f>X108*1.03</f>
        <v/>
      </c>
      <c r="Z108" s="301">
        <f>Y108*1.03</f>
        <v/>
      </c>
      <c r="AA108" s="301">
        <f>Z108*1.03</f>
        <v/>
      </c>
      <c r="AB108" s="301">
        <f>AA108*1.03</f>
        <v/>
      </c>
      <c r="AC108" s="301">
        <f>AB108*1.03</f>
        <v/>
      </c>
      <c r="AD108" s="301">
        <f>AC108*1.03</f>
        <v/>
      </c>
      <c r="AE108" s="301">
        <f>AD108*1.03</f>
        <v/>
      </c>
      <c r="AF108" s="301">
        <f>AE108*1.03</f>
        <v/>
      </c>
      <c r="AG108" s="301">
        <f>AF108*1.03</f>
        <v/>
      </c>
      <c r="AH108" s="301">
        <f>AG108*1.03</f>
        <v/>
      </c>
      <c r="AI108" s="301">
        <f>AH108*1.03</f>
        <v/>
      </c>
      <c r="AJ108" s="301">
        <f>AI108*1.03</f>
        <v/>
      </c>
      <c r="AK108" s="301">
        <f>AJ108*1.03</f>
        <v/>
      </c>
      <c r="AL108" s="301">
        <f>AK108*1.03</f>
        <v/>
      </c>
      <c r="AM108" s="301">
        <f>AL108*1.03</f>
        <v/>
      </c>
      <c r="AN108" s="301">
        <f>AM108*1.03</f>
        <v/>
      </c>
      <c r="AO108" s="301">
        <f>AN108*1.03</f>
        <v/>
      </c>
      <c r="AP108" s="301">
        <f>AO108*1.03</f>
        <v/>
      </c>
      <c r="AQ108" s="301">
        <f>AP108*1.03</f>
        <v/>
      </c>
      <c r="AR108" s="301">
        <f>AQ108*1.03</f>
        <v/>
      </c>
      <c r="AS108" s="301">
        <f>AR108*1.03</f>
        <v/>
      </c>
      <c r="AT108" s="301">
        <f>AS108*1.03</f>
        <v/>
      </c>
      <c r="AU108" s="301">
        <f>AT108*1.03</f>
        <v/>
      </c>
      <c r="AV108" s="304">
        <f>AW108*0.95</f>
        <v/>
      </c>
      <c r="AW108" s="304">
        <f>IF(D108="","",SUM(F108:Q108))</f>
        <v/>
      </c>
      <c r="AX108" s="304">
        <f>IF(E108="","",SUM(R108:R108))</f>
        <v/>
      </c>
      <c r="AY108" s="433">
        <f>IF($D108="","",SUM(M108:X108))</f>
        <v/>
      </c>
      <c r="AZ108" s="310">
        <f>IF($D108="","",SUM(P108:X108)/9*12)</f>
        <v/>
      </c>
      <c r="BA108" s="310">
        <f>IF($D108="","",SUM(S108:X108)/6*12)</f>
        <v/>
      </c>
      <c r="BB108" s="310">
        <f>IF($D108="","",SUM(V108:X108)/3*12)</f>
        <v/>
      </c>
      <c r="BC108" s="310">
        <f>IF($D108="","",X108*12)</f>
        <v/>
      </c>
    </row>
    <row r="109" ht="14.25" customHeight="1" s="2885">
      <c r="D109" s="400" t="inlineStr">
        <is>
          <t>General R&amp;M</t>
        </is>
      </c>
      <c r="E109" s="44" t="inlineStr">
        <is>
          <t xml:space="preserve">        Pest Control  Maintenance Contract (Contractor)</t>
        </is>
      </c>
      <c r="F109" s="301">
        <f>IF(E109="","",SUMIFS(#REF!,#REF!,'P&amp;Ls (Detailed)_OLD'!$E109))</f>
        <v/>
      </c>
      <c r="G109" s="301">
        <f>IF(F109="","",SUMIFS(#REF!,#REF!,'P&amp;Ls (Detailed)_OLD'!$E109))</f>
        <v/>
      </c>
      <c r="H109" s="301">
        <f>IF(G109="","",SUMIFS(#REF!,#REF!,'P&amp;Ls (Detailed)_OLD'!$E109))</f>
        <v/>
      </c>
      <c r="I109" s="301">
        <f>IF(H109="","",SUMIFS(#REF!,#REF!,'P&amp;Ls (Detailed)_OLD'!$E109))</f>
        <v/>
      </c>
      <c r="J109" s="301">
        <f>IF(I109="","",SUMIFS(#REF!,#REF!,'P&amp;Ls (Detailed)_OLD'!$E109))</f>
        <v/>
      </c>
      <c r="K109" s="301">
        <f>IF(J109="","",SUMIFS(#REF!,#REF!,'P&amp;Ls (Detailed)_OLD'!$E109))</f>
        <v/>
      </c>
      <c r="L109" s="301">
        <f>IF(K109="","",SUMIFS(#REF!,#REF!,'P&amp;Ls (Detailed)_OLD'!$E109))</f>
        <v/>
      </c>
      <c r="M109" s="301">
        <f>IF(L109="","",SUMIFS(#REF!,#REF!,'P&amp;Ls (Detailed)_OLD'!$E109))</f>
        <v/>
      </c>
      <c r="N109" s="301">
        <f>IF(M109="","",SUMIFS(#REF!,#REF!,'P&amp;Ls (Detailed)_OLD'!$E109))</f>
        <v/>
      </c>
      <c r="O109" s="301">
        <f>IF(N109="","",SUMIFS(#REF!,#REF!,'P&amp;Ls (Detailed)_OLD'!$E109))</f>
        <v/>
      </c>
      <c r="P109" s="301">
        <f>IF(O109="","",SUMIFS(#REF!,#REF!,'P&amp;Ls (Detailed)_OLD'!$E109))</f>
        <v/>
      </c>
      <c r="Q109" s="301">
        <f>IF(P109="","",SUMIFS(#REF!,#REF!,'P&amp;Ls (Detailed)_OLD'!$E109))</f>
        <v/>
      </c>
      <c r="R109" s="301">
        <f>IF('P&amp;Ls (Detailed)_OLD'!E109="","",SUMIFS(#REF!,#REF!,'P&amp;Ls (Detailed)_OLD'!$E109))</f>
        <v/>
      </c>
      <c r="S109" s="301">
        <f>IF('P&amp;Ls (Detailed)_OLD'!F109="","",SUMIFS(#REF!,#REF!,'P&amp;Ls (Detailed)_OLD'!$E109))</f>
        <v/>
      </c>
      <c r="T109" s="301">
        <f>IF('P&amp;Ls (Detailed)_OLD'!G109="","",SUMIFS(#REF!,#REF!,'P&amp;Ls (Detailed)_OLD'!$E109))</f>
        <v/>
      </c>
      <c r="U109" s="301">
        <f>IF('P&amp;Ls (Detailed)_OLD'!H109="","",SUMIFS(#REF!,#REF!,'P&amp;Ls (Detailed)_OLD'!$E109))</f>
        <v/>
      </c>
      <c r="V109" s="301">
        <f>IF('P&amp;Ls (Detailed)_OLD'!I109="","",SUMIFS(#REF!,#REF!,'P&amp;Ls (Detailed)_OLD'!$E109))</f>
        <v/>
      </c>
      <c r="W109" s="301">
        <f>IF('P&amp;Ls (Detailed)_OLD'!J109="","",SUMIFS(#REF!,#REF!,'P&amp;Ls (Detailed)_OLD'!$E109))</f>
        <v/>
      </c>
      <c r="X109" s="301">
        <f>IF('P&amp;Ls (Detailed)_OLD'!K109="","",SUMIFS(#REF!,#REF!,'P&amp;Ls (Detailed)_OLD'!$E109))</f>
        <v/>
      </c>
      <c r="Y109" s="301">
        <f>X109*1.03</f>
        <v/>
      </c>
      <c r="Z109" s="301">
        <f>Y109*1.03</f>
        <v/>
      </c>
      <c r="AA109" s="301">
        <f>Z109*1.03</f>
        <v/>
      </c>
      <c r="AB109" s="301">
        <f>AA109*1.03</f>
        <v/>
      </c>
      <c r="AC109" s="301">
        <f>AB109*1.03</f>
        <v/>
      </c>
      <c r="AD109" s="301">
        <f>AC109*1.03</f>
        <v/>
      </c>
      <c r="AE109" s="301">
        <f>AD109*1.03</f>
        <v/>
      </c>
      <c r="AF109" s="301">
        <f>AE109*1.03</f>
        <v/>
      </c>
      <c r="AG109" s="301">
        <f>AF109*1.03</f>
        <v/>
      </c>
      <c r="AH109" s="301">
        <f>AG109*1.03</f>
        <v/>
      </c>
      <c r="AI109" s="301">
        <f>AH109*1.03</f>
        <v/>
      </c>
      <c r="AJ109" s="301">
        <f>AI109*1.03</f>
        <v/>
      </c>
      <c r="AK109" s="301">
        <f>AJ109*1.03</f>
        <v/>
      </c>
      <c r="AL109" s="301">
        <f>AK109*1.03</f>
        <v/>
      </c>
      <c r="AM109" s="301">
        <f>AL109*1.03</f>
        <v/>
      </c>
      <c r="AN109" s="301">
        <f>AM109*1.03</f>
        <v/>
      </c>
      <c r="AO109" s="301">
        <f>AN109*1.03</f>
        <v/>
      </c>
      <c r="AP109" s="301">
        <f>AO109*1.03</f>
        <v/>
      </c>
      <c r="AQ109" s="301">
        <f>AP109*1.03</f>
        <v/>
      </c>
      <c r="AR109" s="301">
        <f>AQ109*1.03</f>
        <v/>
      </c>
      <c r="AS109" s="301">
        <f>AR109*1.03</f>
        <v/>
      </c>
      <c r="AT109" s="301">
        <f>AS109*1.03</f>
        <v/>
      </c>
      <c r="AU109" s="301">
        <f>AT109*1.03</f>
        <v/>
      </c>
      <c r="AV109" s="304">
        <f>AW109*0.95</f>
        <v/>
      </c>
      <c r="AW109" s="304">
        <f>IF(D109="","",SUM(F109:Q109))</f>
        <v/>
      </c>
      <c r="AX109" s="304">
        <f>IF(E109="","",SUM(R109:R109))</f>
        <v/>
      </c>
      <c r="AY109" s="433">
        <f>IF($D109="","",SUM(M109:X109))</f>
        <v/>
      </c>
      <c r="AZ109" s="310">
        <f>IF($D109="","",SUM(P109:X109)/9*12)</f>
        <v/>
      </c>
      <c r="BA109" s="310">
        <f>IF($D109="","",SUM(S109:X109)/6*12)</f>
        <v/>
      </c>
      <c r="BB109" s="310">
        <f>IF($D109="","",SUM(V109:X109)/3*12)</f>
        <v/>
      </c>
      <c r="BC109" s="310">
        <f>IF($D109="","",X109*12)</f>
        <v/>
      </c>
    </row>
    <row r="110" ht="14.25" customHeight="1" s="2885">
      <c r="D110" s="400" t="inlineStr">
        <is>
          <t>General R&amp;M</t>
        </is>
      </c>
      <c r="E110" s="44" t="inlineStr">
        <is>
          <t xml:space="preserve">        Plumbing  Maintenance Contract (Contractor)</t>
        </is>
      </c>
      <c r="F110" s="301">
        <f>IF(E110="","",SUMIFS(#REF!,#REF!,'P&amp;Ls (Detailed)_OLD'!$E110))</f>
        <v/>
      </c>
      <c r="G110" s="301">
        <f>IF(F110="","",SUMIFS(#REF!,#REF!,'P&amp;Ls (Detailed)_OLD'!$E110))</f>
        <v/>
      </c>
      <c r="H110" s="301">
        <f>IF(G110="","",SUMIFS(#REF!,#REF!,'P&amp;Ls (Detailed)_OLD'!$E110))</f>
        <v/>
      </c>
      <c r="I110" s="301">
        <f>IF(H110="","",SUMIFS(#REF!,#REF!,'P&amp;Ls (Detailed)_OLD'!$E110))</f>
        <v/>
      </c>
      <c r="J110" s="301">
        <f>IF(I110="","",SUMIFS(#REF!,#REF!,'P&amp;Ls (Detailed)_OLD'!$E110))</f>
        <v/>
      </c>
      <c r="K110" s="301">
        <f>IF(J110="","",SUMIFS(#REF!,#REF!,'P&amp;Ls (Detailed)_OLD'!$E110))</f>
        <v/>
      </c>
      <c r="L110" s="301">
        <f>IF(K110="","",SUMIFS(#REF!,#REF!,'P&amp;Ls (Detailed)_OLD'!$E110))</f>
        <v/>
      </c>
      <c r="M110" s="301">
        <f>IF(L110="","",SUMIFS(#REF!,#REF!,'P&amp;Ls (Detailed)_OLD'!$E110))</f>
        <v/>
      </c>
      <c r="N110" s="301">
        <f>IF(M110="","",SUMIFS(#REF!,#REF!,'P&amp;Ls (Detailed)_OLD'!$E110))</f>
        <v/>
      </c>
      <c r="O110" s="301">
        <f>IF(N110="","",SUMIFS(#REF!,#REF!,'P&amp;Ls (Detailed)_OLD'!$E110))</f>
        <v/>
      </c>
      <c r="P110" s="301">
        <f>IF(O110="","",SUMIFS(#REF!,#REF!,'P&amp;Ls (Detailed)_OLD'!$E110))</f>
        <v/>
      </c>
      <c r="Q110" s="301">
        <f>IF(P110="","",SUMIFS(#REF!,#REF!,'P&amp;Ls (Detailed)_OLD'!$E110))</f>
        <v/>
      </c>
      <c r="R110" s="301">
        <f>IF('P&amp;Ls (Detailed)_OLD'!E110="","",SUMIFS(#REF!,#REF!,'P&amp;Ls (Detailed)_OLD'!$E110))</f>
        <v/>
      </c>
      <c r="S110" s="301">
        <f>IF('P&amp;Ls (Detailed)_OLD'!F110="","",SUMIFS(#REF!,#REF!,'P&amp;Ls (Detailed)_OLD'!$E110))</f>
        <v/>
      </c>
      <c r="T110" s="301">
        <f>IF('P&amp;Ls (Detailed)_OLD'!G110="","",SUMIFS(#REF!,#REF!,'P&amp;Ls (Detailed)_OLD'!$E110))</f>
        <v/>
      </c>
      <c r="U110" s="301">
        <f>IF('P&amp;Ls (Detailed)_OLD'!H110="","",SUMIFS(#REF!,#REF!,'P&amp;Ls (Detailed)_OLD'!$E110))</f>
        <v/>
      </c>
      <c r="V110" s="301">
        <f>IF('P&amp;Ls (Detailed)_OLD'!I110="","",SUMIFS(#REF!,#REF!,'P&amp;Ls (Detailed)_OLD'!$E110))</f>
        <v/>
      </c>
      <c r="W110" s="301">
        <f>IF('P&amp;Ls (Detailed)_OLD'!J110="","",SUMIFS(#REF!,#REF!,'P&amp;Ls (Detailed)_OLD'!$E110))</f>
        <v/>
      </c>
      <c r="X110" s="301">
        <f>IF('P&amp;Ls (Detailed)_OLD'!K110="","",SUMIFS(#REF!,#REF!,'P&amp;Ls (Detailed)_OLD'!$E110))</f>
        <v/>
      </c>
      <c r="Y110" s="301">
        <f>X110*1.03</f>
        <v/>
      </c>
      <c r="Z110" s="301">
        <f>Y110*1.03</f>
        <v/>
      </c>
      <c r="AA110" s="301">
        <f>Z110*1.03</f>
        <v/>
      </c>
      <c r="AB110" s="301">
        <f>AA110*1.03</f>
        <v/>
      </c>
      <c r="AC110" s="301">
        <f>AB110*1.03</f>
        <v/>
      </c>
      <c r="AD110" s="301">
        <f>AC110*1.03</f>
        <v/>
      </c>
      <c r="AE110" s="301">
        <f>AD110*1.03</f>
        <v/>
      </c>
      <c r="AF110" s="301">
        <f>AE110*1.03</f>
        <v/>
      </c>
      <c r="AG110" s="301">
        <f>AF110*1.03</f>
        <v/>
      </c>
      <c r="AH110" s="301">
        <f>AG110*1.03</f>
        <v/>
      </c>
      <c r="AI110" s="301">
        <f>AH110*1.03</f>
        <v/>
      </c>
      <c r="AJ110" s="301">
        <f>AI110*1.03</f>
        <v/>
      </c>
      <c r="AK110" s="301">
        <f>AJ110*1.03</f>
        <v/>
      </c>
      <c r="AL110" s="301">
        <f>AK110*1.03</f>
        <v/>
      </c>
      <c r="AM110" s="301">
        <f>AL110*1.03</f>
        <v/>
      </c>
      <c r="AN110" s="301">
        <f>AM110*1.03</f>
        <v/>
      </c>
      <c r="AO110" s="301">
        <f>AN110*1.03</f>
        <v/>
      </c>
      <c r="AP110" s="301">
        <f>AO110*1.03</f>
        <v/>
      </c>
      <c r="AQ110" s="301">
        <f>AP110*1.03</f>
        <v/>
      </c>
      <c r="AR110" s="301">
        <f>AQ110*1.03</f>
        <v/>
      </c>
      <c r="AS110" s="301">
        <f>AR110*1.03</f>
        <v/>
      </c>
      <c r="AT110" s="301">
        <f>AS110*1.03</f>
        <v/>
      </c>
      <c r="AU110" s="301">
        <f>AT110*1.03</f>
        <v/>
      </c>
      <c r="AV110" s="304">
        <f>AW110*0.95</f>
        <v/>
      </c>
      <c r="AW110" s="304">
        <f>IF(D110="","",SUM(F110:Q110))</f>
        <v/>
      </c>
      <c r="AX110" s="304">
        <f>IF(E110="","",SUM(R110:R110))</f>
        <v/>
      </c>
      <c r="AY110" s="433">
        <f>IF($D110="","",SUM(M110:X110))</f>
        <v/>
      </c>
      <c r="AZ110" s="310">
        <f>IF($D110="","",SUM(P110:X110)/9*12)</f>
        <v/>
      </c>
      <c r="BA110" s="310">
        <f>IF($D110="","",SUM(S110:X110)/6*12)</f>
        <v/>
      </c>
      <c r="BB110" s="310">
        <f>IF($D110="","",SUM(V110:X110)/3*12)</f>
        <v/>
      </c>
      <c r="BC110" s="310">
        <f>IF($D110="","",X110*12)</f>
        <v/>
      </c>
    </row>
    <row r="111" ht="14.25" customHeight="1" s="2885">
      <c r="D111" s="400" t="inlineStr">
        <is>
          <t>General R&amp;M</t>
        </is>
      </c>
      <c r="E111" s="44" t="inlineStr">
        <is>
          <t xml:space="preserve">        Plumbing  R&amp;M (Contractor)</t>
        </is>
      </c>
      <c r="F111" s="301">
        <f>IF(E111="","",SUMIFS(#REF!,#REF!,'P&amp;Ls (Detailed)_OLD'!$E111))</f>
        <v/>
      </c>
      <c r="G111" s="301">
        <f>IF(F111="","",SUMIFS(#REF!,#REF!,'P&amp;Ls (Detailed)_OLD'!$E111))</f>
        <v/>
      </c>
      <c r="H111" s="301">
        <f>IF(G111="","",SUMIFS(#REF!,#REF!,'P&amp;Ls (Detailed)_OLD'!$E111))</f>
        <v/>
      </c>
      <c r="I111" s="301">
        <f>IF(H111="","",SUMIFS(#REF!,#REF!,'P&amp;Ls (Detailed)_OLD'!$E111))</f>
        <v/>
      </c>
      <c r="J111" s="301">
        <f>IF(I111="","",SUMIFS(#REF!,#REF!,'P&amp;Ls (Detailed)_OLD'!$E111))</f>
        <v/>
      </c>
      <c r="K111" s="301">
        <f>IF(J111="","",SUMIFS(#REF!,#REF!,'P&amp;Ls (Detailed)_OLD'!$E111))</f>
        <v/>
      </c>
      <c r="L111" s="301">
        <f>IF(K111="","",SUMIFS(#REF!,#REF!,'P&amp;Ls (Detailed)_OLD'!$E111))</f>
        <v/>
      </c>
      <c r="M111" s="301">
        <f>IF(L111="","",SUMIFS(#REF!,#REF!,'P&amp;Ls (Detailed)_OLD'!$E111))</f>
        <v/>
      </c>
      <c r="N111" s="301">
        <f>IF(M111="","",SUMIFS(#REF!,#REF!,'P&amp;Ls (Detailed)_OLD'!$E111))</f>
        <v/>
      </c>
      <c r="O111" s="301">
        <f>IF(N111="","",SUMIFS(#REF!,#REF!,'P&amp;Ls (Detailed)_OLD'!$E111))</f>
        <v/>
      </c>
      <c r="P111" s="301">
        <f>IF(O111="","",SUMIFS(#REF!,#REF!,'P&amp;Ls (Detailed)_OLD'!$E111))</f>
        <v/>
      </c>
      <c r="Q111" s="301">
        <f>IF(P111="","",SUMIFS(#REF!,#REF!,'P&amp;Ls (Detailed)_OLD'!$E111))</f>
        <v/>
      </c>
      <c r="R111" s="301">
        <f>IF('P&amp;Ls (Detailed)_OLD'!E111="","",SUMIFS(#REF!,#REF!,'P&amp;Ls (Detailed)_OLD'!$E111))</f>
        <v/>
      </c>
      <c r="S111" s="301">
        <f>IF('P&amp;Ls (Detailed)_OLD'!F111="","",SUMIFS(#REF!,#REF!,'P&amp;Ls (Detailed)_OLD'!$E111))</f>
        <v/>
      </c>
      <c r="T111" s="301">
        <f>IF('P&amp;Ls (Detailed)_OLD'!G111="","",SUMIFS(#REF!,#REF!,'P&amp;Ls (Detailed)_OLD'!$E111))</f>
        <v/>
      </c>
      <c r="U111" s="301">
        <f>IF('P&amp;Ls (Detailed)_OLD'!H111="","",SUMIFS(#REF!,#REF!,'P&amp;Ls (Detailed)_OLD'!$E111))</f>
        <v/>
      </c>
      <c r="V111" s="301">
        <f>IF('P&amp;Ls (Detailed)_OLD'!I111="","",SUMIFS(#REF!,#REF!,'P&amp;Ls (Detailed)_OLD'!$E111))</f>
        <v/>
      </c>
      <c r="W111" s="301">
        <f>IF('P&amp;Ls (Detailed)_OLD'!J111="","",SUMIFS(#REF!,#REF!,'P&amp;Ls (Detailed)_OLD'!$E111))</f>
        <v/>
      </c>
      <c r="X111" s="301">
        <f>IF('P&amp;Ls (Detailed)_OLD'!K111="","",SUMIFS(#REF!,#REF!,'P&amp;Ls (Detailed)_OLD'!$E111))</f>
        <v/>
      </c>
      <c r="Y111" s="301">
        <f>X111*1.03</f>
        <v/>
      </c>
      <c r="Z111" s="301">
        <f>Y111*1.03</f>
        <v/>
      </c>
      <c r="AA111" s="301">
        <f>Z111*1.03</f>
        <v/>
      </c>
      <c r="AB111" s="301">
        <f>AA111*1.03</f>
        <v/>
      </c>
      <c r="AC111" s="301">
        <f>AB111*1.03</f>
        <v/>
      </c>
      <c r="AD111" s="301">
        <f>AC111*1.03</f>
        <v/>
      </c>
      <c r="AE111" s="301">
        <f>AD111*1.03</f>
        <v/>
      </c>
      <c r="AF111" s="301">
        <f>AE111*1.03</f>
        <v/>
      </c>
      <c r="AG111" s="301">
        <f>AF111*1.03</f>
        <v/>
      </c>
      <c r="AH111" s="301">
        <f>AG111*1.03</f>
        <v/>
      </c>
      <c r="AI111" s="301">
        <f>AH111*1.03</f>
        <v/>
      </c>
      <c r="AJ111" s="301">
        <f>AI111*1.03</f>
        <v/>
      </c>
      <c r="AK111" s="301">
        <f>AJ111*1.03</f>
        <v/>
      </c>
      <c r="AL111" s="301">
        <f>AK111*1.03</f>
        <v/>
      </c>
      <c r="AM111" s="301">
        <f>AL111*1.03</f>
        <v/>
      </c>
      <c r="AN111" s="301">
        <f>AM111*1.03</f>
        <v/>
      </c>
      <c r="AO111" s="301">
        <f>AN111*1.03</f>
        <v/>
      </c>
      <c r="AP111" s="301">
        <f>AO111*1.03</f>
        <v/>
      </c>
      <c r="AQ111" s="301">
        <f>AP111*1.03</f>
        <v/>
      </c>
      <c r="AR111" s="301">
        <f>AQ111*1.03</f>
        <v/>
      </c>
      <c r="AS111" s="301">
        <f>AR111*1.03</f>
        <v/>
      </c>
      <c r="AT111" s="301">
        <f>AS111*1.03</f>
        <v/>
      </c>
      <c r="AU111" s="301">
        <f>AT111*1.03</f>
        <v/>
      </c>
      <c r="AV111" s="304">
        <f>AW111*0.95</f>
        <v/>
      </c>
      <c r="AW111" s="304">
        <f>IF(D111="","",SUM(F111:Q111))</f>
        <v/>
      </c>
      <c r="AX111" s="304">
        <f>IF(E111="","",SUM(R111:R111))</f>
        <v/>
      </c>
      <c r="AY111" s="433">
        <f>IF($D111="","",SUM(M111:X111))</f>
        <v/>
      </c>
      <c r="AZ111" s="310">
        <f>IF($D111="","",SUM(P111:X111)/9*12)</f>
        <v/>
      </c>
      <c r="BA111" s="310">
        <f>IF($D111="","",SUM(S111:X111)/6*12)</f>
        <v/>
      </c>
      <c r="BB111" s="310">
        <f>IF($D111="","",SUM(V111:X111)/3*12)</f>
        <v/>
      </c>
      <c r="BC111" s="310">
        <f>IF($D111="","",X111*12)</f>
        <v/>
      </c>
    </row>
    <row r="112" ht="14.25" customHeight="1" s="2885">
      <c r="D112" s="400" t="inlineStr">
        <is>
          <t>General R&amp;M</t>
        </is>
      </c>
      <c r="E112" s="44" t="inlineStr">
        <is>
          <t xml:space="preserve">        Plumbing  Supplies (In House)</t>
        </is>
      </c>
      <c r="F112" s="301">
        <f>IF(E112="","",SUMIFS(#REF!,#REF!,'P&amp;Ls (Detailed)_OLD'!$E112))</f>
        <v/>
      </c>
      <c r="G112" s="301">
        <f>IF(F112="","",SUMIFS(#REF!,#REF!,'P&amp;Ls (Detailed)_OLD'!$E112))</f>
        <v/>
      </c>
      <c r="H112" s="301">
        <f>IF(G112="","",SUMIFS(#REF!,#REF!,'P&amp;Ls (Detailed)_OLD'!$E112))</f>
        <v/>
      </c>
      <c r="I112" s="301">
        <f>IF(H112="","",SUMIFS(#REF!,#REF!,'P&amp;Ls (Detailed)_OLD'!$E112))</f>
        <v/>
      </c>
      <c r="J112" s="301">
        <f>IF(I112="","",SUMIFS(#REF!,#REF!,'P&amp;Ls (Detailed)_OLD'!$E112))</f>
        <v/>
      </c>
      <c r="K112" s="301">
        <f>IF(J112="","",SUMIFS(#REF!,#REF!,'P&amp;Ls (Detailed)_OLD'!$E112))</f>
        <v/>
      </c>
      <c r="L112" s="301">
        <f>IF(K112="","",SUMIFS(#REF!,#REF!,'P&amp;Ls (Detailed)_OLD'!$E112))</f>
        <v/>
      </c>
      <c r="M112" s="301">
        <f>IF(L112="","",SUMIFS(#REF!,#REF!,'P&amp;Ls (Detailed)_OLD'!$E112))</f>
        <v/>
      </c>
      <c r="N112" s="301">
        <f>IF(M112="","",SUMIFS(#REF!,#REF!,'P&amp;Ls (Detailed)_OLD'!$E112))</f>
        <v/>
      </c>
      <c r="O112" s="301">
        <f>IF(N112="","",SUMIFS(#REF!,#REF!,'P&amp;Ls (Detailed)_OLD'!$E112))</f>
        <v/>
      </c>
      <c r="P112" s="301">
        <f>IF(O112="","",SUMIFS(#REF!,#REF!,'P&amp;Ls (Detailed)_OLD'!$E112))</f>
        <v/>
      </c>
      <c r="Q112" s="301">
        <f>IF(P112="","",SUMIFS(#REF!,#REF!,'P&amp;Ls (Detailed)_OLD'!$E112))</f>
        <v/>
      </c>
      <c r="R112" s="301">
        <f>IF('P&amp;Ls (Detailed)_OLD'!E112="","",SUMIFS(#REF!,#REF!,'P&amp;Ls (Detailed)_OLD'!$E112))</f>
        <v/>
      </c>
      <c r="S112" s="301">
        <f>IF('P&amp;Ls (Detailed)_OLD'!F112="","",SUMIFS(#REF!,#REF!,'P&amp;Ls (Detailed)_OLD'!$E112))</f>
        <v/>
      </c>
      <c r="T112" s="301">
        <f>IF('P&amp;Ls (Detailed)_OLD'!G112="","",SUMIFS(#REF!,#REF!,'P&amp;Ls (Detailed)_OLD'!$E112))</f>
        <v/>
      </c>
      <c r="U112" s="301">
        <f>IF('P&amp;Ls (Detailed)_OLD'!H112="","",SUMIFS(#REF!,#REF!,'P&amp;Ls (Detailed)_OLD'!$E112))</f>
        <v/>
      </c>
      <c r="V112" s="301">
        <f>IF('P&amp;Ls (Detailed)_OLD'!I112="","",SUMIFS(#REF!,#REF!,'P&amp;Ls (Detailed)_OLD'!$E112))</f>
        <v/>
      </c>
      <c r="W112" s="301">
        <f>IF('P&amp;Ls (Detailed)_OLD'!J112="","",SUMIFS(#REF!,#REF!,'P&amp;Ls (Detailed)_OLD'!$E112))</f>
        <v/>
      </c>
      <c r="X112" s="301">
        <f>IF('P&amp;Ls (Detailed)_OLD'!K112="","",SUMIFS(#REF!,#REF!,'P&amp;Ls (Detailed)_OLD'!$E112))</f>
        <v/>
      </c>
      <c r="Y112" s="301">
        <f>X112*1.03</f>
        <v/>
      </c>
      <c r="Z112" s="301">
        <f>Y112*1.03</f>
        <v/>
      </c>
      <c r="AA112" s="301">
        <f>Z112*1.03</f>
        <v/>
      </c>
      <c r="AB112" s="301">
        <f>AA112*1.03</f>
        <v/>
      </c>
      <c r="AC112" s="301">
        <f>AB112*1.03</f>
        <v/>
      </c>
      <c r="AD112" s="301">
        <f>AC112*1.03</f>
        <v/>
      </c>
      <c r="AE112" s="301">
        <f>AD112*1.03</f>
        <v/>
      </c>
      <c r="AF112" s="301">
        <f>AE112*1.03</f>
        <v/>
      </c>
      <c r="AG112" s="301">
        <f>AF112*1.03</f>
        <v/>
      </c>
      <c r="AH112" s="301">
        <f>AG112*1.03</f>
        <v/>
      </c>
      <c r="AI112" s="301">
        <f>AH112*1.03</f>
        <v/>
      </c>
      <c r="AJ112" s="301">
        <f>AI112*1.03</f>
        <v/>
      </c>
      <c r="AK112" s="301">
        <f>AJ112*1.03</f>
        <v/>
      </c>
      <c r="AL112" s="301">
        <f>AK112*1.03</f>
        <v/>
      </c>
      <c r="AM112" s="301">
        <f>AL112*1.03</f>
        <v/>
      </c>
      <c r="AN112" s="301">
        <f>AM112*1.03</f>
        <v/>
      </c>
      <c r="AO112" s="301">
        <f>AN112*1.03</f>
        <v/>
      </c>
      <c r="AP112" s="301">
        <f>AO112*1.03</f>
        <v/>
      </c>
      <c r="AQ112" s="301">
        <f>AP112*1.03</f>
        <v/>
      </c>
      <c r="AR112" s="301">
        <f>AQ112*1.03</f>
        <v/>
      </c>
      <c r="AS112" s="301">
        <f>AR112*1.03</f>
        <v/>
      </c>
      <c r="AT112" s="301">
        <f>AS112*1.03</f>
        <v/>
      </c>
      <c r="AU112" s="301">
        <f>AT112*1.03</f>
        <v/>
      </c>
      <c r="AV112" s="304">
        <f>AW112*0.95</f>
        <v/>
      </c>
      <c r="AW112" s="304">
        <f>IF(D112="","",SUM(F112:Q112))</f>
        <v/>
      </c>
      <c r="AX112" s="304">
        <f>IF(E112="","",SUM(R112:R112))</f>
        <v/>
      </c>
      <c r="AY112" s="433">
        <f>IF($D112="","",SUM(M112:X112))</f>
        <v/>
      </c>
      <c r="AZ112" s="310">
        <f>IF($D112="","",SUM(P112:X112)/9*12)</f>
        <v/>
      </c>
      <c r="BA112" s="310">
        <f>IF($D112="","",SUM(S112:X112)/6*12)</f>
        <v/>
      </c>
      <c r="BB112" s="310">
        <f>IF($D112="","",SUM(V112:X112)/3*12)</f>
        <v/>
      </c>
      <c r="BC112" s="310">
        <f>IF($D112="","",X112*12)</f>
        <v/>
      </c>
    </row>
    <row r="113" ht="14.25" customHeight="1" s="2885">
      <c r="D113" s="400" t="inlineStr">
        <is>
          <t>General R&amp;M</t>
        </is>
      </c>
      <c r="E113" s="44" t="inlineStr">
        <is>
          <t xml:space="preserve">        Pool  Supplies (In House)</t>
        </is>
      </c>
      <c r="F113" s="301">
        <f>IF(E113="","",SUMIFS(#REF!,#REF!,'P&amp;Ls (Detailed)_OLD'!$E113))</f>
        <v/>
      </c>
      <c r="G113" s="301">
        <f>IF(F113="","",SUMIFS(#REF!,#REF!,'P&amp;Ls (Detailed)_OLD'!$E113))</f>
        <v/>
      </c>
      <c r="H113" s="301">
        <f>IF(G113="","",SUMIFS(#REF!,#REF!,'P&amp;Ls (Detailed)_OLD'!$E113))</f>
        <v/>
      </c>
      <c r="I113" s="301">
        <f>IF(H113="","",SUMIFS(#REF!,#REF!,'P&amp;Ls (Detailed)_OLD'!$E113))</f>
        <v/>
      </c>
      <c r="J113" s="301">
        <f>IF(I113="","",SUMIFS(#REF!,#REF!,'P&amp;Ls (Detailed)_OLD'!$E113))</f>
        <v/>
      </c>
      <c r="K113" s="301">
        <f>IF(J113="","",SUMIFS(#REF!,#REF!,'P&amp;Ls (Detailed)_OLD'!$E113))</f>
        <v/>
      </c>
      <c r="L113" s="301">
        <f>IF(K113="","",SUMIFS(#REF!,#REF!,'P&amp;Ls (Detailed)_OLD'!$E113))</f>
        <v/>
      </c>
      <c r="M113" s="301">
        <f>IF(L113="","",SUMIFS(#REF!,#REF!,'P&amp;Ls (Detailed)_OLD'!$E113))</f>
        <v/>
      </c>
      <c r="N113" s="301">
        <f>IF(M113="","",SUMIFS(#REF!,#REF!,'P&amp;Ls (Detailed)_OLD'!$E113))</f>
        <v/>
      </c>
      <c r="O113" s="301">
        <f>IF(N113="","",SUMIFS(#REF!,#REF!,'P&amp;Ls (Detailed)_OLD'!$E113))</f>
        <v/>
      </c>
      <c r="P113" s="301">
        <f>IF(O113="","",SUMIFS(#REF!,#REF!,'P&amp;Ls (Detailed)_OLD'!$E113))</f>
        <v/>
      </c>
      <c r="Q113" s="301">
        <f>IF(P113="","",SUMIFS(#REF!,#REF!,'P&amp;Ls (Detailed)_OLD'!$E113))</f>
        <v/>
      </c>
      <c r="R113" s="301">
        <f>IF('P&amp;Ls (Detailed)_OLD'!E113="","",SUMIFS(#REF!,#REF!,'P&amp;Ls (Detailed)_OLD'!$E113))</f>
        <v/>
      </c>
      <c r="S113" s="301">
        <f>IF('P&amp;Ls (Detailed)_OLD'!F113="","",SUMIFS(#REF!,#REF!,'P&amp;Ls (Detailed)_OLD'!$E113))</f>
        <v/>
      </c>
      <c r="T113" s="301">
        <f>IF('P&amp;Ls (Detailed)_OLD'!G113="","",SUMIFS(#REF!,#REF!,'P&amp;Ls (Detailed)_OLD'!$E113))</f>
        <v/>
      </c>
      <c r="U113" s="301">
        <f>IF('P&amp;Ls (Detailed)_OLD'!H113="","",SUMIFS(#REF!,#REF!,'P&amp;Ls (Detailed)_OLD'!$E113))</f>
        <v/>
      </c>
      <c r="V113" s="301">
        <f>IF('P&amp;Ls (Detailed)_OLD'!I113="","",SUMIFS(#REF!,#REF!,'P&amp;Ls (Detailed)_OLD'!$E113))</f>
        <v/>
      </c>
      <c r="W113" s="301">
        <f>IF('P&amp;Ls (Detailed)_OLD'!J113="","",SUMIFS(#REF!,#REF!,'P&amp;Ls (Detailed)_OLD'!$E113))</f>
        <v/>
      </c>
      <c r="X113" s="301">
        <f>IF('P&amp;Ls (Detailed)_OLD'!K113="","",SUMIFS(#REF!,#REF!,'P&amp;Ls (Detailed)_OLD'!$E113))</f>
        <v/>
      </c>
      <c r="Y113" s="301">
        <f>X113*1.03</f>
        <v/>
      </c>
      <c r="Z113" s="301">
        <f>Y113*1.03</f>
        <v/>
      </c>
      <c r="AA113" s="301">
        <f>Z113*1.03</f>
        <v/>
      </c>
      <c r="AB113" s="301">
        <f>AA113*1.03</f>
        <v/>
      </c>
      <c r="AC113" s="301">
        <f>AB113*1.03</f>
        <v/>
      </c>
      <c r="AD113" s="301">
        <f>AC113*1.03</f>
        <v/>
      </c>
      <c r="AE113" s="301">
        <f>AD113*1.03</f>
        <v/>
      </c>
      <c r="AF113" s="301">
        <f>AE113*1.03</f>
        <v/>
      </c>
      <c r="AG113" s="301">
        <f>AF113*1.03</f>
        <v/>
      </c>
      <c r="AH113" s="301">
        <f>AG113*1.03</f>
        <v/>
      </c>
      <c r="AI113" s="301">
        <f>AH113*1.03</f>
        <v/>
      </c>
      <c r="AJ113" s="301">
        <f>AI113*1.03</f>
        <v/>
      </c>
      <c r="AK113" s="301">
        <f>AJ113*1.03</f>
        <v/>
      </c>
      <c r="AL113" s="301">
        <f>AK113*1.03</f>
        <v/>
      </c>
      <c r="AM113" s="301">
        <f>AL113*1.03</f>
        <v/>
      </c>
      <c r="AN113" s="301">
        <f>AM113*1.03</f>
        <v/>
      </c>
      <c r="AO113" s="301">
        <f>AN113*1.03</f>
        <v/>
      </c>
      <c r="AP113" s="301">
        <f>AO113*1.03</f>
        <v/>
      </c>
      <c r="AQ113" s="301">
        <f>AP113*1.03</f>
        <v/>
      </c>
      <c r="AR113" s="301">
        <f>AQ113*1.03</f>
        <v/>
      </c>
      <c r="AS113" s="301">
        <f>AR113*1.03</f>
        <v/>
      </c>
      <c r="AT113" s="301">
        <f>AS113*1.03</f>
        <v/>
      </c>
      <c r="AU113" s="301">
        <f>AT113*1.03</f>
        <v/>
      </c>
      <c r="AV113" s="304">
        <f>AW113*0.95</f>
        <v/>
      </c>
      <c r="AW113" s="304">
        <f>IF(D113="","",SUM(F113:Q113))</f>
        <v/>
      </c>
      <c r="AX113" s="304">
        <f>IF(E113="","",SUM(R113:R113))</f>
        <v/>
      </c>
      <c r="AY113" s="433">
        <f>IF($D113="","",SUM(M113:X113))</f>
        <v/>
      </c>
      <c r="AZ113" s="310">
        <f>IF($D113="","",SUM(P113:X113)/9*12)</f>
        <v/>
      </c>
      <c r="BA113" s="310">
        <f>IF($D113="","",SUM(S113:X113)/6*12)</f>
        <v/>
      </c>
      <c r="BB113" s="310">
        <f>IF($D113="","",SUM(V113:X113)/3*12)</f>
        <v/>
      </c>
      <c r="BC113" s="310">
        <f>IF($D113="","",X113*12)</f>
        <v/>
      </c>
    </row>
    <row r="114" ht="14.25" customHeight="1" s="2885">
      <c r="D114" s="400" t="inlineStr">
        <is>
          <t>General R&amp;M</t>
        </is>
      </c>
      <c r="E114" s="44" t="inlineStr">
        <is>
          <t xml:space="preserve">        Pool  Maintenance Contract (Contractor)</t>
        </is>
      </c>
      <c r="F114" s="301">
        <f>IF(E114="","",SUMIFS(#REF!,#REF!,'P&amp;Ls (Detailed)_OLD'!$E114))</f>
        <v/>
      </c>
      <c r="G114" s="301">
        <f>IF(F114="","",SUMIFS(#REF!,#REF!,'P&amp;Ls (Detailed)_OLD'!$E114))</f>
        <v/>
      </c>
      <c r="H114" s="301">
        <f>IF(G114="","",SUMIFS(#REF!,#REF!,'P&amp;Ls (Detailed)_OLD'!$E114))</f>
        <v/>
      </c>
      <c r="I114" s="301">
        <f>IF(H114="","",SUMIFS(#REF!,#REF!,'P&amp;Ls (Detailed)_OLD'!$E114))</f>
        <v/>
      </c>
      <c r="J114" s="301">
        <f>IF(I114="","",SUMIFS(#REF!,#REF!,'P&amp;Ls (Detailed)_OLD'!$E114))</f>
        <v/>
      </c>
      <c r="K114" s="301">
        <f>IF(J114="","",SUMIFS(#REF!,#REF!,'P&amp;Ls (Detailed)_OLD'!$E114))</f>
        <v/>
      </c>
      <c r="L114" s="301">
        <f>IF(K114="","",SUMIFS(#REF!,#REF!,'P&amp;Ls (Detailed)_OLD'!$E114))</f>
        <v/>
      </c>
      <c r="M114" s="301">
        <f>IF(L114="","",SUMIFS(#REF!,#REF!,'P&amp;Ls (Detailed)_OLD'!$E114))</f>
        <v/>
      </c>
      <c r="N114" s="301">
        <f>IF(M114="","",SUMIFS(#REF!,#REF!,'P&amp;Ls (Detailed)_OLD'!$E114))</f>
        <v/>
      </c>
      <c r="O114" s="301">
        <f>IF(N114="","",SUMIFS(#REF!,#REF!,'P&amp;Ls (Detailed)_OLD'!$E114))</f>
        <v/>
      </c>
      <c r="P114" s="301">
        <f>IF(O114="","",SUMIFS(#REF!,#REF!,'P&amp;Ls (Detailed)_OLD'!$E114))</f>
        <v/>
      </c>
      <c r="Q114" s="301">
        <f>IF(P114="","",SUMIFS(#REF!,#REF!,'P&amp;Ls (Detailed)_OLD'!$E114))</f>
        <v/>
      </c>
      <c r="R114" s="301">
        <f>IF('P&amp;Ls (Detailed)_OLD'!E114="","",SUMIFS(#REF!,#REF!,'P&amp;Ls (Detailed)_OLD'!$E114))</f>
        <v/>
      </c>
      <c r="S114" s="301">
        <f>IF('P&amp;Ls (Detailed)_OLD'!F114="","",SUMIFS(#REF!,#REF!,'P&amp;Ls (Detailed)_OLD'!$E114))</f>
        <v/>
      </c>
      <c r="T114" s="301">
        <f>IF('P&amp;Ls (Detailed)_OLD'!G114="","",SUMIFS(#REF!,#REF!,'P&amp;Ls (Detailed)_OLD'!$E114))</f>
        <v/>
      </c>
      <c r="U114" s="301">
        <f>IF('P&amp;Ls (Detailed)_OLD'!H114="","",SUMIFS(#REF!,#REF!,'P&amp;Ls (Detailed)_OLD'!$E114))</f>
        <v/>
      </c>
      <c r="V114" s="301">
        <f>IF('P&amp;Ls (Detailed)_OLD'!I114="","",SUMIFS(#REF!,#REF!,'P&amp;Ls (Detailed)_OLD'!$E114))</f>
        <v/>
      </c>
      <c r="W114" s="301">
        <f>IF('P&amp;Ls (Detailed)_OLD'!J114="","",SUMIFS(#REF!,#REF!,'P&amp;Ls (Detailed)_OLD'!$E114))</f>
        <v/>
      </c>
      <c r="X114" s="301">
        <f>IF('P&amp;Ls (Detailed)_OLD'!K114="","",SUMIFS(#REF!,#REF!,'P&amp;Ls (Detailed)_OLD'!$E114))</f>
        <v/>
      </c>
      <c r="Y114" s="301">
        <f>X114*1.03</f>
        <v/>
      </c>
      <c r="Z114" s="301">
        <f>Y114*1.03</f>
        <v/>
      </c>
      <c r="AA114" s="301">
        <f>Z114*1.03</f>
        <v/>
      </c>
      <c r="AB114" s="301">
        <f>AA114*1.03</f>
        <v/>
      </c>
      <c r="AC114" s="301">
        <f>AB114*1.03</f>
        <v/>
      </c>
      <c r="AD114" s="301">
        <f>AC114*1.03</f>
        <v/>
      </c>
      <c r="AE114" s="301">
        <f>AD114*1.03</f>
        <v/>
      </c>
      <c r="AF114" s="301">
        <f>AE114*1.03</f>
        <v/>
      </c>
      <c r="AG114" s="301">
        <f>AF114*1.03</f>
        <v/>
      </c>
      <c r="AH114" s="301">
        <f>AG114*1.03</f>
        <v/>
      </c>
      <c r="AI114" s="301">
        <f>AH114*1.03</f>
        <v/>
      </c>
      <c r="AJ114" s="301">
        <f>AI114*1.03</f>
        <v/>
      </c>
      <c r="AK114" s="301">
        <f>AJ114*1.03</f>
        <v/>
      </c>
      <c r="AL114" s="301">
        <f>AK114*1.03</f>
        <v/>
      </c>
      <c r="AM114" s="301">
        <f>AL114*1.03</f>
        <v/>
      </c>
      <c r="AN114" s="301">
        <f>AM114*1.03</f>
        <v/>
      </c>
      <c r="AO114" s="301">
        <f>AN114*1.03</f>
        <v/>
      </c>
      <c r="AP114" s="301">
        <f>AO114*1.03</f>
        <v/>
      </c>
      <c r="AQ114" s="301">
        <f>AP114*1.03</f>
        <v/>
      </c>
      <c r="AR114" s="301">
        <f>AQ114*1.03</f>
        <v/>
      </c>
      <c r="AS114" s="301">
        <f>AR114*1.03</f>
        <v/>
      </c>
      <c r="AT114" s="301">
        <f>AS114*1.03</f>
        <v/>
      </c>
      <c r="AU114" s="301">
        <f>AT114*1.03</f>
        <v/>
      </c>
      <c r="AV114" s="304">
        <f>AW114*0.95</f>
        <v/>
      </c>
      <c r="AW114" s="304">
        <f>IF(D114="","",SUM(F114:Q114))</f>
        <v/>
      </c>
      <c r="AX114" s="304">
        <f>IF(E114="","",SUM(R114:R114))</f>
        <v/>
      </c>
      <c r="AY114" s="433">
        <f>IF($D114="","",SUM(M114:X114))</f>
        <v/>
      </c>
      <c r="AZ114" s="310">
        <f>IF($D114="","",SUM(P114:X114)/9*12)</f>
        <v/>
      </c>
      <c r="BA114" s="310">
        <f>IF($D114="","",SUM(S114:X114)/6*12)</f>
        <v/>
      </c>
      <c r="BB114" s="310">
        <f>IF($D114="","",SUM(V114:X114)/3*12)</f>
        <v/>
      </c>
      <c r="BC114" s="310">
        <f>IF($D114="","",X114*12)</f>
        <v/>
      </c>
    </row>
    <row r="115" ht="14.25" customHeight="1" s="2885">
      <c r="D115" s="400" t="inlineStr">
        <is>
          <t>General R&amp;M</t>
        </is>
      </c>
      <c r="E115" s="44" t="inlineStr">
        <is>
          <t xml:space="preserve">        Shop  Vehicle R&amp;M (In House)</t>
        </is>
      </c>
      <c r="F115" s="301">
        <f>IF(E115="","",SUMIFS(#REF!,#REF!,'P&amp;Ls (Detailed)_OLD'!$E115))</f>
        <v/>
      </c>
      <c r="G115" s="301">
        <f>IF(F115="","",SUMIFS(#REF!,#REF!,'P&amp;Ls (Detailed)_OLD'!$E115))</f>
        <v/>
      </c>
      <c r="H115" s="301">
        <f>IF(G115="","",SUMIFS(#REF!,#REF!,'P&amp;Ls (Detailed)_OLD'!$E115))</f>
        <v/>
      </c>
      <c r="I115" s="301">
        <f>IF(H115="","",SUMIFS(#REF!,#REF!,'P&amp;Ls (Detailed)_OLD'!$E115))</f>
        <v/>
      </c>
      <c r="J115" s="301">
        <f>IF(I115="","",SUMIFS(#REF!,#REF!,'P&amp;Ls (Detailed)_OLD'!$E115))</f>
        <v/>
      </c>
      <c r="K115" s="301">
        <f>IF(J115="","",SUMIFS(#REF!,#REF!,'P&amp;Ls (Detailed)_OLD'!$E115))</f>
        <v/>
      </c>
      <c r="L115" s="301">
        <f>IF(K115="","",SUMIFS(#REF!,#REF!,'P&amp;Ls (Detailed)_OLD'!$E115))</f>
        <v/>
      </c>
      <c r="M115" s="301">
        <f>IF(L115="","",SUMIFS(#REF!,#REF!,'P&amp;Ls (Detailed)_OLD'!$E115))</f>
        <v/>
      </c>
      <c r="N115" s="301">
        <f>IF(M115="","",SUMIFS(#REF!,#REF!,'P&amp;Ls (Detailed)_OLD'!$E115))</f>
        <v/>
      </c>
      <c r="O115" s="301">
        <f>IF(N115="","",SUMIFS(#REF!,#REF!,'P&amp;Ls (Detailed)_OLD'!$E115))</f>
        <v/>
      </c>
      <c r="P115" s="301">
        <f>IF(O115="","",SUMIFS(#REF!,#REF!,'P&amp;Ls (Detailed)_OLD'!$E115))</f>
        <v/>
      </c>
      <c r="Q115" s="301">
        <f>IF(P115="","",SUMIFS(#REF!,#REF!,'P&amp;Ls (Detailed)_OLD'!$E115))</f>
        <v/>
      </c>
      <c r="R115" s="301">
        <f>IF('P&amp;Ls (Detailed)_OLD'!E115="","",SUMIFS(#REF!,#REF!,'P&amp;Ls (Detailed)_OLD'!$E115))</f>
        <v/>
      </c>
      <c r="S115" s="301">
        <f>IF('P&amp;Ls (Detailed)_OLD'!F115="","",SUMIFS(#REF!,#REF!,'P&amp;Ls (Detailed)_OLD'!$E115))</f>
        <v/>
      </c>
      <c r="T115" s="301">
        <f>IF('P&amp;Ls (Detailed)_OLD'!G115="","",SUMIFS(#REF!,#REF!,'P&amp;Ls (Detailed)_OLD'!$E115))</f>
        <v/>
      </c>
      <c r="U115" s="301">
        <f>IF('P&amp;Ls (Detailed)_OLD'!H115="","",SUMIFS(#REF!,#REF!,'P&amp;Ls (Detailed)_OLD'!$E115))</f>
        <v/>
      </c>
      <c r="V115" s="301">
        <f>IF('P&amp;Ls (Detailed)_OLD'!I115="","",SUMIFS(#REF!,#REF!,'P&amp;Ls (Detailed)_OLD'!$E115))</f>
        <v/>
      </c>
      <c r="W115" s="301">
        <f>IF('P&amp;Ls (Detailed)_OLD'!J115="","",SUMIFS(#REF!,#REF!,'P&amp;Ls (Detailed)_OLD'!$E115))</f>
        <v/>
      </c>
      <c r="X115" s="301">
        <f>IF('P&amp;Ls (Detailed)_OLD'!K115="","",SUMIFS(#REF!,#REF!,'P&amp;Ls (Detailed)_OLD'!$E115))</f>
        <v/>
      </c>
      <c r="Y115" s="301">
        <f>X115*1.03</f>
        <v/>
      </c>
      <c r="Z115" s="301">
        <f>Y115*1.03</f>
        <v/>
      </c>
      <c r="AA115" s="301">
        <f>Z115*1.03</f>
        <v/>
      </c>
      <c r="AB115" s="301">
        <f>AA115*1.03</f>
        <v/>
      </c>
      <c r="AC115" s="301">
        <f>AB115*1.03</f>
        <v/>
      </c>
      <c r="AD115" s="301">
        <f>AC115*1.03</f>
        <v/>
      </c>
      <c r="AE115" s="301">
        <f>AD115*1.03</f>
        <v/>
      </c>
      <c r="AF115" s="301">
        <f>AE115*1.03</f>
        <v/>
      </c>
      <c r="AG115" s="301">
        <f>AF115*1.03</f>
        <v/>
      </c>
      <c r="AH115" s="301">
        <f>AG115*1.03</f>
        <v/>
      </c>
      <c r="AI115" s="301">
        <f>AH115*1.03</f>
        <v/>
      </c>
      <c r="AJ115" s="301">
        <f>AI115*1.03</f>
        <v/>
      </c>
      <c r="AK115" s="301">
        <f>AJ115*1.03</f>
        <v/>
      </c>
      <c r="AL115" s="301">
        <f>AK115*1.03</f>
        <v/>
      </c>
      <c r="AM115" s="301">
        <f>AL115*1.03</f>
        <v/>
      </c>
      <c r="AN115" s="301">
        <f>AM115*1.03</f>
        <v/>
      </c>
      <c r="AO115" s="301">
        <f>AN115*1.03</f>
        <v/>
      </c>
      <c r="AP115" s="301">
        <f>AO115*1.03</f>
        <v/>
      </c>
      <c r="AQ115" s="301">
        <f>AP115*1.03</f>
        <v/>
      </c>
      <c r="AR115" s="301">
        <f>AQ115*1.03</f>
        <v/>
      </c>
      <c r="AS115" s="301">
        <f>AR115*1.03</f>
        <v/>
      </c>
      <c r="AT115" s="301">
        <f>AS115*1.03</f>
        <v/>
      </c>
      <c r="AU115" s="301">
        <f>AT115*1.03</f>
        <v/>
      </c>
      <c r="AV115" s="304">
        <f>AW115*0.95</f>
        <v/>
      </c>
      <c r="AW115" s="304">
        <f>IF(D115="","",SUM(F115:Q115))</f>
        <v/>
      </c>
      <c r="AX115" s="304">
        <f>IF(E115="","",SUM(R115:R115))</f>
        <v/>
      </c>
      <c r="AY115" s="433">
        <f>IF($D115="","",SUM(M115:X115))</f>
        <v/>
      </c>
      <c r="AZ115" s="310">
        <f>IF($D115="","",SUM(P115:X115)/9*12)</f>
        <v/>
      </c>
      <c r="BA115" s="310">
        <f>IF($D115="","",SUM(S115:X115)/6*12)</f>
        <v/>
      </c>
      <c r="BB115" s="310">
        <f>IF($D115="","",SUM(V115:X115)/3*12)</f>
        <v/>
      </c>
      <c r="BC115" s="310">
        <f>IF($D115="","",X115*12)</f>
        <v/>
      </c>
    </row>
    <row r="116" ht="14.25" customHeight="1" s="2885">
      <c r="D116" s="400" t="inlineStr">
        <is>
          <t>General R&amp;M</t>
        </is>
      </c>
      <c r="E116" s="44" t="inlineStr">
        <is>
          <t xml:space="preserve">        Shop  Fuels &amp; Lubricants (In House)</t>
        </is>
      </c>
      <c r="F116" s="301">
        <f>IF(E116="","",SUMIFS(#REF!,#REF!,'P&amp;Ls (Detailed)_OLD'!$E116))</f>
        <v/>
      </c>
      <c r="G116" s="301">
        <f>IF(F116="","",SUMIFS(#REF!,#REF!,'P&amp;Ls (Detailed)_OLD'!$E116))</f>
        <v/>
      </c>
      <c r="H116" s="301">
        <f>IF(G116="","",SUMIFS(#REF!,#REF!,'P&amp;Ls (Detailed)_OLD'!$E116))</f>
        <v/>
      </c>
      <c r="I116" s="301">
        <f>IF(H116="","",SUMIFS(#REF!,#REF!,'P&amp;Ls (Detailed)_OLD'!$E116))</f>
        <v/>
      </c>
      <c r="J116" s="301">
        <f>IF(I116="","",SUMIFS(#REF!,#REF!,'P&amp;Ls (Detailed)_OLD'!$E116))</f>
        <v/>
      </c>
      <c r="K116" s="301">
        <f>IF(J116="","",SUMIFS(#REF!,#REF!,'P&amp;Ls (Detailed)_OLD'!$E116))</f>
        <v/>
      </c>
      <c r="L116" s="301">
        <f>IF(K116="","",SUMIFS(#REF!,#REF!,'P&amp;Ls (Detailed)_OLD'!$E116))</f>
        <v/>
      </c>
      <c r="M116" s="301">
        <f>IF(L116="","",SUMIFS(#REF!,#REF!,'P&amp;Ls (Detailed)_OLD'!$E116))</f>
        <v/>
      </c>
      <c r="N116" s="301">
        <f>IF(M116="","",SUMIFS(#REF!,#REF!,'P&amp;Ls (Detailed)_OLD'!$E116))</f>
        <v/>
      </c>
      <c r="O116" s="301">
        <f>IF(N116="","",SUMIFS(#REF!,#REF!,'P&amp;Ls (Detailed)_OLD'!$E116))</f>
        <v/>
      </c>
      <c r="P116" s="301">
        <f>IF(O116="","",SUMIFS(#REF!,#REF!,'P&amp;Ls (Detailed)_OLD'!$E116))</f>
        <v/>
      </c>
      <c r="Q116" s="301">
        <f>IF(P116="","",SUMIFS(#REF!,#REF!,'P&amp;Ls (Detailed)_OLD'!$E116))</f>
        <v/>
      </c>
      <c r="R116" s="301">
        <f>IF('P&amp;Ls (Detailed)_OLD'!E116="","",SUMIFS(#REF!,#REF!,'P&amp;Ls (Detailed)_OLD'!$E116))</f>
        <v/>
      </c>
      <c r="S116" s="301">
        <f>IF('P&amp;Ls (Detailed)_OLD'!F116="","",SUMIFS(#REF!,#REF!,'P&amp;Ls (Detailed)_OLD'!$E116))</f>
        <v/>
      </c>
      <c r="T116" s="301">
        <f>IF('P&amp;Ls (Detailed)_OLD'!G116="","",SUMIFS(#REF!,#REF!,'P&amp;Ls (Detailed)_OLD'!$E116))</f>
        <v/>
      </c>
      <c r="U116" s="301">
        <f>IF('P&amp;Ls (Detailed)_OLD'!H116="","",SUMIFS(#REF!,#REF!,'P&amp;Ls (Detailed)_OLD'!$E116))</f>
        <v/>
      </c>
      <c r="V116" s="301">
        <f>IF('P&amp;Ls (Detailed)_OLD'!I116="","",SUMIFS(#REF!,#REF!,'P&amp;Ls (Detailed)_OLD'!$E116))</f>
        <v/>
      </c>
      <c r="W116" s="301">
        <f>IF('P&amp;Ls (Detailed)_OLD'!J116="","",SUMIFS(#REF!,#REF!,'P&amp;Ls (Detailed)_OLD'!$E116))</f>
        <v/>
      </c>
      <c r="X116" s="301">
        <f>IF('P&amp;Ls (Detailed)_OLD'!K116="","",SUMIFS(#REF!,#REF!,'P&amp;Ls (Detailed)_OLD'!$E116))</f>
        <v/>
      </c>
      <c r="Y116" s="301">
        <f>X116*1.03</f>
        <v/>
      </c>
      <c r="Z116" s="301">
        <f>Y116*1.03</f>
        <v/>
      </c>
      <c r="AA116" s="301">
        <f>Z116*1.03</f>
        <v/>
      </c>
      <c r="AB116" s="301">
        <f>AA116*1.03</f>
        <v/>
      </c>
      <c r="AC116" s="301">
        <f>AB116*1.03</f>
        <v/>
      </c>
      <c r="AD116" s="301">
        <f>AC116*1.03</f>
        <v/>
      </c>
      <c r="AE116" s="301">
        <f>AD116*1.03</f>
        <v/>
      </c>
      <c r="AF116" s="301">
        <f>AE116*1.03</f>
        <v/>
      </c>
      <c r="AG116" s="301">
        <f>AF116*1.03</f>
        <v/>
      </c>
      <c r="AH116" s="301">
        <f>AG116*1.03</f>
        <v/>
      </c>
      <c r="AI116" s="301">
        <f>AH116*1.03</f>
        <v/>
      </c>
      <c r="AJ116" s="301">
        <f>AI116*1.03</f>
        <v/>
      </c>
      <c r="AK116" s="301">
        <f>AJ116*1.03</f>
        <v/>
      </c>
      <c r="AL116" s="301">
        <f>AK116*1.03</f>
        <v/>
      </c>
      <c r="AM116" s="301">
        <f>AL116*1.03</f>
        <v/>
      </c>
      <c r="AN116" s="301">
        <f>AM116*1.03</f>
        <v/>
      </c>
      <c r="AO116" s="301">
        <f>AN116*1.03</f>
        <v/>
      </c>
      <c r="AP116" s="301">
        <f>AO116*1.03</f>
        <v/>
      </c>
      <c r="AQ116" s="301">
        <f>AP116*1.03</f>
        <v/>
      </c>
      <c r="AR116" s="301">
        <f>AQ116*1.03</f>
        <v/>
      </c>
      <c r="AS116" s="301">
        <f>AR116*1.03</f>
        <v/>
      </c>
      <c r="AT116" s="301">
        <f>AS116*1.03</f>
        <v/>
      </c>
      <c r="AU116" s="301">
        <f>AT116*1.03</f>
        <v/>
      </c>
      <c r="AV116" s="304">
        <f>AW116*0.95</f>
        <v/>
      </c>
      <c r="AW116" s="304">
        <f>IF(D116="","",SUM(F116:Q116))</f>
        <v/>
      </c>
      <c r="AX116" s="304">
        <f>IF(E116="","",SUM(R116:R116))</f>
        <v/>
      </c>
      <c r="AY116" s="433">
        <f>IF($D116="","",SUM(M116:X116))</f>
        <v/>
      </c>
      <c r="AZ116" s="310">
        <f>IF($D116="","",SUM(P116:X116)/9*12)</f>
        <v/>
      </c>
      <c r="BA116" s="310">
        <f>IF($D116="","",SUM(S116:X116)/6*12)</f>
        <v/>
      </c>
      <c r="BB116" s="310">
        <f>IF($D116="","",SUM(V116:X116)/3*12)</f>
        <v/>
      </c>
      <c r="BC116" s="310">
        <f>IF($D116="","",X116*12)</f>
        <v/>
      </c>
    </row>
    <row r="117" ht="14.25" customHeight="1" s="2885">
      <c r="D117" s="400" t="inlineStr">
        <is>
          <t>General R&amp;M</t>
        </is>
      </c>
      <c r="E117" s="44" t="inlineStr">
        <is>
          <t xml:space="preserve">        Shop  Tools &amp; Equipment R&amp;M (In House)</t>
        </is>
      </c>
      <c r="F117" s="301">
        <f>IF(E117="","",SUMIFS(#REF!,#REF!,'P&amp;Ls (Detailed)_OLD'!$E117))</f>
        <v/>
      </c>
      <c r="G117" s="301">
        <f>IF(F117="","",SUMIFS(#REF!,#REF!,'P&amp;Ls (Detailed)_OLD'!$E117))</f>
        <v/>
      </c>
      <c r="H117" s="301">
        <f>IF(G117="","",SUMIFS(#REF!,#REF!,'P&amp;Ls (Detailed)_OLD'!$E117))</f>
        <v/>
      </c>
      <c r="I117" s="301">
        <f>IF(H117="","",SUMIFS(#REF!,#REF!,'P&amp;Ls (Detailed)_OLD'!$E117))</f>
        <v/>
      </c>
      <c r="J117" s="301">
        <f>IF(I117="","",SUMIFS(#REF!,#REF!,'P&amp;Ls (Detailed)_OLD'!$E117))</f>
        <v/>
      </c>
      <c r="K117" s="301">
        <f>IF(J117="","",SUMIFS(#REF!,#REF!,'P&amp;Ls (Detailed)_OLD'!$E117))</f>
        <v/>
      </c>
      <c r="L117" s="301">
        <f>IF(K117="","",SUMIFS(#REF!,#REF!,'P&amp;Ls (Detailed)_OLD'!$E117))</f>
        <v/>
      </c>
      <c r="M117" s="301">
        <f>IF(L117="","",SUMIFS(#REF!,#REF!,'P&amp;Ls (Detailed)_OLD'!$E117))</f>
        <v/>
      </c>
      <c r="N117" s="301">
        <f>IF(M117="","",SUMIFS(#REF!,#REF!,'P&amp;Ls (Detailed)_OLD'!$E117))</f>
        <v/>
      </c>
      <c r="O117" s="301">
        <f>IF(N117="","",SUMIFS(#REF!,#REF!,'P&amp;Ls (Detailed)_OLD'!$E117))</f>
        <v/>
      </c>
      <c r="P117" s="301">
        <f>IF(O117="","",SUMIFS(#REF!,#REF!,'P&amp;Ls (Detailed)_OLD'!$E117))</f>
        <v/>
      </c>
      <c r="Q117" s="301">
        <f>IF(P117="","",SUMIFS(#REF!,#REF!,'P&amp;Ls (Detailed)_OLD'!$E117))</f>
        <v/>
      </c>
      <c r="R117" s="301">
        <f>IF('P&amp;Ls (Detailed)_OLD'!E117="","",SUMIFS(#REF!,#REF!,'P&amp;Ls (Detailed)_OLD'!$E117))</f>
        <v/>
      </c>
      <c r="S117" s="301">
        <f>IF('P&amp;Ls (Detailed)_OLD'!F117="","",SUMIFS(#REF!,#REF!,'P&amp;Ls (Detailed)_OLD'!$E117))</f>
        <v/>
      </c>
      <c r="T117" s="301">
        <f>IF('P&amp;Ls (Detailed)_OLD'!G117="","",SUMIFS(#REF!,#REF!,'P&amp;Ls (Detailed)_OLD'!$E117))</f>
        <v/>
      </c>
      <c r="U117" s="301">
        <f>IF('P&amp;Ls (Detailed)_OLD'!H117="","",SUMIFS(#REF!,#REF!,'P&amp;Ls (Detailed)_OLD'!$E117))</f>
        <v/>
      </c>
      <c r="V117" s="301">
        <f>IF('P&amp;Ls (Detailed)_OLD'!I117="","",SUMIFS(#REF!,#REF!,'P&amp;Ls (Detailed)_OLD'!$E117))</f>
        <v/>
      </c>
      <c r="W117" s="301">
        <f>IF('P&amp;Ls (Detailed)_OLD'!J117="","",SUMIFS(#REF!,#REF!,'P&amp;Ls (Detailed)_OLD'!$E117))</f>
        <v/>
      </c>
      <c r="X117" s="301">
        <f>IF('P&amp;Ls (Detailed)_OLD'!K117="","",SUMIFS(#REF!,#REF!,'P&amp;Ls (Detailed)_OLD'!$E117))</f>
        <v/>
      </c>
      <c r="Y117" s="301">
        <f>X117*1.03</f>
        <v/>
      </c>
      <c r="Z117" s="301">
        <f>Y117*1.03</f>
        <v/>
      </c>
      <c r="AA117" s="301">
        <f>Z117*1.03</f>
        <v/>
      </c>
      <c r="AB117" s="301">
        <f>AA117*1.03</f>
        <v/>
      </c>
      <c r="AC117" s="301">
        <f>AB117*1.03</f>
        <v/>
      </c>
      <c r="AD117" s="301">
        <f>AC117*1.03</f>
        <v/>
      </c>
      <c r="AE117" s="301">
        <f>AD117*1.03</f>
        <v/>
      </c>
      <c r="AF117" s="301">
        <f>AE117*1.03</f>
        <v/>
      </c>
      <c r="AG117" s="301">
        <f>AF117*1.03</f>
        <v/>
      </c>
      <c r="AH117" s="301">
        <f>AG117*1.03</f>
        <v/>
      </c>
      <c r="AI117" s="301">
        <f>AH117*1.03</f>
        <v/>
      </c>
      <c r="AJ117" s="301">
        <f>AI117*1.03</f>
        <v/>
      </c>
      <c r="AK117" s="301">
        <f>AJ117*1.03</f>
        <v/>
      </c>
      <c r="AL117" s="301">
        <f>AK117*1.03</f>
        <v/>
      </c>
      <c r="AM117" s="301">
        <f>AL117*1.03</f>
        <v/>
      </c>
      <c r="AN117" s="301">
        <f>AM117*1.03</f>
        <v/>
      </c>
      <c r="AO117" s="301">
        <f>AN117*1.03</f>
        <v/>
      </c>
      <c r="AP117" s="301">
        <f>AO117*1.03</f>
        <v/>
      </c>
      <c r="AQ117" s="301">
        <f>AP117*1.03</f>
        <v/>
      </c>
      <c r="AR117" s="301">
        <f>AQ117*1.03</f>
        <v/>
      </c>
      <c r="AS117" s="301">
        <f>AR117*1.03</f>
        <v/>
      </c>
      <c r="AT117" s="301">
        <f>AS117*1.03</f>
        <v/>
      </c>
      <c r="AU117" s="301">
        <f>AT117*1.03</f>
        <v/>
      </c>
      <c r="AV117" s="304">
        <f>AW117*0.95</f>
        <v/>
      </c>
      <c r="AW117" s="304">
        <f>IF(D117="","",SUM(F117:Q117))</f>
        <v/>
      </c>
      <c r="AX117" s="304">
        <f>IF(E117="","",SUM(R117:R117))</f>
        <v/>
      </c>
      <c r="AY117" s="433">
        <f>IF($D117="","",SUM(M117:X117))</f>
        <v/>
      </c>
      <c r="AZ117" s="310">
        <f>IF($D117="","",SUM(P117:X117)/9*12)</f>
        <v/>
      </c>
      <c r="BA117" s="310">
        <f>IF($D117="","",SUM(S117:X117)/6*12)</f>
        <v/>
      </c>
      <c r="BB117" s="310">
        <f>IF($D117="","",SUM(V117:X117)/3*12)</f>
        <v/>
      </c>
      <c r="BC117" s="310">
        <f>IF($D117="","",X117*12)</f>
        <v/>
      </c>
    </row>
    <row r="118" ht="14.25" customHeight="1" s="2885">
      <c r="D118" s="400" t="inlineStr">
        <is>
          <t>General R&amp;M</t>
        </is>
      </c>
      <c r="E118" s="44" t="inlineStr">
        <is>
          <t xml:space="preserve">        Shop  Tools &amp; Equipment Supplies (In House)</t>
        </is>
      </c>
      <c r="F118" s="301">
        <f>IF(E118="","",SUMIFS(#REF!,#REF!,'P&amp;Ls (Detailed)_OLD'!$E118))</f>
        <v/>
      </c>
      <c r="G118" s="301">
        <f>IF(F118="","",SUMIFS(#REF!,#REF!,'P&amp;Ls (Detailed)_OLD'!$E118))</f>
        <v/>
      </c>
      <c r="H118" s="301">
        <f>IF(G118="","",SUMIFS(#REF!,#REF!,'P&amp;Ls (Detailed)_OLD'!$E118))</f>
        <v/>
      </c>
      <c r="I118" s="301">
        <f>IF(H118="","",SUMIFS(#REF!,#REF!,'P&amp;Ls (Detailed)_OLD'!$E118))</f>
        <v/>
      </c>
      <c r="J118" s="301">
        <f>IF(I118="","",SUMIFS(#REF!,#REF!,'P&amp;Ls (Detailed)_OLD'!$E118))</f>
        <v/>
      </c>
      <c r="K118" s="301">
        <f>IF(J118="","",SUMIFS(#REF!,#REF!,'P&amp;Ls (Detailed)_OLD'!$E118))</f>
        <v/>
      </c>
      <c r="L118" s="301">
        <f>IF(K118="","",SUMIFS(#REF!,#REF!,'P&amp;Ls (Detailed)_OLD'!$E118))</f>
        <v/>
      </c>
      <c r="M118" s="301">
        <f>IF(L118="","",SUMIFS(#REF!,#REF!,'P&amp;Ls (Detailed)_OLD'!$E118))</f>
        <v/>
      </c>
      <c r="N118" s="301">
        <f>IF(M118="","",SUMIFS(#REF!,#REF!,'P&amp;Ls (Detailed)_OLD'!$E118))</f>
        <v/>
      </c>
      <c r="O118" s="301">
        <f>IF(N118="","",SUMIFS(#REF!,#REF!,'P&amp;Ls (Detailed)_OLD'!$E118))</f>
        <v/>
      </c>
      <c r="P118" s="301">
        <f>IF(O118="","",SUMIFS(#REF!,#REF!,'P&amp;Ls (Detailed)_OLD'!$E118))</f>
        <v/>
      </c>
      <c r="Q118" s="301">
        <f>IF(P118="","",SUMIFS(#REF!,#REF!,'P&amp;Ls (Detailed)_OLD'!$E118))</f>
        <v/>
      </c>
      <c r="R118" s="301">
        <f>IF('P&amp;Ls (Detailed)_OLD'!E118="","",SUMIFS(#REF!,#REF!,'P&amp;Ls (Detailed)_OLD'!$E118))</f>
        <v/>
      </c>
      <c r="S118" s="301">
        <f>IF('P&amp;Ls (Detailed)_OLD'!F118="","",SUMIFS(#REF!,#REF!,'P&amp;Ls (Detailed)_OLD'!$E118))</f>
        <v/>
      </c>
      <c r="T118" s="301">
        <f>IF('P&amp;Ls (Detailed)_OLD'!G118="","",SUMIFS(#REF!,#REF!,'P&amp;Ls (Detailed)_OLD'!$E118))</f>
        <v/>
      </c>
      <c r="U118" s="301">
        <f>IF('P&amp;Ls (Detailed)_OLD'!H118="","",SUMIFS(#REF!,#REF!,'P&amp;Ls (Detailed)_OLD'!$E118))</f>
        <v/>
      </c>
      <c r="V118" s="301">
        <f>IF('P&amp;Ls (Detailed)_OLD'!I118="","",SUMIFS(#REF!,#REF!,'P&amp;Ls (Detailed)_OLD'!$E118))</f>
        <v/>
      </c>
      <c r="W118" s="301">
        <f>IF('P&amp;Ls (Detailed)_OLD'!J118="","",SUMIFS(#REF!,#REF!,'P&amp;Ls (Detailed)_OLD'!$E118))</f>
        <v/>
      </c>
      <c r="X118" s="301">
        <f>IF('P&amp;Ls (Detailed)_OLD'!K118="","",SUMIFS(#REF!,#REF!,'P&amp;Ls (Detailed)_OLD'!$E118))</f>
        <v/>
      </c>
      <c r="Y118" s="301">
        <f>X118*1.03</f>
        <v/>
      </c>
      <c r="Z118" s="301">
        <f>Y118*1.03</f>
        <v/>
      </c>
      <c r="AA118" s="301">
        <f>Z118*1.03</f>
        <v/>
      </c>
      <c r="AB118" s="301">
        <f>AA118*1.03</f>
        <v/>
      </c>
      <c r="AC118" s="301">
        <f>AB118*1.03</f>
        <v/>
      </c>
      <c r="AD118" s="301">
        <f>AC118*1.03</f>
        <v/>
      </c>
      <c r="AE118" s="301">
        <f>AD118*1.03</f>
        <v/>
      </c>
      <c r="AF118" s="301">
        <f>AE118*1.03</f>
        <v/>
      </c>
      <c r="AG118" s="301">
        <f>AF118*1.03</f>
        <v/>
      </c>
      <c r="AH118" s="301">
        <f>AG118*1.03</f>
        <v/>
      </c>
      <c r="AI118" s="301">
        <f>AH118*1.03</f>
        <v/>
      </c>
      <c r="AJ118" s="301">
        <f>AI118*1.03</f>
        <v/>
      </c>
      <c r="AK118" s="301">
        <f>AJ118*1.03</f>
        <v/>
      </c>
      <c r="AL118" s="301">
        <f>AK118*1.03</f>
        <v/>
      </c>
      <c r="AM118" s="301">
        <f>AL118*1.03</f>
        <v/>
      </c>
      <c r="AN118" s="301">
        <f>AM118*1.03</f>
        <v/>
      </c>
      <c r="AO118" s="301">
        <f>AN118*1.03</f>
        <v/>
      </c>
      <c r="AP118" s="301">
        <f>AO118*1.03</f>
        <v/>
      </c>
      <c r="AQ118" s="301">
        <f>AP118*1.03</f>
        <v/>
      </c>
      <c r="AR118" s="301">
        <f>AQ118*1.03</f>
        <v/>
      </c>
      <c r="AS118" s="301">
        <f>AR118*1.03</f>
        <v/>
      </c>
      <c r="AT118" s="301">
        <f>AS118*1.03</f>
        <v/>
      </c>
      <c r="AU118" s="301">
        <f>AT118*1.03</f>
        <v/>
      </c>
      <c r="AV118" s="304">
        <f>AW118*0.95</f>
        <v/>
      </c>
      <c r="AW118" s="304">
        <f>IF(D118="","",SUM(F118:Q118))</f>
        <v/>
      </c>
      <c r="AX118" s="304">
        <f>IF(E118="","",SUM(R118:R118))</f>
        <v/>
      </c>
      <c r="AY118" s="433">
        <f>IF($D118="","",SUM(M118:X118))</f>
        <v/>
      </c>
      <c r="AZ118" s="310">
        <f>IF($D118="","",SUM(P118:X118)/9*12)</f>
        <v/>
      </c>
      <c r="BA118" s="310">
        <f>IF($D118="","",SUM(S118:X118)/6*12)</f>
        <v/>
      </c>
      <c r="BB118" s="310">
        <f>IF($D118="","",SUM(V118:X118)/3*12)</f>
        <v/>
      </c>
      <c r="BC118" s="310">
        <f>IF($D118="","",X118*12)</f>
        <v/>
      </c>
    </row>
    <row r="119" ht="14.25" customHeight="1" s="2885">
      <c r="D119" s="400" t="inlineStr">
        <is>
          <t>General R&amp;M</t>
        </is>
      </c>
      <c r="E119" s="44" t="inlineStr">
        <is>
          <t xml:space="preserve">        Walls &amp; Ceilings  R&amp;M (Contractor)</t>
        </is>
      </c>
      <c r="F119" s="301">
        <f>IF(E119="","",SUMIFS(#REF!,#REF!,'P&amp;Ls (Detailed)_OLD'!$E119))</f>
        <v/>
      </c>
      <c r="G119" s="301">
        <f>IF(F119="","",SUMIFS(#REF!,#REF!,'P&amp;Ls (Detailed)_OLD'!$E119))</f>
        <v/>
      </c>
      <c r="H119" s="301">
        <f>IF(G119="","",SUMIFS(#REF!,#REF!,'P&amp;Ls (Detailed)_OLD'!$E119))</f>
        <v/>
      </c>
      <c r="I119" s="301">
        <f>IF(H119="","",SUMIFS(#REF!,#REF!,'P&amp;Ls (Detailed)_OLD'!$E119))</f>
        <v/>
      </c>
      <c r="J119" s="301">
        <f>IF(I119="","",SUMIFS(#REF!,#REF!,'P&amp;Ls (Detailed)_OLD'!$E119))</f>
        <v/>
      </c>
      <c r="K119" s="301">
        <f>IF(J119="","",SUMIFS(#REF!,#REF!,'P&amp;Ls (Detailed)_OLD'!$E119))</f>
        <v/>
      </c>
      <c r="L119" s="301">
        <f>IF(K119="","",SUMIFS(#REF!,#REF!,'P&amp;Ls (Detailed)_OLD'!$E119))</f>
        <v/>
      </c>
      <c r="M119" s="301">
        <f>IF(L119="","",SUMIFS(#REF!,#REF!,'P&amp;Ls (Detailed)_OLD'!$E119))</f>
        <v/>
      </c>
      <c r="N119" s="301">
        <f>IF(M119="","",SUMIFS(#REF!,#REF!,'P&amp;Ls (Detailed)_OLD'!$E119))</f>
        <v/>
      </c>
      <c r="O119" s="301">
        <f>IF(N119="","",SUMIFS(#REF!,#REF!,'P&amp;Ls (Detailed)_OLD'!$E119))</f>
        <v/>
      </c>
      <c r="P119" s="301">
        <f>IF(O119="","",SUMIFS(#REF!,#REF!,'P&amp;Ls (Detailed)_OLD'!$E119))</f>
        <v/>
      </c>
      <c r="Q119" s="301">
        <f>IF(P119="","",SUMIFS(#REF!,#REF!,'P&amp;Ls (Detailed)_OLD'!$E119))</f>
        <v/>
      </c>
      <c r="R119" s="301">
        <f>IF('P&amp;Ls (Detailed)_OLD'!E119="","",SUMIFS(#REF!,#REF!,'P&amp;Ls (Detailed)_OLD'!$E119))</f>
        <v/>
      </c>
      <c r="S119" s="301">
        <f>IF('P&amp;Ls (Detailed)_OLD'!F119="","",SUMIFS(#REF!,#REF!,'P&amp;Ls (Detailed)_OLD'!$E119))</f>
        <v/>
      </c>
      <c r="T119" s="301">
        <f>IF('P&amp;Ls (Detailed)_OLD'!G119="","",SUMIFS(#REF!,#REF!,'P&amp;Ls (Detailed)_OLD'!$E119))</f>
        <v/>
      </c>
      <c r="U119" s="301">
        <f>IF('P&amp;Ls (Detailed)_OLD'!H119="","",SUMIFS(#REF!,#REF!,'P&amp;Ls (Detailed)_OLD'!$E119))</f>
        <v/>
      </c>
      <c r="V119" s="301">
        <f>IF('P&amp;Ls (Detailed)_OLD'!I119="","",SUMIFS(#REF!,#REF!,'P&amp;Ls (Detailed)_OLD'!$E119))</f>
        <v/>
      </c>
      <c r="W119" s="301">
        <f>IF('P&amp;Ls (Detailed)_OLD'!J119="","",SUMIFS(#REF!,#REF!,'P&amp;Ls (Detailed)_OLD'!$E119))</f>
        <v/>
      </c>
      <c r="X119" s="301">
        <f>IF('P&amp;Ls (Detailed)_OLD'!K119="","",SUMIFS(#REF!,#REF!,'P&amp;Ls (Detailed)_OLD'!$E119))</f>
        <v/>
      </c>
      <c r="Y119" s="301">
        <f>X119*1.03</f>
        <v/>
      </c>
      <c r="Z119" s="301">
        <f>Y119*1.03</f>
        <v/>
      </c>
      <c r="AA119" s="301">
        <f>Z119*1.03</f>
        <v/>
      </c>
      <c r="AB119" s="301">
        <f>AA119*1.03</f>
        <v/>
      </c>
      <c r="AC119" s="301">
        <f>AB119*1.03</f>
        <v/>
      </c>
      <c r="AD119" s="301">
        <f>AC119*1.03</f>
        <v/>
      </c>
      <c r="AE119" s="301">
        <f>AD119*1.03</f>
        <v/>
      </c>
      <c r="AF119" s="301">
        <f>AE119*1.03</f>
        <v/>
      </c>
      <c r="AG119" s="301">
        <f>AF119*1.03</f>
        <v/>
      </c>
      <c r="AH119" s="301">
        <f>AG119*1.03</f>
        <v/>
      </c>
      <c r="AI119" s="301">
        <f>AH119*1.03</f>
        <v/>
      </c>
      <c r="AJ119" s="301">
        <f>AI119*1.03</f>
        <v/>
      </c>
      <c r="AK119" s="301">
        <f>AJ119*1.03</f>
        <v/>
      </c>
      <c r="AL119" s="301">
        <f>AK119*1.03</f>
        <v/>
      </c>
      <c r="AM119" s="301">
        <f>AL119*1.03</f>
        <v/>
      </c>
      <c r="AN119" s="301">
        <f>AM119*1.03</f>
        <v/>
      </c>
      <c r="AO119" s="301">
        <f>AN119*1.03</f>
        <v/>
      </c>
      <c r="AP119" s="301">
        <f>AO119*1.03</f>
        <v/>
      </c>
      <c r="AQ119" s="301">
        <f>AP119*1.03</f>
        <v/>
      </c>
      <c r="AR119" s="301">
        <f>AQ119*1.03</f>
        <v/>
      </c>
      <c r="AS119" s="301">
        <f>AR119*1.03</f>
        <v/>
      </c>
      <c r="AT119" s="301">
        <f>AS119*1.03</f>
        <v/>
      </c>
      <c r="AU119" s="301">
        <f>AT119*1.03</f>
        <v/>
      </c>
      <c r="AV119" s="304">
        <f>AW119*0.95</f>
        <v/>
      </c>
      <c r="AW119" s="304">
        <f>IF(D119="","",SUM(F119:Q119))</f>
        <v/>
      </c>
      <c r="AX119" s="304">
        <f>IF(E119="","",SUM(R119:R119))</f>
        <v/>
      </c>
      <c r="AY119" s="433">
        <f>IF($D119="","",SUM(M119:X119))</f>
        <v/>
      </c>
      <c r="AZ119" s="310">
        <f>IF($D119="","",SUM(P119:X119)/9*12)</f>
        <v/>
      </c>
      <c r="BA119" s="310">
        <f>IF($D119="","",SUM(S119:X119)/6*12)</f>
        <v/>
      </c>
      <c r="BB119" s="310">
        <f>IF($D119="","",SUM(V119:X119)/3*12)</f>
        <v/>
      </c>
      <c r="BC119" s="310">
        <f>IF($D119="","",X119*12)</f>
        <v/>
      </c>
    </row>
    <row r="120" ht="14.25" customHeight="1" s="2885">
      <c r="D120" s="400" t="inlineStr">
        <is>
          <t>General R&amp;M</t>
        </is>
      </c>
      <c r="E120" s="44" t="inlineStr">
        <is>
          <t xml:space="preserve">        Miscellaneous R&amp;M</t>
        </is>
      </c>
      <c r="F120" s="301">
        <f>IF(E120="","",SUMIFS(#REF!,#REF!,'P&amp;Ls (Detailed)_OLD'!$E120))</f>
        <v/>
      </c>
      <c r="G120" s="301">
        <f>IF(F120="","",SUMIFS(#REF!,#REF!,'P&amp;Ls (Detailed)_OLD'!$E120))</f>
        <v/>
      </c>
      <c r="H120" s="301">
        <f>IF(G120="","",SUMIFS(#REF!,#REF!,'P&amp;Ls (Detailed)_OLD'!$E120))</f>
        <v/>
      </c>
      <c r="I120" s="301">
        <f>IF(H120="","",SUMIFS(#REF!,#REF!,'P&amp;Ls (Detailed)_OLD'!$E120))</f>
        <v/>
      </c>
      <c r="J120" s="301">
        <f>IF(I120="","",SUMIFS(#REF!,#REF!,'P&amp;Ls (Detailed)_OLD'!$E120))</f>
        <v/>
      </c>
      <c r="K120" s="301">
        <f>IF(J120="","",SUMIFS(#REF!,#REF!,'P&amp;Ls (Detailed)_OLD'!$E120))</f>
        <v/>
      </c>
      <c r="L120" s="301">
        <f>IF(K120="","",SUMIFS(#REF!,#REF!,'P&amp;Ls (Detailed)_OLD'!$E120))</f>
        <v/>
      </c>
      <c r="M120" s="301">
        <f>IF(L120="","",SUMIFS(#REF!,#REF!,'P&amp;Ls (Detailed)_OLD'!$E120))</f>
        <v/>
      </c>
      <c r="N120" s="301">
        <f>IF(M120="","",SUMIFS(#REF!,#REF!,'P&amp;Ls (Detailed)_OLD'!$E120))</f>
        <v/>
      </c>
      <c r="O120" s="301">
        <f>IF(N120="","",SUMIFS(#REF!,#REF!,'P&amp;Ls (Detailed)_OLD'!$E120))</f>
        <v/>
      </c>
      <c r="P120" s="301">
        <f>IF(O120="","",SUMIFS(#REF!,#REF!,'P&amp;Ls (Detailed)_OLD'!$E120))</f>
        <v/>
      </c>
      <c r="Q120" s="301">
        <f>IF(P120="","",SUMIFS(#REF!,#REF!,'P&amp;Ls (Detailed)_OLD'!$E120))</f>
        <v/>
      </c>
      <c r="R120" s="301">
        <f>IF('P&amp;Ls (Detailed)_OLD'!E120="","",SUMIFS(#REF!,#REF!,'P&amp;Ls (Detailed)_OLD'!$E120))</f>
        <v/>
      </c>
      <c r="S120" s="301">
        <f>IF('P&amp;Ls (Detailed)_OLD'!F120="","",SUMIFS(#REF!,#REF!,'P&amp;Ls (Detailed)_OLD'!$E120))</f>
        <v/>
      </c>
      <c r="T120" s="301">
        <f>IF('P&amp;Ls (Detailed)_OLD'!G120="","",SUMIFS(#REF!,#REF!,'P&amp;Ls (Detailed)_OLD'!$E120))</f>
        <v/>
      </c>
      <c r="U120" s="301">
        <f>IF('P&amp;Ls (Detailed)_OLD'!H120="","",SUMIFS(#REF!,#REF!,'P&amp;Ls (Detailed)_OLD'!$E120))</f>
        <v/>
      </c>
      <c r="V120" s="301">
        <f>IF('P&amp;Ls (Detailed)_OLD'!I120="","",SUMIFS(#REF!,#REF!,'P&amp;Ls (Detailed)_OLD'!$E120))</f>
        <v/>
      </c>
      <c r="W120" s="301">
        <f>IF('P&amp;Ls (Detailed)_OLD'!J120="","",SUMIFS(#REF!,#REF!,'P&amp;Ls (Detailed)_OLD'!$E120))</f>
        <v/>
      </c>
      <c r="X120" s="301">
        <f>IF('P&amp;Ls (Detailed)_OLD'!K120="","",SUMIFS(#REF!,#REF!,'P&amp;Ls (Detailed)_OLD'!$E120))</f>
        <v/>
      </c>
      <c r="Y120" s="301">
        <f>X120*1.03</f>
        <v/>
      </c>
      <c r="Z120" s="301">
        <f>Y120*1.03</f>
        <v/>
      </c>
      <c r="AA120" s="301">
        <f>Z120*1.03</f>
        <v/>
      </c>
      <c r="AB120" s="301">
        <f>AA120*1.03</f>
        <v/>
      </c>
      <c r="AC120" s="301">
        <f>AB120*1.03</f>
        <v/>
      </c>
      <c r="AD120" s="301">
        <f>AC120*1.03</f>
        <v/>
      </c>
      <c r="AE120" s="301">
        <f>AD120*1.03</f>
        <v/>
      </c>
      <c r="AF120" s="301">
        <f>AE120*1.03</f>
        <v/>
      </c>
      <c r="AG120" s="301">
        <f>AF120*1.03</f>
        <v/>
      </c>
      <c r="AH120" s="301">
        <f>AG120*1.03</f>
        <v/>
      </c>
      <c r="AI120" s="301">
        <f>AH120*1.03</f>
        <v/>
      </c>
      <c r="AJ120" s="301">
        <f>AI120*1.03</f>
        <v/>
      </c>
      <c r="AK120" s="301">
        <f>AJ120*1.03</f>
        <v/>
      </c>
      <c r="AL120" s="301">
        <f>AK120*1.03</f>
        <v/>
      </c>
      <c r="AM120" s="301">
        <f>AL120*1.03</f>
        <v/>
      </c>
      <c r="AN120" s="301">
        <f>AM120*1.03</f>
        <v/>
      </c>
      <c r="AO120" s="301">
        <f>AN120*1.03</f>
        <v/>
      </c>
      <c r="AP120" s="301">
        <f>AO120*1.03</f>
        <v/>
      </c>
      <c r="AQ120" s="301">
        <f>AP120*1.03</f>
        <v/>
      </c>
      <c r="AR120" s="301">
        <f>AQ120*1.03</f>
        <v/>
      </c>
      <c r="AS120" s="301">
        <f>AR120*1.03</f>
        <v/>
      </c>
      <c r="AT120" s="301">
        <f>AS120*1.03</f>
        <v/>
      </c>
      <c r="AU120" s="301">
        <f>AT120*1.03</f>
        <v/>
      </c>
      <c r="AV120" s="304">
        <f>AW120*0.95</f>
        <v/>
      </c>
      <c r="AW120" s="304">
        <f>IF(D120="","",SUM(F120:Q120))</f>
        <v/>
      </c>
      <c r="AX120" s="304">
        <f>IF(E120="","",SUM(R120:R120))</f>
        <v/>
      </c>
      <c r="AY120" s="433">
        <f>IF($D120="","",SUM(M120:X120))</f>
        <v/>
      </c>
      <c r="AZ120" s="310">
        <f>IF($D120="","",SUM(P120:X120)/9*12)</f>
        <v/>
      </c>
      <c r="BA120" s="310">
        <f>IF($D120="","",SUM(S120:X120)/6*12)</f>
        <v/>
      </c>
      <c r="BB120" s="310">
        <f>IF($D120="","",SUM(V120:X120)/3*12)</f>
        <v/>
      </c>
      <c r="BC120" s="310">
        <f>IF($D120="","",X120*12)</f>
        <v/>
      </c>
    </row>
    <row r="121" ht="14.25" customHeight="1" s="2885">
      <c r="D121" s="400" t="n"/>
      <c r="E121" s="300" t="inlineStr">
        <is>
          <t xml:space="preserve">        TOTAL REPAIRS &amp; MAINTENANCE</t>
        </is>
      </c>
      <c r="F121" s="3553">
        <f>SUM(F75:F120)</f>
        <v/>
      </c>
      <c r="G121" s="3553">
        <f>SUM(G75:G120)</f>
        <v/>
      </c>
      <c r="H121" s="3553">
        <f>SUM(H75:H120)</f>
        <v/>
      </c>
      <c r="I121" s="3553">
        <f>SUM(I75:I120)</f>
        <v/>
      </c>
      <c r="J121" s="3553">
        <f>SUM(J75:J120)</f>
        <v/>
      </c>
      <c r="K121" s="3553">
        <f>SUM(K75:K120)</f>
        <v/>
      </c>
      <c r="L121" s="3553">
        <f>SUM(L75:L120)</f>
        <v/>
      </c>
      <c r="M121" s="3553">
        <f>SUM(M75:M120)</f>
        <v/>
      </c>
      <c r="N121" s="3553">
        <f>SUM(N75:N120)</f>
        <v/>
      </c>
      <c r="O121" s="3553">
        <f>SUM(O75:O120)</f>
        <v/>
      </c>
      <c r="P121" s="3553">
        <f>SUM(P75:P120)</f>
        <v/>
      </c>
      <c r="Q121" s="3553">
        <f>SUM(Q75:Q120)</f>
        <v/>
      </c>
      <c r="R121" s="3553">
        <f>SUM(R75:R120)</f>
        <v/>
      </c>
      <c r="S121" s="3553">
        <f>SUM(S75:S120)</f>
        <v/>
      </c>
      <c r="T121" s="3553">
        <f>SUM(T75:T120)</f>
        <v/>
      </c>
      <c r="U121" s="3553">
        <f>SUM(U75:U120)</f>
        <v/>
      </c>
      <c r="V121" s="3553">
        <f>SUM(V75:V120)</f>
        <v/>
      </c>
      <c r="W121" s="3553">
        <f>SUM(W75:W120)</f>
        <v/>
      </c>
      <c r="X121" s="3553">
        <f>SUM(X75:X120)</f>
        <v/>
      </c>
      <c r="Y121" s="3553">
        <f>SUM(Y75:Y120)</f>
        <v/>
      </c>
      <c r="Z121" s="3553">
        <f>SUM(Z75:Z120)</f>
        <v/>
      </c>
      <c r="AA121" s="3553">
        <f>SUM(AA75:AA120)</f>
        <v/>
      </c>
      <c r="AB121" s="3553">
        <f>SUM(AB75:AB120)</f>
        <v/>
      </c>
      <c r="AC121" s="3553">
        <f>SUM(AC75:AC120)</f>
        <v/>
      </c>
      <c r="AD121" s="3553">
        <f>SUM(AD75:AD120)</f>
        <v/>
      </c>
      <c r="AE121" s="3553">
        <f>SUM(AE75:AE120)</f>
        <v/>
      </c>
      <c r="AF121" s="3553">
        <f>SUM(AF75:AF120)</f>
        <v/>
      </c>
      <c r="AG121" s="3553">
        <f>SUM(AG75:AG120)</f>
        <v/>
      </c>
      <c r="AH121" s="3553">
        <f>SUM(AH75:AH120)</f>
        <v/>
      </c>
      <c r="AI121" s="3553">
        <f>SUM(AI75:AI120)</f>
        <v/>
      </c>
      <c r="AJ121" s="3553">
        <f>SUM(AJ75:AJ120)</f>
        <v/>
      </c>
      <c r="AK121" s="3553">
        <f>SUM(AK75:AK120)</f>
        <v/>
      </c>
      <c r="AL121" s="3553">
        <f>SUM(AL75:AL120)</f>
        <v/>
      </c>
      <c r="AM121" s="3553">
        <f>SUM(AM75:AM120)</f>
        <v/>
      </c>
      <c r="AN121" s="3553">
        <f>SUM(AN75:AN120)</f>
        <v/>
      </c>
      <c r="AO121" s="3553">
        <f>SUM(AO75:AO120)</f>
        <v/>
      </c>
      <c r="AP121" s="3553">
        <f>SUM(AP75:AP120)</f>
        <v/>
      </c>
      <c r="AQ121" s="3553">
        <f>SUM(AQ75:AQ120)</f>
        <v/>
      </c>
      <c r="AR121" s="3553">
        <f>SUM(AR75:AR120)</f>
        <v/>
      </c>
      <c r="AS121" s="3553">
        <f>SUM(AS75:AS120)</f>
        <v/>
      </c>
      <c r="AT121" s="3553">
        <f>SUM(AT75:AT120)</f>
        <v/>
      </c>
      <c r="AU121" s="3553">
        <f>SUM(AU75:AU120)</f>
        <v/>
      </c>
      <c r="AV121" s="3554">
        <f>SUM(AV75:AV120)</f>
        <v/>
      </c>
      <c r="AW121" s="3554">
        <f>SUM(AW75:AW120)</f>
        <v/>
      </c>
      <c r="AX121" s="3554">
        <f>SUM(AX75:AX120)</f>
        <v/>
      </c>
      <c r="AY121" s="3555">
        <f>SUM(AY75:AY120)</f>
        <v/>
      </c>
      <c r="AZ121" s="3563">
        <f>SUM(AZ75:AZ120)</f>
        <v/>
      </c>
      <c r="BA121" s="3563">
        <f>SUM(BA75:BA120)</f>
        <v/>
      </c>
      <c r="BB121" s="3563">
        <f>SUM(BB75:BB120)</f>
        <v/>
      </c>
      <c r="BC121" s="3563">
        <f>SUM(BC75:BC120)</f>
        <v/>
      </c>
    </row>
    <row r="122" ht="14.25" customHeight="1" s="2885">
      <c r="D122" s="400" t="n"/>
      <c r="F122" s="305" t="n"/>
      <c r="G122" s="305" t="n"/>
      <c r="H122" s="305" t="n"/>
      <c r="I122" s="305" t="n"/>
      <c r="J122" s="305" t="n"/>
      <c r="K122" s="305" t="n"/>
      <c r="L122" s="305" t="n"/>
      <c r="M122" s="305" t="n"/>
      <c r="N122" s="305" t="n"/>
      <c r="O122" s="305" t="n"/>
      <c r="P122" s="305" t="n"/>
      <c r="Q122" s="305" t="n"/>
      <c r="R122" s="305" t="n"/>
      <c r="S122" s="305" t="n"/>
      <c r="T122" s="305" t="n"/>
      <c r="U122" s="305" t="n"/>
      <c r="V122" s="305" t="n"/>
      <c r="W122" s="305" t="n"/>
      <c r="X122" s="305" t="n"/>
      <c r="Y122" s="305" t="n"/>
      <c r="Z122" s="305" t="n"/>
      <c r="AA122" s="305" t="n"/>
      <c r="AB122" s="305" t="n"/>
      <c r="AC122" s="305" t="n"/>
      <c r="AD122" s="305" t="n"/>
      <c r="AE122" s="305" t="n"/>
      <c r="AF122" s="305" t="n"/>
      <c r="AG122" s="305" t="n"/>
      <c r="AH122" s="305" t="n"/>
      <c r="AI122" s="305" t="n"/>
      <c r="AJ122" s="305" t="n"/>
      <c r="AK122" s="305" t="n"/>
      <c r="AL122" s="305" t="n"/>
      <c r="AM122" s="305" t="n"/>
      <c r="AN122" s="305" t="n"/>
      <c r="AO122" s="305" t="n"/>
      <c r="AP122" s="305" t="n"/>
      <c r="AQ122" s="305" t="n"/>
      <c r="AR122" s="305" t="n"/>
      <c r="AS122" s="305" t="n"/>
      <c r="AT122" s="305" t="n"/>
      <c r="AU122" s="305" t="n"/>
      <c r="AV122" s="304">
        <f>IF(C122="","",SUM(E122:P122))</f>
        <v/>
      </c>
      <c r="AW122" s="304">
        <f>IF(D122="","",SUM(F122:Q122))</f>
        <v/>
      </c>
      <c r="AX122" s="304">
        <f>IF(E122="","",SUM(R122:R122))</f>
        <v/>
      </c>
      <c r="AY122" s="433">
        <f>IF($D122="","",SUM(M122:X122))</f>
        <v/>
      </c>
      <c r="AZ122" s="310">
        <f>IF($D122="","",SUM(P122:X122)/9*12)</f>
        <v/>
      </c>
      <c r="BA122" s="310">
        <f>IF($D122="","",SUM(S122:X122)/6*12)</f>
        <v/>
      </c>
      <c r="BB122" s="310">
        <f>IF($D122="","",SUM(V122:X122)/3*12)</f>
        <v/>
      </c>
      <c r="BC122" s="310">
        <f>IF($D122="","",X122*12)</f>
        <v/>
      </c>
    </row>
    <row r="123" ht="14.25" customHeight="1" s="2885">
      <c r="D123" s="400" t="n"/>
      <c r="E123" s="300" t="inlineStr">
        <is>
          <t xml:space="preserve">        TURNS EXPENSE  REPAIRS &amp; MAINT</t>
        </is>
      </c>
      <c r="F123" s="301" t="n"/>
      <c r="G123" s="301" t="n"/>
      <c r="H123" s="301" t="n"/>
      <c r="I123" s="301" t="n"/>
      <c r="J123" s="301" t="n"/>
      <c r="K123" s="301" t="n"/>
      <c r="L123" s="301" t="n"/>
      <c r="M123" s="301" t="n"/>
      <c r="N123" s="301" t="n"/>
      <c r="O123" s="301" t="n"/>
      <c r="P123" s="301" t="n"/>
      <c r="Q123" s="301" t="n"/>
      <c r="R123" s="301">
        <f>IF('P&amp;Ls (Detailed)_OLD'!E123="","",SUMIFS(#REF!,#REF!,'P&amp;Ls (Detailed)_OLD'!$E123))</f>
        <v/>
      </c>
      <c r="S123" s="301">
        <f>IF('P&amp;Ls (Detailed)_OLD'!F123="","",SUMIFS(#REF!,#REF!,'P&amp;Ls (Detailed)_OLD'!$E123))</f>
        <v/>
      </c>
      <c r="T123" s="301">
        <f>IF('P&amp;Ls (Detailed)_OLD'!G123="","",SUMIFS(#REF!,#REF!,'P&amp;Ls (Detailed)_OLD'!$E123))</f>
        <v/>
      </c>
      <c r="U123" s="301">
        <f>IF('P&amp;Ls (Detailed)_OLD'!H123="","",SUMIFS(#REF!,#REF!,'P&amp;Ls (Detailed)_OLD'!$E123))</f>
        <v/>
      </c>
      <c r="V123" s="301">
        <f>IF('P&amp;Ls (Detailed)_OLD'!I123="","",SUMIFS(#REF!,#REF!,'P&amp;Ls (Detailed)_OLD'!$E123))</f>
        <v/>
      </c>
      <c r="W123" s="301">
        <f>IF('P&amp;Ls (Detailed)_OLD'!J123="","",SUMIFS(#REF!,#REF!,'P&amp;Ls (Detailed)_OLD'!$E123))</f>
        <v/>
      </c>
      <c r="X123" s="301">
        <f>IF('P&amp;Ls (Detailed)_OLD'!K123="","",SUMIFS(#REF!,#REF!,'P&amp;Ls (Detailed)_OLD'!$E123))</f>
        <v/>
      </c>
      <c r="Y123" s="301">
        <f>IF('P&amp;Ls (Detailed)_OLD'!L123="","",SUMIFS(#REF!,#REF!,'P&amp;Ls (Detailed)_OLD'!$E123))</f>
        <v/>
      </c>
      <c r="Z123" s="301">
        <f>IF('P&amp;Ls (Detailed)_OLD'!M123="","",SUMIFS(#REF!,#REF!,'P&amp;Ls (Detailed)_OLD'!$E123))</f>
        <v/>
      </c>
      <c r="AA123" s="301">
        <f>IF('P&amp;Ls (Detailed)_OLD'!N123="","",SUMIFS(#REF!,#REF!,'P&amp;Ls (Detailed)_OLD'!$E123))</f>
        <v/>
      </c>
      <c r="AB123" s="301">
        <f>IF('P&amp;Ls (Detailed)_OLD'!O123="","",SUMIFS(#REF!,#REF!,'P&amp;Ls (Detailed)_OLD'!$E123))</f>
        <v/>
      </c>
      <c r="AC123" s="301">
        <f>IF('P&amp;Ls (Detailed)_OLD'!P123="","",SUMIFS(#REF!,#REF!,'P&amp;Ls (Detailed)_OLD'!$E123))</f>
        <v/>
      </c>
      <c r="AD123" s="301">
        <f>IF('P&amp;Ls (Detailed)_OLD'!Q123="","",SUMIFS(#REF!,#REF!,'P&amp;Ls (Detailed)_OLD'!$E123))</f>
        <v/>
      </c>
      <c r="AE123" s="301">
        <f>IF('P&amp;Ls (Detailed)_OLD'!R123="","",SUMIFS(#REF!,#REF!,'P&amp;Ls (Detailed)_OLD'!$E123))</f>
        <v/>
      </c>
      <c r="AF123" s="301">
        <f>IF('P&amp;Ls (Detailed)_OLD'!S123="","",SUMIFS(#REF!,#REF!,'P&amp;Ls (Detailed)_OLD'!$E123))</f>
        <v/>
      </c>
      <c r="AG123" s="301">
        <f>IF('P&amp;Ls (Detailed)_OLD'!T123="","",SUMIFS(#REF!,#REF!,'P&amp;Ls (Detailed)_OLD'!$E123))</f>
        <v/>
      </c>
      <c r="AH123" s="301">
        <f>IF('P&amp;Ls (Detailed)_OLD'!U123="","",SUMIFS(#REF!,#REF!,'P&amp;Ls (Detailed)_OLD'!$E123))</f>
        <v/>
      </c>
      <c r="AI123" s="301">
        <f>IF('P&amp;Ls (Detailed)_OLD'!V123="","",SUMIFS(#REF!,#REF!,'P&amp;Ls (Detailed)_OLD'!$E123))</f>
        <v/>
      </c>
      <c r="AJ123" s="301">
        <f>IF('P&amp;Ls (Detailed)_OLD'!W123="","",SUMIFS(#REF!,#REF!,'P&amp;Ls (Detailed)_OLD'!$E123))</f>
        <v/>
      </c>
      <c r="AK123" s="301">
        <f>IF('P&amp;Ls (Detailed)_OLD'!X123="","",SUMIFS(#REF!,#REF!,'P&amp;Ls (Detailed)_OLD'!$E123))</f>
        <v/>
      </c>
      <c r="AL123" s="301">
        <f>IF('P&amp;Ls (Detailed)_OLD'!Y123="","",SUMIFS(#REF!,#REF!,'P&amp;Ls (Detailed)_OLD'!$E123))</f>
        <v/>
      </c>
      <c r="AM123" s="301">
        <f>IF('P&amp;Ls (Detailed)_OLD'!Z123="","",SUMIFS(#REF!,#REF!,'P&amp;Ls (Detailed)_OLD'!$E123))</f>
        <v/>
      </c>
      <c r="AN123" s="301">
        <f>IF('P&amp;Ls (Detailed)_OLD'!AA123="","",SUMIFS(#REF!,#REF!,'P&amp;Ls (Detailed)_OLD'!$E123))</f>
        <v/>
      </c>
      <c r="AO123" s="301">
        <f>IF('P&amp;Ls (Detailed)_OLD'!AB123="","",SUMIFS(#REF!,#REF!,'P&amp;Ls (Detailed)_OLD'!$E123))</f>
        <v/>
      </c>
      <c r="AP123" s="301">
        <f>IF('P&amp;Ls (Detailed)_OLD'!AC123="","",SUMIFS(#REF!,#REF!,'P&amp;Ls (Detailed)_OLD'!$E123))</f>
        <v/>
      </c>
      <c r="AQ123" s="301">
        <f>IF('P&amp;Ls (Detailed)_OLD'!AD123="","",SUMIFS(#REF!,#REF!,'P&amp;Ls (Detailed)_OLD'!$E123))</f>
        <v/>
      </c>
      <c r="AR123" s="301">
        <f>IF('P&amp;Ls (Detailed)_OLD'!AE123="","",SUMIFS(#REF!,#REF!,'P&amp;Ls (Detailed)_OLD'!$E123))</f>
        <v/>
      </c>
      <c r="AS123" s="301">
        <f>IF('P&amp;Ls (Detailed)_OLD'!AF123="","",SUMIFS(#REF!,#REF!,'P&amp;Ls (Detailed)_OLD'!$E123))</f>
        <v/>
      </c>
      <c r="AT123" s="301">
        <f>IF('P&amp;Ls (Detailed)_OLD'!AG123="","",SUMIFS(#REF!,#REF!,'P&amp;Ls (Detailed)_OLD'!$E123))</f>
        <v/>
      </c>
      <c r="AU123" s="301">
        <f>IF('P&amp;Ls (Detailed)_OLD'!AH123="","",SUMIFS(#REF!,#REF!,'P&amp;Ls (Detailed)_OLD'!$E123))</f>
        <v/>
      </c>
      <c r="AV123" s="304">
        <f>IF(C123="","",SUM(E123:P123))</f>
        <v/>
      </c>
      <c r="AW123" s="304">
        <f>IF(D123="","",SUM(F123:Q123))</f>
        <v/>
      </c>
      <c r="AX123" s="304" t="n"/>
      <c r="AY123" s="433">
        <f>IF($D123="","",SUM(M123:X123))</f>
        <v/>
      </c>
      <c r="AZ123" s="310">
        <f>IF($D123="","",SUM(P123:X123)/9*12)</f>
        <v/>
      </c>
      <c r="BA123" s="310">
        <f>IF($D123="","",SUM(S123:X123)/6*12)</f>
        <v/>
      </c>
      <c r="BB123" s="310">
        <f>IF($D123="","",SUM(V123:X123)/3*12)</f>
        <v/>
      </c>
      <c r="BC123" s="310">
        <f>IF($D123="","",X123*12)</f>
        <v/>
      </c>
    </row>
    <row r="124" ht="14.25" customHeight="1" s="2885">
      <c r="D124" s="400" t="inlineStr">
        <is>
          <t>Turn Costs</t>
        </is>
      </c>
      <c r="E124" s="44" t="inlineStr">
        <is>
          <t xml:space="preserve">        Turns  Cleaning (Contractor)</t>
        </is>
      </c>
      <c r="F124" s="3550">
        <f>IF(E124="","",SUMIFS(#REF!,#REF!,'P&amp;Ls (Detailed)_OLD'!$E124))</f>
        <v/>
      </c>
      <c r="G124" s="3550">
        <f>IF(F124="","",SUMIFS(#REF!,#REF!,'P&amp;Ls (Detailed)_OLD'!$E124))</f>
        <v/>
      </c>
      <c r="H124" s="3550">
        <f>IF(G124="","",SUMIFS(#REF!,#REF!,'P&amp;Ls (Detailed)_OLD'!$E124))</f>
        <v/>
      </c>
      <c r="I124" s="3550">
        <f>IF(H124="","",SUMIFS(#REF!,#REF!,'P&amp;Ls (Detailed)_OLD'!$E124))</f>
        <v/>
      </c>
      <c r="J124" s="3550">
        <f>IF(I124="","",SUMIFS(#REF!,#REF!,'P&amp;Ls (Detailed)_OLD'!$E124))</f>
        <v/>
      </c>
      <c r="K124" s="3550">
        <f>IF(J124="","",SUMIFS(#REF!,#REF!,'P&amp;Ls (Detailed)_OLD'!$E124))</f>
        <v/>
      </c>
      <c r="L124" s="3550">
        <f>IF(K124="","",SUMIFS(#REF!,#REF!,'P&amp;Ls (Detailed)_OLD'!$E124))</f>
        <v/>
      </c>
      <c r="M124" s="3550">
        <f>IF(L124="","",SUMIFS(#REF!,#REF!,'P&amp;Ls (Detailed)_OLD'!$E124))</f>
        <v/>
      </c>
      <c r="N124" s="3550">
        <f>IF(M124="","",SUMIFS(#REF!,#REF!,'P&amp;Ls (Detailed)_OLD'!$E124))</f>
        <v/>
      </c>
      <c r="O124" s="3550">
        <f>IF(N124="","",SUMIFS(#REF!,#REF!,'P&amp;Ls (Detailed)_OLD'!$E124))</f>
        <v/>
      </c>
      <c r="P124" s="3550">
        <f>IF(O124="","",SUMIFS(#REF!,#REF!,'P&amp;Ls (Detailed)_OLD'!$E124))</f>
        <v/>
      </c>
      <c r="Q124" s="3550">
        <f>IF(P124="","",SUMIFS(#REF!,#REF!,'P&amp;Ls (Detailed)_OLD'!$E124))</f>
        <v/>
      </c>
      <c r="R124" s="3550">
        <f>IF('P&amp;Ls (Detailed)_OLD'!E124="","",SUMIFS(#REF!,#REF!,'P&amp;Ls (Detailed)_OLD'!$E124))</f>
        <v/>
      </c>
      <c r="S124" s="3550">
        <f>IF('P&amp;Ls (Detailed)_OLD'!F124="","",SUMIFS(#REF!,#REF!,'P&amp;Ls (Detailed)_OLD'!$E124))</f>
        <v/>
      </c>
      <c r="T124" s="3550">
        <f>IF('P&amp;Ls (Detailed)_OLD'!G124="","",SUMIFS(#REF!,#REF!,'P&amp;Ls (Detailed)_OLD'!$E124))</f>
        <v/>
      </c>
      <c r="U124" s="3550">
        <f>IF('P&amp;Ls (Detailed)_OLD'!H124="","",SUMIFS(#REF!,#REF!,'P&amp;Ls (Detailed)_OLD'!$E124))</f>
        <v/>
      </c>
      <c r="V124" s="3550">
        <f>IF('P&amp;Ls (Detailed)_OLD'!I124="","",SUMIFS(#REF!,#REF!,'P&amp;Ls (Detailed)_OLD'!$E124))</f>
        <v/>
      </c>
      <c r="W124" s="3550">
        <f>IF('P&amp;Ls (Detailed)_OLD'!J124="","",SUMIFS(#REF!,#REF!,'P&amp;Ls (Detailed)_OLD'!$E124))</f>
        <v/>
      </c>
      <c r="X124" s="3550">
        <f>IF('P&amp;Ls (Detailed)_OLD'!K124="","",SUMIFS(#REF!,#REF!,'P&amp;Ls (Detailed)_OLD'!$E124))</f>
        <v/>
      </c>
      <c r="Y124" s="3550">
        <f>X124*1.03</f>
        <v/>
      </c>
      <c r="Z124" s="3550">
        <f>Y124*1.03</f>
        <v/>
      </c>
      <c r="AA124" s="3550">
        <f>Z124*1.03</f>
        <v/>
      </c>
      <c r="AB124" s="3550">
        <f>AA124*1.03</f>
        <v/>
      </c>
      <c r="AC124" s="3550">
        <f>AB124*1.03</f>
        <v/>
      </c>
      <c r="AD124" s="3550">
        <f>AC124*1.03</f>
        <v/>
      </c>
      <c r="AE124" s="3550">
        <f>AD124*1.03</f>
        <v/>
      </c>
      <c r="AF124" s="3550">
        <f>AE124*1.03</f>
        <v/>
      </c>
      <c r="AG124" s="3550">
        <f>AF124*1.03</f>
        <v/>
      </c>
      <c r="AH124" s="3550">
        <f>AG124*1.03</f>
        <v/>
      </c>
      <c r="AI124" s="3550">
        <f>AH124*1.03</f>
        <v/>
      </c>
      <c r="AJ124" s="3550">
        <f>AI124*1.03</f>
        <v/>
      </c>
      <c r="AK124" s="3550">
        <f>AJ124*1.03</f>
        <v/>
      </c>
      <c r="AL124" s="3550">
        <f>AK124*1.03</f>
        <v/>
      </c>
      <c r="AM124" s="3550">
        <f>AL124*1.03</f>
        <v/>
      </c>
      <c r="AN124" s="3550">
        <f>AM124*1.03</f>
        <v/>
      </c>
      <c r="AO124" s="3550">
        <f>AN124*1.03</f>
        <v/>
      </c>
      <c r="AP124" s="3550">
        <f>AO124*1.03</f>
        <v/>
      </c>
      <c r="AQ124" s="3550">
        <f>AP124*1.03</f>
        <v/>
      </c>
      <c r="AR124" s="3550">
        <f>AQ124*1.03</f>
        <v/>
      </c>
      <c r="AS124" s="3550">
        <f>AR124*1.03</f>
        <v/>
      </c>
      <c r="AT124" s="3550">
        <f>AS124*1.03</f>
        <v/>
      </c>
      <c r="AU124" s="3550">
        <f>AT124*1.03</f>
        <v/>
      </c>
      <c r="AV124" s="3551">
        <f>AW124*0.95</f>
        <v/>
      </c>
      <c r="AW124" s="3551">
        <f>IF(D124="","",SUM(F124:Q124))</f>
        <v/>
      </c>
      <c r="AX124" s="3551">
        <f>IF(E124="","",SUM(R124:R124))</f>
        <v/>
      </c>
      <c r="AY124" s="3552">
        <f>IF($D124="","",SUM(M124:X124))</f>
        <v/>
      </c>
      <c r="AZ124" s="3562">
        <f>IF($D124="","",SUM(P124:X124)/9*12)</f>
        <v/>
      </c>
      <c r="BA124" s="3562">
        <f>IF($D124="","",SUM(S124:X124)/6*12)</f>
        <v/>
      </c>
      <c r="BB124" s="3562">
        <f>IF($D124="","",SUM(V124:X124)/3*12)</f>
        <v/>
      </c>
      <c r="BC124" s="3562">
        <f>IF($D124="","",X124*12)</f>
        <v/>
      </c>
    </row>
    <row r="125" ht="14.25" customHeight="1" s="2885">
      <c r="D125" s="400" t="inlineStr">
        <is>
          <t>Turn Costs</t>
        </is>
      </c>
      <c r="E125" s="44" t="inlineStr">
        <is>
          <t xml:space="preserve">        Cleaning  Carpet Turns (Contractor)</t>
        </is>
      </c>
      <c r="F125" s="301">
        <f>IF(E125="","",SUMIFS(#REF!,#REF!,'P&amp;Ls (Detailed)_OLD'!$E125))</f>
        <v/>
      </c>
      <c r="G125" s="301">
        <f>IF(F125="","",SUMIFS(#REF!,#REF!,'P&amp;Ls (Detailed)_OLD'!$E125))</f>
        <v/>
      </c>
      <c r="H125" s="301">
        <f>IF(G125="","",SUMIFS(#REF!,#REF!,'P&amp;Ls (Detailed)_OLD'!$E125))</f>
        <v/>
      </c>
      <c r="I125" s="301">
        <f>IF(H125="","",SUMIFS(#REF!,#REF!,'P&amp;Ls (Detailed)_OLD'!$E125))</f>
        <v/>
      </c>
      <c r="J125" s="301">
        <f>IF(I125="","",SUMIFS(#REF!,#REF!,'P&amp;Ls (Detailed)_OLD'!$E125))</f>
        <v/>
      </c>
      <c r="K125" s="301">
        <f>IF(J125="","",SUMIFS(#REF!,#REF!,'P&amp;Ls (Detailed)_OLD'!$E125))</f>
        <v/>
      </c>
      <c r="L125" s="301">
        <f>IF(K125="","",SUMIFS(#REF!,#REF!,'P&amp;Ls (Detailed)_OLD'!$E125))</f>
        <v/>
      </c>
      <c r="M125" s="301">
        <f>IF(L125="","",SUMIFS(#REF!,#REF!,'P&amp;Ls (Detailed)_OLD'!$E125))</f>
        <v/>
      </c>
      <c r="N125" s="301">
        <f>IF(M125="","",SUMIFS(#REF!,#REF!,'P&amp;Ls (Detailed)_OLD'!$E125))</f>
        <v/>
      </c>
      <c r="O125" s="301">
        <f>IF(N125="","",SUMIFS(#REF!,#REF!,'P&amp;Ls (Detailed)_OLD'!$E125))</f>
        <v/>
      </c>
      <c r="P125" s="301">
        <f>IF(O125="","",SUMIFS(#REF!,#REF!,'P&amp;Ls (Detailed)_OLD'!$E125))</f>
        <v/>
      </c>
      <c r="Q125" s="301">
        <f>IF(P125="","",SUMIFS(#REF!,#REF!,'P&amp;Ls (Detailed)_OLD'!$E125))</f>
        <v/>
      </c>
      <c r="R125" s="301">
        <f>IF('P&amp;Ls (Detailed)_OLD'!E125="","",SUMIFS(#REF!,#REF!,'P&amp;Ls (Detailed)_OLD'!$E125))</f>
        <v/>
      </c>
      <c r="S125" s="301">
        <f>IF('P&amp;Ls (Detailed)_OLD'!F125="","",SUMIFS(#REF!,#REF!,'P&amp;Ls (Detailed)_OLD'!$E125))</f>
        <v/>
      </c>
      <c r="T125" s="301">
        <f>IF('P&amp;Ls (Detailed)_OLD'!G125="","",SUMIFS(#REF!,#REF!,'P&amp;Ls (Detailed)_OLD'!$E125))</f>
        <v/>
      </c>
      <c r="U125" s="301">
        <f>IF('P&amp;Ls (Detailed)_OLD'!H125="","",SUMIFS(#REF!,#REF!,'P&amp;Ls (Detailed)_OLD'!$E125))</f>
        <v/>
      </c>
      <c r="V125" s="301">
        <f>IF('P&amp;Ls (Detailed)_OLD'!I125="","",SUMIFS(#REF!,#REF!,'P&amp;Ls (Detailed)_OLD'!$E125))</f>
        <v/>
      </c>
      <c r="W125" s="301">
        <f>IF('P&amp;Ls (Detailed)_OLD'!J125="","",SUMIFS(#REF!,#REF!,'P&amp;Ls (Detailed)_OLD'!$E125))</f>
        <v/>
      </c>
      <c r="X125" s="301">
        <f>IF('P&amp;Ls (Detailed)_OLD'!K125="","",SUMIFS(#REF!,#REF!,'P&amp;Ls (Detailed)_OLD'!$E125))</f>
        <v/>
      </c>
      <c r="Y125" s="301">
        <f>X125*1.03</f>
        <v/>
      </c>
      <c r="Z125" s="301">
        <f>Y125*1.03</f>
        <v/>
      </c>
      <c r="AA125" s="301">
        <f>Z125*1.03</f>
        <v/>
      </c>
      <c r="AB125" s="301">
        <f>AA125*1.03</f>
        <v/>
      </c>
      <c r="AC125" s="301">
        <f>AB125*1.03</f>
        <v/>
      </c>
      <c r="AD125" s="301">
        <f>AC125*1.03</f>
        <v/>
      </c>
      <c r="AE125" s="301">
        <f>AD125*1.03</f>
        <v/>
      </c>
      <c r="AF125" s="301">
        <f>AE125*1.03</f>
        <v/>
      </c>
      <c r="AG125" s="301">
        <f>AF125*1.03</f>
        <v/>
      </c>
      <c r="AH125" s="301">
        <f>AG125*1.03</f>
        <v/>
      </c>
      <c r="AI125" s="301">
        <f>AH125*1.03</f>
        <v/>
      </c>
      <c r="AJ125" s="301">
        <f>AI125*1.03</f>
        <v/>
      </c>
      <c r="AK125" s="301">
        <f>AJ125*1.03</f>
        <v/>
      </c>
      <c r="AL125" s="301">
        <f>AK125*1.03</f>
        <v/>
      </c>
      <c r="AM125" s="301">
        <f>AL125*1.03</f>
        <v/>
      </c>
      <c r="AN125" s="301">
        <f>AM125*1.03</f>
        <v/>
      </c>
      <c r="AO125" s="301">
        <f>AN125*1.03</f>
        <v/>
      </c>
      <c r="AP125" s="301">
        <f>AO125*1.03</f>
        <v/>
      </c>
      <c r="AQ125" s="301">
        <f>AP125*1.03</f>
        <v/>
      </c>
      <c r="AR125" s="301">
        <f>AQ125*1.03</f>
        <v/>
      </c>
      <c r="AS125" s="301">
        <f>AR125*1.03</f>
        <v/>
      </c>
      <c r="AT125" s="301">
        <f>AS125*1.03</f>
        <v/>
      </c>
      <c r="AU125" s="301">
        <f>AT125*1.03</f>
        <v/>
      </c>
      <c r="AV125" s="304">
        <f>AW125*0.95</f>
        <v/>
      </c>
      <c r="AW125" s="304">
        <f>IF(D125="","",SUM(F125:Q125))</f>
        <v/>
      </c>
      <c r="AX125" s="304">
        <f>IF(E125="","",SUM(R125:R125))</f>
        <v/>
      </c>
      <c r="AY125" s="433">
        <f>IF($D125="","",SUM(M125:X125))</f>
        <v/>
      </c>
      <c r="AZ125" s="310">
        <f>IF($D125="","",SUM(P125:X125)/9*12)</f>
        <v/>
      </c>
      <c r="BA125" s="310">
        <f>IF($D125="","",SUM(S125:X125)/6*12)</f>
        <v/>
      </c>
      <c r="BB125" s="310">
        <f>IF($D125="","",SUM(V125:X125)/3*12)</f>
        <v/>
      </c>
      <c r="BC125" s="310">
        <f>IF($D125="","",X125*12)</f>
        <v/>
      </c>
    </row>
    <row r="126" ht="14.25" customHeight="1" s="2885">
      <c r="D126" s="400" t="inlineStr">
        <is>
          <t>Turn Costs</t>
        </is>
      </c>
      <c r="E126" s="44" t="inlineStr">
        <is>
          <t xml:space="preserve">        Turns  Painting (Contractor)</t>
        </is>
      </c>
      <c r="F126" s="301">
        <f>IF(E126="","",SUMIFS(#REF!,#REF!,'P&amp;Ls (Detailed)_OLD'!$E126))</f>
        <v/>
      </c>
      <c r="G126" s="301">
        <f>IF(F126="","",SUMIFS(#REF!,#REF!,'P&amp;Ls (Detailed)_OLD'!$E126))</f>
        <v/>
      </c>
      <c r="H126" s="301">
        <f>IF(G126="","",SUMIFS(#REF!,#REF!,'P&amp;Ls (Detailed)_OLD'!$E126))</f>
        <v/>
      </c>
      <c r="I126" s="301">
        <f>IF(H126="","",SUMIFS(#REF!,#REF!,'P&amp;Ls (Detailed)_OLD'!$E126))</f>
        <v/>
      </c>
      <c r="J126" s="301">
        <f>IF(I126="","",SUMIFS(#REF!,#REF!,'P&amp;Ls (Detailed)_OLD'!$E126))</f>
        <v/>
      </c>
      <c r="K126" s="301">
        <f>IF(J126="","",SUMIFS(#REF!,#REF!,'P&amp;Ls (Detailed)_OLD'!$E126))</f>
        <v/>
      </c>
      <c r="L126" s="301">
        <f>IF(K126="","",SUMIFS(#REF!,#REF!,'P&amp;Ls (Detailed)_OLD'!$E126))</f>
        <v/>
      </c>
      <c r="M126" s="301">
        <f>IF(L126="","",SUMIFS(#REF!,#REF!,'P&amp;Ls (Detailed)_OLD'!$E126))</f>
        <v/>
      </c>
      <c r="N126" s="301">
        <f>IF(M126="","",SUMIFS(#REF!,#REF!,'P&amp;Ls (Detailed)_OLD'!$E126))</f>
        <v/>
      </c>
      <c r="O126" s="301">
        <f>IF(N126="","",SUMIFS(#REF!,#REF!,'P&amp;Ls (Detailed)_OLD'!$E126))</f>
        <v/>
      </c>
      <c r="P126" s="301">
        <f>IF(O126="","",SUMIFS(#REF!,#REF!,'P&amp;Ls (Detailed)_OLD'!$E126))</f>
        <v/>
      </c>
      <c r="Q126" s="301">
        <f>IF(P126="","",SUMIFS(#REF!,#REF!,'P&amp;Ls (Detailed)_OLD'!$E126))</f>
        <v/>
      </c>
      <c r="R126" s="301">
        <f>IF('P&amp;Ls (Detailed)_OLD'!E126="","",SUMIFS(#REF!,#REF!,'P&amp;Ls (Detailed)_OLD'!$E126))</f>
        <v/>
      </c>
      <c r="S126" s="301">
        <f>IF('P&amp;Ls (Detailed)_OLD'!F126="","",SUMIFS(#REF!,#REF!,'P&amp;Ls (Detailed)_OLD'!$E126))</f>
        <v/>
      </c>
      <c r="T126" s="301">
        <f>IF('P&amp;Ls (Detailed)_OLD'!G126="","",SUMIFS(#REF!,#REF!,'P&amp;Ls (Detailed)_OLD'!$E126))</f>
        <v/>
      </c>
      <c r="U126" s="301">
        <f>IF('P&amp;Ls (Detailed)_OLD'!H126="","",SUMIFS(#REF!,#REF!,'P&amp;Ls (Detailed)_OLD'!$E126))</f>
        <v/>
      </c>
      <c r="V126" s="301">
        <f>IF('P&amp;Ls (Detailed)_OLD'!I126="","",SUMIFS(#REF!,#REF!,'P&amp;Ls (Detailed)_OLD'!$E126))</f>
        <v/>
      </c>
      <c r="W126" s="301">
        <f>IF('P&amp;Ls (Detailed)_OLD'!J126="","",SUMIFS(#REF!,#REF!,'P&amp;Ls (Detailed)_OLD'!$E126))</f>
        <v/>
      </c>
      <c r="X126" s="301">
        <f>IF('P&amp;Ls (Detailed)_OLD'!K126="","",SUMIFS(#REF!,#REF!,'P&amp;Ls (Detailed)_OLD'!$E126))</f>
        <v/>
      </c>
      <c r="Y126" s="301">
        <f>X126*1.03</f>
        <v/>
      </c>
      <c r="Z126" s="301">
        <f>Y126*1.03</f>
        <v/>
      </c>
      <c r="AA126" s="301">
        <f>Z126*1.03</f>
        <v/>
      </c>
      <c r="AB126" s="301">
        <f>AA126*1.03</f>
        <v/>
      </c>
      <c r="AC126" s="301">
        <f>AB126*1.03</f>
        <v/>
      </c>
      <c r="AD126" s="301">
        <f>AC126*1.03</f>
        <v/>
      </c>
      <c r="AE126" s="301">
        <f>AD126*1.03</f>
        <v/>
      </c>
      <c r="AF126" s="301">
        <f>AE126*1.03</f>
        <v/>
      </c>
      <c r="AG126" s="301">
        <f>AF126*1.03</f>
        <v/>
      </c>
      <c r="AH126" s="301">
        <f>AG126*1.03</f>
        <v/>
      </c>
      <c r="AI126" s="301">
        <f>AH126*1.03</f>
        <v/>
      </c>
      <c r="AJ126" s="301">
        <f>AI126*1.03</f>
        <v/>
      </c>
      <c r="AK126" s="301">
        <f>AJ126*1.03</f>
        <v/>
      </c>
      <c r="AL126" s="301">
        <f>AK126*1.03</f>
        <v/>
      </c>
      <c r="AM126" s="301">
        <f>AL126*1.03</f>
        <v/>
      </c>
      <c r="AN126" s="301">
        <f>AM126*1.03</f>
        <v/>
      </c>
      <c r="AO126" s="301">
        <f>AN126*1.03</f>
        <v/>
      </c>
      <c r="AP126" s="301">
        <f>AO126*1.03</f>
        <v/>
      </c>
      <c r="AQ126" s="301">
        <f>AP126*1.03</f>
        <v/>
      </c>
      <c r="AR126" s="301">
        <f>AQ126*1.03</f>
        <v/>
      </c>
      <c r="AS126" s="301">
        <f>AR126*1.03</f>
        <v/>
      </c>
      <c r="AT126" s="301">
        <f>AS126*1.03</f>
        <v/>
      </c>
      <c r="AU126" s="301">
        <f>AT126*1.03</f>
        <v/>
      </c>
      <c r="AV126" s="304">
        <f>AW126*0.95</f>
        <v/>
      </c>
      <c r="AW126" s="304">
        <f>IF(D126="","",SUM(F126:Q126))</f>
        <v/>
      </c>
      <c r="AX126" s="304">
        <f>IF(E126="","",SUM(R126:R126))</f>
        <v/>
      </c>
      <c r="AY126" s="433">
        <f>IF($D126="","",SUM(M126:X126))</f>
        <v/>
      </c>
      <c r="AZ126" s="310">
        <f>IF($D126="","",SUM(P126:X126)/9*12)</f>
        <v/>
      </c>
      <c r="BA126" s="310">
        <f>IF($D126="","",SUM(S126:X126)/6*12)</f>
        <v/>
      </c>
      <c r="BB126" s="310">
        <f>IF($D126="","",SUM(V126:X126)/3*12)</f>
        <v/>
      </c>
      <c r="BC126" s="310">
        <f>IF($D126="","",X126*12)</f>
        <v/>
      </c>
    </row>
    <row r="127" ht="14.25" customHeight="1" s="2885">
      <c r="D127" s="400" t="inlineStr">
        <is>
          <t>Turn Costs</t>
        </is>
      </c>
      <c r="E127" s="44" t="inlineStr">
        <is>
          <t xml:space="preserve">        Turns  Parts &amp; Supplies (In House)</t>
        </is>
      </c>
      <c r="F127" s="301">
        <f>IF(E127="","",SUMIFS(#REF!,#REF!,'P&amp;Ls (Detailed)_OLD'!$E127))</f>
        <v/>
      </c>
      <c r="G127" s="301">
        <f>IF(F127="","",SUMIFS(#REF!,#REF!,'P&amp;Ls (Detailed)_OLD'!$E127))</f>
        <v/>
      </c>
      <c r="H127" s="301">
        <f>IF(G127="","",SUMIFS(#REF!,#REF!,'P&amp;Ls (Detailed)_OLD'!$E127))</f>
        <v/>
      </c>
      <c r="I127" s="301">
        <f>IF(H127="","",SUMIFS(#REF!,#REF!,'P&amp;Ls (Detailed)_OLD'!$E127))</f>
        <v/>
      </c>
      <c r="J127" s="301">
        <f>IF(I127="","",SUMIFS(#REF!,#REF!,'P&amp;Ls (Detailed)_OLD'!$E127))</f>
        <v/>
      </c>
      <c r="K127" s="301">
        <f>IF(J127="","",SUMIFS(#REF!,#REF!,'P&amp;Ls (Detailed)_OLD'!$E127))</f>
        <v/>
      </c>
      <c r="L127" s="301">
        <f>IF(K127="","",SUMIFS(#REF!,#REF!,'P&amp;Ls (Detailed)_OLD'!$E127))</f>
        <v/>
      </c>
      <c r="M127" s="301">
        <f>IF(L127="","",SUMIFS(#REF!,#REF!,'P&amp;Ls (Detailed)_OLD'!$E127))</f>
        <v/>
      </c>
      <c r="N127" s="301">
        <f>IF(M127="","",SUMIFS(#REF!,#REF!,'P&amp;Ls (Detailed)_OLD'!$E127))</f>
        <v/>
      </c>
      <c r="O127" s="301">
        <f>IF(N127="","",SUMIFS(#REF!,#REF!,'P&amp;Ls (Detailed)_OLD'!$E127))</f>
        <v/>
      </c>
      <c r="P127" s="301">
        <f>IF(O127="","",SUMIFS(#REF!,#REF!,'P&amp;Ls (Detailed)_OLD'!$E127))</f>
        <v/>
      </c>
      <c r="Q127" s="301">
        <f>IF(P127="","",SUMIFS(#REF!,#REF!,'P&amp;Ls (Detailed)_OLD'!$E127))</f>
        <v/>
      </c>
      <c r="R127" s="301">
        <f>IF('P&amp;Ls (Detailed)_OLD'!E127="","",SUMIFS(#REF!,#REF!,'P&amp;Ls (Detailed)_OLD'!$E127))</f>
        <v/>
      </c>
      <c r="S127" s="301">
        <f>IF('P&amp;Ls (Detailed)_OLD'!F127="","",SUMIFS(#REF!,#REF!,'P&amp;Ls (Detailed)_OLD'!$E127))</f>
        <v/>
      </c>
      <c r="T127" s="301">
        <f>IF('P&amp;Ls (Detailed)_OLD'!G127="","",SUMIFS(#REF!,#REF!,'P&amp;Ls (Detailed)_OLD'!$E127))</f>
        <v/>
      </c>
      <c r="U127" s="301">
        <f>IF('P&amp;Ls (Detailed)_OLD'!H127="","",SUMIFS(#REF!,#REF!,'P&amp;Ls (Detailed)_OLD'!$E127))</f>
        <v/>
      </c>
      <c r="V127" s="301">
        <f>IF('P&amp;Ls (Detailed)_OLD'!I127="","",SUMIFS(#REF!,#REF!,'P&amp;Ls (Detailed)_OLD'!$E127))</f>
        <v/>
      </c>
      <c r="W127" s="301">
        <f>IF('P&amp;Ls (Detailed)_OLD'!J127="","",SUMIFS(#REF!,#REF!,'P&amp;Ls (Detailed)_OLD'!$E127))</f>
        <v/>
      </c>
      <c r="X127" s="301">
        <f>IF('P&amp;Ls (Detailed)_OLD'!K127="","",SUMIFS(#REF!,#REF!,'P&amp;Ls (Detailed)_OLD'!$E127))</f>
        <v/>
      </c>
      <c r="Y127" s="301">
        <f>X127*1.03</f>
        <v/>
      </c>
      <c r="Z127" s="301">
        <f>Y127*1.03</f>
        <v/>
      </c>
      <c r="AA127" s="301">
        <f>Z127*1.03</f>
        <v/>
      </c>
      <c r="AB127" s="301">
        <f>AA127*1.03</f>
        <v/>
      </c>
      <c r="AC127" s="301">
        <f>AB127*1.03</f>
        <v/>
      </c>
      <c r="AD127" s="301">
        <f>AC127*1.03</f>
        <v/>
      </c>
      <c r="AE127" s="301">
        <f>AD127*1.03</f>
        <v/>
      </c>
      <c r="AF127" s="301">
        <f>AE127*1.03</f>
        <v/>
      </c>
      <c r="AG127" s="301">
        <f>AF127*1.03</f>
        <v/>
      </c>
      <c r="AH127" s="301">
        <f>AG127*1.03</f>
        <v/>
      </c>
      <c r="AI127" s="301">
        <f>AH127*1.03</f>
        <v/>
      </c>
      <c r="AJ127" s="301">
        <f>AI127*1.03</f>
        <v/>
      </c>
      <c r="AK127" s="301">
        <f>AJ127*1.03</f>
        <v/>
      </c>
      <c r="AL127" s="301">
        <f>AK127*1.03</f>
        <v/>
      </c>
      <c r="AM127" s="301">
        <f>AL127*1.03</f>
        <v/>
      </c>
      <c r="AN127" s="301">
        <f>AM127*1.03</f>
        <v/>
      </c>
      <c r="AO127" s="301">
        <f>AN127*1.03</f>
        <v/>
      </c>
      <c r="AP127" s="301">
        <f>AO127*1.03</f>
        <v/>
      </c>
      <c r="AQ127" s="301">
        <f>AP127*1.03</f>
        <v/>
      </c>
      <c r="AR127" s="301">
        <f>AQ127*1.03</f>
        <v/>
      </c>
      <c r="AS127" s="301">
        <f>AR127*1.03</f>
        <v/>
      </c>
      <c r="AT127" s="301">
        <f>AS127*1.03</f>
        <v/>
      </c>
      <c r="AU127" s="301">
        <f>AT127*1.03</f>
        <v/>
      </c>
      <c r="AV127" s="304">
        <f>AW127*0.95</f>
        <v/>
      </c>
      <c r="AW127" s="304">
        <f>IF(D127="","",SUM(F127:Q127))</f>
        <v/>
      </c>
      <c r="AX127" s="304">
        <f>IF(E127="","",SUM(R127:R127))</f>
        <v/>
      </c>
      <c r="AY127" s="433">
        <f>IF($D127="","",SUM(M127:X127))</f>
        <v/>
      </c>
      <c r="AZ127" s="310">
        <f>IF($D127="","",SUM(P127:X127)/9*12)</f>
        <v/>
      </c>
      <c r="BA127" s="310">
        <f>IF($D127="","",SUM(S127:X127)/6*12)</f>
        <v/>
      </c>
      <c r="BB127" s="310">
        <f>IF($D127="","",SUM(V127:X127)/3*12)</f>
        <v/>
      </c>
      <c r="BC127" s="310">
        <f>IF($D127="","",X127*12)</f>
        <v/>
      </c>
    </row>
    <row r="128" ht="14.25" customHeight="1" s="2885">
      <c r="D128" s="400" t="inlineStr">
        <is>
          <t>Turn Costs</t>
        </is>
      </c>
      <c r="E128" s="44" t="inlineStr">
        <is>
          <t xml:space="preserve">            Turns - Painting Supplies (In House)</t>
        </is>
      </c>
      <c r="F128" s="301">
        <f>IF(E128="","",SUMIFS(#REF!,#REF!,'P&amp;Ls (Detailed)_OLD'!$E128))</f>
        <v/>
      </c>
      <c r="G128" s="301">
        <f>IF(F128="","",SUMIFS(#REF!,#REF!,'P&amp;Ls (Detailed)_OLD'!$E128))</f>
        <v/>
      </c>
      <c r="H128" s="301">
        <f>IF(G128="","",SUMIFS(#REF!,#REF!,'P&amp;Ls (Detailed)_OLD'!$E128))</f>
        <v/>
      </c>
      <c r="I128" s="301">
        <f>IF(H128="","",SUMIFS(#REF!,#REF!,'P&amp;Ls (Detailed)_OLD'!$E128))</f>
        <v/>
      </c>
      <c r="J128" s="301">
        <f>IF(I128="","",SUMIFS(#REF!,#REF!,'P&amp;Ls (Detailed)_OLD'!$E128))</f>
        <v/>
      </c>
      <c r="K128" s="301">
        <f>IF(J128="","",SUMIFS(#REF!,#REF!,'P&amp;Ls (Detailed)_OLD'!$E128))</f>
        <v/>
      </c>
      <c r="L128" s="301">
        <f>IF(K128="","",SUMIFS(#REF!,#REF!,'P&amp;Ls (Detailed)_OLD'!$E128))</f>
        <v/>
      </c>
      <c r="M128" s="301">
        <f>IF(L128="","",SUMIFS(#REF!,#REF!,'P&amp;Ls (Detailed)_OLD'!$E128))</f>
        <v/>
      </c>
      <c r="N128" s="301">
        <f>IF(M128="","",SUMIFS(#REF!,#REF!,'P&amp;Ls (Detailed)_OLD'!$E128))</f>
        <v/>
      </c>
      <c r="O128" s="301">
        <f>IF(N128="","",SUMIFS(#REF!,#REF!,'P&amp;Ls (Detailed)_OLD'!$E128))</f>
        <v/>
      </c>
      <c r="P128" s="301">
        <f>IF(O128="","",SUMIFS(#REF!,#REF!,'P&amp;Ls (Detailed)_OLD'!$E128))</f>
        <v/>
      </c>
      <c r="Q128" s="301">
        <f>IF(P128="","",SUMIFS(#REF!,#REF!,'P&amp;Ls (Detailed)_OLD'!$E128))</f>
        <v/>
      </c>
      <c r="R128" s="301">
        <f>IF('P&amp;Ls (Detailed)_OLD'!E128="","",SUMIFS(#REF!,#REF!,'P&amp;Ls (Detailed)_OLD'!$E128))</f>
        <v/>
      </c>
      <c r="S128" s="301">
        <f>IF('P&amp;Ls (Detailed)_OLD'!F128="","",SUMIFS(#REF!,#REF!,'P&amp;Ls (Detailed)_OLD'!$E128))</f>
        <v/>
      </c>
      <c r="T128" s="301">
        <f>IF('P&amp;Ls (Detailed)_OLD'!G128="","",SUMIFS(#REF!,#REF!,'P&amp;Ls (Detailed)_OLD'!$E128))</f>
        <v/>
      </c>
      <c r="U128" s="301">
        <f>IF('P&amp;Ls (Detailed)_OLD'!H128="","",SUMIFS(#REF!,#REF!,'P&amp;Ls (Detailed)_OLD'!$E128))</f>
        <v/>
      </c>
      <c r="V128" s="301">
        <f>IF('P&amp;Ls (Detailed)_OLD'!I128="","",SUMIFS(#REF!,#REF!,'P&amp;Ls (Detailed)_OLD'!$E128))</f>
        <v/>
      </c>
      <c r="W128" s="301">
        <f>IF('P&amp;Ls (Detailed)_OLD'!J128="","",SUMIFS(#REF!,#REF!,'P&amp;Ls (Detailed)_OLD'!$E128))</f>
        <v/>
      </c>
      <c r="X128" s="301">
        <f>IF('P&amp;Ls (Detailed)_OLD'!K128="","",SUMIFS(#REF!,#REF!,'P&amp;Ls (Detailed)_OLD'!$E128))</f>
        <v/>
      </c>
      <c r="Y128" s="301">
        <f>X128*1.03</f>
        <v/>
      </c>
      <c r="Z128" s="301">
        <f>Y128*1.03</f>
        <v/>
      </c>
      <c r="AA128" s="301">
        <f>Z128*1.03</f>
        <v/>
      </c>
      <c r="AB128" s="301">
        <f>AA128*1.03</f>
        <v/>
      </c>
      <c r="AC128" s="301">
        <f>AB128*1.03</f>
        <v/>
      </c>
      <c r="AD128" s="301">
        <f>AC128*1.03</f>
        <v/>
      </c>
      <c r="AE128" s="301">
        <f>AD128*1.03</f>
        <v/>
      </c>
      <c r="AF128" s="301">
        <f>AE128*1.03</f>
        <v/>
      </c>
      <c r="AG128" s="301">
        <f>AF128*1.03</f>
        <v/>
      </c>
      <c r="AH128" s="301">
        <f>AG128*1.03</f>
        <v/>
      </c>
      <c r="AI128" s="301">
        <f>AH128*1.03</f>
        <v/>
      </c>
      <c r="AJ128" s="301">
        <f>AI128*1.03</f>
        <v/>
      </c>
      <c r="AK128" s="301">
        <f>AJ128*1.03</f>
        <v/>
      </c>
      <c r="AL128" s="301">
        <f>AK128*1.03</f>
        <v/>
      </c>
      <c r="AM128" s="301">
        <f>AL128*1.03</f>
        <v/>
      </c>
      <c r="AN128" s="301">
        <f>AM128*1.03</f>
        <v/>
      </c>
      <c r="AO128" s="301">
        <f>AN128*1.03</f>
        <v/>
      </c>
      <c r="AP128" s="301">
        <f>AO128*1.03</f>
        <v/>
      </c>
      <c r="AQ128" s="301">
        <f>AP128*1.03</f>
        <v/>
      </c>
      <c r="AR128" s="301">
        <f>AQ128*1.03</f>
        <v/>
      </c>
      <c r="AS128" s="301">
        <f>AR128*1.03</f>
        <v/>
      </c>
      <c r="AT128" s="301">
        <f>AS128*1.03</f>
        <v/>
      </c>
      <c r="AU128" s="301">
        <f>AT128*1.03</f>
        <v/>
      </c>
      <c r="AV128" s="304">
        <f>AW128*0.95</f>
        <v/>
      </c>
      <c r="AW128" s="304">
        <f>IF(D128="","",SUM(F128:Q128))</f>
        <v/>
      </c>
      <c r="AX128" s="304">
        <f>IF(E128="","",SUM(R128:R128))</f>
        <v/>
      </c>
      <c r="AY128" s="433">
        <f>IF($D128="","",SUM(M128:X128))</f>
        <v/>
      </c>
      <c r="AZ128" s="310">
        <f>IF($D128="","",SUM(P128:X128)/9*12)</f>
        <v/>
      </c>
      <c r="BA128" s="310">
        <f>IF($D128="","",SUM(S128:X128)/6*12)</f>
        <v/>
      </c>
      <c r="BB128" s="310">
        <f>IF($D128="","",SUM(V128:X128)/3*12)</f>
        <v/>
      </c>
      <c r="BC128" s="310">
        <f>IF($D128="","",X128*12)</f>
        <v/>
      </c>
    </row>
    <row r="129" ht="14.25" customHeight="1" s="2885">
      <c r="D129" s="400" t="inlineStr">
        <is>
          <t>Turn Costs</t>
        </is>
      </c>
      <c r="E129" s="44" t="inlineStr">
        <is>
          <t xml:space="preserve">            Turns - Resurfacing (Contractor)</t>
        </is>
      </c>
      <c r="F129" s="301">
        <f>IF(E129="","",SUMIFS(#REF!,#REF!,'P&amp;Ls (Detailed)_OLD'!$E129))</f>
        <v/>
      </c>
      <c r="G129" s="301">
        <f>IF(F129="","",SUMIFS(#REF!,#REF!,'P&amp;Ls (Detailed)_OLD'!$E129))</f>
        <v/>
      </c>
      <c r="H129" s="301">
        <f>IF(G129="","",SUMIFS(#REF!,#REF!,'P&amp;Ls (Detailed)_OLD'!$E129))</f>
        <v/>
      </c>
      <c r="I129" s="301">
        <f>IF(H129="","",SUMIFS(#REF!,#REF!,'P&amp;Ls (Detailed)_OLD'!$E129))</f>
        <v/>
      </c>
      <c r="J129" s="301">
        <f>IF(I129="","",SUMIFS(#REF!,#REF!,'P&amp;Ls (Detailed)_OLD'!$E129))</f>
        <v/>
      </c>
      <c r="K129" s="301">
        <f>IF(J129="","",SUMIFS(#REF!,#REF!,'P&amp;Ls (Detailed)_OLD'!$E129))</f>
        <v/>
      </c>
      <c r="L129" s="301">
        <f>IF(K129="","",SUMIFS(#REF!,#REF!,'P&amp;Ls (Detailed)_OLD'!$E129))</f>
        <v/>
      </c>
      <c r="M129" s="301">
        <f>IF(L129="","",SUMIFS(#REF!,#REF!,'P&amp;Ls (Detailed)_OLD'!$E129))</f>
        <v/>
      </c>
      <c r="N129" s="301">
        <f>IF(M129="","",SUMIFS(#REF!,#REF!,'P&amp;Ls (Detailed)_OLD'!$E129))</f>
        <v/>
      </c>
      <c r="O129" s="301">
        <f>IF(N129="","",SUMIFS(#REF!,#REF!,'P&amp;Ls (Detailed)_OLD'!$E129))</f>
        <v/>
      </c>
      <c r="P129" s="301">
        <f>IF(O129="","",SUMIFS(#REF!,#REF!,'P&amp;Ls (Detailed)_OLD'!$E129))</f>
        <v/>
      </c>
      <c r="Q129" s="301">
        <f>IF(P129="","",SUMIFS(#REF!,#REF!,'P&amp;Ls (Detailed)_OLD'!$E129))</f>
        <v/>
      </c>
      <c r="R129" s="301">
        <f>IF('P&amp;Ls (Detailed)_OLD'!E129="","",SUMIFS(#REF!,#REF!,'P&amp;Ls (Detailed)_OLD'!$E129))</f>
        <v/>
      </c>
      <c r="S129" s="301">
        <f>IF('P&amp;Ls (Detailed)_OLD'!F129="","",SUMIFS(#REF!,#REF!,'P&amp;Ls (Detailed)_OLD'!$E129))</f>
        <v/>
      </c>
      <c r="T129" s="301">
        <f>IF('P&amp;Ls (Detailed)_OLD'!G129="","",SUMIFS(#REF!,#REF!,'P&amp;Ls (Detailed)_OLD'!$E129))</f>
        <v/>
      </c>
      <c r="U129" s="301">
        <f>IF('P&amp;Ls (Detailed)_OLD'!H129="","",SUMIFS(#REF!,#REF!,'P&amp;Ls (Detailed)_OLD'!$E129))</f>
        <v/>
      </c>
      <c r="V129" s="301">
        <f>IF('P&amp;Ls (Detailed)_OLD'!I129="","",SUMIFS(#REF!,#REF!,'P&amp;Ls (Detailed)_OLD'!$E129))</f>
        <v/>
      </c>
      <c r="W129" s="301">
        <f>IF('P&amp;Ls (Detailed)_OLD'!J129="","",SUMIFS(#REF!,#REF!,'P&amp;Ls (Detailed)_OLD'!$E129))</f>
        <v/>
      </c>
      <c r="X129" s="301">
        <f>IF('P&amp;Ls (Detailed)_OLD'!K129="","",SUMIFS(#REF!,#REF!,'P&amp;Ls (Detailed)_OLD'!$E129))</f>
        <v/>
      </c>
      <c r="Y129" s="301">
        <f>X129*1.03</f>
        <v/>
      </c>
      <c r="Z129" s="301">
        <f>Y129*1.03</f>
        <v/>
      </c>
      <c r="AA129" s="301">
        <f>Z129*1.03</f>
        <v/>
      </c>
      <c r="AB129" s="301">
        <f>AA129*1.03</f>
        <v/>
      </c>
      <c r="AC129" s="301">
        <f>AB129*1.03</f>
        <v/>
      </c>
      <c r="AD129" s="301">
        <f>AC129*1.03</f>
        <v/>
      </c>
      <c r="AE129" s="301">
        <f>AD129*1.03</f>
        <v/>
      </c>
      <c r="AF129" s="301">
        <f>AE129*1.03</f>
        <v/>
      </c>
      <c r="AG129" s="301">
        <f>AF129*1.03</f>
        <v/>
      </c>
      <c r="AH129" s="301">
        <f>AG129*1.03</f>
        <v/>
      </c>
      <c r="AI129" s="301">
        <f>AH129*1.03</f>
        <v/>
      </c>
      <c r="AJ129" s="301">
        <f>AI129*1.03</f>
        <v/>
      </c>
      <c r="AK129" s="301">
        <f>AJ129*1.03</f>
        <v/>
      </c>
      <c r="AL129" s="301">
        <f>AK129*1.03</f>
        <v/>
      </c>
      <c r="AM129" s="301">
        <f>AL129*1.03</f>
        <v/>
      </c>
      <c r="AN129" s="301">
        <f>AM129*1.03</f>
        <v/>
      </c>
      <c r="AO129" s="301">
        <f>AN129*1.03</f>
        <v/>
      </c>
      <c r="AP129" s="301">
        <f>AO129*1.03</f>
        <v/>
      </c>
      <c r="AQ129" s="301">
        <f>AP129*1.03</f>
        <v/>
      </c>
      <c r="AR129" s="301">
        <f>AQ129*1.03</f>
        <v/>
      </c>
      <c r="AS129" s="301">
        <f>AR129*1.03</f>
        <v/>
      </c>
      <c r="AT129" s="301">
        <f>AS129*1.03</f>
        <v/>
      </c>
      <c r="AU129" s="301">
        <f>AT129*1.03</f>
        <v/>
      </c>
      <c r="AV129" s="304">
        <f>AW129*0.95</f>
        <v/>
      </c>
      <c r="AW129" s="304">
        <f>IF(D129="","",SUM(F129:Q129))</f>
        <v/>
      </c>
      <c r="AX129" s="304">
        <f>IF(E129="","",SUM(R129:R129))</f>
        <v/>
      </c>
      <c r="AY129" s="433">
        <f>IF($D129="","",SUM(M129:X129))</f>
        <v/>
      </c>
      <c r="AZ129" s="310">
        <f>IF($D129="","",SUM(P129:X129)/9*12)</f>
        <v/>
      </c>
      <c r="BA129" s="310">
        <f>IF($D129="","",SUM(S129:X129)/6*12)</f>
        <v/>
      </c>
      <c r="BB129" s="310">
        <f>IF($D129="","",SUM(V129:X129)/3*12)</f>
        <v/>
      </c>
      <c r="BC129" s="310">
        <f>IF($D129="","",X129*12)</f>
        <v/>
      </c>
    </row>
    <row r="130" ht="14.25" customHeight="1" s="2885">
      <c r="D130" s="400" t="inlineStr">
        <is>
          <t>Turn Costs</t>
        </is>
      </c>
      <c r="E130" s="44" t="inlineStr">
        <is>
          <t xml:space="preserve">            Turns - Plumbing Supplies (In House)</t>
        </is>
      </c>
      <c r="F130" s="301">
        <f>IF(E130="","",SUMIFS(#REF!,#REF!,'P&amp;Ls (Detailed)_OLD'!$E130))</f>
        <v/>
      </c>
      <c r="G130" s="301">
        <f>IF(F130="","",SUMIFS(#REF!,#REF!,'P&amp;Ls (Detailed)_OLD'!$E130))</f>
        <v/>
      </c>
      <c r="H130" s="301">
        <f>IF(G130="","",SUMIFS(#REF!,#REF!,'P&amp;Ls (Detailed)_OLD'!$E130))</f>
        <v/>
      </c>
      <c r="I130" s="301">
        <f>IF(H130="","",SUMIFS(#REF!,#REF!,'P&amp;Ls (Detailed)_OLD'!$E130))</f>
        <v/>
      </c>
      <c r="J130" s="301">
        <f>IF(I130="","",SUMIFS(#REF!,#REF!,'P&amp;Ls (Detailed)_OLD'!$E130))</f>
        <v/>
      </c>
      <c r="K130" s="301">
        <f>IF(J130="","",SUMIFS(#REF!,#REF!,'P&amp;Ls (Detailed)_OLD'!$E130))</f>
        <v/>
      </c>
      <c r="L130" s="301">
        <f>IF(K130="","",SUMIFS(#REF!,#REF!,'P&amp;Ls (Detailed)_OLD'!$E130))</f>
        <v/>
      </c>
      <c r="M130" s="301">
        <f>IF(L130="","",SUMIFS(#REF!,#REF!,'P&amp;Ls (Detailed)_OLD'!$E130))</f>
        <v/>
      </c>
      <c r="N130" s="301">
        <f>IF(M130="","",SUMIFS(#REF!,#REF!,'P&amp;Ls (Detailed)_OLD'!$E130))</f>
        <v/>
      </c>
      <c r="O130" s="301">
        <f>IF(N130="","",SUMIFS(#REF!,#REF!,'P&amp;Ls (Detailed)_OLD'!$E130))</f>
        <v/>
      </c>
      <c r="P130" s="301">
        <f>IF(O130="","",SUMIFS(#REF!,#REF!,'P&amp;Ls (Detailed)_OLD'!$E130))</f>
        <v/>
      </c>
      <c r="Q130" s="301">
        <f>IF(P130="","",SUMIFS(#REF!,#REF!,'P&amp;Ls (Detailed)_OLD'!$E130))</f>
        <v/>
      </c>
      <c r="R130" s="301">
        <f>IF('P&amp;Ls (Detailed)_OLD'!E130="","",SUMIFS(#REF!,#REF!,'P&amp;Ls (Detailed)_OLD'!$E130))</f>
        <v/>
      </c>
      <c r="S130" s="301">
        <f>IF('P&amp;Ls (Detailed)_OLD'!F130="","",SUMIFS(#REF!,#REF!,'P&amp;Ls (Detailed)_OLD'!$E130))</f>
        <v/>
      </c>
      <c r="T130" s="301">
        <f>IF('P&amp;Ls (Detailed)_OLD'!G130="","",SUMIFS(#REF!,#REF!,'P&amp;Ls (Detailed)_OLD'!$E130))</f>
        <v/>
      </c>
      <c r="U130" s="301">
        <f>IF('P&amp;Ls (Detailed)_OLD'!H130="","",SUMIFS(#REF!,#REF!,'P&amp;Ls (Detailed)_OLD'!$E130))</f>
        <v/>
      </c>
      <c r="V130" s="301">
        <f>IF('P&amp;Ls (Detailed)_OLD'!I130="","",SUMIFS(#REF!,#REF!,'P&amp;Ls (Detailed)_OLD'!$E130))</f>
        <v/>
      </c>
      <c r="W130" s="301">
        <f>IF('P&amp;Ls (Detailed)_OLD'!J130="","",SUMIFS(#REF!,#REF!,'P&amp;Ls (Detailed)_OLD'!$E130))</f>
        <v/>
      </c>
      <c r="X130" s="301">
        <f>IF('P&amp;Ls (Detailed)_OLD'!K130="","",SUMIFS(#REF!,#REF!,'P&amp;Ls (Detailed)_OLD'!$E130))</f>
        <v/>
      </c>
      <c r="Y130" s="301">
        <f>X130*1.03</f>
        <v/>
      </c>
      <c r="Z130" s="301">
        <f>Y130*1.03</f>
        <v/>
      </c>
      <c r="AA130" s="301">
        <f>Z130*1.03</f>
        <v/>
      </c>
      <c r="AB130" s="301">
        <f>AA130*1.03</f>
        <v/>
      </c>
      <c r="AC130" s="301">
        <f>AB130*1.03</f>
        <v/>
      </c>
      <c r="AD130" s="301">
        <f>AC130*1.03</f>
        <v/>
      </c>
      <c r="AE130" s="301">
        <f>AD130*1.03</f>
        <v/>
      </c>
      <c r="AF130" s="301">
        <f>AE130*1.03</f>
        <v/>
      </c>
      <c r="AG130" s="301">
        <f>AF130*1.03</f>
        <v/>
      </c>
      <c r="AH130" s="301">
        <f>AG130*1.03</f>
        <v/>
      </c>
      <c r="AI130" s="301">
        <f>AH130*1.03</f>
        <v/>
      </c>
      <c r="AJ130" s="301">
        <f>AI130*1.03</f>
        <v/>
      </c>
      <c r="AK130" s="301">
        <f>AJ130*1.03</f>
        <v/>
      </c>
      <c r="AL130" s="301">
        <f>AK130*1.03</f>
        <v/>
      </c>
      <c r="AM130" s="301">
        <f>AL130*1.03</f>
        <v/>
      </c>
      <c r="AN130" s="301">
        <f>AM130*1.03</f>
        <v/>
      </c>
      <c r="AO130" s="301">
        <f>AN130*1.03</f>
        <v/>
      </c>
      <c r="AP130" s="301">
        <f>AO130*1.03</f>
        <v/>
      </c>
      <c r="AQ130" s="301">
        <f>AP130*1.03</f>
        <v/>
      </c>
      <c r="AR130" s="301">
        <f>AQ130*1.03</f>
        <v/>
      </c>
      <c r="AS130" s="301">
        <f>AR130*1.03</f>
        <v/>
      </c>
      <c r="AT130" s="301">
        <f>AS130*1.03</f>
        <v/>
      </c>
      <c r="AU130" s="301">
        <f>AT130*1.03</f>
        <v/>
      </c>
      <c r="AV130" s="304">
        <f>AW130*0.95</f>
        <v/>
      </c>
      <c r="AW130" s="304">
        <f>IF(D130="","",SUM(F130:Q130))</f>
        <v/>
      </c>
      <c r="AX130" s="304">
        <f>IF(E130="","",SUM(R130:R130))</f>
        <v/>
      </c>
      <c r="AY130" s="433">
        <f>IF($D130="","",SUM(M130:X130))</f>
        <v/>
      </c>
      <c r="AZ130" s="310">
        <f>IF($D130="","",SUM(P130:X130)/9*12)</f>
        <v/>
      </c>
      <c r="BA130" s="310">
        <f>IF($D130="","",SUM(S130:X130)/6*12)</f>
        <v/>
      </c>
      <c r="BB130" s="310">
        <f>IF($D130="","",SUM(V130:X130)/3*12)</f>
        <v/>
      </c>
      <c r="BC130" s="310">
        <f>IF($D130="","",X130*12)</f>
        <v/>
      </c>
    </row>
    <row r="131" ht="14.25" customHeight="1" s="2885">
      <c r="D131" s="400" t="n"/>
      <c r="E131" s="300" t="inlineStr">
        <is>
          <t xml:space="preserve">        TOTAL TURNS EXPENSE  REPAIRS &amp; MAINT</t>
        </is>
      </c>
      <c r="F131" s="3553">
        <f>SUM(F124:F130)</f>
        <v/>
      </c>
      <c r="G131" s="3553">
        <f>SUM(G124:G130)</f>
        <v/>
      </c>
      <c r="H131" s="3553">
        <f>SUM(H124:H130)</f>
        <v/>
      </c>
      <c r="I131" s="3553">
        <f>SUM(I124:I130)</f>
        <v/>
      </c>
      <c r="J131" s="3553">
        <f>SUM(J124:J130)</f>
        <v/>
      </c>
      <c r="K131" s="3553">
        <f>SUM(K124:K130)</f>
        <v/>
      </c>
      <c r="L131" s="3553">
        <f>SUM(L124:L130)</f>
        <v/>
      </c>
      <c r="M131" s="3553">
        <f>SUM(M124:M130)</f>
        <v/>
      </c>
      <c r="N131" s="3553">
        <f>SUM(N124:N130)</f>
        <v/>
      </c>
      <c r="O131" s="3553">
        <f>SUM(O124:O130)</f>
        <v/>
      </c>
      <c r="P131" s="3553">
        <f>SUM(P124:P130)</f>
        <v/>
      </c>
      <c r="Q131" s="3553">
        <f>SUM(Q124:Q130)</f>
        <v/>
      </c>
      <c r="R131" s="3553">
        <f>SUM(R124:R130)</f>
        <v/>
      </c>
      <c r="S131" s="3553">
        <f>SUM(S124:S130)</f>
        <v/>
      </c>
      <c r="T131" s="3553">
        <f>SUM(T124:T130)</f>
        <v/>
      </c>
      <c r="U131" s="3553">
        <f>SUM(U124:U130)</f>
        <v/>
      </c>
      <c r="V131" s="3553">
        <f>SUM(V124:V130)</f>
        <v/>
      </c>
      <c r="W131" s="3553">
        <f>SUM(W124:W130)</f>
        <v/>
      </c>
      <c r="X131" s="3553">
        <f>SUM(X124:X130)</f>
        <v/>
      </c>
      <c r="Y131" s="3553">
        <f>SUM(Y124:Y130)</f>
        <v/>
      </c>
      <c r="Z131" s="3553">
        <f>SUM(Z124:Z130)</f>
        <v/>
      </c>
      <c r="AA131" s="3553">
        <f>SUM(AA124:AA130)</f>
        <v/>
      </c>
      <c r="AB131" s="3553">
        <f>SUM(AB124:AB130)</f>
        <v/>
      </c>
      <c r="AC131" s="3553">
        <f>SUM(AC124:AC130)</f>
        <v/>
      </c>
      <c r="AD131" s="3553">
        <f>SUM(AD124:AD130)</f>
        <v/>
      </c>
      <c r="AE131" s="3553">
        <f>SUM(AE124:AE130)</f>
        <v/>
      </c>
      <c r="AF131" s="3553">
        <f>SUM(AF124:AF130)</f>
        <v/>
      </c>
      <c r="AG131" s="3553">
        <f>SUM(AG124:AG130)</f>
        <v/>
      </c>
      <c r="AH131" s="3553">
        <f>SUM(AH124:AH130)</f>
        <v/>
      </c>
      <c r="AI131" s="3553">
        <f>SUM(AI124:AI130)</f>
        <v/>
      </c>
      <c r="AJ131" s="3553">
        <f>SUM(AJ124:AJ130)</f>
        <v/>
      </c>
      <c r="AK131" s="3553">
        <f>SUM(AK124:AK130)</f>
        <v/>
      </c>
      <c r="AL131" s="3553">
        <f>SUM(AL124:AL130)</f>
        <v/>
      </c>
      <c r="AM131" s="3553">
        <f>SUM(AM124:AM130)</f>
        <v/>
      </c>
      <c r="AN131" s="3553">
        <f>SUM(AN124:AN130)</f>
        <v/>
      </c>
      <c r="AO131" s="3553">
        <f>SUM(AO124:AO130)</f>
        <v/>
      </c>
      <c r="AP131" s="3553">
        <f>SUM(AP124:AP130)</f>
        <v/>
      </c>
      <c r="AQ131" s="3553">
        <f>SUM(AQ124:AQ130)</f>
        <v/>
      </c>
      <c r="AR131" s="3553">
        <f>SUM(AR124:AR130)</f>
        <v/>
      </c>
      <c r="AS131" s="3553">
        <f>SUM(AS124:AS130)</f>
        <v/>
      </c>
      <c r="AT131" s="3553">
        <f>SUM(AT124:AT130)</f>
        <v/>
      </c>
      <c r="AU131" s="3553">
        <f>SUM(AU124:AU130)</f>
        <v/>
      </c>
      <c r="AV131" s="3554">
        <f>SUM(AV124:AV130)</f>
        <v/>
      </c>
      <c r="AW131" s="3554">
        <f>SUM(AW124:AW130)</f>
        <v/>
      </c>
      <c r="AX131" s="3554">
        <f>SUM(AX124:AX130)</f>
        <v/>
      </c>
      <c r="AY131" s="3555">
        <f>SUM(AY124:AY130)</f>
        <v/>
      </c>
      <c r="AZ131" s="3563">
        <f>SUM(AZ124:AZ130)</f>
        <v/>
      </c>
      <c r="BA131" s="3563">
        <f>SUM(BA124:BA130)</f>
        <v/>
      </c>
      <c r="BB131" s="3563">
        <f>SUM(BB124:BB130)</f>
        <v/>
      </c>
      <c r="BC131" s="3563">
        <f>SUM(BC124:BC130)</f>
        <v/>
      </c>
    </row>
    <row r="132" ht="14.25" customHeight="1" s="2885">
      <c r="D132" s="400" t="n"/>
      <c r="F132" s="305" t="n"/>
      <c r="G132" s="305" t="n"/>
      <c r="H132" s="305" t="n"/>
      <c r="I132" s="305" t="n"/>
      <c r="J132" s="305" t="n"/>
      <c r="K132" s="305" t="n"/>
      <c r="L132" s="305" t="n"/>
      <c r="M132" s="305" t="n"/>
      <c r="N132" s="305" t="n"/>
      <c r="O132" s="305" t="n"/>
      <c r="P132" s="305" t="n"/>
      <c r="Q132" s="305" t="n"/>
      <c r="R132" s="305" t="n"/>
      <c r="S132" s="305" t="n"/>
      <c r="T132" s="305" t="n"/>
      <c r="U132" s="305" t="n"/>
      <c r="V132" s="305" t="n"/>
      <c r="W132" s="305" t="n"/>
      <c r="X132" s="305" t="n"/>
      <c r="Y132" s="305" t="n"/>
      <c r="Z132" s="305" t="n"/>
      <c r="AA132" s="305" t="n"/>
      <c r="AB132" s="305" t="n"/>
      <c r="AC132" s="305" t="n"/>
      <c r="AD132" s="305" t="n"/>
      <c r="AE132" s="305" t="n"/>
      <c r="AF132" s="305" t="n"/>
      <c r="AG132" s="305" t="n"/>
      <c r="AH132" s="305" t="n"/>
      <c r="AI132" s="305" t="n"/>
      <c r="AJ132" s="305" t="n"/>
      <c r="AK132" s="305" t="n"/>
      <c r="AL132" s="305" t="n"/>
      <c r="AM132" s="305" t="n"/>
      <c r="AN132" s="305" t="n"/>
      <c r="AO132" s="305" t="n"/>
      <c r="AP132" s="305" t="n"/>
      <c r="AQ132" s="305" t="n"/>
      <c r="AR132" s="305" t="n"/>
      <c r="AS132" s="305" t="n"/>
      <c r="AT132" s="305" t="n"/>
      <c r="AU132" s="305" t="n"/>
      <c r="AV132" s="304">
        <f>IF('P&amp;Ls (Detailed)_OLD'!L132="","",SUMIFS(#REF!,#REF!,'P&amp;Ls (Detailed)_OLD'!$E132))</f>
        <v/>
      </c>
      <c r="AW132" s="304">
        <f>IF('P&amp;Ls (Detailed)_OLD'!M132="","",SUMIFS(#REF!,#REF!,'P&amp;Ls (Detailed)_OLD'!$E132))</f>
        <v/>
      </c>
      <c r="AX132" s="304">
        <f>IF('P&amp;Ls (Detailed)_OLD'!N132="","",SUMIFS(#REF!,#REF!,'P&amp;Ls (Detailed)_OLD'!$E132))</f>
        <v/>
      </c>
      <c r="AY132" s="433">
        <f>IF($D132="","",SUM(M132:X132))</f>
        <v/>
      </c>
      <c r="AZ132" s="310">
        <f>IF($D132="","",SUM(N132:AU132))</f>
        <v/>
      </c>
      <c r="BA132" s="310">
        <f>IF($D132="","",SUM(O132:AW132))</f>
        <v/>
      </c>
      <c r="BB132" s="310">
        <f>IF($D132="","",SUM(P132:AY132))</f>
        <v/>
      </c>
      <c r="BC132" s="310">
        <f>IF($D132="","",SUM(Q132:AZ132))</f>
        <v/>
      </c>
    </row>
    <row r="133" ht="14.25" customHeight="1" s="2885">
      <c r="D133" s="400" t="n"/>
      <c r="E133" s="300" t="inlineStr">
        <is>
          <t xml:space="preserve">    TOTAL REPAIRS &amp; MAINTENANCE</t>
        </is>
      </c>
      <c r="F133" s="3556">
        <f>F131+F121</f>
        <v/>
      </c>
      <c r="G133" s="3556">
        <f>G131+G121</f>
        <v/>
      </c>
      <c r="H133" s="3556">
        <f>H131+H121</f>
        <v/>
      </c>
      <c r="I133" s="3556">
        <f>I131+I121</f>
        <v/>
      </c>
      <c r="J133" s="3556">
        <f>J131+J121</f>
        <v/>
      </c>
      <c r="K133" s="3556">
        <f>K131+K121</f>
        <v/>
      </c>
      <c r="L133" s="3556">
        <f>L131+L121</f>
        <v/>
      </c>
      <c r="M133" s="3556">
        <f>M131+M121</f>
        <v/>
      </c>
      <c r="N133" s="3556">
        <f>N131+N121</f>
        <v/>
      </c>
      <c r="O133" s="3556">
        <f>O131+O121</f>
        <v/>
      </c>
      <c r="P133" s="3556">
        <f>P131+P121</f>
        <v/>
      </c>
      <c r="Q133" s="3556">
        <f>Q131+Q121</f>
        <v/>
      </c>
      <c r="R133" s="3556">
        <f>R131+R121</f>
        <v/>
      </c>
      <c r="S133" s="3556">
        <f>S131+S121</f>
        <v/>
      </c>
      <c r="T133" s="3556">
        <f>T131+T121</f>
        <v/>
      </c>
      <c r="U133" s="3556">
        <f>U131+U121</f>
        <v/>
      </c>
      <c r="V133" s="3556">
        <f>V131+V121</f>
        <v/>
      </c>
      <c r="W133" s="3556">
        <f>W131+W121</f>
        <v/>
      </c>
      <c r="X133" s="3556">
        <f>X131+X121</f>
        <v/>
      </c>
      <c r="Y133" s="3556">
        <f>Y131+Y121</f>
        <v/>
      </c>
      <c r="Z133" s="3556">
        <f>Z131+Z121</f>
        <v/>
      </c>
      <c r="AA133" s="3556">
        <f>AA131+AA121</f>
        <v/>
      </c>
      <c r="AB133" s="3556">
        <f>AB131+AB121</f>
        <v/>
      </c>
      <c r="AC133" s="3556">
        <f>AC131+AC121</f>
        <v/>
      </c>
      <c r="AD133" s="3556">
        <f>AD131+AD121</f>
        <v/>
      </c>
      <c r="AE133" s="3556">
        <f>AE131+AE121</f>
        <v/>
      </c>
      <c r="AF133" s="3556">
        <f>AF131+AF121</f>
        <v/>
      </c>
      <c r="AG133" s="3556">
        <f>AG131+AG121</f>
        <v/>
      </c>
      <c r="AH133" s="3556">
        <f>AH131+AH121</f>
        <v/>
      </c>
      <c r="AI133" s="3556">
        <f>AI131+AI121</f>
        <v/>
      </c>
      <c r="AJ133" s="3556">
        <f>AJ131+AJ121</f>
        <v/>
      </c>
      <c r="AK133" s="3556">
        <f>AK131+AK121</f>
        <v/>
      </c>
      <c r="AL133" s="3556">
        <f>AL131+AL121</f>
        <v/>
      </c>
      <c r="AM133" s="3556">
        <f>AM131+AM121</f>
        <v/>
      </c>
      <c r="AN133" s="3556">
        <f>AN131+AN121</f>
        <v/>
      </c>
      <c r="AO133" s="3556">
        <f>AO131+AO121</f>
        <v/>
      </c>
      <c r="AP133" s="3556">
        <f>AP131+AP121</f>
        <v/>
      </c>
      <c r="AQ133" s="3556">
        <f>AQ131+AQ121</f>
        <v/>
      </c>
      <c r="AR133" s="3556">
        <f>AR131+AR121</f>
        <v/>
      </c>
      <c r="AS133" s="3556">
        <f>AS131+AS121</f>
        <v/>
      </c>
      <c r="AT133" s="3556">
        <f>AT131+AT121</f>
        <v/>
      </c>
      <c r="AU133" s="3556">
        <f>AU131+AU121</f>
        <v/>
      </c>
      <c r="AV133" s="3557">
        <f>AV131+AV121</f>
        <v/>
      </c>
      <c r="AW133" s="3557">
        <f>AW131+AW121</f>
        <v/>
      </c>
      <c r="AX133" s="3557">
        <f>AX131+AX121</f>
        <v/>
      </c>
      <c r="AY133" s="3558">
        <f>AY131+AY121</f>
        <v/>
      </c>
      <c r="AZ133" s="3564">
        <f>AZ131+AZ121</f>
        <v/>
      </c>
      <c r="BA133" s="3564">
        <f>BA131+BA121</f>
        <v/>
      </c>
      <c r="BB133" s="3564">
        <f>BB131+BB121</f>
        <v/>
      </c>
      <c r="BC133" s="3564">
        <f>BC131+BC121</f>
        <v/>
      </c>
    </row>
    <row r="134" ht="14.25" customHeight="1" s="2885">
      <c r="D134" s="400" t="n"/>
      <c r="F134" s="305" t="n"/>
      <c r="G134" s="305" t="n"/>
      <c r="H134" s="305" t="n"/>
      <c r="I134" s="305" t="n"/>
      <c r="J134" s="305" t="n"/>
      <c r="K134" s="305" t="n"/>
      <c r="L134" s="305" t="n"/>
      <c r="M134" s="305" t="n"/>
      <c r="N134" s="305" t="n"/>
      <c r="O134" s="305" t="n"/>
      <c r="P134" s="305" t="n"/>
      <c r="Q134" s="305" t="n"/>
      <c r="R134" s="305" t="n"/>
      <c r="S134" s="305" t="n"/>
      <c r="T134" s="305" t="n"/>
      <c r="U134" s="305" t="n"/>
      <c r="V134" s="305" t="n"/>
      <c r="W134" s="305" t="n"/>
      <c r="X134" s="305" t="n"/>
      <c r="Y134" s="305" t="n"/>
      <c r="Z134" s="305" t="n"/>
      <c r="AA134" s="305" t="n"/>
      <c r="AB134" s="305" t="n"/>
      <c r="AC134" s="305" t="n"/>
      <c r="AD134" s="305" t="n"/>
      <c r="AE134" s="305" t="n"/>
      <c r="AF134" s="305" t="n"/>
      <c r="AG134" s="305" t="n"/>
      <c r="AH134" s="305" t="n"/>
      <c r="AI134" s="305" t="n"/>
      <c r="AJ134" s="305" t="n"/>
      <c r="AK134" s="305" t="n"/>
      <c r="AL134" s="305" t="n"/>
      <c r="AM134" s="305" t="n"/>
      <c r="AN134" s="305" t="n"/>
      <c r="AO134" s="305" t="n"/>
      <c r="AP134" s="305" t="n"/>
      <c r="AQ134" s="305" t="n"/>
      <c r="AR134" s="305" t="n"/>
      <c r="AS134" s="305" t="n"/>
      <c r="AT134" s="305" t="n"/>
      <c r="AU134" s="305" t="n"/>
      <c r="AV134" s="304">
        <f>IF(C134="","",SUM(E134:P134))</f>
        <v/>
      </c>
      <c r="AW134" s="304">
        <f>IF(D134="","",SUM(F134:Q134))</f>
        <v/>
      </c>
      <c r="AX134" s="304">
        <f>IF(E134="","",SUM(R134:R134))</f>
        <v/>
      </c>
      <c r="AY134" s="433">
        <f>IF($D134="","",SUM(M134:X134))</f>
        <v/>
      </c>
      <c r="AZ134" s="310">
        <f>IF($D134="","",SUM(P134:X134)/9*12)</f>
        <v/>
      </c>
      <c r="BA134" s="310">
        <f>IF($D134="","",SUM(S134:X134)/6*12)</f>
        <v/>
      </c>
      <c r="BB134" s="310">
        <f>IF($D134="","",SUM(V134:X134)/3*12)</f>
        <v/>
      </c>
      <c r="BC134" s="310">
        <f>IF($D134="","",X134*12)</f>
        <v/>
      </c>
    </row>
    <row r="135" ht="14.25" customHeight="1" s="2885">
      <c r="D135" s="400" t="n"/>
      <c r="E135" s="300" t="inlineStr">
        <is>
          <t xml:space="preserve">    UTILITIES</t>
        </is>
      </c>
      <c r="F135" s="301" t="n"/>
      <c r="G135" s="301" t="n"/>
      <c r="H135" s="301" t="n"/>
      <c r="I135" s="301" t="n"/>
      <c r="J135" s="301" t="n"/>
      <c r="K135" s="301" t="n"/>
      <c r="L135" s="301" t="n"/>
      <c r="M135" s="301" t="n"/>
      <c r="N135" s="301" t="n"/>
      <c r="O135" s="301" t="n"/>
      <c r="P135" s="301" t="n"/>
      <c r="Q135" s="301" t="n"/>
      <c r="R135" s="301" t="n"/>
      <c r="S135" s="301" t="n"/>
      <c r="T135" s="301" t="n"/>
      <c r="U135" s="301" t="n"/>
      <c r="V135" s="301" t="n"/>
      <c r="W135" s="301" t="n"/>
      <c r="X135" s="301" t="n"/>
      <c r="Y135" s="301" t="n"/>
      <c r="Z135" s="301" t="n"/>
      <c r="AA135" s="301" t="n"/>
      <c r="AB135" s="301" t="n"/>
      <c r="AC135" s="301" t="n"/>
      <c r="AD135" s="301" t="n"/>
      <c r="AE135" s="301" t="n"/>
      <c r="AF135" s="301" t="n"/>
      <c r="AG135" s="301" t="n"/>
      <c r="AH135" s="301" t="n"/>
      <c r="AI135" s="301" t="n"/>
      <c r="AJ135" s="301" t="n"/>
      <c r="AK135" s="301" t="n"/>
      <c r="AL135" s="301" t="n"/>
      <c r="AM135" s="301" t="n"/>
      <c r="AN135" s="301" t="n"/>
      <c r="AO135" s="301" t="n"/>
      <c r="AP135" s="301" t="n"/>
      <c r="AQ135" s="301" t="n"/>
      <c r="AR135" s="301" t="n"/>
      <c r="AS135" s="301" t="n"/>
      <c r="AT135" s="301" t="n"/>
      <c r="AU135" s="301" t="n"/>
      <c r="AV135" s="304" t="n"/>
      <c r="AW135" s="304" t="n"/>
      <c r="AX135" s="304" t="n"/>
      <c r="AY135" s="433">
        <f>IF($D135="","",SUM(M135:X135))</f>
        <v/>
      </c>
      <c r="AZ135" s="310">
        <f>IF($D135="","",SUM(P135:X135)/9*12)</f>
        <v/>
      </c>
      <c r="BA135" s="310">
        <f>IF($D135="","",SUM(S135:X135)/6*12)</f>
        <v/>
      </c>
      <c r="BB135" s="310">
        <f>IF($D135="","",SUM(V135:X135)/3*12)</f>
        <v/>
      </c>
      <c r="BC135" s="310">
        <f>IF($D135="","",X135*12)</f>
        <v/>
      </c>
    </row>
    <row r="136" ht="14.25" customHeight="1" s="2885">
      <c r="D136" s="400" t="inlineStr">
        <is>
          <t>Electric</t>
        </is>
      </c>
      <c r="E136" s="44" t="inlineStr">
        <is>
          <t xml:space="preserve">        Electric  Occupied</t>
        </is>
      </c>
      <c r="F136" s="3550">
        <f>IF(E136="","",SUMIFS(#REF!,#REF!,'P&amp;Ls (Detailed)_OLD'!$E136))</f>
        <v/>
      </c>
      <c r="G136" s="3550">
        <f>IF(F136="","",SUMIFS(#REF!,#REF!,'P&amp;Ls (Detailed)_OLD'!$E136))</f>
        <v/>
      </c>
      <c r="H136" s="3550">
        <f>IF(G136="","",SUMIFS(#REF!,#REF!,'P&amp;Ls (Detailed)_OLD'!$E136))</f>
        <v/>
      </c>
      <c r="I136" s="3550">
        <f>IF(H136="","",SUMIFS(#REF!,#REF!,'P&amp;Ls (Detailed)_OLD'!$E136))</f>
        <v/>
      </c>
      <c r="J136" s="3550">
        <f>IF(I136="","",SUMIFS(#REF!,#REF!,'P&amp;Ls (Detailed)_OLD'!$E136))</f>
        <v/>
      </c>
      <c r="K136" s="3550">
        <f>IF(J136="","",SUMIFS(#REF!,#REF!,'P&amp;Ls (Detailed)_OLD'!$E136))</f>
        <v/>
      </c>
      <c r="L136" s="3550">
        <f>IF(K136="","",SUMIFS(#REF!,#REF!,'P&amp;Ls (Detailed)_OLD'!$E136))</f>
        <v/>
      </c>
      <c r="M136" s="3550">
        <f>IF(L136="","",SUMIFS(#REF!,#REF!,'P&amp;Ls (Detailed)_OLD'!$E136))</f>
        <v/>
      </c>
      <c r="N136" s="3550">
        <f>IF(M136="","",SUMIFS(#REF!,#REF!,'P&amp;Ls (Detailed)_OLD'!$E136))</f>
        <v/>
      </c>
      <c r="O136" s="3550">
        <f>IF(N136="","",SUMIFS(#REF!,#REF!,'P&amp;Ls (Detailed)_OLD'!$E136))</f>
        <v/>
      </c>
      <c r="P136" s="3550">
        <f>IF(O136="","",SUMIFS(#REF!,#REF!,'P&amp;Ls (Detailed)_OLD'!$E136))</f>
        <v/>
      </c>
      <c r="Q136" s="3550">
        <f>IF(P136="","",SUMIFS(#REF!,#REF!,'P&amp;Ls (Detailed)_OLD'!$E136))</f>
        <v/>
      </c>
      <c r="R136" s="3550">
        <f>IF('P&amp;Ls (Detailed)_OLD'!E136="","",SUMIFS(#REF!,#REF!,'P&amp;Ls (Detailed)_OLD'!$E136))</f>
        <v/>
      </c>
      <c r="S136" s="3550">
        <f>IF('P&amp;Ls (Detailed)_OLD'!F136="","",SUMIFS(#REF!,#REF!,'P&amp;Ls (Detailed)_OLD'!$E136))</f>
        <v/>
      </c>
      <c r="T136" s="3550">
        <f>IF('P&amp;Ls (Detailed)_OLD'!G136="","",SUMIFS(#REF!,#REF!,'P&amp;Ls (Detailed)_OLD'!$E136))</f>
        <v/>
      </c>
      <c r="U136" s="3550">
        <f>IF('P&amp;Ls (Detailed)_OLD'!H136="","",SUMIFS(#REF!,#REF!,'P&amp;Ls (Detailed)_OLD'!$E136))</f>
        <v/>
      </c>
      <c r="V136" s="3550">
        <f>IF('P&amp;Ls (Detailed)_OLD'!I136="","",SUMIFS(#REF!,#REF!,'P&amp;Ls (Detailed)_OLD'!$E136))</f>
        <v/>
      </c>
      <c r="W136" s="3550">
        <f>IF('P&amp;Ls (Detailed)_OLD'!J136="","",SUMIFS(#REF!,#REF!,'P&amp;Ls (Detailed)_OLD'!$E136))</f>
        <v/>
      </c>
      <c r="X136" s="3550">
        <f>IF('P&amp;Ls (Detailed)_OLD'!K136="","",SUMIFS(#REF!,#REF!,'P&amp;Ls (Detailed)_OLD'!$E136))</f>
        <v/>
      </c>
      <c r="Y136" s="3550">
        <f>X136*1.03</f>
        <v/>
      </c>
      <c r="Z136" s="3550">
        <f>Y136*1.03</f>
        <v/>
      </c>
      <c r="AA136" s="3550">
        <f>Z136*1.03</f>
        <v/>
      </c>
      <c r="AB136" s="3550">
        <f>AA136*1.03</f>
        <v/>
      </c>
      <c r="AC136" s="3550">
        <f>AB136*1.03</f>
        <v/>
      </c>
      <c r="AD136" s="3550">
        <f>AC136*1.03</f>
        <v/>
      </c>
      <c r="AE136" s="3550">
        <f>AD136*1.03</f>
        <v/>
      </c>
      <c r="AF136" s="3550">
        <f>AE136*1.03</f>
        <v/>
      </c>
      <c r="AG136" s="3550">
        <f>AF136*1.03</f>
        <v/>
      </c>
      <c r="AH136" s="3550">
        <f>AG136*1.03</f>
        <v/>
      </c>
      <c r="AI136" s="3550">
        <f>AH136*1.03</f>
        <v/>
      </c>
      <c r="AJ136" s="3550">
        <f>AI136*1.03</f>
        <v/>
      </c>
      <c r="AK136" s="3550">
        <f>AJ136*1.03</f>
        <v/>
      </c>
      <c r="AL136" s="3550">
        <f>AK136*1.03</f>
        <v/>
      </c>
      <c r="AM136" s="3550">
        <f>AL136*1.03</f>
        <v/>
      </c>
      <c r="AN136" s="3550">
        <f>AM136*1.03</f>
        <v/>
      </c>
      <c r="AO136" s="3550">
        <f>AN136*1.03</f>
        <v/>
      </c>
      <c r="AP136" s="3550">
        <f>AO136*1.03</f>
        <v/>
      </c>
      <c r="AQ136" s="3550">
        <f>AP136*1.03</f>
        <v/>
      </c>
      <c r="AR136" s="3550">
        <f>AQ136*1.03</f>
        <v/>
      </c>
      <c r="AS136" s="3550">
        <f>AR136*1.03</f>
        <v/>
      </c>
      <c r="AT136" s="3550">
        <f>AS136*1.03</f>
        <v/>
      </c>
      <c r="AU136" s="3550">
        <f>AT136*1.03</f>
        <v/>
      </c>
      <c r="AV136" s="3551">
        <f>AW136*0.95</f>
        <v/>
      </c>
      <c r="AW136" s="3551">
        <f>IF(D136="","",SUM(F136:Q136))</f>
        <v/>
      </c>
      <c r="AX136" s="3551">
        <f>IF(E136="","",SUM(R136:R136))</f>
        <v/>
      </c>
      <c r="AY136" s="3552">
        <f>IF($D136="","",SUM(M136:X136))</f>
        <v/>
      </c>
      <c r="AZ136" s="3562">
        <f>IF($D136="","",SUM(P136:X136)/9*12)</f>
        <v/>
      </c>
      <c r="BA136" s="3562">
        <f>IF($D136="","",SUM(S136:X136)/6*12)</f>
        <v/>
      </c>
      <c r="BB136" s="3562">
        <f>IF($D136="","",SUM(V136:X136)/3*12)</f>
        <v/>
      </c>
      <c r="BC136" s="3562">
        <f>IF($D136="","",X136*12)</f>
        <v/>
      </c>
    </row>
    <row r="137" ht="14.25" customHeight="1" s="2885">
      <c r="D137" s="400" t="inlineStr">
        <is>
          <t>Electric</t>
        </is>
      </c>
      <c r="E137" s="44" t="inlineStr">
        <is>
          <t xml:space="preserve">        Electric  Vacant</t>
        </is>
      </c>
      <c r="F137" s="301">
        <f>IF(E137="","",SUMIFS(#REF!,#REF!,'P&amp;Ls (Detailed)_OLD'!$E137))</f>
        <v/>
      </c>
      <c r="G137" s="301">
        <f>IF(F137="","",SUMIFS(#REF!,#REF!,'P&amp;Ls (Detailed)_OLD'!$E137))</f>
        <v/>
      </c>
      <c r="H137" s="301">
        <f>IF(G137="","",SUMIFS(#REF!,#REF!,'P&amp;Ls (Detailed)_OLD'!$E137))</f>
        <v/>
      </c>
      <c r="I137" s="301">
        <f>IF(H137="","",SUMIFS(#REF!,#REF!,'P&amp;Ls (Detailed)_OLD'!$E137))</f>
        <v/>
      </c>
      <c r="J137" s="301">
        <f>IF(I137="","",SUMIFS(#REF!,#REF!,'P&amp;Ls (Detailed)_OLD'!$E137))</f>
        <v/>
      </c>
      <c r="K137" s="301">
        <f>IF(J137="","",SUMIFS(#REF!,#REF!,'P&amp;Ls (Detailed)_OLD'!$E137))</f>
        <v/>
      </c>
      <c r="L137" s="301">
        <f>IF(K137="","",SUMIFS(#REF!,#REF!,'P&amp;Ls (Detailed)_OLD'!$E137))</f>
        <v/>
      </c>
      <c r="M137" s="301">
        <f>IF(L137="","",SUMIFS(#REF!,#REF!,'P&amp;Ls (Detailed)_OLD'!$E137))</f>
        <v/>
      </c>
      <c r="N137" s="301">
        <f>IF(M137="","",SUMIFS(#REF!,#REF!,'P&amp;Ls (Detailed)_OLD'!$E137))</f>
        <v/>
      </c>
      <c r="O137" s="301">
        <f>IF(N137="","",SUMIFS(#REF!,#REF!,'P&amp;Ls (Detailed)_OLD'!$E137))</f>
        <v/>
      </c>
      <c r="P137" s="301">
        <f>IF(O137="","",SUMIFS(#REF!,#REF!,'P&amp;Ls (Detailed)_OLD'!$E137))</f>
        <v/>
      </c>
      <c r="Q137" s="301">
        <f>IF(P137="","",SUMIFS(#REF!,#REF!,'P&amp;Ls (Detailed)_OLD'!$E137))</f>
        <v/>
      </c>
      <c r="R137" s="301">
        <f>IF('P&amp;Ls (Detailed)_OLD'!E137="","",SUMIFS(#REF!,#REF!,'P&amp;Ls (Detailed)_OLD'!$E137))</f>
        <v/>
      </c>
      <c r="S137" s="301">
        <f>IF('P&amp;Ls (Detailed)_OLD'!F137="","",SUMIFS(#REF!,#REF!,'P&amp;Ls (Detailed)_OLD'!$E137))</f>
        <v/>
      </c>
      <c r="T137" s="301">
        <f>IF('P&amp;Ls (Detailed)_OLD'!G137="","",SUMIFS(#REF!,#REF!,'P&amp;Ls (Detailed)_OLD'!$E137))</f>
        <v/>
      </c>
      <c r="U137" s="301">
        <f>IF('P&amp;Ls (Detailed)_OLD'!H137="","",SUMIFS(#REF!,#REF!,'P&amp;Ls (Detailed)_OLD'!$E137))</f>
        <v/>
      </c>
      <c r="V137" s="301">
        <f>IF('P&amp;Ls (Detailed)_OLD'!I137="","",SUMIFS(#REF!,#REF!,'P&amp;Ls (Detailed)_OLD'!$E137))</f>
        <v/>
      </c>
      <c r="W137" s="301">
        <f>IF('P&amp;Ls (Detailed)_OLD'!J137="","",SUMIFS(#REF!,#REF!,'P&amp;Ls (Detailed)_OLD'!$E137))</f>
        <v/>
      </c>
      <c r="X137" s="301">
        <f>IF('P&amp;Ls (Detailed)_OLD'!K137="","",SUMIFS(#REF!,#REF!,'P&amp;Ls (Detailed)_OLD'!$E137))</f>
        <v/>
      </c>
      <c r="Y137" s="301">
        <f>X137*1.03</f>
        <v/>
      </c>
      <c r="Z137" s="301">
        <f>Y137*1.03</f>
        <v/>
      </c>
      <c r="AA137" s="301">
        <f>Z137*1.03</f>
        <v/>
      </c>
      <c r="AB137" s="301">
        <f>AA137*1.03</f>
        <v/>
      </c>
      <c r="AC137" s="301">
        <f>AB137*1.03</f>
        <v/>
      </c>
      <c r="AD137" s="301">
        <f>AC137*1.03</f>
        <v/>
      </c>
      <c r="AE137" s="301">
        <f>AD137*1.03</f>
        <v/>
      </c>
      <c r="AF137" s="301">
        <f>AE137*1.03</f>
        <v/>
      </c>
      <c r="AG137" s="301">
        <f>AF137*1.03</f>
        <v/>
      </c>
      <c r="AH137" s="301">
        <f>AG137*1.03</f>
        <v/>
      </c>
      <c r="AI137" s="301">
        <f>AH137*1.03</f>
        <v/>
      </c>
      <c r="AJ137" s="301">
        <f>AI137*1.03</f>
        <v/>
      </c>
      <c r="AK137" s="301">
        <f>AJ137*1.03</f>
        <v/>
      </c>
      <c r="AL137" s="301">
        <f>AK137*1.03</f>
        <v/>
      </c>
      <c r="AM137" s="301">
        <f>AL137*1.03</f>
        <v/>
      </c>
      <c r="AN137" s="301">
        <f>AM137*1.03</f>
        <v/>
      </c>
      <c r="AO137" s="301">
        <f>AN137*1.03</f>
        <v/>
      </c>
      <c r="AP137" s="301">
        <f>AO137*1.03</f>
        <v/>
      </c>
      <c r="AQ137" s="301">
        <f>AP137*1.03</f>
        <v/>
      </c>
      <c r="AR137" s="301">
        <f>AQ137*1.03</f>
        <v/>
      </c>
      <c r="AS137" s="301">
        <f>AR137*1.03</f>
        <v/>
      </c>
      <c r="AT137" s="301">
        <f>AS137*1.03</f>
        <v/>
      </c>
      <c r="AU137" s="301">
        <f>AT137*1.03</f>
        <v/>
      </c>
      <c r="AV137" s="304">
        <f>AW137*0.95</f>
        <v/>
      </c>
      <c r="AW137" s="304">
        <f>IF(D137="","",SUM(F137:Q137))</f>
        <v/>
      </c>
      <c r="AX137" s="304">
        <f>IF(E137="","",SUM(R137:R137))</f>
        <v/>
      </c>
      <c r="AY137" s="433">
        <f>IF($D137="","",SUM(M137:X137))</f>
        <v/>
      </c>
      <c r="AZ137" s="310">
        <f>IF($D137="","",SUM(P137:X137)/9*12)</f>
        <v/>
      </c>
      <c r="BA137" s="310">
        <f>IF($D137="","",SUM(S137:X137)/6*12)</f>
        <v/>
      </c>
      <c r="BB137" s="310">
        <f>IF($D137="","",SUM(V137:X137)/3*12)</f>
        <v/>
      </c>
      <c r="BC137" s="310">
        <f>IF($D137="","",X137*12)</f>
        <v/>
      </c>
    </row>
    <row r="138" ht="14.25" customHeight="1" s="2885">
      <c r="D138" s="400" t="inlineStr">
        <is>
          <t>Gas</t>
        </is>
      </c>
      <c r="E138" s="44" t="inlineStr">
        <is>
          <t xml:space="preserve">        Gas  Occupied</t>
        </is>
      </c>
      <c r="F138" s="301">
        <f>IF(E138="","",SUMIFS(#REF!,#REF!,'P&amp;Ls (Detailed)_OLD'!$E138))</f>
        <v/>
      </c>
      <c r="G138" s="301">
        <f>IF(F138="","",SUMIFS(#REF!,#REF!,'P&amp;Ls (Detailed)_OLD'!$E138))</f>
        <v/>
      </c>
      <c r="H138" s="301">
        <f>IF(G138="","",SUMIFS(#REF!,#REF!,'P&amp;Ls (Detailed)_OLD'!$E138))</f>
        <v/>
      </c>
      <c r="I138" s="301">
        <f>IF(H138="","",SUMIFS(#REF!,#REF!,'P&amp;Ls (Detailed)_OLD'!$E138))</f>
        <v/>
      </c>
      <c r="J138" s="301">
        <f>IF(I138="","",SUMIFS(#REF!,#REF!,'P&amp;Ls (Detailed)_OLD'!$E138))</f>
        <v/>
      </c>
      <c r="K138" s="301">
        <f>IF(J138="","",SUMIFS(#REF!,#REF!,'P&amp;Ls (Detailed)_OLD'!$E138))</f>
        <v/>
      </c>
      <c r="L138" s="301">
        <f>IF(K138="","",SUMIFS(#REF!,#REF!,'P&amp;Ls (Detailed)_OLD'!$E138))</f>
        <v/>
      </c>
      <c r="M138" s="301">
        <f>IF(L138="","",SUMIFS(#REF!,#REF!,'P&amp;Ls (Detailed)_OLD'!$E138))</f>
        <v/>
      </c>
      <c r="N138" s="301">
        <f>IF(M138="","",SUMIFS(#REF!,#REF!,'P&amp;Ls (Detailed)_OLD'!$E138))</f>
        <v/>
      </c>
      <c r="O138" s="301">
        <f>IF(N138="","",SUMIFS(#REF!,#REF!,'P&amp;Ls (Detailed)_OLD'!$E138))</f>
        <v/>
      </c>
      <c r="P138" s="301">
        <f>IF(O138="","",SUMIFS(#REF!,#REF!,'P&amp;Ls (Detailed)_OLD'!$E138))</f>
        <v/>
      </c>
      <c r="Q138" s="301">
        <f>IF(P138="","",SUMIFS(#REF!,#REF!,'P&amp;Ls (Detailed)_OLD'!$E138))</f>
        <v/>
      </c>
      <c r="R138" s="301">
        <f>IF('P&amp;Ls (Detailed)_OLD'!E138="","",SUMIFS(#REF!,#REF!,'P&amp;Ls (Detailed)_OLD'!$E138))</f>
        <v/>
      </c>
      <c r="S138" s="301">
        <f>IF('P&amp;Ls (Detailed)_OLD'!F138="","",SUMIFS(#REF!,#REF!,'P&amp;Ls (Detailed)_OLD'!$E138))</f>
        <v/>
      </c>
      <c r="T138" s="301">
        <f>IF('P&amp;Ls (Detailed)_OLD'!G138="","",SUMIFS(#REF!,#REF!,'P&amp;Ls (Detailed)_OLD'!$E138))</f>
        <v/>
      </c>
      <c r="U138" s="301">
        <f>IF('P&amp;Ls (Detailed)_OLD'!H138="","",SUMIFS(#REF!,#REF!,'P&amp;Ls (Detailed)_OLD'!$E138))</f>
        <v/>
      </c>
      <c r="V138" s="301">
        <f>IF('P&amp;Ls (Detailed)_OLD'!I138="","",SUMIFS(#REF!,#REF!,'P&amp;Ls (Detailed)_OLD'!$E138))</f>
        <v/>
      </c>
      <c r="W138" s="301">
        <f>IF('P&amp;Ls (Detailed)_OLD'!J138="","",SUMIFS(#REF!,#REF!,'P&amp;Ls (Detailed)_OLD'!$E138))</f>
        <v/>
      </c>
      <c r="X138" s="301">
        <f>IF('P&amp;Ls (Detailed)_OLD'!K138="","",SUMIFS(#REF!,#REF!,'P&amp;Ls (Detailed)_OLD'!$E138))</f>
        <v/>
      </c>
      <c r="Y138" s="301">
        <f>X138*1.03</f>
        <v/>
      </c>
      <c r="Z138" s="301">
        <f>Y138*1.03</f>
        <v/>
      </c>
      <c r="AA138" s="301">
        <f>Z138*1.03</f>
        <v/>
      </c>
      <c r="AB138" s="301">
        <f>AA138*1.03</f>
        <v/>
      </c>
      <c r="AC138" s="301">
        <f>AB138*1.03</f>
        <v/>
      </c>
      <c r="AD138" s="301">
        <f>AC138*1.03</f>
        <v/>
      </c>
      <c r="AE138" s="301">
        <f>AD138*1.03</f>
        <v/>
      </c>
      <c r="AF138" s="301">
        <f>AE138*1.03</f>
        <v/>
      </c>
      <c r="AG138" s="301">
        <f>AF138*1.03</f>
        <v/>
      </c>
      <c r="AH138" s="301">
        <f>AG138*1.03</f>
        <v/>
      </c>
      <c r="AI138" s="301">
        <f>AH138*1.03</f>
        <v/>
      </c>
      <c r="AJ138" s="301">
        <f>AI138*1.03</f>
        <v/>
      </c>
      <c r="AK138" s="301">
        <f>AJ138*1.03</f>
        <v/>
      </c>
      <c r="AL138" s="301">
        <f>AK138*1.03</f>
        <v/>
      </c>
      <c r="AM138" s="301">
        <f>AL138*1.03</f>
        <v/>
      </c>
      <c r="AN138" s="301">
        <f>AM138*1.03</f>
        <v/>
      </c>
      <c r="AO138" s="301">
        <f>AN138*1.03</f>
        <v/>
      </c>
      <c r="AP138" s="301">
        <f>AO138*1.03</f>
        <v/>
      </c>
      <c r="AQ138" s="301">
        <f>AP138*1.03</f>
        <v/>
      </c>
      <c r="AR138" s="301">
        <f>AQ138*1.03</f>
        <v/>
      </c>
      <c r="AS138" s="301">
        <f>AR138*1.03</f>
        <v/>
      </c>
      <c r="AT138" s="301">
        <f>AS138*1.03</f>
        <v/>
      </c>
      <c r="AU138" s="301">
        <f>AT138*1.03</f>
        <v/>
      </c>
      <c r="AV138" s="304">
        <f>AW138*0.95</f>
        <v/>
      </c>
      <c r="AW138" s="304">
        <f>IF(D138="","",SUM(F138:Q138))</f>
        <v/>
      </c>
      <c r="AX138" s="304">
        <f>IF(E138="","",SUM(R138:R138))</f>
        <v/>
      </c>
      <c r="AY138" s="433">
        <f>IF($D138="","",SUM(M138:X138))</f>
        <v/>
      </c>
      <c r="AZ138" s="310">
        <f>IF($D138="","",SUM(P138:X138)/9*12)</f>
        <v/>
      </c>
      <c r="BA138" s="310">
        <f>IF($D138="","",SUM(S138:X138)/6*12)</f>
        <v/>
      </c>
      <c r="BB138" s="310">
        <f>IF($D138="","",SUM(V138:X138)/3*12)</f>
        <v/>
      </c>
      <c r="BC138" s="310">
        <f>IF($D138="","",X138*12)</f>
        <v/>
      </c>
    </row>
    <row r="139" ht="14.25" customHeight="1" s="2885">
      <c r="D139" s="400" t="inlineStr">
        <is>
          <t>Gas</t>
        </is>
      </c>
      <c r="E139" s="44" t="inlineStr">
        <is>
          <t xml:space="preserve">        Gas  Vacant</t>
        </is>
      </c>
      <c r="F139" s="301">
        <f>IF(E139="","",SUMIFS(#REF!,#REF!,'P&amp;Ls (Detailed)_OLD'!$E139))</f>
        <v/>
      </c>
      <c r="G139" s="301">
        <f>IF(F139="","",SUMIFS(#REF!,#REF!,'P&amp;Ls (Detailed)_OLD'!$E139))</f>
        <v/>
      </c>
      <c r="H139" s="301">
        <f>IF(G139="","",SUMIFS(#REF!,#REF!,'P&amp;Ls (Detailed)_OLD'!$E139))</f>
        <v/>
      </c>
      <c r="I139" s="301">
        <f>IF(H139="","",SUMIFS(#REF!,#REF!,'P&amp;Ls (Detailed)_OLD'!$E139))</f>
        <v/>
      </c>
      <c r="J139" s="301">
        <f>IF(I139="","",SUMIFS(#REF!,#REF!,'P&amp;Ls (Detailed)_OLD'!$E139))</f>
        <v/>
      </c>
      <c r="K139" s="301">
        <f>IF(J139="","",SUMIFS(#REF!,#REF!,'P&amp;Ls (Detailed)_OLD'!$E139))</f>
        <v/>
      </c>
      <c r="L139" s="301">
        <f>IF(K139="","",SUMIFS(#REF!,#REF!,'P&amp;Ls (Detailed)_OLD'!$E139))</f>
        <v/>
      </c>
      <c r="M139" s="301">
        <f>IF(L139="","",SUMIFS(#REF!,#REF!,'P&amp;Ls (Detailed)_OLD'!$E139))</f>
        <v/>
      </c>
      <c r="N139" s="301">
        <f>IF(M139="","",SUMIFS(#REF!,#REF!,'P&amp;Ls (Detailed)_OLD'!$E139))</f>
        <v/>
      </c>
      <c r="O139" s="301">
        <f>IF(N139="","",SUMIFS(#REF!,#REF!,'P&amp;Ls (Detailed)_OLD'!$E139))</f>
        <v/>
      </c>
      <c r="P139" s="301">
        <f>IF(O139="","",SUMIFS(#REF!,#REF!,'P&amp;Ls (Detailed)_OLD'!$E139))</f>
        <v/>
      </c>
      <c r="Q139" s="301">
        <f>IF(P139="","",SUMIFS(#REF!,#REF!,'P&amp;Ls (Detailed)_OLD'!$E139))</f>
        <v/>
      </c>
      <c r="R139" s="301">
        <f>IF('P&amp;Ls (Detailed)_OLD'!E139="","",SUMIFS(#REF!,#REF!,'P&amp;Ls (Detailed)_OLD'!$E139))</f>
        <v/>
      </c>
      <c r="S139" s="301">
        <f>IF('P&amp;Ls (Detailed)_OLD'!F139="","",SUMIFS(#REF!,#REF!,'P&amp;Ls (Detailed)_OLD'!$E139))</f>
        <v/>
      </c>
      <c r="T139" s="301">
        <f>IF('P&amp;Ls (Detailed)_OLD'!G139="","",SUMIFS(#REF!,#REF!,'P&amp;Ls (Detailed)_OLD'!$E139))</f>
        <v/>
      </c>
      <c r="U139" s="301">
        <f>IF('P&amp;Ls (Detailed)_OLD'!H139="","",SUMIFS(#REF!,#REF!,'P&amp;Ls (Detailed)_OLD'!$E139))</f>
        <v/>
      </c>
      <c r="V139" s="301">
        <f>IF('P&amp;Ls (Detailed)_OLD'!I139="","",SUMIFS(#REF!,#REF!,'P&amp;Ls (Detailed)_OLD'!$E139))</f>
        <v/>
      </c>
      <c r="W139" s="301">
        <f>IF('P&amp;Ls (Detailed)_OLD'!J139="","",SUMIFS(#REF!,#REF!,'P&amp;Ls (Detailed)_OLD'!$E139))</f>
        <v/>
      </c>
      <c r="X139" s="301">
        <f>IF('P&amp;Ls (Detailed)_OLD'!K139="","",SUMIFS(#REF!,#REF!,'P&amp;Ls (Detailed)_OLD'!$E139))</f>
        <v/>
      </c>
      <c r="Y139" s="301">
        <f>X139*1.03</f>
        <v/>
      </c>
      <c r="Z139" s="301">
        <f>Y139*1.03</f>
        <v/>
      </c>
      <c r="AA139" s="301">
        <f>Z139*1.03</f>
        <v/>
      </c>
      <c r="AB139" s="301">
        <f>AA139*1.03</f>
        <v/>
      </c>
      <c r="AC139" s="301">
        <f>AB139*1.03</f>
        <v/>
      </c>
      <c r="AD139" s="301">
        <f>AC139*1.03</f>
        <v/>
      </c>
      <c r="AE139" s="301">
        <f>AD139*1.03</f>
        <v/>
      </c>
      <c r="AF139" s="301">
        <f>AE139*1.03</f>
        <v/>
      </c>
      <c r="AG139" s="301">
        <f>AF139*1.03</f>
        <v/>
      </c>
      <c r="AH139" s="301">
        <f>AG139*1.03</f>
        <v/>
      </c>
      <c r="AI139" s="301">
        <f>AH139*1.03</f>
        <v/>
      </c>
      <c r="AJ139" s="301">
        <f>AI139*1.03</f>
        <v/>
      </c>
      <c r="AK139" s="301">
        <f>AJ139*1.03</f>
        <v/>
      </c>
      <c r="AL139" s="301">
        <f>AK139*1.03</f>
        <v/>
      </c>
      <c r="AM139" s="301">
        <f>AL139*1.03</f>
        <v/>
      </c>
      <c r="AN139" s="301">
        <f>AM139*1.03</f>
        <v/>
      </c>
      <c r="AO139" s="301">
        <f>AN139*1.03</f>
        <v/>
      </c>
      <c r="AP139" s="301">
        <f>AO139*1.03</f>
        <v/>
      </c>
      <c r="AQ139" s="301">
        <f>AP139*1.03</f>
        <v/>
      </c>
      <c r="AR139" s="301">
        <f>AQ139*1.03</f>
        <v/>
      </c>
      <c r="AS139" s="301">
        <f>AR139*1.03</f>
        <v/>
      </c>
      <c r="AT139" s="301">
        <f>AS139*1.03</f>
        <v/>
      </c>
      <c r="AU139" s="301">
        <f>AT139*1.03</f>
        <v/>
      </c>
      <c r="AV139" s="304">
        <f>AW139*0.95</f>
        <v/>
      </c>
      <c r="AW139" s="304">
        <f>IF(D139="","",SUM(F139:Q139))</f>
        <v/>
      </c>
      <c r="AX139" s="304">
        <f>IF(E139="","",SUM(R139:R139))</f>
        <v/>
      </c>
      <c r="AY139" s="433">
        <f>IF($D139="","",SUM(M139:X139))</f>
        <v/>
      </c>
      <c r="AZ139" s="310">
        <f>IF($D139="","",SUM(P139:X139)/9*12)</f>
        <v/>
      </c>
      <c r="BA139" s="310">
        <f>IF($D139="","",SUM(S139:X139)/6*12)</f>
        <v/>
      </c>
      <c r="BB139" s="310">
        <f>IF($D139="","",SUM(V139:X139)/3*12)</f>
        <v/>
      </c>
      <c r="BC139" s="310">
        <f>IF($D139="","",X139*12)</f>
        <v/>
      </c>
    </row>
    <row r="140" ht="14.25" customHeight="1" s="2885">
      <c r="D140" s="400" t="inlineStr">
        <is>
          <t>Water/Sewer</t>
        </is>
      </c>
      <c r="E140" s="44" t="inlineStr">
        <is>
          <t xml:space="preserve">        Water</t>
        </is>
      </c>
      <c r="F140" s="301">
        <f>IF(E140="","",SUMIFS(#REF!,#REF!,'P&amp;Ls (Detailed)_OLD'!$E140))</f>
        <v/>
      </c>
      <c r="G140" s="301">
        <f>IF(F140="","",SUMIFS(#REF!,#REF!,'P&amp;Ls (Detailed)_OLD'!$E140))</f>
        <v/>
      </c>
      <c r="H140" s="301">
        <f>IF(G140="","",SUMIFS(#REF!,#REF!,'P&amp;Ls (Detailed)_OLD'!$E140))</f>
        <v/>
      </c>
      <c r="I140" s="301">
        <f>IF(H140="","",SUMIFS(#REF!,#REF!,'P&amp;Ls (Detailed)_OLD'!$E140))</f>
        <v/>
      </c>
      <c r="J140" s="301">
        <f>IF(I140="","",SUMIFS(#REF!,#REF!,'P&amp;Ls (Detailed)_OLD'!$E140))</f>
        <v/>
      </c>
      <c r="K140" s="301">
        <f>IF(J140="","",SUMIFS(#REF!,#REF!,'P&amp;Ls (Detailed)_OLD'!$E140))</f>
        <v/>
      </c>
      <c r="L140" s="301">
        <f>IF(K140="","",SUMIFS(#REF!,#REF!,'P&amp;Ls (Detailed)_OLD'!$E140))</f>
        <v/>
      </c>
      <c r="M140" s="301">
        <f>IF(L140="","",SUMIFS(#REF!,#REF!,'P&amp;Ls (Detailed)_OLD'!$E140))</f>
        <v/>
      </c>
      <c r="N140" s="301">
        <f>IF(M140="","",SUMIFS(#REF!,#REF!,'P&amp;Ls (Detailed)_OLD'!$E140))</f>
        <v/>
      </c>
      <c r="O140" s="301">
        <f>IF(N140="","",SUMIFS(#REF!,#REF!,'P&amp;Ls (Detailed)_OLD'!$E140))</f>
        <v/>
      </c>
      <c r="P140" s="301">
        <f>IF(O140="","",SUMIFS(#REF!,#REF!,'P&amp;Ls (Detailed)_OLD'!$E140))</f>
        <v/>
      </c>
      <c r="Q140" s="301">
        <f>IF(P140="","",SUMIFS(#REF!,#REF!,'P&amp;Ls (Detailed)_OLD'!$E140))</f>
        <v/>
      </c>
      <c r="R140" s="301">
        <f>IF('P&amp;Ls (Detailed)_OLD'!E140="","",SUMIFS(#REF!,#REF!,'P&amp;Ls (Detailed)_OLD'!$E140))</f>
        <v/>
      </c>
      <c r="S140" s="301">
        <f>IF('P&amp;Ls (Detailed)_OLD'!F140="","",SUMIFS(#REF!,#REF!,'P&amp;Ls (Detailed)_OLD'!$E140))</f>
        <v/>
      </c>
      <c r="T140" s="301">
        <f>IF('P&amp;Ls (Detailed)_OLD'!G140="","",SUMIFS(#REF!,#REF!,'P&amp;Ls (Detailed)_OLD'!$E140))</f>
        <v/>
      </c>
      <c r="U140" s="301">
        <f>IF('P&amp;Ls (Detailed)_OLD'!H140="","",SUMIFS(#REF!,#REF!,'P&amp;Ls (Detailed)_OLD'!$E140))</f>
        <v/>
      </c>
      <c r="V140" s="301">
        <f>IF('P&amp;Ls (Detailed)_OLD'!I140="","",SUMIFS(#REF!,#REF!,'P&amp;Ls (Detailed)_OLD'!$E140))</f>
        <v/>
      </c>
      <c r="W140" s="301">
        <f>IF('P&amp;Ls (Detailed)_OLD'!J140="","",SUMIFS(#REF!,#REF!,'P&amp;Ls (Detailed)_OLD'!$E140))</f>
        <v/>
      </c>
      <c r="X140" s="301">
        <f>IF('P&amp;Ls (Detailed)_OLD'!K140="","",SUMIFS(#REF!,#REF!,'P&amp;Ls (Detailed)_OLD'!$E140))</f>
        <v/>
      </c>
      <c r="Y140" s="301">
        <f>X140*1.03</f>
        <v/>
      </c>
      <c r="Z140" s="301">
        <f>Y140*1.03</f>
        <v/>
      </c>
      <c r="AA140" s="301">
        <f>Z140*1.03</f>
        <v/>
      </c>
      <c r="AB140" s="301">
        <f>AA140*1.03</f>
        <v/>
      </c>
      <c r="AC140" s="301">
        <f>AB140*1.03</f>
        <v/>
      </c>
      <c r="AD140" s="301">
        <f>AC140*1.03</f>
        <v/>
      </c>
      <c r="AE140" s="301">
        <f>AD140*1.03</f>
        <v/>
      </c>
      <c r="AF140" s="301">
        <f>AE140*1.03</f>
        <v/>
      </c>
      <c r="AG140" s="301">
        <f>AF140*1.03</f>
        <v/>
      </c>
      <c r="AH140" s="301">
        <f>AG140*1.03</f>
        <v/>
      </c>
      <c r="AI140" s="301">
        <f>AH140*1.03</f>
        <v/>
      </c>
      <c r="AJ140" s="301">
        <f>AI140*1.03</f>
        <v/>
      </c>
      <c r="AK140" s="301">
        <f>AJ140*1.03</f>
        <v/>
      </c>
      <c r="AL140" s="301">
        <f>AK140*1.03</f>
        <v/>
      </c>
      <c r="AM140" s="301">
        <f>AL140*1.03</f>
        <v/>
      </c>
      <c r="AN140" s="301">
        <f>AM140*1.03</f>
        <v/>
      </c>
      <c r="AO140" s="301">
        <f>AN140*1.03</f>
        <v/>
      </c>
      <c r="AP140" s="301">
        <f>AO140*1.03</f>
        <v/>
      </c>
      <c r="AQ140" s="301">
        <f>AP140*1.03</f>
        <v/>
      </c>
      <c r="AR140" s="301">
        <f>AQ140*1.03</f>
        <v/>
      </c>
      <c r="AS140" s="301">
        <f>AR140*1.03</f>
        <v/>
      </c>
      <c r="AT140" s="301">
        <f>AS140*1.03</f>
        <v/>
      </c>
      <c r="AU140" s="301">
        <f>AT140*1.03</f>
        <v/>
      </c>
      <c r="AV140" s="304">
        <f>AW140*0.95</f>
        <v/>
      </c>
      <c r="AW140" s="304">
        <f>IF(D140="","",SUM(F140:Q140))</f>
        <v/>
      </c>
      <c r="AX140" s="304">
        <f>IF(E140="","",SUM(R140:R140))</f>
        <v/>
      </c>
      <c r="AY140" s="433">
        <f>IF($D140="","",SUM(M140:X140))</f>
        <v/>
      </c>
      <c r="AZ140" s="310">
        <f>IF($D140="","",SUM(P140:X140)/9*12)</f>
        <v/>
      </c>
      <c r="BA140" s="310">
        <f>IF($D140="","",SUM(S140:X140)/6*12)</f>
        <v/>
      </c>
      <c r="BB140" s="310">
        <f>IF($D140="","",SUM(V140:X140)/3*12)</f>
        <v/>
      </c>
      <c r="BC140" s="310">
        <f>IF($D140="","",X140*12)</f>
        <v/>
      </c>
    </row>
    <row r="141" ht="14.25" customHeight="1" s="2885">
      <c r="D141" s="400" t="inlineStr">
        <is>
          <t>Water/Sewer</t>
        </is>
      </c>
      <c r="E141" s="44" t="inlineStr">
        <is>
          <t xml:space="preserve">        Sewer</t>
        </is>
      </c>
      <c r="F141" s="301">
        <f>IF(E141="","",SUMIFS(#REF!,#REF!,'P&amp;Ls (Detailed)_OLD'!$E141))</f>
        <v/>
      </c>
      <c r="G141" s="301">
        <f>IF(F141="","",SUMIFS(#REF!,#REF!,'P&amp;Ls (Detailed)_OLD'!$E141))</f>
        <v/>
      </c>
      <c r="H141" s="301">
        <f>IF(G141="","",SUMIFS(#REF!,#REF!,'P&amp;Ls (Detailed)_OLD'!$E141))</f>
        <v/>
      </c>
      <c r="I141" s="301">
        <f>IF(H141="","",SUMIFS(#REF!,#REF!,'P&amp;Ls (Detailed)_OLD'!$E141))</f>
        <v/>
      </c>
      <c r="J141" s="301">
        <f>IF(I141="","",SUMIFS(#REF!,#REF!,'P&amp;Ls (Detailed)_OLD'!$E141))</f>
        <v/>
      </c>
      <c r="K141" s="301">
        <f>IF(J141="","",SUMIFS(#REF!,#REF!,'P&amp;Ls (Detailed)_OLD'!$E141))</f>
        <v/>
      </c>
      <c r="L141" s="301">
        <f>IF(K141="","",SUMIFS(#REF!,#REF!,'P&amp;Ls (Detailed)_OLD'!$E141))</f>
        <v/>
      </c>
      <c r="M141" s="301">
        <f>IF(L141="","",SUMIFS(#REF!,#REF!,'P&amp;Ls (Detailed)_OLD'!$E141))</f>
        <v/>
      </c>
      <c r="N141" s="301">
        <f>IF(M141="","",SUMIFS(#REF!,#REF!,'P&amp;Ls (Detailed)_OLD'!$E141))</f>
        <v/>
      </c>
      <c r="O141" s="301">
        <f>IF(N141="","",SUMIFS(#REF!,#REF!,'P&amp;Ls (Detailed)_OLD'!$E141))</f>
        <v/>
      </c>
      <c r="P141" s="301">
        <f>IF(O141="","",SUMIFS(#REF!,#REF!,'P&amp;Ls (Detailed)_OLD'!$E141))</f>
        <v/>
      </c>
      <c r="Q141" s="301">
        <f>IF(P141="","",SUMIFS(#REF!,#REF!,'P&amp;Ls (Detailed)_OLD'!$E141))</f>
        <v/>
      </c>
      <c r="R141" s="301">
        <f>IF('P&amp;Ls (Detailed)_OLD'!E141="","",SUMIFS(#REF!,#REF!,'P&amp;Ls (Detailed)_OLD'!$E141))</f>
        <v/>
      </c>
      <c r="S141" s="301">
        <f>IF('P&amp;Ls (Detailed)_OLD'!F141="","",SUMIFS(#REF!,#REF!,'P&amp;Ls (Detailed)_OLD'!$E141))</f>
        <v/>
      </c>
      <c r="T141" s="301">
        <f>IF('P&amp;Ls (Detailed)_OLD'!G141="","",SUMIFS(#REF!,#REF!,'P&amp;Ls (Detailed)_OLD'!$E141))</f>
        <v/>
      </c>
      <c r="U141" s="301">
        <f>IF('P&amp;Ls (Detailed)_OLD'!H141="","",SUMIFS(#REF!,#REF!,'P&amp;Ls (Detailed)_OLD'!$E141))</f>
        <v/>
      </c>
      <c r="V141" s="301">
        <f>IF('P&amp;Ls (Detailed)_OLD'!I141="","",SUMIFS(#REF!,#REF!,'P&amp;Ls (Detailed)_OLD'!$E141))</f>
        <v/>
      </c>
      <c r="W141" s="301">
        <f>IF('P&amp;Ls (Detailed)_OLD'!J141="","",SUMIFS(#REF!,#REF!,'P&amp;Ls (Detailed)_OLD'!$E141))</f>
        <v/>
      </c>
      <c r="X141" s="301">
        <f>IF('P&amp;Ls (Detailed)_OLD'!K141="","",SUMIFS(#REF!,#REF!,'P&amp;Ls (Detailed)_OLD'!$E141))</f>
        <v/>
      </c>
      <c r="Y141" s="301">
        <f>X141*1.03</f>
        <v/>
      </c>
      <c r="Z141" s="301">
        <f>Y141*1.03</f>
        <v/>
      </c>
      <c r="AA141" s="301">
        <f>Z141*1.03</f>
        <v/>
      </c>
      <c r="AB141" s="301">
        <f>AA141*1.03</f>
        <v/>
      </c>
      <c r="AC141" s="301">
        <f>AB141*1.03</f>
        <v/>
      </c>
      <c r="AD141" s="301">
        <f>AC141*1.03</f>
        <v/>
      </c>
      <c r="AE141" s="301">
        <f>AD141*1.03</f>
        <v/>
      </c>
      <c r="AF141" s="301">
        <f>AE141*1.03</f>
        <v/>
      </c>
      <c r="AG141" s="301">
        <f>AF141*1.03</f>
        <v/>
      </c>
      <c r="AH141" s="301">
        <f>AG141*1.03</f>
        <v/>
      </c>
      <c r="AI141" s="301">
        <f>AH141*1.03</f>
        <v/>
      </c>
      <c r="AJ141" s="301">
        <f>AI141*1.03</f>
        <v/>
      </c>
      <c r="AK141" s="301">
        <f>AJ141*1.03</f>
        <v/>
      </c>
      <c r="AL141" s="301">
        <f>AK141*1.03</f>
        <v/>
      </c>
      <c r="AM141" s="301">
        <f>AL141*1.03</f>
        <v/>
      </c>
      <c r="AN141" s="301">
        <f>AM141*1.03</f>
        <v/>
      </c>
      <c r="AO141" s="301">
        <f>AN141*1.03</f>
        <v/>
      </c>
      <c r="AP141" s="301">
        <f>AO141*1.03</f>
        <v/>
      </c>
      <c r="AQ141" s="301">
        <f>AP141*1.03</f>
        <v/>
      </c>
      <c r="AR141" s="301">
        <f>AQ141*1.03</f>
        <v/>
      </c>
      <c r="AS141" s="301">
        <f>AR141*1.03</f>
        <v/>
      </c>
      <c r="AT141" s="301">
        <f>AS141*1.03</f>
        <v/>
      </c>
      <c r="AU141" s="301">
        <f>AT141*1.03</f>
        <v/>
      </c>
      <c r="AV141" s="304">
        <f>AW141*0.95</f>
        <v/>
      </c>
      <c r="AW141" s="304">
        <f>IF(D141="","",SUM(F141:Q141))</f>
        <v/>
      </c>
      <c r="AX141" s="304">
        <f>IF(E141="","",SUM(R141:R141))</f>
        <v/>
      </c>
      <c r="AY141" s="433">
        <f>IF($D141="","",SUM(M141:X141))</f>
        <v/>
      </c>
      <c r="AZ141" s="310">
        <f>IF($D141="","",SUM(P141:X141)/9*12)</f>
        <v/>
      </c>
      <c r="BA141" s="310">
        <f>IF($D141="","",SUM(S141:X141)/6*12)</f>
        <v/>
      </c>
      <c r="BB141" s="310">
        <f>IF($D141="","",SUM(V141:X141)/3*12)</f>
        <v/>
      </c>
      <c r="BC141" s="310">
        <f>IF($D141="","",X141*12)</f>
        <v/>
      </c>
    </row>
    <row r="142" ht="14.25" customHeight="1" s="2885">
      <c r="D142" s="400" t="inlineStr">
        <is>
          <t>Contract Services</t>
        </is>
      </c>
      <c r="E142" s="44" t="inlineStr">
        <is>
          <t xml:space="preserve">        Trash</t>
        </is>
      </c>
      <c r="F142" s="301">
        <f>IF(E142="","",SUMIFS(#REF!,#REF!,'P&amp;Ls (Detailed)_OLD'!$E142))</f>
        <v/>
      </c>
      <c r="G142" s="301">
        <f>IF(F142="","",SUMIFS(#REF!,#REF!,'P&amp;Ls (Detailed)_OLD'!$E142))</f>
        <v/>
      </c>
      <c r="H142" s="301">
        <f>IF(G142="","",SUMIFS(#REF!,#REF!,'P&amp;Ls (Detailed)_OLD'!$E142))</f>
        <v/>
      </c>
      <c r="I142" s="301">
        <f>IF(H142="","",SUMIFS(#REF!,#REF!,'P&amp;Ls (Detailed)_OLD'!$E142))</f>
        <v/>
      </c>
      <c r="J142" s="301">
        <f>IF(I142="","",SUMIFS(#REF!,#REF!,'P&amp;Ls (Detailed)_OLD'!$E142))</f>
        <v/>
      </c>
      <c r="K142" s="301">
        <f>IF(J142="","",SUMIFS(#REF!,#REF!,'P&amp;Ls (Detailed)_OLD'!$E142))</f>
        <v/>
      </c>
      <c r="L142" s="301">
        <f>IF(K142="","",SUMIFS(#REF!,#REF!,'P&amp;Ls (Detailed)_OLD'!$E142))</f>
        <v/>
      </c>
      <c r="M142" s="301">
        <f>IF(L142="","",SUMIFS(#REF!,#REF!,'P&amp;Ls (Detailed)_OLD'!$E142))</f>
        <v/>
      </c>
      <c r="N142" s="301">
        <f>IF(M142="","",SUMIFS(#REF!,#REF!,'P&amp;Ls (Detailed)_OLD'!$E142))</f>
        <v/>
      </c>
      <c r="O142" s="301">
        <f>IF(N142="","",SUMIFS(#REF!,#REF!,'P&amp;Ls (Detailed)_OLD'!$E142))</f>
        <v/>
      </c>
      <c r="P142" s="301">
        <f>IF(O142="","",SUMIFS(#REF!,#REF!,'P&amp;Ls (Detailed)_OLD'!$E142))</f>
        <v/>
      </c>
      <c r="Q142" s="301">
        <f>IF(P142="","",SUMIFS(#REF!,#REF!,'P&amp;Ls (Detailed)_OLD'!$E142))</f>
        <v/>
      </c>
      <c r="R142" s="301">
        <f>IF('P&amp;Ls (Detailed)_OLD'!E142="","",SUMIFS(#REF!,#REF!,'P&amp;Ls (Detailed)_OLD'!$E142))</f>
        <v/>
      </c>
      <c r="S142" s="301">
        <f>IF('P&amp;Ls (Detailed)_OLD'!F142="","",SUMIFS(#REF!,#REF!,'P&amp;Ls (Detailed)_OLD'!$E142))</f>
        <v/>
      </c>
      <c r="T142" s="301">
        <f>IF('P&amp;Ls (Detailed)_OLD'!G142="","",SUMIFS(#REF!,#REF!,'P&amp;Ls (Detailed)_OLD'!$E142))</f>
        <v/>
      </c>
      <c r="U142" s="301">
        <f>IF('P&amp;Ls (Detailed)_OLD'!H142="","",SUMIFS(#REF!,#REF!,'P&amp;Ls (Detailed)_OLD'!$E142))</f>
        <v/>
      </c>
      <c r="V142" s="301">
        <f>IF('P&amp;Ls (Detailed)_OLD'!I142="","",SUMIFS(#REF!,#REF!,'P&amp;Ls (Detailed)_OLD'!$E142))</f>
        <v/>
      </c>
      <c r="W142" s="301">
        <f>IF('P&amp;Ls (Detailed)_OLD'!J142="","",SUMIFS(#REF!,#REF!,'P&amp;Ls (Detailed)_OLD'!$E142))</f>
        <v/>
      </c>
      <c r="X142" s="301">
        <f>IF('P&amp;Ls (Detailed)_OLD'!K142="","",SUMIFS(#REF!,#REF!,'P&amp;Ls (Detailed)_OLD'!$E142))</f>
        <v/>
      </c>
      <c r="Y142" s="301">
        <f>X142*1.03</f>
        <v/>
      </c>
      <c r="Z142" s="301">
        <f>Y142*1.03</f>
        <v/>
      </c>
      <c r="AA142" s="301">
        <f>Z142*1.03</f>
        <v/>
      </c>
      <c r="AB142" s="301">
        <f>AA142*1.03</f>
        <v/>
      </c>
      <c r="AC142" s="301">
        <f>AB142*1.03</f>
        <v/>
      </c>
      <c r="AD142" s="301">
        <f>AC142*1.03</f>
        <v/>
      </c>
      <c r="AE142" s="301">
        <f>AD142*1.03</f>
        <v/>
      </c>
      <c r="AF142" s="301">
        <f>AE142*1.03</f>
        <v/>
      </c>
      <c r="AG142" s="301">
        <f>AF142*1.03</f>
        <v/>
      </c>
      <c r="AH142" s="301">
        <f>AG142*1.03</f>
        <v/>
      </c>
      <c r="AI142" s="301">
        <f>AH142*1.03</f>
        <v/>
      </c>
      <c r="AJ142" s="301">
        <f>AI142*1.03</f>
        <v/>
      </c>
      <c r="AK142" s="301">
        <f>AJ142*1.03</f>
        <v/>
      </c>
      <c r="AL142" s="301">
        <f>AK142*1.03</f>
        <v/>
      </c>
      <c r="AM142" s="301">
        <f>AL142*1.03</f>
        <v/>
      </c>
      <c r="AN142" s="301">
        <f>AM142*1.03</f>
        <v/>
      </c>
      <c r="AO142" s="301">
        <f>AN142*1.03</f>
        <v/>
      </c>
      <c r="AP142" s="301">
        <f>AO142*1.03</f>
        <v/>
      </c>
      <c r="AQ142" s="301">
        <f>AP142*1.03</f>
        <v/>
      </c>
      <c r="AR142" s="301">
        <f>AQ142*1.03</f>
        <v/>
      </c>
      <c r="AS142" s="301">
        <f>AR142*1.03</f>
        <v/>
      </c>
      <c r="AT142" s="301">
        <f>AS142*1.03</f>
        <v/>
      </c>
      <c r="AU142" s="301">
        <f>AT142*1.03</f>
        <v/>
      </c>
      <c r="AV142" s="304">
        <f>AW142*0.95</f>
        <v/>
      </c>
      <c r="AW142" s="304">
        <f>IF(D142="","",SUM(F142:Q142))</f>
        <v/>
      </c>
      <c r="AX142" s="304">
        <f>IF(E142="","",SUM(R142:R142))</f>
        <v/>
      </c>
      <c r="AY142" s="433">
        <f>IF($D142="","",SUM(M142:X142))</f>
        <v/>
      </c>
      <c r="AZ142" s="310">
        <f>IF($D142="","",SUM(P142:X142)/9*12)</f>
        <v/>
      </c>
      <c r="BA142" s="310">
        <f>IF($D142="","",SUM(S142:X142)/6*12)</f>
        <v/>
      </c>
      <c r="BB142" s="310">
        <f>IF($D142="","",SUM(V142:X142)/3*12)</f>
        <v/>
      </c>
      <c r="BC142" s="310">
        <f>IF($D142="","",X142*12)</f>
        <v/>
      </c>
    </row>
    <row r="143" ht="14.25" customHeight="1" s="2885">
      <c r="D143" s="400" t="inlineStr">
        <is>
          <t>Electric</t>
        </is>
      </c>
      <c r="E143" s="44" t="inlineStr">
        <is>
          <t xml:space="preserve">        Electric  Common Areas</t>
        </is>
      </c>
      <c r="F143" s="301">
        <f>IF(E143="","",SUMIFS(#REF!,#REF!,'P&amp;Ls (Detailed)_OLD'!$E143))</f>
        <v/>
      </c>
      <c r="G143" s="301">
        <f>IF(F143="","",SUMIFS(#REF!,#REF!,'P&amp;Ls (Detailed)_OLD'!$E143))</f>
        <v/>
      </c>
      <c r="H143" s="301">
        <f>IF(G143="","",SUMIFS(#REF!,#REF!,'P&amp;Ls (Detailed)_OLD'!$E143))</f>
        <v/>
      </c>
      <c r="I143" s="301">
        <f>IF(H143="","",SUMIFS(#REF!,#REF!,'P&amp;Ls (Detailed)_OLD'!$E143))</f>
        <v/>
      </c>
      <c r="J143" s="301">
        <f>IF(I143="","",SUMIFS(#REF!,#REF!,'P&amp;Ls (Detailed)_OLD'!$E143))</f>
        <v/>
      </c>
      <c r="K143" s="301">
        <f>IF(J143="","",SUMIFS(#REF!,#REF!,'P&amp;Ls (Detailed)_OLD'!$E143))</f>
        <v/>
      </c>
      <c r="L143" s="301">
        <f>IF(K143="","",SUMIFS(#REF!,#REF!,'P&amp;Ls (Detailed)_OLD'!$E143))</f>
        <v/>
      </c>
      <c r="M143" s="301">
        <f>IF(L143="","",SUMIFS(#REF!,#REF!,'P&amp;Ls (Detailed)_OLD'!$E143))</f>
        <v/>
      </c>
      <c r="N143" s="301">
        <f>IF(M143="","",SUMIFS(#REF!,#REF!,'P&amp;Ls (Detailed)_OLD'!$E143))</f>
        <v/>
      </c>
      <c r="O143" s="301">
        <f>IF(N143="","",SUMIFS(#REF!,#REF!,'P&amp;Ls (Detailed)_OLD'!$E143))</f>
        <v/>
      </c>
      <c r="P143" s="301">
        <f>IF(O143="","",SUMIFS(#REF!,#REF!,'P&amp;Ls (Detailed)_OLD'!$E143))</f>
        <v/>
      </c>
      <c r="Q143" s="301">
        <f>IF(P143="","",SUMIFS(#REF!,#REF!,'P&amp;Ls (Detailed)_OLD'!$E143))</f>
        <v/>
      </c>
      <c r="R143" s="301">
        <f>IF('P&amp;Ls (Detailed)_OLD'!E143="","",SUMIFS(#REF!,#REF!,'P&amp;Ls (Detailed)_OLD'!$E143))</f>
        <v/>
      </c>
      <c r="S143" s="301">
        <f>IF('P&amp;Ls (Detailed)_OLD'!F143="","",SUMIFS(#REF!,#REF!,'P&amp;Ls (Detailed)_OLD'!$E143))</f>
        <v/>
      </c>
      <c r="T143" s="301">
        <f>IF('P&amp;Ls (Detailed)_OLD'!G143="","",SUMIFS(#REF!,#REF!,'P&amp;Ls (Detailed)_OLD'!$E143))</f>
        <v/>
      </c>
      <c r="U143" s="301">
        <f>IF('P&amp;Ls (Detailed)_OLD'!H143="","",SUMIFS(#REF!,#REF!,'P&amp;Ls (Detailed)_OLD'!$E143))</f>
        <v/>
      </c>
      <c r="V143" s="301">
        <f>IF('P&amp;Ls (Detailed)_OLD'!I143="","",SUMIFS(#REF!,#REF!,'P&amp;Ls (Detailed)_OLD'!$E143))</f>
        <v/>
      </c>
      <c r="W143" s="301">
        <f>IF('P&amp;Ls (Detailed)_OLD'!J143="","",SUMIFS(#REF!,#REF!,'P&amp;Ls (Detailed)_OLD'!$E143))</f>
        <v/>
      </c>
      <c r="X143" s="301">
        <f>IF('P&amp;Ls (Detailed)_OLD'!K143="","",SUMIFS(#REF!,#REF!,'P&amp;Ls (Detailed)_OLD'!$E143))</f>
        <v/>
      </c>
      <c r="Y143" s="301">
        <f>X143*1.03</f>
        <v/>
      </c>
      <c r="Z143" s="301">
        <f>Y143*1.03</f>
        <v/>
      </c>
      <c r="AA143" s="301">
        <f>Z143*1.03</f>
        <v/>
      </c>
      <c r="AB143" s="301">
        <f>AA143*1.03</f>
        <v/>
      </c>
      <c r="AC143" s="301">
        <f>AB143*1.03</f>
        <v/>
      </c>
      <c r="AD143" s="301">
        <f>AC143*1.03</f>
        <v/>
      </c>
      <c r="AE143" s="301">
        <f>AD143*1.03</f>
        <v/>
      </c>
      <c r="AF143" s="301">
        <f>AE143*1.03</f>
        <v/>
      </c>
      <c r="AG143" s="301">
        <f>AF143*1.03</f>
        <v/>
      </c>
      <c r="AH143" s="301">
        <f>AG143*1.03</f>
        <v/>
      </c>
      <c r="AI143" s="301">
        <f>AH143*1.03</f>
        <v/>
      </c>
      <c r="AJ143" s="301">
        <f>AI143*1.03</f>
        <v/>
      </c>
      <c r="AK143" s="301">
        <f>AJ143*1.03</f>
        <v/>
      </c>
      <c r="AL143" s="301">
        <f>AK143*1.03</f>
        <v/>
      </c>
      <c r="AM143" s="301">
        <f>AL143*1.03</f>
        <v/>
      </c>
      <c r="AN143" s="301">
        <f>AM143*1.03</f>
        <v/>
      </c>
      <c r="AO143" s="301">
        <f>AN143*1.03</f>
        <v/>
      </c>
      <c r="AP143" s="301">
        <f>AO143*1.03</f>
        <v/>
      </c>
      <c r="AQ143" s="301">
        <f>AP143*1.03</f>
        <v/>
      </c>
      <c r="AR143" s="301">
        <f>AQ143*1.03</f>
        <v/>
      </c>
      <c r="AS143" s="301">
        <f>AR143*1.03</f>
        <v/>
      </c>
      <c r="AT143" s="301">
        <f>AS143*1.03</f>
        <v/>
      </c>
      <c r="AU143" s="301">
        <f>AT143*1.03</f>
        <v/>
      </c>
      <c r="AV143" s="304">
        <f>AW143*0.95</f>
        <v/>
      </c>
      <c r="AW143" s="304">
        <f>IF(D143="","",SUM(F143:Q143))</f>
        <v/>
      </c>
      <c r="AX143" s="304">
        <f>IF(E143="","",SUM(R143:R143))</f>
        <v/>
      </c>
      <c r="AY143" s="433">
        <f>IF($D143="","",SUM(M143:X143))</f>
        <v/>
      </c>
      <c r="AZ143" s="310">
        <f>IF($D143="","",SUM(P143:X143)/9*12)</f>
        <v/>
      </c>
      <c r="BA143" s="310">
        <f>IF($D143="","",SUM(S143:X143)/6*12)</f>
        <v/>
      </c>
      <c r="BB143" s="310">
        <f>IF($D143="","",SUM(V143:X143)/3*12)</f>
        <v/>
      </c>
      <c r="BC143" s="310">
        <f>IF($D143="","",X143*12)</f>
        <v/>
      </c>
    </row>
    <row r="144" ht="14.25" customHeight="1" s="2885">
      <c r="D144" s="400" t="inlineStr">
        <is>
          <t>Gas</t>
        </is>
      </c>
      <c r="E144" s="44" t="inlineStr">
        <is>
          <t xml:space="preserve">        Gas  Common Areas</t>
        </is>
      </c>
      <c r="F144" s="301">
        <f>IF(E144="","",SUMIFS(#REF!,#REF!,'P&amp;Ls (Detailed)_OLD'!$E144))</f>
        <v/>
      </c>
      <c r="G144" s="301">
        <f>IF(F144="","",SUMIFS(#REF!,#REF!,'P&amp;Ls (Detailed)_OLD'!$E144))</f>
        <v/>
      </c>
      <c r="H144" s="301">
        <f>IF(G144="","",SUMIFS(#REF!,#REF!,'P&amp;Ls (Detailed)_OLD'!$E144))</f>
        <v/>
      </c>
      <c r="I144" s="301">
        <f>IF(H144="","",SUMIFS(#REF!,#REF!,'P&amp;Ls (Detailed)_OLD'!$E144))</f>
        <v/>
      </c>
      <c r="J144" s="301">
        <f>IF(I144="","",SUMIFS(#REF!,#REF!,'P&amp;Ls (Detailed)_OLD'!$E144))</f>
        <v/>
      </c>
      <c r="K144" s="301">
        <f>IF(J144="","",SUMIFS(#REF!,#REF!,'P&amp;Ls (Detailed)_OLD'!$E144))</f>
        <v/>
      </c>
      <c r="L144" s="301">
        <f>IF(K144="","",SUMIFS(#REF!,#REF!,'P&amp;Ls (Detailed)_OLD'!$E144))</f>
        <v/>
      </c>
      <c r="M144" s="301">
        <f>IF(L144="","",SUMIFS(#REF!,#REF!,'P&amp;Ls (Detailed)_OLD'!$E144))</f>
        <v/>
      </c>
      <c r="N144" s="301">
        <f>IF(M144="","",SUMIFS(#REF!,#REF!,'P&amp;Ls (Detailed)_OLD'!$E144))</f>
        <v/>
      </c>
      <c r="O144" s="301">
        <f>IF(N144="","",SUMIFS(#REF!,#REF!,'P&amp;Ls (Detailed)_OLD'!$E144))</f>
        <v/>
      </c>
      <c r="P144" s="301">
        <f>IF(O144="","",SUMIFS(#REF!,#REF!,'P&amp;Ls (Detailed)_OLD'!$E144))</f>
        <v/>
      </c>
      <c r="Q144" s="301">
        <f>IF(P144="","",SUMIFS(#REF!,#REF!,'P&amp;Ls (Detailed)_OLD'!$E144))</f>
        <v/>
      </c>
      <c r="R144" s="301">
        <f>IF('P&amp;Ls (Detailed)_OLD'!E144="","",SUMIFS(#REF!,#REF!,'P&amp;Ls (Detailed)_OLD'!$E144))</f>
        <v/>
      </c>
      <c r="S144" s="301">
        <f>IF('P&amp;Ls (Detailed)_OLD'!F144="","",SUMIFS(#REF!,#REF!,'P&amp;Ls (Detailed)_OLD'!$E144))</f>
        <v/>
      </c>
      <c r="T144" s="301">
        <f>IF('P&amp;Ls (Detailed)_OLD'!G144="","",SUMIFS(#REF!,#REF!,'P&amp;Ls (Detailed)_OLD'!$E144))</f>
        <v/>
      </c>
      <c r="U144" s="301">
        <f>IF('P&amp;Ls (Detailed)_OLD'!H144="","",SUMIFS(#REF!,#REF!,'P&amp;Ls (Detailed)_OLD'!$E144))</f>
        <v/>
      </c>
      <c r="V144" s="301">
        <f>IF('P&amp;Ls (Detailed)_OLD'!I144="","",SUMIFS(#REF!,#REF!,'P&amp;Ls (Detailed)_OLD'!$E144))</f>
        <v/>
      </c>
      <c r="W144" s="301">
        <f>IF('P&amp;Ls (Detailed)_OLD'!J144="","",SUMIFS(#REF!,#REF!,'P&amp;Ls (Detailed)_OLD'!$E144))</f>
        <v/>
      </c>
      <c r="X144" s="301">
        <f>IF('P&amp;Ls (Detailed)_OLD'!K144="","",SUMIFS(#REF!,#REF!,'P&amp;Ls (Detailed)_OLD'!$E144))</f>
        <v/>
      </c>
      <c r="Y144" s="301">
        <f>X144*1.03</f>
        <v/>
      </c>
      <c r="Z144" s="301">
        <f>Y144*1.03</f>
        <v/>
      </c>
      <c r="AA144" s="301">
        <f>Z144*1.03</f>
        <v/>
      </c>
      <c r="AB144" s="301">
        <f>AA144*1.03</f>
        <v/>
      </c>
      <c r="AC144" s="301">
        <f>AB144*1.03</f>
        <v/>
      </c>
      <c r="AD144" s="301">
        <f>AC144*1.03</f>
        <v/>
      </c>
      <c r="AE144" s="301">
        <f>AD144*1.03</f>
        <v/>
      </c>
      <c r="AF144" s="301">
        <f>AE144*1.03</f>
        <v/>
      </c>
      <c r="AG144" s="301">
        <f>AF144*1.03</f>
        <v/>
      </c>
      <c r="AH144" s="301">
        <f>AG144*1.03</f>
        <v/>
      </c>
      <c r="AI144" s="301">
        <f>AH144*1.03</f>
        <v/>
      </c>
      <c r="AJ144" s="301">
        <f>AI144*1.03</f>
        <v/>
      </c>
      <c r="AK144" s="301">
        <f>AJ144*1.03</f>
        <v/>
      </c>
      <c r="AL144" s="301">
        <f>AK144*1.03</f>
        <v/>
      </c>
      <c r="AM144" s="301">
        <f>AL144*1.03</f>
        <v/>
      </c>
      <c r="AN144" s="301">
        <f>AM144*1.03</f>
        <v/>
      </c>
      <c r="AO144" s="301">
        <f>AN144*1.03</f>
        <v/>
      </c>
      <c r="AP144" s="301">
        <f>AO144*1.03</f>
        <v/>
      </c>
      <c r="AQ144" s="301">
        <f>AP144*1.03</f>
        <v/>
      </c>
      <c r="AR144" s="301">
        <f>AQ144*1.03</f>
        <v/>
      </c>
      <c r="AS144" s="301">
        <f>AR144*1.03</f>
        <v/>
      </c>
      <c r="AT144" s="301">
        <f>AS144*1.03</f>
        <v/>
      </c>
      <c r="AU144" s="301">
        <f>AT144*1.03</f>
        <v/>
      </c>
      <c r="AV144" s="304">
        <f>AW144*0.95</f>
        <v/>
      </c>
      <c r="AW144" s="304">
        <f>IF(D144="","",SUM(F144:Q144))</f>
        <v/>
      </c>
      <c r="AX144" s="304">
        <f>IF(E144="","",SUM(R144:R144))</f>
        <v/>
      </c>
      <c r="AY144" s="433">
        <f>IF($D144="","",SUM(M144:X144))</f>
        <v/>
      </c>
      <c r="AZ144" s="310">
        <f>IF($D144="","",SUM(P144:X144)/9*12)</f>
        <v/>
      </c>
      <c r="BA144" s="310">
        <f>IF($D144="","",SUM(S144:X144)/6*12)</f>
        <v/>
      </c>
      <c r="BB144" s="310">
        <f>IF($D144="","",SUM(V144:X144)/3*12)</f>
        <v/>
      </c>
      <c r="BC144" s="310">
        <f>IF($D144="","",X144*12)</f>
        <v/>
      </c>
    </row>
    <row r="145" ht="14.25" customHeight="1" s="2885">
      <c r="D145" s="400" t="n"/>
      <c r="E145" s="300" t="inlineStr">
        <is>
          <t xml:space="preserve">        TOTAL UTILITIES</t>
        </is>
      </c>
      <c r="F145" s="3553">
        <f>SUM(F136:F144)</f>
        <v/>
      </c>
      <c r="G145" s="3553">
        <f>SUM(G136:G144)</f>
        <v/>
      </c>
      <c r="H145" s="3553">
        <f>SUM(H136:H144)</f>
        <v/>
      </c>
      <c r="I145" s="3553">
        <f>SUM(I136:I144)</f>
        <v/>
      </c>
      <c r="J145" s="3553">
        <f>SUM(J136:J144)</f>
        <v/>
      </c>
      <c r="K145" s="3553">
        <f>SUM(K136:K144)</f>
        <v/>
      </c>
      <c r="L145" s="3553">
        <f>SUM(L136:L144)</f>
        <v/>
      </c>
      <c r="M145" s="3553">
        <f>SUM(M136:M144)</f>
        <v/>
      </c>
      <c r="N145" s="3553">
        <f>SUM(N136:N144)</f>
        <v/>
      </c>
      <c r="O145" s="3553">
        <f>SUM(O136:O144)</f>
        <v/>
      </c>
      <c r="P145" s="3553">
        <f>SUM(P136:P144)</f>
        <v/>
      </c>
      <c r="Q145" s="3553">
        <f>SUM(Q136:Q144)</f>
        <v/>
      </c>
      <c r="R145" s="3553">
        <f>SUM(R136:R144)</f>
        <v/>
      </c>
      <c r="S145" s="3553">
        <f>SUM(S136:S144)</f>
        <v/>
      </c>
      <c r="T145" s="3553">
        <f>SUM(T136:T144)</f>
        <v/>
      </c>
      <c r="U145" s="3553">
        <f>SUM(U136:U144)</f>
        <v/>
      </c>
      <c r="V145" s="3553">
        <f>SUM(V136:V144)</f>
        <v/>
      </c>
      <c r="W145" s="3553">
        <f>SUM(W136:W144)</f>
        <v/>
      </c>
      <c r="X145" s="3553">
        <f>SUM(X136:X144)</f>
        <v/>
      </c>
      <c r="Y145" s="3553">
        <f>SUM(Y136:Y144)</f>
        <v/>
      </c>
      <c r="Z145" s="3553">
        <f>SUM(Z136:Z144)</f>
        <v/>
      </c>
      <c r="AA145" s="3553">
        <f>SUM(AA136:AA144)</f>
        <v/>
      </c>
      <c r="AB145" s="3553">
        <f>SUM(AB136:AB144)</f>
        <v/>
      </c>
      <c r="AC145" s="3553">
        <f>SUM(AC136:AC144)</f>
        <v/>
      </c>
      <c r="AD145" s="3553">
        <f>SUM(AD136:AD144)</f>
        <v/>
      </c>
      <c r="AE145" s="3553">
        <f>SUM(AE136:AE144)</f>
        <v/>
      </c>
      <c r="AF145" s="3553">
        <f>SUM(AF136:AF144)</f>
        <v/>
      </c>
      <c r="AG145" s="3553">
        <f>SUM(AG136:AG144)</f>
        <v/>
      </c>
      <c r="AH145" s="3553">
        <f>SUM(AH136:AH144)</f>
        <v/>
      </c>
      <c r="AI145" s="3553">
        <f>SUM(AI136:AI144)</f>
        <v/>
      </c>
      <c r="AJ145" s="3553">
        <f>SUM(AJ136:AJ144)</f>
        <v/>
      </c>
      <c r="AK145" s="3553">
        <f>SUM(AK136:AK144)</f>
        <v/>
      </c>
      <c r="AL145" s="3553">
        <f>SUM(AL136:AL144)</f>
        <v/>
      </c>
      <c r="AM145" s="3553">
        <f>SUM(AM136:AM144)</f>
        <v/>
      </c>
      <c r="AN145" s="3553">
        <f>SUM(AN136:AN144)</f>
        <v/>
      </c>
      <c r="AO145" s="3553">
        <f>SUM(AO136:AO144)</f>
        <v/>
      </c>
      <c r="AP145" s="3553">
        <f>SUM(AP136:AP144)</f>
        <v/>
      </c>
      <c r="AQ145" s="3553">
        <f>SUM(AQ136:AQ144)</f>
        <v/>
      </c>
      <c r="AR145" s="3553">
        <f>SUM(AR136:AR144)</f>
        <v/>
      </c>
      <c r="AS145" s="3553">
        <f>SUM(AS136:AS144)</f>
        <v/>
      </c>
      <c r="AT145" s="3553">
        <f>SUM(AT136:AT144)</f>
        <v/>
      </c>
      <c r="AU145" s="3553">
        <f>SUM(AU136:AU144)</f>
        <v/>
      </c>
      <c r="AV145" s="3554">
        <f>SUM(AV136:AV144)</f>
        <v/>
      </c>
      <c r="AW145" s="3554">
        <f>SUM(AW136:AW144)</f>
        <v/>
      </c>
      <c r="AX145" s="3554">
        <f>SUM(AX136:AX144)</f>
        <v/>
      </c>
      <c r="AY145" s="3555">
        <f>SUM(AY136:AY144)</f>
        <v/>
      </c>
      <c r="AZ145" s="3563">
        <f>SUM(AZ136:AZ144)</f>
        <v/>
      </c>
      <c r="BA145" s="3563">
        <f>SUM(BA136:BA144)</f>
        <v/>
      </c>
      <c r="BB145" s="3563">
        <f>SUM(BB136:BB144)</f>
        <v/>
      </c>
      <c r="BC145" s="3563">
        <f>SUM(BC136:BC144)</f>
        <v/>
      </c>
    </row>
    <row r="146" ht="14.25" customHeight="1" s="2885">
      <c r="D146" s="400" t="n"/>
      <c r="F146" s="305" t="n"/>
      <c r="G146" s="305" t="n"/>
      <c r="H146" s="305" t="n"/>
      <c r="I146" s="305" t="n"/>
      <c r="J146" s="305" t="n"/>
      <c r="K146" s="305" t="n"/>
      <c r="L146" s="305" t="n"/>
      <c r="M146" s="305" t="n"/>
      <c r="N146" s="305" t="n"/>
      <c r="O146" s="305" t="n"/>
      <c r="P146" s="305" t="n"/>
      <c r="Q146" s="305" t="n"/>
      <c r="R146" s="305" t="n"/>
      <c r="S146" s="305" t="n"/>
      <c r="T146" s="305" t="n"/>
      <c r="U146" s="305" t="n"/>
      <c r="V146" s="305" t="n"/>
      <c r="W146" s="305" t="n"/>
      <c r="X146" s="305" t="n"/>
      <c r="Y146" s="305" t="n"/>
      <c r="Z146" s="305" t="n"/>
      <c r="AA146" s="305" t="n"/>
      <c r="AB146" s="305" t="n"/>
      <c r="AC146" s="305" t="n"/>
      <c r="AD146" s="305" t="n"/>
      <c r="AE146" s="305" t="n"/>
      <c r="AF146" s="305" t="n"/>
      <c r="AG146" s="305" t="n"/>
      <c r="AH146" s="305" t="n"/>
      <c r="AI146" s="305" t="n"/>
      <c r="AJ146" s="305" t="n"/>
      <c r="AK146" s="305" t="n"/>
      <c r="AL146" s="305" t="n"/>
      <c r="AM146" s="305" t="n"/>
      <c r="AN146" s="305" t="n"/>
      <c r="AO146" s="305" t="n"/>
      <c r="AP146" s="305" t="n"/>
      <c r="AQ146" s="305" t="n"/>
      <c r="AR146" s="305" t="n"/>
      <c r="AS146" s="305" t="n"/>
      <c r="AT146" s="305" t="n"/>
      <c r="AU146" s="305" t="n"/>
      <c r="AV146" s="304" t="n"/>
      <c r="AW146" s="304" t="n"/>
      <c r="AX146" s="304" t="n"/>
      <c r="AY146" s="433" t="n"/>
      <c r="AZ146" s="310" t="n"/>
      <c r="BA146" s="310" t="n"/>
      <c r="BB146" s="310" t="n"/>
      <c r="BC146" s="310" t="n"/>
    </row>
    <row r="147" ht="14.25" customHeight="1" s="2885">
      <c r="D147" s="400" t="n"/>
      <c r="E147" s="300" t="inlineStr">
        <is>
          <t xml:space="preserve">    TOTAL UTILITIES</t>
        </is>
      </c>
      <c r="F147" s="3556">
        <f>F145</f>
        <v/>
      </c>
      <c r="G147" s="3556">
        <f>G145</f>
        <v/>
      </c>
      <c r="H147" s="3556">
        <f>H145</f>
        <v/>
      </c>
      <c r="I147" s="3556">
        <f>I145</f>
        <v/>
      </c>
      <c r="J147" s="3556">
        <f>J145</f>
        <v/>
      </c>
      <c r="K147" s="3556">
        <f>K145</f>
        <v/>
      </c>
      <c r="L147" s="3556">
        <f>L145</f>
        <v/>
      </c>
      <c r="M147" s="3556">
        <f>M145</f>
        <v/>
      </c>
      <c r="N147" s="3556">
        <f>N145</f>
        <v/>
      </c>
      <c r="O147" s="3556">
        <f>O145</f>
        <v/>
      </c>
      <c r="P147" s="3556">
        <f>P145</f>
        <v/>
      </c>
      <c r="Q147" s="3556">
        <f>Q145</f>
        <v/>
      </c>
      <c r="R147" s="3556">
        <f>R145</f>
        <v/>
      </c>
      <c r="S147" s="3556">
        <f>S145</f>
        <v/>
      </c>
      <c r="T147" s="3556">
        <f>T145</f>
        <v/>
      </c>
      <c r="U147" s="3556">
        <f>U145</f>
        <v/>
      </c>
      <c r="V147" s="3556">
        <f>V145</f>
        <v/>
      </c>
      <c r="W147" s="3556">
        <f>W145</f>
        <v/>
      </c>
      <c r="X147" s="3556">
        <f>X145</f>
        <v/>
      </c>
      <c r="Y147" s="3556">
        <f>Y145</f>
        <v/>
      </c>
      <c r="Z147" s="3556">
        <f>Z145</f>
        <v/>
      </c>
      <c r="AA147" s="3556">
        <f>AA145</f>
        <v/>
      </c>
      <c r="AB147" s="3556">
        <f>AB145</f>
        <v/>
      </c>
      <c r="AC147" s="3556">
        <f>AC145</f>
        <v/>
      </c>
      <c r="AD147" s="3556">
        <f>AD145</f>
        <v/>
      </c>
      <c r="AE147" s="3556">
        <f>AE145</f>
        <v/>
      </c>
      <c r="AF147" s="3556">
        <f>AF145</f>
        <v/>
      </c>
      <c r="AG147" s="3556">
        <f>AG145</f>
        <v/>
      </c>
      <c r="AH147" s="3556">
        <f>AH145</f>
        <v/>
      </c>
      <c r="AI147" s="3556">
        <f>AI145</f>
        <v/>
      </c>
      <c r="AJ147" s="3556">
        <f>AJ145</f>
        <v/>
      </c>
      <c r="AK147" s="3556">
        <f>AK145</f>
        <v/>
      </c>
      <c r="AL147" s="3556">
        <f>AL145</f>
        <v/>
      </c>
      <c r="AM147" s="3556">
        <f>AM145</f>
        <v/>
      </c>
      <c r="AN147" s="3556">
        <f>AN145</f>
        <v/>
      </c>
      <c r="AO147" s="3556">
        <f>AO145</f>
        <v/>
      </c>
      <c r="AP147" s="3556">
        <f>AP145</f>
        <v/>
      </c>
      <c r="AQ147" s="3556">
        <f>AQ145</f>
        <v/>
      </c>
      <c r="AR147" s="3556">
        <f>AR145</f>
        <v/>
      </c>
      <c r="AS147" s="3556">
        <f>AS145</f>
        <v/>
      </c>
      <c r="AT147" s="3556">
        <f>AT145</f>
        <v/>
      </c>
      <c r="AU147" s="3556">
        <f>AU145</f>
        <v/>
      </c>
      <c r="AV147" s="3557">
        <f>AV145</f>
        <v/>
      </c>
      <c r="AW147" s="3557">
        <f>AW145</f>
        <v/>
      </c>
      <c r="AX147" s="3557">
        <f>AX145</f>
        <v/>
      </c>
      <c r="AY147" s="3558">
        <f>AY145</f>
        <v/>
      </c>
      <c r="AZ147" s="3564">
        <f>AZ145</f>
        <v/>
      </c>
      <c r="BA147" s="3564">
        <f>BA145</f>
        <v/>
      </c>
      <c r="BB147" s="3564">
        <f>BB145</f>
        <v/>
      </c>
      <c r="BC147" s="3564">
        <f>BC145</f>
        <v/>
      </c>
    </row>
    <row r="148" ht="14.25" customHeight="1" s="2885">
      <c r="D148" s="400" t="n"/>
      <c r="F148" s="301">
        <f>IF(E148="","",SUMIFS(#REF!,#REF!,'P&amp;Ls (Detailed)_OLD'!$E148))</f>
        <v/>
      </c>
      <c r="G148" s="301">
        <f>IF(F148="","",SUMIFS(#REF!,#REF!,'P&amp;Ls (Detailed)_OLD'!$E148))</f>
        <v/>
      </c>
      <c r="H148" s="301">
        <f>IF(G148="","",SUMIFS(#REF!,#REF!,'P&amp;Ls (Detailed)_OLD'!$E148))</f>
        <v/>
      </c>
      <c r="I148" s="301">
        <f>IF(H148="","",SUMIFS(#REF!,#REF!,'P&amp;Ls (Detailed)_OLD'!$E148))</f>
        <v/>
      </c>
      <c r="J148" s="301">
        <f>IF(I148="","",SUMIFS(#REF!,#REF!,'P&amp;Ls (Detailed)_OLD'!$E148))</f>
        <v/>
      </c>
      <c r="K148" s="301">
        <f>IF(J148="","",SUMIFS(#REF!,#REF!,'P&amp;Ls (Detailed)_OLD'!$E148))</f>
        <v/>
      </c>
      <c r="L148" s="301">
        <f>IF(K148="","",SUMIFS(#REF!,#REF!,'P&amp;Ls (Detailed)_OLD'!$E148))</f>
        <v/>
      </c>
      <c r="M148" s="301">
        <f>IF(L148="","",SUMIFS(#REF!,#REF!,'P&amp;Ls (Detailed)_OLD'!$E148))</f>
        <v/>
      </c>
      <c r="N148" s="301">
        <f>IF(M148="","",SUMIFS(#REF!,#REF!,'P&amp;Ls (Detailed)_OLD'!$E148))</f>
        <v/>
      </c>
      <c r="O148" s="301">
        <f>IF(N148="","",SUMIFS(#REF!,#REF!,'P&amp;Ls (Detailed)_OLD'!$E148))</f>
        <v/>
      </c>
      <c r="P148" s="301">
        <f>IF(O148="","",SUMIFS(#REF!,#REF!,'P&amp;Ls (Detailed)_OLD'!$E148))</f>
        <v/>
      </c>
      <c r="Q148" s="301">
        <f>IF(P148="","",SUMIFS(#REF!,#REF!,'P&amp;Ls (Detailed)_OLD'!$E148))</f>
        <v/>
      </c>
      <c r="R148" s="301">
        <f>IF('P&amp;Ls (Detailed)_OLD'!E148="","",SUMIFS(#REF!,#REF!,'P&amp;Ls (Detailed)_OLD'!$E148))</f>
        <v/>
      </c>
      <c r="S148" s="301">
        <f>IF('P&amp;Ls (Detailed)_OLD'!F148="","",SUMIFS(#REF!,#REF!,'P&amp;Ls (Detailed)_OLD'!$E148))</f>
        <v/>
      </c>
      <c r="T148" s="301">
        <f>IF('P&amp;Ls (Detailed)_OLD'!G148="","",SUMIFS(#REF!,#REF!,'P&amp;Ls (Detailed)_OLD'!$E148))</f>
        <v/>
      </c>
      <c r="U148" s="301">
        <f>IF('P&amp;Ls (Detailed)_OLD'!H148="","",SUMIFS(#REF!,#REF!,'P&amp;Ls (Detailed)_OLD'!$E148))</f>
        <v/>
      </c>
      <c r="V148" s="301">
        <f>IF('P&amp;Ls (Detailed)_OLD'!I148="","",SUMIFS(#REF!,#REF!,'P&amp;Ls (Detailed)_OLD'!$E148))</f>
        <v/>
      </c>
      <c r="W148" s="301">
        <f>IF('P&amp;Ls (Detailed)_OLD'!J148="","",SUMIFS(#REF!,#REF!,'P&amp;Ls (Detailed)_OLD'!$E148))</f>
        <v/>
      </c>
      <c r="X148" s="301">
        <f>IF('P&amp;Ls (Detailed)_OLD'!K148="","",SUMIFS(#REF!,#REF!,'P&amp;Ls (Detailed)_OLD'!$E148))</f>
        <v/>
      </c>
      <c r="Y148" s="301">
        <f>IF('P&amp;Ls (Detailed)_OLD'!L148="","",SUMIFS(#REF!,#REF!,'P&amp;Ls (Detailed)_OLD'!$E148))</f>
        <v/>
      </c>
      <c r="Z148" s="301">
        <f>IF('P&amp;Ls (Detailed)_OLD'!M148="","",SUMIFS(#REF!,#REF!,'P&amp;Ls (Detailed)_OLD'!$E148))</f>
        <v/>
      </c>
      <c r="AA148" s="301">
        <f>IF('P&amp;Ls (Detailed)_OLD'!N148="","",SUMIFS(#REF!,#REF!,'P&amp;Ls (Detailed)_OLD'!$E148))</f>
        <v/>
      </c>
      <c r="AB148" s="301">
        <f>IF('P&amp;Ls (Detailed)_OLD'!O148="","",SUMIFS(#REF!,#REF!,'P&amp;Ls (Detailed)_OLD'!$E148))</f>
        <v/>
      </c>
      <c r="AC148" s="301">
        <f>IF('P&amp;Ls (Detailed)_OLD'!P148="","",SUMIFS(#REF!,#REF!,'P&amp;Ls (Detailed)_OLD'!$E148))</f>
        <v/>
      </c>
      <c r="AD148" s="301">
        <f>IF('P&amp;Ls (Detailed)_OLD'!Q148="","",SUMIFS(#REF!,#REF!,'P&amp;Ls (Detailed)_OLD'!$E148))</f>
        <v/>
      </c>
      <c r="AE148" s="301">
        <f>IF('P&amp;Ls (Detailed)_OLD'!R148="","",SUMIFS(#REF!,#REF!,'P&amp;Ls (Detailed)_OLD'!$E148))</f>
        <v/>
      </c>
      <c r="AF148" s="301">
        <f>IF('P&amp;Ls (Detailed)_OLD'!S148="","",SUMIFS(#REF!,#REF!,'P&amp;Ls (Detailed)_OLD'!$E148))</f>
        <v/>
      </c>
      <c r="AG148" s="301">
        <f>IF('P&amp;Ls (Detailed)_OLD'!T148="","",SUMIFS(#REF!,#REF!,'P&amp;Ls (Detailed)_OLD'!$E148))</f>
        <v/>
      </c>
      <c r="AH148" s="301">
        <f>IF('P&amp;Ls (Detailed)_OLD'!U148="","",SUMIFS(#REF!,#REF!,'P&amp;Ls (Detailed)_OLD'!$E148))</f>
        <v/>
      </c>
      <c r="AI148" s="301">
        <f>IF('P&amp;Ls (Detailed)_OLD'!V148="","",SUMIFS(#REF!,#REF!,'P&amp;Ls (Detailed)_OLD'!$E148))</f>
        <v/>
      </c>
      <c r="AJ148" s="301">
        <f>IF('P&amp;Ls (Detailed)_OLD'!W148="","",SUMIFS(#REF!,#REF!,'P&amp;Ls (Detailed)_OLD'!$E148))</f>
        <v/>
      </c>
      <c r="AK148" s="301">
        <f>IF('P&amp;Ls (Detailed)_OLD'!X148="","",SUMIFS(#REF!,#REF!,'P&amp;Ls (Detailed)_OLD'!$E148))</f>
        <v/>
      </c>
      <c r="AL148" s="301">
        <f>IF('P&amp;Ls (Detailed)_OLD'!Y148="","",SUMIFS(#REF!,#REF!,'P&amp;Ls (Detailed)_OLD'!$E148))</f>
        <v/>
      </c>
      <c r="AM148" s="301">
        <f>IF('P&amp;Ls (Detailed)_OLD'!Z148="","",SUMIFS(#REF!,#REF!,'P&amp;Ls (Detailed)_OLD'!$E148))</f>
        <v/>
      </c>
      <c r="AN148" s="301">
        <f>IF('P&amp;Ls (Detailed)_OLD'!AA148="","",SUMIFS(#REF!,#REF!,'P&amp;Ls (Detailed)_OLD'!$E148))</f>
        <v/>
      </c>
      <c r="AO148" s="301">
        <f>IF('P&amp;Ls (Detailed)_OLD'!AB148="","",SUMIFS(#REF!,#REF!,'P&amp;Ls (Detailed)_OLD'!$E148))</f>
        <v/>
      </c>
      <c r="AP148" s="301">
        <f>IF('P&amp;Ls (Detailed)_OLD'!AC148="","",SUMIFS(#REF!,#REF!,'P&amp;Ls (Detailed)_OLD'!$E148))</f>
        <v/>
      </c>
      <c r="AQ148" s="301">
        <f>IF('P&amp;Ls (Detailed)_OLD'!AD148="","",SUMIFS(#REF!,#REF!,'P&amp;Ls (Detailed)_OLD'!$E148))</f>
        <v/>
      </c>
      <c r="AR148" s="301">
        <f>IF('P&amp;Ls (Detailed)_OLD'!AE148="","",SUMIFS(#REF!,#REF!,'P&amp;Ls (Detailed)_OLD'!$E148))</f>
        <v/>
      </c>
      <c r="AS148" s="301">
        <f>IF('P&amp;Ls (Detailed)_OLD'!AF148="","",SUMIFS(#REF!,#REF!,'P&amp;Ls (Detailed)_OLD'!$E148))</f>
        <v/>
      </c>
      <c r="AT148" s="301">
        <f>IF('P&amp;Ls (Detailed)_OLD'!AG148="","",SUMIFS(#REF!,#REF!,'P&amp;Ls (Detailed)_OLD'!$E148))</f>
        <v/>
      </c>
      <c r="AU148" s="301">
        <f>IF('P&amp;Ls (Detailed)_OLD'!AH148="","",SUMIFS(#REF!,#REF!,'P&amp;Ls (Detailed)_OLD'!$E148))</f>
        <v/>
      </c>
      <c r="AV148" s="304">
        <f>IF(C148="","",SUM(E148:P148))</f>
        <v/>
      </c>
      <c r="AW148" s="304">
        <f>IF(D148="","",SUM(F148:Q148))</f>
        <v/>
      </c>
      <c r="AX148" s="304">
        <f>IF(E148="","",SUM(R148:R148))</f>
        <v/>
      </c>
      <c r="AY148" s="433">
        <f>IF($D148="","",SUM(M148:X148))</f>
        <v/>
      </c>
      <c r="AZ148" s="310">
        <f>IF($D148="","",SUM(P148:X148)/9*12)</f>
        <v/>
      </c>
      <c r="BA148" s="310">
        <f>IF($D148="","",SUM(S148:X148)/6*12)</f>
        <v/>
      </c>
      <c r="BB148" s="310">
        <f>IF($D148="","",SUM(V148:X148)/3*12)</f>
        <v/>
      </c>
      <c r="BC148" s="310">
        <f>IF($D148="","",X148*12)</f>
        <v/>
      </c>
    </row>
    <row r="149" ht="14.25" customHeight="1" s="2885">
      <c r="D149" s="400" t="n"/>
      <c r="E149" s="300" t="inlineStr">
        <is>
          <t xml:space="preserve">    MANAGEMENT FEES</t>
        </is>
      </c>
      <c r="F149" s="301" t="n"/>
      <c r="G149" s="301" t="n"/>
      <c r="H149" s="301" t="n"/>
      <c r="I149" s="301" t="n"/>
      <c r="J149" s="301" t="n"/>
      <c r="K149" s="301" t="n"/>
      <c r="L149" s="301" t="n"/>
      <c r="M149" s="301" t="n"/>
      <c r="N149" s="301" t="n"/>
      <c r="O149" s="301" t="n"/>
      <c r="P149" s="301" t="n"/>
      <c r="Q149" s="301" t="n"/>
      <c r="R149" s="301" t="n"/>
      <c r="S149" s="301" t="n"/>
      <c r="T149" s="301" t="n"/>
      <c r="U149" s="301" t="n"/>
      <c r="V149" s="301" t="n"/>
      <c r="W149" s="301" t="n"/>
      <c r="X149" s="301" t="n"/>
      <c r="Y149" s="301" t="n"/>
      <c r="Z149" s="301" t="n"/>
      <c r="AA149" s="301" t="n"/>
      <c r="AB149" s="301" t="n"/>
      <c r="AC149" s="301" t="n"/>
      <c r="AD149" s="301" t="n"/>
      <c r="AE149" s="301" t="n"/>
      <c r="AF149" s="301" t="n"/>
      <c r="AG149" s="301" t="n"/>
      <c r="AH149" s="301" t="n"/>
      <c r="AI149" s="301" t="n"/>
      <c r="AJ149" s="301" t="n"/>
      <c r="AK149" s="301" t="n"/>
      <c r="AL149" s="301" t="n"/>
      <c r="AM149" s="301" t="n"/>
      <c r="AN149" s="301" t="n"/>
      <c r="AO149" s="301" t="n"/>
      <c r="AP149" s="301" t="n"/>
      <c r="AQ149" s="301" t="n"/>
      <c r="AR149" s="301" t="n"/>
      <c r="AS149" s="301" t="n"/>
      <c r="AT149" s="301" t="n"/>
      <c r="AU149" s="301" t="n"/>
      <c r="AV149" s="304" t="n"/>
      <c r="AW149" s="304" t="n"/>
      <c r="AX149" s="304" t="n"/>
      <c r="AY149" s="433">
        <f>IF($D149="","",SUM(M149:X149))</f>
        <v/>
      </c>
      <c r="AZ149" s="310">
        <f>IF($D149="","",SUM(P149:X149)/9*12)</f>
        <v/>
      </c>
      <c r="BA149" s="310">
        <f>IF($D149="","",SUM(S149:X149)/6*12)</f>
        <v/>
      </c>
      <c r="BB149" s="310">
        <f>IF($D149="","",SUM(V149:X149)/3*12)</f>
        <v/>
      </c>
      <c r="BC149" s="310">
        <f>IF($D149="","",X149*12)</f>
        <v/>
      </c>
    </row>
    <row r="150" ht="14.25" customHeight="1" s="2885">
      <c r="D150" s="400" t="inlineStr">
        <is>
          <t>Mgmt &amp; Leasing</t>
        </is>
      </c>
      <c r="E150" s="44" t="inlineStr">
        <is>
          <t xml:space="preserve">        Asset Management Fee</t>
        </is>
      </c>
      <c r="F150" s="3550">
        <f>IF(E150="","",SUMIFS(#REF!,#REF!,'P&amp;Ls (Detailed)_OLD'!$E150))</f>
        <v/>
      </c>
      <c r="G150" s="3550">
        <f>IF(F150="","",SUMIFS(#REF!,#REF!,'P&amp;Ls (Detailed)_OLD'!$E150))</f>
        <v/>
      </c>
      <c r="H150" s="3550">
        <f>IF(G150="","",SUMIFS(#REF!,#REF!,'P&amp;Ls (Detailed)_OLD'!$E150))</f>
        <v/>
      </c>
      <c r="I150" s="3550">
        <f>IF(H150="","",SUMIFS(#REF!,#REF!,'P&amp;Ls (Detailed)_OLD'!$E150))</f>
        <v/>
      </c>
      <c r="J150" s="3550">
        <f>IF(I150="","",SUMIFS(#REF!,#REF!,'P&amp;Ls (Detailed)_OLD'!$E150))</f>
        <v/>
      </c>
      <c r="K150" s="3550">
        <f>IF(J150="","",SUMIFS(#REF!,#REF!,'P&amp;Ls (Detailed)_OLD'!$E150))</f>
        <v/>
      </c>
      <c r="L150" s="3550">
        <f>IF(K150="","",SUMIFS(#REF!,#REF!,'P&amp;Ls (Detailed)_OLD'!$E150))</f>
        <v/>
      </c>
      <c r="M150" s="3550">
        <f>IF(L150="","",SUMIFS(#REF!,#REF!,'P&amp;Ls (Detailed)_OLD'!$E150))</f>
        <v/>
      </c>
      <c r="N150" s="3550">
        <f>IF(M150="","",SUMIFS(#REF!,#REF!,'P&amp;Ls (Detailed)_OLD'!$E150))</f>
        <v/>
      </c>
      <c r="O150" s="3550">
        <f>IF(N150="","",SUMIFS(#REF!,#REF!,'P&amp;Ls (Detailed)_OLD'!$E150))</f>
        <v/>
      </c>
      <c r="P150" s="3550">
        <f>IF(O150="","",SUMIFS(#REF!,#REF!,'P&amp;Ls (Detailed)_OLD'!$E150))</f>
        <v/>
      </c>
      <c r="Q150" s="3550">
        <f>IF(P150="","",SUMIFS(#REF!,#REF!,'P&amp;Ls (Detailed)_OLD'!$E150))</f>
        <v/>
      </c>
      <c r="R150" s="3550">
        <f>IF('P&amp;Ls (Detailed)_OLD'!E150="","",SUMIFS(#REF!,#REF!,'P&amp;Ls (Detailed)_OLD'!$E150))</f>
        <v/>
      </c>
      <c r="S150" s="3550">
        <f>IF('P&amp;Ls (Detailed)_OLD'!F150="","",SUMIFS(#REF!,#REF!,'P&amp;Ls (Detailed)_OLD'!$E150))</f>
        <v/>
      </c>
      <c r="T150" s="3550">
        <f>IF('P&amp;Ls (Detailed)_OLD'!G150="","",SUMIFS(#REF!,#REF!,'P&amp;Ls (Detailed)_OLD'!$E150))</f>
        <v/>
      </c>
      <c r="U150" s="3550">
        <f>IF('P&amp;Ls (Detailed)_OLD'!H150="","",SUMIFS(#REF!,#REF!,'P&amp;Ls (Detailed)_OLD'!$E150))</f>
        <v/>
      </c>
      <c r="V150" s="3550">
        <f>IF('P&amp;Ls (Detailed)_OLD'!I150="","",SUMIFS(#REF!,#REF!,'P&amp;Ls (Detailed)_OLD'!$E150))</f>
        <v/>
      </c>
      <c r="W150" s="3550">
        <f>IF('P&amp;Ls (Detailed)_OLD'!J150="","",SUMIFS(#REF!,#REF!,'P&amp;Ls (Detailed)_OLD'!$E150))</f>
        <v/>
      </c>
      <c r="X150" s="3550">
        <f>IF('P&amp;Ls (Detailed)_OLD'!K150="","",SUMIFS(#REF!,#REF!,'P&amp;Ls (Detailed)_OLD'!$E150))</f>
        <v/>
      </c>
      <c r="Y150" s="3550">
        <f>X150*1.03</f>
        <v/>
      </c>
      <c r="Z150" s="3550">
        <f>Y150*1.03</f>
        <v/>
      </c>
      <c r="AA150" s="3550">
        <f>Z150*1.03</f>
        <v/>
      </c>
      <c r="AB150" s="3550">
        <f>AA150*1.03</f>
        <v/>
      </c>
      <c r="AC150" s="3550">
        <f>AB150*1.03</f>
        <v/>
      </c>
      <c r="AD150" s="3550">
        <f>AC150*1.03</f>
        <v/>
      </c>
      <c r="AE150" s="3550">
        <f>AD150*1.03</f>
        <v/>
      </c>
      <c r="AF150" s="3550">
        <f>AE150*1.03</f>
        <v/>
      </c>
      <c r="AG150" s="3550">
        <f>AF150*1.03</f>
        <v/>
      </c>
      <c r="AH150" s="3550">
        <f>AG150*1.03</f>
        <v/>
      </c>
      <c r="AI150" s="3550">
        <f>AH150*1.03</f>
        <v/>
      </c>
      <c r="AJ150" s="3550">
        <f>AI150*1.03</f>
        <v/>
      </c>
      <c r="AK150" s="3550">
        <f>AJ150*1.03</f>
        <v/>
      </c>
      <c r="AL150" s="3550">
        <f>AK150*1.03</f>
        <v/>
      </c>
      <c r="AM150" s="3550">
        <f>AL150*1.03</f>
        <v/>
      </c>
      <c r="AN150" s="3550">
        <f>AM150*1.03</f>
        <v/>
      </c>
      <c r="AO150" s="3550">
        <f>AN150*1.03</f>
        <v/>
      </c>
      <c r="AP150" s="3550">
        <f>AO150*1.03</f>
        <v/>
      </c>
      <c r="AQ150" s="3550">
        <f>AP150*1.03</f>
        <v/>
      </c>
      <c r="AR150" s="3550">
        <f>AQ150*1.03</f>
        <v/>
      </c>
      <c r="AS150" s="3550">
        <f>AR150*1.03</f>
        <v/>
      </c>
      <c r="AT150" s="3550">
        <f>AS150*1.03</f>
        <v/>
      </c>
      <c r="AU150" s="3550">
        <f>AT150*1.03</f>
        <v/>
      </c>
      <c r="AV150" s="3551">
        <f>AW150*0.95</f>
        <v/>
      </c>
      <c r="AW150" s="3551">
        <f>IF(D150="","",SUM(F150:Q150))</f>
        <v/>
      </c>
      <c r="AX150" s="3551">
        <f>IF(E150="","",SUM(R150:R150))</f>
        <v/>
      </c>
      <c r="AY150" s="3552">
        <f>IF($D150="","",SUM(M150:X150))</f>
        <v/>
      </c>
      <c r="AZ150" s="3562">
        <f>IF($D150="","",SUM(P150:X150)/9*12)</f>
        <v/>
      </c>
      <c r="BA150" s="3562">
        <f>IF($D150="","",SUM(S150:X150)/6*12)</f>
        <v/>
      </c>
      <c r="BB150" s="3562">
        <f>IF($D150="","",SUM(V150:X150)/3*12)</f>
        <v/>
      </c>
      <c r="BC150" s="3562">
        <f>IF($D150="","",X150*12)</f>
        <v/>
      </c>
    </row>
    <row r="151" ht="14.25" customHeight="1" s="2885">
      <c r="D151" s="400" t="inlineStr">
        <is>
          <t>Mgmt &amp; Leasing</t>
        </is>
      </c>
      <c r="E151" s="44" t="inlineStr">
        <is>
          <t xml:space="preserve">        Management Fee</t>
        </is>
      </c>
      <c r="F151" s="301">
        <f>IF(E151="","",SUMIFS(#REF!,#REF!,'P&amp;Ls (Detailed)_OLD'!$E151))</f>
        <v/>
      </c>
      <c r="G151" s="301">
        <f>IF(F151="","",SUMIFS(#REF!,#REF!,'P&amp;Ls (Detailed)_OLD'!$E151))</f>
        <v/>
      </c>
      <c r="H151" s="301">
        <f>IF(G151="","",SUMIFS(#REF!,#REF!,'P&amp;Ls (Detailed)_OLD'!$E151))</f>
        <v/>
      </c>
      <c r="I151" s="301">
        <f>IF(H151="","",SUMIFS(#REF!,#REF!,'P&amp;Ls (Detailed)_OLD'!$E151))</f>
        <v/>
      </c>
      <c r="J151" s="301">
        <f>IF(I151="","",SUMIFS(#REF!,#REF!,'P&amp;Ls (Detailed)_OLD'!$E151))</f>
        <v/>
      </c>
      <c r="K151" s="301">
        <f>IF(J151="","",SUMIFS(#REF!,#REF!,'P&amp;Ls (Detailed)_OLD'!$E151))</f>
        <v/>
      </c>
      <c r="L151" s="301">
        <f>IF(K151="","",SUMIFS(#REF!,#REF!,'P&amp;Ls (Detailed)_OLD'!$E151))</f>
        <v/>
      </c>
      <c r="M151" s="301">
        <f>IF(L151="","",SUMIFS(#REF!,#REF!,'P&amp;Ls (Detailed)_OLD'!$E151))</f>
        <v/>
      </c>
      <c r="N151" s="301">
        <f>IF(M151="","",SUMIFS(#REF!,#REF!,'P&amp;Ls (Detailed)_OLD'!$E151))</f>
        <v/>
      </c>
      <c r="O151" s="301">
        <f>IF(N151="","",SUMIFS(#REF!,#REF!,'P&amp;Ls (Detailed)_OLD'!$E151))</f>
        <v/>
      </c>
      <c r="P151" s="301">
        <f>IF(O151="","",SUMIFS(#REF!,#REF!,'P&amp;Ls (Detailed)_OLD'!$E151))</f>
        <v/>
      </c>
      <c r="Q151" s="301">
        <f>IF(P151="","",SUMIFS(#REF!,#REF!,'P&amp;Ls (Detailed)_OLD'!$E151))</f>
        <v/>
      </c>
      <c r="R151" s="301">
        <f>IF('P&amp;Ls (Detailed)_OLD'!E151="","",SUMIFS(#REF!,#REF!,'P&amp;Ls (Detailed)_OLD'!$E151))</f>
        <v/>
      </c>
      <c r="S151" s="301">
        <f>IF('P&amp;Ls (Detailed)_OLD'!F151="","",SUMIFS(#REF!,#REF!,'P&amp;Ls (Detailed)_OLD'!$E151))</f>
        <v/>
      </c>
      <c r="T151" s="301">
        <f>IF('P&amp;Ls (Detailed)_OLD'!G151="","",SUMIFS(#REF!,#REF!,'P&amp;Ls (Detailed)_OLD'!$E151))</f>
        <v/>
      </c>
      <c r="U151" s="301">
        <f>IF('P&amp;Ls (Detailed)_OLD'!H151="","",SUMIFS(#REF!,#REF!,'P&amp;Ls (Detailed)_OLD'!$E151))</f>
        <v/>
      </c>
      <c r="V151" s="301">
        <f>IF('P&amp;Ls (Detailed)_OLD'!I151="","",SUMIFS(#REF!,#REF!,'P&amp;Ls (Detailed)_OLD'!$E151))</f>
        <v/>
      </c>
      <c r="W151" s="301">
        <f>IF('P&amp;Ls (Detailed)_OLD'!J151="","",SUMIFS(#REF!,#REF!,'P&amp;Ls (Detailed)_OLD'!$E151))</f>
        <v/>
      </c>
      <c r="X151" s="301">
        <f>IF('P&amp;Ls (Detailed)_OLD'!K151="","",SUMIFS(#REF!,#REF!,'P&amp;Ls (Detailed)_OLD'!$E151))</f>
        <v/>
      </c>
      <c r="Y151" s="301">
        <f>X151*1.03</f>
        <v/>
      </c>
      <c r="Z151" s="301">
        <f>Y151*1.03</f>
        <v/>
      </c>
      <c r="AA151" s="301">
        <f>Z151*1.03</f>
        <v/>
      </c>
      <c r="AB151" s="301">
        <f>AA151*1.03</f>
        <v/>
      </c>
      <c r="AC151" s="301">
        <f>AB151*1.03</f>
        <v/>
      </c>
      <c r="AD151" s="301">
        <f>AC151*1.03</f>
        <v/>
      </c>
      <c r="AE151" s="301">
        <f>AD151*1.03</f>
        <v/>
      </c>
      <c r="AF151" s="301">
        <f>AE151*1.03</f>
        <v/>
      </c>
      <c r="AG151" s="301">
        <f>AF151*1.03</f>
        <v/>
      </c>
      <c r="AH151" s="301">
        <f>AG151*1.03</f>
        <v/>
      </c>
      <c r="AI151" s="301">
        <f>AH151*1.03</f>
        <v/>
      </c>
      <c r="AJ151" s="301">
        <f>AI151*1.03</f>
        <v/>
      </c>
      <c r="AK151" s="301">
        <f>AJ151*1.03</f>
        <v/>
      </c>
      <c r="AL151" s="301">
        <f>AK151*1.03</f>
        <v/>
      </c>
      <c r="AM151" s="301">
        <f>AL151*1.03</f>
        <v/>
      </c>
      <c r="AN151" s="301">
        <f>AM151*1.03</f>
        <v/>
      </c>
      <c r="AO151" s="301">
        <f>AN151*1.03</f>
        <v/>
      </c>
      <c r="AP151" s="301">
        <f>AO151*1.03</f>
        <v/>
      </c>
      <c r="AQ151" s="301">
        <f>AP151*1.03</f>
        <v/>
      </c>
      <c r="AR151" s="301">
        <f>AQ151*1.03</f>
        <v/>
      </c>
      <c r="AS151" s="301">
        <f>AR151*1.03</f>
        <v/>
      </c>
      <c r="AT151" s="301">
        <f>AS151*1.03</f>
        <v/>
      </c>
      <c r="AU151" s="301">
        <f>AT151*1.03</f>
        <v/>
      </c>
      <c r="AV151" s="304">
        <f>AW151*0.95</f>
        <v/>
      </c>
      <c r="AW151" s="304">
        <f>IF(D151="","",SUM(F151:Q151))</f>
        <v/>
      </c>
      <c r="AX151" s="304">
        <f>IF(E151="","",SUM(R151:R151))</f>
        <v/>
      </c>
      <c r="AY151" s="433">
        <f>IF($D151="","",SUM(M151:X151))</f>
        <v/>
      </c>
      <c r="AZ151" s="310">
        <f>IF($D151="","",SUM(P151:X151)/9*12)</f>
        <v/>
      </c>
      <c r="BA151" s="310">
        <f>IF($D151="","",SUM(S151:X151)/6*12)</f>
        <v/>
      </c>
      <c r="BB151" s="310">
        <f>IF($D151="","",SUM(V151:X151)/3*12)</f>
        <v/>
      </c>
      <c r="BC151" s="310">
        <f>IF($D151="","",X151*12)</f>
        <v/>
      </c>
    </row>
    <row r="152" ht="14.25" customHeight="1" s="2885">
      <c r="D152" s="400" t="n"/>
      <c r="E152" s="300" t="inlineStr">
        <is>
          <t xml:space="preserve">    TOTAL MANAGEMENT FEES</t>
        </is>
      </c>
      <c r="F152" s="3553">
        <f>SUM(F150:F151)</f>
        <v/>
      </c>
      <c r="G152" s="3553">
        <f>SUM(G150:G151)</f>
        <v/>
      </c>
      <c r="H152" s="3553">
        <f>SUM(H150:H151)</f>
        <v/>
      </c>
      <c r="I152" s="3553">
        <f>SUM(I150:I151)</f>
        <v/>
      </c>
      <c r="J152" s="3553">
        <f>SUM(J150:J151)</f>
        <v/>
      </c>
      <c r="K152" s="3553">
        <f>SUM(K150:K151)</f>
        <v/>
      </c>
      <c r="L152" s="3553">
        <f>SUM(L150:L151)</f>
        <v/>
      </c>
      <c r="M152" s="3553">
        <f>SUM(M150:M151)</f>
        <v/>
      </c>
      <c r="N152" s="3553">
        <f>SUM(N150:N151)</f>
        <v/>
      </c>
      <c r="O152" s="3553">
        <f>SUM(O150:O151)</f>
        <v/>
      </c>
      <c r="P152" s="3553">
        <f>SUM(P150:P151)</f>
        <v/>
      </c>
      <c r="Q152" s="3553">
        <f>SUM(Q150:Q151)</f>
        <v/>
      </c>
      <c r="R152" s="3553">
        <f>SUM(R150:R151)</f>
        <v/>
      </c>
      <c r="S152" s="3553">
        <f>SUM(S150:S151)</f>
        <v/>
      </c>
      <c r="T152" s="3553">
        <f>SUM(T150:T151)</f>
        <v/>
      </c>
      <c r="U152" s="3553">
        <f>SUM(U150:U151)</f>
        <v/>
      </c>
      <c r="V152" s="3553">
        <f>SUM(V150:V151)</f>
        <v/>
      </c>
      <c r="W152" s="3553">
        <f>SUM(W150:W151)</f>
        <v/>
      </c>
      <c r="X152" s="3553">
        <f>SUM(X150:X151)</f>
        <v/>
      </c>
      <c r="Y152" s="3553">
        <f>SUM(Y150:Y151)</f>
        <v/>
      </c>
      <c r="Z152" s="3553">
        <f>SUM(Z150:Z151)</f>
        <v/>
      </c>
      <c r="AA152" s="3553">
        <f>SUM(AA150:AA151)</f>
        <v/>
      </c>
      <c r="AB152" s="3553">
        <f>SUM(AB150:AB151)</f>
        <v/>
      </c>
      <c r="AC152" s="3553">
        <f>SUM(AC150:AC151)</f>
        <v/>
      </c>
      <c r="AD152" s="3553">
        <f>SUM(AD150:AD151)</f>
        <v/>
      </c>
      <c r="AE152" s="3553">
        <f>SUM(AE150:AE151)</f>
        <v/>
      </c>
      <c r="AF152" s="3553">
        <f>SUM(AF150:AF151)</f>
        <v/>
      </c>
      <c r="AG152" s="3553">
        <f>SUM(AG150:AG151)</f>
        <v/>
      </c>
      <c r="AH152" s="3553">
        <f>SUM(AH150:AH151)</f>
        <v/>
      </c>
      <c r="AI152" s="3553">
        <f>SUM(AI150:AI151)</f>
        <v/>
      </c>
      <c r="AJ152" s="3553">
        <f>SUM(AJ150:AJ151)</f>
        <v/>
      </c>
      <c r="AK152" s="3553">
        <f>SUM(AK150:AK151)</f>
        <v/>
      </c>
      <c r="AL152" s="3553">
        <f>SUM(AL150:AL151)</f>
        <v/>
      </c>
      <c r="AM152" s="3553">
        <f>SUM(AM150:AM151)</f>
        <v/>
      </c>
      <c r="AN152" s="3553">
        <f>SUM(AN150:AN151)</f>
        <v/>
      </c>
      <c r="AO152" s="3553">
        <f>SUM(AO150:AO151)</f>
        <v/>
      </c>
      <c r="AP152" s="3553">
        <f>SUM(AP150:AP151)</f>
        <v/>
      </c>
      <c r="AQ152" s="3553">
        <f>SUM(AQ150:AQ151)</f>
        <v/>
      </c>
      <c r="AR152" s="3553">
        <f>SUM(AR150:AR151)</f>
        <v/>
      </c>
      <c r="AS152" s="3553">
        <f>SUM(AS150:AS151)</f>
        <v/>
      </c>
      <c r="AT152" s="3553">
        <f>SUM(AT150:AT151)</f>
        <v/>
      </c>
      <c r="AU152" s="3553">
        <f>SUM(AU150:AU151)</f>
        <v/>
      </c>
      <c r="AV152" s="3554">
        <f>SUM(AV150:AV151)</f>
        <v/>
      </c>
      <c r="AW152" s="3554">
        <f>SUM(AW150:AW151)</f>
        <v/>
      </c>
      <c r="AX152" s="3554">
        <f>SUM(AX150:AX151)</f>
        <v/>
      </c>
      <c r="AY152" s="3555">
        <f>SUM(AY150:AY151)</f>
        <v/>
      </c>
      <c r="AZ152" s="3563">
        <f>SUM(AZ150:AZ151)</f>
        <v/>
      </c>
      <c r="BA152" s="3563">
        <f>SUM(BA150:BA151)</f>
        <v/>
      </c>
      <c r="BB152" s="3563">
        <f>SUM(BB150:BB151)</f>
        <v/>
      </c>
      <c r="BC152" s="3563">
        <f>SUM(BC150:BC151)</f>
        <v/>
      </c>
    </row>
    <row r="153" ht="14.25" customHeight="1" s="2885">
      <c r="D153" s="400" t="n"/>
      <c r="F153" s="305" t="n"/>
      <c r="G153" s="305" t="n"/>
      <c r="H153" s="305" t="n"/>
      <c r="I153" s="305" t="n"/>
      <c r="J153" s="305" t="n"/>
      <c r="K153" s="305" t="n"/>
      <c r="L153" s="305" t="n"/>
      <c r="M153" s="305" t="n"/>
      <c r="N153" s="305" t="n"/>
      <c r="O153" s="305" t="n"/>
      <c r="P153" s="305" t="n"/>
      <c r="Q153" s="305" t="n"/>
      <c r="R153" s="305" t="n"/>
      <c r="S153" s="305" t="n"/>
      <c r="T153" s="305" t="n"/>
      <c r="U153" s="305" t="n"/>
      <c r="V153" s="305" t="n"/>
      <c r="W153" s="305" t="n"/>
      <c r="X153" s="305" t="n"/>
      <c r="Y153" s="305" t="n"/>
      <c r="Z153" s="305" t="n"/>
      <c r="AA153" s="305" t="n"/>
      <c r="AB153" s="305" t="n"/>
      <c r="AC153" s="305" t="n"/>
      <c r="AD153" s="305" t="n"/>
      <c r="AE153" s="305" t="n"/>
      <c r="AF153" s="305" t="n"/>
      <c r="AG153" s="305" t="n"/>
      <c r="AH153" s="305" t="n"/>
      <c r="AI153" s="305" t="n"/>
      <c r="AJ153" s="305" t="n"/>
      <c r="AK153" s="305" t="n"/>
      <c r="AL153" s="305" t="n"/>
      <c r="AM153" s="305" t="n"/>
      <c r="AN153" s="305" t="n"/>
      <c r="AO153" s="305" t="n"/>
      <c r="AP153" s="305" t="n"/>
      <c r="AQ153" s="305" t="n"/>
      <c r="AR153" s="305" t="n"/>
      <c r="AS153" s="305" t="n"/>
      <c r="AT153" s="305" t="n"/>
      <c r="AU153" s="305" t="n"/>
      <c r="AV153" s="304">
        <f>IF(C153="","",SUM(E153:P153))</f>
        <v/>
      </c>
      <c r="AW153" s="304">
        <f>IF(D153="","",SUM(F153:Q153))</f>
        <v/>
      </c>
      <c r="AX153" s="304">
        <f>IF(E153="","",SUM(R153:R153))</f>
        <v/>
      </c>
      <c r="AY153" s="433">
        <f>IF($D153="","",SUM(M153:X153))</f>
        <v/>
      </c>
      <c r="AZ153" s="310">
        <f>IF($D153="","",SUM(P153:X153)/9*12)</f>
        <v/>
      </c>
      <c r="BA153" s="310">
        <f>IF($D153="","",SUM(S153:X153)/6*12)</f>
        <v/>
      </c>
      <c r="BB153" s="310">
        <f>IF($D153="","",SUM(V153:X153)/3*12)</f>
        <v/>
      </c>
      <c r="BC153" s="310">
        <f>IF($D153="","",X153*12)</f>
        <v/>
      </c>
    </row>
    <row r="154" ht="14.25" customHeight="1" s="2885">
      <c r="D154" s="400" t="n"/>
      <c r="E154" s="300" t="inlineStr">
        <is>
          <t xml:space="preserve">    GENERAL ADMINISTRATIVE</t>
        </is>
      </c>
      <c r="F154" s="301" t="n"/>
      <c r="G154" s="301" t="n"/>
      <c r="H154" s="301" t="n"/>
      <c r="I154" s="301" t="n"/>
      <c r="J154" s="301" t="n"/>
      <c r="K154" s="301" t="n"/>
      <c r="L154" s="301" t="n"/>
      <c r="M154" s="301" t="n"/>
      <c r="N154" s="301" t="n"/>
      <c r="O154" s="301" t="n"/>
      <c r="P154" s="301" t="n"/>
      <c r="Q154" s="301" t="n"/>
      <c r="R154" s="301" t="n"/>
      <c r="S154" s="301" t="n"/>
      <c r="T154" s="301" t="n"/>
      <c r="U154" s="301" t="n"/>
      <c r="V154" s="301" t="n"/>
      <c r="W154" s="301" t="n"/>
      <c r="X154" s="301" t="n"/>
      <c r="Y154" s="301" t="n"/>
      <c r="Z154" s="301" t="n"/>
      <c r="AA154" s="301" t="n"/>
      <c r="AB154" s="301" t="n"/>
      <c r="AC154" s="301" t="n"/>
      <c r="AD154" s="301" t="n"/>
      <c r="AE154" s="301" t="n"/>
      <c r="AF154" s="301" t="n"/>
      <c r="AG154" s="301" t="n"/>
      <c r="AH154" s="301" t="n"/>
      <c r="AI154" s="301" t="n"/>
      <c r="AJ154" s="301" t="n"/>
      <c r="AK154" s="301" t="n"/>
      <c r="AL154" s="301" t="n"/>
      <c r="AM154" s="301" t="n"/>
      <c r="AN154" s="301" t="n"/>
      <c r="AO154" s="301" t="n"/>
      <c r="AP154" s="301" t="n"/>
      <c r="AQ154" s="301" t="n"/>
      <c r="AR154" s="301" t="n"/>
      <c r="AS154" s="301" t="n"/>
      <c r="AT154" s="301" t="n"/>
      <c r="AU154" s="301" t="n"/>
      <c r="AV154" s="304" t="n"/>
      <c r="AW154" s="304" t="n"/>
      <c r="AX154" s="304" t="n"/>
      <c r="AY154" s="433">
        <f>IF($D154="","",SUM(M154:X154))</f>
        <v/>
      </c>
      <c r="AZ154" s="310">
        <f>IF($D154="","",SUM(P154:X154)/9*12)</f>
        <v/>
      </c>
      <c r="BA154" s="310">
        <f>IF($D154="","",SUM(S154:X154)/6*12)</f>
        <v/>
      </c>
      <c r="BB154" s="310">
        <f>IF($D154="","",SUM(V154:X154)/3*12)</f>
        <v/>
      </c>
      <c r="BC154" s="310">
        <f>IF($D154="","",X154*12)</f>
        <v/>
      </c>
    </row>
    <row r="155" ht="14.25" customHeight="1" s="2885">
      <c r="D155" s="400" t="n"/>
      <c r="F155" s="301">
        <f>IF(E155="","",SUMIFS(#REF!,#REF!,'P&amp;Ls (Detailed)_OLD'!$E155))</f>
        <v/>
      </c>
      <c r="G155" s="301">
        <f>IF(F155="","",SUMIFS(#REF!,#REF!,'P&amp;Ls (Detailed)_OLD'!$E155))</f>
        <v/>
      </c>
      <c r="H155" s="301">
        <f>IF(G155="","",SUMIFS(#REF!,#REF!,'P&amp;Ls (Detailed)_OLD'!$E155))</f>
        <v/>
      </c>
      <c r="I155" s="301">
        <f>IF(H155="","",SUMIFS(#REF!,#REF!,'P&amp;Ls (Detailed)_OLD'!$E155))</f>
        <v/>
      </c>
      <c r="J155" s="301">
        <f>IF(I155="","",SUMIFS(#REF!,#REF!,'P&amp;Ls (Detailed)_OLD'!$E155))</f>
        <v/>
      </c>
      <c r="K155" s="301">
        <f>IF(J155="","",SUMIFS(#REF!,#REF!,'P&amp;Ls (Detailed)_OLD'!$E155))</f>
        <v/>
      </c>
      <c r="L155" s="301">
        <f>IF(K155="","",SUMIFS(#REF!,#REF!,'P&amp;Ls (Detailed)_OLD'!$E155))</f>
        <v/>
      </c>
      <c r="M155" s="301">
        <f>IF(L155="","",SUMIFS(#REF!,#REF!,'P&amp;Ls (Detailed)_OLD'!$E155))</f>
        <v/>
      </c>
      <c r="N155" s="301">
        <f>IF(M155="","",SUMIFS(#REF!,#REF!,'P&amp;Ls (Detailed)_OLD'!$E155))</f>
        <v/>
      </c>
      <c r="O155" s="301">
        <f>IF(N155="","",SUMIFS(#REF!,#REF!,'P&amp;Ls (Detailed)_OLD'!$E155))</f>
        <v/>
      </c>
      <c r="P155" s="301">
        <f>IF(O155="","",SUMIFS(#REF!,#REF!,'P&amp;Ls (Detailed)_OLD'!$E155))</f>
        <v/>
      </c>
      <c r="Q155" s="301">
        <f>IF(P155="","",SUMIFS(#REF!,#REF!,'P&amp;Ls (Detailed)_OLD'!$E155))</f>
        <v/>
      </c>
      <c r="R155" s="301">
        <f>IF('P&amp;Ls (Detailed)_OLD'!E155="","",SUMIFS(#REF!,#REF!,'P&amp;Ls (Detailed)_OLD'!$E155))</f>
        <v/>
      </c>
      <c r="S155" s="301">
        <f>IF('P&amp;Ls (Detailed)_OLD'!F155="","",SUMIFS(#REF!,#REF!,'P&amp;Ls (Detailed)_OLD'!$E155))</f>
        <v/>
      </c>
      <c r="T155" s="301">
        <f>IF('P&amp;Ls (Detailed)_OLD'!G155="","",SUMIFS(#REF!,#REF!,'P&amp;Ls (Detailed)_OLD'!$E155))</f>
        <v/>
      </c>
      <c r="U155" s="301">
        <f>IF('P&amp;Ls (Detailed)_OLD'!H155="","",SUMIFS(#REF!,#REF!,'P&amp;Ls (Detailed)_OLD'!$E155))</f>
        <v/>
      </c>
      <c r="V155" s="301">
        <f>IF('P&amp;Ls (Detailed)_OLD'!I155="","",SUMIFS(#REF!,#REF!,'P&amp;Ls (Detailed)_OLD'!$E155))</f>
        <v/>
      </c>
      <c r="W155" s="301">
        <f>IF('P&amp;Ls (Detailed)_OLD'!J155="","",SUMIFS(#REF!,#REF!,'P&amp;Ls (Detailed)_OLD'!$E155))</f>
        <v/>
      </c>
      <c r="X155" s="301">
        <f>IF('P&amp;Ls (Detailed)_OLD'!K155="","",SUMIFS(#REF!,#REF!,'P&amp;Ls (Detailed)_OLD'!$E155))</f>
        <v/>
      </c>
      <c r="Y155" s="301">
        <f>IF('P&amp;Ls (Detailed)_OLD'!L155="","",SUMIFS(#REF!,#REF!,'P&amp;Ls (Detailed)_OLD'!$E155))</f>
        <v/>
      </c>
      <c r="Z155" s="301">
        <f>IF('P&amp;Ls (Detailed)_OLD'!M155="","",SUMIFS(#REF!,#REF!,'P&amp;Ls (Detailed)_OLD'!$E155))</f>
        <v/>
      </c>
      <c r="AA155" s="301">
        <f>IF('P&amp;Ls (Detailed)_OLD'!N155="","",SUMIFS(#REF!,#REF!,'P&amp;Ls (Detailed)_OLD'!$E155))</f>
        <v/>
      </c>
      <c r="AB155" s="301">
        <f>IF('P&amp;Ls (Detailed)_OLD'!O155="","",SUMIFS(#REF!,#REF!,'P&amp;Ls (Detailed)_OLD'!$E155))</f>
        <v/>
      </c>
      <c r="AC155" s="301">
        <f>IF('P&amp;Ls (Detailed)_OLD'!P155="","",SUMIFS(#REF!,#REF!,'P&amp;Ls (Detailed)_OLD'!$E155))</f>
        <v/>
      </c>
      <c r="AD155" s="301">
        <f>IF('P&amp;Ls (Detailed)_OLD'!Q155="","",SUMIFS(#REF!,#REF!,'P&amp;Ls (Detailed)_OLD'!$E155))</f>
        <v/>
      </c>
      <c r="AE155" s="301">
        <f>IF('P&amp;Ls (Detailed)_OLD'!R155="","",SUMIFS(#REF!,#REF!,'P&amp;Ls (Detailed)_OLD'!$E155))</f>
        <v/>
      </c>
      <c r="AF155" s="301">
        <f>IF('P&amp;Ls (Detailed)_OLD'!S155="","",SUMIFS(#REF!,#REF!,'P&amp;Ls (Detailed)_OLD'!$E155))</f>
        <v/>
      </c>
      <c r="AG155" s="301">
        <f>IF('P&amp;Ls (Detailed)_OLD'!T155="","",SUMIFS(#REF!,#REF!,'P&amp;Ls (Detailed)_OLD'!$E155))</f>
        <v/>
      </c>
      <c r="AH155" s="301">
        <f>IF('P&amp;Ls (Detailed)_OLD'!U155="","",SUMIFS(#REF!,#REF!,'P&amp;Ls (Detailed)_OLD'!$E155))</f>
        <v/>
      </c>
      <c r="AI155" s="301">
        <f>IF('P&amp;Ls (Detailed)_OLD'!V155="","",SUMIFS(#REF!,#REF!,'P&amp;Ls (Detailed)_OLD'!$E155))</f>
        <v/>
      </c>
      <c r="AJ155" s="301">
        <f>IF('P&amp;Ls (Detailed)_OLD'!W155="","",SUMIFS(#REF!,#REF!,'P&amp;Ls (Detailed)_OLD'!$E155))</f>
        <v/>
      </c>
      <c r="AK155" s="301">
        <f>IF('P&amp;Ls (Detailed)_OLD'!X155="","",SUMIFS(#REF!,#REF!,'P&amp;Ls (Detailed)_OLD'!$E155))</f>
        <v/>
      </c>
      <c r="AL155" s="301">
        <f>IF('P&amp;Ls (Detailed)_OLD'!Y155="","",SUMIFS(#REF!,#REF!,'P&amp;Ls (Detailed)_OLD'!$E155))</f>
        <v/>
      </c>
      <c r="AM155" s="301">
        <f>IF('P&amp;Ls (Detailed)_OLD'!Z155="","",SUMIFS(#REF!,#REF!,'P&amp;Ls (Detailed)_OLD'!$E155))</f>
        <v/>
      </c>
      <c r="AN155" s="301">
        <f>IF('P&amp;Ls (Detailed)_OLD'!AA155="","",SUMIFS(#REF!,#REF!,'P&amp;Ls (Detailed)_OLD'!$E155))</f>
        <v/>
      </c>
      <c r="AO155" s="301">
        <f>IF('P&amp;Ls (Detailed)_OLD'!AB155="","",SUMIFS(#REF!,#REF!,'P&amp;Ls (Detailed)_OLD'!$E155))</f>
        <v/>
      </c>
      <c r="AP155" s="301">
        <f>IF('P&amp;Ls (Detailed)_OLD'!AC155="","",SUMIFS(#REF!,#REF!,'P&amp;Ls (Detailed)_OLD'!$E155))</f>
        <v/>
      </c>
      <c r="AQ155" s="301">
        <f>IF('P&amp;Ls (Detailed)_OLD'!AD155="","",SUMIFS(#REF!,#REF!,'P&amp;Ls (Detailed)_OLD'!$E155))</f>
        <v/>
      </c>
      <c r="AR155" s="301">
        <f>IF('P&amp;Ls (Detailed)_OLD'!AE155="","",SUMIFS(#REF!,#REF!,'P&amp;Ls (Detailed)_OLD'!$E155))</f>
        <v/>
      </c>
      <c r="AS155" s="301">
        <f>IF('P&amp;Ls (Detailed)_OLD'!AF155="","",SUMIFS(#REF!,#REF!,'P&amp;Ls (Detailed)_OLD'!$E155))</f>
        <v/>
      </c>
      <c r="AT155" s="301">
        <f>IF('P&amp;Ls (Detailed)_OLD'!AG155="","",SUMIFS(#REF!,#REF!,'P&amp;Ls (Detailed)_OLD'!$E155))</f>
        <v/>
      </c>
      <c r="AU155" s="301">
        <f>IF('P&amp;Ls (Detailed)_OLD'!AH155="","",SUMIFS(#REF!,#REF!,'P&amp;Ls (Detailed)_OLD'!$E155))</f>
        <v/>
      </c>
      <c r="AV155" s="304">
        <f>IF(C155="","",SUM(E155:P155))</f>
        <v/>
      </c>
      <c r="AW155" s="304">
        <f>IF(D155="","",SUM(F155:Q155))</f>
        <v/>
      </c>
      <c r="AX155" s="304">
        <f>IF(E155="","",SUM(R155:R155))</f>
        <v/>
      </c>
      <c r="AY155" s="433">
        <f>IF($D155="","",SUM(M155:X155))</f>
        <v/>
      </c>
      <c r="AZ155" s="310">
        <f>IF($D155="","",SUM(P155:X155)/9*12)</f>
        <v/>
      </c>
      <c r="BA155" s="310">
        <f>IF($D155="","",SUM(S155:X155)/6*12)</f>
        <v/>
      </c>
      <c r="BB155" s="310">
        <f>IF($D155="","",SUM(V155:X155)/3*12)</f>
        <v/>
      </c>
      <c r="BC155" s="310">
        <f>IF($D155="","",X155*12)</f>
        <v/>
      </c>
    </row>
    <row r="156" ht="14.25" customHeight="1" s="2885">
      <c r="D156" s="400" t="inlineStr">
        <is>
          <t>Admin/Prof/Marketing</t>
        </is>
      </c>
      <c r="E156" s="44" t="inlineStr">
        <is>
          <t xml:space="preserve">        Credit Card Charges</t>
        </is>
      </c>
      <c r="F156" s="3550">
        <f>IF(E156="","",SUMIFS(#REF!,#REF!,'P&amp;Ls (Detailed)_OLD'!$E156))</f>
        <v/>
      </c>
      <c r="G156" s="3550">
        <f>IF(F156="","",SUMIFS(#REF!,#REF!,'P&amp;Ls (Detailed)_OLD'!$E156))</f>
        <v/>
      </c>
      <c r="H156" s="3550">
        <f>IF(G156="","",SUMIFS(#REF!,#REF!,'P&amp;Ls (Detailed)_OLD'!$E156))</f>
        <v/>
      </c>
      <c r="I156" s="3550">
        <f>IF(H156="","",SUMIFS(#REF!,#REF!,'P&amp;Ls (Detailed)_OLD'!$E156))</f>
        <v/>
      </c>
      <c r="J156" s="3550">
        <f>IF(I156="","",SUMIFS(#REF!,#REF!,'P&amp;Ls (Detailed)_OLD'!$E156))</f>
        <v/>
      </c>
      <c r="K156" s="3550">
        <f>IF(J156="","",SUMIFS(#REF!,#REF!,'P&amp;Ls (Detailed)_OLD'!$E156))</f>
        <v/>
      </c>
      <c r="L156" s="3550">
        <f>IF(K156="","",SUMIFS(#REF!,#REF!,'P&amp;Ls (Detailed)_OLD'!$E156))</f>
        <v/>
      </c>
      <c r="M156" s="3550">
        <f>IF(L156="","",SUMIFS(#REF!,#REF!,'P&amp;Ls (Detailed)_OLD'!$E156))</f>
        <v/>
      </c>
      <c r="N156" s="3550">
        <f>IF(M156="","",SUMIFS(#REF!,#REF!,'P&amp;Ls (Detailed)_OLD'!$E156))</f>
        <v/>
      </c>
      <c r="O156" s="3550">
        <f>IF(N156="","",SUMIFS(#REF!,#REF!,'P&amp;Ls (Detailed)_OLD'!$E156))</f>
        <v/>
      </c>
      <c r="P156" s="3550">
        <f>IF(O156="","",SUMIFS(#REF!,#REF!,'P&amp;Ls (Detailed)_OLD'!$E156))</f>
        <v/>
      </c>
      <c r="Q156" s="3550">
        <f>IF(P156="","",SUMIFS(#REF!,#REF!,'P&amp;Ls (Detailed)_OLD'!$E156))</f>
        <v/>
      </c>
      <c r="R156" s="3550">
        <f>IF('P&amp;Ls (Detailed)_OLD'!E156="","",SUMIFS(#REF!,#REF!,'P&amp;Ls (Detailed)_OLD'!$E156))</f>
        <v/>
      </c>
      <c r="S156" s="3550">
        <f>IF('P&amp;Ls (Detailed)_OLD'!F156="","",SUMIFS(#REF!,#REF!,'P&amp;Ls (Detailed)_OLD'!$E156))</f>
        <v/>
      </c>
      <c r="T156" s="3550">
        <f>IF('P&amp;Ls (Detailed)_OLD'!G156="","",SUMIFS(#REF!,#REF!,'P&amp;Ls (Detailed)_OLD'!$E156))</f>
        <v/>
      </c>
      <c r="U156" s="3550">
        <f>IF('P&amp;Ls (Detailed)_OLD'!H156="","",SUMIFS(#REF!,#REF!,'P&amp;Ls (Detailed)_OLD'!$E156))</f>
        <v/>
      </c>
      <c r="V156" s="3550">
        <f>IF('P&amp;Ls (Detailed)_OLD'!I156="","",SUMIFS(#REF!,#REF!,'P&amp;Ls (Detailed)_OLD'!$E156))</f>
        <v/>
      </c>
      <c r="W156" s="3550">
        <f>IF('P&amp;Ls (Detailed)_OLD'!J156="","",SUMIFS(#REF!,#REF!,'P&amp;Ls (Detailed)_OLD'!$E156))</f>
        <v/>
      </c>
      <c r="X156" s="3550">
        <f>IF('P&amp;Ls (Detailed)_OLD'!K156="","",SUMIFS(#REF!,#REF!,'P&amp;Ls (Detailed)_OLD'!$E156))</f>
        <v/>
      </c>
      <c r="Y156" s="3550">
        <f>X156*1.03</f>
        <v/>
      </c>
      <c r="Z156" s="3550">
        <f>Y156*1.03</f>
        <v/>
      </c>
      <c r="AA156" s="3550">
        <f>Z156*1.03</f>
        <v/>
      </c>
      <c r="AB156" s="3550">
        <f>AA156*1.03</f>
        <v/>
      </c>
      <c r="AC156" s="3550">
        <f>AB156*1.03</f>
        <v/>
      </c>
      <c r="AD156" s="3550">
        <f>AC156*1.03</f>
        <v/>
      </c>
      <c r="AE156" s="3550">
        <f>AD156*1.03</f>
        <v/>
      </c>
      <c r="AF156" s="3550">
        <f>AE156*1.03</f>
        <v/>
      </c>
      <c r="AG156" s="3550">
        <f>AF156*1.03</f>
        <v/>
      </c>
      <c r="AH156" s="3550">
        <f>AG156*1.03</f>
        <v/>
      </c>
      <c r="AI156" s="3550">
        <f>AH156*1.03</f>
        <v/>
      </c>
      <c r="AJ156" s="3550">
        <f>AI156*1.03</f>
        <v/>
      </c>
      <c r="AK156" s="3550">
        <f>AJ156*1.03</f>
        <v/>
      </c>
      <c r="AL156" s="3550">
        <f>AK156*1.03</f>
        <v/>
      </c>
      <c r="AM156" s="3550">
        <f>AL156*1.03</f>
        <v/>
      </c>
      <c r="AN156" s="3550">
        <f>AM156*1.03</f>
        <v/>
      </c>
      <c r="AO156" s="3550">
        <f>AN156*1.03</f>
        <v/>
      </c>
      <c r="AP156" s="3550">
        <f>AO156*1.03</f>
        <v/>
      </c>
      <c r="AQ156" s="3550">
        <f>AP156*1.03</f>
        <v/>
      </c>
      <c r="AR156" s="3550">
        <f>AQ156*1.03</f>
        <v/>
      </c>
      <c r="AS156" s="3550">
        <f>AR156*1.03</f>
        <v/>
      </c>
      <c r="AT156" s="3550">
        <f>AS156*1.03</f>
        <v/>
      </c>
      <c r="AU156" s="3550">
        <f>AT156*1.03</f>
        <v/>
      </c>
      <c r="AV156" s="3551">
        <f>AW156*0.95</f>
        <v/>
      </c>
      <c r="AW156" s="3551">
        <f>IF(D156="","",SUM(F156:Q156))</f>
        <v/>
      </c>
      <c r="AX156" s="3551">
        <f>IF(E156="","",SUM(R156:R156))</f>
        <v/>
      </c>
      <c r="AY156" s="3552">
        <f>IF($D156="","",SUM(M156:X156))</f>
        <v/>
      </c>
      <c r="AZ156" s="3562">
        <f>IF($D156="","",SUM(P156:X156)/9*12)</f>
        <v/>
      </c>
      <c r="BA156" s="3562">
        <f>IF($D156="","",SUM(S156:X156)/6*12)</f>
        <v/>
      </c>
      <c r="BB156" s="3562">
        <f>IF($D156="","",SUM(V156:X156)/3*12)</f>
        <v/>
      </c>
      <c r="BC156" s="3562">
        <f>IF($D156="","",X156*12)</f>
        <v/>
      </c>
    </row>
    <row r="157" ht="14.25" customHeight="1" s="2885">
      <c r="D157" s="400" t="inlineStr">
        <is>
          <t>Admin/Prof/Marketing</t>
        </is>
      </c>
      <c r="E157" s="44" t="inlineStr">
        <is>
          <t xml:space="preserve">        Dues &amp; Subscriptions</t>
        </is>
      </c>
      <c r="F157" s="3550">
        <f>IF(E157="","",SUMIFS(#REF!,#REF!,'P&amp;Ls (Detailed)_OLD'!$E157))</f>
        <v/>
      </c>
      <c r="G157" s="3550">
        <f>IF(F157="","",SUMIFS(#REF!,#REF!,'P&amp;Ls (Detailed)_OLD'!$E157))</f>
        <v/>
      </c>
      <c r="H157" s="3550">
        <f>IF(G157="","",SUMIFS(#REF!,#REF!,'P&amp;Ls (Detailed)_OLD'!$E157))</f>
        <v/>
      </c>
      <c r="I157" s="3550">
        <f>IF(H157="","",SUMIFS(#REF!,#REF!,'P&amp;Ls (Detailed)_OLD'!$E157))</f>
        <v/>
      </c>
      <c r="J157" s="3550">
        <f>IF(I157="","",SUMIFS(#REF!,#REF!,'P&amp;Ls (Detailed)_OLD'!$E157))</f>
        <v/>
      </c>
      <c r="K157" s="3550">
        <f>IF(J157="","",SUMIFS(#REF!,#REF!,'P&amp;Ls (Detailed)_OLD'!$E157))</f>
        <v/>
      </c>
      <c r="L157" s="3550">
        <f>IF(K157="","",SUMIFS(#REF!,#REF!,'P&amp;Ls (Detailed)_OLD'!$E157))</f>
        <v/>
      </c>
      <c r="M157" s="3550">
        <f>IF(L157="","",SUMIFS(#REF!,#REF!,'P&amp;Ls (Detailed)_OLD'!$E157))</f>
        <v/>
      </c>
      <c r="N157" s="3550">
        <f>IF(M157="","",SUMIFS(#REF!,#REF!,'P&amp;Ls (Detailed)_OLD'!$E157))</f>
        <v/>
      </c>
      <c r="O157" s="3550">
        <f>IF(N157="","",SUMIFS(#REF!,#REF!,'P&amp;Ls (Detailed)_OLD'!$E157))</f>
        <v/>
      </c>
      <c r="P157" s="3550">
        <f>IF(O157="","",SUMIFS(#REF!,#REF!,'P&amp;Ls (Detailed)_OLD'!$E157))</f>
        <v/>
      </c>
      <c r="Q157" s="3550">
        <f>IF(P157="","",SUMIFS(#REF!,#REF!,'P&amp;Ls (Detailed)_OLD'!$E157))</f>
        <v/>
      </c>
      <c r="R157" s="3550">
        <f>IF('P&amp;Ls (Detailed)_OLD'!E157="","",SUMIFS(#REF!,#REF!,'P&amp;Ls (Detailed)_OLD'!$E157))</f>
        <v/>
      </c>
      <c r="S157" s="3550">
        <f>IF('P&amp;Ls (Detailed)_OLD'!F157="","",SUMIFS(#REF!,#REF!,'P&amp;Ls (Detailed)_OLD'!$E157))</f>
        <v/>
      </c>
      <c r="T157" s="3550">
        <f>IF('P&amp;Ls (Detailed)_OLD'!G157="","",SUMIFS(#REF!,#REF!,'P&amp;Ls (Detailed)_OLD'!$E157))</f>
        <v/>
      </c>
      <c r="U157" s="3550">
        <f>IF('P&amp;Ls (Detailed)_OLD'!H157="","",SUMIFS(#REF!,#REF!,'P&amp;Ls (Detailed)_OLD'!$E157))</f>
        <v/>
      </c>
      <c r="V157" s="3550">
        <f>IF('P&amp;Ls (Detailed)_OLD'!I157="","",SUMIFS(#REF!,#REF!,'P&amp;Ls (Detailed)_OLD'!$E157))</f>
        <v/>
      </c>
      <c r="W157" s="3550">
        <f>IF('P&amp;Ls (Detailed)_OLD'!J157="","",SUMIFS(#REF!,#REF!,'P&amp;Ls (Detailed)_OLD'!$E157))</f>
        <v/>
      </c>
      <c r="X157" s="3550">
        <f>IF('P&amp;Ls (Detailed)_OLD'!K157="","",SUMIFS(#REF!,#REF!,'P&amp;Ls (Detailed)_OLD'!$E157))</f>
        <v/>
      </c>
      <c r="Y157" s="3550">
        <f>X157*1.03</f>
        <v/>
      </c>
      <c r="Z157" s="3550">
        <f>Y157*1.03</f>
        <v/>
      </c>
      <c r="AA157" s="3550">
        <f>Z157*1.03</f>
        <v/>
      </c>
      <c r="AB157" s="3550">
        <f>AA157*1.03</f>
        <v/>
      </c>
      <c r="AC157" s="3550">
        <f>AB157*1.03</f>
        <v/>
      </c>
      <c r="AD157" s="3550">
        <f>AC157*1.03</f>
        <v/>
      </c>
      <c r="AE157" s="3550">
        <f>AD157*1.03</f>
        <v/>
      </c>
      <c r="AF157" s="3550">
        <f>AE157*1.03</f>
        <v/>
      </c>
      <c r="AG157" s="3550">
        <f>AF157*1.03</f>
        <v/>
      </c>
      <c r="AH157" s="3550">
        <f>AG157*1.03</f>
        <v/>
      </c>
      <c r="AI157" s="3550">
        <f>AH157*1.03</f>
        <v/>
      </c>
      <c r="AJ157" s="3550">
        <f>AI157*1.03</f>
        <v/>
      </c>
      <c r="AK157" s="3550">
        <f>AJ157*1.03</f>
        <v/>
      </c>
      <c r="AL157" s="3550">
        <f>AK157*1.03</f>
        <v/>
      </c>
      <c r="AM157" s="3550">
        <f>AL157*1.03</f>
        <v/>
      </c>
      <c r="AN157" s="3550">
        <f>AM157*1.03</f>
        <v/>
      </c>
      <c r="AO157" s="3550">
        <f>AN157*1.03</f>
        <v/>
      </c>
      <c r="AP157" s="3550">
        <f>AO157*1.03</f>
        <v/>
      </c>
      <c r="AQ157" s="3550">
        <f>AP157*1.03</f>
        <v/>
      </c>
      <c r="AR157" s="3550">
        <f>AQ157*1.03</f>
        <v/>
      </c>
      <c r="AS157" s="3550">
        <f>AR157*1.03</f>
        <v/>
      </c>
      <c r="AT157" s="3550">
        <f>AS157*1.03</f>
        <v/>
      </c>
      <c r="AU157" s="3550">
        <f>AT157*1.03</f>
        <v/>
      </c>
      <c r="AV157" s="304">
        <f>AW157*0.95</f>
        <v/>
      </c>
      <c r="AW157" s="304">
        <f>IF(D156="","",SUM(F157:Q157))</f>
        <v/>
      </c>
      <c r="AX157" s="304">
        <f>IF(E156="","",SUM(R157:R157))</f>
        <v/>
      </c>
      <c r="AY157" s="433">
        <f>IF($D156="","",SUM(M157:X157))</f>
        <v/>
      </c>
      <c r="AZ157" s="310">
        <f>IF($D156="","",SUM(P157:X157)/9*12)</f>
        <v/>
      </c>
      <c r="BA157" s="310">
        <f>IF($D156="","",SUM(S157:X157)/6*12)</f>
        <v/>
      </c>
      <c r="BB157" s="310">
        <f>IF($D156="","",SUM(V157:X157)/3*12)</f>
        <v/>
      </c>
      <c r="BC157" s="310">
        <f>IF($D156="","",X157*12)</f>
        <v/>
      </c>
    </row>
    <row r="158" ht="14.25" customHeight="1" s="2885">
      <c r="D158" s="400" t="inlineStr">
        <is>
          <t>Admin/Prof/Marketing</t>
        </is>
      </c>
      <c r="E158" s="44" t="inlineStr">
        <is>
          <t xml:space="preserve">        Legal Fees</t>
        </is>
      </c>
      <c r="F158" s="301">
        <f>IF(E158="","",SUMIFS(#REF!,#REF!,'P&amp;Ls (Detailed)_OLD'!$E158))</f>
        <v/>
      </c>
      <c r="G158" s="301">
        <f>IF(F158="","",SUMIFS(#REF!,#REF!,'P&amp;Ls (Detailed)_OLD'!$E158))</f>
        <v/>
      </c>
      <c r="H158" s="301">
        <f>IF(G158="","",SUMIFS(#REF!,#REF!,'P&amp;Ls (Detailed)_OLD'!$E158))</f>
        <v/>
      </c>
      <c r="I158" s="301">
        <f>IF(H158="","",SUMIFS(#REF!,#REF!,'P&amp;Ls (Detailed)_OLD'!$E158))</f>
        <v/>
      </c>
      <c r="J158" s="301">
        <f>IF(I158="","",SUMIFS(#REF!,#REF!,'P&amp;Ls (Detailed)_OLD'!$E158))</f>
        <v/>
      </c>
      <c r="K158" s="301">
        <f>IF(J158="","",SUMIFS(#REF!,#REF!,'P&amp;Ls (Detailed)_OLD'!$E158))</f>
        <v/>
      </c>
      <c r="L158" s="301">
        <f>IF(K158="","",SUMIFS(#REF!,#REF!,'P&amp;Ls (Detailed)_OLD'!$E158))</f>
        <v/>
      </c>
      <c r="M158" s="301">
        <f>IF(L158="","",SUMIFS(#REF!,#REF!,'P&amp;Ls (Detailed)_OLD'!$E158))</f>
        <v/>
      </c>
      <c r="N158" s="301">
        <f>IF(M158="","",SUMIFS(#REF!,#REF!,'P&amp;Ls (Detailed)_OLD'!$E158))</f>
        <v/>
      </c>
      <c r="O158" s="301">
        <f>IF(N158="","",SUMIFS(#REF!,#REF!,'P&amp;Ls (Detailed)_OLD'!$E158))</f>
        <v/>
      </c>
      <c r="P158" s="301">
        <f>IF(O158="","",SUMIFS(#REF!,#REF!,'P&amp;Ls (Detailed)_OLD'!$E158))</f>
        <v/>
      </c>
      <c r="Q158" s="301">
        <f>IF(P158="","",SUMIFS(#REF!,#REF!,'P&amp;Ls (Detailed)_OLD'!$E158))</f>
        <v/>
      </c>
      <c r="R158" s="301">
        <f>IF('P&amp;Ls (Detailed)_OLD'!E158="","",SUMIFS(#REF!,#REF!,'P&amp;Ls (Detailed)_OLD'!$E158))</f>
        <v/>
      </c>
      <c r="S158" s="301">
        <f>IF('P&amp;Ls (Detailed)_OLD'!F158="","",SUMIFS(#REF!,#REF!,'P&amp;Ls (Detailed)_OLD'!$E158))</f>
        <v/>
      </c>
      <c r="T158" s="301">
        <f>IF('P&amp;Ls (Detailed)_OLD'!G158="","",SUMIFS(#REF!,#REF!,'P&amp;Ls (Detailed)_OLD'!$E158))</f>
        <v/>
      </c>
      <c r="U158" s="301">
        <f>IF('P&amp;Ls (Detailed)_OLD'!H158="","",SUMIFS(#REF!,#REF!,'P&amp;Ls (Detailed)_OLD'!$E158))</f>
        <v/>
      </c>
      <c r="V158" s="301">
        <f>IF('P&amp;Ls (Detailed)_OLD'!I158="","",SUMIFS(#REF!,#REF!,'P&amp;Ls (Detailed)_OLD'!$E158))</f>
        <v/>
      </c>
      <c r="W158" s="301">
        <f>IF('P&amp;Ls (Detailed)_OLD'!J158="","",SUMIFS(#REF!,#REF!,'P&amp;Ls (Detailed)_OLD'!$E158))</f>
        <v/>
      </c>
      <c r="X158" s="301">
        <f>IF('P&amp;Ls (Detailed)_OLD'!K158="","",SUMIFS(#REF!,#REF!,'P&amp;Ls (Detailed)_OLD'!$E158))</f>
        <v/>
      </c>
      <c r="Y158" s="301">
        <f>X158*1.03</f>
        <v/>
      </c>
      <c r="Z158" s="301">
        <f>Y158*1.03</f>
        <v/>
      </c>
      <c r="AA158" s="301">
        <f>Z158*1.03</f>
        <v/>
      </c>
      <c r="AB158" s="301">
        <f>AA158*1.03</f>
        <v/>
      </c>
      <c r="AC158" s="301">
        <f>AB158*1.03</f>
        <v/>
      </c>
      <c r="AD158" s="301">
        <f>AC158*1.03</f>
        <v/>
      </c>
      <c r="AE158" s="301">
        <f>AD158*1.03</f>
        <v/>
      </c>
      <c r="AF158" s="301">
        <f>AE158*1.03</f>
        <v/>
      </c>
      <c r="AG158" s="301">
        <f>AF158*1.03</f>
        <v/>
      </c>
      <c r="AH158" s="301">
        <f>AG158*1.03</f>
        <v/>
      </c>
      <c r="AI158" s="301">
        <f>AH158*1.03</f>
        <v/>
      </c>
      <c r="AJ158" s="301">
        <f>AI158*1.03</f>
        <v/>
      </c>
      <c r="AK158" s="301">
        <f>AJ158*1.03</f>
        <v/>
      </c>
      <c r="AL158" s="301">
        <f>AK158*1.03</f>
        <v/>
      </c>
      <c r="AM158" s="301">
        <f>AL158*1.03</f>
        <v/>
      </c>
      <c r="AN158" s="301">
        <f>AM158*1.03</f>
        <v/>
      </c>
      <c r="AO158" s="301">
        <f>AN158*1.03</f>
        <v/>
      </c>
      <c r="AP158" s="301">
        <f>AO158*1.03</f>
        <v/>
      </c>
      <c r="AQ158" s="301">
        <f>AP158*1.03</f>
        <v/>
      </c>
      <c r="AR158" s="301">
        <f>AQ158*1.03</f>
        <v/>
      </c>
      <c r="AS158" s="301">
        <f>AR158*1.03</f>
        <v/>
      </c>
      <c r="AT158" s="301">
        <f>AS158*1.03</f>
        <v/>
      </c>
      <c r="AU158" s="301">
        <f>AT158*1.03</f>
        <v/>
      </c>
      <c r="AV158" s="304">
        <f>AW158*0.95</f>
        <v/>
      </c>
      <c r="AW158" s="304">
        <f>IF(D157="","",SUM(F158:Q158))</f>
        <v/>
      </c>
      <c r="AX158" s="304">
        <f>IF(E157="","",SUM(R158:R158))</f>
        <v/>
      </c>
      <c r="AY158" s="433">
        <f>IF($D157="","",SUM(M158:X158))</f>
        <v/>
      </c>
      <c r="AZ158" s="310">
        <f>IF($D157="","",SUM(P158:X158)/9*12)</f>
        <v/>
      </c>
      <c r="BA158" s="310">
        <f>IF($D157="","",SUM(S158:X158)/6*12)</f>
        <v/>
      </c>
      <c r="BB158" s="310">
        <f>IF($D157="","",SUM(V158:X158)/3*12)</f>
        <v/>
      </c>
      <c r="BC158" s="310">
        <f>IF($D157="","",X158*12)</f>
        <v/>
      </c>
    </row>
    <row r="159" ht="14.25" customHeight="1" s="2885">
      <c r="D159" s="400" t="inlineStr">
        <is>
          <t>Admin/Prof/Marketing</t>
        </is>
      </c>
      <c r="E159" s="44" t="inlineStr">
        <is>
          <t xml:space="preserve">        Licenses/Permits</t>
        </is>
      </c>
      <c r="F159" s="301">
        <f>IF(E159="","",SUMIFS(#REF!,#REF!,'P&amp;Ls (Detailed)_OLD'!$E159))</f>
        <v/>
      </c>
      <c r="G159" s="301">
        <f>IF(F159="","",SUMIFS(#REF!,#REF!,'P&amp;Ls (Detailed)_OLD'!$E159))</f>
        <v/>
      </c>
      <c r="H159" s="301">
        <f>IF(G159="","",SUMIFS(#REF!,#REF!,'P&amp;Ls (Detailed)_OLD'!$E159))</f>
        <v/>
      </c>
      <c r="I159" s="301">
        <f>IF(H159="","",SUMIFS(#REF!,#REF!,'P&amp;Ls (Detailed)_OLD'!$E159))</f>
        <v/>
      </c>
      <c r="J159" s="301">
        <f>IF(I159="","",SUMIFS(#REF!,#REF!,'P&amp;Ls (Detailed)_OLD'!$E159))</f>
        <v/>
      </c>
      <c r="K159" s="301">
        <f>IF(J159="","",SUMIFS(#REF!,#REF!,'P&amp;Ls (Detailed)_OLD'!$E159))</f>
        <v/>
      </c>
      <c r="L159" s="301">
        <f>IF(K159="","",SUMIFS(#REF!,#REF!,'P&amp;Ls (Detailed)_OLD'!$E159))</f>
        <v/>
      </c>
      <c r="M159" s="301">
        <f>IF(L159="","",SUMIFS(#REF!,#REF!,'P&amp;Ls (Detailed)_OLD'!$E159))</f>
        <v/>
      </c>
      <c r="N159" s="301">
        <f>IF(M159="","",SUMIFS(#REF!,#REF!,'P&amp;Ls (Detailed)_OLD'!$E159))</f>
        <v/>
      </c>
      <c r="O159" s="301">
        <f>IF(N159="","",SUMIFS(#REF!,#REF!,'P&amp;Ls (Detailed)_OLD'!$E159))</f>
        <v/>
      </c>
      <c r="P159" s="301">
        <f>IF(O159="","",SUMIFS(#REF!,#REF!,'P&amp;Ls (Detailed)_OLD'!$E159))</f>
        <v/>
      </c>
      <c r="Q159" s="301">
        <f>IF(P159="","",SUMIFS(#REF!,#REF!,'P&amp;Ls (Detailed)_OLD'!$E159))</f>
        <v/>
      </c>
      <c r="R159" s="301">
        <f>IF('P&amp;Ls (Detailed)_OLD'!E159="","",SUMIFS(#REF!,#REF!,'P&amp;Ls (Detailed)_OLD'!$E159))</f>
        <v/>
      </c>
      <c r="S159" s="301">
        <f>IF('P&amp;Ls (Detailed)_OLD'!F159="","",SUMIFS(#REF!,#REF!,'P&amp;Ls (Detailed)_OLD'!$E159))</f>
        <v/>
      </c>
      <c r="T159" s="301">
        <f>IF('P&amp;Ls (Detailed)_OLD'!G159="","",SUMIFS(#REF!,#REF!,'P&amp;Ls (Detailed)_OLD'!$E159))</f>
        <v/>
      </c>
      <c r="U159" s="301">
        <f>IF('P&amp;Ls (Detailed)_OLD'!H159="","",SUMIFS(#REF!,#REF!,'P&amp;Ls (Detailed)_OLD'!$E159))</f>
        <v/>
      </c>
      <c r="V159" s="301">
        <f>IF('P&amp;Ls (Detailed)_OLD'!I159="","",SUMIFS(#REF!,#REF!,'P&amp;Ls (Detailed)_OLD'!$E159))</f>
        <v/>
      </c>
      <c r="W159" s="301">
        <f>IF('P&amp;Ls (Detailed)_OLD'!J159="","",SUMIFS(#REF!,#REF!,'P&amp;Ls (Detailed)_OLD'!$E159))</f>
        <v/>
      </c>
      <c r="X159" s="301">
        <f>IF('P&amp;Ls (Detailed)_OLD'!K159="","",SUMIFS(#REF!,#REF!,'P&amp;Ls (Detailed)_OLD'!$E159))</f>
        <v/>
      </c>
      <c r="Y159" s="301">
        <f>X159*1.03</f>
        <v/>
      </c>
      <c r="Z159" s="301">
        <f>Y159*1.03</f>
        <v/>
      </c>
      <c r="AA159" s="301">
        <f>Z159*1.03</f>
        <v/>
      </c>
      <c r="AB159" s="301">
        <f>AA159*1.03</f>
        <v/>
      </c>
      <c r="AC159" s="301">
        <f>AB159*1.03</f>
        <v/>
      </c>
      <c r="AD159" s="301">
        <f>AC159*1.03</f>
        <v/>
      </c>
      <c r="AE159" s="301">
        <f>AD159*1.03</f>
        <v/>
      </c>
      <c r="AF159" s="301">
        <f>AE159*1.03</f>
        <v/>
      </c>
      <c r="AG159" s="301">
        <f>AF159*1.03</f>
        <v/>
      </c>
      <c r="AH159" s="301">
        <f>AG159*1.03</f>
        <v/>
      </c>
      <c r="AI159" s="301">
        <f>AH159*1.03</f>
        <v/>
      </c>
      <c r="AJ159" s="301">
        <f>AI159*1.03</f>
        <v/>
      </c>
      <c r="AK159" s="301">
        <f>AJ159*1.03</f>
        <v/>
      </c>
      <c r="AL159" s="301">
        <f>AK159*1.03</f>
        <v/>
      </c>
      <c r="AM159" s="301">
        <f>AL159*1.03</f>
        <v/>
      </c>
      <c r="AN159" s="301">
        <f>AM159*1.03</f>
        <v/>
      </c>
      <c r="AO159" s="301">
        <f>AN159*1.03</f>
        <v/>
      </c>
      <c r="AP159" s="301">
        <f>AO159*1.03</f>
        <v/>
      </c>
      <c r="AQ159" s="301">
        <f>AP159*1.03</f>
        <v/>
      </c>
      <c r="AR159" s="301">
        <f>AQ159*1.03</f>
        <v/>
      </c>
      <c r="AS159" s="301">
        <f>AR159*1.03</f>
        <v/>
      </c>
      <c r="AT159" s="301">
        <f>AS159*1.03</f>
        <v/>
      </c>
      <c r="AU159" s="301">
        <f>AT159*1.03</f>
        <v/>
      </c>
      <c r="AV159" s="304">
        <f>AW159*0.95</f>
        <v/>
      </c>
      <c r="AW159" s="304">
        <f>IF(D158="","",SUM(F159:Q159))</f>
        <v/>
      </c>
      <c r="AX159" s="304">
        <f>IF(E158="","",SUM(R159:R159))</f>
        <v/>
      </c>
      <c r="AY159" s="433">
        <f>IF($D158="","",SUM(M159:X159))</f>
        <v/>
      </c>
      <c r="AZ159" s="310">
        <f>IF($D158="","",SUM(P159:X159)/9*12)</f>
        <v/>
      </c>
      <c r="BA159" s="310">
        <f>IF($D158="","",SUM(S159:X159)/6*12)</f>
        <v/>
      </c>
      <c r="BB159" s="310">
        <f>IF($D158="","",SUM(V159:X159)/3*12)</f>
        <v/>
      </c>
      <c r="BC159" s="310">
        <f>IF($D158="","",X159*12)</f>
        <v/>
      </c>
    </row>
    <row r="160" ht="14.25" customHeight="1" s="2885">
      <c r="D160" s="400" t="inlineStr">
        <is>
          <t>Admin/Prof/Marketing</t>
        </is>
      </c>
      <c r="E160" s="44" t="inlineStr">
        <is>
          <t xml:space="preserve">        Meals</t>
        </is>
      </c>
      <c r="F160" s="301">
        <f>IF(E160="","",SUMIFS(#REF!,#REF!,'P&amp;Ls (Detailed)_OLD'!$E160))</f>
        <v/>
      </c>
      <c r="G160" s="301">
        <f>IF(F160="","",SUMIFS(#REF!,#REF!,'P&amp;Ls (Detailed)_OLD'!$E160))</f>
        <v/>
      </c>
      <c r="H160" s="301">
        <f>IF(G160="","",SUMIFS(#REF!,#REF!,'P&amp;Ls (Detailed)_OLD'!$E160))</f>
        <v/>
      </c>
      <c r="I160" s="301">
        <f>IF(H160="","",SUMIFS(#REF!,#REF!,'P&amp;Ls (Detailed)_OLD'!$E160))</f>
        <v/>
      </c>
      <c r="J160" s="301">
        <f>IF(I160="","",SUMIFS(#REF!,#REF!,'P&amp;Ls (Detailed)_OLD'!$E160))</f>
        <v/>
      </c>
      <c r="K160" s="301">
        <f>IF(J160="","",SUMIFS(#REF!,#REF!,'P&amp;Ls (Detailed)_OLD'!$E160))</f>
        <v/>
      </c>
      <c r="L160" s="301">
        <f>IF(K160="","",SUMIFS(#REF!,#REF!,'P&amp;Ls (Detailed)_OLD'!$E160))</f>
        <v/>
      </c>
      <c r="M160" s="301">
        <f>IF(L160="","",SUMIFS(#REF!,#REF!,'P&amp;Ls (Detailed)_OLD'!$E160))</f>
        <v/>
      </c>
      <c r="N160" s="301">
        <f>IF(M160="","",SUMIFS(#REF!,#REF!,'P&amp;Ls (Detailed)_OLD'!$E160))</f>
        <v/>
      </c>
      <c r="O160" s="301">
        <f>IF(N160="","",SUMIFS(#REF!,#REF!,'P&amp;Ls (Detailed)_OLD'!$E160))</f>
        <v/>
      </c>
      <c r="P160" s="301">
        <f>IF(O160="","",SUMIFS(#REF!,#REF!,'P&amp;Ls (Detailed)_OLD'!$E160))</f>
        <v/>
      </c>
      <c r="Q160" s="301">
        <f>IF(P160="","",SUMIFS(#REF!,#REF!,'P&amp;Ls (Detailed)_OLD'!$E160))</f>
        <v/>
      </c>
      <c r="R160" s="301">
        <f>IF('P&amp;Ls (Detailed)_OLD'!E160="","",SUMIFS(#REF!,#REF!,'P&amp;Ls (Detailed)_OLD'!$E160))</f>
        <v/>
      </c>
      <c r="S160" s="301">
        <f>IF('P&amp;Ls (Detailed)_OLD'!F160="","",SUMIFS(#REF!,#REF!,'P&amp;Ls (Detailed)_OLD'!$E160))</f>
        <v/>
      </c>
      <c r="T160" s="301">
        <f>IF('P&amp;Ls (Detailed)_OLD'!G160="","",SUMIFS(#REF!,#REF!,'P&amp;Ls (Detailed)_OLD'!$E160))</f>
        <v/>
      </c>
      <c r="U160" s="301">
        <f>IF('P&amp;Ls (Detailed)_OLD'!H160="","",SUMIFS(#REF!,#REF!,'P&amp;Ls (Detailed)_OLD'!$E160))</f>
        <v/>
      </c>
      <c r="V160" s="301">
        <f>IF('P&amp;Ls (Detailed)_OLD'!I160="","",SUMIFS(#REF!,#REF!,'P&amp;Ls (Detailed)_OLD'!$E160))</f>
        <v/>
      </c>
      <c r="W160" s="301">
        <f>IF('P&amp;Ls (Detailed)_OLD'!J160="","",SUMIFS(#REF!,#REF!,'P&amp;Ls (Detailed)_OLD'!$E160))</f>
        <v/>
      </c>
      <c r="X160" s="301">
        <f>IF('P&amp;Ls (Detailed)_OLD'!K160="","",SUMIFS(#REF!,#REF!,'P&amp;Ls (Detailed)_OLD'!$E160))</f>
        <v/>
      </c>
      <c r="Y160" s="301">
        <f>X160*1.03</f>
        <v/>
      </c>
      <c r="Z160" s="301">
        <f>Y160*1.03</f>
        <v/>
      </c>
      <c r="AA160" s="301">
        <f>Z160*1.03</f>
        <v/>
      </c>
      <c r="AB160" s="301">
        <f>AA160*1.03</f>
        <v/>
      </c>
      <c r="AC160" s="301">
        <f>AB160*1.03</f>
        <v/>
      </c>
      <c r="AD160" s="301">
        <f>AC160*1.03</f>
        <v/>
      </c>
      <c r="AE160" s="301">
        <f>AD160*1.03</f>
        <v/>
      </c>
      <c r="AF160" s="301">
        <f>AE160*1.03</f>
        <v/>
      </c>
      <c r="AG160" s="301">
        <f>AF160*1.03</f>
        <v/>
      </c>
      <c r="AH160" s="301">
        <f>AG160*1.03</f>
        <v/>
      </c>
      <c r="AI160" s="301">
        <f>AH160*1.03</f>
        <v/>
      </c>
      <c r="AJ160" s="301">
        <f>AI160*1.03</f>
        <v/>
      </c>
      <c r="AK160" s="301">
        <f>AJ160*1.03</f>
        <v/>
      </c>
      <c r="AL160" s="301">
        <f>AK160*1.03</f>
        <v/>
      </c>
      <c r="AM160" s="301">
        <f>AL160*1.03</f>
        <v/>
      </c>
      <c r="AN160" s="301">
        <f>AM160*1.03</f>
        <v/>
      </c>
      <c r="AO160" s="301">
        <f>AN160*1.03</f>
        <v/>
      </c>
      <c r="AP160" s="301">
        <f>AO160*1.03</f>
        <v/>
      </c>
      <c r="AQ160" s="301">
        <f>AP160*1.03</f>
        <v/>
      </c>
      <c r="AR160" s="301">
        <f>AQ160*1.03</f>
        <v/>
      </c>
      <c r="AS160" s="301">
        <f>AR160*1.03</f>
        <v/>
      </c>
      <c r="AT160" s="301">
        <f>AS160*1.03</f>
        <v/>
      </c>
      <c r="AU160" s="301">
        <f>AT160*1.03</f>
        <v/>
      </c>
      <c r="AV160" s="304">
        <f>AW160*0.95</f>
        <v/>
      </c>
      <c r="AW160" s="304">
        <f>IF(D159="","",SUM(F160:Q160))</f>
        <v/>
      </c>
      <c r="AX160" s="304">
        <f>IF(E159="","",SUM(R160:R160))</f>
        <v/>
      </c>
      <c r="AY160" s="433">
        <f>IF($D159="","",SUM(M160:X160))</f>
        <v/>
      </c>
      <c r="AZ160" s="310">
        <f>IF($D159="","",SUM(P160:X160)/9*12)</f>
        <v/>
      </c>
      <c r="BA160" s="310">
        <f>IF($D159="","",SUM(S160:X160)/6*12)</f>
        <v/>
      </c>
      <c r="BB160" s="310">
        <f>IF($D159="","",SUM(V160:X160)/3*12)</f>
        <v/>
      </c>
      <c r="BC160" s="310">
        <f>IF($D159="","",X160*12)</f>
        <v/>
      </c>
    </row>
    <row r="161" ht="14.25" customHeight="1" s="2885">
      <c r="D161" s="400" t="inlineStr">
        <is>
          <t>Admin/Prof/Marketing</t>
        </is>
      </c>
      <c r="E161" s="44" t="inlineStr">
        <is>
          <t xml:space="preserve">        Office Supplies</t>
        </is>
      </c>
      <c r="F161" s="301">
        <f>IF(E161="","",SUMIFS(#REF!,#REF!,'P&amp;Ls (Detailed)_OLD'!$E161))</f>
        <v/>
      </c>
      <c r="G161" s="301">
        <f>IF(F161="","",SUMIFS(#REF!,#REF!,'P&amp;Ls (Detailed)_OLD'!$E161))</f>
        <v/>
      </c>
      <c r="H161" s="301">
        <f>IF(G161="","",SUMIFS(#REF!,#REF!,'P&amp;Ls (Detailed)_OLD'!$E161))</f>
        <v/>
      </c>
      <c r="I161" s="301">
        <f>IF(H161="","",SUMIFS(#REF!,#REF!,'P&amp;Ls (Detailed)_OLD'!$E161))</f>
        <v/>
      </c>
      <c r="J161" s="301">
        <f>IF(I161="","",SUMIFS(#REF!,#REF!,'P&amp;Ls (Detailed)_OLD'!$E161))</f>
        <v/>
      </c>
      <c r="K161" s="301">
        <f>IF(J161="","",SUMIFS(#REF!,#REF!,'P&amp;Ls (Detailed)_OLD'!$E161))</f>
        <v/>
      </c>
      <c r="L161" s="301">
        <f>IF(K161="","",SUMIFS(#REF!,#REF!,'P&amp;Ls (Detailed)_OLD'!$E161))</f>
        <v/>
      </c>
      <c r="M161" s="301">
        <f>IF(L161="","",SUMIFS(#REF!,#REF!,'P&amp;Ls (Detailed)_OLD'!$E161))</f>
        <v/>
      </c>
      <c r="N161" s="301">
        <f>IF(M161="","",SUMIFS(#REF!,#REF!,'P&amp;Ls (Detailed)_OLD'!$E161))</f>
        <v/>
      </c>
      <c r="O161" s="301">
        <f>IF(N161="","",SUMIFS(#REF!,#REF!,'P&amp;Ls (Detailed)_OLD'!$E161))</f>
        <v/>
      </c>
      <c r="P161" s="301">
        <f>IF(O161="","",SUMIFS(#REF!,#REF!,'P&amp;Ls (Detailed)_OLD'!$E161))</f>
        <v/>
      </c>
      <c r="Q161" s="301">
        <f>IF(P161="","",SUMIFS(#REF!,#REF!,'P&amp;Ls (Detailed)_OLD'!$E161))</f>
        <v/>
      </c>
      <c r="R161" s="301">
        <f>IF('P&amp;Ls (Detailed)_OLD'!E161="","",SUMIFS(#REF!,#REF!,'P&amp;Ls (Detailed)_OLD'!$E161))</f>
        <v/>
      </c>
      <c r="S161" s="301">
        <f>IF('P&amp;Ls (Detailed)_OLD'!F161="","",SUMIFS(#REF!,#REF!,'P&amp;Ls (Detailed)_OLD'!$E161))</f>
        <v/>
      </c>
      <c r="T161" s="301">
        <f>IF('P&amp;Ls (Detailed)_OLD'!G161="","",SUMIFS(#REF!,#REF!,'P&amp;Ls (Detailed)_OLD'!$E161))</f>
        <v/>
      </c>
      <c r="U161" s="301">
        <f>IF('P&amp;Ls (Detailed)_OLD'!H161="","",SUMIFS(#REF!,#REF!,'P&amp;Ls (Detailed)_OLD'!$E161))</f>
        <v/>
      </c>
      <c r="V161" s="301">
        <f>IF('P&amp;Ls (Detailed)_OLD'!I161="","",SUMIFS(#REF!,#REF!,'P&amp;Ls (Detailed)_OLD'!$E161))</f>
        <v/>
      </c>
      <c r="W161" s="301">
        <f>IF('P&amp;Ls (Detailed)_OLD'!J161="","",SUMIFS(#REF!,#REF!,'P&amp;Ls (Detailed)_OLD'!$E161))</f>
        <v/>
      </c>
      <c r="X161" s="301">
        <f>IF('P&amp;Ls (Detailed)_OLD'!K161="","",SUMIFS(#REF!,#REF!,'P&amp;Ls (Detailed)_OLD'!$E161))</f>
        <v/>
      </c>
      <c r="Y161" s="301">
        <f>X161*1.03</f>
        <v/>
      </c>
      <c r="Z161" s="301">
        <f>Y161*1.03</f>
        <v/>
      </c>
      <c r="AA161" s="301">
        <f>Z161*1.03</f>
        <v/>
      </c>
      <c r="AB161" s="301">
        <f>AA161*1.03</f>
        <v/>
      </c>
      <c r="AC161" s="301">
        <f>AB161*1.03</f>
        <v/>
      </c>
      <c r="AD161" s="301">
        <f>AC161*1.03</f>
        <v/>
      </c>
      <c r="AE161" s="301">
        <f>AD161*1.03</f>
        <v/>
      </c>
      <c r="AF161" s="301">
        <f>AE161*1.03</f>
        <v/>
      </c>
      <c r="AG161" s="301">
        <f>AF161*1.03</f>
        <v/>
      </c>
      <c r="AH161" s="301">
        <f>AG161*1.03</f>
        <v/>
      </c>
      <c r="AI161" s="301">
        <f>AH161*1.03</f>
        <v/>
      </c>
      <c r="AJ161" s="301">
        <f>AI161*1.03</f>
        <v/>
      </c>
      <c r="AK161" s="301">
        <f>AJ161*1.03</f>
        <v/>
      </c>
      <c r="AL161" s="301">
        <f>AK161*1.03</f>
        <v/>
      </c>
      <c r="AM161" s="301">
        <f>AL161*1.03</f>
        <v/>
      </c>
      <c r="AN161" s="301">
        <f>AM161*1.03</f>
        <v/>
      </c>
      <c r="AO161" s="301">
        <f>AN161*1.03</f>
        <v/>
      </c>
      <c r="AP161" s="301">
        <f>AO161*1.03</f>
        <v/>
      </c>
      <c r="AQ161" s="301">
        <f>AP161*1.03</f>
        <v/>
      </c>
      <c r="AR161" s="301">
        <f>AQ161*1.03</f>
        <v/>
      </c>
      <c r="AS161" s="301">
        <f>AR161*1.03</f>
        <v/>
      </c>
      <c r="AT161" s="301">
        <f>AS161*1.03</f>
        <v/>
      </c>
      <c r="AU161" s="301">
        <f>AT161*1.03</f>
        <v/>
      </c>
      <c r="AV161" s="304">
        <f>AW161*0.95</f>
        <v/>
      </c>
      <c r="AW161" s="304">
        <f>IF(D160="","",SUM(F161:Q161))</f>
        <v/>
      </c>
      <c r="AX161" s="304">
        <f>IF(E160="","",SUM(R161:R161))</f>
        <v/>
      </c>
      <c r="AY161" s="433">
        <f>IF($D160="","",SUM(M161:X161))</f>
        <v/>
      </c>
      <c r="AZ161" s="310">
        <f>IF($D160="","",SUM(P161:X161)/9*12)</f>
        <v/>
      </c>
      <c r="BA161" s="310">
        <f>IF($D160="","",SUM(S161:X161)/6*12)</f>
        <v/>
      </c>
      <c r="BB161" s="310">
        <f>IF($D160="","",SUM(V161:X161)/3*12)</f>
        <v/>
      </c>
      <c r="BC161" s="310">
        <f>IF($D160="","",X161*12)</f>
        <v/>
      </c>
    </row>
    <row r="162" ht="14.25" customHeight="1" s="2885">
      <c r="D162" s="400" t="inlineStr">
        <is>
          <t>Admin/Prof/Marketing</t>
        </is>
      </c>
      <c r="E162" s="44" t="inlineStr">
        <is>
          <t xml:space="preserve">        Postage &amp; Courier</t>
        </is>
      </c>
      <c r="F162" s="301">
        <f>IF(E162="","",SUMIFS(#REF!,#REF!,'P&amp;Ls (Detailed)_OLD'!$E162))</f>
        <v/>
      </c>
      <c r="G162" s="301">
        <f>IF(F162="","",SUMIFS(#REF!,#REF!,'P&amp;Ls (Detailed)_OLD'!$E162))</f>
        <v/>
      </c>
      <c r="H162" s="301">
        <f>IF(G162="","",SUMIFS(#REF!,#REF!,'P&amp;Ls (Detailed)_OLD'!$E162))</f>
        <v/>
      </c>
      <c r="I162" s="301">
        <f>IF(H162="","",SUMIFS(#REF!,#REF!,'P&amp;Ls (Detailed)_OLD'!$E162))</f>
        <v/>
      </c>
      <c r="J162" s="301">
        <f>IF(I162="","",SUMIFS(#REF!,#REF!,'P&amp;Ls (Detailed)_OLD'!$E162))</f>
        <v/>
      </c>
      <c r="K162" s="301">
        <f>IF(J162="","",SUMIFS(#REF!,#REF!,'P&amp;Ls (Detailed)_OLD'!$E162))</f>
        <v/>
      </c>
      <c r="L162" s="301">
        <f>IF(K162="","",SUMIFS(#REF!,#REF!,'P&amp;Ls (Detailed)_OLD'!$E162))</f>
        <v/>
      </c>
      <c r="M162" s="301">
        <f>IF(L162="","",SUMIFS(#REF!,#REF!,'P&amp;Ls (Detailed)_OLD'!$E162))</f>
        <v/>
      </c>
      <c r="N162" s="301">
        <f>IF(M162="","",SUMIFS(#REF!,#REF!,'P&amp;Ls (Detailed)_OLD'!$E162))</f>
        <v/>
      </c>
      <c r="O162" s="301">
        <f>IF(N162="","",SUMIFS(#REF!,#REF!,'P&amp;Ls (Detailed)_OLD'!$E162))</f>
        <v/>
      </c>
      <c r="P162" s="301">
        <f>IF(O162="","",SUMIFS(#REF!,#REF!,'P&amp;Ls (Detailed)_OLD'!$E162))</f>
        <v/>
      </c>
      <c r="Q162" s="301">
        <f>IF(P162="","",SUMIFS(#REF!,#REF!,'P&amp;Ls (Detailed)_OLD'!$E162))</f>
        <v/>
      </c>
      <c r="R162" s="301">
        <f>IF('P&amp;Ls (Detailed)_OLD'!E162="","",SUMIFS(#REF!,#REF!,'P&amp;Ls (Detailed)_OLD'!$E162))</f>
        <v/>
      </c>
      <c r="S162" s="301">
        <f>IF('P&amp;Ls (Detailed)_OLD'!F162="","",SUMIFS(#REF!,#REF!,'P&amp;Ls (Detailed)_OLD'!$E162))</f>
        <v/>
      </c>
      <c r="T162" s="301">
        <f>IF('P&amp;Ls (Detailed)_OLD'!G162="","",SUMIFS(#REF!,#REF!,'P&amp;Ls (Detailed)_OLD'!$E162))</f>
        <v/>
      </c>
      <c r="U162" s="301">
        <f>IF('P&amp;Ls (Detailed)_OLD'!H162="","",SUMIFS(#REF!,#REF!,'P&amp;Ls (Detailed)_OLD'!$E162))</f>
        <v/>
      </c>
      <c r="V162" s="301">
        <f>IF('P&amp;Ls (Detailed)_OLD'!I162="","",SUMIFS(#REF!,#REF!,'P&amp;Ls (Detailed)_OLD'!$E162))</f>
        <v/>
      </c>
      <c r="W162" s="301">
        <f>IF('P&amp;Ls (Detailed)_OLD'!J162="","",SUMIFS(#REF!,#REF!,'P&amp;Ls (Detailed)_OLD'!$E162))</f>
        <v/>
      </c>
      <c r="X162" s="301">
        <f>IF('P&amp;Ls (Detailed)_OLD'!K162="","",SUMIFS(#REF!,#REF!,'P&amp;Ls (Detailed)_OLD'!$E162))</f>
        <v/>
      </c>
      <c r="Y162" s="301">
        <f>X162*1.03</f>
        <v/>
      </c>
      <c r="Z162" s="301">
        <f>Y162*1.03</f>
        <v/>
      </c>
      <c r="AA162" s="301">
        <f>Z162*1.03</f>
        <v/>
      </c>
      <c r="AB162" s="301">
        <f>AA162*1.03</f>
        <v/>
      </c>
      <c r="AC162" s="301">
        <f>AB162*1.03</f>
        <v/>
      </c>
      <c r="AD162" s="301">
        <f>AC162*1.03</f>
        <v/>
      </c>
      <c r="AE162" s="301">
        <f>AD162*1.03</f>
        <v/>
      </c>
      <c r="AF162" s="301">
        <f>AE162*1.03</f>
        <v/>
      </c>
      <c r="AG162" s="301">
        <f>AF162*1.03</f>
        <v/>
      </c>
      <c r="AH162" s="301">
        <f>AG162*1.03</f>
        <v/>
      </c>
      <c r="AI162" s="301">
        <f>AH162*1.03</f>
        <v/>
      </c>
      <c r="AJ162" s="301">
        <f>AI162*1.03</f>
        <v/>
      </c>
      <c r="AK162" s="301">
        <f>AJ162*1.03</f>
        <v/>
      </c>
      <c r="AL162" s="301">
        <f>AK162*1.03</f>
        <v/>
      </c>
      <c r="AM162" s="301">
        <f>AL162*1.03</f>
        <v/>
      </c>
      <c r="AN162" s="301">
        <f>AM162*1.03</f>
        <v/>
      </c>
      <c r="AO162" s="301">
        <f>AN162*1.03</f>
        <v/>
      </c>
      <c r="AP162" s="301">
        <f>AO162*1.03</f>
        <v/>
      </c>
      <c r="AQ162" s="301">
        <f>AP162*1.03</f>
        <v/>
      </c>
      <c r="AR162" s="301">
        <f>AQ162*1.03</f>
        <v/>
      </c>
      <c r="AS162" s="301">
        <f>AR162*1.03</f>
        <v/>
      </c>
      <c r="AT162" s="301">
        <f>AS162*1.03</f>
        <v/>
      </c>
      <c r="AU162" s="301">
        <f>AT162*1.03</f>
        <v/>
      </c>
      <c r="AV162" s="304">
        <f>AW162*0.95</f>
        <v/>
      </c>
      <c r="AW162" s="304">
        <f>IF(D161="","",SUM(F162:Q162))</f>
        <v/>
      </c>
      <c r="AX162" s="304">
        <f>IF(E161="","",SUM(R162:R162))</f>
        <v/>
      </c>
      <c r="AY162" s="433">
        <f>IF($D161="","",SUM(M162:X162))</f>
        <v/>
      </c>
      <c r="AZ162" s="310">
        <f>IF($D161="","",SUM(P162:X162)/9*12)</f>
        <v/>
      </c>
      <c r="BA162" s="310">
        <f>IF($D161="","",SUM(S162:X162)/6*12)</f>
        <v/>
      </c>
      <c r="BB162" s="310">
        <f>IF($D161="","",SUM(V162:X162)/3*12)</f>
        <v/>
      </c>
      <c r="BC162" s="310">
        <f>IF($D161="","",X162*12)</f>
        <v/>
      </c>
    </row>
    <row r="163" ht="14.25" customHeight="1" s="2885">
      <c r="D163" s="400" t="inlineStr">
        <is>
          <t>Admin/Prof/Marketing</t>
        </is>
      </c>
      <c r="E163" s="44" t="inlineStr">
        <is>
          <t xml:space="preserve">        Printing &amp; Forms</t>
        </is>
      </c>
      <c r="F163" s="301">
        <f>IF(E163="","",SUMIFS(#REF!,#REF!,'P&amp;Ls (Detailed)_OLD'!$E163))</f>
        <v/>
      </c>
      <c r="G163" s="301">
        <f>IF(F163="","",SUMIFS(#REF!,#REF!,'P&amp;Ls (Detailed)_OLD'!$E163))</f>
        <v/>
      </c>
      <c r="H163" s="301">
        <f>IF(G163="","",SUMIFS(#REF!,#REF!,'P&amp;Ls (Detailed)_OLD'!$E163))</f>
        <v/>
      </c>
      <c r="I163" s="301">
        <f>IF(H163="","",SUMIFS(#REF!,#REF!,'P&amp;Ls (Detailed)_OLD'!$E163))</f>
        <v/>
      </c>
      <c r="J163" s="301">
        <f>IF(I163="","",SUMIFS(#REF!,#REF!,'P&amp;Ls (Detailed)_OLD'!$E163))</f>
        <v/>
      </c>
      <c r="K163" s="301">
        <f>IF(J163="","",SUMIFS(#REF!,#REF!,'P&amp;Ls (Detailed)_OLD'!$E163))</f>
        <v/>
      </c>
      <c r="L163" s="301">
        <f>IF(K163="","",SUMIFS(#REF!,#REF!,'P&amp;Ls (Detailed)_OLD'!$E163))</f>
        <v/>
      </c>
      <c r="M163" s="301">
        <f>IF(L163="","",SUMIFS(#REF!,#REF!,'P&amp;Ls (Detailed)_OLD'!$E163))</f>
        <v/>
      </c>
      <c r="N163" s="301">
        <f>IF(M163="","",SUMIFS(#REF!,#REF!,'P&amp;Ls (Detailed)_OLD'!$E163))</f>
        <v/>
      </c>
      <c r="O163" s="301">
        <f>IF(N163="","",SUMIFS(#REF!,#REF!,'P&amp;Ls (Detailed)_OLD'!$E163))</f>
        <v/>
      </c>
      <c r="P163" s="301">
        <f>IF(O163="","",SUMIFS(#REF!,#REF!,'P&amp;Ls (Detailed)_OLD'!$E163))</f>
        <v/>
      </c>
      <c r="Q163" s="301">
        <f>IF(P163="","",SUMIFS(#REF!,#REF!,'P&amp;Ls (Detailed)_OLD'!$E163))</f>
        <v/>
      </c>
      <c r="R163" s="301">
        <f>IF('P&amp;Ls (Detailed)_OLD'!E163="","",SUMIFS(#REF!,#REF!,'P&amp;Ls (Detailed)_OLD'!$E163))</f>
        <v/>
      </c>
      <c r="S163" s="301">
        <f>IF('P&amp;Ls (Detailed)_OLD'!F163="","",SUMIFS(#REF!,#REF!,'P&amp;Ls (Detailed)_OLD'!$E163))</f>
        <v/>
      </c>
      <c r="T163" s="301">
        <f>IF('P&amp;Ls (Detailed)_OLD'!G163="","",SUMIFS(#REF!,#REF!,'P&amp;Ls (Detailed)_OLD'!$E163))</f>
        <v/>
      </c>
      <c r="U163" s="301">
        <f>IF('P&amp;Ls (Detailed)_OLD'!H163="","",SUMIFS(#REF!,#REF!,'P&amp;Ls (Detailed)_OLD'!$E163))</f>
        <v/>
      </c>
      <c r="V163" s="301">
        <f>IF('P&amp;Ls (Detailed)_OLD'!I163="","",SUMIFS(#REF!,#REF!,'P&amp;Ls (Detailed)_OLD'!$E163))</f>
        <v/>
      </c>
      <c r="W163" s="301">
        <f>IF('P&amp;Ls (Detailed)_OLD'!J163="","",SUMIFS(#REF!,#REF!,'P&amp;Ls (Detailed)_OLD'!$E163))</f>
        <v/>
      </c>
      <c r="X163" s="301">
        <f>IF('P&amp;Ls (Detailed)_OLD'!K163="","",SUMIFS(#REF!,#REF!,'P&amp;Ls (Detailed)_OLD'!$E163))</f>
        <v/>
      </c>
      <c r="Y163" s="301">
        <f>X163*1.03</f>
        <v/>
      </c>
      <c r="Z163" s="301">
        <f>Y163*1.03</f>
        <v/>
      </c>
      <c r="AA163" s="301">
        <f>Z163*1.03</f>
        <v/>
      </c>
      <c r="AB163" s="301">
        <f>AA163*1.03</f>
        <v/>
      </c>
      <c r="AC163" s="301">
        <f>AB163*1.03</f>
        <v/>
      </c>
      <c r="AD163" s="301">
        <f>AC163*1.03</f>
        <v/>
      </c>
      <c r="AE163" s="301">
        <f>AD163*1.03</f>
        <v/>
      </c>
      <c r="AF163" s="301">
        <f>AE163*1.03</f>
        <v/>
      </c>
      <c r="AG163" s="301">
        <f>AF163*1.03</f>
        <v/>
      </c>
      <c r="AH163" s="301">
        <f>AG163*1.03</f>
        <v/>
      </c>
      <c r="AI163" s="301">
        <f>AH163*1.03</f>
        <v/>
      </c>
      <c r="AJ163" s="301">
        <f>AI163*1.03</f>
        <v/>
      </c>
      <c r="AK163" s="301">
        <f>AJ163*1.03</f>
        <v/>
      </c>
      <c r="AL163" s="301">
        <f>AK163*1.03</f>
        <v/>
      </c>
      <c r="AM163" s="301">
        <f>AL163*1.03</f>
        <v/>
      </c>
      <c r="AN163" s="301">
        <f>AM163*1.03</f>
        <v/>
      </c>
      <c r="AO163" s="301">
        <f>AN163*1.03</f>
        <v/>
      </c>
      <c r="AP163" s="301">
        <f>AO163*1.03</f>
        <v/>
      </c>
      <c r="AQ163" s="301">
        <f>AP163*1.03</f>
        <v/>
      </c>
      <c r="AR163" s="301">
        <f>AQ163*1.03</f>
        <v/>
      </c>
      <c r="AS163" s="301">
        <f>AR163*1.03</f>
        <v/>
      </c>
      <c r="AT163" s="301">
        <f>AS163*1.03</f>
        <v/>
      </c>
      <c r="AU163" s="301">
        <f>AT163*1.03</f>
        <v/>
      </c>
      <c r="AV163" s="304">
        <f>AW163*0.95</f>
        <v/>
      </c>
      <c r="AW163" s="304">
        <f>IF(D162="","",SUM(F163:Q163))</f>
        <v/>
      </c>
      <c r="AX163" s="304">
        <f>IF(E162="","",SUM(R163:R163))</f>
        <v/>
      </c>
      <c r="AY163" s="433">
        <f>IF($D162="","",SUM(M163:X163))</f>
        <v/>
      </c>
      <c r="AZ163" s="310">
        <f>IF($D162="","",SUM(P163:X163)/9*12)</f>
        <v/>
      </c>
      <c r="BA163" s="310">
        <f>IF($D162="","",SUM(S163:X163)/6*12)</f>
        <v/>
      </c>
      <c r="BB163" s="310">
        <f>IF($D162="","",SUM(V163:X163)/3*12)</f>
        <v/>
      </c>
      <c r="BC163" s="310">
        <f>IF($D162="","",X163*12)</f>
        <v/>
      </c>
    </row>
    <row r="164" ht="14.25" customHeight="1" s="2885">
      <c r="D164" s="400" t="inlineStr">
        <is>
          <t>Admin/Prof/Marketing</t>
        </is>
      </c>
      <c r="E164" s="44" t="inlineStr">
        <is>
          <t xml:space="preserve">        Staff Retention</t>
        </is>
      </c>
      <c r="F164" s="301">
        <f>IF(E164="","",SUMIFS(#REF!,#REF!,'P&amp;Ls (Detailed)_OLD'!$E164))</f>
        <v/>
      </c>
      <c r="G164" s="301">
        <f>IF(F164="","",SUMIFS(#REF!,#REF!,'P&amp;Ls (Detailed)_OLD'!$E164))</f>
        <v/>
      </c>
      <c r="H164" s="301">
        <f>IF(G164="","",SUMIFS(#REF!,#REF!,'P&amp;Ls (Detailed)_OLD'!$E164))</f>
        <v/>
      </c>
      <c r="I164" s="301">
        <f>IF(H164="","",SUMIFS(#REF!,#REF!,'P&amp;Ls (Detailed)_OLD'!$E164))</f>
        <v/>
      </c>
      <c r="J164" s="301">
        <f>IF(I164="","",SUMIFS(#REF!,#REF!,'P&amp;Ls (Detailed)_OLD'!$E164))</f>
        <v/>
      </c>
      <c r="K164" s="301">
        <f>IF(J164="","",SUMIFS(#REF!,#REF!,'P&amp;Ls (Detailed)_OLD'!$E164))</f>
        <v/>
      </c>
      <c r="L164" s="301">
        <f>IF(K164="","",SUMIFS(#REF!,#REF!,'P&amp;Ls (Detailed)_OLD'!$E164))</f>
        <v/>
      </c>
      <c r="M164" s="301">
        <f>IF(L164="","",SUMIFS(#REF!,#REF!,'P&amp;Ls (Detailed)_OLD'!$E164))</f>
        <v/>
      </c>
      <c r="N164" s="301">
        <f>IF(M164="","",SUMIFS(#REF!,#REF!,'P&amp;Ls (Detailed)_OLD'!$E164))</f>
        <v/>
      </c>
      <c r="O164" s="301">
        <f>IF(N164="","",SUMIFS(#REF!,#REF!,'P&amp;Ls (Detailed)_OLD'!$E164))</f>
        <v/>
      </c>
      <c r="P164" s="301">
        <f>IF(O164="","",SUMIFS(#REF!,#REF!,'P&amp;Ls (Detailed)_OLD'!$E164))</f>
        <v/>
      </c>
      <c r="Q164" s="301">
        <f>IF(P164="","",SUMIFS(#REF!,#REF!,'P&amp;Ls (Detailed)_OLD'!$E164))</f>
        <v/>
      </c>
      <c r="R164" s="301">
        <f>IF('P&amp;Ls (Detailed)_OLD'!E164="","",SUMIFS(#REF!,#REF!,'P&amp;Ls (Detailed)_OLD'!$E164))</f>
        <v/>
      </c>
      <c r="S164" s="301">
        <f>IF('P&amp;Ls (Detailed)_OLD'!F164="","",SUMIFS(#REF!,#REF!,'P&amp;Ls (Detailed)_OLD'!$E164))</f>
        <v/>
      </c>
      <c r="T164" s="301">
        <f>IF('P&amp;Ls (Detailed)_OLD'!G164="","",SUMIFS(#REF!,#REF!,'P&amp;Ls (Detailed)_OLD'!$E164))</f>
        <v/>
      </c>
      <c r="U164" s="301">
        <f>IF('P&amp;Ls (Detailed)_OLD'!H164="","",SUMIFS(#REF!,#REF!,'P&amp;Ls (Detailed)_OLD'!$E164))</f>
        <v/>
      </c>
      <c r="V164" s="301">
        <f>IF('P&amp;Ls (Detailed)_OLD'!I164="","",SUMIFS(#REF!,#REF!,'P&amp;Ls (Detailed)_OLD'!$E164))</f>
        <v/>
      </c>
      <c r="W164" s="301">
        <f>IF('P&amp;Ls (Detailed)_OLD'!J164="","",SUMIFS(#REF!,#REF!,'P&amp;Ls (Detailed)_OLD'!$E164))</f>
        <v/>
      </c>
      <c r="X164" s="301">
        <f>IF('P&amp;Ls (Detailed)_OLD'!K164="","",SUMIFS(#REF!,#REF!,'P&amp;Ls (Detailed)_OLD'!$E164))</f>
        <v/>
      </c>
      <c r="Y164" s="301">
        <f>X164*1.03</f>
        <v/>
      </c>
      <c r="Z164" s="301">
        <f>Y164*1.03</f>
        <v/>
      </c>
      <c r="AA164" s="301">
        <f>Z164*1.03</f>
        <v/>
      </c>
      <c r="AB164" s="301">
        <f>AA164*1.03</f>
        <v/>
      </c>
      <c r="AC164" s="301">
        <f>AB164*1.03</f>
        <v/>
      </c>
      <c r="AD164" s="301">
        <f>AC164*1.03</f>
        <v/>
      </c>
      <c r="AE164" s="301">
        <f>AD164*1.03</f>
        <v/>
      </c>
      <c r="AF164" s="301">
        <f>AE164*1.03</f>
        <v/>
      </c>
      <c r="AG164" s="301">
        <f>AF164*1.03</f>
        <v/>
      </c>
      <c r="AH164" s="301">
        <f>AG164*1.03</f>
        <v/>
      </c>
      <c r="AI164" s="301">
        <f>AH164*1.03</f>
        <v/>
      </c>
      <c r="AJ164" s="301">
        <f>AI164*1.03</f>
        <v/>
      </c>
      <c r="AK164" s="301">
        <f>AJ164*1.03</f>
        <v/>
      </c>
      <c r="AL164" s="301">
        <f>AK164*1.03</f>
        <v/>
      </c>
      <c r="AM164" s="301">
        <f>AL164*1.03</f>
        <v/>
      </c>
      <c r="AN164" s="301">
        <f>AM164*1.03</f>
        <v/>
      </c>
      <c r="AO164" s="301">
        <f>AN164*1.03</f>
        <v/>
      </c>
      <c r="AP164" s="301">
        <f>AO164*1.03</f>
        <v/>
      </c>
      <c r="AQ164" s="301">
        <f>AP164*1.03</f>
        <v/>
      </c>
      <c r="AR164" s="301">
        <f>AQ164*1.03</f>
        <v/>
      </c>
      <c r="AS164" s="301">
        <f>AR164*1.03</f>
        <v/>
      </c>
      <c r="AT164" s="301">
        <f>AS164*1.03</f>
        <v/>
      </c>
      <c r="AU164" s="301">
        <f>AT164*1.03</f>
        <v/>
      </c>
      <c r="AV164" s="304">
        <f>AW164*0.95</f>
        <v/>
      </c>
      <c r="AW164" s="304">
        <f>IF(D163="","",SUM(F164:Q164))</f>
        <v/>
      </c>
      <c r="AX164" s="304">
        <f>IF(E163="","",SUM(R164:R164))</f>
        <v/>
      </c>
      <c r="AY164" s="433">
        <f>IF($D163="","",SUM(M164:X164))</f>
        <v/>
      </c>
      <c r="AZ164" s="310">
        <f>IF($D163="","",SUM(P164:X164)/9*12)</f>
        <v/>
      </c>
      <c r="BA164" s="310">
        <f>IF($D163="","",SUM(S164:X164)/6*12)</f>
        <v/>
      </c>
      <c r="BB164" s="310">
        <f>IF($D163="","",SUM(V164:X164)/3*12)</f>
        <v/>
      </c>
      <c r="BC164" s="310">
        <f>IF($D163="","",X164*12)</f>
        <v/>
      </c>
    </row>
    <row r="165" ht="14.25" customHeight="1" s="2885">
      <c r="D165" s="400" t="inlineStr">
        <is>
          <t>Admin/Prof/Marketing</t>
        </is>
      </c>
      <c r="E165" s="44" t="inlineStr">
        <is>
          <t xml:space="preserve">        Tenant Screening</t>
        </is>
      </c>
      <c r="F165" s="301">
        <f>IF(E165="","",SUMIFS(#REF!,#REF!,'P&amp;Ls (Detailed)_OLD'!$E165))</f>
        <v/>
      </c>
      <c r="G165" s="301">
        <f>IF(F165="","",SUMIFS(#REF!,#REF!,'P&amp;Ls (Detailed)_OLD'!$E165))</f>
        <v/>
      </c>
      <c r="H165" s="301">
        <f>IF(G165="","",SUMIFS(#REF!,#REF!,'P&amp;Ls (Detailed)_OLD'!$E165))</f>
        <v/>
      </c>
      <c r="I165" s="301">
        <f>IF(H165="","",SUMIFS(#REF!,#REF!,'P&amp;Ls (Detailed)_OLD'!$E165))</f>
        <v/>
      </c>
      <c r="J165" s="301">
        <f>IF(I165="","",SUMIFS(#REF!,#REF!,'P&amp;Ls (Detailed)_OLD'!$E165))</f>
        <v/>
      </c>
      <c r="K165" s="301">
        <f>IF(J165="","",SUMIFS(#REF!,#REF!,'P&amp;Ls (Detailed)_OLD'!$E165))</f>
        <v/>
      </c>
      <c r="L165" s="301">
        <f>IF(K165="","",SUMIFS(#REF!,#REF!,'P&amp;Ls (Detailed)_OLD'!$E165))</f>
        <v/>
      </c>
      <c r="M165" s="301">
        <f>IF(L165="","",SUMIFS(#REF!,#REF!,'P&amp;Ls (Detailed)_OLD'!$E165))</f>
        <v/>
      </c>
      <c r="N165" s="301">
        <f>IF(M165="","",SUMIFS(#REF!,#REF!,'P&amp;Ls (Detailed)_OLD'!$E165))</f>
        <v/>
      </c>
      <c r="O165" s="301">
        <f>IF(N165="","",SUMIFS(#REF!,#REF!,'P&amp;Ls (Detailed)_OLD'!$E165))</f>
        <v/>
      </c>
      <c r="P165" s="301">
        <f>IF(O165="","",SUMIFS(#REF!,#REF!,'P&amp;Ls (Detailed)_OLD'!$E165))</f>
        <v/>
      </c>
      <c r="Q165" s="301">
        <f>IF(P165="","",SUMIFS(#REF!,#REF!,'P&amp;Ls (Detailed)_OLD'!$E165))</f>
        <v/>
      </c>
      <c r="R165" s="301">
        <f>IF('P&amp;Ls (Detailed)_OLD'!E165="","",SUMIFS(#REF!,#REF!,'P&amp;Ls (Detailed)_OLD'!$E165))</f>
        <v/>
      </c>
      <c r="S165" s="301">
        <f>IF('P&amp;Ls (Detailed)_OLD'!F165="","",SUMIFS(#REF!,#REF!,'P&amp;Ls (Detailed)_OLD'!$E165))</f>
        <v/>
      </c>
      <c r="T165" s="301">
        <f>IF('P&amp;Ls (Detailed)_OLD'!G165="","",SUMIFS(#REF!,#REF!,'P&amp;Ls (Detailed)_OLD'!$E165))</f>
        <v/>
      </c>
      <c r="U165" s="301">
        <f>IF('P&amp;Ls (Detailed)_OLD'!H165="","",SUMIFS(#REF!,#REF!,'P&amp;Ls (Detailed)_OLD'!$E165))</f>
        <v/>
      </c>
      <c r="V165" s="301">
        <f>IF('P&amp;Ls (Detailed)_OLD'!I165="","",SUMIFS(#REF!,#REF!,'P&amp;Ls (Detailed)_OLD'!$E165))</f>
        <v/>
      </c>
      <c r="W165" s="301">
        <f>IF('P&amp;Ls (Detailed)_OLD'!J165="","",SUMIFS(#REF!,#REF!,'P&amp;Ls (Detailed)_OLD'!$E165))</f>
        <v/>
      </c>
      <c r="X165" s="301">
        <f>IF('P&amp;Ls (Detailed)_OLD'!K165="","",SUMIFS(#REF!,#REF!,'P&amp;Ls (Detailed)_OLD'!$E165))</f>
        <v/>
      </c>
      <c r="Y165" s="301">
        <f>X165*1.03</f>
        <v/>
      </c>
      <c r="Z165" s="301">
        <f>Y165*1.03</f>
        <v/>
      </c>
      <c r="AA165" s="301">
        <f>Z165*1.03</f>
        <v/>
      </c>
      <c r="AB165" s="301">
        <f>AA165*1.03</f>
        <v/>
      </c>
      <c r="AC165" s="301">
        <f>AB165*1.03</f>
        <v/>
      </c>
      <c r="AD165" s="301">
        <f>AC165*1.03</f>
        <v/>
      </c>
      <c r="AE165" s="301">
        <f>AD165*1.03</f>
        <v/>
      </c>
      <c r="AF165" s="301">
        <f>AE165*1.03</f>
        <v/>
      </c>
      <c r="AG165" s="301">
        <f>AF165*1.03</f>
        <v/>
      </c>
      <c r="AH165" s="301">
        <f>AG165*1.03</f>
        <v/>
      </c>
      <c r="AI165" s="301">
        <f>AH165*1.03</f>
        <v/>
      </c>
      <c r="AJ165" s="301">
        <f>AI165*1.03</f>
        <v/>
      </c>
      <c r="AK165" s="301">
        <f>AJ165*1.03</f>
        <v/>
      </c>
      <c r="AL165" s="301">
        <f>AK165*1.03</f>
        <v/>
      </c>
      <c r="AM165" s="301">
        <f>AL165*1.03</f>
        <v/>
      </c>
      <c r="AN165" s="301">
        <f>AM165*1.03</f>
        <v/>
      </c>
      <c r="AO165" s="301">
        <f>AN165*1.03</f>
        <v/>
      </c>
      <c r="AP165" s="301">
        <f>AO165*1.03</f>
        <v/>
      </c>
      <c r="AQ165" s="301">
        <f>AP165*1.03</f>
        <v/>
      </c>
      <c r="AR165" s="301">
        <f>AQ165*1.03</f>
        <v/>
      </c>
      <c r="AS165" s="301">
        <f>AR165*1.03</f>
        <v/>
      </c>
      <c r="AT165" s="301">
        <f>AS165*1.03</f>
        <v/>
      </c>
      <c r="AU165" s="301">
        <f>AT165*1.03</f>
        <v/>
      </c>
      <c r="AV165" s="304">
        <f>AW165*0.95</f>
        <v/>
      </c>
      <c r="AW165" s="304">
        <f>IF(D164="","",SUM(F165:Q165))</f>
        <v/>
      </c>
      <c r="AX165" s="304">
        <f>IF(E164="","",SUM(R165:R165))</f>
        <v/>
      </c>
      <c r="AY165" s="433">
        <f>IF($D164="","",SUM(M165:X165))</f>
        <v/>
      </c>
      <c r="AZ165" s="310">
        <f>IF($D164="","",SUM(P165:X165)/9*12)</f>
        <v/>
      </c>
      <c r="BA165" s="310">
        <f>IF($D164="","",SUM(S165:X165)/6*12)</f>
        <v/>
      </c>
      <c r="BB165" s="310">
        <f>IF($D164="","",SUM(V165:X165)/3*12)</f>
        <v/>
      </c>
      <c r="BC165" s="310">
        <f>IF($D164="","",X165*12)</f>
        <v/>
      </c>
    </row>
    <row r="166" ht="14.25" customHeight="1" s="2885">
      <c r="D166" s="400" t="inlineStr">
        <is>
          <t>Admin/Prof/Marketing</t>
        </is>
      </c>
      <c r="E166" s="44" t="inlineStr">
        <is>
          <t xml:space="preserve">        Travel</t>
        </is>
      </c>
      <c r="F166" s="301">
        <f>IF(E166="","",SUMIFS(#REF!,#REF!,'P&amp;Ls (Detailed)_OLD'!$E166))</f>
        <v/>
      </c>
      <c r="G166" s="301">
        <f>IF(F166="","",SUMIFS(#REF!,#REF!,'P&amp;Ls (Detailed)_OLD'!$E166))</f>
        <v/>
      </c>
      <c r="H166" s="301">
        <f>IF(G166="","",SUMIFS(#REF!,#REF!,'P&amp;Ls (Detailed)_OLD'!$E166))</f>
        <v/>
      </c>
      <c r="I166" s="301">
        <f>IF(H166="","",SUMIFS(#REF!,#REF!,'P&amp;Ls (Detailed)_OLD'!$E166))</f>
        <v/>
      </c>
      <c r="J166" s="301">
        <f>IF(I166="","",SUMIFS(#REF!,#REF!,'P&amp;Ls (Detailed)_OLD'!$E166))</f>
        <v/>
      </c>
      <c r="K166" s="301">
        <f>IF(J166="","",SUMIFS(#REF!,#REF!,'P&amp;Ls (Detailed)_OLD'!$E166))</f>
        <v/>
      </c>
      <c r="L166" s="301">
        <f>IF(K166="","",SUMIFS(#REF!,#REF!,'P&amp;Ls (Detailed)_OLD'!$E166))</f>
        <v/>
      </c>
      <c r="M166" s="301">
        <f>IF(L166="","",SUMIFS(#REF!,#REF!,'P&amp;Ls (Detailed)_OLD'!$E166))</f>
        <v/>
      </c>
      <c r="N166" s="301">
        <f>IF(M166="","",SUMIFS(#REF!,#REF!,'P&amp;Ls (Detailed)_OLD'!$E166))</f>
        <v/>
      </c>
      <c r="O166" s="301">
        <f>IF(N166="","",SUMIFS(#REF!,#REF!,'P&amp;Ls (Detailed)_OLD'!$E166))</f>
        <v/>
      </c>
      <c r="P166" s="301">
        <f>IF(O166="","",SUMIFS(#REF!,#REF!,'P&amp;Ls (Detailed)_OLD'!$E166))</f>
        <v/>
      </c>
      <c r="Q166" s="301">
        <f>IF(P166="","",SUMIFS(#REF!,#REF!,'P&amp;Ls (Detailed)_OLD'!$E166))</f>
        <v/>
      </c>
      <c r="R166" s="301">
        <f>IF('P&amp;Ls (Detailed)_OLD'!E166="","",SUMIFS(#REF!,#REF!,'P&amp;Ls (Detailed)_OLD'!$E166))</f>
        <v/>
      </c>
      <c r="S166" s="301">
        <f>IF('P&amp;Ls (Detailed)_OLD'!F166="","",SUMIFS(#REF!,#REF!,'P&amp;Ls (Detailed)_OLD'!$E166))</f>
        <v/>
      </c>
      <c r="T166" s="301">
        <f>IF('P&amp;Ls (Detailed)_OLD'!G166="","",SUMIFS(#REF!,#REF!,'P&amp;Ls (Detailed)_OLD'!$E166))</f>
        <v/>
      </c>
      <c r="U166" s="301">
        <f>IF('P&amp;Ls (Detailed)_OLD'!H166="","",SUMIFS(#REF!,#REF!,'P&amp;Ls (Detailed)_OLD'!$E166))</f>
        <v/>
      </c>
      <c r="V166" s="301">
        <f>IF('P&amp;Ls (Detailed)_OLD'!I166="","",SUMIFS(#REF!,#REF!,'P&amp;Ls (Detailed)_OLD'!$E166))</f>
        <v/>
      </c>
      <c r="W166" s="301">
        <f>IF('P&amp;Ls (Detailed)_OLD'!J166="","",SUMIFS(#REF!,#REF!,'P&amp;Ls (Detailed)_OLD'!$E166))</f>
        <v/>
      </c>
      <c r="X166" s="301">
        <f>IF('P&amp;Ls (Detailed)_OLD'!K166="","",SUMIFS(#REF!,#REF!,'P&amp;Ls (Detailed)_OLD'!$E166))</f>
        <v/>
      </c>
      <c r="Y166" s="301">
        <f>X166*1.03</f>
        <v/>
      </c>
      <c r="Z166" s="301">
        <f>Y166*1.03</f>
        <v/>
      </c>
      <c r="AA166" s="301">
        <f>Z166*1.03</f>
        <v/>
      </c>
      <c r="AB166" s="301">
        <f>AA166*1.03</f>
        <v/>
      </c>
      <c r="AC166" s="301">
        <f>AB166*1.03</f>
        <v/>
      </c>
      <c r="AD166" s="301">
        <f>AC166*1.03</f>
        <v/>
      </c>
      <c r="AE166" s="301">
        <f>AD166*1.03</f>
        <v/>
      </c>
      <c r="AF166" s="301">
        <f>AE166*1.03</f>
        <v/>
      </c>
      <c r="AG166" s="301">
        <f>AF166*1.03</f>
        <v/>
      </c>
      <c r="AH166" s="301">
        <f>AG166*1.03</f>
        <v/>
      </c>
      <c r="AI166" s="301">
        <f>AH166*1.03</f>
        <v/>
      </c>
      <c r="AJ166" s="301">
        <f>AI166*1.03</f>
        <v/>
      </c>
      <c r="AK166" s="301">
        <f>AJ166*1.03</f>
        <v/>
      </c>
      <c r="AL166" s="301">
        <f>AK166*1.03</f>
        <v/>
      </c>
      <c r="AM166" s="301">
        <f>AL166*1.03</f>
        <v/>
      </c>
      <c r="AN166" s="301">
        <f>AM166*1.03</f>
        <v/>
      </c>
      <c r="AO166" s="301">
        <f>AN166*1.03</f>
        <v/>
      </c>
      <c r="AP166" s="301">
        <f>AO166*1.03</f>
        <v/>
      </c>
      <c r="AQ166" s="301">
        <f>AP166*1.03</f>
        <v/>
      </c>
      <c r="AR166" s="301">
        <f>AQ166*1.03</f>
        <v/>
      </c>
      <c r="AS166" s="301">
        <f>AR166*1.03</f>
        <v/>
      </c>
      <c r="AT166" s="301">
        <f>AS166*1.03</f>
        <v/>
      </c>
      <c r="AU166" s="301">
        <f>AT166*1.03</f>
        <v/>
      </c>
      <c r="AV166" s="304">
        <f>AW166*0.95</f>
        <v/>
      </c>
      <c r="AW166" s="304">
        <f>IF(D165="","",SUM(F166:Q166))</f>
        <v/>
      </c>
      <c r="AX166" s="304">
        <f>IF(E165="","",SUM(R166:R166))</f>
        <v/>
      </c>
      <c r="AY166" s="433">
        <f>IF($D165="","",SUM(M166:X166))</f>
        <v/>
      </c>
      <c r="AZ166" s="310">
        <f>IF($D165="","",SUM(P166:X166)/9*12)</f>
        <v/>
      </c>
      <c r="BA166" s="310">
        <f>IF($D165="","",SUM(S166:X166)/6*12)</f>
        <v/>
      </c>
      <c r="BB166" s="310">
        <f>IF($D165="","",SUM(V166:X166)/3*12)</f>
        <v/>
      </c>
      <c r="BC166" s="310">
        <f>IF($D165="","",X166*12)</f>
        <v/>
      </c>
    </row>
    <row r="167" ht="14.25" customHeight="1" s="2885">
      <c r="D167" s="400" t="inlineStr">
        <is>
          <t>Admin/Prof/Marketing</t>
        </is>
      </c>
      <c r="E167" s="44" t="inlineStr">
        <is>
          <t xml:space="preserve">        Accounting Fees</t>
        </is>
      </c>
      <c r="F167" s="301">
        <f>IF(E167="","",SUMIFS(#REF!,#REF!,'P&amp;Ls (Detailed)_OLD'!$E167))</f>
        <v/>
      </c>
      <c r="G167" s="301">
        <f>IF(F167="","",SUMIFS(#REF!,#REF!,'P&amp;Ls (Detailed)_OLD'!$E167))</f>
        <v/>
      </c>
      <c r="H167" s="301">
        <f>IF(G167="","",SUMIFS(#REF!,#REF!,'P&amp;Ls (Detailed)_OLD'!$E167))</f>
        <v/>
      </c>
      <c r="I167" s="301">
        <f>IF(H167="","",SUMIFS(#REF!,#REF!,'P&amp;Ls (Detailed)_OLD'!$E167))</f>
        <v/>
      </c>
      <c r="J167" s="301">
        <f>IF(I167="","",SUMIFS(#REF!,#REF!,'P&amp;Ls (Detailed)_OLD'!$E167))</f>
        <v/>
      </c>
      <c r="K167" s="301">
        <f>IF(J167="","",SUMIFS(#REF!,#REF!,'P&amp;Ls (Detailed)_OLD'!$E167))</f>
        <v/>
      </c>
      <c r="L167" s="301">
        <f>IF(K167="","",SUMIFS(#REF!,#REF!,'P&amp;Ls (Detailed)_OLD'!$E167))</f>
        <v/>
      </c>
      <c r="M167" s="301">
        <f>IF(L167="","",SUMIFS(#REF!,#REF!,'P&amp;Ls (Detailed)_OLD'!$E167))</f>
        <v/>
      </c>
      <c r="N167" s="301">
        <f>IF(M167="","",SUMIFS(#REF!,#REF!,'P&amp;Ls (Detailed)_OLD'!$E167))</f>
        <v/>
      </c>
      <c r="O167" s="301">
        <f>IF(N167="","",SUMIFS(#REF!,#REF!,'P&amp;Ls (Detailed)_OLD'!$E167))</f>
        <v/>
      </c>
      <c r="P167" s="301">
        <f>IF(O167="","",SUMIFS(#REF!,#REF!,'P&amp;Ls (Detailed)_OLD'!$E167))</f>
        <v/>
      </c>
      <c r="Q167" s="301">
        <f>IF(P167="","",SUMIFS(#REF!,#REF!,'P&amp;Ls (Detailed)_OLD'!$E167))</f>
        <v/>
      </c>
      <c r="R167" s="301">
        <f>IF('P&amp;Ls (Detailed)_OLD'!E167="","",SUMIFS(#REF!,#REF!,'P&amp;Ls (Detailed)_OLD'!$E167))</f>
        <v/>
      </c>
      <c r="S167" s="301">
        <f>IF('P&amp;Ls (Detailed)_OLD'!F167="","",SUMIFS(#REF!,#REF!,'P&amp;Ls (Detailed)_OLD'!$E167))</f>
        <v/>
      </c>
      <c r="T167" s="301">
        <f>IF('P&amp;Ls (Detailed)_OLD'!G167="","",SUMIFS(#REF!,#REF!,'P&amp;Ls (Detailed)_OLD'!$E167))</f>
        <v/>
      </c>
      <c r="U167" s="301">
        <f>IF('P&amp;Ls (Detailed)_OLD'!H167="","",SUMIFS(#REF!,#REF!,'P&amp;Ls (Detailed)_OLD'!$E167))</f>
        <v/>
      </c>
      <c r="V167" s="301">
        <f>IF('P&amp;Ls (Detailed)_OLD'!I167="","",SUMIFS(#REF!,#REF!,'P&amp;Ls (Detailed)_OLD'!$E167))</f>
        <v/>
      </c>
      <c r="W167" s="301">
        <f>IF('P&amp;Ls (Detailed)_OLD'!J167="","",SUMIFS(#REF!,#REF!,'P&amp;Ls (Detailed)_OLD'!$E167))</f>
        <v/>
      </c>
      <c r="X167" s="301">
        <f>IF('P&amp;Ls (Detailed)_OLD'!K167="","",SUMIFS(#REF!,#REF!,'P&amp;Ls (Detailed)_OLD'!$E167))</f>
        <v/>
      </c>
      <c r="Y167" s="301">
        <f>X167*1.03</f>
        <v/>
      </c>
      <c r="Z167" s="301">
        <f>Y167*1.03</f>
        <v/>
      </c>
      <c r="AA167" s="301">
        <f>Z167*1.03</f>
        <v/>
      </c>
      <c r="AB167" s="301">
        <f>AA167*1.03</f>
        <v/>
      </c>
      <c r="AC167" s="301">
        <f>AB167*1.03</f>
        <v/>
      </c>
      <c r="AD167" s="301">
        <f>AC167*1.03</f>
        <v/>
      </c>
      <c r="AE167" s="301">
        <f>AD167*1.03</f>
        <v/>
      </c>
      <c r="AF167" s="301">
        <f>AE167*1.03</f>
        <v/>
      </c>
      <c r="AG167" s="301">
        <f>AF167*1.03</f>
        <v/>
      </c>
      <c r="AH167" s="301">
        <f>AG167*1.03</f>
        <v/>
      </c>
      <c r="AI167" s="301">
        <f>AH167*1.03</f>
        <v/>
      </c>
      <c r="AJ167" s="301">
        <f>AI167*1.03</f>
        <v/>
      </c>
      <c r="AK167" s="301">
        <f>AJ167*1.03</f>
        <v/>
      </c>
      <c r="AL167" s="301">
        <f>AK167*1.03</f>
        <v/>
      </c>
      <c r="AM167" s="301">
        <f>AL167*1.03</f>
        <v/>
      </c>
      <c r="AN167" s="301">
        <f>AM167*1.03</f>
        <v/>
      </c>
      <c r="AO167" s="301">
        <f>AN167*1.03</f>
        <v/>
      </c>
      <c r="AP167" s="301">
        <f>AO167*1.03</f>
        <v/>
      </c>
      <c r="AQ167" s="301">
        <f>AP167*1.03</f>
        <v/>
      </c>
      <c r="AR167" s="301">
        <f>AQ167*1.03</f>
        <v/>
      </c>
      <c r="AS167" s="301">
        <f>AR167*1.03</f>
        <v/>
      </c>
      <c r="AT167" s="301">
        <f>AS167*1.03</f>
        <v/>
      </c>
      <c r="AU167" s="301">
        <f>AT167*1.03</f>
        <v/>
      </c>
      <c r="AV167" s="304">
        <f>AW167*0.95</f>
        <v/>
      </c>
      <c r="AW167" s="304">
        <f>IF(D166="","",SUM(F167:Q167))</f>
        <v/>
      </c>
      <c r="AX167" s="304">
        <f>IF(E166="","",SUM(R167:R167))</f>
        <v/>
      </c>
      <c r="AY167" s="433">
        <f>IF($D166="","",SUM(M167:X167))</f>
        <v/>
      </c>
      <c r="AZ167" s="310">
        <f>IF($D166="","",SUM(P167:X167)/9*12)</f>
        <v/>
      </c>
      <c r="BA167" s="310">
        <f>IF($D166="","",SUM(S167:X167)/6*12)</f>
        <v/>
      </c>
      <c r="BB167" s="310">
        <f>IF($D166="","",SUM(V167:X167)/3*12)</f>
        <v/>
      </c>
      <c r="BC167" s="310">
        <f>IF($D166="","",X167*12)</f>
        <v/>
      </c>
    </row>
    <row r="168" ht="14.25" customHeight="1" s="2885">
      <c r="D168" s="400" t="inlineStr">
        <is>
          <t>Admin/Prof/Marketing</t>
        </is>
      </c>
      <c r="E168" s="44" t="inlineStr">
        <is>
          <t xml:space="preserve">        Recruiting Exp</t>
        </is>
      </c>
      <c r="F168" s="301">
        <f>IF(E168="","",SUMIFS(#REF!,#REF!,'P&amp;Ls (Detailed)_OLD'!$E168))</f>
        <v/>
      </c>
      <c r="G168" s="301">
        <f>IF(F168="","",SUMIFS(#REF!,#REF!,'P&amp;Ls (Detailed)_OLD'!$E168))</f>
        <v/>
      </c>
      <c r="H168" s="301">
        <f>IF(G168="","",SUMIFS(#REF!,#REF!,'P&amp;Ls (Detailed)_OLD'!$E168))</f>
        <v/>
      </c>
      <c r="I168" s="301">
        <f>IF(H168="","",SUMIFS(#REF!,#REF!,'P&amp;Ls (Detailed)_OLD'!$E168))</f>
        <v/>
      </c>
      <c r="J168" s="301">
        <f>IF(I168="","",SUMIFS(#REF!,#REF!,'P&amp;Ls (Detailed)_OLD'!$E168))</f>
        <v/>
      </c>
      <c r="K168" s="301">
        <f>IF(J168="","",SUMIFS(#REF!,#REF!,'P&amp;Ls (Detailed)_OLD'!$E168))</f>
        <v/>
      </c>
      <c r="L168" s="301">
        <f>IF(K168="","",SUMIFS(#REF!,#REF!,'P&amp;Ls (Detailed)_OLD'!$E168))</f>
        <v/>
      </c>
      <c r="M168" s="301">
        <f>IF(L168="","",SUMIFS(#REF!,#REF!,'P&amp;Ls (Detailed)_OLD'!$E168))</f>
        <v/>
      </c>
      <c r="N168" s="301">
        <f>IF(M168="","",SUMIFS(#REF!,#REF!,'P&amp;Ls (Detailed)_OLD'!$E168))</f>
        <v/>
      </c>
      <c r="O168" s="301">
        <f>IF(N168="","",SUMIFS(#REF!,#REF!,'P&amp;Ls (Detailed)_OLD'!$E168))</f>
        <v/>
      </c>
      <c r="P168" s="301">
        <f>IF(O168="","",SUMIFS(#REF!,#REF!,'P&amp;Ls (Detailed)_OLD'!$E168))</f>
        <v/>
      </c>
      <c r="Q168" s="301">
        <f>IF(P168="","",SUMIFS(#REF!,#REF!,'P&amp;Ls (Detailed)_OLD'!$E168))</f>
        <v/>
      </c>
      <c r="R168" s="301">
        <f>IF('P&amp;Ls (Detailed)_OLD'!E168="","",SUMIFS(#REF!,#REF!,'P&amp;Ls (Detailed)_OLD'!$E168))</f>
        <v/>
      </c>
      <c r="S168" s="301">
        <f>IF('P&amp;Ls (Detailed)_OLD'!F168="","",SUMIFS(#REF!,#REF!,'P&amp;Ls (Detailed)_OLD'!$E168))</f>
        <v/>
      </c>
      <c r="T168" s="301">
        <f>IF('P&amp;Ls (Detailed)_OLD'!G168="","",SUMIFS(#REF!,#REF!,'P&amp;Ls (Detailed)_OLD'!$E168))</f>
        <v/>
      </c>
      <c r="U168" s="301">
        <f>IF('P&amp;Ls (Detailed)_OLD'!H168="","",SUMIFS(#REF!,#REF!,'P&amp;Ls (Detailed)_OLD'!$E168))</f>
        <v/>
      </c>
      <c r="V168" s="301">
        <f>IF('P&amp;Ls (Detailed)_OLD'!I168="","",SUMIFS(#REF!,#REF!,'P&amp;Ls (Detailed)_OLD'!$E168))</f>
        <v/>
      </c>
      <c r="W168" s="301">
        <f>IF('P&amp;Ls (Detailed)_OLD'!J168="","",SUMIFS(#REF!,#REF!,'P&amp;Ls (Detailed)_OLD'!$E168))</f>
        <v/>
      </c>
      <c r="X168" s="301">
        <f>IF('P&amp;Ls (Detailed)_OLD'!K168="","",SUMIFS(#REF!,#REF!,'P&amp;Ls (Detailed)_OLD'!$E168))</f>
        <v/>
      </c>
      <c r="Y168" s="301">
        <f>X168*1.03</f>
        <v/>
      </c>
      <c r="Z168" s="301">
        <f>Y168*1.03</f>
        <v/>
      </c>
      <c r="AA168" s="301">
        <f>Z168*1.03</f>
        <v/>
      </c>
      <c r="AB168" s="301">
        <f>AA168*1.03</f>
        <v/>
      </c>
      <c r="AC168" s="301">
        <f>AB168*1.03</f>
        <v/>
      </c>
      <c r="AD168" s="301">
        <f>AC168*1.03</f>
        <v/>
      </c>
      <c r="AE168" s="301">
        <f>AD168*1.03</f>
        <v/>
      </c>
      <c r="AF168" s="301">
        <f>AE168*1.03</f>
        <v/>
      </c>
      <c r="AG168" s="301">
        <f>AF168*1.03</f>
        <v/>
      </c>
      <c r="AH168" s="301">
        <f>AG168*1.03</f>
        <v/>
      </c>
      <c r="AI168" s="301">
        <f>AH168*1.03</f>
        <v/>
      </c>
      <c r="AJ168" s="301">
        <f>AI168*1.03</f>
        <v/>
      </c>
      <c r="AK168" s="301">
        <f>AJ168*1.03</f>
        <v/>
      </c>
      <c r="AL168" s="301">
        <f>AK168*1.03</f>
        <v/>
      </c>
      <c r="AM168" s="301">
        <f>AL168*1.03</f>
        <v/>
      </c>
      <c r="AN168" s="301">
        <f>AM168*1.03</f>
        <v/>
      </c>
      <c r="AO168" s="301">
        <f>AN168*1.03</f>
        <v/>
      </c>
      <c r="AP168" s="301">
        <f>AO168*1.03</f>
        <v/>
      </c>
      <c r="AQ168" s="301">
        <f>AP168*1.03</f>
        <v/>
      </c>
      <c r="AR168" s="301">
        <f>AQ168*1.03</f>
        <v/>
      </c>
      <c r="AS168" s="301">
        <f>AR168*1.03</f>
        <v/>
      </c>
      <c r="AT168" s="301">
        <f>AS168*1.03</f>
        <v/>
      </c>
      <c r="AU168" s="301">
        <f>AT168*1.03</f>
        <v/>
      </c>
      <c r="AV168" s="304">
        <f>AW168*0.95</f>
        <v/>
      </c>
      <c r="AW168" s="304">
        <f>IF(D167="","",SUM(F168:Q168))</f>
        <v/>
      </c>
      <c r="AX168" s="304">
        <f>IF(E167="","",SUM(R168:R168))</f>
        <v/>
      </c>
      <c r="AY168" s="433">
        <f>IF($D167="","",SUM(M168:X168))</f>
        <v/>
      </c>
      <c r="AZ168" s="310">
        <f>IF($D167="","",SUM(P168:X168)/9*12)</f>
        <v/>
      </c>
      <c r="BA168" s="310">
        <f>IF($D167="","",SUM(S168:X168)/6*12)</f>
        <v/>
      </c>
      <c r="BB168" s="310">
        <f>IF($D167="","",SUM(V168:X168)/3*12)</f>
        <v/>
      </c>
      <c r="BC168" s="310">
        <f>IF($D167="","",X168*12)</f>
        <v/>
      </c>
    </row>
    <row r="169" ht="14.25" customHeight="1" s="2885">
      <c r="D169" s="400" t="inlineStr">
        <is>
          <t>Admin/Prof/Marketing</t>
        </is>
      </c>
      <c r="E169" s="44" t="inlineStr">
        <is>
          <t xml:space="preserve">        Late Fee Exp</t>
        </is>
      </c>
      <c r="F169" s="301">
        <f>IF(E169="","",SUMIFS(#REF!,#REF!,'P&amp;Ls (Detailed)_OLD'!$E169))</f>
        <v/>
      </c>
      <c r="G169" s="301">
        <f>IF(F169="","",SUMIFS(#REF!,#REF!,'P&amp;Ls (Detailed)_OLD'!$E169))</f>
        <v/>
      </c>
      <c r="H169" s="301">
        <f>IF(G169="","",SUMIFS(#REF!,#REF!,'P&amp;Ls (Detailed)_OLD'!$E169))</f>
        <v/>
      </c>
      <c r="I169" s="301">
        <f>IF(H169="","",SUMIFS(#REF!,#REF!,'P&amp;Ls (Detailed)_OLD'!$E169))</f>
        <v/>
      </c>
      <c r="J169" s="301">
        <f>IF(I169="","",SUMIFS(#REF!,#REF!,'P&amp;Ls (Detailed)_OLD'!$E169))</f>
        <v/>
      </c>
      <c r="K169" s="301">
        <f>IF(J169="","",SUMIFS(#REF!,#REF!,'P&amp;Ls (Detailed)_OLD'!$E169))</f>
        <v/>
      </c>
      <c r="L169" s="301">
        <f>IF(K169="","",SUMIFS(#REF!,#REF!,'P&amp;Ls (Detailed)_OLD'!$E169))</f>
        <v/>
      </c>
      <c r="M169" s="301">
        <f>IF(L169="","",SUMIFS(#REF!,#REF!,'P&amp;Ls (Detailed)_OLD'!$E169))</f>
        <v/>
      </c>
      <c r="N169" s="301">
        <f>IF(M169="","",SUMIFS(#REF!,#REF!,'P&amp;Ls (Detailed)_OLD'!$E169))</f>
        <v/>
      </c>
      <c r="O169" s="301">
        <f>IF(N169="","",SUMIFS(#REF!,#REF!,'P&amp;Ls (Detailed)_OLD'!$E169))</f>
        <v/>
      </c>
      <c r="P169" s="301">
        <f>IF(O169="","",SUMIFS(#REF!,#REF!,'P&amp;Ls (Detailed)_OLD'!$E169))</f>
        <v/>
      </c>
      <c r="Q169" s="301">
        <f>IF(P169="","",SUMIFS(#REF!,#REF!,'P&amp;Ls (Detailed)_OLD'!$E169))</f>
        <v/>
      </c>
      <c r="R169" s="301">
        <f>IF('P&amp;Ls (Detailed)_OLD'!E169="","",SUMIFS(#REF!,#REF!,'P&amp;Ls (Detailed)_OLD'!$E169))</f>
        <v/>
      </c>
      <c r="S169" s="301">
        <f>IF('P&amp;Ls (Detailed)_OLD'!F169="","",SUMIFS(#REF!,#REF!,'P&amp;Ls (Detailed)_OLD'!$E169))</f>
        <v/>
      </c>
      <c r="T169" s="301">
        <f>IF('P&amp;Ls (Detailed)_OLD'!G169="","",SUMIFS(#REF!,#REF!,'P&amp;Ls (Detailed)_OLD'!$E169))</f>
        <v/>
      </c>
      <c r="U169" s="301">
        <f>IF('P&amp;Ls (Detailed)_OLD'!H169="","",SUMIFS(#REF!,#REF!,'P&amp;Ls (Detailed)_OLD'!$E169))</f>
        <v/>
      </c>
      <c r="V169" s="301">
        <f>IF('P&amp;Ls (Detailed)_OLD'!I169="","",SUMIFS(#REF!,#REF!,'P&amp;Ls (Detailed)_OLD'!$E169))</f>
        <v/>
      </c>
      <c r="W169" s="301">
        <f>IF('P&amp;Ls (Detailed)_OLD'!J169="","",SUMIFS(#REF!,#REF!,'P&amp;Ls (Detailed)_OLD'!$E169))</f>
        <v/>
      </c>
      <c r="X169" s="301">
        <f>IF('P&amp;Ls (Detailed)_OLD'!K169="","",SUMIFS(#REF!,#REF!,'P&amp;Ls (Detailed)_OLD'!$E169))</f>
        <v/>
      </c>
      <c r="Y169" s="301">
        <f>X169*1.03</f>
        <v/>
      </c>
      <c r="Z169" s="301">
        <f>Y169*1.03</f>
        <v/>
      </c>
      <c r="AA169" s="301">
        <f>Z169*1.03</f>
        <v/>
      </c>
      <c r="AB169" s="301">
        <f>AA169*1.03</f>
        <v/>
      </c>
      <c r="AC169" s="301">
        <f>AB169*1.03</f>
        <v/>
      </c>
      <c r="AD169" s="301">
        <f>AC169*1.03</f>
        <v/>
      </c>
      <c r="AE169" s="301">
        <f>AD169*1.03</f>
        <v/>
      </c>
      <c r="AF169" s="301">
        <f>AE169*1.03</f>
        <v/>
      </c>
      <c r="AG169" s="301">
        <f>AF169*1.03</f>
        <v/>
      </c>
      <c r="AH169" s="301">
        <f>AG169*1.03</f>
        <v/>
      </c>
      <c r="AI169" s="301">
        <f>AH169*1.03</f>
        <v/>
      </c>
      <c r="AJ169" s="301">
        <f>AI169*1.03</f>
        <v/>
      </c>
      <c r="AK169" s="301">
        <f>AJ169*1.03</f>
        <v/>
      </c>
      <c r="AL169" s="301">
        <f>AK169*1.03</f>
        <v/>
      </c>
      <c r="AM169" s="301">
        <f>AL169*1.03</f>
        <v/>
      </c>
      <c r="AN169" s="301">
        <f>AM169*1.03</f>
        <v/>
      </c>
      <c r="AO169" s="301">
        <f>AN169*1.03</f>
        <v/>
      </c>
      <c r="AP169" s="301">
        <f>AO169*1.03</f>
        <v/>
      </c>
      <c r="AQ169" s="301">
        <f>AP169*1.03</f>
        <v/>
      </c>
      <c r="AR169" s="301">
        <f>AQ169*1.03</f>
        <v/>
      </c>
      <c r="AS169" s="301">
        <f>AR169*1.03</f>
        <v/>
      </c>
      <c r="AT169" s="301">
        <f>AS169*1.03</f>
        <v/>
      </c>
      <c r="AU169" s="301">
        <f>AT169*1.03</f>
        <v/>
      </c>
      <c r="AV169" s="304">
        <f>AW169*0.95</f>
        <v/>
      </c>
      <c r="AW169" s="304">
        <f>IF(D168="","",SUM(F169:Q169))</f>
        <v/>
      </c>
      <c r="AX169" s="304">
        <f>IF(E168="","",SUM(R169:R169))</f>
        <v/>
      </c>
      <c r="AY169" s="433">
        <f>IF($D168="","",SUM(M169:X169))</f>
        <v/>
      </c>
      <c r="AZ169" s="310">
        <f>IF($D168="","",SUM(P169:X169)/9*12)</f>
        <v/>
      </c>
      <c r="BA169" s="310">
        <f>IF($D168="","",SUM(S169:X169)/6*12)</f>
        <v/>
      </c>
      <c r="BB169" s="310">
        <f>IF($D168="","",SUM(V169:X169)/3*12)</f>
        <v/>
      </c>
      <c r="BC169" s="310">
        <f>IF($D168="","",X169*12)</f>
        <v/>
      </c>
    </row>
    <row r="170" ht="14.25" customHeight="1" s="2885">
      <c r="D170" s="400" t="inlineStr">
        <is>
          <t>Admin/Prof/Marketing</t>
        </is>
      </c>
      <c r="E170" s="44" t="inlineStr">
        <is>
          <t xml:space="preserve">        Parking</t>
        </is>
      </c>
      <c r="F170" s="301">
        <f>IF(E170="","",SUMIFS(#REF!,#REF!,'P&amp;Ls (Detailed)_OLD'!$E170))</f>
        <v/>
      </c>
      <c r="G170" s="301">
        <f>IF(F170="","",SUMIFS(#REF!,#REF!,'P&amp;Ls (Detailed)_OLD'!$E170))</f>
        <v/>
      </c>
      <c r="H170" s="301">
        <f>IF(G170="","",SUMIFS(#REF!,#REF!,'P&amp;Ls (Detailed)_OLD'!$E170))</f>
        <v/>
      </c>
      <c r="I170" s="301">
        <f>IF(H170="","",SUMIFS(#REF!,#REF!,'P&amp;Ls (Detailed)_OLD'!$E170))</f>
        <v/>
      </c>
      <c r="J170" s="301">
        <f>IF(I170="","",SUMIFS(#REF!,#REF!,'P&amp;Ls (Detailed)_OLD'!$E170))</f>
        <v/>
      </c>
      <c r="K170" s="301">
        <f>IF(J170="","",SUMIFS(#REF!,#REF!,'P&amp;Ls (Detailed)_OLD'!$E170))</f>
        <v/>
      </c>
      <c r="L170" s="301">
        <f>IF(K170="","",SUMIFS(#REF!,#REF!,'P&amp;Ls (Detailed)_OLD'!$E170))</f>
        <v/>
      </c>
      <c r="M170" s="301">
        <f>IF(L170="","",SUMIFS(#REF!,#REF!,'P&amp;Ls (Detailed)_OLD'!$E170))</f>
        <v/>
      </c>
      <c r="N170" s="301">
        <f>IF(M170="","",SUMIFS(#REF!,#REF!,'P&amp;Ls (Detailed)_OLD'!$E170))</f>
        <v/>
      </c>
      <c r="O170" s="301">
        <f>IF(N170="","",SUMIFS(#REF!,#REF!,'P&amp;Ls (Detailed)_OLD'!$E170))</f>
        <v/>
      </c>
      <c r="P170" s="301">
        <f>IF(O170="","",SUMIFS(#REF!,#REF!,'P&amp;Ls (Detailed)_OLD'!$E170))</f>
        <v/>
      </c>
      <c r="Q170" s="301">
        <f>IF(P170="","",SUMIFS(#REF!,#REF!,'P&amp;Ls (Detailed)_OLD'!$E170))</f>
        <v/>
      </c>
      <c r="R170" s="301">
        <f>IF('P&amp;Ls (Detailed)_OLD'!E170="","",SUMIFS(#REF!,#REF!,'P&amp;Ls (Detailed)_OLD'!$E170))</f>
        <v/>
      </c>
      <c r="S170" s="301">
        <f>IF('P&amp;Ls (Detailed)_OLD'!F170="","",SUMIFS(#REF!,#REF!,'P&amp;Ls (Detailed)_OLD'!$E170))</f>
        <v/>
      </c>
      <c r="T170" s="301">
        <f>IF('P&amp;Ls (Detailed)_OLD'!G170="","",SUMIFS(#REF!,#REF!,'P&amp;Ls (Detailed)_OLD'!$E170))</f>
        <v/>
      </c>
      <c r="U170" s="301">
        <f>IF('P&amp;Ls (Detailed)_OLD'!H170="","",SUMIFS(#REF!,#REF!,'P&amp;Ls (Detailed)_OLD'!$E170))</f>
        <v/>
      </c>
      <c r="V170" s="301">
        <f>IF('P&amp;Ls (Detailed)_OLD'!I170="","",SUMIFS(#REF!,#REF!,'P&amp;Ls (Detailed)_OLD'!$E170))</f>
        <v/>
      </c>
      <c r="W170" s="301">
        <f>IF('P&amp;Ls (Detailed)_OLD'!J170="","",SUMIFS(#REF!,#REF!,'P&amp;Ls (Detailed)_OLD'!$E170))</f>
        <v/>
      </c>
      <c r="X170" s="301">
        <f>IF('P&amp;Ls (Detailed)_OLD'!K170="","",SUMIFS(#REF!,#REF!,'P&amp;Ls (Detailed)_OLD'!$E170))</f>
        <v/>
      </c>
      <c r="Y170" s="301">
        <f>X170*1.03</f>
        <v/>
      </c>
      <c r="Z170" s="301">
        <f>Y170*1.03</f>
        <v/>
      </c>
      <c r="AA170" s="301">
        <f>Z170*1.03</f>
        <v/>
      </c>
      <c r="AB170" s="301">
        <f>AA170*1.03</f>
        <v/>
      </c>
      <c r="AC170" s="301">
        <f>AB170*1.03</f>
        <v/>
      </c>
      <c r="AD170" s="301">
        <f>AC170*1.03</f>
        <v/>
      </c>
      <c r="AE170" s="301">
        <f>AD170*1.03</f>
        <v/>
      </c>
      <c r="AF170" s="301">
        <f>AE170*1.03</f>
        <v/>
      </c>
      <c r="AG170" s="301">
        <f>AF170*1.03</f>
        <v/>
      </c>
      <c r="AH170" s="301">
        <f>AG170*1.03</f>
        <v/>
      </c>
      <c r="AI170" s="301">
        <f>AH170*1.03</f>
        <v/>
      </c>
      <c r="AJ170" s="301">
        <f>AI170*1.03</f>
        <v/>
      </c>
      <c r="AK170" s="301">
        <f>AJ170*1.03</f>
        <v/>
      </c>
      <c r="AL170" s="301">
        <f>AK170*1.03</f>
        <v/>
      </c>
      <c r="AM170" s="301">
        <f>AL170*1.03</f>
        <v/>
      </c>
      <c r="AN170" s="301">
        <f>AM170*1.03</f>
        <v/>
      </c>
      <c r="AO170" s="301">
        <f>AN170*1.03</f>
        <v/>
      </c>
      <c r="AP170" s="301">
        <f>AO170*1.03</f>
        <v/>
      </c>
      <c r="AQ170" s="301">
        <f>AP170*1.03</f>
        <v/>
      </c>
      <c r="AR170" s="301">
        <f>AQ170*1.03</f>
        <v/>
      </c>
      <c r="AS170" s="301">
        <f>AR170*1.03</f>
        <v/>
      </c>
      <c r="AT170" s="301">
        <f>AS170*1.03</f>
        <v/>
      </c>
      <c r="AU170" s="301">
        <f>AT170*1.03</f>
        <v/>
      </c>
      <c r="AV170" s="304">
        <f>AW170*0.95</f>
        <v/>
      </c>
      <c r="AW170" s="304">
        <f>IF(D169="","",SUM(F170:Q170))</f>
        <v/>
      </c>
      <c r="AX170" s="304">
        <f>IF(E169="","",SUM(R170:R170))</f>
        <v/>
      </c>
      <c r="AY170" s="433">
        <f>IF($D169="","",SUM(M170:X170))</f>
        <v/>
      </c>
      <c r="AZ170" s="310">
        <f>IF($D169="","",SUM(P170:X170)/9*12)</f>
        <v/>
      </c>
      <c r="BA170" s="310">
        <f>IF($D169="","",SUM(S170:X170)/6*12)</f>
        <v/>
      </c>
      <c r="BB170" s="310">
        <f>IF($D169="","",SUM(V170:X170)/3*12)</f>
        <v/>
      </c>
      <c r="BC170" s="310">
        <f>IF($D169="","",X170*12)</f>
        <v/>
      </c>
    </row>
    <row r="171" ht="14.25" customHeight="1" s="2885">
      <c r="D171" s="400" t="inlineStr">
        <is>
          <t>Admin/Prof/Marketing</t>
        </is>
      </c>
      <c r="E171" s="44" t="inlineStr">
        <is>
          <t xml:space="preserve">        Covid PPE</t>
        </is>
      </c>
      <c r="F171" s="301">
        <f>IF(E171="","",SUMIFS(#REF!,#REF!,'P&amp;Ls (Detailed)_OLD'!$E171))</f>
        <v/>
      </c>
      <c r="G171" s="301">
        <f>IF(F171="","",SUMIFS(#REF!,#REF!,'P&amp;Ls (Detailed)_OLD'!$E171))</f>
        <v/>
      </c>
      <c r="H171" s="301">
        <f>IF(G171="","",SUMIFS(#REF!,#REF!,'P&amp;Ls (Detailed)_OLD'!$E171))</f>
        <v/>
      </c>
      <c r="I171" s="301">
        <f>IF(H171="","",SUMIFS(#REF!,#REF!,'P&amp;Ls (Detailed)_OLD'!$E171))</f>
        <v/>
      </c>
      <c r="J171" s="301">
        <f>IF(I171="","",SUMIFS(#REF!,#REF!,'P&amp;Ls (Detailed)_OLD'!$E171))</f>
        <v/>
      </c>
      <c r="K171" s="301">
        <f>IF(J171="","",SUMIFS(#REF!,#REF!,'P&amp;Ls (Detailed)_OLD'!$E171))</f>
        <v/>
      </c>
      <c r="L171" s="301">
        <f>IF(K171="","",SUMIFS(#REF!,#REF!,'P&amp;Ls (Detailed)_OLD'!$E171))</f>
        <v/>
      </c>
      <c r="M171" s="301">
        <f>IF(L171="","",SUMIFS(#REF!,#REF!,'P&amp;Ls (Detailed)_OLD'!$E171))</f>
        <v/>
      </c>
      <c r="N171" s="301">
        <f>IF(M171="","",SUMIFS(#REF!,#REF!,'P&amp;Ls (Detailed)_OLD'!$E171))</f>
        <v/>
      </c>
      <c r="O171" s="301">
        <f>IF(N171="","",SUMIFS(#REF!,#REF!,'P&amp;Ls (Detailed)_OLD'!$E171))</f>
        <v/>
      </c>
      <c r="P171" s="301">
        <f>IF(O171="","",SUMIFS(#REF!,#REF!,'P&amp;Ls (Detailed)_OLD'!$E171))</f>
        <v/>
      </c>
      <c r="Q171" s="301">
        <f>IF(P171="","",SUMIFS(#REF!,#REF!,'P&amp;Ls (Detailed)_OLD'!$E171))</f>
        <v/>
      </c>
      <c r="R171" s="301">
        <f>IF('P&amp;Ls (Detailed)_OLD'!E171="","",SUMIFS(#REF!,#REF!,'P&amp;Ls (Detailed)_OLD'!$E171))</f>
        <v/>
      </c>
      <c r="S171" s="301">
        <f>IF('P&amp;Ls (Detailed)_OLD'!F171="","",SUMIFS(#REF!,#REF!,'P&amp;Ls (Detailed)_OLD'!$E171))</f>
        <v/>
      </c>
      <c r="T171" s="301">
        <f>IF('P&amp;Ls (Detailed)_OLD'!G171="","",SUMIFS(#REF!,#REF!,'P&amp;Ls (Detailed)_OLD'!$E171))</f>
        <v/>
      </c>
      <c r="U171" s="301">
        <f>IF('P&amp;Ls (Detailed)_OLD'!H171="","",SUMIFS(#REF!,#REF!,'P&amp;Ls (Detailed)_OLD'!$E171))</f>
        <v/>
      </c>
      <c r="V171" s="301">
        <f>IF('P&amp;Ls (Detailed)_OLD'!I171="","",SUMIFS(#REF!,#REF!,'P&amp;Ls (Detailed)_OLD'!$E171))</f>
        <v/>
      </c>
      <c r="W171" s="301">
        <f>IF('P&amp;Ls (Detailed)_OLD'!J171="","",SUMIFS(#REF!,#REF!,'P&amp;Ls (Detailed)_OLD'!$E171))</f>
        <v/>
      </c>
      <c r="X171" s="301">
        <f>IF('P&amp;Ls (Detailed)_OLD'!K171="","",SUMIFS(#REF!,#REF!,'P&amp;Ls (Detailed)_OLD'!$E171))</f>
        <v/>
      </c>
      <c r="Y171" s="301">
        <f>X171*1.03</f>
        <v/>
      </c>
      <c r="Z171" s="301">
        <f>Y171*1.03</f>
        <v/>
      </c>
      <c r="AA171" s="301">
        <f>Z171*1.03</f>
        <v/>
      </c>
      <c r="AB171" s="301">
        <f>AA171*1.03</f>
        <v/>
      </c>
      <c r="AC171" s="301">
        <f>AB171*1.03</f>
        <v/>
      </c>
      <c r="AD171" s="301">
        <f>AC171*1.03</f>
        <v/>
      </c>
      <c r="AE171" s="301">
        <f>AD171*1.03</f>
        <v/>
      </c>
      <c r="AF171" s="301">
        <f>AE171*1.03</f>
        <v/>
      </c>
      <c r="AG171" s="301">
        <f>AF171*1.03</f>
        <v/>
      </c>
      <c r="AH171" s="301">
        <f>AG171*1.03</f>
        <v/>
      </c>
      <c r="AI171" s="301">
        <f>AH171*1.03</f>
        <v/>
      </c>
      <c r="AJ171" s="301">
        <f>AI171*1.03</f>
        <v/>
      </c>
      <c r="AK171" s="301">
        <f>AJ171*1.03</f>
        <v/>
      </c>
      <c r="AL171" s="301">
        <f>AK171*1.03</f>
        <v/>
      </c>
      <c r="AM171" s="301">
        <f>AL171*1.03</f>
        <v/>
      </c>
      <c r="AN171" s="301">
        <f>AM171*1.03</f>
        <v/>
      </c>
      <c r="AO171" s="301">
        <f>AN171*1.03</f>
        <v/>
      </c>
      <c r="AP171" s="301">
        <f>AO171*1.03</f>
        <v/>
      </c>
      <c r="AQ171" s="301">
        <f>AP171*1.03</f>
        <v/>
      </c>
      <c r="AR171" s="301">
        <f>AQ171*1.03</f>
        <v/>
      </c>
      <c r="AS171" s="301">
        <f>AR171*1.03</f>
        <v/>
      </c>
      <c r="AT171" s="301">
        <f>AS171*1.03</f>
        <v/>
      </c>
      <c r="AU171" s="301">
        <f>AT171*1.03</f>
        <v/>
      </c>
      <c r="AV171" s="304">
        <f>AW171*0.95</f>
        <v/>
      </c>
      <c r="AW171" s="304">
        <f>IF(D170="","",SUM(F171:Q171))</f>
        <v/>
      </c>
      <c r="AX171" s="304">
        <f>IF(E170="","",SUM(R171:R171))</f>
        <v/>
      </c>
      <c r="AY171" s="433">
        <f>IF($D170="","",SUM(M171:X171))</f>
        <v/>
      </c>
      <c r="AZ171" s="310">
        <f>IF($D170="","",SUM(P171:X171)/9*12)</f>
        <v/>
      </c>
      <c r="BA171" s="310">
        <f>IF($D170="","",SUM(S171:X171)/6*12)</f>
        <v/>
      </c>
      <c r="BB171" s="310">
        <f>IF($D170="","",SUM(V171:X171)/3*12)</f>
        <v/>
      </c>
      <c r="BC171" s="310">
        <f>IF($D170="","",X171*12)</f>
        <v/>
      </c>
    </row>
    <row r="172" ht="14.25" customHeight="1" s="2885">
      <c r="D172" s="400" t="n"/>
      <c r="E172" s="300" t="inlineStr">
        <is>
          <t xml:space="preserve">    TOTAL GENERAL ADMINISTRATIVE</t>
        </is>
      </c>
      <c r="F172" s="3553">
        <f>SUM(F157:F171)</f>
        <v/>
      </c>
      <c r="G172" s="3553">
        <f>SUM(G157:G171)</f>
        <v/>
      </c>
      <c r="H172" s="3553">
        <f>SUM(H157:H171)</f>
        <v/>
      </c>
      <c r="I172" s="3553">
        <f>SUM(I156:I171)</f>
        <v/>
      </c>
      <c r="J172" s="3553">
        <f>SUM(J156:J171)</f>
        <v/>
      </c>
      <c r="K172" s="3553">
        <f>SUM(K156:K171)</f>
        <v/>
      </c>
      <c r="L172" s="3553">
        <f>SUM(L157:L171)</f>
        <v/>
      </c>
      <c r="M172" s="3553">
        <f>SUM(M157:M171)</f>
        <v/>
      </c>
      <c r="N172" s="3553">
        <f>SUM(N157:N171)</f>
        <v/>
      </c>
      <c r="O172" s="3553">
        <f>SUM(O157:O171)</f>
        <v/>
      </c>
      <c r="P172" s="3553">
        <f>SUM(P157:P171)</f>
        <v/>
      </c>
      <c r="Q172" s="3553">
        <f>SUM(Q157:Q171)</f>
        <v/>
      </c>
      <c r="R172" s="3553">
        <f>SUM(R157:R171)</f>
        <v/>
      </c>
      <c r="S172" s="3553">
        <f>SUM(S157:S171)</f>
        <v/>
      </c>
      <c r="T172" s="3553">
        <f>SUM(T157:T171)</f>
        <v/>
      </c>
      <c r="U172" s="3553">
        <f>SUM(U157:U171)</f>
        <v/>
      </c>
      <c r="V172" s="3553">
        <f>SUM(V157:V171)</f>
        <v/>
      </c>
      <c r="W172" s="3553">
        <f>SUM(W157:W171)</f>
        <v/>
      </c>
      <c r="X172" s="3553">
        <f>SUM(X157:X171)</f>
        <v/>
      </c>
      <c r="Y172" s="3553">
        <f>SUM(Y157:Y171)</f>
        <v/>
      </c>
      <c r="Z172" s="3553">
        <f>SUM(Z157:Z171)</f>
        <v/>
      </c>
      <c r="AA172" s="3553">
        <f>SUM(AA157:AA171)</f>
        <v/>
      </c>
      <c r="AB172" s="3553">
        <f>SUM(AB157:AB171)</f>
        <v/>
      </c>
      <c r="AC172" s="3553">
        <f>SUM(AC157:AC171)</f>
        <v/>
      </c>
      <c r="AD172" s="3553">
        <f>SUM(AD157:AD171)</f>
        <v/>
      </c>
      <c r="AE172" s="3553">
        <f>SUM(AE157:AE171)</f>
        <v/>
      </c>
      <c r="AF172" s="3553">
        <f>SUM(AF157:AF171)</f>
        <v/>
      </c>
      <c r="AG172" s="3553">
        <f>SUM(AG157:AG171)</f>
        <v/>
      </c>
      <c r="AH172" s="3553">
        <f>SUM(AH157:AH171)</f>
        <v/>
      </c>
      <c r="AI172" s="3553">
        <f>SUM(AI157:AI171)</f>
        <v/>
      </c>
      <c r="AJ172" s="3553">
        <f>SUM(AJ157:AJ171)</f>
        <v/>
      </c>
      <c r="AK172" s="3553">
        <f>SUM(AK157:AK171)</f>
        <v/>
      </c>
      <c r="AL172" s="3553">
        <f>SUM(AL157:AL171)</f>
        <v/>
      </c>
      <c r="AM172" s="3553">
        <f>SUM(AM157:AM171)</f>
        <v/>
      </c>
      <c r="AN172" s="3553">
        <f>SUM(AN157:AN171)</f>
        <v/>
      </c>
      <c r="AO172" s="3553">
        <f>SUM(AO157:AO171)</f>
        <v/>
      </c>
      <c r="AP172" s="3553">
        <f>SUM(AP157:AP171)</f>
        <v/>
      </c>
      <c r="AQ172" s="3553">
        <f>SUM(AQ157:AQ171)</f>
        <v/>
      </c>
      <c r="AR172" s="3553">
        <f>SUM(AR157:AR171)</f>
        <v/>
      </c>
      <c r="AS172" s="3553">
        <f>SUM(AS157:AS171)</f>
        <v/>
      </c>
      <c r="AT172" s="3553">
        <f>SUM(AT157:AT171)</f>
        <v/>
      </c>
      <c r="AU172" s="3553">
        <f>SUM(AU157:AU171)</f>
        <v/>
      </c>
      <c r="AV172" s="3554">
        <f>SUM(AV156:AV171)</f>
        <v/>
      </c>
      <c r="AW172" s="3554">
        <f>SUM(AW156:AW171)</f>
        <v/>
      </c>
      <c r="AX172" s="3554">
        <f>SUM(AX156:AX171)</f>
        <v/>
      </c>
      <c r="AY172" s="3555">
        <f>SUM(AY156:AY171)</f>
        <v/>
      </c>
      <c r="AZ172" s="3563">
        <f>SUM(AZ156:AZ171)</f>
        <v/>
      </c>
      <c r="BA172" s="3563">
        <f>SUM(BA156:BA171)</f>
        <v/>
      </c>
      <c r="BB172" s="3563">
        <f>SUM(BB156:BB171)</f>
        <v/>
      </c>
      <c r="BC172" s="3563">
        <f>SUM(BC156:BC171)</f>
        <v/>
      </c>
    </row>
    <row r="173" ht="14.25" customHeight="1" s="2885">
      <c r="D173" s="400" t="n"/>
      <c r="F173" s="305" t="n"/>
      <c r="G173" s="305" t="n"/>
      <c r="H173" s="305" t="n"/>
      <c r="I173" s="305" t="n"/>
      <c r="J173" s="305" t="n"/>
      <c r="K173" s="305" t="n"/>
      <c r="L173" s="305" t="n"/>
      <c r="M173" s="305" t="n"/>
      <c r="N173" s="305" t="n"/>
      <c r="O173" s="305" t="n"/>
      <c r="P173" s="305" t="n"/>
      <c r="Q173" s="305" t="n"/>
      <c r="R173" s="305" t="n"/>
      <c r="S173" s="305" t="n"/>
      <c r="T173" s="305" t="n"/>
      <c r="U173" s="305" t="n"/>
      <c r="V173" s="305" t="n"/>
      <c r="W173" s="305" t="n"/>
      <c r="X173" s="305" t="n"/>
      <c r="Y173" s="305" t="n"/>
      <c r="Z173" s="305" t="n"/>
      <c r="AA173" s="305" t="n"/>
      <c r="AB173" s="305" t="n"/>
      <c r="AC173" s="305" t="n"/>
      <c r="AD173" s="305" t="n"/>
      <c r="AE173" s="305" t="n"/>
      <c r="AF173" s="305" t="n"/>
      <c r="AG173" s="305" t="n"/>
      <c r="AH173" s="305" t="n"/>
      <c r="AI173" s="305" t="n"/>
      <c r="AJ173" s="305" t="n"/>
      <c r="AK173" s="305" t="n"/>
      <c r="AL173" s="305" t="n"/>
      <c r="AM173" s="305" t="n"/>
      <c r="AN173" s="305" t="n"/>
      <c r="AO173" s="305" t="n"/>
      <c r="AP173" s="305" t="n"/>
      <c r="AQ173" s="305" t="n"/>
      <c r="AR173" s="305" t="n"/>
      <c r="AS173" s="305" t="n"/>
      <c r="AT173" s="305" t="n"/>
      <c r="AU173" s="305" t="n"/>
      <c r="AV173" s="304">
        <f>IF(C172="","",SUM(E173:P173))</f>
        <v/>
      </c>
      <c r="AW173" s="304">
        <f>IF(D172="","",SUM(F173:Q173))</f>
        <v/>
      </c>
      <c r="AX173" s="304">
        <f>IF(E172="","",SUM(R173:R173))</f>
        <v/>
      </c>
      <c r="AY173" s="433">
        <f>IF($D172="","",SUM(M173:X173))</f>
        <v/>
      </c>
      <c r="AZ173" s="310">
        <f>IF($D172="","",SUM(P173:X173)/9*12)</f>
        <v/>
      </c>
      <c r="BA173" s="310">
        <f>IF($D172="","",SUM(S173:X173)/6*12)</f>
        <v/>
      </c>
      <c r="BB173" s="310">
        <f>IF($D172="","",SUM(V173:X173)/3*12)</f>
        <v/>
      </c>
      <c r="BC173" s="310">
        <f>IF($D172="","",X173*12)</f>
        <v/>
      </c>
    </row>
    <row r="174" ht="14.25" customHeight="1" s="2885">
      <c r="D174" s="400" t="n"/>
      <c r="E174" s="300" t="inlineStr">
        <is>
          <t xml:space="preserve">    MONTHLY SERVICES</t>
        </is>
      </c>
      <c r="F174" s="301" t="n"/>
      <c r="G174" s="301" t="n"/>
      <c r="H174" s="301" t="n"/>
      <c r="I174" s="301" t="n"/>
      <c r="J174" s="301" t="n"/>
      <c r="K174" s="301" t="n"/>
      <c r="L174" s="301" t="n"/>
      <c r="M174" s="301" t="n"/>
      <c r="N174" s="301" t="n"/>
      <c r="O174" s="301" t="n"/>
      <c r="P174" s="301" t="n"/>
      <c r="Q174" s="301" t="n"/>
      <c r="R174" s="301">
        <f>IF('P&amp;Ls (Detailed)_OLD'!E174="","",SUMIFS(#REF!,#REF!,'P&amp;Ls (Detailed)_OLD'!$E174))</f>
        <v/>
      </c>
      <c r="S174" s="301">
        <f>IF('P&amp;Ls (Detailed)_OLD'!F174="","",SUMIFS(#REF!,#REF!,'P&amp;Ls (Detailed)_OLD'!$E174))</f>
        <v/>
      </c>
      <c r="T174" s="301">
        <f>IF('P&amp;Ls (Detailed)_OLD'!G174="","",SUMIFS(#REF!,#REF!,'P&amp;Ls (Detailed)_OLD'!$E174))</f>
        <v/>
      </c>
      <c r="U174" s="301">
        <f>IF('P&amp;Ls (Detailed)_OLD'!H174="","",SUMIFS(#REF!,#REF!,'P&amp;Ls (Detailed)_OLD'!$E174))</f>
        <v/>
      </c>
      <c r="V174" s="301">
        <f>IF('P&amp;Ls (Detailed)_OLD'!I174="","",SUMIFS(#REF!,#REF!,'P&amp;Ls (Detailed)_OLD'!$E174))</f>
        <v/>
      </c>
      <c r="W174" s="301">
        <f>IF('P&amp;Ls (Detailed)_OLD'!J174="","",SUMIFS(#REF!,#REF!,'P&amp;Ls (Detailed)_OLD'!$E174))</f>
        <v/>
      </c>
      <c r="X174" s="301">
        <f>IF('P&amp;Ls (Detailed)_OLD'!K174="","",SUMIFS(#REF!,#REF!,'P&amp;Ls (Detailed)_OLD'!$E174))</f>
        <v/>
      </c>
      <c r="Y174" s="301">
        <f>IF('P&amp;Ls (Detailed)_OLD'!L174="","",SUMIFS(#REF!,#REF!,'P&amp;Ls (Detailed)_OLD'!$E174))</f>
        <v/>
      </c>
      <c r="Z174" s="301">
        <f>IF('P&amp;Ls (Detailed)_OLD'!M174="","",SUMIFS(#REF!,#REF!,'P&amp;Ls (Detailed)_OLD'!$E174))</f>
        <v/>
      </c>
      <c r="AA174" s="301">
        <f>IF('P&amp;Ls (Detailed)_OLD'!N174="","",SUMIFS(#REF!,#REF!,'P&amp;Ls (Detailed)_OLD'!$E174))</f>
        <v/>
      </c>
      <c r="AB174" s="301">
        <f>IF('P&amp;Ls (Detailed)_OLD'!O174="","",SUMIFS(#REF!,#REF!,'P&amp;Ls (Detailed)_OLD'!$E174))</f>
        <v/>
      </c>
      <c r="AC174" s="301">
        <f>IF('P&amp;Ls (Detailed)_OLD'!P174="","",SUMIFS(#REF!,#REF!,'P&amp;Ls (Detailed)_OLD'!$E174))</f>
        <v/>
      </c>
      <c r="AD174" s="301">
        <f>IF('P&amp;Ls (Detailed)_OLD'!Q174="","",SUMIFS(#REF!,#REF!,'P&amp;Ls (Detailed)_OLD'!$E174))</f>
        <v/>
      </c>
      <c r="AE174" s="301">
        <f>IF('P&amp;Ls (Detailed)_OLD'!R174="","",SUMIFS(#REF!,#REF!,'P&amp;Ls (Detailed)_OLD'!$E174))</f>
        <v/>
      </c>
      <c r="AF174" s="301">
        <f>IF('P&amp;Ls (Detailed)_OLD'!S174="","",SUMIFS(#REF!,#REF!,'P&amp;Ls (Detailed)_OLD'!$E174))</f>
        <v/>
      </c>
      <c r="AG174" s="301">
        <f>IF('P&amp;Ls (Detailed)_OLD'!T174="","",SUMIFS(#REF!,#REF!,'P&amp;Ls (Detailed)_OLD'!$E174))</f>
        <v/>
      </c>
      <c r="AH174" s="301">
        <f>IF('P&amp;Ls (Detailed)_OLD'!U174="","",SUMIFS(#REF!,#REF!,'P&amp;Ls (Detailed)_OLD'!$E174))</f>
        <v/>
      </c>
      <c r="AI174" s="301">
        <f>IF('P&amp;Ls (Detailed)_OLD'!V174="","",SUMIFS(#REF!,#REF!,'P&amp;Ls (Detailed)_OLD'!$E174))</f>
        <v/>
      </c>
      <c r="AJ174" s="301">
        <f>IF('P&amp;Ls (Detailed)_OLD'!W174="","",SUMIFS(#REF!,#REF!,'P&amp;Ls (Detailed)_OLD'!$E174))</f>
        <v/>
      </c>
      <c r="AK174" s="301">
        <f>IF('P&amp;Ls (Detailed)_OLD'!X174="","",SUMIFS(#REF!,#REF!,'P&amp;Ls (Detailed)_OLD'!$E174))</f>
        <v/>
      </c>
      <c r="AL174" s="301">
        <f>IF('P&amp;Ls (Detailed)_OLD'!Y174="","",SUMIFS(#REF!,#REF!,'P&amp;Ls (Detailed)_OLD'!$E174))</f>
        <v/>
      </c>
      <c r="AM174" s="301">
        <f>IF('P&amp;Ls (Detailed)_OLD'!Z174="","",SUMIFS(#REF!,#REF!,'P&amp;Ls (Detailed)_OLD'!$E174))</f>
        <v/>
      </c>
      <c r="AN174" s="301">
        <f>IF('P&amp;Ls (Detailed)_OLD'!AA174="","",SUMIFS(#REF!,#REF!,'P&amp;Ls (Detailed)_OLD'!$E174))</f>
        <v/>
      </c>
      <c r="AO174" s="301">
        <f>IF('P&amp;Ls (Detailed)_OLD'!AB174="","",SUMIFS(#REF!,#REF!,'P&amp;Ls (Detailed)_OLD'!$E174))</f>
        <v/>
      </c>
      <c r="AP174" s="301">
        <f>IF('P&amp;Ls (Detailed)_OLD'!AC174="","",SUMIFS(#REF!,#REF!,'P&amp;Ls (Detailed)_OLD'!$E174))</f>
        <v/>
      </c>
      <c r="AQ174" s="301">
        <f>IF('P&amp;Ls (Detailed)_OLD'!AD174="","",SUMIFS(#REF!,#REF!,'P&amp;Ls (Detailed)_OLD'!$E174))</f>
        <v/>
      </c>
      <c r="AR174" s="301">
        <f>IF('P&amp;Ls (Detailed)_OLD'!AE174="","",SUMIFS(#REF!,#REF!,'P&amp;Ls (Detailed)_OLD'!$E174))</f>
        <v/>
      </c>
      <c r="AS174" s="301">
        <f>IF('P&amp;Ls (Detailed)_OLD'!AF174="","",SUMIFS(#REF!,#REF!,'P&amp;Ls (Detailed)_OLD'!$E174))</f>
        <v/>
      </c>
      <c r="AT174" s="301">
        <f>IF('P&amp;Ls (Detailed)_OLD'!AG174="","",SUMIFS(#REF!,#REF!,'P&amp;Ls (Detailed)_OLD'!$E174))</f>
        <v/>
      </c>
      <c r="AU174" s="301">
        <f>IF('P&amp;Ls (Detailed)_OLD'!AH174="","",SUMIFS(#REF!,#REF!,'P&amp;Ls (Detailed)_OLD'!$E174))</f>
        <v/>
      </c>
      <c r="AV174" s="304">
        <f>IF(C173="","",SUM(E174:P174))</f>
        <v/>
      </c>
      <c r="AW174" s="304">
        <f>IF(D173="","",SUM(F174:Q174))</f>
        <v/>
      </c>
      <c r="AX174" s="304">
        <f>IF(E173="","",SUM(R174:R174))</f>
        <v/>
      </c>
      <c r="AY174" s="433">
        <f>IF($D173="","",SUM(M174:X174))</f>
        <v/>
      </c>
      <c r="AZ174" s="310">
        <f>IF($D173="","",SUM(P174:X174)/9*12)</f>
        <v/>
      </c>
      <c r="BA174" s="310">
        <f>IF($D173="","",SUM(S174:X174)/6*12)</f>
        <v/>
      </c>
      <c r="BB174" s="310">
        <f>IF($D173="","",SUM(V174:X174)/3*12)</f>
        <v/>
      </c>
      <c r="BC174" s="310">
        <f>IF($D173="","",X174*12)</f>
        <v/>
      </c>
    </row>
    <row r="175" ht="14.25" customHeight="1" s="2885">
      <c r="D175" s="400" t="inlineStr">
        <is>
          <t>Contract Services</t>
        </is>
      </c>
      <c r="E175" s="44" t="inlineStr">
        <is>
          <t xml:space="preserve">        Answering Service Contract</t>
        </is>
      </c>
      <c r="F175" s="3550">
        <f>IF(E175="","",SUMIFS(#REF!,#REF!,'P&amp;Ls (Detailed)_OLD'!$E175))</f>
        <v/>
      </c>
      <c r="G175" s="3550">
        <f>IF(F175="","",SUMIFS(#REF!,#REF!,'P&amp;Ls (Detailed)_OLD'!$E175))</f>
        <v/>
      </c>
      <c r="H175" s="3550">
        <f>IF(G175="","",SUMIFS(#REF!,#REF!,'P&amp;Ls (Detailed)_OLD'!$E175))</f>
        <v/>
      </c>
      <c r="I175" s="3550">
        <f>IF(H175="","",SUMIFS(#REF!,#REF!,'P&amp;Ls (Detailed)_OLD'!$E175))</f>
        <v/>
      </c>
      <c r="J175" s="3550">
        <f>IF(I175="","",SUMIFS(#REF!,#REF!,'P&amp;Ls (Detailed)_OLD'!$E175))</f>
        <v/>
      </c>
      <c r="K175" s="3550">
        <f>IF(J175="","",SUMIFS(#REF!,#REF!,'P&amp;Ls (Detailed)_OLD'!$E175))</f>
        <v/>
      </c>
      <c r="L175" s="3550">
        <f>IF(K175="","",SUMIFS(#REF!,#REF!,'P&amp;Ls (Detailed)_OLD'!$E175))</f>
        <v/>
      </c>
      <c r="M175" s="3550">
        <f>IF(L175="","",SUMIFS(#REF!,#REF!,'P&amp;Ls (Detailed)_OLD'!$E175))</f>
        <v/>
      </c>
      <c r="N175" s="3550">
        <f>IF(M175="","",SUMIFS(#REF!,#REF!,'P&amp;Ls (Detailed)_OLD'!$E175))</f>
        <v/>
      </c>
      <c r="O175" s="3550">
        <f>IF(N175="","",SUMIFS(#REF!,#REF!,'P&amp;Ls (Detailed)_OLD'!$E175))</f>
        <v/>
      </c>
      <c r="P175" s="3550">
        <f>IF(O175="","",SUMIFS(#REF!,#REF!,'P&amp;Ls (Detailed)_OLD'!$E175))</f>
        <v/>
      </c>
      <c r="Q175" s="3550">
        <f>IF(P175="","",SUMIFS(#REF!,#REF!,'P&amp;Ls (Detailed)_OLD'!$E175))</f>
        <v/>
      </c>
      <c r="R175" s="3550">
        <f>IF('P&amp;Ls (Detailed)_OLD'!E175="","",SUMIFS(#REF!,#REF!,'P&amp;Ls (Detailed)_OLD'!$E175))</f>
        <v/>
      </c>
      <c r="S175" s="3550">
        <f>IF('P&amp;Ls (Detailed)_OLD'!F175="","",SUMIFS(#REF!,#REF!,'P&amp;Ls (Detailed)_OLD'!$E175))</f>
        <v/>
      </c>
      <c r="T175" s="3550">
        <f>IF('P&amp;Ls (Detailed)_OLD'!G175="","",SUMIFS(#REF!,#REF!,'P&amp;Ls (Detailed)_OLD'!$E175))</f>
        <v/>
      </c>
      <c r="U175" s="3550">
        <f>IF('P&amp;Ls (Detailed)_OLD'!H175="","",SUMIFS(#REF!,#REF!,'P&amp;Ls (Detailed)_OLD'!$E175))</f>
        <v/>
      </c>
      <c r="V175" s="3550">
        <f>IF('P&amp;Ls (Detailed)_OLD'!I175="","",SUMIFS(#REF!,#REF!,'P&amp;Ls (Detailed)_OLD'!$E175))</f>
        <v/>
      </c>
      <c r="W175" s="3550">
        <f>IF('P&amp;Ls (Detailed)_OLD'!J175="","",SUMIFS(#REF!,#REF!,'P&amp;Ls (Detailed)_OLD'!$E175))</f>
        <v/>
      </c>
      <c r="X175" s="3550">
        <f>IF('P&amp;Ls (Detailed)_OLD'!K175="","",SUMIFS(#REF!,#REF!,'P&amp;Ls (Detailed)_OLD'!$E175))</f>
        <v/>
      </c>
      <c r="Y175" s="3550">
        <f>X175*1.03</f>
        <v/>
      </c>
      <c r="Z175" s="3550">
        <f>Y175*1.03</f>
        <v/>
      </c>
      <c r="AA175" s="3550">
        <f>Z175*1.03</f>
        <v/>
      </c>
      <c r="AB175" s="3550">
        <f>AA175*1.03</f>
        <v/>
      </c>
      <c r="AC175" s="3550">
        <f>AB175*1.03</f>
        <v/>
      </c>
      <c r="AD175" s="3550">
        <f>AC175*1.03</f>
        <v/>
      </c>
      <c r="AE175" s="3550">
        <f>AD175*1.03</f>
        <v/>
      </c>
      <c r="AF175" s="3550">
        <f>AE175*1.03</f>
        <v/>
      </c>
      <c r="AG175" s="3550">
        <f>AF175*1.03</f>
        <v/>
      </c>
      <c r="AH175" s="3550">
        <f>AG175*1.03</f>
        <v/>
      </c>
      <c r="AI175" s="3550">
        <f>AH175*1.03</f>
        <v/>
      </c>
      <c r="AJ175" s="3550">
        <f>AI175*1.03</f>
        <v/>
      </c>
      <c r="AK175" s="3550">
        <f>AJ175*1.03</f>
        <v/>
      </c>
      <c r="AL175" s="3550">
        <f>AK175*1.03</f>
        <v/>
      </c>
      <c r="AM175" s="3550">
        <f>AL175*1.03</f>
        <v/>
      </c>
      <c r="AN175" s="3550">
        <f>AM175*1.03</f>
        <v/>
      </c>
      <c r="AO175" s="3550">
        <f>AN175*1.03</f>
        <v/>
      </c>
      <c r="AP175" s="3550">
        <f>AO175*1.03</f>
        <v/>
      </c>
      <c r="AQ175" s="3550">
        <f>AP175*1.03</f>
        <v/>
      </c>
      <c r="AR175" s="3550">
        <f>AQ175*1.03</f>
        <v/>
      </c>
      <c r="AS175" s="3550">
        <f>AR175*1.03</f>
        <v/>
      </c>
      <c r="AT175" s="3550">
        <f>AS175*1.03</f>
        <v/>
      </c>
      <c r="AU175" s="3550">
        <f>AT175*1.03</f>
        <v/>
      </c>
      <c r="AV175" s="3551">
        <f>AW175*0.95</f>
        <v/>
      </c>
      <c r="AW175" s="3551">
        <f>IF(D175="","",SUM(F175:Q175))</f>
        <v/>
      </c>
      <c r="AX175" s="3551">
        <f>IF(E175="","",SUM(R175:R175))</f>
        <v/>
      </c>
      <c r="AY175" s="3552">
        <f>IF($D175="","",SUM(M175:X175))</f>
        <v/>
      </c>
      <c r="AZ175" s="3562">
        <f>IF($D175="","",SUM(P175:X175)/9*12)</f>
        <v/>
      </c>
      <c r="BA175" s="3562">
        <f>IF($D175="","",SUM(S175:X175)/6*12)</f>
        <v/>
      </c>
      <c r="BB175" s="3562">
        <f>IF($D175="","",SUM(V175:X175)/3*12)</f>
        <v/>
      </c>
      <c r="BC175" s="3562">
        <f>IF($D175="","",X175*12)</f>
        <v/>
      </c>
    </row>
    <row r="176" ht="14.25" customHeight="1" s="2885">
      <c r="D176" s="400" t="inlineStr">
        <is>
          <t>Contract Services</t>
        </is>
      </c>
      <c r="E176" s="44" t="inlineStr">
        <is>
          <t xml:space="preserve">        Bank Fees</t>
        </is>
      </c>
      <c r="F176" s="301">
        <f>IF(E176="","",SUMIFS(#REF!,#REF!,'P&amp;Ls (Detailed)_OLD'!$E176))</f>
        <v/>
      </c>
      <c r="G176" s="301">
        <f>IF(F176="","",SUMIFS(#REF!,#REF!,'P&amp;Ls (Detailed)_OLD'!$E176))</f>
        <v/>
      </c>
      <c r="H176" s="301">
        <f>IF(G176="","",SUMIFS(#REF!,#REF!,'P&amp;Ls (Detailed)_OLD'!$E176))</f>
        <v/>
      </c>
      <c r="I176" s="301">
        <f>IF(H176="","",SUMIFS(#REF!,#REF!,'P&amp;Ls (Detailed)_OLD'!$E176))</f>
        <v/>
      </c>
      <c r="J176" s="301">
        <f>IF(I176="","",SUMIFS(#REF!,#REF!,'P&amp;Ls (Detailed)_OLD'!$E176))</f>
        <v/>
      </c>
      <c r="K176" s="301">
        <f>IF(J176="","",SUMIFS(#REF!,#REF!,'P&amp;Ls (Detailed)_OLD'!$E176))</f>
        <v/>
      </c>
      <c r="L176" s="301">
        <f>IF(K176="","",SUMIFS(#REF!,#REF!,'P&amp;Ls (Detailed)_OLD'!$E176))</f>
        <v/>
      </c>
      <c r="M176" s="301">
        <f>IF(L176="","",SUMIFS(#REF!,#REF!,'P&amp;Ls (Detailed)_OLD'!$E176))</f>
        <v/>
      </c>
      <c r="N176" s="301">
        <f>IF(M176="","",SUMIFS(#REF!,#REF!,'P&amp;Ls (Detailed)_OLD'!$E176))</f>
        <v/>
      </c>
      <c r="O176" s="301">
        <f>IF(N176="","",SUMIFS(#REF!,#REF!,'P&amp;Ls (Detailed)_OLD'!$E176))</f>
        <v/>
      </c>
      <c r="P176" s="301">
        <f>IF(O176="","",SUMIFS(#REF!,#REF!,'P&amp;Ls (Detailed)_OLD'!$E176))</f>
        <v/>
      </c>
      <c r="Q176" s="301">
        <f>IF(P176="","",SUMIFS(#REF!,#REF!,'P&amp;Ls (Detailed)_OLD'!$E176))</f>
        <v/>
      </c>
      <c r="R176" s="301">
        <f>IF('P&amp;Ls (Detailed)_OLD'!E176="","",SUMIFS(#REF!,#REF!,'P&amp;Ls (Detailed)_OLD'!$E176))</f>
        <v/>
      </c>
      <c r="S176" s="301">
        <f>IF('P&amp;Ls (Detailed)_OLD'!F176="","",SUMIFS(#REF!,#REF!,'P&amp;Ls (Detailed)_OLD'!$E176))</f>
        <v/>
      </c>
      <c r="T176" s="301">
        <f>IF('P&amp;Ls (Detailed)_OLD'!G176="","",SUMIFS(#REF!,#REF!,'P&amp;Ls (Detailed)_OLD'!$E176))</f>
        <v/>
      </c>
      <c r="U176" s="301">
        <f>IF('P&amp;Ls (Detailed)_OLD'!H176="","",SUMIFS(#REF!,#REF!,'P&amp;Ls (Detailed)_OLD'!$E176))</f>
        <v/>
      </c>
      <c r="V176" s="301">
        <f>IF('P&amp;Ls (Detailed)_OLD'!I176="","",SUMIFS(#REF!,#REF!,'P&amp;Ls (Detailed)_OLD'!$E176))</f>
        <v/>
      </c>
      <c r="W176" s="301">
        <f>IF('P&amp;Ls (Detailed)_OLD'!J176="","",SUMIFS(#REF!,#REF!,'P&amp;Ls (Detailed)_OLD'!$E176))</f>
        <v/>
      </c>
      <c r="X176" s="301">
        <f>IF('P&amp;Ls (Detailed)_OLD'!K176="","",SUMIFS(#REF!,#REF!,'P&amp;Ls (Detailed)_OLD'!$E176))</f>
        <v/>
      </c>
      <c r="Y176" s="301">
        <f>X176*1.03</f>
        <v/>
      </c>
      <c r="Z176" s="301">
        <f>Y176*1.03</f>
        <v/>
      </c>
      <c r="AA176" s="301">
        <f>Z176*1.03</f>
        <v/>
      </c>
      <c r="AB176" s="301">
        <f>AA176*1.03</f>
        <v/>
      </c>
      <c r="AC176" s="301">
        <f>AB176*1.03</f>
        <v/>
      </c>
      <c r="AD176" s="301">
        <f>AC176*1.03</f>
        <v/>
      </c>
      <c r="AE176" s="301">
        <f>AD176*1.03</f>
        <v/>
      </c>
      <c r="AF176" s="301">
        <f>AE176*1.03</f>
        <v/>
      </c>
      <c r="AG176" s="301">
        <f>AF176*1.03</f>
        <v/>
      </c>
      <c r="AH176" s="301">
        <f>AG176*1.03</f>
        <v/>
      </c>
      <c r="AI176" s="301">
        <f>AH176*1.03</f>
        <v/>
      </c>
      <c r="AJ176" s="301">
        <f>AI176*1.03</f>
        <v/>
      </c>
      <c r="AK176" s="301">
        <f>AJ176*1.03</f>
        <v/>
      </c>
      <c r="AL176" s="301">
        <f>AK176*1.03</f>
        <v/>
      </c>
      <c r="AM176" s="301">
        <f>AL176*1.03</f>
        <v/>
      </c>
      <c r="AN176" s="301">
        <f>AM176*1.03</f>
        <v/>
      </c>
      <c r="AO176" s="301">
        <f>AN176*1.03</f>
        <v/>
      </c>
      <c r="AP176" s="301">
        <f>AO176*1.03</f>
        <v/>
      </c>
      <c r="AQ176" s="301">
        <f>AP176*1.03</f>
        <v/>
      </c>
      <c r="AR176" s="301">
        <f>AQ176*1.03</f>
        <v/>
      </c>
      <c r="AS176" s="301">
        <f>AR176*1.03</f>
        <v/>
      </c>
      <c r="AT176" s="301">
        <f>AS176*1.03</f>
        <v/>
      </c>
      <c r="AU176" s="301">
        <f>AT176*1.03</f>
        <v/>
      </c>
      <c r="AV176" s="304">
        <f>AW176*0.95</f>
        <v/>
      </c>
      <c r="AW176" s="304">
        <f>IF(D175="","",SUM(F176:Q176))</f>
        <v/>
      </c>
      <c r="AX176" s="304">
        <f>IF(E175="","",SUM(R176:R176))</f>
        <v/>
      </c>
      <c r="AY176" s="433">
        <f>IF($D175="","",SUM(M176:X176))</f>
        <v/>
      </c>
      <c r="AZ176" s="310">
        <f>IF($D175="","",SUM(P176:X176)/9*12)</f>
        <v/>
      </c>
      <c r="BA176" s="310">
        <f>IF($D175="","",SUM(S176:X176)/6*12)</f>
        <v/>
      </c>
      <c r="BB176" s="310">
        <f>IF($D175="","",SUM(V176:X176)/3*12)</f>
        <v/>
      </c>
      <c r="BC176" s="310">
        <f>IF($D175="","",X176*12)</f>
        <v/>
      </c>
    </row>
    <row r="177" ht="14.25" customHeight="1" s="2885">
      <c r="D177" s="400" t="inlineStr">
        <is>
          <t>Contract Services</t>
        </is>
      </c>
      <c r="E177" s="312" t="inlineStr">
        <is>
          <t xml:space="preserve">        Cable</t>
        </is>
      </c>
      <c r="F177" s="301">
        <f>IF(E177="","",SUMIFS(#REF!,#REF!,'P&amp;Ls (Detailed)_OLD'!$E177))</f>
        <v/>
      </c>
      <c r="G177" s="301">
        <f>IF(F177="","",SUMIFS(#REF!,#REF!,'P&amp;Ls (Detailed)_OLD'!$E177))</f>
        <v/>
      </c>
      <c r="H177" s="301">
        <f>IF(G177="","",SUMIFS(#REF!,#REF!,'P&amp;Ls (Detailed)_OLD'!$E177))</f>
        <v/>
      </c>
      <c r="I177" s="301">
        <f>IF(H177="","",SUMIFS(#REF!,#REF!,'P&amp;Ls (Detailed)_OLD'!$E177))</f>
        <v/>
      </c>
      <c r="J177" s="301">
        <f>IF(I177="","",SUMIFS(#REF!,#REF!,'P&amp;Ls (Detailed)_OLD'!$E177))</f>
        <v/>
      </c>
      <c r="K177" s="301">
        <f>IF(J177="","",SUMIFS(#REF!,#REF!,'P&amp;Ls (Detailed)_OLD'!$E177))</f>
        <v/>
      </c>
      <c r="L177" s="301">
        <f>IF(K177="","",SUMIFS(#REF!,#REF!,'P&amp;Ls (Detailed)_OLD'!$E177))</f>
        <v/>
      </c>
      <c r="M177" s="301">
        <f>IF(L177="","",SUMIFS(#REF!,#REF!,'P&amp;Ls (Detailed)_OLD'!$E177))</f>
        <v/>
      </c>
      <c r="N177" s="301">
        <f>IF(M177="","",SUMIFS(#REF!,#REF!,'P&amp;Ls (Detailed)_OLD'!$E177))</f>
        <v/>
      </c>
      <c r="O177" s="301">
        <f>IF(N177="","",SUMIFS(#REF!,#REF!,'P&amp;Ls (Detailed)_OLD'!$E177))</f>
        <v/>
      </c>
      <c r="P177" s="301">
        <f>IF(O177="","",SUMIFS(#REF!,#REF!,'P&amp;Ls (Detailed)_OLD'!$E177))</f>
        <v/>
      </c>
      <c r="Q177" s="301">
        <f>IF(P177="","",SUMIFS(#REF!,#REF!,'P&amp;Ls (Detailed)_OLD'!$E177))</f>
        <v/>
      </c>
      <c r="R177" s="301">
        <f>IF('P&amp;Ls (Detailed)_OLD'!E177="","",SUMIFS(#REF!,#REF!,'P&amp;Ls (Detailed)_OLD'!$E177))</f>
        <v/>
      </c>
      <c r="S177" s="301">
        <f>IF('P&amp;Ls (Detailed)_OLD'!F177="","",SUMIFS(#REF!,#REF!,'P&amp;Ls (Detailed)_OLD'!$E177))</f>
        <v/>
      </c>
      <c r="T177" s="301">
        <f>IF('P&amp;Ls (Detailed)_OLD'!G177="","",SUMIFS(#REF!,#REF!,'P&amp;Ls (Detailed)_OLD'!$E177))</f>
        <v/>
      </c>
      <c r="U177" s="301">
        <f>IF('P&amp;Ls (Detailed)_OLD'!H177="","",SUMIFS(#REF!,#REF!,'P&amp;Ls (Detailed)_OLD'!$E177))</f>
        <v/>
      </c>
      <c r="V177" s="301">
        <f>IF('P&amp;Ls (Detailed)_OLD'!I177="","",SUMIFS(#REF!,#REF!,'P&amp;Ls (Detailed)_OLD'!$E177))</f>
        <v/>
      </c>
      <c r="W177" s="301">
        <f>IF('P&amp;Ls (Detailed)_OLD'!J177="","",SUMIFS(#REF!,#REF!,'P&amp;Ls (Detailed)_OLD'!$E177))</f>
        <v/>
      </c>
      <c r="X177" s="301">
        <f>IF('P&amp;Ls (Detailed)_OLD'!K177="","",SUMIFS(#REF!,#REF!,'P&amp;Ls (Detailed)_OLD'!$E177))</f>
        <v/>
      </c>
      <c r="Y177" s="301">
        <f>X177*1.03</f>
        <v/>
      </c>
      <c r="Z177" s="301">
        <f>Y177*1.03</f>
        <v/>
      </c>
      <c r="AA177" s="301">
        <f>Z177*1.03</f>
        <v/>
      </c>
      <c r="AB177" s="301">
        <f>AA177*1.03</f>
        <v/>
      </c>
      <c r="AC177" s="301">
        <f>AB177*1.03</f>
        <v/>
      </c>
      <c r="AD177" s="301">
        <f>AC177*1.03</f>
        <v/>
      </c>
      <c r="AE177" s="301">
        <f>AD177*1.03</f>
        <v/>
      </c>
      <c r="AF177" s="301">
        <f>AE177*1.03</f>
        <v/>
      </c>
      <c r="AG177" s="301">
        <f>AF177*1.03</f>
        <v/>
      </c>
      <c r="AH177" s="301">
        <f>AG177*1.03</f>
        <v/>
      </c>
      <c r="AI177" s="301">
        <f>AH177*1.03</f>
        <v/>
      </c>
      <c r="AJ177" s="301">
        <f>AI177*1.03</f>
        <v/>
      </c>
      <c r="AK177" s="301">
        <f>AJ177*1.03</f>
        <v/>
      </c>
      <c r="AL177" s="301">
        <f>AK177*1.03</f>
        <v/>
      </c>
      <c r="AM177" s="301">
        <f>AL177*1.03</f>
        <v/>
      </c>
      <c r="AN177" s="301">
        <f>AM177*1.03</f>
        <v/>
      </c>
      <c r="AO177" s="301">
        <f>AN177*1.03</f>
        <v/>
      </c>
      <c r="AP177" s="301">
        <f>AO177*1.03</f>
        <v/>
      </c>
      <c r="AQ177" s="301">
        <f>AP177*1.03</f>
        <v/>
      </c>
      <c r="AR177" s="301">
        <f>AQ177*1.03</f>
        <v/>
      </c>
      <c r="AS177" s="301">
        <f>AR177*1.03</f>
        <v/>
      </c>
      <c r="AT177" s="301">
        <f>AS177*1.03</f>
        <v/>
      </c>
      <c r="AU177" s="301">
        <f>AT177*1.03</f>
        <v/>
      </c>
      <c r="AV177" s="304">
        <f>AW177*0.95</f>
        <v/>
      </c>
      <c r="AW177" s="304">
        <f>IF(D176="","",SUM(F177:Q177))</f>
        <v/>
      </c>
      <c r="AX177" s="304">
        <f>IF(E176="","",SUM(R177:R177))</f>
        <v/>
      </c>
      <c r="AY177" s="433">
        <f>IF($D176="","",SUM(M177:X177))</f>
        <v/>
      </c>
      <c r="AZ177" s="310">
        <f>IF($D176="","",SUM(P177:X177)/9*12)</f>
        <v/>
      </c>
      <c r="BA177" s="310">
        <f>IF($D176="","",SUM(S177:X177)/6*12)</f>
        <v/>
      </c>
      <c r="BB177" s="310">
        <f>IF($D176="","",SUM(V177:X177)/3*12)</f>
        <v/>
      </c>
      <c r="BC177" s="310">
        <f>IF($D176="","",X177*12)</f>
        <v/>
      </c>
    </row>
    <row r="178" ht="14.25" customHeight="1" s="2885">
      <c r="D178" s="400" t="inlineStr">
        <is>
          <t>Contract Services</t>
        </is>
      </c>
      <c r="E178" s="44" t="inlineStr">
        <is>
          <t xml:space="preserve">        Internet</t>
        </is>
      </c>
      <c r="F178" s="301">
        <f>IF(E178="","",SUMIFS(#REF!,#REF!,'P&amp;Ls (Detailed)_OLD'!$E178))</f>
        <v/>
      </c>
      <c r="G178" s="301">
        <f>IF(F178="","",SUMIFS(#REF!,#REF!,'P&amp;Ls (Detailed)_OLD'!$E178))</f>
        <v/>
      </c>
      <c r="H178" s="301">
        <f>IF(G178="","",SUMIFS(#REF!,#REF!,'P&amp;Ls (Detailed)_OLD'!$E178))</f>
        <v/>
      </c>
      <c r="I178" s="301">
        <f>IF(H178="","",SUMIFS(#REF!,#REF!,'P&amp;Ls (Detailed)_OLD'!$E178))</f>
        <v/>
      </c>
      <c r="J178" s="301">
        <f>IF(I178="","",SUMIFS(#REF!,#REF!,'P&amp;Ls (Detailed)_OLD'!$E178))</f>
        <v/>
      </c>
      <c r="K178" s="301">
        <f>IF(J178="","",SUMIFS(#REF!,#REF!,'P&amp;Ls (Detailed)_OLD'!$E178))</f>
        <v/>
      </c>
      <c r="L178" s="301">
        <f>IF(K178="","",SUMIFS(#REF!,#REF!,'P&amp;Ls (Detailed)_OLD'!$E178))</f>
        <v/>
      </c>
      <c r="M178" s="301">
        <f>IF(L178="","",SUMIFS(#REF!,#REF!,'P&amp;Ls (Detailed)_OLD'!$E178))</f>
        <v/>
      </c>
      <c r="N178" s="301">
        <f>IF(M178="","",SUMIFS(#REF!,#REF!,'P&amp;Ls (Detailed)_OLD'!$E178))</f>
        <v/>
      </c>
      <c r="O178" s="301">
        <f>IF(N178="","",SUMIFS(#REF!,#REF!,'P&amp;Ls (Detailed)_OLD'!$E178))</f>
        <v/>
      </c>
      <c r="P178" s="301">
        <f>IF(O178="","",SUMIFS(#REF!,#REF!,'P&amp;Ls (Detailed)_OLD'!$E178))</f>
        <v/>
      </c>
      <c r="Q178" s="301">
        <f>IF(P178="","",SUMIFS(#REF!,#REF!,'P&amp;Ls (Detailed)_OLD'!$E178))</f>
        <v/>
      </c>
      <c r="R178" s="301">
        <f>IF('P&amp;Ls (Detailed)_OLD'!E178="","",SUMIFS(#REF!,#REF!,'P&amp;Ls (Detailed)_OLD'!$E178))</f>
        <v/>
      </c>
      <c r="S178" s="301">
        <f>IF('P&amp;Ls (Detailed)_OLD'!F178="","",SUMIFS(#REF!,#REF!,'P&amp;Ls (Detailed)_OLD'!$E178))</f>
        <v/>
      </c>
      <c r="T178" s="301">
        <f>IF('P&amp;Ls (Detailed)_OLD'!G178="","",SUMIFS(#REF!,#REF!,'P&amp;Ls (Detailed)_OLD'!$E178))</f>
        <v/>
      </c>
      <c r="U178" s="301">
        <f>IF('P&amp;Ls (Detailed)_OLD'!H178="","",SUMIFS(#REF!,#REF!,'P&amp;Ls (Detailed)_OLD'!$E178))</f>
        <v/>
      </c>
      <c r="V178" s="301">
        <f>IF('P&amp;Ls (Detailed)_OLD'!I178="","",SUMIFS(#REF!,#REF!,'P&amp;Ls (Detailed)_OLD'!$E178))</f>
        <v/>
      </c>
      <c r="W178" s="301">
        <f>IF('P&amp;Ls (Detailed)_OLD'!J178="","",SUMIFS(#REF!,#REF!,'P&amp;Ls (Detailed)_OLD'!$E178))</f>
        <v/>
      </c>
      <c r="X178" s="301">
        <f>IF('P&amp;Ls (Detailed)_OLD'!K178="","",SUMIFS(#REF!,#REF!,'P&amp;Ls (Detailed)_OLD'!$E178))</f>
        <v/>
      </c>
      <c r="Y178" s="301">
        <f>X178*1.03</f>
        <v/>
      </c>
      <c r="Z178" s="301">
        <f>Y178*1.03</f>
        <v/>
      </c>
      <c r="AA178" s="301">
        <f>Z178*1.03</f>
        <v/>
      </c>
      <c r="AB178" s="301">
        <f>AA178*1.03</f>
        <v/>
      </c>
      <c r="AC178" s="301">
        <f>AB178*1.03</f>
        <v/>
      </c>
      <c r="AD178" s="301">
        <f>AC178*1.03</f>
        <v/>
      </c>
      <c r="AE178" s="301">
        <f>AD178*1.03</f>
        <v/>
      </c>
      <c r="AF178" s="301">
        <f>AE178*1.03</f>
        <v/>
      </c>
      <c r="AG178" s="301">
        <f>AF178*1.03</f>
        <v/>
      </c>
      <c r="AH178" s="301">
        <f>AG178*1.03</f>
        <v/>
      </c>
      <c r="AI178" s="301">
        <f>AH178*1.03</f>
        <v/>
      </c>
      <c r="AJ178" s="301">
        <f>AI178*1.03</f>
        <v/>
      </c>
      <c r="AK178" s="301">
        <f>AJ178*1.03</f>
        <v/>
      </c>
      <c r="AL178" s="301">
        <f>AK178*1.03</f>
        <v/>
      </c>
      <c r="AM178" s="301">
        <f>AL178*1.03</f>
        <v/>
      </c>
      <c r="AN178" s="301">
        <f>AM178*1.03</f>
        <v/>
      </c>
      <c r="AO178" s="301">
        <f>AN178*1.03</f>
        <v/>
      </c>
      <c r="AP178" s="301">
        <f>AO178*1.03</f>
        <v/>
      </c>
      <c r="AQ178" s="301">
        <f>AP178*1.03</f>
        <v/>
      </c>
      <c r="AR178" s="301">
        <f>AQ178*1.03</f>
        <v/>
      </c>
      <c r="AS178" s="301">
        <f>AR178*1.03</f>
        <v/>
      </c>
      <c r="AT178" s="301">
        <f>AS178*1.03</f>
        <v/>
      </c>
      <c r="AU178" s="301">
        <f>AT178*1.03</f>
        <v/>
      </c>
      <c r="AV178" s="304">
        <f>AW178*0.95</f>
        <v/>
      </c>
      <c r="AW178" s="304">
        <f>IF(D177="","",SUM(F178:Q178))</f>
        <v/>
      </c>
      <c r="AX178" s="304">
        <f>IF(E177="","",SUM(R178:R178))</f>
        <v/>
      </c>
      <c r="AY178" s="433">
        <f>IF($D177="","",SUM(M178:X178))</f>
        <v/>
      </c>
      <c r="AZ178" s="310">
        <f>IF($D177="","",SUM(P178:X178)/9*12)</f>
        <v/>
      </c>
      <c r="BA178" s="310">
        <f>IF($D177="","",SUM(S178:X178)/6*12)</f>
        <v/>
      </c>
      <c r="BB178" s="310">
        <f>IF($D177="","",SUM(V178:X178)/3*12)</f>
        <v/>
      </c>
      <c r="BC178" s="310">
        <f>IF($D177="","",X178*12)</f>
        <v/>
      </c>
    </row>
    <row r="179" ht="14.25" customHeight="1" s="2885">
      <c r="D179" s="400" t="inlineStr">
        <is>
          <t>Contract Services</t>
        </is>
      </c>
      <c r="E179" s="44" t="inlineStr">
        <is>
          <t xml:space="preserve">        Software</t>
        </is>
      </c>
      <c r="F179" s="301">
        <f>IF(E179="","",SUMIFS(#REF!,#REF!,'P&amp;Ls (Detailed)_OLD'!$E179))</f>
        <v/>
      </c>
      <c r="G179" s="301">
        <f>IF(F179="","",SUMIFS(#REF!,#REF!,'P&amp;Ls (Detailed)_OLD'!$E179))</f>
        <v/>
      </c>
      <c r="H179" s="301">
        <f>IF(G179="","",SUMIFS(#REF!,#REF!,'P&amp;Ls (Detailed)_OLD'!$E179))</f>
        <v/>
      </c>
      <c r="I179" s="301">
        <f>IF(H179="","",SUMIFS(#REF!,#REF!,'P&amp;Ls (Detailed)_OLD'!$E179))</f>
        <v/>
      </c>
      <c r="J179" s="301">
        <f>IF(I179="","",SUMIFS(#REF!,#REF!,'P&amp;Ls (Detailed)_OLD'!$E179))</f>
        <v/>
      </c>
      <c r="K179" s="301">
        <f>IF(J179="","",SUMIFS(#REF!,#REF!,'P&amp;Ls (Detailed)_OLD'!$E179))</f>
        <v/>
      </c>
      <c r="L179" s="301">
        <f>IF(K179="","",SUMIFS(#REF!,#REF!,'P&amp;Ls (Detailed)_OLD'!$E179))</f>
        <v/>
      </c>
      <c r="M179" s="301">
        <f>IF(L179="","",SUMIFS(#REF!,#REF!,'P&amp;Ls (Detailed)_OLD'!$E179))</f>
        <v/>
      </c>
      <c r="N179" s="301">
        <f>IF(M179="","",SUMIFS(#REF!,#REF!,'P&amp;Ls (Detailed)_OLD'!$E179))</f>
        <v/>
      </c>
      <c r="O179" s="301">
        <f>IF(N179="","",SUMIFS(#REF!,#REF!,'P&amp;Ls (Detailed)_OLD'!$E179))</f>
        <v/>
      </c>
      <c r="P179" s="301">
        <f>IF(O179="","",SUMIFS(#REF!,#REF!,'P&amp;Ls (Detailed)_OLD'!$E179))</f>
        <v/>
      </c>
      <c r="Q179" s="301">
        <f>IF(P179="","",SUMIFS(#REF!,#REF!,'P&amp;Ls (Detailed)_OLD'!$E179))</f>
        <v/>
      </c>
      <c r="R179" s="301">
        <f>IF('P&amp;Ls (Detailed)_OLD'!E179="","",SUMIFS(#REF!,#REF!,'P&amp;Ls (Detailed)_OLD'!$E179))</f>
        <v/>
      </c>
      <c r="S179" s="301">
        <f>IF('P&amp;Ls (Detailed)_OLD'!F179="","",SUMIFS(#REF!,#REF!,'P&amp;Ls (Detailed)_OLD'!$E179))</f>
        <v/>
      </c>
      <c r="T179" s="301">
        <f>IF('P&amp;Ls (Detailed)_OLD'!G179="","",SUMIFS(#REF!,#REF!,'P&amp;Ls (Detailed)_OLD'!$E179))</f>
        <v/>
      </c>
      <c r="U179" s="301">
        <f>IF('P&amp;Ls (Detailed)_OLD'!H179="","",SUMIFS(#REF!,#REF!,'P&amp;Ls (Detailed)_OLD'!$E179))</f>
        <v/>
      </c>
      <c r="V179" s="301">
        <f>IF('P&amp;Ls (Detailed)_OLD'!I179="","",SUMIFS(#REF!,#REF!,'P&amp;Ls (Detailed)_OLD'!$E179))</f>
        <v/>
      </c>
      <c r="W179" s="301">
        <f>IF('P&amp;Ls (Detailed)_OLD'!J179="","",SUMIFS(#REF!,#REF!,'P&amp;Ls (Detailed)_OLD'!$E179))</f>
        <v/>
      </c>
      <c r="X179" s="301">
        <f>IF('P&amp;Ls (Detailed)_OLD'!K179="","",SUMIFS(#REF!,#REF!,'P&amp;Ls (Detailed)_OLD'!$E179))</f>
        <v/>
      </c>
      <c r="Y179" s="301">
        <f>X179*1.03</f>
        <v/>
      </c>
      <c r="Z179" s="301">
        <f>Y179*1.03</f>
        <v/>
      </c>
      <c r="AA179" s="301">
        <f>Z179*1.03</f>
        <v/>
      </c>
      <c r="AB179" s="301">
        <f>AA179*1.03</f>
        <v/>
      </c>
      <c r="AC179" s="301">
        <f>AB179*1.03</f>
        <v/>
      </c>
      <c r="AD179" s="301">
        <f>AC179*1.03</f>
        <v/>
      </c>
      <c r="AE179" s="301">
        <f>AD179*1.03</f>
        <v/>
      </c>
      <c r="AF179" s="301">
        <f>AE179*1.03</f>
        <v/>
      </c>
      <c r="AG179" s="301">
        <f>AF179*1.03</f>
        <v/>
      </c>
      <c r="AH179" s="301">
        <f>AG179*1.03</f>
        <v/>
      </c>
      <c r="AI179" s="301">
        <f>AH179*1.03</f>
        <v/>
      </c>
      <c r="AJ179" s="301">
        <f>AI179*1.03</f>
        <v/>
      </c>
      <c r="AK179" s="301">
        <f>AJ179*1.03</f>
        <v/>
      </c>
      <c r="AL179" s="301">
        <f>AK179*1.03</f>
        <v/>
      </c>
      <c r="AM179" s="301">
        <f>AL179*1.03</f>
        <v/>
      </c>
      <c r="AN179" s="301">
        <f>AM179*1.03</f>
        <v/>
      </c>
      <c r="AO179" s="301">
        <f>AN179*1.03</f>
        <v/>
      </c>
      <c r="AP179" s="301">
        <f>AO179*1.03</f>
        <v/>
      </c>
      <c r="AQ179" s="301">
        <f>AP179*1.03</f>
        <v/>
      </c>
      <c r="AR179" s="301">
        <f>AQ179*1.03</f>
        <v/>
      </c>
      <c r="AS179" s="301">
        <f>AR179*1.03</f>
        <v/>
      </c>
      <c r="AT179" s="301">
        <f>AS179*1.03</f>
        <v/>
      </c>
      <c r="AU179" s="301">
        <f>AT179*1.03</f>
        <v/>
      </c>
      <c r="AV179" s="304">
        <f>AW179*0.95</f>
        <v/>
      </c>
      <c r="AW179" s="304">
        <f>IF(D178="","",SUM(F179:Q179))</f>
        <v/>
      </c>
      <c r="AX179" s="304">
        <f>IF(E178="","",SUM(R179:R179))</f>
        <v/>
      </c>
      <c r="AY179" s="433">
        <f>IF($D178="","",SUM(M179:X179))</f>
        <v/>
      </c>
      <c r="AZ179" s="310">
        <f>IF($D178="","",SUM(P179:X179)/9*12)</f>
        <v/>
      </c>
      <c r="BA179" s="310">
        <f>IF($D178="","",SUM(S179:X179)/6*12)</f>
        <v/>
      </c>
      <c r="BB179" s="310">
        <f>IF($D178="","",SUM(V179:X179)/3*12)</f>
        <v/>
      </c>
      <c r="BC179" s="310">
        <f>IF($D178="","",X179*12)</f>
        <v/>
      </c>
    </row>
    <row r="180" ht="14.25" customHeight="1" s="2885">
      <c r="D180" s="400" t="inlineStr">
        <is>
          <t>Contract Services</t>
        </is>
      </c>
      <c r="E180" s="44" t="inlineStr">
        <is>
          <t xml:space="preserve">        Telephone</t>
        </is>
      </c>
      <c r="F180" s="301">
        <f>IF(E180="","",SUMIFS(#REF!,#REF!,'P&amp;Ls (Detailed)_OLD'!$E180))</f>
        <v/>
      </c>
      <c r="G180" s="301">
        <f>IF(F180="","",SUMIFS(#REF!,#REF!,'P&amp;Ls (Detailed)_OLD'!$E180))</f>
        <v/>
      </c>
      <c r="H180" s="301">
        <f>IF(G180="","",SUMIFS(#REF!,#REF!,'P&amp;Ls (Detailed)_OLD'!$E180))</f>
        <v/>
      </c>
      <c r="I180" s="301">
        <f>IF(H180="","",SUMIFS(#REF!,#REF!,'P&amp;Ls (Detailed)_OLD'!$E180))</f>
        <v/>
      </c>
      <c r="J180" s="301">
        <f>IF(I180="","",SUMIFS(#REF!,#REF!,'P&amp;Ls (Detailed)_OLD'!$E180))</f>
        <v/>
      </c>
      <c r="K180" s="301">
        <f>IF(J180="","",SUMIFS(#REF!,#REF!,'P&amp;Ls (Detailed)_OLD'!$E180))</f>
        <v/>
      </c>
      <c r="L180" s="301">
        <f>IF(K180="","",SUMIFS(#REF!,#REF!,'P&amp;Ls (Detailed)_OLD'!$E180))</f>
        <v/>
      </c>
      <c r="M180" s="301">
        <f>IF(L180="","",SUMIFS(#REF!,#REF!,'P&amp;Ls (Detailed)_OLD'!$E180))</f>
        <v/>
      </c>
      <c r="N180" s="301">
        <f>IF(M180="","",SUMIFS(#REF!,#REF!,'P&amp;Ls (Detailed)_OLD'!$E180))</f>
        <v/>
      </c>
      <c r="O180" s="301">
        <f>IF(N180="","",SUMIFS(#REF!,#REF!,'P&amp;Ls (Detailed)_OLD'!$E180))</f>
        <v/>
      </c>
      <c r="P180" s="301">
        <f>IF(O180="","",SUMIFS(#REF!,#REF!,'P&amp;Ls (Detailed)_OLD'!$E180))</f>
        <v/>
      </c>
      <c r="Q180" s="301">
        <f>IF(P180="","",SUMIFS(#REF!,#REF!,'P&amp;Ls (Detailed)_OLD'!$E180))</f>
        <v/>
      </c>
      <c r="R180" s="301">
        <f>IF('P&amp;Ls (Detailed)_OLD'!E180="","",SUMIFS(#REF!,#REF!,'P&amp;Ls (Detailed)_OLD'!$E180))</f>
        <v/>
      </c>
      <c r="S180" s="301">
        <f>IF('P&amp;Ls (Detailed)_OLD'!F180="","",SUMIFS(#REF!,#REF!,'P&amp;Ls (Detailed)_OLD'!$E180))</f>
        <v/>
      </c>
      <c r="T180" s="301">
        <f>IF('P&amp;Ls (Detailed)_OLD'!G180="","",SUMIFS(#REF!,#REF!,'P&amp;Ls (Detailed)_OLD'!$E180))</f>
        <v/>
      </c>
      <c r="U180" s="301">
        <f>IF('P&amp;Ls (Detailed)_OLD'!H180="","",SUMIFS(#REF!,#REF!,'P&amp;Ls (Detailed)_OLD'!$E180))</f>
        <v/>
      </c>
      <c r="V180" s="301">
        <f>IF('P&amp;Ls (Detailed)_OLD'!I180="","",SUMIFS(#REF!,#REF!,'P&amp;Ls (Detailed)_OLD'!$E180))</f>
        <v/>
      </c>
      <c r="W180" s="301">
        <f>IF('P&amp;Ls (Detailed)_OLD'!J180="","",SUMIFS(#REF!,#REF!,'P&amp;Ls (Detailed)_OLD'!$E180))</f>
        <v/>
      </c>
      <c r="X180" s="301">
        <f>IF('P&amp;Ls (Detailed)_OLD'!K180="","",SUMIFS(#REF!,#REF!,'P&amp;Ls (Detailed)_OLD'!$E180))</f>
        <v/>
      </c>
      <c r="Y180" s="301">
        <f>X180*1.03</f>
        <v/>
      </c>
      <c r="Z180" s="301">
        <f>Y180*1.03</f>
        <v/>
      </c>
      <c r="AA180" s="301">
        <f>Z180*1.03</f>
        <v/>
      </c>
      <c r="AB180" s="301">
        <f>AA180*1.03</f>
        <v/>
      </c>
      <c r="AC180" s="301">
        <f>AB180*1.03</f>
        <v/>
      </c>
      <c r="AD180" s="301">
        <f>AC180*1.03</f>
        <v/>
      </c>
      <c r="AE180" s="301">
        <f>AD180*1.03</f>
        <v/>
      </c>
      <c r="AF180" s="301">
        <f>AE180*1.03</f>
        <v/>
      </c>
      <c r="AG180" s="301">
        <f>AF180*1.03</f>
        <v/>
      </c>
      <c r="AH180" s="301">
        <f>AG180*1.03</f>
        <v/>
      </c>
      <c r="AI180" s="301">
        <f>AH180*1.03</f>
        <v/>
      </c>
      <c r="AJ180" s="301">
        <f>AI180*1.03</f>
        <v/>
      </c>
      <c r="AK180" s="301">
        <f>AJ180*1.03</f>
        <v/>
      </c>
      <c r="AL180" s="301">
        <f>AK180*1.03</f>
        <v/>
      </c>
      <c r="AM180" s="301">
        <f>AL180*1.03</f>
        <v/>
      </c>
      <c r="AN180" s="301">
        <f>AM180*1.03</f>
        <v/>
      </c>
      <c r="AO180" s="301">
        <f>AN180*1.03</f>
        <v/>
      </c>
      <c r="AP180" s="301">
        <f>AO180*1.03</f>
        <v/>
      </c>
      <c r="AQ180" s="301">
        <f>AP180*1.03</f>
        <v/>
      </c>
      <c r="AR180" s="301">
        <f>AQ180*1.03</f>
        <v/>
      </c>
      <c r="AS180" s="301">
        <f>AR180*1.03</f>
        <v/>
      </c>
      <c r="AT180" s="301">
        <f>AS180*1.03</f>
        <v/>
      </c>
      <c r="AU180" s="301">
        <f>AT180*1.03</f>
        <v/>
      </c>
      <c r="AV180" s="304">
        <f>AW180*0.95</f>
        <v/>
      </c>
      <c r="AW180" s="304">
        <f>IF(D179="","",SUM(F180:Q180))</f>
        <v/>
      </c>
      <c r="AX180" s="304">
        <f>IF(E179="","",SUM(R180:R180))</f>
        <v/>
      </c>
      <c r="AY180" s="433">
        <f>IF($D179="","",SUM(M180:X180))</f>
        <v/>
      </c>
      <c r="AZ180" s="310">
        <f>IF($D179="","",SUM(P180:X180)/9*12)</f>
        <v/>
      </c>
      <c r="BA180" s="310">
        <f>IF($D179="","",SUM(S180:X180)/6*12)</f>
        <v/>
      </c>
      <c r="BB180" s="310">
        <f>IF($D179="","",SUM(V180:X180)/3*12)</f>
        <v/>
      </c>
      <c r="BC180" s="310">
        <f>IF($D179="","",X180*12)</f>
        <v/>
      </c>
    </row>
    <row r="181" ht="14.25" customHeight="1" s="2885">
      <c r="D181" s="400" t="inlineStr">
        <is>
          <t>Contract Services</t>
        </is>
      </c>
      <c r="E181" s="44" t="inlineStr">
        <is>
          <t xml:space="preserve">        Computer / IT Services Monthly</t>
        </is>
      </c>
      <c r="F181" s="301">
        <f>IF(E181="","",SUMIFS(#REF!,#REF!,'P&amp;Ls (Detailed)_OLD'!$E181))</f>
        <v/>
      </c>
      <c r="G181" s="301">
        <f>IF(F181="","",SUMIFS(#REF!,#REF!,'P&amp;Ls (Detailed)_OLD'!$E181))</f>
        <v/>
      </c>
      <c r="H181" s="301">
        <f>IF(G181="","",SUMIFS(#REF!,#REF!,'P&amp;Ls (Detailed)_OLD'!$E181))</f>
        <v/>
      </c>
      <c r="I181" s="301">
        <f>IF(H181="","",SUMIFS(#REF!,#REF!,'P&amp;Ls (Detailed)_OLD'!$E181))</f>
        <v/>
      </c>
      <c r="J181" s="301">
        <f>IF(I181="","",SUMIFS(#REF!,#REF!,'P&amp;Ls (Detailed)_OLD'!$E181))</f>
        <v/>
      </c>
      <c r="K181" s="301">
        <f>IF(J181="","",SUMIFS(#REF!,#REF!,'P&amp;Ls (Detailed)_OLD'!$E181))</f>
        <v/>
      </c>
      <c r="L181" s="301">
        <f>IF(K181="","",SUMIFS(#REF!,#REF!,'P&amp;Ls (Detailed)_OLD'!$E181))</f>
        <v/>
      </c>
      <c r="M181" s="301">
        <f>IF(L181="","",SUMIFS(#REF!,#REF!,'P&amp;Ls (Detailed)_OLD'!$E181))</f>
        <v/>
      </c>
      <c r="N181" s="301">
        <f>IF(M181="","",SUMIFS(#REF!,#REF!,'P&amp;Ls (Detailed)_OLD'!$E181))</f>
        <v/>
      </c>
      <c r="O181" s="301">
        <f>IF(N181="","",SUMIFS(#REF!,#REF!,'P&amp;Ls (Detailed)_OLD'!$E181))</f>
        <v/>
      </c>
      <c r="P181" s="301">
        <f>IF(O181="","",SUMIFS(#REF!,#REF!,'P&amp;Ls (Detailed)_OLD'!$E181))</f>
        <v/>
      </c>
      <c r="Q181" s="301">
        <f>IF(P181="","",SUMIFS(#REF!,#REF!,'P&amp;Ls (Detailed)_OLD'!$E181))</f>
        <v/>
      </c>
      <c r="R181" s="301">
        <f>IF('P&amp;Ls (Detailed)_OLD'!E181="","",SUMIFS(#REF!,#REF!,'P&amp;Ls (Detailed)_OLD'!$E181))</f>
        <v/>
      </c>
      <c r="S181" s="301">
        <f>IF('P&amp;Ls (Detailed)_OLD'!F181="","",SUMIFS(#REF!,#REF!,'P&amp;Ls (Detailed)_OLD'!$E181))</f>
        <v/>
      </c>
      <c r="T181" s="301">
        <f>IF('P&amp;Ls (Detailed)_OLD'!G181="","",SUMIFS(#REF!,#REF!,'P&amp;Ls (Detailed)_OLD'!$E181))</f>
        <v/>
      </c>
      <c r="U181" s="301">
        <f>IF('P&amp;Ls (Detailed)_OLD'!H181="","",SUMIFS(#REF!,#REF!,'P&amp;Ls (Detailed)_OLD'!$E181))</f>
        <v/>
      </c>
      <c r="V181" s="301">
        <f>IF('P&amp;Ls (Detailed)_OLD'!I181="","",SUMIFS(#REF!,#REF!,'P&amp;Ls (Detailed)_OLD'!$E181))</f>
        <v/>
      </c>
      <c r="W181" s="301">
        <f>IF('P&amp;Ls (Detailed)_OLD'!J181="","",SUMIFS(#REF!,#REF!,'P&amp;Ls (Detailed)_OLD'!$E181))</f>
        <v/>
      </c>
      <c r="X181" s="301">
        <f>IF('P&amp;Ls (Detailed)_OLD'!K181="","",SUMIFS(#REF!,#REF!,'P&amp;Ls (Detailed)_OLD'!$E181))</f>
        <v/>
      </c>
      <c r="Y181" s="301">
        <f>X181*1.03</f>
        <v/>
      </c>
      <c r="Z181" s="301">
        <f>Y181*1.03</f>
        <v/>
      </c>
      <c r="AA181" s="301">
        <f>Z181*1.03</f>
        <v/>
      </c>
      <c r="AB181" s="301">
        <f>AA181*1.03</f>
        <v/>
      </c>
      <c r="AC181" s="301">
        <f>AB181*1.03</f>
        <v/>
      </c>
      <c r="AD181" s="301">
        <f>AC181*1.03</f>
        <v/>
      </c>
      <c r="AE181" s="301">
        <f>AD181*1.03</f>
        <v/>
      </c>
      <c r="AF181" s="301">
        <f>AE181*1.03</f>
        <v/>
      </c>
      <c r="AG181" s="301">
        <f>AF181*1.03</f>
        <v/>
      </c>
      <c r="AH181" s="301">
        <f>AG181*1.03</f>
        <v/>
      </c>
      <c r="AI181" s="301">
        <f>AH181*1.03</f>
        <v/>
      </c>
      <c r="AJ181" s="301">
        <f>AI181*1.03</f>
        <v/>
      </c>
      <c r="AK181" s="301">
        <f>AJ181*1.03</f>
        <v/>
      </c>
      <c r="AL181" s="301">
        <f>AK181*1.03</f>
        <v/>
      </c>
      <c r="AM181" s="301">
        <f>AL181*1.03</f>
        <v/>
      </c>
      <c r="AN181" s="301">
        <f>AM181*1.03</f>
        <v/>
      </c>
      <c r="AO181" s="301">
        <f>AN181*1.03</f>
        <v/>
      </c>
      <c r="AP181" s="301">
        <f>AO181*1.03</f>
        <v/>
      </c>
      <c r="AQ181" s="301">
        <f>AP181*1.03</f>
        <v/>
      </c>
      <c r="AR181" s="301">
        <f>AQ181*1.03</f>
        <v/>
      </c>
      <c r="AS181" s="301">
        <f>AR181*1.03</f>
        <v/>
      </c>
      <c r="AT181" s="301">
        <f>AS181*1.03</f>
        <v/>
      </c>
      <c r="AU181" s="301">
        <f>AT181*1.03</f>
        <v/>
      </c>
      <c r="AV181" s="304">
        <f>AW181*0.95</f>
        <v/>
      </c>
      <c r="AW181" s="304">
        <f>IF(D180="","",SUM(F181:Q181))</f>
        <v/>
      </c>
      <c r="AX181" s="304">
        <f>IF(E180="","",SUM(R181:R181))</f>
        <v/>
      </c>
      <c r="AY181" s="433">
        <f>IF($D180="","",SUM(M181:X181))</f>
        <v/>
      </c>
      <c r="AZ181" s="310">
        <f>IF($D180="","",SUM(P181:X181)/9*12)</f>
        <v/>
      </c>
      <c r="BA181" s="310">
        <f>IF($D180="","",SUM(S181:X181)/6*12)</f>
        <v/>
      </c>
      <c r="BB181" s="310">
        <f>IF($D180="","",SUM(V181:X181)/3*12)</f>
        <v/>
      </c>
      <c r="BC181" s="310">
        <f>IF($D180="","",X181*12)</f>
        <v/>
      </c>
    </row>
    <row r="182" ht="14.25" customHeight="1" s="2885">
      <c r="D182" s="400" t="n"/>
      <c r="E182" s="300" t="inlineStr">
        <is>
          <t xml:space="preserve">    TOTAL MONTHLY SERVICES</t>
        </is>
      </c>
      <c r="F182" s="3553">
        <f>SUM(F175:F181)</f>
        <v/>
      </c>
      <c r="G182" s="3553">
        <f>SUM(G175:G181)</f>
        <v/>
      </c>
      <c r="H182" s="3553">
        <f>SUM(H175:H181)</f>
        <v/>
      </c>
      <c r="I182" s="3553">
        <f>SUM(I175:I181)</f>
        <v/>
      </c>
      <c r="J182" s="3553">
        <f>SUM(J175:J181)</f>
        <v/>
      </c>
      <c r="K182" s="3553">
        <f>SUM(K175:K181)</f>
        <v/>
      </c>
      <c r="L182" s="3553">
        <f>SUM(L175:L181)</f>
        <v/>
      </c>
      <c r="M182" s="3553">
        <f>SUM(M175:M181)</f>
        <v/>
      </c>
      <c r="N182" s="3553">
        <f>SUM(N175:N181)</f>
        <v/>
      </c>
      <c r="O182" s="3553">
        <f>SUM(O175:O181)</f>
        <v/>
      </c>
      <c r="P182" s="3553">
        <f>SUM(P175:P181)</f>
        <v/>
      </c>
      <c r="Q182" s="3553">
        <f>SUM(Q175:Q181)</f>
        <v/>
      </c>
      <c r="R182" s="3553">
        <f>SUM(R175:R181)</f>
        <v/>
      </c>
      <c r="S182" s="3553">
        <f>SUM(S175:S181)</f>
        <v/>
      </c>
      <c r="T182" s="3553">
        <f>SUM(T175:T181)</f>
        <v/>
      </c>
      <c r="U182" s="3553">
        <f>SUM(U175:U181)</f>
        <v/>
      </c>
      <c r="V182" s="3553">
        <f>SUM(V175:V181)</f>
        <v/>
      </c>
      <c r="W182" s="3553">
        <f>SUM(W175:W181)</f>
        <v/>
      </c>
      <c r="X182" s="3553">
        <f>SUM(X175:X181)</f>
        <v/>
      </c>
      <c r="Y182" s="3553">
        <f>SUM(Y175:Y181)</f>
        <v/>
      </c>
      <c r="Z182" s="3553">
        <f>SUM(Z175:Z181)</f>
        <v/>
      </c>
      <c r="AA182" s="3553">
        <f>SUM(AA175:AA181)</f>
        <v/>
      </c>
      <c r="AB182" s="3553">
        <f>SUM(AB175:AB181)</f>
        <v/>
      </c>
      <c r="AC182" s="3553">
        <f>SUM(AC175:AC181)</f>
        <v/>
      </c>
      <c r="AD182" s="3553">
        <f>SUM(AD175:AD181)</f>
        <v/>
      </c>
      <c r="AE182" s="3553">
        <f>SUM(AE175:AE181)</f>
        <v/>
      </c>
      <c r="AF182" s="3553">
        <f>SUM(AF175:AF181)</f>
        <v/>
      </c>
      <c r="AG182" s="3553">
        <f>SUM(AG175:AG181)</f>
        <v/>
      </c>
      <c r="AH182" s="3553">
        <f>SUM(AH175:AH181)</f>
        <v/>
      </c>
      <c r="AI182" s="3553">
        <f>SUM(AI175:AI181)</f>
        <v/>
      </c>
      <c r="AJ182" s="3553">
        <f>SUM(AJ175:AJ181)</f>
        <v/>
      </c>
      <c r="AK182" s="3553">
        <f>SUM(AK175:AK181)</f>
        <v/>
      </c>
      <c r="AL182" s="3553">
        <f>SUM(AL175:AL181)</f>
        <v/>
      </c>
      <c r="AM182" s="3553">
        <f>SUM(AM175:AM181)</f>
        <v/>
      </c>
      <c r="AN182" s="3553">
        <f>SUM(AN175:AN181)</f>
        <v/>
      </c>
      <c r="AO182" s="3553">
        <f>SUM(AO175:AO181)</f>
        <v/>
      </c>
      <c r="AP182" s="3553">
        <f>SUM(AP175:AP181)</f>
        <v/>
      </c>
      <c r="AQ182" s="3553">
        <f>SUM(AQ175:AQ181)</f>
        <v/>
      </c>
      <c r="AR182" s="3553">
        <f>SUM(AR175:AR181)</f>
        <v/>
      </c>
      <c r="AS182" s="3553">
        <f>SUM(AS175:AS181)</f>
        <v/>
      </c>
      <c r="AT182" s="3553">
        <f>SUM(AT175:AT181)</f>
        <v/>
      </c>
      <c r="AU182" s="3553">
        <f>SUM(AU175:AU181)</f>
        <v/>
      </c>
      <c r="AV182" s="3554">
        <f>SUM(AV175:AV181)</f>
        <v/>
      </c>
      <c r="AW182" s="3554">
        <f>SUM(AW175:AW181)</f>
        <v/>
      </c>
      <c r="AX182" s="3554">
        <f>SUM(AX175:AX181)</f>
        <v/>
      </c>
      <c r="AY182" s="3555">
        <f>SUM(AY175:AY181)</f>
        <v/>
      </c>
      <c r="AZ182" s="3563">
        <f>SUM(AZ175:AZ181)</f>
        <v/>
      </c>
      <c r="BA182" s="3563">
        <f>SUM(BA175:BA181)</f>
        <v/>
      </c>
      <c r="BB182" s="3563">
        <f>SUM(BB175:BB181)</f>
        <v/>
      </c>
      <c r="BC182" s="3563">
        <f>SUM(BC175:BC181)</f>
        <v/>
      </c>
    </row>
    <row r="183" ht="14.25" customHeight="1" s="2885">
      <c r="D183" s="400" t="n"/>
      <c r="F183" s="305" t="n"/>
      <c r="G183" s="305" t="n"/>
      <c r="H183" s="305" t="n"/>
      <c r="I183" s="305" t="n"/>
      <c r="J183" s="305" t="n"/>
      <c r="K183" s="305" t="n"/>
      <c r="L183" s="305" t="n"/>
      <c r="M183" s="305" t="n"/>
      <c r="N183" s="305" t="n"/>
      <c r="O183" s="305" t="n"/>
      <c r="P183" s="305" t="n"/>
      <c r="Q183" s="305" t="n"/>
      <c r="R183" s="305" t="n"/>
      <c r="S183" s="305" t="n"/>
      <c r="T183" s="305" t="n"/>
      <c r="U183" s="305" t="n"/>
      <c r="V183" s="305" t="n"/>
      <c r="W183" s="305" t="n"/>
      <c r="X183" s="305" t="n"/>
      <c r="Y183" s="305" t="n"/>
      <c r="Z183" s="305" t="n"/>
      <c r="AA183" s="305" t="n"/>
      <c r="AB183" s="305" t="n"/>
      <c r="AC183" s="305" t="n"/>
      <c r="AD183" s="305" t="n"/>
      <c r="AE183" s="305" t="n"/>
      <c r="AF183" s="305" t="n"/>
      <c r="AG183" s="305" t="n"/>
      <c r="AH183" s="305" t="n"/>
      <c r="AI183" s="305" t="n"/>
      <c r="AJ183" s="305" t="n"/>
      <c r="AK183" s="305" t="n"/>
      <c r="AL183" s="305" t="n"/>
      <c r="AM183" s="305" t="n"/>
      <c r="AN183" s="305" t="n"/>
      <c r="AO183" s="305" t="n"/>
      <c r="AP183" s="305" t="n"/>
      <c r="AQ183" s="305" t="n"/>
      <c r="AR183" s="305" t="n"/>
      <c r="AS183" s="305" t="n"/>
      <c r="AT183" s="305" t="n"/>
      <c r="AU183" s="305" t="n"/>
      <c r="AV183" s="304">
        <f>IF(C182="","",SUM(E183:P183))</f>
        <v/>
      </c>
      <c r="AW183" s="304">
        <f>IF(D182="","",SUM(F183:Q183))</f>
        <v/>
      </c>
      <c r="AX183" s="304">
        <f>IF(E182="","",SUM(R183:R183))</f>
        <v/>
      </c>
      <c r="AY183" s="433">
        <f>IF($D182="","",SUM(M183:X183))</f>
        <v/>
      </c>
      <c r="AZ183" s="310">
        <f>IF($D182="","",SUM(P183:X183)/9*12)</f>
        <v/>
      </c>
      <c r="BA183" s="310">
        <f>IF($D182="","",SUM(S183:X183)/6*12)</f>
        <v/>
      </c>
      <c r="BB183" s="310">
        <f>IF($D182="","",SUM(V183:X183)/3*12)</f>
        <v/>
      </c>
      <c r="BC183" s="310">
        <f>IF($D182="","",X183*12)</f>
        <v/>
      </c>
    </row>
    <row r="184" ht="14.25" customHeight="1" s="2885">
      <c r="D184" s="400" t="n"/>
      <c r="E184" s="300" t="inlineStr">
        <is>
          <t xml:space="preserve">    ADVERTISING / MARKETING</t>
        </is>
      </c>
      <c r="F184" s="301" t="n"/>
      <c r="G184" s="301" t="n"/>
      <c r="H184" s="301" t="n"/>
      <c r="I184" s="301" t="n"/>
      <c r="J184" s="301" t="n"/>
      <c r="K184" s="301" t="n"/>
      <c r="L184" s="301" t="n"/>
      <c r="M184" s="301" t="n"/>
      <c r="N184" s="301" t="n"/>
      <c r="O184" s="301" t="n"/>
      <c r="P184" s="301" t="n"/>
      <c r="Q184" s="301" t="n"/>
      <c r="R184" s="301">
        <f>IF('P&amp;Ls (Detailed)_OLD'!E184="","",SUMIFS(#REF!,#REF!,'P&amp;Ls (Detailed)_OLD'!$E184))</f>
        <v/>
      </c>
      <c r="S184" s="301">
        <f>IF('P&amp;Ls (Detailed)_OLD'!F184="","",SUMIFS(#REF!,#REF!,'P&amp;Ls (Detailed)_OLD'!$E184))</f>
        <v/>
      </c>
      <c r="T184" s="301">
        <f>IF('P&amp;Ls (Detailed)_OLD'!G184="","",SUMIFS(#REF!,#REF!,'P&amp;Ls (Detailed)_OLD'!$E184))</f>
        <v/>
      </c>
      <c r="U184" s="301">
        <f>IF('P&amp;Ls (Detailed)_OLD'!H184="","",SUMIFS(#REF!,#REF!,'P&amp;Ls (Detailed)_OLD'!$E184))</f>
        <v/>
      </c>
      <c r="V184" s="301">
        <f>IF('P&amp;Ls (Detailed)_OLD'!I184="","",SUMIFS(#REF!,#REF!,'P&amp;Ls (Detailed)_OLD'!$E184))</f>
        <v/>
      </c>
      <c r="W184" s="301">
        <f>IF('P&amp;Ls (Detailed)_OLD'!J184="","",SUMIFS(#REF!,#REF!,'P&amp;Ls (Detailed)_OLD'!$E184))</f>
        <v/>
      </c>
      <c r="X184" s="301">
        <f>IF('P&amp;Ls (Detailed)_OLD'!K184="","",SUMIFS(#REF!,#REF!,'P&amp;Ls (Detailed)_OLD'!$E184))</f>
        <v/>
      </c>
      <c r="Y184" s="301">
        <f>IF('P&amp;Ls (Detailed)_OLD'!L184="","",SUMIFS(#REF!,#REF!,'P&amp;Ls (Detailed)_OLD'!$E184))</f>
        <v/>
      </c>
      <c r="Z184" s="301">
        <f>IF('P&amp;Ls (Detailed)_OLD'!M184="","",SUMIFS(#REF!,#REF!,'P&amp;Ls (Detailed)_OLD'!$E184))</f>
        <v/>
      </c>
      <c r="AA184" s="301">
        <f>IF('P&amp;Ls (Detailed)_OLD'!N184="","",SUMIFS(#REF!,#REF!,'P&amp;Ls (Detailed)_OLD'!$E184))</f>
        <v/>
      </c>
      <c r="AB184" s="301">
        <f>IF('P&amp;Ls (Detailed)_OLD'!O184="","",SUMIFS(#REF!,#REF!,'P&amp;Ls (Detailed)_OLD'!$E184))</f>
        <v/>
      </c>
      <c r="AC184" s="301">
        <f>IF('P&amp;Ls (Detailed)_OLD'!P184="","",SUMIFS(#REF!,#REF!,'P&amp;Ls (Detailed)_OLD'!$E184))</f>
        <v/>
      </c>
      <c r="AD184" s="301">
        <f>IF('P&amp;Ls (Detailed)_OLD'!Q184="","",SUMIFS(#REF!,#REF!,'P&amp;Ls (Detailed)_OLD'!$E184))</f>
        <v/>
      </c>
      <c r="AE184" s="301">
        <f>IF('P&amp;Ls (Detailed)_OLD'!R184="","",SUMIFS(#REF!,#REF!,'P&amp;Ls (Detailed)_OLD'!$E184))</f>
        <v/>
      </c>
      <c r="AF184" s="301">
        <f>IF('P&amp;Ls (Detailed)_OLD'!S184="","",SUMIFS(#REF!,#REF!,'P&amp;Ls (Detailed)_OLD'!$E184))</f>
        <v/>
      </c>
      <c r="AG184" s="301">
        <f>IF('P&amp;Ls (Detailed)_OLD'!T184="","",SUMIFS(#REF!,#REF!,'P&amp;Ls (Detailed)_OLD'!$E184))</f>
        <v/>
      </c>
      <c r="AH184" s="301">
        <f>IF('P&amp;Ls (Detailed)_OLD'!U184="","",SUMIFS(#REF!,#REF!,'P&amp;Ls (Detailed)_OLD'!$E184))</f>
        <v/>
      </c>
      <c r="AI184" s="301">
        <f>IF('P&amp;Ls (Detailed)_OLD'!V184="","",SUMIFS(#REF!,#REF!,'P&amp;Ls (Detailed)_OLD'!$E184))</f>
        <v/>
      </c>
      <c r="AJ184" s="301">
        <f>IF('P&amp;Ls (Detailed)_OLD'!W184="","",SUMIFS(#REF!,#REF!,'P&amp;Ls (Detailed)_OLD'!$E184))</f>
        <v/>
      </c>
      <c r="AK184" s="301">
        <f>IF('P&amp;Ls (Detailed)_OLD'!X184="","",SUMIFS(#REF!,#REF!,'P&amp;Ls (Detailed)_OLD'!$E184))</f>
        <v/>
      </c>
      <c r="AL184" s="301">
        <f>IF('P&amp;Ls (Detailed)_OLD'!Y184="","",SUMIFS(#REF!,#REF!,'P&amp;Ls (Detailed)_OLD'!$E184))</f>
        <v/>
      </c>
      <c r="AM184" s="301">
        <f>IF('P&amp;Ls (Detailed)_OLD'!Z184="","",SUMIFS(#REF!,#REF!,'P&amp;Ls (Detailed)_OLD'!$E184))</f>
        <v/>
      </c>
      <c r="AN184" s="301">
        <f>IF('P&amp;Ls (Detailed)_OLD'!AA184="","",SUMIFS(#REF!,#REF!,'P&amp;Ls (Detailed)_OLD'!$E184))</f>
        <v/>
      </c>
      <c r="AO184" s="301">
        <f>IF('P&amp;Ls (Detailed)_OLD'!AB184="","",SUMIFS(#REF!,#REF!,'P&amp;Ls (Detailed)_OLD'!$E184))</f>
        <v/>
      </c>
      <c r="AP184" s="301">
        <f>IF('P&amp;Ls (Detailed)_OLD'!AC184="","",SUMIFS(#REF!,#REF!,'P&amp;Ls (Detailed)_OLD'!$E184))</f>
        <v/>
      </c>
      <c r="AQ184" s="301">
        <f>IF('P&amp;Ls (Detailed)_OLD'!AD184="","",SUMIFS(#REF!,#REF!,'P&amp;Ls (Detailed)_OLD'!$E184))</f>
        <v/>
      </c>
      <c r="AR184" s="301">
        <f>IF('P&amp;Ls (Detailed)_OLD'!AE184="","",SUMIFS(#REF!,#REF!,'P&amp;Ls (Detailed)_OLD'!$E184))</f>
        <v/>
      </c>
      <c r="AS184" s="301">
        <f>IF('P&amp;Ls (Detailed)_OLD'!AF184="","",SUMIFS(#REF!,#REF!,'P&amp;Ls (Detailed)_OLD'!$E184))</f>
        <v/>
      </c>
      <c r="AT184" s="301">
        <f>IF('P&amp;Ls (Detailed)_OLD'!AG184="","",SUMIFS(#REF!,#REF!,'P&amp;Ls (Detailed)_OLD'!$E184))</f>
        <v/>
      </c>
      <c r="AU184" s="301">
        <f>IF('P&amp;Ls (Detailed)_OLD'!AH184="","",SUMIFS(#REF!,#REF!,'P&amp;Ls (Detailed)_OLD'!$E184))</f>
        <v/>
      </c>
      <c r="AV184" s="304">
        <f>IF(C183="","",SUM(E184:P184))</f>
        <v/>
      </c>
      <c r="AW184" s="304">
        <f>IF(D183="","",SUM(F184:Q184))</f>
        <v/>
      </c>
      <c r="AX184" s="304">
        <f>IF(E183="","",SUM(R184:R184))</f>
        <v/>
      </c>
      <c r="AY184" s="433">
        <f>IF($D183="","",SUM(M184:X184))</f>
        <v/>
      </c>
      <c r="AZ184" s="310">
        <f>IF($D183="","",SUM(P184:X184)/9*12)</f>
        <v/>
      </c>
      <c r="BA184" s="310">
        <f>IF($D183="","",SUM(S184:X184)/6*12)</f>
        <v/>
      </c>
      <c r="BB184" s="310">
        <f>IF($D183="","",SUM(V184:X184)/3*12)</f>
        <v/>
      </c>
      <c r="BC184" s="310">
        <f>IF($D183="","",X184*12)</f>
        <v/>
      </c>
    </row>
    <row r="185" ht="14.25" customHeight="1" s="2885">
      <c r="D185" s="400" t="inlineStr">
        <is>
          <t>Admin/Prof/Marketing</t>
        </is>
      </c>
      <c r="E185" s="44" t="inlineStr">
        <is>
          <t xml:space="preserve">        Ad Production / Artwork</t>
        </is>
      </c>
      <c r="F185" s="3550">
        <f>IF(E185="","",SUMIFS(#REF!,#REF!,'P&amp;Ls (Detailed)_OLD'!$E185))</f>
        <v/>
      </c>
      <c r="G185" s="3550">
        <f>IF(F185="","",SUMIFS(#REF!,#REF!,'P&amp;Ls (Detailed)_OLD'!$E185))</f>
        <v/>
      </c>
      <c r="H185" s="3550">
        <f>IF(G185="","",SUMIFS(#REF!,#REF!,'P&amp;Ls (Detailed)_OLD'!$E185))</f>
        <v/>
      </c>
      <c r="I185" s="3550">
        <f>IF(H185="","",SUMIFS(#REF!,#REF!,'P&amp;Ls (Detailed)_OLD'!$E185))</f>
        <v/>
      </c>
      <c r="J185" s="3550">
        <f>IF(I185="","",SUMIFS(#REF!,#REF!,'P&amp;Ls (Detailed)_OLD'!$E185))</f>
        <v/>
      </c>
      <c r="K185" s="3550">
        <f>IF(J185="","",SUMIFS(#REF!,#REF!,'P&amp;Ls (Detailed)_OLD'!$E185))</f>
        <v/>
      </c>
      <c r="L185" s="3550">
        <f>IF(K185="","",SUMIFS(#REF!,#REF!,'P&amp;Ls (Detailed)_OLD'!$E185))</f>
        <v/>
      </c>
      <c r="M185" s="3550">
        <f>IF(L185="","",SUMIFS(#REF!,#REF!,'P&amp;Ls (Detailed)_OLD'!$E185))</f>
        <v/>
      </c>
      <c r="N185" s="3550">
        <f>IF(M185="","",SUMIFS(#REF!,#REF!,'P&amp;Ls (Detailed)_OLD'!$E185))</f>
        <v/>
      </c>
      <c r="O185" s="3550">
        <f>IF(N185="","",SUMIFS(#REF!,#REF!,'P&amp;Ls (Detailed)_OLD'!$E185))</f>
        <v/>
      </c>
      <c r="P185" s="3550">
        <f>IF(O185="","",SUMIFS(#REF!,#REF!,'P&amp;Ls (Detailed)_OLD'!$E185))</f>
        <v/>
      </c>
      <c r="Q185" s="3550">
        <f>IF(P185="","",SUMIFS(#REF!,#REF!,'P&amp;Ls (Detailed)_OLD'!$E185))</f>
        <v/>
      </c>
      <c r="R185" s="3550">
        <f>IF('P&amp;Ls (Detailed)_OLD'!E185="","",SUMIFS(#REF!,#REF!,'P&amp;Ls (Detailed)_OLD'!$E185))</f>
        <v/>
      </c>
      <c r="S185" s="3550">
        <f>IF('P&amp;Ls (Detailed)_OLD'!F185="","",SUMIFS(#REF!,#REF!,'P&amp;Ls (Detailed)_OLD'!$E185))</f>
        <v/>
      </c>
      <c r="T185" s="3550">
        <f>IF('P&amp;Ls (Detailed)_OLD'!G185="","",SUMIFS(#REF!,#REF!,'P&amp;Ls (Detailed)_OLD'!$E185))</f>
        <v/>
      </c>
      <c r="U185" s="3550">
        <f>IF('P&amp;Ls (Detailed)_OLD'!H185="","",SUMIFS(#REF!,#REF!,'P&amp;Ls (Detailed)_OLD'!$E185))</f>
        <v/>
      </c>
      <c r="V185" s="3550">
        <f>IF('P&amp;Ls (Detailed)_OLD'!I185="","",SUMIFS(#REF!,#REF!,'P&amp;Ls (Detailed)_OLD'!$E185))</f>
        <v/>
      </c>
      <c r="W185" s="3550">
        <f>IF('P&amp;Ls (Detailed)_OLD'!J185="","",SUMIFS(#REF!,#REF!,'P&amp;Ls (Detailed)_OLD'!$E185))</f>
        <v/>
      </c>
      <c r="X185" s="3550">
        <f>IF('P&amp;Ls (Detailed)_OLD'!K185="","",SUMIFS(#REF!,#REF!,'P&amp;Ls (Detailed)_OLD'!$E185))</f>
        <v/>
      </c>
      <c r="Y185" s="3550">
        <f>X185*1.03</f>
        <v/>
      </c>
      <c r="Z185" s="3550">
        <f>Y185*1.03</f>
        <v/>
      </c>
      <c r="AA185" s="3550">
        <f>Z185*1.03</f>
        <v/>
      </c>
      <c r="AB185" s="3550">
        <f>AA185*1.03</f>
        <v/>
      </c>
      <c r="AC185" s="3550">
        <f>AB185*1.03</f>
        <v/>
      </c>
      <c r="AD185" s="3550">
        <f>AC185*1.03</f>
        <v/>
      </c>
      <c r="AE185" s="3550">
        <f>AD185*1.03</f>
        <v/>
      </c>
      <c r="AF185" s="3550">
        <f>AE185*1.03</f>
        <v/>
      </c>
      <c r="AG185" s="3550">
        <f>AF185*1.03</f>
        <v/>
      </c>
      <c r="AH185" s="3550">
        <f>AG185*1.03</f>
        <v/>
      </c>
      <c r="AI185" s="3550">
        <f>AH185*1.03</f>
        <v/>
      </c>
      <c r="AJ185" s="3550">
        <f>AI185*1.03</f>
        <v/>
      </c>
      <c r="AK185" s="3550">
        <f>AJ185*1.03</f>
        <v/>
      </c>
      <c r="AL185" s="3550">
        <f>AK185*1.03</f>
        <v/>
      </c>
      <c r="AM185" s="3550">
        <f>AL185*1.03</f>
        <v/>
      </c>
      <c r="AN185" s="3550">
        <f>AM185*1.03</f>
        <v/>
      </c>
      <c r="AO185" s="3550">
        <f>AN185*1.03</f>
        <v/>
      </c>
      <c r="AP185" s="3550">
        <f>AO185*1.03</f>
        <v/>
      </c>
      <c r="AQ185" s="3550">
        <f>AP185*1.03</f>
        <v/>
      </c>
      <c r="AR185" s="3550">
        <f>AQ185*1.03</f>
        <v/>
      </c>
      <c r="AS185" s="3550">
        <f>AR185*1.03</f>
        <v/>
      </c>
      <c r="AT185" s="3550">
        <f>AS185*1.03</f>
        <v/>
      </c>
      <c r="AU185" s="3550">
        <f>AT185*1.03</f>
        <v/>
      </c>
      <c r="AV185" s="3551">
        <f>AW185*0.95</f>
        <v/>
      </c>
      <c r="AW185" s="3551">
        <f>IF(D185="","",SUM(F185:Q185))</f>
        <v/>
      </c>
      <c r="AX185" s="3551">
        <f>IF(E185="","",SUM(R185:R185))</f>
        <v/>
      </c>
      <c r="AY185" s="3552">
        <f>IF($D185="","",SUM(M185:X185))</f>
        <v/>
      </c>
      <c r="AZ185" s="3562">
        <f>IF($D185="","",SUM(P185:X185)/9*12)</f>
        <v/>
      </c>
      <c r="BA185" s="3562">
        <f>IF($D185="","",SUM(S185:X185)/6*12)</f>
        <v/>
      </c>
      <c r="BB185" s="3562">
        <f>IF($D185="","",SUM(V185:X185)/3*12)</f>
        <v/>
      </c>
      <c r="BC185" s="3562">
        <f>IF($D185="","",X185*12)</f>
        <v/>
      </c>
    </row>
    <row r="186" ht="14.25" customHeight="1" s="2885">
      <c r="D186" s="400" t="inlineStr">
        <is>
          <t>Admin/Prof/Marketing</t>
        </is>
      </c>
      <c r="E186" s="44" t="inlineStr">
        <is>
          <t xml:space="preserve">        Digital Media</t>
        </is>
      </c>
      <c r="F186" s="301">
        <f>IF(E186="","",SUMIFS(#REF!,#REF!,'P&amp;Ls (Detailed)_OLD'!$E186))</f>
        <v/>
      </c>
      <c r="G186" s="301">
        <f>IF(F186="","",SUMIFS(#REF!,#REF!,'P&amp;Ls (Detailed)_OLD'!$E186))</f>
        <v/>
      </c>
      <c r="H186" s="301">
        <f>IF(G186="","",SUMIFS(#REF!,#REF!,'P&amp;Ls (Detailed)_OLD'!$E186))</f>
        <v/>
      </c>
      <c r="I186" s="301">
        <f>IF(H186="","",SUMIFS(#REF!,#REF!,'P&amp;Ls (Detailed)_OLD'!$E186))</f>
        <v/>
      </c>
      <c r="J186" s="301">
        <f>IF(I186="","",SUMIFS(#REF!,#REF!,'P&amp;Ls (Detailed)_OLD'!$E186))</f>
        <v/>
      </c>
      <c r="K186" s="301">
        <f>IF(J186="","",SUMIFS(#REF!,#REF!,'P&amp;Ls (Detailed)_OLD'!$E186))</f>
        <v/>
      </c>
      <c r="L186" s="301">
        <f>IF(K186="","",SUMIFS(#REF!,#REF!,'P&amp;Ls (Detailed)_OLD'!$E186))</f>
        <v/>
      </c>
      <c r="M186" s="301">
        <f>IF(L186="","",SUMIFS(#REF!,#REF!,'P&amp;Ls (Detailed)_OLD'!$E186))</f>
        <v/>
      </c>
      <c r="N186" s="301">
        <f>IF(M186="","",SUMIFS(#REF!,#REF!,'P&amp;Ls (Detailed)_OLD'!$E186))</f>
        <v/>
      </c>
      <c r="O186" s="301">
        <f>IF(N186="","",SUMIFS(#REF!,#REF!,'P&amp;Ls (Detailed)_OLD'!$E186))</f>
        <v/>
      </c>
      <c r="P186" s="301">
        <f>IF(O186="","",SUMIFS(#REF!,#REF!,'P&amp;Ls (Detailed)_OLD'!$E186))</f>
        <v/>
      </c>
      <c r="Q186" s="301">
        <f>IF(P186="","",SUMIFS(#REF!,#REF!,'P&amp;Ls (Detailed)_OLD'!$E186))</f>
        <v/>
      </c>
      <c r="R186" s="301">
        <f>IF('P&amp;Ls (Detailed)_OLD'!E186="","",SUMIFS(#REF!,#REF!,'P&amp;Ls (Detailed)_OLD'!$E186))</f>
        <v/>
      </c>
      <c r="S186" s="301">
        <f>IF('P&amp;Ls (Detailed)_OLD'!F186="","",SUMIFS(#REF!,#REF!,'P&amp;Ls (Detailed)_OLD'!$E186))</f>
        <v/>
      </c>
      <c r="T186" s="301">
        <f>IF('P&amp;Ls (Detailed)_OLD'!G186="","",SUMIFS(#REF!,#REF!,'P&amp;Ls (Detailed)_OLD'!$E186))</f>
        <v/>
      </c>
      <c r="U186" s="301">
        <f>IF('P&amp;Ls (Detailed)_OLD'!H186="","",SUMIFS(#REF!,#REF!,'P&amp;Ls (Detailed)_OLD'!$E186))</f>
        <v/>
      </c>
      <c r="V186" s="301">
        <f>IF('P&amp;Ls (Detailed)_OLD'!I186="","",SUMIFS(#REF!,#REF!,'P&amp;Ls (Detailed)_OLD'!$E186))</f>
        <v/>
      </c>
      <c r="W186" s="301">
        <f>IF('P&amp;Ls (Detailed)_OLD'!J186="","",SUMIFS(#REF!,#REF!,'P&amp;Ls (Detailed)_OLD'!$E186))</f>
        <v/>
      </c>
      <c r="X186" s="301">
        <f>IF('P&amp;Ls (Detailed)_OLD'!K186="","",SUMIFS(#REF!,#REF!,'P&amp;Ls (Detailed)_OLD'!$E186))</f>
        <v/>
      </c>
      <c r="Y186" s="301">
        <f>X186*1.03</f>
        <v/>
      </c>
      <c r="Z186" s="301">
        <f>Y186*1.03</f>
        <v/>
      </c>
      <c r="AA186" s="301">
        <f>Z186*1.03</f>
        <v/>
      </c>
      <c r="AB186" s="301">
        <f>AA186*1.03</f>
        <v/>
      </c>
      <c r="AC186" s="301">
        <f>AB186*1.03</f>
        <v/>
      </c>
      <c r="AD186" s="301">
        <f>AC186*1.03</f>
        <v/>
      </c>
      <c r="AE186" s="301">
        <f>AD186*1.03</f>
        <v/>
      </c>
      <c r="AF186" s="301">
        <f>AE186*1.03</f>
        <v/>
      </c>
      <c r="AG186" s="301">
        <f>AF186*1.03</f>
        <v/>
      </c>
      <c r="AH186" s="301">
        <f>AG186*1.03</f>
        <v/>
      </c>
      <c r="AI186" s="301">
        <f>AH186*1.03</f>
        <v/>
      </c>
      <c r="AJ186" s="301">
        <f>AI186*1.03</f>
        <v/>
      </c>
      <c r="AK186" s="301">
        <f>AJ186*1.03</f>
        <v/>
      </c>
      <c r="AL186" s="301">
        <f>AK186*1.03</f>
        <v/>
      </c>
      <c r="AM186" s="301">
        <f>AL186*1.03</f>
        <v/>
      </c>
      <c r="AN186" s="301">
        <f>AM186*1.03</f>
        <v/>
      </c>
      <c r="AO186" s="301">
        <f>AN186*1.03</f>
        <v/>
      </c>
      <c r="AP186" s="301">
        <f>AO186*1.03</f>
        <v/>
      </c>
      <c r="AQ186" s="301">
        <f>AP186*1.03</f>
        <v/>
      </c>
      <c r="AR186" s="301">
        <f>AQ186*1.03</f>
        <v/>
      </c>
      <c r="AS186" s="301">
        <f>AR186*1.03</f>
        <v/>
      </c>
      <c r="AT186" s="301">
        <f>AS186*1.03</f>
        <v/>
      </c>
      <c r="AU186" s="301">
        <f>AT186*1.03</f>
        <v/>
      </c>
      <c r="AV186" s="304">
        <f>AW186*0.95</f>
        <v/>
      </c>
      <c r="AW186" s="304">
        <f>IF(D185="","",SUM(F186:Q186))</f>
        <v/>
      </c>
      <c r="AX186" s="304">
        <f>IF(E185="","",SUM(R186:R186))</f>
        <v/>
      </c>
      <c r="AY186" s="433">
        <f>IF($D185="","",SUM(M186:X186))</f>
        <v/>
      </c>
      <c r="AZ186" s="310">
        <f>IF($D185="","",SUM(P186:X186)/9*12)</f>
        <v/>
      </c>
      <c r="BA186" s="310">
        <f>IF($D185="","",SUM(S186:X186)/6*12)</f>
        <v/>
      </c>
      <c r="BB186" s="310">
        <f>IF($D185="","",SUM(V186:X186)/3*12)</f>
        <v/>
      </c>
      <c r="BC186" s="310">
        <f>IF($D185="","",X186*12)</f>
        <v/>
      </c>
    </row>
    <row r="187" ht="14.25" customHeight="1" s="2885">
      <c r="D187" s="400" t="inlineStr">
        <is>
          <t>Admin/Prof/Marketing</t>
        </is>
      </c>
      <c r="E187" s="44" t="inlineStr">
        <is>
          <t xml:space="preserve">        Direct Mail</t>
        </is>
      </c>
      <c r="F187" s="301">
        <f>IF(E187="","",SUMIFS(#REF!,#REF!,'P&amp;Ls (Detailed)_OLD'!$E187))</f>
        <v/>
      </c>
      <c r="G187" s="301">
        <f>IF(F187="","",SUMIFS(#REF!,#REF!,'P&amp;Ls (Detailed)_OLD'!$E187))</f>
        <v/>
      </c>
      <c r="H187" s="301">
        <f>IF(G187="","",SUMIFS(#REF!,#REF!,'P&amp;Ls (Detailed)_OLD'!$E187))</f>
        <v/>
      </c>
      <c r="I187" s="301">
        <f>IF(H187="","",SUMIFS(#REF!,#REF!,'P&amp;Ls (Detailed)_OLD'!$E187))</f>
        <v/>
      </c>
      <c r="J187" s="301">
        <f>IF(I187="","",SUMIFS(#REF!,#REF!,'P&amp;Ls (Detailed)_OLD'!$E187))</f>
        <v/>
      </c>
      <c r="K187" s="301">
        <f>IF(J187="","",SUMIFS(#REF!,#REF!,'P&amp;Ls (Detailed)_OLD'!$E187))</f>
        <v/>
      </c>
      <c r="L187" s="301">
        <f>IF(K187="","",SUMIFS(#REF!,#REF!,'P&amp;Ls (Detailed)_OLD'!$E187))</f>
        <v/>
      </c>
      <c r="M187" s="301">
        <f>IF(L187="","",SUMIFS(#REF!,#REF!,'P&amp;Ls (Detailed)_OLD'!$E187))</f>
        <v/>
      </c>
      <c r="N187" s="301">
        <f>IF(M187="","",SUMIFS(#REF!,#REF!,'P&amp;Ls (Detailed)_OLD'!$E187))</f>
        <v/>
      </c>
      <c r="O187" s="301">
        <f>IF(N187="","",SUMIFS(#REF!,#REF!,'P&amp;Ls (Detailed)_OLD'!$E187))</f>
        <v/>
      </c>
      <c r="P187" s="301">
        <f>IF(O187="","",SUMIFS(#REF!,#REF!,'P&amp;Ls (Detailed)_OLD'!$E187))</f>
        <v/>
      </c>
      <c r="Q187" s="301">
        <f>IF(P187="","",SUMIFS(#REF!,#REF!,'P&amp;Ls (Detailed)_OLD'!$E187))</f>
        <v/>
      </c>
      <c r="R187" s="301">
        <f>IF('P&amp;Ls (Detailed)_OLD'!E187="","",SUMIFS(#REF!,#REF!,'P&amp;Ls (Detailed)_OLD'!$E187))</f>
        <v/>
      </c>
      <c r="S187" s="301">
        <f>IF('P&amp;Ls (Detailed)_OLD'!F187="","",SUMIFS(#REF!,#REF!,'P&amp;Ls (Detailed)_OLD'!$E187))</f>
        <v/>
      </c>
      <c r="T187" s="301">
        <f>IF('P&amp;Ls (Detailed)_OLD'!G187="","",SUMIFS(#REF!,#REF!,'P&amp;Ls (Detailed)_OLD'!$E187))</f>
        <v/>
      </c>
      <c r="U187" s="301">
        <f>IF('P&amp;Ls (Detailed)_OLD'!H187="","",SUMIFS(#REF!,#REF!,'P&amp;Ls (Detailed)_OLD'!$E187))</f>
        <v/>
      </c>
      <c r="V187" s="301">
        <f>IF('P&amp;Ls (Detailed)_OLD'!I187="","",SUMIFS(#REF!,#REF!,'P&amp;Ls (Detailed)_OLD'!$E187))</f>
        <v/>
      </c>
      <c r="W187" s="301">
        <f>IF('P&amp;Ls (Detailed)_OLD'!J187="","",SUMIFS(#REF!,#REF!,'P&amp;Ls (Detailed)_OLD'!$E187))</f>
        <v/>
      </c>
      <c r="X187" s="301">
        <f>IF('P&amp;Ls (Detailed)_OLD'!K187="","",SUMIFS(#REF!,#REF!,'P&amp;Ls (Detailed)_OLD'!$E187))</f>
        <v/>
      </c>
      <c r="Y187" s="301">
        <f>X187*1.03</f>
        <v/>
      </c>
      <c r="Z187" s="301">
        <f>Y187*1.03</f>
        <v/>
      </c>
      <c r="AA187" s="301">
        <f>Z187*1.03</f>
        <v/>
      </c>
      <c r="AB187" s="301">
        <f>AA187*1.03</f>
        <v/>
      </c>
      <c r="AC187" s="301">
        <f>AB187*1.03</f>
        <v/>
      </c>
      <c r="AD187" s="301">
        <f>AC187*1.03</f>
        <v/>
      </c>
      <c r="AE187" s="301">
        <f>AD187*1.03</f>
        <v/>
      </c>
      <c r="AF187" s="301">
        <f>AE187*1.03</f>
        <v/>
      </c>
      <c r="AG187" s="301">
        <f>AF187*1.03</f>
        <v/>
      </c>
      <c r="AH187" s="301">
        <f>AG187*1.03</f>
        <v/>
      </c>
      <c r="AI187" s="301">
        <f>AH187*1.03</f>
        <v/>
      </c>
      <c r="AJ187" s="301">
        <f>AI187*1.03</f>
        <v/>
      </c>
      <c r="AK187" s="301">
        <f>AJ187*1.03</f>
        <v/>
      </c>
      <c r="AL187" s="301">
        <f>AK187*1.03</f>
        <v/>
      </c>
      <c r="AM187" s="301">
        <f>AL187*1.03</f>
        <v/>
      </c>
      <c r="AN187" s="301">
        <f>AM187*1.03</f>
        <v/>
      </c>
      <c r="AO187" s="301">
        <f>AN187*1.03</f>
        <v/>
      </c>
      <c r="AP187" s="301">
        <f>AO187*1.03</f>
        <v/>
      </c>
      <c r="AQ187" s="301">
        <f>AP187*1.03</f>
        <v/>
      </c>
      <c r="AR187" s="301">
        <f>AQ187*1.03</f>
        <v/>
      </c>
      <c r="AS187" s="301">
        <f>AR187*1.03</f>
        <v/>
      </c>
      <c r="AT187" s="301">
        <f>AS187*1.03</f>
        <v/>
      </c>
      <c r="AU187" s="301">
        <f>AT187*1.03</f>
        <v/>
      </c>
      <c r="AV187" s="304">
        <f>AW187*0.95</f>
        <v/>
      </c>
      <c r="AW187" s="304">
        <f>IF(D186="","",SUM(F187:Q187))</f>
        <v/>
      </c>
      <c r="AX187" s="304">
        <f>IF(E186="","",SUM(R187:R187))</f>
        <v/>
      </c>
      <c r="AY187" s="433">
        <f>IF($D186="","",SUM(M187:X187))</f>
        <v/>
      </c>
      <c r="AZ187" s="310">
        <f>IF($D186="","",SUM(P187:X187)/9*12)</f>
        <v/>
      </c>
      <c r="BA187" s="310">
        <f>IF($D186="","",SUM(S187:X187)/6*12)</f>
        <v/>
      </c>
      <c r="BB187" s="310">
        <f>IF($D186="","",SUM(V187:X187)/3*12)</f>
        <v/>
      </c>
      <c r="BC187" s="310">
        <f>IF($D186="","",X187*12)</f>
        <v/>
      </c>
    </row>
    <row r="188" ht="14.25" customHeight="1" s="2885">
      <c r="D188" s="400" t="inlineStr">
        <is>
          <t>Admin/Prof/Marketing</t>
        </is>
      </c>
      <c r="E188" s="44" t="inlineStr">
        <is>
          <t xml:space="preserve">        Model EXP</t>
        </is>
      </c>
      <c r="F188" s="301">
        <f>IF(E188="","",SUMIFS(#REF!,#REF!,'P&amp;Ls (Detailed)_OLD'!$E188))</f>
        <v/>
      </c>
      <c r="G188" s="301">
        <f>IF(F188="","",SUMIFS(#REF!,#REF!,'P&amp;Ls (Detailed)_OLD'!$E188))</f>
        <v/>
      </c>
      <c r="H188" s="301">
        <f>IF(G188="","",SUMIFS(#REF!,#REF!,'P&amp;Ls (Detailed)_OLD'!$E188))</f>
        <v/>
      </c>
      <c r="I188" s="301">
        <f>IF(H188="","",SUMIFS(#REF!,#REF!,'P&amp;Ls (Detailed)_OLD'!$E188))</f>
        <v/>
      </c>
      <c r="J188" s="301">
        <f>IF(I188="","",SUMIFS(#REF!,#REF!,'P&amp;Ls (Detailed)_OLD'!$E188))</f>
        <v/>
      </c>
      <c r="K188" s="301">
        <f>IF(J188="","",SUMIFS(#REF!,#REF!,'P&amp;Ls (Detailed)_OLD'!$E188))</f>
        <v/>
      </c>
      <c r="L188" s="301">
        <f>IF(K188="","",SUMIFS(#REF!,#REF!,'P&amp;Ls (Detailed)_OLD'!$E188))</f>
        <v/>
      </c>
      <c r="M188" s="301">
        <f>IF(L188="","",SUMIFS(#REF!,#REF!,'P&amp;Ls (Detailed)_OLD'!$E188))</f>
        <v/>
      </c>
      <c r="N188" s="301">
        <f>IF(M188="","",SUMIFS(#REF!,#REF!,'P&amp;Ls (Detailed)_OLD'!$E188))</f>
        <v/>
      </c>
      <c r="O188" s="301">
        <f>IF(N188="","",SUMIFS(#REF!,#REF!,'P&amp;Ls (Detailed)_OLD'!$E188))</f>
        <v/>
      </c>
      <c r="P188" s="301">
        <f>IF(O188="","",SUMIFS(#REF!,#REF!,'P&amp;Ls (Detailed)_OLD'!$E188))</f>
        <v/>
      </c>
      <c r="Q188" s="301">
        <f>IF(P188="","",SUMIFS(#REF!,#REF!,'P&amp;Ls (Detailed)_OLD'!$E188))</f>
        <v/>
      </c>
      <c r="R188" s="301">
        <f>IF('P&amp;Ls (Detailed)_OLD'!E188="","",SUMIFS(#REF!,#REF!,'P&amp;Ls (Detailed)_OLD'!$E188))</f>
        <v/>
      </c>
      <c r="S188" s="301">
        <f>IF('P&amp;Ls (Detailed)_OLD'!F188="","",SUMIFS(#REF!,#REF!,'P&amp;Ls (Detailed)_OLD'!$E188))</f>
        <v/>
      </c>
      <c r="T188" s="301">
        <f>IF('P&amp;Ls (Detailed)_OLD'!G188="","",SUMIFS(#REF!,#REF!,'P&amp;Ls (Detailed)_OLD'!$E188))</f>
        <v/>
      </c>
      <c r="U188" s="301">
        <f>IF('P&amp;Ls (Detailed)_OLD'!H188="","",SUMIFS(#REF!,#REF!,'P&amp;Ls (Detailed)_OLD'!$E188))</f>
        <v/>
      </c>
      <c r="V188" s="301">
        <f>IF('P&amp;Ls (Detailed)_OLD'!I188="","",SUMIFS(#REF!,#REF!,'P&amp;Ls (Detailed)_OLD'!$E188))</f>
        <v/>
      </c>
      <c r="W188" s="301">
        <f>IF('P&amp;Ls (Detailed)_OLD'!J188="","",SUMIFS(#REF!,#REF!,'P&amp;Ls (Detailed)_OLD'!$E188))</f>
        <v/>
      </c>
      <c r="X188" s="301">
        <f>IF('P&amp;Ls (Detailed)_OLD'!K188="","",SUMIFS(#REF!,#REF!,'P&amp;Ls (Detailed)_OLD'!$E188))</f>
        <v/>
      </c>
      <c r="Y188" s="301">
        <f>X188*1.03</f>
        <v/>
      </c>
      <c r="Z188" s="301">
        <f>Y188*1.03</f>
        <v/>
      </c>
      <c r="AA188" s="301">
        <f>Z188*1.03</f>
        <v/>
      </c>
      <c r="AB188" s="301">
        <f>AA188*1.03</f>
        <v/>
      </c>
      <c r="AC188" s="301">
        <f>AB188*1.03</f>
        <v/>
      </c>
      <c r="AD188" s="301">
        <f>AC188*1.03</f>
        <v/>
      </c>
      <c r="AE188" s="301">
        <f>AD188*1.03</f>
        <v/>
      </c>
      <c r="AF188" s="301">
        <f>AE188*1.03</f>
        <v/>
      </c>
      <c r="AG188" s="301">
        <f>AF188*1.03</f>
        <v/>
      </c>
      <c r="AH188" s="301">
        <f>AG188*1.03</f>
        <v/>
      </c>
      <c r="AI188" s="301">
        <f>AH188*1.03</f>
        <v/>
      </c>
      <c r="AJ188" s="301">
        <f>AI188*1.03</f>
        <v/>
      </c>
      <c r="AK188" s="301">
        <f>AJ188*1.03</f>
        <v/>
      </c>
      <c r="AL188" s="301">
        <f>AK188*1.03</f>
        <v/>
      </c>
      <c r="AM188" s="301">
        <f>AL188*1.03</f>
        <v/>
      </c>
      <c r="AN188" s="301">
        <f>AM188*1.03</f>
        <v/>
      </c>
      <c r="AO188" s="301">
        <f>AN188*1.03</f>
        <v/>
      </c>
      <c r="AP188" s="301">
        <f>AO188*1.03</f>
        <v/>
      </c>
      <c r="AQ188" s="301">
        <f>AP188*1.03</f>
        <v/>
      </c>
      <c r="AR188" s="301">
        <f>AQ188*1.03</f>
        <v/>
      </c>
      <c r="AS188" s="301">
        <f>AR188*1.03</f>
        <v/>
      </c>
      <c r="AT188" s="301">
        <f>AS188*1.03</f>
        <v/>
      </c>
      <c r="AU188" s="301">
        <f>AT188*1.03</f>
        <v/>
      </c>
      <c r="AV188" s="304">
        <f>AW188*0.95</f>
        <v/>
      </c>
      <c r="AW188" s="304">
        <f>IF(D187="","",SUM(F188:Q188))</f>
        <v/>
      </c>
      <c r="AX188" s="304">
        <f>IF(E187="","",SUM(R188:R188))</f>
        <v/>
      </c>
      <c r="AY188" s="433">
        <f>IF($D187="","",SUM(M188:X188))</f>
        <v/>
      </c>
      <c r="AZ188" s="310">
        <f>IF($D187="","",SUM(P188:X188)/9*12)</f>
        <v/>
      </c>
      <c r="BA188" s="310">
        <f>IF($D187="","",SUM(S188:X188)/6*12)</f>
        <v/>
      </c>
      <c r="BB188" s="310">
        <f>IF($D187="","",SUM(V188:X188)/3*12)</f>
        <v/>
      </c>
      <c r="BC188" s="310">
        <f>IF($D187="","",X188*12)</f>
        <v/>
      </c>
    </row>
    <row r="189" ht="14.25" customHeight="1" s="2885">
      <c r="D189" s="400" t="inlineStr">
        <is>
          <t>Admin/Prof/Marketing</t>
        </is>
      </c>
      <c r="E189" s="44" t="inlineStr">
        <is>
          <t xml:space="preserve">        Printed Media</t>
        </is>
      </c>
      <c r="F189" s="301">
        <f>IF(E189="","",SUMIFS(#REF!,#REF!,'P&amp;Ls (Detailed)_OLD'!$E189))</f>
        <v/>
      </c>
      <c r="G189" s="301">
        <f>IF(F189="","",SUMIFS(#REF!,#REF!,'P&amp;Ls (Detailed)_OLD'!$E189))</f>
        <v/>
      </c>
      <c r="H189" s="301">
        <f>IF(G189="","",SUMIFS(#REF!,#REF!,'P&amp;Ls (Detailed)_OLD'!$E189))</f>
        <v/>
      </c>
      <c r="I189" s="301">
        <f>IF(H189="","",SUMIFS(#REF!,#REF!,'P&amp;Ls (Detailed)_OLD'!$E189))</f>
        <v/>
      </c>
      <c r="J189" s="301">
        <f>IF(I189="","",SUMIFS(#REF!,#REF!,'P&amp;Ls (Detailed)_OLD'!$E189))</f>
        <v/>
      </c>
      <c r="K189" s="301">
        <f>IF(J189="","",SUMIFS(#REF!,#REF!,'P&amp;Ls (Detailed)_OLD'!$E189))</f>
        <v/>
      </c>
      <c r="L189" s="301">
        <f>IF(K189="","",SUMIFS(#REF!,#REF!,'P&amp;Ls (Detailed)_OLD'!$E189))</f>
        <v/>
      </c>
      <c r="M189" s="301">
        <f>IF(L189="","",SUMIFS(#REF!,#REF!,'P&amp;Ls (Detailed)_OLD'!$E189))</f>
        <v/>
      </c>
      <c r="N189" s="301">
        <f>IF(M189="","",SUMIFS(#REF!,#REF!,'P&amp;Ls (Detailed)_OLD'!$E189))</f>
        <v/>
      </c>
      <c r="O189" s="301">
        <f>IF(N189="","",SUMIFS(#REF!,#REF!,'P&amp;Ls (Detailed)_OLD'!$E189))</f>
        <v/>
      </c>
      <c r="P189" s="301">
        <f>IF(O189="","",SUMIFS(#REF!,#REF!,'P&amp;Ls (Detailed)_OLD'!$E189))</f>
        <v/>
      </c>
      <c r="Q189" s="301">
        <f>IF(P189="","",SUMIFS(#REF!,#REF!,'P&amp;Ls (Detailed)_OLD'!$E189))</f>
        <v/>
      </c>
      <c r="R189" s="301">
        <f>IF('P&amp;Ls (Detailed)_OLD'!E189="","",SUMIFS(#REF!,#REF!,'P&amp;Ls (Detailed)_OLD'!$E189))</f>
        <v/>
      </c>
      <c r="S189" s="301">
        <f>IF('P&amp;Ls (Detailed)_OLD'!F189="","",SUMIFS(#REF!,#REF!,'P&amp;Ls (Detailed)_OLD'!$E189))</f>
        <v/>
      </c>
      <c r="T189" s="301">
        <f>IF('P&amp;Ls (Detailed)_OLD'!G189="","",SUMIFS(#REF!,#REF!,'P&amp;Ls (Detailed)_OLD'!$E189))</f>
        <v/>
      </c>
      <c r="U189" s="301">
        <f>IF('P&amp;Ls (Detailed)_OLD'!H189="","",SUMIFS(#REF!,#REF!,'P&amp;Ls (Detailed)_OLD'!$E189))</f>
        <v/>
      </c>
      <c r="V189" s="301">
        <f>IF('P&amp;Ls (Detailed)_OLD'!I189="","",SUMIFS(#REF!,#REF!,'P&amp;Ls (Detailed)_OLD'!$E189))</f>
        <v/>
      </c>
      <c r="W189" s="301">
        <f>IF('P&amp;Ls (Detailed)_OLD'!J189="","",SUMIFS(#REF!,#REF!,'P&amp;Ls (Detailed)_OLD'!$E189))</f>
        <v/>
      </c>
      <c r="X189" s="301">
        <f>IF('P&amp;Ls (Detailed)_OLD'!K189="","",SUMIFS(#REF!,#REF!,'P&amp;Ls (Detailed)_OLD'!$E189))</f>
        <v/>
      </c>
      <c r="Y189" s="301">
        <f>X189*1.03</f>
        <v/>
      </c>
      <c r="Z189" s="301">
        <f>Y189*1.03</f>
        <v/>
      </c>
      <c r="AA189" s="301">
        <f>Z189*1.03</f>
        <v/>
      </c>
      <c r="AB189" s="301">
        <f>AA189*1.03</f>
        <v/>
      </c>
      <c r="AC189" s="301">
        <f>AB189*1.03</f>
        <v/>
      </c>
      <c r="AD189" s="301">
        <f>AC189*1.03</f>
        <v/>
      </c>
      <c r="AE189" s="301">
        <f>AD189*1.03</f>
        <v/>
      </c>
      <c r="AF189" s="301">
        <f>AE189*1.03</f>
        <v/>
      </c>
      <c r="AG189" s="301">
        <f>AF189*1.03</f>
        <v/>
      </c>
      <c r="AH189" s="301">
        <f>AG189*1.03</f>
        <v/>
      </c>
      <c r="AI189" s="301">
        <f>AH189*1.03</f>
        <v/>
      </c>
      <c r="AJ189" s="301">
        <f>AI189*1.03</f>
        <v/>
      </c>
      <c r="AK189" s="301">
        <f>AJ189*1.03</f>
        <v/>
      </c>
      <c r="AL189" s="301">
        <f>AK189*1.03</f>
        <v/>
      </c>
      <c r="AM189" s="301">
        <f>AL189*1.03</f>
        <v/>
      </c>
      <c r="AN189" s="301">
        <f>AM189*1.03</f>
        <v/>
      </c>
      <c r="AO189" s="301">
        <f>AN189*1.03</f>
        <v/>
      </c>
      <c r="AP189" s="301">
        <f>AO189*1.03</f>
        <v/>
      </c>
      <c r="AQ189" s="301">
        <f>AP189*1.03</f>
        <v/>
      </c>
      <c r="AR189" s="301">
        <f>AQ189*1.03</f>
        <v/>
      </c>
      <c r="AS189" s="301">
        <f>AR189*1.03</f>
        <v/>
      </c>
      <c r="AT189" s="301">
        <f>AS189*1.03</f>
        <v/>
      </c>
      <c r="AU189" s="301">
        <f>AT189*1.03</f>
        <v/>
      </c>
      <c r="AV189" s="304">
        <f>AW189*0.95</f>
        <v/>
      </c>
      <c r="AW189" s="304">
        <f>IF(D188="","",SUM(F189:Q189))</f>
        <v/>
      </c>
      <c r="AX189" s="304">
        <f>IF(E188="","",SUM(R189:R189))</f>
        <v/>
      </c>
      <c r="AY189" s="433">
        <f>IF($D188="","",SUM(M189:X189))</f>
        <v/>
      </c>
      <c r="AZ189" s="310">
        <f>IF($D188="","",SUM(P189:X189)/9*12)</f>
        <v/>
      </c>
      <c r="BA189" s="310">
        <f>IF($D188="","",SUM(S189:X189)/6*12)</f>
        <v/>
      </c>
      <c r="BB189" s="310">
        <f>IF($D188="","",SUM(V189:X189)/3*12)</f>
        <v/>
      </c>
      <c r="BC189" s="310">
        <f>IF($D188="","",X189*12)</f>
        <v/>
      </c>
    </row>
    <row r="190" ht="14.25" customHeight="1" s="2885">
      <c r="D190" s="400" t="inlineStr">
        <is>
          <t>Admin/Prof/Marketing</t>
        </is>
      </c>
      <c r="E190" s="44" t="inlineStr">
        <is>
          <t xml:space="preserve">        Resident Functions &amp; Parties</t>
        </is>
      </c>
      <c r="F190" s="301">
        <f>IF(E190="","",SUMIFS(#REF!,#REF!,'P&amp;Ls (Detailed)_OLD'!$E190))</f>
        <v/>
      </c>
      <c r="G190" s="301">
        <f>IF(F190="","",SUMIFS(#REF!,#REF!,'P&amp;Ls (Detailed)_OLD'!$E190))</f>
        <v/>
      </c>
      <c r="H190" s="301">
        <f>IF(G190="","",SUMIFS(#REF!,#REF!,'P&amp;Ls (Detailed)_OLD'!$E190))</f>
        <v/>
      </c>
      <c r="I190" s="301">
        <f>IF(H190="","",SUMIFS(#REF!,#REF!,'P&amp;Ls (Detailed)_OLD'!$E190))</f>
        <v/>
      </c>
      <c r="J190" s="301">
        <f>IF(I190="","",SUMIFS(#REF!,#REF!,'P&amp;Ls (Detailed)_OLD'!$E190))</f>
        <v/>
      </c>
      <c r="K190" s="301">
        <f>IF(J190="","",SUMIFS(#REF!,#REF!,'P&amp;Ls (Detailed)_OLD'!$E190))</f>
        <v/>
      </c>
      <c r="L190" s="301">
        <f>IF(K190="","",SUMIFS(#REF!,#REF!,'P&amp;Ls (Detailed)_OLD'!$E190))</f>
        <v/>
      </c>
      <c r="M190" s="301">
        <f>IF(L190="","",SUMIFS(#REF!,#REF!,'P&amp;Ls (Detailed)_OLD'!$E190))</f>
        <v/>
      </c>
      <c r="N190" s="301">
        <f>IF(M190="","",SUMIFS(#REF!,#REF!,'P&amp;Ls (Detailed)_OLD'!$E190))</f>
        <v/>
      </c>
      <c r="O190" s="301">
        <f>IF(N190="","",SUMIFS(#REF!,#REF!,'P&amp;Ls (Detailed)_OLD'!$E190))</f>
        <v/>
      </c>
      <c r="P190" s="301">
        <f>IF(O190="","",SUMIFS(#REF!,#REF!,'P&amp;Ls (Detailed)_OLD'!$E190))</f>
        <v/>
      </c>
      <c r="Q190" s="301">
        <f>IF(P190="","",SUMIFS(#REF!,#REF!,'P&amp;Ls (Detailed)_OLD'!$E190))</f>
        <v/>
      </c>
      <c r="R190" s="301">
        <f>IF('P&amp;Ls (Detailed)_OLD'!E190="","",SUMIFS(#REF!,#REF!,'P&amp;Ls (Detailed)_OLD'!$E190))</f>
        <v/>
      </c>
      <c r="S190" s="301">
        <f>IF('P&amp;Ls (Detailed)_OLD'!F190="","",SUMIFS(#REF!,#REF!,'P&amp;Ls (Detailed)_OLD'!$E190))</f>
        <v/>
      </c>
      <c r="T190" s="301">
        <f>IF('P&amp;Ls (Detailed)_OLD'!G190="","",SUMIFS(#REF!,#REF!,'P&amp;Ls (Detailed)_OLD'!$E190))</f>
        <v/>
      </c>
      <c r="U190" s="301">
        <f>IF('P&amp;Ls (Detailed)_OLD'!H190="","",SUMIFS(#REF!,#REF!,'P&amp;Ls (Detailed)_OLD'!$E190))</f>
        <v/>
      </c>
      <c r="V190" s="301">
        <f>IF('P&amp;Ls (Detailed)_OLD'!I190="","",SUMIFS(#REF!,#REF!,'P&amp;Ls (Detailed)_OLD'!$E190))</f>
        <v/>
      </c>
      <c r="W190" s="301">
        <f>IF('P&amp;Ls (Detailed)_OLD'!J190="","",SUMIFS(#REF!,#REF!,'P&amp;Ls (Detailed)_OLD'!$E190))</f>
        <v/>
      </c>
      <c r="X190" s="301">
        <f>IF('P&amp;Ls (Detailed)_OLD'!K190="","",SUMIFS(#REF!,#REF!,'P&amp;Ls (Detailed)_OLD'!$E190))</f>
        <v/>
      </c>
      <c r="Y190" s="301">
        <f>X190*1.03</f>
        <v/>
      </c>
      <c r="Z190" s="301">
        <f>Y190*1.03</f>
        <v/>
      </c>
      <c r="AA190" s="301">
        <f>Z190*1.03</f>
        <v/>
      </c>
      <c r="AB190" s="301">
        <f>AA190*1.03</f>
        <v/>
      </c>
      <c r="AC190" s="301">
        <f>AB190*1.03</f>
        <v/>
      </c>
      <c r="AD190" s="301">
        <f>AC190*1.03</f>
        <v/>
      </c>
      <c r="AE190" s="301">
        <f>AD190*1.03</f>
        <v/>
      </c>
      <c r="AF190" s="301">
        <f>AE190*1.03</f>
        <v/>
      </c>
      <c r="AG190" s="301">
        <f>AF190*1.03</f>
        <v/>
      </c>
      <c r="AH190" s="301">
        <f>AG190*1.03</f>
        <v/>
      </c>
      <c r="AI190" s="301">
        <f>AH190*1.03</f>
        <v/>
      </c>
      <c r="AJ190" s="301">
        <f>AI190*1.03</f>
        <v/>
      </c>
      <c r="AK190" s="301">
        <f>AJ190*1.03</f>
        <v/>
      </c>
      <c r="AL190" s="301">
        <f>AK190*1.03</f>
        <v/>
      </c>
      <c r="AM190" s="301">
        <f>AL190*1.03</f>
        <v/>
      </c>
      <c r="AN190" s="301">
        <f>AM190*1.03</f>
        <v/>
      </c>
      <c r="AO190" s="301">
        <f>AN190*1.03</f>
        <v/>
      </c>
      <c r="AP190" s="301">
        <f>AO190*1.03</f>
        <v/>
      </c>
      <c r="AQ190" s="301">
        <f>AP190*1.03</f>
        <v/>
      </c>
      <c r="AR190" s="301">
        <f>AQ190*1.03</f>
        <v/>
      </c>
      <c r="AS190" s="301">
        <f>AR190*1.03</f>
        <v/>
      </c>
      <c r="AT190" s="301">
        <f>AS190*1.03</f>
        <v/>
      </c>
      <c r="AU190" s="301">
        <f>AT190*1.03</f>
        <v/>
      </c>
      <c r="AV190" s="304">
        <f>AW190*0.95</f>
        <v/>
      </c>
      <c r="AW190" s="304">
        <f>IF(D189="","",SUM(F190:Q190))</f>
        <v/>
      </c>
      <c r="AX190" s="304">
        <f>IF(E189="","",SUM(R190:R190))</f>
        <v/>
      </c>
      <c r="AY190" s="433">
        <f>IF($D189="","",SUM(M190:X190))</f>
        <v/>
      </c>
      <c r="AZ190" s="310">
        <f>IF($D189="","",SUM(P190:X190)/9*12)</f>
        <v/>
      </c>
      <c r="BA190" s="310">
        <f>IF($D189="","",SUM(S190:X190)/6*12)</f>
        <v/>
      </c>
      <c r="BB190" s="310">
        <f>IF($D189="","",SUM(V190:X190)/3*12)</f>
        <v/>
      </c>
      <c r="BC190" s="310">
        <f>IF($D189="","",X190*12)</f>
        <v/>
      </c>
    </row>
    <row r="191" ht="14.25" customHeight="1" s="2885">
      <c r="D191" s="400" t="inlineStr">
        <is>
          <t>Admin/Prof/Marketing</t>
        </is>
      </c>
      <c r="E191" s="44" t="inlineStr">
        <is>
          <t xml:space="preserve">        Resident Referrals</t>
        </is>
      </c>
      <c r="F191" s="301">
        <f>IF(E191="","",SUMIFS(#REF!,#REF!,'P&amp;Ls (Detailed)_OLD'!$E191))</f>
        <v/>
      </c>
      <c r="G191" s="301">
        <f>IF(F191="","",SUMIFS(#REF!,#REF!,'P&amp;Ls (Detailed)_OLD'!$E191))</f>
        <v/>
      </c>
      <c r="H191" s="301">
        <f>IF(G191="","",SUMIFS(#REF!,#REF!,'P&amp;Ls (Detailed)_OLD'!$E191))</f>
        <v/>
      </c>
      <c r="I191" s="301">
        <f>IF(H191="","",SUMIFS(#REF!,#REF!,'P&amp;Ls (Detailed)_OLD'!$E191))</f>
        <v/>
      </c>
      <c r="J191" s="301">
        <f>IF(I191="","",SUMIFS(#REF!,#REF!,'P&amp;Ls (Detailed)_OLD'!$E191))</f>
        <v/>
      </c>
      <c r="K191" s="301">
        <f>IF(J191="","",SUMIFS(#REF!,#REF!,'P&amp;Ls (Detailed)_OLD'!$E191))</f>
        <v/>
      </c>
      <c r="L191" s="301">
        <f>IF(K191="","",SUMIFS(#REF!,#REF!,'P&amp;Ls (Detailed)_OLD'!$E191))</f>
        <v/>
      </c>
      <c r="M191" s="301">
        <f>IF(L191="","",SUMIFS(#REF!,#REF!,'P&amp;Ls (Detailed)_OLD'!$E191))</f>
        <v/>
      </c>
      <c r="N191" s="301">
        <f>IF(M191="","",SUMIFS(#REF!,#REF!,'P&amp;Ls (Detailed)_OLD'!$E191))</f>
        <v/>
      </c>
      <c r="O191" s="301">
        <f>IF(N191="","",SUMIFS(#REF!,#REF!,'P&amp;Ls (Detailed)_OLD'!$E191))</f>
        <v/>
      </c>
      <c r="P191" s="301">
        <f>IF(O191="","",SUMIFS(#REF!,#REF!,'P&amp;Ls (Detailed)_OLD'!$E191))</f>
        <v/>
      </c>
      <c r="Q191" s="301">
        <f>IF(P191="","",SUMIFS(#REF!,#REF!,'P&amp;Ls (Detailed)_OLD'!$E191))</f>
        <v/>
      </c>
      <c r="R191" s="301">
        <f>IF('P&amp;Ls (Detailed)_OLD'!E191="","",SUMIFS(#REF!,#REF!,'P&amp;Ls (Detailed)_OLD'!$E191))</f>
        <v/>
      </c>
      <c r="S191" s="301">
        <f>IF('P&amp;Ls (Detailed)_OLD'!F191="","",SUMIFS(#REF!,#REF!,'P&amp;Ls (Detailed)_OLD'!$E191))</f>
        <v/>
      </c>
      <c r="T191" s="301">
        <f>IF('P&amp;Ls (Detailed)_OLD'!G191="","",SUMIFS(#REF!,#REF!,'P&amp;Ls (Detailed)_OLD'!$E191))</f>
        <v/>
      </c>
      <c r="U191" s="301">
        <f>IF('P&amp;Ls (Detailed)_OLD'!H191="","",SUMIFS(#REF!,#REF!,'P&amp;Ls (Detailed)_OLD'!$E191))</f>
        <v/>
      </c>
      <c r="V191" s="301">
        <f>IF('P&amp;Ls (Detailed)_OLD'!I191="","",SUMIFS(#REF!,#REF!,'P&amp;Ls (Detailed)_OLD'!$E191))</f>
        <v/>
      </c>
      <c r="W191" s="301">
        <f>IF('P&amp;Ls (Detailed)_OLD'!J191="","",SUMIFS(#REF!,#REF!,'P&amp;Ls (Detailed)_OLD'!$E191))</f>
        <v/>
      </c>
      <c r="X191" s="301">
        <f>IF('P&amp;Ls (Detailed)_OLD'!K191="","",SUMIFS(#REF!,#REF!,'P&amp;Ls (Detailed)_OLD'!$E191))</f>
        <v/>
      </c>
      <c r="Y191" s="301">
        <f>X191*1.03</f>
        <v/>
      </c>
      <c r="Z191" s="301">
        <f>Y191*1.03</f>
        <v/>
      </c>
      <c r="AA191" s="301">
        <f>Z191*1.03</f>
        <v/>
      </c>
      <c r="AB191" s="301">
        <f>AA191*1.03</f>
        <v/>
      </c>
      <c r="AC191" s="301">
        <f>AB191*1.03</f>
        <v/>
      </c>
      <c r="AD191" s="301">
        <f>AC191*1.03</f>
        <v/>
      </c>
      <c r="AE191" s="301">
        <f>AD191*1.03</f>
        <v/>
      </c>
      <c r="AF191" s="301">
        <f>AE191*1.03</f>
        <v/>
      </c>
      <c r="AG191" s="301">
        <f>AF191*1.03</f>
        <v/>
      </c>
      <c r="AH191" s="301">
        <f>AG191*1.03</f>
        <v/>
      </c>
      <c r="AI191" s="301">
        <f>AH191*1.03</f>
        <v/>
      </c>
      <c r="AJ191" s="301">
        <f>AI191*1.03</f>
        <v/>
      </c>
      <c r="AK191" s="301">
        <f>AJ191*1.03</f>
        <v/>
      </c>
      <c r="AL191" s="301">
        <f>AK191*1.03</f>
        <v/>
      </c>
      <c r="AM191" s="301">
        <f>AL191*1.03</f>
        <v/>
      </c>
      <c r="AN191" s="301">
        <f>AM191*1.03</f>
        <v/>
      </c>
      <c r="AO191" s="301">
        <f>AN191*1.03</f>
        <v/>
      </c>
      <c r="AP191" s="301">
        <f>AO191*1.03</f>
        <v/>
      </c>
      <c r="AQ191" s="301">
        <f>AP191*1.03</f>
        <v/>
      </c>
      <c r="AR191" s="301">
        <f>AQ191*1.03</f>
        <v/>
      </c>
      <c r="AS191" s="301">
        <f>AR191*1.03</f>
        <v/>
      </c>
      <c r="AT191" s="301">
        <f>AS191*1.03</f>
        <v/>
      </c>
      <c r="AU191" s="301">
        <f>AT191*1.03</f>
        <v/>
      </c>
      <c r="AV191" s="304">
        <f>AW191*0.95</f>
        <v/>
      </c>
      <c r="AW191" s="304">
        <f>IF(D190="","",SUM(F191:Q191))</f>
        <v/>
      </c>
      <c r="AX191" s="304">
        <f>IF(E190="","",SUM(R191:R191))</f>
        <v/>
      </c>
      <c r="AY191" s="433">
        <f>IF($D190="","",SUM(M191:X191))</f>
        <v/>
      </c>
      <c r="AZ191" s="310">
        <f>IF($D190="","",SUM(P191:X191)/9*12)</f>
        <v/>
      </c>
      <c r="BA191" s="310">
        <f>IF($D190="","",SUM(S191:X191)/6*12)</f>
        <v/>
      </c>
      <c r="BB191" s="310">
        <f>IF($D190="","",SUM(V191:X191)/3*12)</f>
        <v/>
      </c>
      <c r="BC191" s="310">
        <f>IF($D190="","",X191*12)</f>
        <v/>
      </c>
    </row>
    <row r="192" ht="14.25" customHeight="1" s="2885">
      <c r="D192" s="400" t="inlineStr">
        <is>
          <t>Admin/Prof/Marketing</t>
        </is>
      </c>
      <c r="E192" s="44" t="inlineStr">
        <is>
          <t xml:space="preserve">        Resident Retention</t>
        </is>
      </c>
      <c r="F192" s="301">
        <f>IF(E192="","",SUMIFS(#REF!,#REF!,'P&amp;Ls (Detailed)_OLD'!$E192))</f>
        <v/>
      </c>
      <c r="G192" s="301">
        <f>IF(F192="","",SUMIFS(#REF!,#REF!,'P&amp;Ls (Detailed)_OLD'!$E192))</f>
        <v/>
      </c>
      <c r="H192" s="301">
        <f>IF(G192="","",SUMIFS(#REF!,#REF!,'P&amp;Ls (Detailed)_OLD'!$E192))</f>
        <v/>
      </c>
      <c r="I192" s="301">
        <f>IF(H192="","",SUMIFS(#REF!,#REF!,'P&amp;Ls (Detailed)_OLD'!$E192))</f>
        <v/>
      </c>
      <c r="J192" s="301">
        <f>IF(I192="","",SUMIFS(#REF!,#REF!,'P&amp;Ls (Detailed)_OLD'!$E192))</f>
        <v/>
      </c>
      <c r="K192" s="301">
        <f>IF(J192="","",SUMIFS(#REF!,#REF!,'P&amp;Ls (Detailed)_OLD'!$E192))</f>
        <v/>
      </c>
      <c r="L192" s="301">
        <f>IF(K192="","",SUMIFS(#REF!,#REF!,'P&amp;Ls (Detailed)_OLD'!$E192))</f>
        <v/>
      </c>
      <c r="M192" s="301">
        <f>IF(L192="","",SUMIFS(#REF!,#REF!,'P&amp;Ls (Detailed)_OLD'!$E192))</f>
        <v/>
      </c>
      <c r="N192" s="301">
        <f>IF(M192="","",SUMIFS(#REF!,#REF!,'P&amp;Ls (Detailed)_OLD'!$E192))</f>
        <v/>
      </c>
      <c r="O192" s="301">
        <f>IF(N192="","",SUMIFS(#REF!,#REF!,'P&amp;Ls (Detailed)_OLD'!$E192))</f>
        <v/>
      </c>
      <c r="P192" s="301">
        <f>IF(O192="","",SUMIFS(#REF!,#REF!,'P&amp;Ls (Detailed)_OLD'!$E192))</f>
        <v/>
      </c>
      <c r="Q192" s="301">
        <f>IF(P192="","",SUMIFS(#REF!,#REF!,'P&amp;Ls (Detailed)_OLD'!$E192))</f>
        <v/>
      </c>
      <c r="R192" s="301">
        <f>IF('P&amp;Ls (Detailed)_OLD'!E192="","",SUMIFS(#REF!,#REF!,'P&amp;Ls (Detailed)_OLD'!$E192))</f>
        <v/>
      </c>
      <c r="S192" s="301">
        <f>IF('P&amp;Ls (Detailed)_OLD'!F192="","",SUMIFS(#REF!,#REF!,'P&amp;Ls (Detailed)_OLD'!$E192))</f>
        <v/>
      </c>
      <c r="T192" s="301">
        <f>IF('P&amp;Ls (Detailed)_OLD'!G192="","",SUMIFS(#REF!,#REF!,'P&amp;Ls (Detailed)_OLD'!$E192))</f>
        <v/>
      </c>
      <c r="U192" s="301">
        <f>IF('P&amp;Ls (Detailed)_OLD'!H192="","",SUMIFS(#REF!,#REF!,'P&amp;Ls (Detailed)_OLD'!$E192))</f>
        <v/>
      </c>
      <c r="V192" s="301">
        <f>IF('P&amp;Ls (Detailed)_OLD'!I192="","",SUMIFS(#REF!,#REF!,'P&amp;Ls (Detailed)_OLD'!$E192))</f>
        <v/>
      </c>
      <c r="W192" s="301">
        <f>IF('P&amp;Ls (Detailed)_OLD'!J192="","",SUMIFS(#REF!,#REF!,'P&amp;Ls (Detailed)_OLD'!$E192))</f>
        <v/>
      </c>
      <c r="X192" s="301">
        <f>IF('P&amp;Ls (Detailed)_OLD'!K192="","",SUMIFS(#REF!,#REF!,'P&amp;Ls (Detailed)_OLD'!$E192))</f>
        <v/>
      </c>
      <c r="Y192" s="301">
        <f>X192*1.03</f>
        <v/>
      </c>
      <c r="Z192" s="301">
        <f>Y192*1.03</f>
        <v/>
      </c>
      <c r="AA192" s="301">
        <f>Z192*1.03</f>
        <v/>
      </c>
      <c r="AB192" s="301">
        <f>AA192*1.03</f>
        <v/>
      </c>
      <c r="AC192" s="301">
        <f>AB192*1.03</f>
        <v/>
      </c>
      <c r="AD192" s="301">
        <f>AC192*1.03</f>
        <v/>
      </c>
      <c r="AE192" s="301">
        <f>AD192*1.03</f>
        <v/>
      </c>
      <c r="AF192" s="301">
        <f>AE192*1.03</f>
        <v/>
      </c>
      <c r="AG192" s="301">
        <f>AF192*1.03</f>
        <v/>
      </c>
      <c r="AH192" s="301">
        <f>AG192*1.03</f>
        <v/>
      </c>
      <c r="AI192" s="301">
        <f>AH192*1.03</f>
        <v/>
      </c>
      <c r="AJ192" s="301">
        <f>AI192*1.03</f>
        <v/>
      </c>
      <c r="AK192" s="301">
        <f>AJ192*1.03</f>
        <v/>
      </c>
      <c r="AL192" s="301">
        <f>AK192*1.03</f>
        <v/>
      </c>
      <c r="AM192" s="301">
        <f>AL192*1.03</f>
        <v/>
      </c>
      <c r="AN192" s="301">
        <f>AM192*1.03</f>
        <v/>
      </c>
      <c r="AO192" s="301">
        <f>AN192*1.03</f>
        <v/>
      </c>
      <c r="AP192" s="301">
        <f>AO192*1.03</f>
        <v/>
      </c>
      <c r="AQ192" s="301">
        <f>AP192*1.03</f>
        <v/>
      </c>
      <c r="AR192" s="301">
        <f>AQ192*1.03</f>
        <v/>
      </c>
      <c r="AS192" s="301">
        <f>AR192*1.03</f>
        <v/>
      </c>
      <c r="AT192" s="301">
        <f>AS192*1.03</f>
        <v/>
      </c>
      <c r="AU192" s="301">
        <f>AT192*1.03</f>
        <v/>
      </c>
      <c r="AV192" s="304">
        <f>AW192*0.95</f>
        <v/>
      </c>
      <c r="AW192" s="304">
        <f>IF(D191="","",SUM(F192:Q192))</f>
        <v/>
      </c>
      <c r="AX192" s="304">
        <f>IF(E191="","",SUM(R192:R192))</f>
        <v/>
      </c>
      <c r="AY192" s="433">
        <f>IF($D191="","",SUM(M192:X192))</f>
        <v/>
      </c>
      <c r="AZ192" s="310">
        <f>IF($D191="","",SUM(P192:X192)/9*12)</f>
        <v/>
      </c>
      <c r="BA192" s="310">
        <f>IF($D191="","",SUM(S192:X192)/6*12)</f>
        <v/>
      </c>
      <c r="BB192" s="310">
        <f>IF($D191="","",SUM(V192:X192)/3*12)</f>
        <v/>
      </c>
      <c r="BC192" s="310">
        <f>IF($D191="","",X192*12)</f>
        <v/>
      </c>
    </row>
    <row r="193" ht="14.25" customHeight="1" s="2885">
      <c r="D193" s="400" t="inlineStr">
        <is>
          <t>Admin/Prof/Marketing</t>
        </is>
      </c>
      <c r="E193" s="44" t="inlineStr">
        <is>
          <t xml:space="preserve">        Signage</t>
        </is>
      </c>
      <c r="F193" s="301">
        <f>IF(E193="","",SUMIFS(#REF!,#REF!,'P&amp;Ls (Detailed)_OLD'!$E193))</f>
        <v/>
      </c>
      <c r="G193" s="301">
        <f>IF(F193="","",SUMIFS(#REF!,#REF!,'P&amp;Ls (Detailed)_OLD'!$E193))</f>
        <v/>
      </c>
      <c r="H193" s="301">
        <f>IF(G193="","",SUMIFS(#REF!,#REF!,'P&amp;Ls (Detailed)_OLD'!$E193))</f>
        <v/>
      </c>
      <c r="I193" s="301">
        <f>IF(H193="","",SUMIFS(#REF!,#REF!,'P&amp;Ls (Detailed)_OLD'!$E193))</f>
        <v/>
      </c>
      <c r="J193" s="301">
        <f>IF(I193="","",SUMIFS(#REF!,#REF!,'P&amp;Ls (Detailed)_OLD'!$E193))</f>
        <v/>
      </c>
      <c r="K193" s="301">
        <f>IF(J193="","",SUMIFS(#REF!,#REF!,'P&amp;Ls (Detailed)_OLD'!$E193))</f>
        <v/>
      </c>
      <c r="L193" s="301">
        <f>IF(K193="","",SUMIFS(#REF!,#REF!,'P&amp;Ls (Detailed)_OLD'!$E193))</f>
        <v/>
      </c>
      <c r="M193" s="301">
        <f>IF(L193="","",SUMIFS(#REF!,#REF!,'P&amp;Ls (Detailed)_OLD'!$E193))</f>
        <v/>
      </c>
      <c r="N193" s="301">
        <f>IF(M193="","",SUMIFS(#REF!,#REF!,'P&amp;Ls (Detailed)_OLD'!$E193))</f>
        <v/>
      </c>
      <c r="O193" s="301">
        <f>IF(N193="","",SUMIFS(#REF!,#REF!,'P&amp;Ls (Detailed)_OLD'!$E193))</f>
        <v/>
      </c>
      <c r="P193" s="301">
        <f>IF(O193="","",SUMIFS(#REF!,#REF!,'P&amp;Ls (Detailed)_OLD'!$E193))</f>
        <v/>
      </c>
      <c r="Q193" s="301">
        <f>IF(P193="","",SUMIFS(#REF!,#REF!,'P&amp;Ls (Detailed)_OLD'!$E193))</f>
        <v/>
      </c>
      <c r="R193" s="301">
        <f>IF('P&amp;Ls (Detailed)_OLD'!E193="","",SUMIFS(#REF!,#REF!,'P&amp;Ls (Detailed)_OLD'!$E193))</f>
        <v/>
      </c>
      <c r="S193" s="301">
        <f>IF('P&amp;Ls (Detailed)_OLD'!F193="","",SUMIFS(#REF!,#REF!,'P&amp;Ls (Detailed)_OLD'!$E193))</f>
        <v/>
      </c>
      <c r="T193" s="301">
        <f>IF('P&amp;Ls (Detailed)_OLD'!G193="","",SUMIFS(#REF!,#REF!,'P&amp;Ls (Detailed)_OLD'!$E193))</f>
        <v/>
      </c>
      <c r="U193" s="301">
        <f>IF('P&amp;Ls (Detailed)_OLD'!H193="","",SUMIFS(#REF!,#REF!,'P&amp;Ls (Detailed)_OLD'!$E193))</f>
        <v/>
      </c>
      <c r="V193" s="301">
        <f>IF('P&amp;Ls (Detailed)_OLD'!I193="","",SUMIFS(#REF!,#REF!,'P&amp;Ls (Detailed)_OLD'!$E193))</f>
        <v/>
      </c>
      <c r="W193" s="301">
        <f>IF('P&amp;Ls (Detailed)_OLD'!J193="","",SUMIFS(#REF!,#REF!,'P&amp;Ls (Detailed)_OLD'!$E193))</f>
        <v/>
      </c>
      <c r="X193" s="301">
        <f>IF('P&amp;Ls (Detailed)_OLD'!K193="","",SUMIFS(#REF!,#REF!,'P&amp;Ls (Detailed)_OLD'!$E193))</f>
        <v/>
      </c>
      <c r="Y193" s="301">
        <f>X193*1.03</f>
        <v/>
      </c>
      <c r="Z193" s="301">
        <f>Y193*1.03</f>
        <v/>
      </c>
      <c r="AA193" s="301">
        <f>Z193*1.03</f>
        <v/>
      </c>
      <c r="AB193" s="301">
        <f>AA193*1.03</f>
        <v/>
      </c>
      <c r="AC193" s="301">
        <f>AB193*1.03</f>
        <v/>
      </c>
      <c r="AD193" s="301">
        <f>AC193*1.03</f>
        <v/>
      </c>
      <c r="AE193" s="301">
        <f>AD193*1.03</f>
        <v/>
      </c>
      <c r="AF193" s="301">
        <f>AE193*1.03</f>
        <v/>
      </c>
      <c r="AG193" s="301">
        <f>AF193*1.03</f>
        <v/>
      </c>
      <c r="AH193" s="301">
        <f>AG193*1.03</f>
        <v/>
      </c>
      <c r="AI193" s="301">
        <f>AH193*1.03</f>
        <v/>
      </c>
      <c r="AJ193" s="301">
        <f>AI193*1.03</f>
        <v/>
      </c>
      <c r="AK193" s="301">
        <f>AJ193*1.03</f>
        <v/>
      </c>
      <c r="AL193" s="301">
        <f>AK193*1.03</f>
        <v/>
      </c>
      <c r="AM193" s="301">
        <f>AL193*1.03</f>
        <v/>
      </c>
      <c r="AN193" s="301">
        <f>AM193*1.03</f>
        <v/>
      </c>
      <c r="AO193" s="301">
        <f>AN193*1.03</f>
        <v/>
      </c>
      <c r="AP193" s="301">
        <f>AO193*1.03</f>
        <v/>
      </c>
      <c r="AQ193" s="301">
        <f>AP193*1.03</f>
        <v/>
      </c>
      <c r="AR193" s="301">
        <f>AQ193*1.03</f>
        <v/>
      </c>
      <c r="AS193" s="301">
        <f>AR193*1.03</f>
        <v/>
      </c>
      <c r="AT193" s="301">
        <f>AS193*1.03</f>
        <v/>
      </c>
      <c r="AU193" s="301">
        <f>AT193*1.03</f>
        <v/>
      </c>
      <c r="AV193" s="304">
        <f>AW193*0.95</f>
        <v/>
      </c>
      <c r="AW193" s="304">
        <f>IF(D192="","",SUM(F193:Q193))</f>
        <v/>
      </c>
      <c r="AX193" s="304">
        <f>IF(E192="","",SUM(R193:R193))</f>
        <v/>
      </c>
      <c r="AY193" s="433">
        <f>IF($D192="","",SUM(M193:X193))</f>
        <v/>
      </c>
      <c r="AZ193" s="310">
        <f>IF($D192="","",SUM(P193:X193)/9*12)</f>
        <v/>
      </c>
      <c r="BA193" s="310">
        <f>IF($D192="","",SUM(S193:X193)/6*12)</f>
        <v/>
      </c>
      <c r="BB193" s="310">
        <f>IF($D192="","",SUM(V193:X193)/3*12)</f>
        <v/>
      </c>
      <c r="BC193" s="310">
        <f>IF($D192="","",X193*12)</f>
        <v/>
      </c>
    </row>
    <row r="194" ht="14.25" customHeight="1" s="2885">
      <c r="D194" s="400" t="n"/>
      <c r="E194" s="300" t="inlineStr">
        <is>
          <t xml:space="preserve">    TOTAL ADVERTISING / MARKETING</t>
        </is>
      </c>
      <c r="F194" s="3553">
        <f>SUM(F185:F193)</f>
        <v/>
      </c>
      <c r="G194" s="3553">
        <f>SUM(G185:G193)</f>
        <v/>
      </c>
      <c r="H194" s="3553">
        <f>SUM(H185:H193)</f>
        <v/>
      </c>
      <c r="I194" s="3553">
        <f>SUM(I185:I193)</f>
        <v/>
      </c>
      <c r="J194" s="3553">
        <f>SUM(J185:J193)</f>
        <v/>
      </c>
      <c r="K194" s="3553">
        <f>SUM(K185:K193)</f>
        <v/>
      </c>
      <c r="L194" s="3553">
        <f>SUM(L185:L193)</f>
        <v/>
      </c>
      <c r="M194" s="3553">
        <f>SUM(M185:M193)</f>
        <v/>
      </c>
      <c r="N194" s="3553">
        <f>SUM(N185:N193)</f>
        <v/>
      </c>
      <c r="O194" s="3553">
        <f>SUM(O185:O193)</f>
        <v/>
      </c>
      <c r="P194" s="3553">
        <f>SUM(P185:P193)</f>
        <v/>
      </c>
      <c r="Q194" s="3553">
        <f>SUM(Q185:Q193)</f>
        <v/>
      </c>
      <c r="R194" s="3553">
        <f>SUM(R185:R193)</f>
        <v/>
      </c>
      <c r="S194" s="3553">
        <f>SUM(S185:S193)</f>
        <v/>
      </c>
      <c r="T194" s="3553">
        <f>SUM(T185:T193)</f>
        <v/>
      </c>
      <c r="U194" s="3553">
        <f>SUM(U185:U193)</f>
        <v/>
      </c>
      <c r="V194" s="3553">
        <f>SUM(V185:V193)</f>
        <v/>
      </c>
      <c r="W194" s="3553">
        <f>SUM(W185:W193)</f>
        <v/>
      </c>
      <c r="X194" s="3553">
        <f>SUM(X185:X193)</f>
        <v/>
      </c>
      <c r="Y194" s="3553">
        <f>SUM(Y185:Y193)</f>
        <v/>
      </c>
      <c r="Z194" s="3553">
        <f>SUM(Z185:Z193)</f>
        <v/>
      </c>
      <c r="AA194" s="3553">
        <f>SUM(AA185:AA193)</f>
        <v/>
      </c>
      <c r="AB194" s="3553">
        <f>SUM(AB185:AB193)</f>
        <v/>
      </c>
      <c r="AC194" s="3553">
        <f>SUM(AC185:AC193)</f>
        <v/>
      </c>
      <c r="AD194" s="3553">
        <f>SUM(AD185:AD193)</f>
        <v/>
      </c>
      <c r="AE194" s="3553">
        <f>SUM(AE185:AE193)</f>
        <v/>
      </c>
      <c r="AF194" s="3553">
        <f>SUM(AF185:AF193)</f>
        <v/>
      </c>
      <c r="AG194" s="3553">
        <f>SUM(AG185:AG193)</f>
        <v/>
      </c>
      <c r="AH194" s="3553">
        <f>SUM(AH185:AH193)</f>
        <v/>
      </c>
      <c r="AI194" s="3553">
        <f>SUM(AI185:AI193)</f>
        <v/>
      </c>
      <c r="AJ194" s="3553">
        <f>SUM(AJ185:AJ193)</f>
        <v/>
      </c>
      <c r="AK194" s="3553">
        <f>SUM(AK185:AK193)</f>
        <v/>
      </c>
      <c r="AL194" s="3553">
        <f>SUM(AL185:AL193)</f>
        <v/>
      </c>
      <c r="AM194" s="3553">
        <f>SUM(AM185:AM193)</f>
        <v/>
      </c>
      <c r="AN194" s="3553">
        <f>SUM(AN185:AN193)</f>
        <v/>
      </c>
      <c r="AO194" s="3553">
        <f>SUM(AO185:AO193)</f>
        <v/>
      </c>
      <c r="AP194" s="3553">
        <f>SUM(AP185:AP193)</f>
        <v/>
      </c>
      <c r="AQ194" s="3553">
        <f>SUM(AQ185:AQ193)</f>
        <v/>
      </c>
      <c r="AR194" s="3553">
        <f>SUM(AR185:AR193)</f>
        <v/>
      </c>
      <c r="AS194" s="3553">
        <f>SUM(AS185:AS193)</f>
        <v/>
      </c>
      <c r="AT194" s="3553">
        <f>SUM(AT185:AT193)</f>
        <v/>
      </c>
      <c r="AU194" s="3553">
        <f>SUM(AU185:AU193)</f>
        <v/>
      </c>
      <c r="AV194" s="3554">
        <f>SUM(AV185:AV193)</f>
        <v/>
      </c>
      <c r="AW194" s="3554">
        <f>SUM(AW185:AW193)</f>
        <v/>
      </c>
      <c r="AX194" s="3554">
        <f>SUM(AX185:AX193)</f>
        <v/>
      </c>
      <c r="AY194" s="3555">
        <f>SUM(AY185:AY193)</f>
        <v/>
      </c>
      <c r="AZ194" s="3563">
        <f>SUM(AZ185:AZ193)</f>
        <v/>
      </c>
      <c r="BA194" s="3563">
        <f>SUM(BA185:BA193)</f>
        <v/>
      </c>
      <c r="BB194" s="3563">
        <f>SUM(BB185:BB193)</f>
        <v/>
      </c>
      <c r="BC194" s="3563">
        <f>SUM(BC185:BC193)</f>
        <v/>
      </c>
    </row>
    <row r="195" ht="14.25" customHeight="1" s="2885">
      <c r="D195" s="400" t="n"/>
      <c r="F195" s="305" t="n"/>
      <c r="G195" s="305" t="n"/>
      <c r="H195" s="305" t="n"/>
      <c r="I195" s="305" t="n"/>
      <c r="J195" s="305" t="n"/>
      <c r="K195" s="305" t="n"/>
      <c r="L195" s="305" t="n"/>
      <c r="M195" s="305" t="n"/>
      <c r="N195" s="305" t="n"/>
      <c r="O195" s="305" t="n"/>
      <c r="P195" s="305" t="n"/>
      <c r="Q195" s="305" t="n"/>
      <c r="R195" s="305" t="n"/>
      <c r="S195" s="305" t="n"/>
      <c r="T195" s="305" t="n"/>
      <c r="U195" s="305" t="n"/>
      <c r="V195" s="305" t="n"/>
      <c r="W195" s="305" t="n"/>
      <c r="X195" s="305" t="n"/>
      <c r="Y195" s="305" t="n"/>
      <c r="Z195" s="305" t="n"/>
      <c r="AA195" s="305" t="n"/>
      <c r="AB195" s="305" t="n"/>
      <c r="AC195" s="305" t="n"/>
      <c r="AD195" s="305" t="n"/>
      <c r="AE195" s="305" t="n"/>
      <c r="AF195" s="305" t="n"/>
      <c r="AG195" s="305" t="n"/>
      <c r="AH195" s="305" t="n"/>
      <c r="AI195" s="305" t="n"/>
      <c r="AJ195" s="305" t="n"/>
      <c r="AK195" s="305" t="n"/>
      <c r="AL195" s="305" t="n"/>
      <c r="AM195" s="305" t="n"/>
      <c r="AN195" s="305" t="n"/>
      <c r="AO195" s="305" t="n"/>
      <c r="AP195" s="305" t="n"/>
      <c r="AQ195" s="305" t="n"/>
      <c r="AR195" s="305" t="n"/>
      <c r="AS195" s="305" t="n"/>
      <c r="AT195" s="305" t="n"/>
      <c r="AU195" s="305" t="n"/>
      <c r="AV195" s="304">
        <f>IF(C194="","",SUM(E195:P195))</f>
        <v/>
      </c>
      <c r="AW195" s="304">
        <f>IF(D194="","",SUM(F195:Q195))</f>
        <v/>
      </c>
      <c r="AX195" s="304">
        <f>IF(E194="","",SUM(R195:R195))</f>
        <v/>
      </c>
      <c r="AY195" s="433">
        <f>IF($D194="","",SUM(M195:X195))</f>
        <v/>
      </c>
      <c r="AZ195" s="310">
        <f>IF($D194="","",SUM(P195:X195)/9*12)</f>
        <v/>
      </c>
      <c r="BA195" s="310">
        <f>IF($D194="","",SUM(S195:X195)/6*12)</f>
        <v/>
      </c>
      <c r="BB195" s="310">
        <f>IF($D194="","",SUM(V195:X195)/3*12)</f>
        <v/>
      </c>
      <c r="BC195" s="310">
        <f>IF($D194="","",X195*12)</f>
        <v/>
      </c>
    </row>
    <row r="196" ht="14.25" customHeight="1" s="2885">
      <c r="D196" s="400" t="n"/>
      <c r="E196" s="300" t="inlineStr">
        <is>
          <t xml:space="preserve">    TAXES / LICENSES</t>
        </is>
      </c>
      <c r="F196" s="301" t="n"/>
      <c r="G196" s="301" t="n"/>
      <c r="H196" s="301" t="n"/>
      <c r="I196" s="301" t="n"/>
      <c r="J196" s="301" t="n"/>
      <c r="K196" s="301" t="n"/>
      <c r="L196" s="301" t="n"/>
      <c r="M196" s="301" t="n"/>
      <c r="N196" s="301" t="n"/>
      <c r="O196" s="301" t="n"/>
      <c r="P196" s="301" t="n"/>
      <c r="Q196" s="301" t="n"/>
      <c r="R196" s="301">
        <f>IF('P&amp;Ls (Detailed)_OLD'!E196="","",SUMIFS(#REF!,#REF!,'P&amp;Ls (Detailed)_OLD'!$E196))</f>
        <v/>
      </c>
      <c r="S196" s="301">
        <f>IF('P&amp;Ls (Detailed)_OLD'!F196="","",SUMIFS(#REF!,#REF!,'P&amp;Ls (Detailed)_OLD'!$E196))</f>
        <v/>
      </c>
      <c r="T196" s="301">
        <f>IF('P&amp;Ls (Detailed)_OLD'!G196="","",SUMIFS(#REF!,#REF!,'P&amp;Ls (Detailed)_OLD'!$E196))</f>
        <v/>
      </c>
      <c r="U196" s="301">
        <f>IF('P&amp;Ls (Detailed)_OLD'!H196="","",SUMIFS(#REF!,#REF!,'P&amp;Ls (Detailed)_OLD'!$E196))</f>
        <v/>
      </c>
      <c r="V196" s="301">
        <f>IF('P&amp;Ls (Detailed)_OLD'!I196="","",SUMIFS(#REF!,#REF!,'P&amp;Ls (Detailed)_OLD'!$E196))</f>
        <v/>
      </c>
      <c r="W196" s="301">
        <f>IF('P&amp;Ls (Detailed)_OLD'!J196="","",SUMIFS(#REF!,#REF!,'P&amp;Ls (Detailed)_OLD'!$E196))</f>
        <v/>
      </c>
      <c r="X196" s="301">
        <f>IF('P&amp;Ls (Detailed)_OLD'!K196="","",SUMIFS(#REF!,#REF!,'P&amp;Ls (Detailed)_OLD'!$E196))</f>
        <v/>
      </c>
      <c r="Y196" s="301">
        <f>IF('P&amp;Ls (Detailed)_OLD'!L196="","",SUMIFS(#REF!,#REF!,'P&amp;Ls (Detailed)_OLD'!$E196))</f>
        <v/>
      </c>
      <c r="Z196" s="301">
        <f>IF('P&amp;Ls (Detailed)_OLD'!M196="","",SUMIFS(#REF!,#REF!,'P&amp;Ls (Detailed)_OLD'!$E196))</f>
        <v/>
      </c>
      <c r="AA196" s="301">
        <f>IF('P&amp;Ls (Detailed)_OLD'!N196="","",SUMIFS(#REF!,#REF!,'P&amp;Ls (Detailed)_OLD'!$E196))</f>
        <v/>
      </c>
      <c r="AB196" s="301">
        <f>IF('P&amp;Ls (Detailed)_OLD'!O196="","",SUMIFS(#REF!,#REF!,'P&amp;Ls (Detailed)_OLD'!$E196))</f>
        <v/>
      </c>
      <c r="AC196" s="301">
        <f>IF('P&amp;Ls (Detailed)_OLD'!P196="","",SUMIFS(#REF!,#REF!,'P&amp;Ls (Detailed)_OLD'!$E196))</f>
        <v/>
      </c>
      <c r="AD196" s="301">
        <f>IF('P&amp;Ls (Detailed)_OLD'!Q196="","",SUMIFS(#REF!,#REF!,'P&amp;Ls (Detailed)_OLD'!$E196))</f>
        <v/>
      </c>
      <c r="AE196" s="301">
        <f>IF('P&amp;Ls (Detailed)_OLD'!R196="","",SUMIFS(#REF!,#REF!,'P&amp;Ls (Detailed)_OLD'!$E196))</f>
        <v/>
      </c>
      <c r="AF196" s="301">
        <f>IF('P&amp;Ls (Detailed)_OLD'!S196="","",SUMIFS(#REF!,#REF!,'P&amp;Ls (Detailed)_OLD'!$E196))</f>
        <v/>
      </c>
      <c r="AG196" s="301">
        <f>IF('P&amp;Ls (Detailed)_OLD'!T196="","",SUMIFS(#REF!,#REF!,'P&amp;Ls (Detailed)_OLD'!$E196))</f>
        <v/>
      </c>
      <c r="AH196" s="301">
        <f>IF('P&amp;Ls (Detailed)_OLD'!U196="","",SUMIFS(#REF!,#REF!,'P&amp;Ls (Detailed)_OLD'!$E196))</f>
        <v/>
      </c>
      <c r="AI196" s="301">
        <f>IF('P&amp;Ls (Detailed)_OLD'!V196="","",SUMIFS(#REF!,#REF!,'P&amp;Ls (Detailed)_OLD'!$E196))</f>
        <v/>
      </c>
      <c r="AJ196" s="301">
        <f>IF('P&amp;Ls (Detailed)_OLD'!W196="","",SUMIFS(#REF!,#REF!,'P&amp;Ls (Detailed)_OLD'!$E196))</f>
        <v/>
      </c>
      <c r="AK196" s="301">
        <f>IF('P&amp;Ls (Detailed)_OLD'!X196="","",SUMIFS(#REF!,#REF!,'P&amp;Ls (Detailed)_OLD'!$E196))</f>
        <v/>
      </c>
      <c r="AL196" s="301">
        <f>IF('P&amp;Ls (Detailed)_OLD'!Y196="","",SUMIFS(#REF!,#REF!,'P&amp;Ls (Detailed)_OLD'!$E196))</f>
        <v/>
      </c>
      <c r="AM196" s="301">
        <f>IF('P&amp;Ls (Detailed)_OLD'!Z196="","",SUMIFS(#REF!,#REF!,'P&amp;Ls (Detailed)_OLD'!$E196))</f>
        <v/>
      </c>
      <c r="AN196" s="301">
        <f>IF('P&amp;Ls (Detailed)_OLD'!AA196="","",SUMIFS(#REF!,#REF!,'P&amp;Ls (Detailed)_OLD'!$E196))</f>
        <v/>
      </c>
      <c r="AO196" s="301">
        <f>IF('P&amp;Ls (Detailed)_OLD'!AB196="","",SUMIFS(#REF!,#REF!,'P&amp;Ls (Detailed)_OLD'!$E196))</f>
        <v/>
      </c>
      <c r="AP196" s="301">
        <f>IF('P&amp;Ls (Detailed)_OLD'!AC196="","",SUMIFS(#REF!,#REF!,'P&amp;Ls (Detailed)_OLD'!$E196))</f>
        <v/>
      </c>
      <c r="AQ196" s="301">
        <f>IF('P&amp;Ls (Detailed)_OLD'!AD196="","",SUMIFS(#REF!,#REF!,'P&amp;Ls (Detailed)_OLD'!$E196))</f>
        <v/>
      </c>
      <c r="AR196" s="301">
        <f>IF('P&amp;Ls (Detailed)_OLD'!AE196="","",SUMIFS(#REF!,#REF!,'P&amp;Ls (Detailed)_OLD'!$E196))</f>
        <v/>
      </c>
      <c r="AS196" s="301">
        <f>IF('P&amp;Ls (Detailed)_OLD'!AF196="","",SUMIFS(#REF!,#REF!,'P&amp;Ls (Detailed)_OLD'!$E196))</f>
        <v/>
      </c>
      <c r="AT196" s="301">
        <f>IF('P&amp;Ls (Detailed)_OLD'!AG196="","",SUMIFS(#REF!,#REF!,'P&amp;Ls (Detailed)_OLD'!$E196))</f>
        <v/>
      </c>
      <c r="AU196" s="301">
        <f>IF('P&amp;Ls (Detailed)_OLD'!AH196="","",SUMIFS(#REF!,#REF!,'P&amp;Ls (Detailed)_OLD'!$E196))</f>
        <v/>
      </c>
      <c r="AV196" s="304">
        <f>IF(C195="","",SUM(E196:P196))</f>
        <v/>
      </c>
      <c r="AW196" s="304">
        <f>IF(D195="","",SUM(F196:Q196))</f>
        <v/>
      </c>
      <c r="AX196" s="304">
        <f>IF(E195="","",SUM(R196:R196))</f>
        <v/>
      </c>
      <c r="AY196" s="433">
        <f>IF($D195="","",SUM(M196:X196))</f>
        <v/>
      </c>
      <c r="AZ196" s="310">
        <f>IF($D195="","",SUM(P196:X196)/9*12)</f>
        <v/>
      </c>
      <c r="BA196" s="310">
        <f>IF($D195="","",SUM(S196:X196)/6*12)</f>
        <v/>
      </c>
      <c r="BB196" s="310">
        <f>IF($D195="","",SUM(V196:X196)/3*12)</f>
        <v/>
      </c>
      <c r="BC196" s="310">
        <f>IF($D195="","",X196*12)</f>
        <v/>
      </c>
    </row>
    <row r="197" ht="14.25" customHeight="1" s="2885">
      <c r="D197" s="400" t="inlineStr">
        <is>
          <t>Taxes</t>
        </is>
      </c>
      <c r="E197" s="44" t="inlineStr">
        <is>
          <t xml:space="preserve">        Real Property Taxes</t>
        </is>
      </c>
      <c r="F197" s="3550">
        <f>IF(E197="","",SUMIFS(#REF!,#REF!,'P&amp;Ls (Detailed)_OLD'!$E197))</f>
        <v/>
      </c>
      <c r="G197" s="3550">
        <f>IF(F197="","",SUMIFS(#REF!,#REF!,'P&amp;Ls (Detailed)_OLD'!$E197))</f>
        <v/>
      </c>
      <c r="H197" s="3550">
        <f>IF(G197="","",SUMIFS(#REF!,#REF!,'P&amp;Ls (Detailed)_OLD'!$E197))</f>
        <v/>
      </c>
      <c r="I197" s="3550">
        <f>IF(H197="","",SUMIFS(#REF!,#REF!,'P&amp;Ls (Detailed)_OLD'!$E197))</f>
        <v/>
      </c>
      <c r="J197" s="3550">
        <f>IF(I197="","",SUMIFS(#REF!,#REF!,'P&amp;Ls (Detailed)_OLD'!$E197))</f>
        <v/>
      </c>
      <c r="K197" s="3550">
        <f>IF(J197="","",SUMIFS(#REF!,#REF!,'P&amp;Ls (Detailed)_OLD'!$E197))</f>
        <v/>
      </c>
      <c r="L197" s="3550">
        <f>IF(K197="","",SUMIFS(#REF!,#REF!,'P&amp;Ls (Detailed)_OLD'!$E197))</f>
        <v/>
      </c>
      <c r="M197" s="3550">
        <f>IF(L197="","",SUMIFS(#REF!,#REF!,'P&amp;Ls (Detailed)_OLD'!$E197))</f>
        <v/>
      </c>
      <c r="N197" s="3550">
        <f>IF(M197="","",SUMIFS(#REF!,#REF!,'P&amp;Ls (Detailed)_OLD'!$E197))</f>
        <v/>
      </c>
      <c r="O197" s="3550">
        <f>IF(N197="","",SUMIFS(#REF!,#REF!,'P&amp;Ls (Detailed)_OLD'!$E197))</f>
        <v/>
      </c>
      <c r="P197" s="3550">
        <f>IF(O197="","",SUMIFS(#REF!,#REF!,'P&amp;Ls (Detailed)_OLD'!$E197))</f>
        <v/>
      </c>
      <c r="Q197" s="3550">
        <f>IF(P197="","",SUMIFS(#REF!,#REF!,'P&amp;Ls (Detailed)_OLD'!$E197))</f>
        <v/>
      </c>
      <c r="R197" s="3550">
        <f>IF('P&amp;Ls (Detailed)_OLD'!E197="","",SUMIFS(#REF!,#REF!,'P&amp;Ls (Detailed)_OLD'!$E197))</f>
        <v/>
      </c>
      <c r="S197" s="3550">
        <f>IF('P&amp;Ls (Detailed)_OLD'!F197="","",SUMIFS(#REF!,#REF!,'P&amp;Ls (Detailed)_OLD'!$E197))</f>
        <v/>
      </c>
      <c r="T197" s="3550">
        <f>IF('P&amp;Ls (Detailed)_OLD'!G197="","",SUMIFS(#REF!,#REF!,'P&amp;Ls (Detailed)_OLD'!$E197))</f>
        <v/>
      </c>
      <c r="U197" s="3550">
        <f>IF('P&amp;Ls (Detailed)_OLD'!H197="","",SUMIFS(#REF!,#REF!,'P&amp;Ls (Detailed)_OLD'!$E197))</f>
        <v/>
      </c>
      <c r="V197" s="3550">
        <f>IF('P&amp;Ls (Detailed)_OLD'!I197="","",SUMIFS(#REF!,#REF!,'P&amp;Ls (Detailed)_OLD'!$E197))</f>
        <v/>
      </c>
      <c r="W197" s="3550">
        <f>IF('P&amp;Ls (Detailed)_OLD'!J197="","",SUMIFS(#REF!,#REF!,'P&amp;Ls (Detailed)_OLD'!$E197))</f>
        <v/>
      </c>
      <c r="X197" s="3550">
        <f>IF('P&amp;Ls (Detailed)_OLD'!K197="","",SUMIFS(#REF!,#REF!,'P&amp;Ls (Detailed)_OLD'!$E197))</f>
        <v/>
      </c>
      <c r="Y197" s="3550">
        <f>X197*1.03</f>
        <v/>
      </c>
      <c r="Z197" s="3550">
        <f>Y197*1.03</f>
        <v/>
      </c>
      <c r="AA197" s="3550">
        <f>Z197*1.03</f>
        <v/>
      </c>
      <c r="AB197" s="3550">
        <f>AA197*1.03</f>
        <v/>
      </c>
      <c r="AC197" s="3550">
        <f>AB197*1.03</f>
        <v/>
      </c>
      <c r="AD197" s="3550">
        <f>AC197*1.03</f>
        <v/>
      </c>
      <c r="AE197" s="3550">
        <f>AD197*1.03</f>
        <v/>
      </c>
      <c r="AF197" s="3550">
        <f>AE197*1.03</f>
        <v/>
      </c>
      <c r="AG197" s="3550">
        <f>AF197*1.03</f>
        <v/>
      </c>
      <c r="AH197" s="3550">
        <f>AG197*1.03</f>
        <v/>
      </c>
      <c r="AI197" s="3550">
        <f>AH197*1.03</f>
        <v/>
      </c>
      <c r="AJ197" s="3550">
        <f>AI197*1.03</f>
        <v/>
      </c>
      <c r="AK197" s="3550">
        <f>AJ197*1.03</f>
        <v/>
      </c>
      <c r="AL197" s="3550">
        <f>AK197*1.03</f>
        <v/>
      </c>
      <c r="AM197" s="3550">
        <f>AL197*1.03</f>
        <v/>
      </c>
      <c r="AN197" s="3550">
        <f>AM197*1.03</f>
        <v/>
      </c>
      <c r="AO197" s="3550">
        <f>AN197*1.03</f>
        <v/>
      </c>
      <c r="AP197" s="3550">
        <f>AO197*1.03</f>
        <v/>
      </c>
      <c r="AQ197" s="3550">
        <f>AP197*1.03</f>
        <v/>
      </c>
      <c r="AR197" s="3550">
        <f>AQ197*1.03</f>
        <v/>
      </c>
      <c r="AS197" s="3550">
        <f>AR197*1.03</f>
        <v/>
      </c>
      <c r="AT197" s="3550">
        <f>AS197*1.03</f>
        <v/>
      </c>
      <c r="AU197" s="3550">
        <f>AT197*1.03</f>
        <v/>
      </c>
      <c r="AV197" s="3551">
        <f>AW197*0.95</f>
        <v/>
      </c>
      <c r="AW197" s="3551">
        <f>IF(D197="","",SUM(F197:Q197))</f>
        <v/>
      </c>
      <c r="AX197" s="3551">
        <f>IF(E197="","",SUM(R197:R197))</f>
        <v/>
      </c>
      <c r="AY197" s="3552">
        <f>IF($D197="","",SUM(M197:X197))</f>
        <v/>
      </c>
      <c r="AZ197" s="3562">
        <f>IF($D197="","",SUM(P197:X197)/9*12)</f>
        <v/>
      </c>
      <c r="BA197" s="3562">
        <f>IF($D197="","",SUM(S197:X197)/6*12)</f>
        <v/>
      </c>
      <c r="BB197" s="3562">
        <f>IF($D197="","",SUM(V197:X197)/3*12)</f>
        <v/>
      </c>
      <c r="BC197" s="3562">
        <f>IF($D197="","",X197*12)</f>
        <v/>
      </c>
    </row>
    <row r="198" ht="14.25" customHeight="1" s="2885">
      <c r="D198" s="400" t="n"/>
      <c r="E198" s="300" t="inlineStr">
        <is>
          <t xml:space="preserve">    TOTAL TAXES / LICENSES</t>
        </is>
      </c>
      <c r="F198" s="3553">
        <f>SUM(F197)</f>
        <v/>
      </c>
      <c r="G198" s="3553">
        <f>SUM(G197)</f>
        <v/>
      </c>
      <c r="H198" s="3553">
        <f>SUM(H197)</f>
        <v/>
      </c>
      <c r="I198" s="3553">
        <f>SUM(I197)</f>
        <v/>
      </c>
      <c r="J198" s="3553">
        <f>SUM(J197)</f>
        <v/>
      </c>
      <c r="K198" s="3553">
        <f>SUM(K197)</f>
        <v/>
      </c>
      <c r="L198" s="3553">
        <f>SUM(L197)</f>
        <v/>
      </c>
      <c r="M198" s="3553">
        <f>SUM(M197)</f>
        <v/>
      </c>
      <c r="N198" s="3553">
        <f>SUM(N197)</f>
        <v/>
      </c>
      <c r="O198" s="3553">
        <f>SUM(O197)</f>
        <v/>
      </c>
      <c r="P198" s="3553">
        <f>SUM(P197)</f>
        <v/>
      </c>
      <c r="Q198" s="3553">
        <f>SUM(Q197)</f>
        <v/>
      </c>
      <c r="R198" s="3553">
        <f>SUM(R197)</f>
        <v/>
      </c>
      <c r="S198" s="3553">
        <f>SUM(S197)</f>
        <v/>
      </c>
      <c r="T198" s="3553">
        <f>SUM(T197)</f>
        <v/>
      </c>
      <c r="U198" s="3553">
        <f>SUM(U197)</f>
        <v/>
      </c>
      <c r="V198" s="3553">
        <f>SUM(V197)</f>
        <v/>
      </c>
      <c r="W198" s="3553">
        <f>SUM(W197)</f>
        <v/>
      </c>
      <c r="X198" s="3553">
        <f>SUM(X197)</f>
        <v/>
      </c>
      <c r="Y198" s="3553">
        <f>SUM(Y197)</f>
        <v/>
      </c>
      <c r="Z198" s="3553">
        <f>SUM(Z197)</f>
        <v/>
      </c>
      <c r="AA198" s="3553">
        <f>SUM(AA197)</f>
        <v/>
      </c>
      <c r="AB198" s="3553">
        <f>SUM(AB197)</f>
        <v/>
      </c>
      <c r="AC198" s="3553">
        <f>SUM(AC197)</f>
        <v/>
      </c>
      <c r="AD198" s="3553">
        <f>SUM(AD197)</f>
        <v/>
      </c>
      <c r="AE198" s="3553">
        <f>SUM(AE197)</f>
        <v/>
      </c>
      <c r="AF198" s="3553">
        <f>SUM(AF197)</f>
        <v/>
      </c>
      <c r="AG198" s="3553">
        <f>SUM(AG197)</f>
        <v/>
      </c>
      <c r="AH198" s="3553">
        <f>SUM(AH197)</f>
        <v/>
      </c>
      <c r="AI198" s="3553">
        <f>SUM(AI197)</f>
        <v/>
      </c>
      <c r="AJ198" s="3553">
        <f>SUM(AJ197)</f>
        <v/>
      </c>
      <c r="AK198" s="3553">
        <f>SUM(AK197)</f>
        <v/>
      </c>
      <c r="AL198" s="3553">
        <f>SUM(AL197)</f>
        <v/>
      </c>
      <c r="AM198" s="3553">
        <f>SUM(AM197)</f>
        <v/>
      </c>
      <c r="AN198" s="3553">
        <f>SUM(AN197)</f>
        <v/>
      </c>
      <c r="AO198" s="3553">
        <f>SUM(AO197)</f>
        <v/>
      </c>
      <c r="AP198" s="3553">
        <f>SUM(AP197)</f>
        <v/>
      </c>
      <c r="AQ198" s="3553">
        <f>SUM(AQ197)</f>
        <v/>
      </c>
      <c r="AR198" s="3553">
        <f>SUM(AR197)</f>
        <v/>
      </c>
      <c r="AS198" s="3553">
        <f>SUM(AS197)</f>
        <v/>
      </c>
      <c r="AT198" s="3553">
        <f>SUM(AT197)</f>
        <v/>
      </c>
      <c r="AU198" s="3553">
        <f>SUM(AU197)</f>
        <v/>
      </c>
      <c r="AV198" s="3554">
        <f>SUM(AV197)</f>
        <v/>
      </c>
      <c r="AW198" s="3554">
        <f>SUM(AW197)</f>
        <v/>
      </c>
      <c r="AX198" s="3554">
        <f>SUM(AX197)</f>
        <v/>
      </c>
      <c r="AY198" s="3555">
        <f>SUM(AY197)</f>
        <v/>
      </c>
      <c r="AZ198" s="3563">
        <f>SUM(AZ197)</f>
        <v/>
      </c>
      <c r="BA198" s="3563">
        <f>SUM(BA197)</f>
        <v/>
      </c>
      <c r="BB198" s="3563">
        <f>SUM(BB197)</f>
        <v/>
      </c>
      <c r="BC198" s="3563">
        <f>SUM(BC197)</f>
        <v/>
      </c>
    </row>
    <row r="199" ht="14.25" customHeight="1" s="2885">
      <c r="D199" s="400" t="n"/>
      <c r="F199" s="305" t="n"/>
      <c r="G199" s="305" t="n"/>
      <c r="H199" s="305" t="n"/>
      <c r="I199" s="305" t="n"/>
      <c r="J199" s="305" t="n"/>
      <c r="K199" s="305" t="n"/>
      <c r="L199" s="305" t="n"/>
      <c r="M199" s="305" t="n"/>
      <c r="N199" s="305" t="n"/>
      <c r="O199" s="305" t="n"/>
      <c r="P199" s="305" t="n"/>
      <c r="Q199" s="305" t="n"/>
      <c r="R199" s="305" t="n"/>
      <c r="S199" s="305" t="n"/>
      <c r="T199" s="305" t="n"/>
      <c r="U199" s="305" t="n"/>
      <c r="V199" s="305" t="n"/>
      <c r="W199" s="305" t="n"/>
      <c r="X199" s="305" t="n"/>
      <c r="Y199" s="305" t="n"/>
      <c r="Z199" s="305" t="n"/>
      <c r="AA199" s="305" t="n"/>
      <c r="AB199" s="305" t="n"/>
      <c r="AC199" s="305" t="n"/>
      <c r="AD199" s="305" t="n"/>
      <c r="AE199" s="305" t="n"/>
      <c r="AF199" s="305" t="n"/>
      <c r="AG199" s="305" t="n"/>
      <c r="AH199" s="305" t="n"/>
      <c r="AI199" s="305" t="n"/>
      <c r="AJ199" s="305" t="n"/>
      <c r="AK199" s="305" t="n"/>
      <c r="AL199" s="305" t="n"/>
      <c r="AM199" s="305" t="n"/>
      <c r="AN199" s="305" t="n"/>
      <c r="AO199" s="305" t="n"/>
      <c r="AP199" s="305" t="n"/>
      <c r="AQ199" s="305" t="n"/>
      <c r="AR199" s="305" t="n"/>
      <c r="AS199" s="305" t="n"/>
      <c r="AT199" s="305" t="n"/>
      <c r="AU199" s="305" t="n"/>
      <c r="AV199" s="304">
        <f>IF(C198="","",SUM(E199:P199))</f>
        <v/>
      </c>
      <c r="AW199" s="304">
        <f>IF(D198="","",SUM(F199:Q199))</f>
        <v/>
      </c>
      <c r="AX199" s="304" t="n"/>
      <c r="AY199" s="433">
        <f>IF($D198="","",SUM(M199:X199))</f>
        <v/>
      </c>
      <c r="AZ199" s="310">
        <f>IF($D198="","",SUM(P199:X199)/9*12)</f>
        <v/>
      </c>
      <c r="BA199" s="310">
        <f>IF($D198="","",SUM(S199:X199)/6*12)</f>
        <v/>
      </c>
      <c r="BB199" s="310">
        <f>IF($D198="","",SUM(V199:X199)/3*12)</f>
        <v/>
      </c>
      <c r="BC199" s="310">
        <f>IF($D198="","",X199*12)</f>
        <v/>
      </c>
    </row>
    <row r="200" ht="14.25" customHeight="1" s="2885">
      <c r="D200" s="400" t="n"/>
      <c r="E200" s="300" t="inlineStr">
        <is>
          <t xml:space="preserve">    INSURANCE</t>
        </is>
      </c>
      <c r="F200" s="301" t="n"/>
      <c r="G200" s="301" t="n"/>
      <c r="H200" s="301" t="n"/>
      <c r="I200" s="301" t="n"/>
      <c r="J200" s="301" t="n"/>
      <c r="K200" s="301" t="n"/>
      <c r="L200" s="301" t="n"/>
      <c r="M200" s="301" t="n"/>
      <c r="N200" s="301" t="n"/>
      <c r="O200" s="301" t="n"/>
      <c r="P200" s="301" t="n"/>
      <c r="Q200" s="301" t="n"/>
      <c r="R200" s="301" t="n"/>
      <c r="S200" s="301" t="n"/>
      <c r="T200" s="301" t="n"/>
      <c r="U200" s="301" t="n"/>
      <c r="V200" s="301" t="n"/>
      <c r="W200" s="301" t="n"/>
      <c r="X200" s="301" t="n"/>
      <c r="Y200" s="301" t="n"/>
      <c r="Z200" s="301" t="n"/>
      <c r="AA200" s="301" t="n"/>
      <c r="AB200" s="301" t="n"/>
      <c r="AC200" s="301" t="n"/>
      <c r="AD200" s="301" t="n"/>
      <c r="AE200" s="301" t="n"/>
      <c r="AF200" s="301" t="n"/>
      <c r="AG200" s="301" t="n"/>
      <c r="AH200" s="301" t="n"/>
      <c r="AI200" s="301" t="n"/>
      <c r="AJ200" s="301" t="n"/>
      <c r="AK200" s="301" t="n"/>
      <c r="AL200" s="301" t="n"/>
      <c r="AM200" s="301" t="n"/>
      <c r="AN200" s="301" t="n"/>
      <c r="AO200" s="301" t="n"/>
      <c r="AP200" s="301" t="n"/>
      <c r="AQ200" s="301" t="n"/>
      <c r="AR200" s="301" t="n"/>
      <c r="AS200" s="301" t="n"/>
      <c r="AT200" s="301" t="n"/>
      <c r="AU200" s="301" t="n"/>
      <c r="AV200" s="304" t="n"/>
      <c r="AW200" s="304" t="n"/>
      <c r="AX200" s="304" t="n"/>
      <c r="AY200" s="433">
        <f>IF($D199="","",SUM(M200:X200))</f>
        <v/>
      </c>
      <c r="AZ200" s="310">
        <f>IF($D199="","",SUM(P200:X200)/9*12)</f>
        <v/>
      </c>
      <c r="BA200" s="310">
        <f>IF($D199="","",SUM(S200:X200)/6*12)</f>
        <v/>
      </c>
      <c r="BB200" s="310">
        <f>IF($D199="","",SUM(V200:X200)/3*12)</f>
        <v/>
      </c>
      <c r="BC200" s="310">
        <f>IF($D199="","",X200*12)</f>
        <v/>
      </c>
    </row>
    <row r="201" ht="14.25" customHeight="1" s="2885">
      <c r="D201" s="400" t="inlineStr">
        <is>
          <t>Insurance</t>
        </is>
      </c>
      <c r="E201" s="44" t="inlineStr">
        <is>
          <t xml:space="preserve">        General Liability Insurance</t>
        </is>
      </c>
      <c r="F201" s="3550">
        <f>IF(E201="","",SUMIFS(#REF!,#REF!,'P&amp;Ls (Detailed)_OLD'!$E201))</f>
        <v/>
      </c>
      <c r="G201" s="3550">
        <f>IF(F201="","",SUMIFS(#REF!,#REF!,'P&amp;Ls (Detailed)_OLD'!$E201))</f>
        <v/>
      </c>
      <c r="H201" s="3550">
        <f>IF(G201="","",SUMIFS(#REF!,#REF!,'P&amp;Ls (Detailed)_OLD'!$E201))</f>
        <v/>
      </c>
      <c r="I201" s="3550">
        <f>IF(H201="","",SUMIFS(#REF!,#REF!,'P&amp;Ls (Detailed)_OLD'!$E201))</f>
        <v/>
      </c>
      <c r="J201" s="3550">
        <f>IF(I201="","",SUMIFS(#REF!,#REF!,'P&amp;Ls (Detailed)_OLD'!$E201))</f>
        <v/>
      </c>
      <c r="K201" s="3550">
        <f>IF(J201="","",SUMIFS(#REF!,#REF!,'P&amp;Ls (Detailed)_OLD'!$E201))</f>
        <v/>
      </c>
      <c r="L201" s="3550">
        <f>IF(K201="","",SUMIFS(#REF!,#REF!,'P&amp;Ls (Detailed)_OLD'!$E201))</f>
        <v/>
      </c>
      <c r="M201" s="3550">
        <f>IF(L201="","",SUMIFS(#REF!,#REF!,'P&amp;Ls (Detailed)_OLD'!$E201))</f>
        <v/>
      </c>
      <c r="N201" s="3550">
        <f>IF(M201="","",SUMIFS(#REF!,#REF!,'P&amp;Ls (Detailed)_OLD'!$E201))</f>
        <v/>
      </c>
      <c r="O201" s="3550">
        <f>IF(N201="","",SUMIFS(#REF!,#REF!,'P&amp;Ls (Detailed)_OLD'!$E201))</f>
        <v/>
      </c>
      <c r="P201" s="3550">
        <f>IF(O201="","",SUMIFS(#REF!,#REF!,'P&amp;Ls (Detailed)_OLD'!$E201))</f>
        <v/>
      </c>
      <c r="Q201" s="3550">
        <f>IF(P201="","",SUMIFS(#REF!,#REF!,'P&amp;Ls (Detailed)_OLD'!$E201))</f>
        <v/>
      </c>
      <c r="R201" s="3550">
        <f>IF('P&amp;Ls (Detailed)_OLD'!E201="","",SUMIFS(#REF!,#REF!,'P&amp;Ls (Detailed)_OLD'!$E201))</f>
        <v/>
      </c>
      <c r="S201" s="3550">
        <f>IF('P&amp;Ls (Detailed)_OLD'!F201="","",SUMIFS(#REF!,#REF!,'P&amp;Ls (Detailed)_OLD'!$E201))</f>
        <v/>
      </c>
      <c r="T201" s="3550">
        <f>IF('P&amp;Ls (Detailed)_OLD'!G201="","",SUMIFS(#REF!,#REF!,'P&amp;Ls (Detailed)_OLD'!$E201))</f>
        <v/>
      </c>
      <c r="U201" s="3550">
        <f>IF('P&amp;Ls (Detailed)_OLD'!H201="","",SUMIFS(#REF!,#REF!,'P&amp;Ls (Detailed)_OLD'!$E201))</f>
        <v/>
      </c>
      <c r="V201" s="3550">
        <f>IF('P&amp;Ls (Detailed)_OLD'!I201="","",SUMIFS(#REF!,#REF!,'P&amp;Ls (Detailed)_OLD'!$E201))</f>
        <v/>
      </c>
      <c r="W201" s="3550">
        <f>IF('P&amp;Ls (Detailed)_OLD'!J201="","",SUMIFS(#REF!,#REF!,'P&amp;Ls (Detailed)_OLD'!$E201))</f>
        <v/>
      </c>
      <c r="X201" s="3550">
        <f>IF('P&amp;Ls (Detailed)_OLD'!K201="","",SUMIFS(#REF!,#REF!,'P&amp;Ls (Detailed)_OLD'!$E201))</f>
        <v/>
      </c>
      <c r="Y201" s="3550">
        <f>X201*1.03</f>
        <v/>
      </c>
      <c r="Z201" s="3550">
        <f>Y201*1.03</f>
        <v/>
      </c>
      <c r="AA201" s="3550">
        <f>Z201*1.03</f>
        <v/>
      </c>
      <c r="AB201" s="3550">
        <f>AA201*1.03</f>
        <v/>
      </c>
      <c r="AC201" s="3550">
        <f>AB201*1.03</f>
        <v/>
      </c>
      <c r="AD201" s="3550">
        <f>AC201*1.03</f>
        <v/>
      </c>
      <c r="AE201" s="3550">
        <f>AD201*1.03</f>
        <v/>
      </c>
      <c r="AF201" s="3550">
        <f>AE201*1.03</f>
        <v/>
      </c>
      <c r="AG201" s="3550">
        <f>AF201*1.03</f>
        <v/>
      </c>
      <c r="AH201" s="3550">
        <f>AG201*1.03</f>
        <v/>
      </c>
      <c r="AI201" s="3550">
        <f>AH201*1.03</f>
        <v/>
      </c>
      <c r="AJ201" s="3550">
        <f>AI201*1.03</f>
        <v/>
      </c>
      <c r="AK201" s="3550">
        <f>AJ201*1.03</f>
        <v/>
      </c>
      <c r="AL201" s="3550">
        <f>AK201*1.03</f>
        <v/>
      </c>
      <c r="AM201" s="3550">
        <f>AL201*1.03</f>
        <v/>
      </c>
      <c r="AN201" s="3550">
        <f>AM201*1.03</f>
        <v/>
      </c>
      <c r="AO201" s="3550">
        <f>AN201*1.03</f>
        <v/>
      </c>
      <c r="AP201" s="3550">
        <f>AO201*1.03</f>
        <v/>
      </c>
      <c r="AQ201" s="3550">
        <f>AP201*1.03</f>
        <v/>
      </c>
      <c r="AR201" s="3550">
        <f>AQ201*1.03</f>
        <v/>
      </c>
      <c r="AS201" s="3550">
        <f>AR201*1.03</f>
        <v/>
      </c>
      <c r="AT201" s="3550">
        <f>AS201*1.03</f>
        <v/>
      </c>
      <c r="AU201" s="3550">
        <f>AT201*1.03</f>
        <v/>
      </c>
      <c r="AV201" s="3551">
        <f>AW201*0.95</f>
        <v/>
      </c>
      <c r="AW201" s="3551">
        <f>IF(D201="","",SUM(F201:Q201))</f>
        <v/>
      </c>
      <c r="AX201" s="3551">
        <f>IF(E201="","",SUM(R201:R201))</f>
        <v/>
      </c>
      <c r="AY201" s="3552">
        <f>IF($D201="","",SUM(M201:X201))</f>
        <v/>
      </c>
      <c r="AZ201" s="3562">
        <f>IF($D201="","",SUM(P201:X201)/9*12)</f>
        <v/>
      </c>
      <c r="BA201" s="3562">
        <f>IF($D201="","",SUM(S201:X201)/6*12)</f>
        <v/>
      </c>
      <c r="BB201" s="3562">
        <f>IF($D201="","",SUM(V201:X201)/3*12)</f>
        <v/>
      </c>
      <c r="BC201" s="3562">
        <f>IF($D201="","",X201*12)</f>
        <v/>
      </c>
    </row>
    <row r="202" ht="14.25" customHeight="1" s="2885">
      <c r="D202" s="400" t="inlineStr">
        <is>
          <t>Insurance</t>
        </is>
      </c>
      <c r="E202" s="44" t="inlineStr">
        <is>
          <t xml:space="preserve">        Property Insurance</t>
        </is>
      </c>
      <c r="F202" s="301">
        <f>IF(E202="","",SUMIFS(#REF!,#REF!,'P&amp;Ls (Detailed)_OLD'!$E202))</f>
        <v/>
      </c>
      <c r="G202" s="301">
        <f>IF(F202="","",SUMIFS(#REF!,#REF!,'P&amp;Ls (Detailed)_OLD'!$E202))</f>
        <v/>
      </c>
      <c r="H202" s="301">
        <f>IF(G202="","",SUMIFS(#REF!,#REF!,'P&amp;Ls (Detailed)_OLD'!$E202))</f>
        <v/>
      </c>
      <c r="I202" s="301">
        <f>IF(H202="","",SUMIFS(#REF!,#REF!,'P&amp;Ls (Detailed)_OLD'!$E202))</f>
        <v/>
      </c>
      <c r="J202" s="301">
        <f>IF(I202="","",SUMIFS(#REF!,#REF!,'P&amp;Ls (Detailed)_OLD'!$E202))</f>
        <v/>
      </c>
      <c r="K202" s="301">
        <f>IF(J202="","",SUMIFS(#REF!,#REF!,'P&amp;Ls (Detailed)_OLD'!$E202))</f>
        <v/>
      </c>
      <c r="L202" s="301">
        <f>IF(K202="","",SUMIFS(#REF!,#REF!,'P&amp;Ls (Detailed)_OLD'!$E202))</f>
        <v/>
      </c>
      <c r="M202" s="301">
        <f>IF(L202="","",SUMIFS(#REF!,#REF!,'P&amp;Ls (Detailed)_OLD'!$E202))</f>
        <v/>
      </c>
      <c r="N202" s="301">
        <f>IF(M202="","",SUMIFS(#REF!,#REF!,'P&amp;Ls (Detailed)_OLD'!$E202))</f>
        <v/>
      </c>
      <c r="O202" s="301">
        <f>IF(N202="","",SUMIFS(#REF!,#REF!,'P&amp;Ls (Detailed)_OLD'!$E202))</f>
        <v/>
      </c>
      <c r="P202" s="301">
        <f>IF(O202="","",SUMIFS(#REF!,#REF!,'P&amp;Ls (Detailed)_OLD'!$E202))</f>
        <v/>
      </c>
      <c r="Q202" s="301">
        <f>IF(P202="","",SUMIFS(#REF!,#REF!,'P&amp;Ls (Detailed)_OLD'!$E202))</f>
        <v/>
      </c>
      <c r="R202" s="301">
        <f>IF('P&amp;Ls (Detailed)_OLD'!E202="","",SUMIFS(#REF!,#REF!,'P&amp;Ls (Detailed)_OLD'!$E202))</f>
        <v/>
      </c>
      <c r="S202" s="301">
        <f>IF('P&amp;Ls (Detailed)_OLD'!F202="","",SUMIFS(#REF!,#REF!,'P&amp;Ls (Detailed)_OLD'!$E202))</f>
        <v/>
      </c>
      <c r="T202" s="301">
        <f>IF('P&amp;Ls (Detailed)_OLD'!G202="","",SUMIFS(#REF!,#REF!,'P&amp;Ls (Detailed)_OLD'!$E202))</f>
        <v/>
      </c>
      <c r="U202" s="301">
        <f>IF('P&amp;Ls (Detailed)_OLD'!H202="","",SUMIFS(#REF!,#REF!,'P&amp;Ls (Detailed)_OLD'!$E202))</f>
        <v/>
      </c>
      <c r="V202" s="301">
        <f>IF('P&amp;Ls (Detailed)_OLD'!I202="","",SUMIFS(#REF!,#REF!,'P&amp;Ls (Detailed)_OLD'!$E202))</f>
        <v/>
      </c>
      <c r="W202" s="301">
        <f>IF('P&amp;Ls (Detailed)_OLD'!J202="","",SUMIFS(#REF!,#REF!,'P&amp;Ls (Detailed)_OLD'!$E202))</f>
        <v/>
      </c>
      <c r="X202" s="301">
        <f>IF('P&amp;Ls (Detailed)_OLD'!K202="","",SUMIFS(#REF!,#REF!,'P&amp;Ls (Detailed)_OLD'!$E202))</f>
        <v/>
      </c>
      <c r="Y202" s="301">
        <f>X202*1.03</f>
        <v/>
      </c>
      <c r="Z202" s="301">
        <f>Y202*1.03</f>
        <v/>
      </c>
      <c r="AA202" s="301">
        <f>Z202*1.03</f>
        <v/>
      </c>
      <c r="AB202" s="301">
        <f>AA202*1.03</f>
        <v/>
      </c>
      <c r="AC202" s="301">
        <f>AB202*1.03</f>
        <v/>
      </c>
      <c r="AD202" s="301">
        <f>AC202*1.03</f>
        <v/>
      </c>
      <c r="AE202" s="301">
        <f>AD202*1.03</f>
        <v/>
      </c>
      <c r="AF202" s="301">
        <f>AE202*1.03</f>
        <v/>
      </c>
      <c r="AG202" s="301">
        <f>AF202*1.03</f>
        <v/>
      </c>
      <c r="AH202" s="301">
        <f>AG202*1.03</f>
        <v/>
      </c>
      <c r="AI202" s="301">
        <f>AH202*1.03</f>
        <v/>
      </c>
      <c r="AJ202" s="301">
        <f>AI202*1.03</f>
        <v/>
      </c>
      <c r="AK202" s="301">
        <f>AJ202*1.03</f>
        <v/>
      </c>
      <c r="AL202" s="301">
        <f>AK202*1.03</f>
        <v/>
      </c>
      <c r="AM202" s="301">
        <f>AL202*1.03</f>
        <v/>
      </c>
      <c r="AN202" s="301">
        <f>AM202*1.03</f>
        <v/>
      </c>
      <c r="AO202" s="301">
        <f>AN202*1.03</f>
        <v/>
      </c>
      <c r="AP202" s="301">
        <f>AO202*1.03</f>
        <v/>
      </c>
      <c r="AQ202" s="301">
        <f>AP202*1.03</f>
        <v/>
      </c>
      <c r="AR202" s="301">
        <f>AQ202*1.03</f>
        <v/>
      </c>
      <c r="AS202" s="301">
        <f>AR202*1.03</f>
        <v/>
      </c>
      <c r="AT202" s="301">
        <f>AS202*1.03</f>
        <v/>
      </c>
      <c r="AU202" s="301">
        <f>AT202*1.03</f>
        <v/>
      </c>
      <c r="AV202" s="304">
        <f>AW202*0.95</f>
        <v/>
      </c>
      <c r="AW202" s="304">
        <f>IF(D201="","",SUM(F202:Q202))</f>
        <v/>
      </c>
      <c r="AX202" s="304">
        <f>IF(E201="","",SUM(R202:R202))</f>
        <v/>
      </c>
      <c r="AY202" s="433">
        <f>IF($D201="","",SUM(M202:X202))</f>
        <v/>
      </c>
      <c r="AZ202" s="310">
        <f>IF($D201="","",SUM(P202:X202)/9*12)</f>
        <v/>
      </c>
      <c r="BA202" s="310">
        <f>IF($D201="","",SUM(S202:X202)/6*12)</f>
        <v/>
      </c>
      <c r="BB202" s="310">
        <f>IF($D201="","",SUM(V202:X202)/3*12)</f>
        <v/>
      </c>
      <c r="BC202" s="310">
        <f>IF($D201="","",X202*12)</f>
        <v/>
      </c>
    </row>
    <row r="203" ht="13.9" customHeight="1" s="2885">
      <c r="D203" s="299" t="n"/>
      <c r="E203" s="300" t="inlineStr">
        <is>
          <t xml:space="preserve">    TOTAL INSURANCE</t>
        </is>
      </c>
      <c r="F203" s="3553">
        <f>SUM(F201:F202)</f>
        <v/>
      </c>
      <c r="G203" s="3553">
        <f>SUM(G201:G202)</f>
        <v/>
      </c>
      <c r="H203" s="3553">
        <f>SUM(H201:H202)</f>
        <v/>
      </c>
      <c r="I203" s="3553">
        <f>SUM(I201:I202)</f>
        <v/>
      </c>
      <c r="J203" s="3553">
        <f>SUM(J201:J202)</f>
        <v/>
      </c>
      <c r="K203" s="3553">
        <f>SUM(K201:K202)</f>
        <v/>
      </c>
      <c r="L203" s="3553">
        <f>SUM(L201:L202)</f>
        <v/>
      </c>
      <c r="M203" s="3553">
        <f>SUM(M201:M202)</f>
        <v/>
      </c>
      <c r="N203" s="3553">
        <f>SUM(N201:N202)</f>
        <v/>
      </c>
      <c r="O203" s="3553">
        <f>SUM(O201:O202)</f>
        <v/>
      </c>
      <c r="P203" s="3553">
        <f>SUM(P201:P202)</f>
        <v/>
      </c>
      <c r="Q203" s="3553">
        <f>SUM(Q201:Q202)</f>
        <v/>
      </c>
      <c r="R203" s="3553">
        <f>SUM(R201:R202)</f>
        <v/>
      </c>
      <c r="S203" s="3553">
        <f>SUM(S201:S202)</f>
        <v/>
      </c>
      <c r="T203" s="3553">
        <f>SUM(T201:T202)</f>
        <v/>
      </c>
      <c r="U203" s="3553">
        <f>SUM(U201:U202)</f>
        <v/>
      </c>
      <c r="V203" s="3553">
        <f>SUM(V201:V202)</f>
        <v/>
      </c>
      <c r="W203" s="3553">
        <f>SUM(W201:W202)</f>
        <v/>
      </c>
      <c r="X203" s="3553">
        <f>SUM(X201:X202)</f>
        <v/>
      </c>
      <c r="Y203" s="3553">
        <f>SUM(Y201:Y202)</f>
        <v/>
      </c>
      <c r="Z203" s="3553">
        <f>SUM(Z201:Z202)</f>
        <v/>
      </c>
      <c r="AA203" s="3553">
        <f>SUM(AA201:AA202)</f>
        <v/>
      </c>
      <c r="AB203" s="3553">
        <f>SUM(AB201:AB202)</f>
        <v/>
      </c>
      <c r="AC203" s="3553">
        <f>SUM(AC201:AC202)</f>
        <v/>
      </c>
      <c r="AD203" s="3553">
        <f>SUM(AD201:AD202)</f>
        <v/>
      </c>
      <c r="AE203" s="3553">
        <f>SUM(AE201:AE202)</f>
        <v/>
      </c>
      <c r="AF203" s="3553">
        <f>SUM(AF201:AF202)</f>
        <v/>
      </c>
      <c r="AG203" s="3553">
        <f>SUM(AG201:AG202)</f>
        <v/>
      </c>
      <c r="AH203" s="3553">
        <f>SUM(AH201:AH202)</f>
        <v/>
      </c>
      <c r="AI203" s="3553">
        <f>SUM(AI201:AI202)</f>
        <v/>
      </c>
      <c r="AJ203" s="3553">
        <f>SUM(AJ201:AJ202)</f>
        <v/>
      </c>
      <c r="AK203" s="3553">
        <f>SUM(AK201:AK202)</f>
        <v/>
      </c>
      <c r="AL203" s="3553">
        <f>SUM(AL201:AL202)</f>
        <v/>
      </c>
      <c r="AM203" s="3553">
        <f>SUM(AM201:AM202)</f>
        <v/>
      </c>
      <c r="AN203" s="3553">
        <f>SUM(AN201:AN202)</f>
        <v/>
      </c>
      <c r="AO203" s="3553">
        <f>SUM(AO201:AO202)</f>
        <v/>
      </c>
      <c r="AP203" s="3553">
        <f>SUM(AP201:AP202)</f>
        <v/>
      </c>
      <c r="AQ203" s="3553">
        <f>SUM(AQ201:AQ202)</f>
        <v/>
      </c>
      <c r="AR203" s="3553">
        <f>SUM(AR201:AR202)</f>
        <v/>
      </c>
      <c r="AS203" s="3553">
        <f>SUM(AS201:AS202)</f>
        <v/>
      </c>
      <c r="AT203" s="3553">
        <f>SUM(AT201:AT202)</f>
        <v/>
      </c>
      <c r="AU203" s="3553">
        <f>SUM(AU201:AU202)</f>
        <v/>
      </c>
      <c r="AV203" s="3554">
        <f>SUM(AV201:AV202)</f>
        <v/>
      </c>
      <c r="AW203" s="3554">
        <f>SUM(AW201:AW202)</f>
        <v/>
      </c>
      <c r="AX203" s="3554">
        <f>SUM(AX201:AX202)</f>
        <v/>
      </c>
      <c r="AY203" s="3555">
        <f>SUM(AY201:AY202)</f>
        <v/>
      </c>
      <c r="AZ203" s="3563">
        <f>SUM(AZ201:AZ202)</f>
        <v/>
      </c>
      <c r="BA203" s="3563">
        <f>SUM(BA201:BA202)</f>
        <v/>
      </c>
      <c r="BB203" s="3563">
        <f>SUM(BB201:BB202)</f>
        <v/>
      </c>
      <c r="BC203" s="3563">
        <f>SUM(BC201:BC202)</f>
        <v/>
      </c>
    </row>
    <row r="204">
      <c r="D204" s="299" t="n"/>
      <c r="F204" s="305" t="n"/>
      <c r="G204" s="305" t="n"/>
      <c r="H204" s="305" t="n"/>
      <c r="I204" s="305" t="n"/>
      <c r="J204" s="305" t="n"/>
      <c r="K204" s="305" t="n"/>
      <c r="L204" s="305" t="n"/>
      <c r="M204" s="305" t="n"/>
      <c r="N204" s="305" t="n"/>
      <c r="O204" s="305" t="n"/>
      <c r="P204" s="305" t="n"/>
      <c r="Q204" s="305" t="n"/>
      <c r="R204" s="305" t="n"/>
      <c r="S204" s="305" t="n"/>
      <c r="T204" s="305" t="n"/>
      <c r="U204" s="305" t="n"/>
      <c r="V204" s="305" t="n"/>
      <c r="W204" s="305" t="n"/>
      <c r="X204" s="305" t="n"/>
      <c r="Y204" s="305" t="n"/>
      <c r="Z204" s="305" t="n"/>
      <c r="AA204" s="305" t="n"/>
      <c r="AB204" s="305" t="n"/>
      <c r="AC204" s="305" t="n"/>
      <c r="AD204" s="305" t="n"/>
      <c r="AE204" s="305" t="n"/>
      <c r="AF204" s="305" t="n"/>
      <c r="AG204" s="305" t="n"/>
      <c r="AH204" s="305" t="n"/>
      <c r="AI204" s="305" t="n"/>
      <c r="AJ204" s="305" t="n"/>
      <c r="AK204" s="305" t="n"/>
      <c r="AL204" s="305" t="n"/>
      <c r="AM204" s="305" t="n"/>
      <c r="AN204" s="305" t="n"/>
      <c r="AO204" s="305" t="n"/>
      <c r="AP204" s="305" t="n"/>
      <c r="AQ204" s="305" t="n"/>
      <c r="AR204" s="305" t="n"/>
      <c r="AS204" s="305" t="n"/>
      <c r="AT204" s="305" t="n"/>
      <c r="AU204" s="305" t="n"/>
      <c r="AV204" s="304" t="n"/>
      <c r="AW204" s="304" t="n"/>
      <c r="AX204" s="304" t="n"/>
      <c r="AY204" s="433" t="n"/>
      <c r="AZ204" s="310" t="n"/>
      <c r="BA204" s="310" t="n"/>
      <c r="BB204" s="310" t="n"/>
      <c r="BC204" s="310" t="n"/>
    </row>
    <row r="205" ht="13.9" customHeight="1" s="2885">
      <c r="D205" s="299" t="n"/>
      <c r="E205" s="424" t="inlineStr">
        <is>
          <t xml:space="preserve">    TOTAL OPERATING EXPENSES</t>
        </is>
      </c>
      <c r="F205" s="3559">
        <f>F72+F133+F147+F152+F172+F182+F194+F198+F203</f>
        <v/>
      </c>
      <c r="G205" s="3559">
        <f>G72+G133+G147+G152+G172+G182+G194+G198+G203</f>
        <v/>
      </c>
      <c r="H205" s="3559">
        <f>H72+H133+H147+H152+H172+H182+H194+H198+H203</f>
        <v/>
      </c>
      <c r="I205" s="3559">
        <f>I72+I133+I147+I152+I172+I182+I194+I198+I203</f>
        <v/>
      </c>
      <c r="J205" s="3559">
        <f>J72+J133+J147+J152+J172+J182+J194+J198+J203</f>
        <v/>
      </c>
      <c r="K205" s="3559">
        <f>K72+K133+K147+K152+K172+K182+K194+K198+K203</f>
        <v/>
      </c>
      <c r="L205" s="3559">
        <f>L72+L133+L147+L152+L172+L182+L194+L198+L203</f>
        <v/>
      </c>
      <c r="M205" s="3559">
        <f>M72+M133+M147+M152+M172+M182+M194+M198+M203</f>
        <v/>
      </c>
      <c r="N205" s="3559">
        <f>N72+N133+N147+N152+N172+N182+N194+N198+N203</f>
        <v/>
      </c>
      <c r="O205" s="3559">
        <f>O72+O133+O147+O152+O172+O182+O194+O198+O203</f>
        <v/>
      </c>
      <c r="P205" s="3559">
        <f>P72+P133+P147+P152+P172+P182+P194+P198+P203</f>
        <v/>
      </c>
      <c r="Q205" s="3559">
        <f>Q72+Q133+Q147+Q152+Q172+Q182+Q194+Q198+Q203</f>
        <v/>
      </c>
      <c r="R205" s="3559">
        <f>R72+R133+R147+R152+R172+R182+R194+R198+R203</f>
        <v/>
      </c>
      <c r="S205" s="3559">
        <f>S72+S133+S147+S152+S172+S182+S194+S198+S203</f>
        <v/>
      </c>
      <c r="T205" s="3559">
        <f>T72+T133+T147+T152+T172+T182+T194+T198+T203</f>
        <v/>
      </c>
      <c r="U205" s="3559">
        <f>U72+U133+U147+U152+U172+U182+U194+U198+U203</f>
        <v/>
      </c>
      <c r="V205" s="3559">
        <f>V72+V133+V147+V152+V172+V182+V194+V198+V203</f>
        <v/>
      </c>
      <c r="W205" s="3559">
        <f>W72+W133+W147+W152+W172+W182+W194+W198+W203</f>
        <v/>
      </c>
      <c r="X205" s="3559">
        <f>X72+X133+X147+X152+X172+X182+X194+X198+X203</f>
        <v/>
      </c>
      <c r="Y205" s="3559">
        <f>Y72+Y133+Y147+Y152+Y172+Y182+Y194+Y198+Y203</f>
        <v/>
      </c>
      <c r="Z205" s="3559">
        <f>Z72+Z133+Z147+Z152+Z172+Z182+Z194+Z198+Z203</f>
        <v/>
      </c>
      <c r="AA205" s="3559">
        <f>AA72+AA133+AA147+AA152+AA172+AA182+AA194+AA198+AA203</f>
        <v/>
      </c>
      <c r="AB205" s="3559">
        <f>AB72+AB133+AB147+AB152+AB172+AB182+AB194+AB198+AB203</f>
        <v/>
      </c>
      <c r="AC205" s="3559">
        <f>AC72+AC133+AC147+AC152+AC172+AC182+AC194+AC198+AC203</f>
        <v/>
      </c>
      <c r="AD205" s="3559">
        <f>AD72+AD133+AD147+AD152+AD172+AD182+AD194+AD198+AD203</f>
        <v/>
      </c>
      <c r="AE205" s="3559">
        <f>AE72+AE133+AE147+AE152+AE172+AE182+AE194+AE198+AE203</f>
        <v/>
      </c>
      <c r="AF205" s="3559">
        <f>AF72+AF133+AF147+AF152+AF172+AF182+AF194+AF198+AF203</f>
        <v/>
      </c>
      <c r="AG205" s="3559">
        <f>AG72+AG133+AG147+AG152+AG172+AG182+AG194+AG198+AG203</f>
        <v/>
      </c>
      <c r="AH205" s="3559">
        <f>AH72+AH133+AH147+AH152+AH172+AH182+AH194+AH198+AH203</f>
        <v/>
      </c>
      <c r="AI205" s="3559">
        <f>AI72+AI133+AI147+AI152+AI172+AI182+AI194+AI198+AI203</f>
        <v/>
      </c>
      <c r="AJ205" s="3559">
        <f>AJ72+AJ133+AJ147+AJ152+AJ172+AJ182+AJ194+AJ198+AJ203</f>
        <v/>
      </c>
      <c r="AK205" s="3559">
        <f>AK72+AK133+AK147+AK152+AK172+AK182+AK194+AK198+AK203</f>
        <v/>
      </c>
      <c r="AL205" s="3559">
        <f>AL72+AL133+AL147+AL152+AL172+AL182+AL194+AL198+AL203</f>
        <v/>
      </c>
      <c r="AM205" s="3559">
        <f>AM72+AM133+AM147+AM152+AM172+AM182+AM194+AM198+AM203</f>
        <v/>
      </c>
      <c r="AN205" s="3559">
        <f>AN72+AN133+AN147+AN152+AN172+AN182+AN194+AN198+AN203</f>
        <v/>
      </c>
      <c r="AO205" s="3559">
        <f>AO72+AO133+AO147+AO152+AO172+AO182+AO194+AO198+AO203</f>
        <v/>
      </c>
      <c r="AP205" s="3559">
        <f>AP72+AP133+AP147+AP152+AP172+AP182+AP194+AP198+AP203</f>
        <v/>
      </c>
      <c r="AQ205" s="3559">
        <f>AQ72+AQ133+AQ147+AQ152+AQ172+AQ182+AQ194+AQ198+AQ203</f>
        <v/>
      </c>
      <c r="AR205" s="3559">
        <f>AR72+AR133+AR147+AR152+AR172+AR182+AR194+AR198+AR203</f>
        <v/>
      </c>
      <c r="AS205" s="3559">
        <f>AS72+AS133+AS147+AS152+AS172+AS182+AS194+AS198+AS203</f>
        <v/>
      </c>
      <c r="AT205" s="3559">
        <f>AT72+AT133+AT147+AT152+AT172+AT182+AT194+AT198+AT203</f>
        <v/>
      </c>
      <c r="AU205" s="3559">
        <f>AU72+AU133+AU147+AU152+AU172+AU182+AU194+AU198+AU203</f>
        <v/>
      </c>
      <c r="AV205" s="3560">
        <f>AV72+AV133+AV147+AV152+AV172+AV182+AV194+AV198+AV203</f>
        <v/>
      </c>
      <c r="AW205" s="3560">
        <f>AW72+AW133+AW147+AW152+AW172+AW182+AW194+AW198+AW203</f>
        <v/>
      </c>
      <c r="AX205" s="3560">
        <f>AX72+AX133+AX147+AX152+AX172+AX182+AX194+AX198+AX203</f>
        <v/>
      </c>
      <c r="AY205" s="3561">
        <f>AY72+AY133+AY147+AY152+AY172+AY182+AY194+AY198+AY203</f>
        <v/>
      </c>
      <c r="AZ205" s="3564">
        <f>AZ72+AZ133+AZ147+AZ152+AZ172+AZ182+AZ194+AZ198+AZ203</f>
        <v/>
      </c>
      <c r="BA205" s="3564">
        <f>BA72+BA133+BA147+BA152+BA172+BA182+BA194+BA198+BA203</f>
        <v/>
      </c>
      <c r="BB205" s="3564">
        <f>BB72+BB133+BB147+BB152+BB172+BB182+BB194+BB198+BB203</f>
        <v/>
      </c>
      <c r="BC205" s="3564">
        <f>BC72+BC133+BC147+BC152+BC172+BC182+BC194+BC198+BC203</f>
        <v/>
      </c>
      <c r="BE205" s="308">
        <f>AW205=#REF!</f>
        <v/>
      </c>
      <c r="BF205" s="308">
        <f>AY205=#REF!</f>
        <v/>
      </c>
    </row>
    <row r="206" ht="13.9" customHeight="1" s="2885">
      <c r="D206" s="299" t="n"/>
      <c r="E206" s="300" t="n"/>
      <c r="AV206" s="304" t="n"/>
      <c r="AW206" s="304" t="n"/>
      <c r="AX206" s="304" t="n"/>
      <c r="AY206" s="433" t="n"/>
      <c r="AZ206" s="310" t="n"/>
      <c r="BA206" s="310" t="n"/>
      <c r="BB206" s="310" t="n"/>
      <c r="BC206" s="310" t="n"/>
      <c r="BE206" s="308" t="n"/>
      <c r="BF206" s="308" t="n"/>
    </row>
    <row r="207" ht="13.9" customHeight="1" s="2885">
      <c r="D207" s="313" t="n"/>
      <c r="E207" s="426" t="inlineStr">
        <is>
          <t xml:space="preserve">    TOTAL NET OPERATING INCOME</t>
        </is>
      </c>
      <c r="F207" s="3565">
        <f>F48-F205</f>
        <v/>
      </c>
      <c r="G207" s="3565">
        <f>G48-G205</f>
        <v/>
      </c>
      <c r="H207" s="3565">
        <f>H48-H205</f>
        <v/>
      </c>
      <c r="I207" s="3565">
        <f>I48-I205</f>
        <v/>
      </c>
      <c r="J207" s="3565">
        <f>J48-J205</f>
        <v/>
      </c>
      <c r="K207" s="3565">
        <f>K48-K205</f>
        <v/>
      </c>
      <c r="L207" s="3565">
        <f>L48-L205</f>
        <v/>
      </c>
      <c r="M207" s="3565">
        <f>M48-M205</f>
        <v/>
      </c>
      <c r="N207" s="3565">
        <f>N48-N205</f>
        <v/>
      </c>
      <c r="O207" s="3565">
        <f>O48-O205</f>
        <v/>
      </c>
      <c r="P207" s="3565">
        <f>P48-P205</f>
        <v/>
      </c>
      <c r="Q207" s="3565">
        <f>Q48-Q205</f>
        <v/>
      </c>
      <c r="R207" s="3565">
        <f>R48-R205</f>
        <v/>
      </c>
      <c r="S207" s="3565">
        <f>S48-S205</f>
        <v/>
      </c>
      <c r="T207" s="3565">
        <f>T48-T205</f>
        <v/>
      </c>
      <c r="U207" s="3565">
        <f>U48-U205</f>
        <v/>
      </c>
      <c r="V207" s="3565">
        <f>V48-V205</f>
        <v/>
      </c>
      <c r="W207" s="3565">
        <f>W48-W205</f>
        <v/>
      </c>
      <c r="X207" s="3565">
        <f>X48-X205</f>
        <v/>
      </c>
      <c r="Y207" s="3565">
        <f>Y48-Y205</f>
        <v/>
      </c>
      <c r="Z207" s="3565">
        <f>Z48-Z205</f>
        <v/>
      </c>
      <c r="AA207" s="3565">
        <f>AA48-AA205</f>
        <v/>
      </c>
      <c r="AB207" s="3565">
        <f>AB48-AB205</f>
        <v/>
      </c>
      <c r="AC207" s="3565">
        <f>AC48-AC205</f>
        <v/>
      </c>
      <c r="AD207" s="3565">
        <f>AD48-AD205</f>
        <v/>
      </c>
      <c r="AE207" s="3565">
        <f>AE48-AE205</f>
        <v/>
      </c>
      <c r="AF207" s="3565">
        <f>AF48-AF205</f>
        <v/>
      </c>
      <c r="AG207" s="3565">
        <f>AG48-AG205</f>
        <v/>
      </c>
      <c r="AH207" s="3565">
        <f>AH48-AH205</f>
        <v/>
      </c>
      <c r="AI207" s="3565">
        <f>AI48-AI205</f>
        <v/>
      </c>
      <c r="AJ207" s="3565">
        <f>AJ48-AJ205</f>
        <v/>
      </c>
      <c r="AK207" s="3565">
        <f>AK48-AK205</f>
        <v/>
      </c>
      <c r="AL207" s="3565">
        <f>AL48-AL205</f>
        <v/>
      </c>
      <c r="AM207" s="3565">
        <f>AM48-AM205</f>
        <v/>
      </c>
      <c r="AN207" s="3565">
        <f>AN48-AN205</f>
        <v/>
      </c>
      <c r="AO207" s="3565">
        <f>AO48-AO205</f>
        <v/>
      </c>
      <c r="AP207" s="3565">
        <f>AP48-AP205</f>
        <v/>
      </c>
      <c r="AQ207" s="3565">
        <f>AQ48-AQ205</f>
        <v/>
      </c>
      <c r="AR207" s="3565">
        <f>AR48-AR205</f>
        <v/>
      </c>
      <c r="AS207" s="3565">
        <f>AS48-AS205</f>
        <v/>
      </c>
      <c r="AT207" s="3565">
        <f>AT48-AT205</f>
        <v/>
      </c>
      <c r="AU207" s="3565">
        <f>AU48-AU205</f>
        <v/>
      </c>
      <c r="AV207" s="3566">
        <f>AV48-AV205</f>
        <v/>
      </c>
      <c r="AW207" s="3566">
        <f>AW48-AW205</f>
        <v/>
      </c>
      <c r="AX207" s="3566">
        <f>AX48-AX205</f>
        <v/>
      </c>
      <c r="AY207" s="3567">
        <f>AY48-AY205</f>
        <v/>
      </c>
      <c r="AZ207" s="3568">
        <f>AZ48-AZ205</f>
        <v/>
      </c>
      <c r="BA207" s="3568">
        <f>BA48-BA205</f>
        <v/>
      </c>
      <c r="BB207" s="3568">
        <f>BB48-BB205</f>
        <v/>
      </c>
      <c r="BC207" s="3568">
        <f>BC48-BC205</f>
        <v/>
      </c>
      <c r="BE207" s="308">
        <f>AW207=#REF!</f>
        <v/>
      </c>
      <c r="BF207" s="308">
        <f>AY207=#REF!</f>
        <v/>
      </c>
    </row>
    <row r="208" ht="4.35" customHeight="1" s="2885">
      <c r="AV208" s="314" t="n"/>
      <c r="AW208" s="314" t="n"/>
      <c r="AX208" s="314" t="n"/>
      <c r="AY208" s="314" t="n"/>
      <c r="AZ208" s="314" t="n"/>
      <c r="BA208" s="314" t="n"/>
      <c r="BB208" s="314" t="n"/>
      <c r="BC208" s="314" t="n"/>
    </row>
    <row r="209">
      <c r="AV209" s="314" t="n"/>
      <c r="AW209" s="314" t="n"/>
      <c r="AX209" s="314" t="n"/>
      <c r="AY209" s="314" t="n"/>
      <c r="AZ209" s="314" t="n"/>
      <c r="BA209" s="314" t="n"/>
      <c r="BB209" s="314" t="n"/>
      <c r="BC209" s="314" t="n"/>
    </row>
    <row r="210" ht="13.9" customHeight="1" s="2885">
      <c r="F210" s="308">
        <f>F46=#REF!</f>
        <v/>
      </c>
      <c r="G210" s="308">
        <f>G46=#REF!</f>
        <v/>
      </c>
      <c r="H210" s="308">
        <f>H46=#REF!</f>
        <v/>
      </c>
      <c r="I210" s="308">
        <f>I46=#REF!</f>
        <v/>
      </c>
      <c r="J210" s="308">
        <f>J46=#REF!</f>
        <v/>
      </c>
      <c r="K210" s="308">
        <f>K46=#REF!</f>
        <v/>
      </c>
      <c r="L210" s="308">
        <f>L46=#REF!</f>
        <v/>
      </c>
      <c r="M210" s="308">
        <f>M46=#REF!</f>
        <v/>
      </c>
      <c r="N210" s="308">
        <f>N46=#REF!</f>
        <v/>
      </c>
      <c r="O210" s="308">
        <f>O46=#REF!</f>
        <v/>
      </c>
      <c r="P210" s="308">
        <f>P46=#REF!</f>
        <v/>
      </c>
      <c r="Q210" s="308">
        <f>Q46=#REF!</f>
        <v/>
      </c>
      <c r="R210" s="308">
        <f>R46=#REF!</f>
        <v/>
      </c>
      <c r="S210" s="308">
        <f>S46=#REF!</f>
        <v/>
      </c>
      <c r="T210" s="308">
        <f>T46=#REF!</f>
        <v/>
      </c>
      <c r="U210" s="308">
        <f>U46=#REF!</f>
        <v/>
      </c>
      <c r="V210" s="308">
        <f>V46=#REF!</f>
        <v/>
      </c>
      <c r="W210" s="308" t="b">
        <v>1</v>
      </c>
      <c r="X210" s="308" t="b">
        <v>1</v>
      </c>
      <c r="Y210" s="308" t="b">
        <v>1</v>
      </c>
      <c r="Z210" s="308" t="b">
        <v>1</v>
      </c>
      <c r="AA210" s="308" t="b">
        <v>1</v>
      </c>
      <c r="AB210" s="308" t="b">
        <v>1</v>
      </c>
      <c r="AC210" s="308" t="b">
        <v>1</v>
      </c>
      <c r="AD210" s="308" t="b">
        <v>1</v>
      </c>
      <c r="AE210" s="308" t="b">
        <v>1</v>
      </c>
      <c r="AF210" s="308" t="b">
        <v>1</v>
      </c>
      <c r="AG210" s="308" t="b">
        <v>1</v>
      </c>
      <c r="AH210" s="308" t="b">
        <v>1</v>
      </c>
      <c r="AI210" s="308" t="b">
        <v>1</v>
      </c>
      <c r="AJ210" s="308" t="b">
        <v>1</v>
      </c>
      <c r="AK210" s="308" t="b">
        <v>1</v>
      </c>
      <c r="AL210" s="308" t="b">
        <v>1</v>
      </c>
      <c r="AM210" s="308" t="b">
        <v>1</v>
      </c>
      <c r="AN210" s="308" t="b">
        <v>1</v>
      </c>
      <c r="AO210" s="308" t="b">
        <v>1</v>
      </c>
      <c r="AP210" s="308" t="b">
        <v>1</v>
      </c>
      <c r="AQ210" s="308" t="b">
        <v>1</v>
      </c>
      <c r="AR210" s="308" t="b">
        <v>1</v>
      </c>
      <c r="AS210" s="308" t="b">
        <v>1</v>
      </c>
      <c r="AT210" s="308" t="b">
        <v>1</v>
      </c>
      <c r="AU210" s="308" t="b">
        <v>1</v>
      </c>
      <c r="AV210" s="3569" t="b">
        <v>1</v>
      </c>
      <c r="AW210" s="3569" t="b">
        <v>1</v>
      </c>
      <c r="AX210" s="3569" t="b">
        <v>1</v>
      </c>
      <c r="AY210" s="3569" t="b">
        <v>1</v>
      </c>
      <c r="AZ210" s="3524" t="n"/>
      <c r="BA210" s="3524" t="n"/>
      <c r="BB210" s="314" t="n"/>
      <c r="BC210" s="314" t="n"/>
    </row>
    <row r="211">
      <c r="F211" s="308">
        <f>F205=#REF!</f>
        <v/>
      </c>
      <c r="G211" s="308">
        <f>G205=#REF!</f>
        <v/>
      </c>
      <c r="H211" s="308">
        <f>H205=#REF!</f>
        <v/>
      </c>
      <c r="I211" s="308">
        <f>I205=#REF!</f>
        <v/>
      </c>
      <c r="J211" s="308">
        <f>J205=#REF!</f>
        <v/>
      </c>
      <c r="K211" s="308">
        <f>K205=#REF!</f>
        <v/>
      </c>
      <c r="L211" s="308">
        <f>L205=#REF!</f>
        <v/>
      </c>
      <c r="M211" s="308">
        <f>M205=#REF!</f>
        <v/>
      </c>
      <c r="N211" s="308">
        <f>N205=#REF!</f>
        <v/>
      </c>
      <c r="O211" s="308">
        <f>O205=#REF!</f>
        <v/>
      </c>
      <c r="P211" s="308">
        <f>P205=#REF!</f>
        <v/>
      </c>
      <c r="Q211" s="308">
        <f>Q205=#REF!</f>
        <v/>
      </c>
      <c r="R211" s="308">
        <f>R205=#REF!</f>
        <v/>
      </c>
      <c r="S211" s="308">
        <f>S205=#REF!</f>
        <v/>
      </c>
      <c r="T211" s="308">
        <f>T205=#REF!</f>
        <v/>
      </c>
      <c r="U211" s="308">
        <f>U205=#REF!</f>
        <v/>
      </c>
      <c r="V211" s="308">
        <f>V205=#REF!</f>
        <v/>
      </c>
      <c r="W211" s="308" t="b">
        <v>1</v>
      </c>
      <c r="X211" s="308" t="b">
        <v>1</v>
      </c>
      <c r="Y211" s="308" t="b">
        <v>1</v>
      </c>
      <c r="Z211" s="308" t="b">
        <v>1</v>
      </c>
      <c r="AA211" s="308" t="b">
        <v>1</v>
      </c>
      <c r="AB211" s="308" t="b">
        <v>1</v>
      </c>
      <c r="AC211" s="308" t="b">
        <v>1</v>
      </c>
      <c r="AD211" s="308" t="b">
        <v>1</v>
      </c>
      <c r="AE211" s="308" t="b">
        <v>1</v>
      </c>
      <c r="AF211" s="308" t="b">
        <v>1</v>
      </c>
      <c r="AG211" s="308" t="b">
        <v>1</v>
      </c>
      <c r="AH211" s="308" t="b">
        <v>1</v>
      </c>
      <c r="AI211" s="308" t="b">
        <v>1</v>
      </c>
      <c r="AJ211" s="308" t="b">
        <v>1</v>
      </c>
      <c r="AK211" s="308" t="b">
        <v>1</v>
      </c>
      <c r="AL211" s="308" t="b">
        <v>1</v>
      </c>
      <c r="AM211" s="308" t="b">
        <v>1</v>
      </c>
      <c r="AN211" s="308" t="b">
        <v>1</v>
      </c>
      <c r="AO211" s="308" t="b">
        <v>1</v>
      </c>
      <c r="AP211" s="308" t="b">
        <v>1</v>
      </c>
      <c r="AQ211" s="308" t="b">
        <v>1</v>
      </c>
      <c r="AR211" s="308" t="b">
        <v>1</v>
      </c>
      <c r="AS211" s="308" t="b">
        <v>1</v>
      </c>
      <c r="AT211" s="308" t="b">
        <v>1</v>
      </c>
      <c r="AU211" s="308" t="b">
        <v>1</v>
      </c>
      <c r="AV211" s="314" t="n"/>
      <c r="AW211" s="314" t="n"/>
      <c r="AX211" s="314" t="n"/>
      <c r="AY211" s="314" t="n"/>
      <c r="AZ211" s="314" t="n"/>
      <c r="BA211" s="314" t="n"/>
      <c r="BB211" s="314" t="n"/>
      <c r="BC211" s="314" t="n"/>
    </row>
    <row r="212">
      <c r="F212" s="308">
        <f>F207=#REF!</f>
        <v/>
      </c>
      <c r="G212" s="308">
        <f>G207=#REF!</f>
        <v/>
      </c>
      <c r="H212" s="308">
        <f>H207=#REF!</f>
        <v/>
      </c>
      <c r="I212" s="308">
        <f>I207=#REF!</f>
        <v/>
      </c>
      <c r="J212" s="308">
        <f>J207=#REF!</f>
        <v/>
      </c>
      <c r="K212" s="308">
        <f>K207=#REF!</f>
        <v/>
      </c>
      <c r="L212" s="308">
        <f>L207=#REF!</f>
        <v/>
      </c>
      <c r="M212" s="308">
        <f>M207=#REF!</f>
        <v/>
      </c>
      <c r="N212" s="308">
        <f>N207=#REF!</f>
        <v/>
      </c>
      <c r="O212" s="308">
        <f>O207=#REF!</f>
        <v/>
      </c>
      <c r="P212" s="308">
        <f>P207=#REF!</f>
        <v/>
      </c>
      <c r="Q212" s="308">
        <f>Q207=#REF!</f>
        <v/>
      </c>
      <c r="R212" s="308">
        <f>R207=#REF!</f>
        <v/>
      </c>
      <c r="S212" s="308">
        <f>S207=#REF!</f>
        <v/>
      </c>
      <c r="T212" s="308">
        <f>T207=#REF!</f>
        <v/>
      </c>
      <c r="U212" s="308">
        <f>U207=#REF!</f>
        <v/>
      </c>
      <c r="V212" s="308">
        <f>V207=#REF!</f>
        <v/>
      </c>
      <c r="W212" s="308" t="b">
        <v>1</v>
      </c>
      <c r="X212" s="308" t="b">
        <v>1</v>
      </c>
      <c r="Y212" s="308" t="b">
        <v>1</v>
      </c>
      <c r="Z212" s="308" t="b">
        <v>1</v>
      </c>
      <c r="AA212" s="308" t="b">
        <v>1</v>
      </c>
      <c r="AB212" s="308" t="b">
        <v>1</v>
      </c>
      <c r="AC212" s="308" t="b">
        <v>1</v>
      </c>
      <c r="AD212" s="308" t="b">
        <v>1</v>
      </c>
      <c r="AE212" s="308" t="b">
        <v>1</v>
      </c>
      <c r="AF212" s="308" t="b">
        <v>1</v>
      </c>
      <c r="AG212" s="308" t="b">
        <v>1</v>
      </c>
      <c r="AH212" s="308" t="b">
        <v>1</v>
      </c>
      <c r="AI212" s="308" t="b">
        <v>1</v>
      </c>
      <c r="AJ212" s="308" t="b">
        <v>1</v>
      </c>
      <c r="AK212" s="308" t="b">
        <v>1</v>
      </c>
      <c r="AL212" s="308" t="b">
        <v>1</v>
      </c>
      <c r="AM212" s="308" t="b">
        <v>1</v>
      </c>
      <c r="AN212" s="308" t="b">
        <v>1</v>
      </c>
      <c r="AO212" s="308" t="b">
        <v>1</v>
      </c>
      <c r="AP212" s="308" t="b">
        <v>1</v>
      </c>
      <c r="AQ212" s="308" t="b">
        <v>1</v>
      </c>
      <c r="AR212" s="308" t="b">
        <v>1</v>
      </c>
      <c r="AS212" s="308" t="b">
        <v>1</v>
      </c>
      <c r="AT212" s="308" t="b">
        <v>1</v>
      </c>
      <c r="AU212" s="308" t="b">
        <v>1</v>
      </c>
      <c r="AV212" s="314" t="n"/>
      <c r="AW212" s="314" t="n"/>
      <c r="AX212" s="314" t="n"/>
      <c r="AY212" s="314" t="n"/>
      <c r="AZ212" s="314" t="n"/>
      <c r="BA212" s="314" t="n"/>
      <c r="BB212" s="314" t="n"/>
      <c r="BC212" s="314" t="n"/>
    </row>
    <row r="213">
      <c r="AV213" s="314" t="n"/>
      <c r="AW213" s="314" t="n"/>
      <c r="AX213" s="314" t="n"/>
      <c r="AY213" s="314" t="n"/>
      <c r="AZ213" s="314" t="n"/>
      <c r="BA213" s="314" t="n"/>
      <c r="BB213" s="314" t="n"/>
      <c r="BC213" s="314" t="n"/>
    </row>
    <row r="214">
      <c r="AV214" s="314" t="n"/>
      <c r="AW214" s="314" t="n"/>
      <c r="AX214" s="314" t="n"/>
      <c r="AY214" s="314" t="n"/>
      <c r="AZ214" s="314" t="n"/>
      <c r="BA214" s="314" t="n"/>
      <c r="BB214" s="314" t="n"/>
      <c r="BC214" s="314" t="n"/>
    </row>
    <row r="215">
      <c r="AV215" s="314" t="n"/>
      <c r="AW215" s="314" t="n"/>
      <c r="AX215" s="314" t="n"/>
      <c r="AY215" s="314" t="n"/>
      <c r="AZ215" s="314" t="n"/>
      <c r="BA215" s="314" t="n"/>
      <c r="BB215" s="314" t="n"/>
      <c r="BC215" s="314" t="n"/>
    </row>
    <row r="216">
      <c r="AV216" s="314" t="n"/>
      <c r="AW216" s="314" t="n"/>
      <c r="AX216" s="314" t="n"/>
      <c r="AY216" s="314" t="n"/>
      <c r="AZ216" s="314" t="n"/>
      <c r="BA216" s="314" t="n"/>
      <c r="BB216" s="314" t="n"/>
      <c r="BC216" s="314" t="n"/>
    </row>
    <row r="217">
      <c r="AV217" s="314" t="n"/>
      <c r="AW217" s="314" t="n"/>
      <c r="AX217" s="314" t="n"/>
      <c r="AY217" s="314" t="n"/>
      <c r="AZ217" s="314" t="n"/>
      <c r="BA217" s="314" t="n"/>
      <c r="BB217" s="314" t="n"/>
      <c r="BC217" s="314" t="n"/>
    </row>
    <row r="218">
      <c r="AV218" s="314" t="n"/>
      <c r="AW218" s="314" t="n"/>
      <c r="AX218" s="314" t="n"/>
      <c r="AY218" s="314" t="n"/>
      <c r="AZ218" s="314" t="n"/>
      <c r="BA218" s="314" t="n"/>
      <c r="BB218" s="314" t="n"/>
      <c r="BC218" s="314" t="n"/>
    </row>
    <row r="219">
      <c r="AV219" s="314" t="n"/>
      <c r="AW219" s="314" t="n"/>
      <c r="AX219" s="314" t="n"/>
      <c r="AY219" s="314" t="n"/>
      <c r="AZ219" s="314" t="n"/>
      <c r="BA219" s="314" t="n"/>
      <c r="BB219" s="314" t="n"/>
      <c r="BC219" s="314" t="n"/>
    </row>
  </sheetData>
  <dataValidations disablePrompts="1" count="1">
    <dataValidation sqref="D10:D206" showDropDown="0" showInputMessage="1" showErrorMessage="1" allowBlank="1" type="list">
      <formula1>$BI$10:$BI$25</formula1>
    </dataValidation>
  </dataValidations>
  <pageMargins left="0.35" right="0.35" top="0.75" bottom="0.75" header="0.3" footer="0.3"/>
  <pageSetup orientation="portrait" scale="68" fitToHeight="0"/>
  <headerFooter>
    <oddHeader/>
    <oddFooter>&amp;C&amp;P of &amp;N</oddFooter>
    <evenHeader/>
    <evenFooter/>
    <firstHeader/>
    <firstFooter/>
  </headerFooter>
</worksheet>
</file>

<file path=xl/worksheets/sheet50.xml><?xml version="1.0" encoding="utf-8"?>
<worksheet xmlns="http://schemas.openxmlformats.org/spreadsheetml/2006/main">
  <sheetPr codeName="Sheet41">
    <tabColor theme="1" tint="0.499984740745262"/>
    <outlinePr summaryBelow="1" summaryRight="1"/>
    <pageSetUpPr fitToPage="1"/>
  </sheetPr>
  <dimension ref="B1:AS29"/>
  <sheetViews>
    <sheetView workbookViewId="0">
      <selection activeCell="A1" sqref="A1"/>
    </sheetView>
  </sheetViews>
  <sheetFormatPr baseColWidth="8" defaultColWidth="10" defaultRowHeight="15" customHeight="1"/>
  <cols>
    <col width="0.46484375" customWidth="1" style="353" min="1" max="3"/>
    <col width="24.46484375" customWidth="1" style="353" min="4" max="4"/>
    <col width="30.46484375" bestFit="1" customWidth="1" style="353" min="5" max="5"/>
    <col width="19.46484375" customWidth="1" style="353" min="6" max="6"/>
    <col width="20.46484375" bestFit="1" customWidth="1" style="353" min="7" max="7"/>
    <col width="14.46484375" customWidth="1" style="353" min="8" max="10"/>
    <col width="16" bestFit="1" customWidth="1" style="353" min="11" max="11"/>
    <col width="17" bestFit="1" customWidth="1" style="353" min="12" max="12"/>
    <col width="20.46484375" customWidth="1" style="353" min="13" max="13"/>
    <col width="17.46484375" customWidth="1" style="353" min="14" max="14"/>
    <col width="14.46484375" customWidth="1" style="353" min="15" max="15"/>
    <col width="15.46484375" bestFit="1" customWidth="1" style="353" min="16" max="16"/>
    <col width="0.46484375" customWidth="1" style="353" min="17" max="17"/>
    <col width="1.46484375" customWidth="1" style="353" min="18" max="18"/>
    <col width="19.46484375" customWidth="1" style="353" min="19" max="45"/>
    <col width="10" customWidth="1" style="353" min="46" max="252"/>
    <col width="21.46484375" customWidth="1" style="353" min="253" max="253"/>
    <col width="26.46484375" customWidth="1" style="353" min="254" max="254"/>
    <col width="14.46484375" customWidth="1" style="353" min="255" max="255"/>
    <col width="11" customWidth="1" style="353" min="256" max="256"/>
    <col width="19.46484375" customWidth="1" style="353" min="257" max="257"/>
    <col width="26.46484375" customWidth="1" style="353" min="258" max="258"/>
    <col width="19.46484375" customWidth="1" style="353" min="259" max="259"/>
    <col width="21.46484375" customWidth="1" style="353" min="260" max="261"/>
    <col width="20.46484375" customWidth="1" style="353" min="262" max="262"/>
    <col width="26.46484375" customWidth="1" style="353" min="263" max="264"/>
    <col width="16.46484375" customWidth="1" style="353" min="265" max="268"/>
    <col width="10" customWidth="1" style="353" min="269" max="508"/>
    <col width="21.46484375" customWidth="1" style="353" min="509" max="509"/>
    <col width="26.46484375" customWidth="1" style="353" min="510" max="510"/>
    <col width="14.46484375" customWidth="1" style="353" min="511" max="511"/>
    <col width="11" customWidth="1" style="353" min="512" max="512"/>
    <col width="19.46484375" customWidth="1" style="353" min="513" max="513"/>
    <col width="26.46484375" customWidth="1" style="353" min="514" max="514"/>
    <col width="19.46484375" customWidth="1" style="353" min="515" max="515"/>
    <col width="21.46484375" customWidth="1" style="353" min="516" max="517"/>
    <col width="20.46484375" customWidth="1" style="353" min="518" max="518"/>
    <col width="26.46484375" customWidth="1" style="353" min="519" max="520"/>
    <col width="16.46484375" customWidth="1" style="353" min="521" max="524"/>
    <col width="10" customWidth="1" style="353" min="525" max="764"/>
    <col width="21.46484375" customWidth="1" style="353" min="765" max="765"/>
    <col width="26.46484375" customWidth="1" style="353" min="766" max="766"/>
    <col width="14.46484375" customWidth="1" style="353" min="767" max="767"/>
    <col width="11" customWidth="1" style="353" min="768" max="768"/>
    <col width="19.46484375" customWidth="1" style="353" min="769" max="769"/>
    <col width="26.46484375" customWidth="1" style="353" min="770" max="770"/>
    <col width="19.46484375" customWidth="1" style="353" min="771" max="771"/>
    <col width="21.46484375" customWidth="1" style="353" min="772" max="773"/>
    <col width="20.46484375" customWidth="1" style="353" min="774" max="774"/>
    <col width="26.46484375" customWidth="1" style="353" min="775" max="776"/>
    <col width="16.46484375" customWidth="1" style="353" min="777" max="780"/>
    <col width="10" customWidth="1" style="353" min="781" max="1020"/>
    <col width="21.46484375" customWidth="1" style="353" min="1021" max="1021"/>
    <col width="26.46484375" customWidth="1" style="353" min="1022" max="1022"/>
    <col width="14.46484375" customWidth="1" style="353" min="1023" max="1023"/>
    <col width="11" customWidth="1" style="353" min="1024" max="1024"/>
    <col width="19.46484375" customWidth="1" style="353" min="1025" max="1025"/>
    <col width="26.46484375" customWidth="1" style="353" min="1026" max="1026"/>
    <col width="19.46484375" customWidth="1" style="353" min="1027" max="1027"/>
    <col width="21.46484375" customWidth="1" style="353" min="1028" max="1029"/>
    <col width="20.46484375" customWidth="1" style="353" min="1030" max="1030"/>
    <col width="26.46484375" customWidth="1" style="353" min="1031" max="1032"/>
    <col width="16.46484375" customWidth="1" style="353" min="1033" max="1036"/>
    <col width="10" customWidth="1" style="353" min="1037" max="1276"/>
    <col width="21.46484375" customWidth="1" style="353" min="1277" max="1277"/>
    <col width="26.46484375" customWidth="1" style="353" min="1278" max="1278"/>
    <col width="14.46484375" customWidth="1" style="353" min="1279" max="1279"/>
    <col width="11" customWidth="1" style="353" min="1280" max="1280"/>
    <col width="19.46484375" customWidth="1" style="353" min="1281" max="1281"/>
    <col width="26.46484375" customWidth="1" style="353" min="1282" max="1282"/>
    <col width="19.46484375" customWidth="1" style="353" min="1283" max="1283"/>
    <col width="21.46484375" customWidth="1" style="353" min="1284" max="1285"/>
    <col width="20.46484375" customWidth="1" style="353" min="1286" max="1286"/>
    <col width="26.46484375" customWidth="1" style="353" min="1287" max="1288"/>
    <col width="16.46484375" customWidth="1" style="353" min="1289" max="1292"/>
    <col width="10" customWidth="1" style="353" min="1293" max="1532"/>
    <col width="21.46484375" customWidth="1" style="353" min="1533" max="1533"/>
    <col width="26.46484375" customWidth="1" style="353" min="1534" max="1534"/>
    <col width="14.46484375" customWidth="1" style="353" min="1535" max="1535"/>
    <col width="11" customWidth="1" style="353" min="1536" max="1536"/>
    <col width="19.46484375" customWidth="1" style="353" min="1537" max="1537"/>
    <col width="26.46484375" customWidth="1" style="353" min="1538" max="1538"/>
    <col width="19.46484375" customWidth="1" style="353" min="1539" max="1539"/>
    <col width="21.46484375" customWidth="1" style="353" min="1540" max="1541"/>
    <col width="20.46484375" customWidth="1" style="353" min="1542" max="1542"/>
    <col width="26.46484375" customWidth="1" style="353" min="1543" max="1544"/>
    <col width="16.46484375" customWidth="1" style="353" min="1545" max="1548"/>
    <col width="10" customWidth="1" style="353" min="1549" max="1788"/>
    <col width="21.46484375" customWidth="1" style="353" min="1789" max="1789"/>
    <col width="26.46484375" customWidth="1" style="353" min="1790" max="1790"/>
    <col width="14.46484375" customWidth="1" style="353" min="1791" max="1791"/>
    <col width="11" customWidth="1" style="353" min="1792" max="1792"/>
    <col width="19.46484375" customWidth="1" style="353" min="1793" max="1793"/>
    <col width="26.46484375" customWidth="1" style="353" min="1794" max="1794"/>
    <col width="19.46484375" customWidth="1" style="353" min="1795" max="1795"/>
    <col width="21.46484375" customWidth="1" style="353" min="1796" max="1797"/>
    <col width="20.46484375" customWidth="1" style="353" min="1798" max="1798"/>
    <col width="26.46484375" customWidth="1" style="353" min="1799" max="1800"/>
    <col width="16.46484375" customWidth="1" style="353" min="1801" max="1804"/>
    <col width="10" customWidth="1" style="353" min="1805" max="2044"/>
    <col width="21.46484375" customWidth="1" style="353" min="2045" max="2045"/>
    <col width="26.46484375" customWidth="1" style="353" min="2046" max="2046"/>
    <col width="14.46484375" customWidth="1" style="353" min="2047" max="2047"/>
    <col width="11" customWidth="1" style="353" min="2048" max="2048"/>
    <col width="19.46484375" customWidth="1" style="353" min="2049" max="2049"/>
    <col width="26.46484375" customWidth="1" style="353" min="2050" max="2050"/>
    <col width="19.46484375" customWidth="1" style="353" min="2051" max="2051"/>
    <col width="21.46484375" customWidth="1" style="353" min="2052" max="2053"/>
    <col width="20.46484375" customWidth="1" style="353" min="2054" max="2054"/>
    <col width="26.46484375" customWidth="1" style="353" min="2055" max="2056"/>
    <col width="16.46484375" customWidth="1" style="353" min="2057" max="2060"/>
    <col width="10" customWidth="1" style="353" min="2061" max="2300"/>
    <col width="21.46484375" customWidth="1" style="353" min="2301" max="2301"/>
    <col width="26.46484375" customWidth="1" style="353" min="2302" max="2302"/>
    <col width="14.46484375" customWidth="1" style="353" min="2303" max="2303"/>
    <col width="11" customWidth="1" style="353" min="2304" max="2304"/>
    <col width="19.46484375" customWidth="1" style="353" min="2305" max="2305"/>
    <col width="26.46484375" customWidth="1" style="353" min="2306" max="2306"/>
    <col width="19.46484375" customWidth="1" style="353" min="2307" max="2307"/>
    <col width="21.46484375" customWidth="1" style="353" min="2308" max="2309"/>
    <col width="20.46484375" customWidth="1" style="353" min="2310" max="2310"/>
    <col width="26.46484375" customWidth="1" style="353" min="2311" max="2312"/>
    <col width="16.46484375" customWidth="1" style="353" min="2313" max="2316"/>
    <col width="10" customWidth="1" style="353" min="2317" max="2556"/>
    <col width="21.46484375" customWidth="1" style="353" min="2557" max="2557"/>
    <col width="26.46484375" customWidth="1" style="353" min="2558" max="2558"/>
    <col width="14.46484375" customWidth="1" style="353" min="2559" max="2559"/>
    <col width="11" customWidth="1" style="353" min="2560" max="2560"/>
    <col width="19.46484375" customWidth="1" style="353" min="2561" max="2561"/>
    <col width="26.46484375" customWidth="1" style="353" min="2562" max="2562"/>
    <col width="19.46484375" customWidth="1" style="353" min="2563" max="2563"/>
    <col width="21.46484375" customWidth="1" style="353" min="2564" max="2565"/>
    <col width="20.46484375" customWidth="1" style="353" min="2566" max="2566"/>
    <col width="26.46484375" customWidth="1" style="353" min="2567" max="2568"/>
    <col width="16.46484375" customWidth="1" style="353" min="2569" max="2572"/>
    <col width="10" customWidth="1" style="353" min="2573" max="2812"/>
    <col width="21.46484375" customWidth="1" style="353" min="2813" max="2813"/>
    <col width="26.46484375" customWidth="1" style="353" min="2814" max="2814"/>
    <col width="14.46484375" customWidth="1" style="353" min="2815" max="2815"/>
    <col width="11" customWidth="1" style="353" min="2816" max="2816"/>
    <col width="19.46484375" customWidth="1" style="353" min="2817" max="2817"/>
    <col width="26.46484375" customWidth="1" style="353" min="2818" max="2818"/>
    <col width="19.46484375" customWidth="1" style="353" min="2819" max="2819"/>
    <col width="21.46484375" customWidth="1" style="353" min="2820" max="2821"/>
    <col width="20.46484375" customWidth="1" style="353" min="2822" max="2822"/>
    <col width="26.46484375" customWidth="1" style="353" min="2823" max="2824"/>
    <col width="16.46484375" customWidth="1" style="353" min="2825" max="2828"/>
    <col width="10" customWidth="1" style="353" min="2829" max="3068"/>
    <col width="21.46484375" customWidth="1" style="353" min="3069" max="3069"/>
    <col width="26.46484375" customWidth="1" style="353" min="3070" max="3070"/>
    <col width="14.46484375" customWidth="1" style="353" min="3071" max="3071"/>
    <col width="11" customWidth="1" style="353" min="3072" max="3072"/>
    <col width="19.46484375" customWidth="1" style="353" min="3073" max="3073"/>
    <col width="26.46484375" customWidth="1" style="353" min="3074" max="3074"/>
    <col width="19.46484375" customWidth="1" style="353" min="3075" max="3075"/>
    <col width="21.46484375" customWidth="1" style="353" min="3076" max="3077"/>
    <col width="20.46484375" customWidth="1" style="353" min="3078" max="3078"/>
    <col width="26.46484375" customWidth="1" style="353" min="3079" max="3080"/>
    <col width="16.46484375" customWidth="1" style="353" min="3081" max="3084"/>
    <col width="10" customWidth="1" style="353" min="3085" max="3324"/>
    <col width="21.46484375" customWidth="1" style="353" min="3325" max="3325"/>
    <col width="26.46484375" customWidth="1" style="353" min="3326" max="3326"/>
    <col width="14.46484375" customWidth="1" style="353" min="3327" max="3327"/>
    <col width="11" customWidth="1" style="353" min="3328" max="3328"/>
    <col width="19.46484375" customWidth="1" style="353" min="3329" max="3329"/>
    <col width="26.46484375" customWidth="1" style="353" min="3330" max="3330"/>
    <col width="19.46484375" customWidth="1" style="353" min="3331" max="3331"/>
    <col width="21.46484375" customWidth="1" style="353" min="3332" max="3333"/>
    <col width="20.46484375" customWidth="1" style="353" min="3334" max="3334"/>
    <col width="26.46484375" customWidth="1" style="353" min="3335" max="3336"/>
    <col width="16.46484375" customWidth="1" style="353" min="3337" max="3340"/>
    <col width="10" customWidth="1" style="353" min="3341" max="3580"/>
    <col width="21.46484375" customWidth="1" style="353" min="3581" max="3581"/>
    <col width="26.46484375" customWidth="1" style="353" min="3582" max="3582"/>
    <col width="14.46484375" customWidth="1" style="353" min="3583" max="3583"/>
    <col width="11" customWidth="1" style="353" min="3584" max="3584"/>
    <col width="19.46484375" customWidth="1" style="353" min="3585" max="3585"/>
    <col width="26.46484375" customWidth="1" style="353" min="3586" max="3586"/>
    <col width="19.46484375" customWidth="1" style="353" min="3587" max="3587"/>
    <col width="21.46484375" customWidth="1" style="353" min="3588" max="3589"/>
    <col width="20.46484375" customWidth="1" style="353" min="3590" max="3590"/>
    <col width="26.46484375" customWidth="1" style="353" min="3591" max="3592"/>
    <col width="16.46484375" customWidth="1" style="353" min="3593" max="3596"/>
    <col width="10" customWidth="1" style="353" min="3597" max="3836"/>
    <col width="21.46484375" customWidth="1" style="353" min="3837" max="3837"/>
    <col width="26.46484375" customWidth="1" style="353" min="3838" max="3838"/>
    <col width="14.46484375" customWidth="1" style="353" min="3839" max="3839"/>
    <col width="11" customWidth="1" style="353" min="3840" max="3840"/>
    <col width="19.46484375" customWidth="1" style="353" min="3841" max="3841"/>
    <col width="26.46484375" customWidth="1" style="353" min="3842" max="3842"/>
    <col width="19.46484375" customWidth="1" style="353" min="3843" max="3843"/>
    <col width="21.46484375" customWidth="1" style="353" min="3844" max="3845"/>
    <col width="20.46484375" customWidth="1" style="353" min="3846" max="3846"/>
    <col width="26.46484375" customWidth="1" style="353" min="3847" max="3848"/>
    <col width="16.46484375" customWidth="1" style="353" min="3849" max="3852"/>
    <col width="10" customWidth="1" style="353" min="3853" max="4092"/>
    <col width="21.46484375" customWidth="1" style="353" min="4093" max="4093"/>
    <col width="26.46484375" customWidth="1" style="353" min="4094" max="4094"/>
    <col width="14.46484375" customWidth="1" style="353" min="4095" max="4095"/>
    <col width="11" customWidth="1" style="353" min="4096" max="4096"/>
    <col width="19.46484375" customWidth="1" style="353" min="4097" max="4097"/>
    <col width="26.46484375" customWidth="1" style="353" min="4098" max="4098"/>
    <col width="19.46484375" customWidth="1" style="353" min="4099" max="4099"/>
    <col width="21.46484375" customWidth="1" style="353" min="4100" max="4101"/>
    <col width="20.46484375" customWidth="1" style="353" min="4102" max="4102"/>
    <col width="26.46484375" customWidth="1" style="353" min="4103" max="4104"/>
    <col width="16.46484375" customWidth="1" style="353" min="4105" max="4108"/>
    <col width="10" customWidth="1" style="353" min="4109" max="4348"/>
    <col width="21.46484375" customWidth="1" style="353" min="4349" max="4349"/>
    <col width="26.46484375" customWidth="1" style="353" min="4350" max="4350"/>
    <col width="14.46484375" customWidth="1" style="353" min="4351" max="4351"/>
    <col width="11" customWidth="1" style="353" min="4352" max="4352"/>
    <col width="19.46484375" customWidth="1" style="353" min="4353" max="4353"/>
    <col width="26.46484375" customWidth="1" style="353" min="4354" max="4354"/>
    <col width="19.46484375" customWidth="1" style="353" min="4355" max="4355"/>
    <col width="21.46484375" customWidth="1" style="353" min="4356" max="4357"/>
    <col width="20.46484375" customWidth="1" style="353" min="4358" max="4358"/>
    <col width="26.46484375" customWidth="1" style="353" min="4359" max="4360"/>
    <col width="16.46484375" customWidth="1" style="353" min="4361" max="4364"/>
    <col width="10" customWidth="1" style="353" min="4365" max="4604"/>
    <col width="21.46484375" customWidth="1" style="353" min="4605" max="4605"/>
    <col width="26.46484375" customWidth="1" style="353" min="4606" max="4606"/>
    <col width="14.46484375" customWidth="1" style="353" min="4607" max="4607"/>
    <col width="11" customWidth="1" style="353" min="4608" max="4608"/>
    <col width="19.46484375" customWidth="1" style="353" min="4609" max="4609"/>
    <col width="26.46484375" customWidth="1" style="353" min="4610" max="4610"/>
    <col width="19.46484375" customWidth="1" style="353" min="4611" max="4611"/>
    <col width="21.46484375" customWidth="1" style="353" min="4612" max="4613"/>
    <col width="20.46484375" customWidth="1" style="353" min="4614" max="4614"/>
    <col width="26.46484375" customWidth="1" style="353" min="4615" max="4616"/>
    <col width="16.46484375" customWidth="1" style="353" min="4617" max="4620"/>
    <col width="10" customWidth="1" style="353" min="4621" max="4860"/>
    <col width="21.46484375" customWidth="1" style="353" min="4861" max="4861"/>
    <col width="26.46484375" customWidth="1" style="353" min="4862" max="4862"/>
    <col width="14.46484375" customWidth="1" style="353" min="4863" max="4863"/>
    <col width="11" customWidth="1" style="353" min="4864" max="4864"/>
    <col width="19.46484375" customWidth="1" style="353" min="4865" max="4865"/>
    <col width="26.46484375" customWidth="1" style="353" min="4866" max="4866"/>
    <col width="19.46484375" customWidth="1" style="353" min="4867" max="4867"/>
    <col width="21.46484375" customWidth="1" style="353" min="4868" max="4869"/>
    <col width="20.46484375" customWidth="1" style="353" min="4870" max="4870"/>
    <col width="26.46484375" customWidth="1" style="353" min="4871" max="4872"/>
    <col width="16.46484375" customWidth="1" style="353" min="4873" max="4876"/>
    <col width="10" customWidth="1" style="353" min="4877" max="5116"/>
    <col width="21.46484375" customWidth="1" style="353" min="5117" max="5117"/>
    <col width="26.46484375" customWidth="1" style="353" min="5118" max="5118"/>
    <col width="14.46484375" customWidth="1" style="353" min="5119" max="5119"/>
    <col width="11" customWidth="1" style="353" min="5120" max="5120"/>
    <col width="19.46484375" customWidth="1" style="353" min="5121" max="5121"/>
    <col width="26.46484375" customWidth="1" style="353" min="5122" max="5122"/>
    <col width="19.46484375" customWidth="1" style="353" min="5123" max="5123"/>
    <col width="21.46484375" customWidth="1" style="353" min="5124" max="5125"/>
    <col width="20.46484375" customWidth="1" style="353" min="5126" max="5126"/>
    <col width="26.46484375" customWidth="1" style="353" min="5127" max="5128"/>
    <col width="16.46484375" customWidth="1" style="353" min="5129" max="5132"/>
    <col width="10" customWidth="1" style="353" min="5133" max="5372"/>
    <col width="21.46484375" customWidth="1" style="353" min="5373" max="5373"/>
    <col width="26.46484375" customWidth="1" style="353" min="5374" max="5374"/>
    <col width="14.46484375" customWidth="1" style="353" min="5375" max="5375"/>
    <col width="11" customWidth="1" style="353" min="5376" max="5376"/>
    <col width="19.46484375" customWidth="1" style="353" min="5377" max="5377"/>
    <col width="26.46484375" customWidth="1" style="353" min="5378" max="5378"/>
    <col width="19.46484375" customWidth="1" style="353" min="5379" max="5379"/>
    <col width="21.46484375" customWidth="1" style="353" min="5380" max="5381"/>
    <col width="20.46484375" customWidth="1" style="353" min="5382" max="5382"/>
    <col width="26.46484375" customWidth="1" style="353" min="5383" max="5384"/>
    <col width="16.46484375" customWidth="1" style="353" min="5385" max="5388"/>
    <col width="10" customWidth="1" style="353" min="5389" max="5628"/>
    <col width="21.46484375" customWidth="1" style="353" min="5629" max="5629"/>
    <col width="26.46484375" customWidth="1" style="353" min="5630" max="5630"/>
    <col width="14.46484375" customWidth="1" style="353" min="5631" max="5631"/>
    <col width="11" customWidth="1" style="353" min="5632" max="5632"/>
    <col width="19.46484375" customWidth="1" style="353" min="5633" max="5633"/>
    <col width="26.46484375" customWidth="1" style="353" min="5634" max="5634"/>
    <col width="19.46484375" customWidth="1" style="353" min="5635" max="5635"/>
    <col width="21.46484375" customWidth="1" style="353" min="5636" max="5637"/>
    <col width="20.46484375" customWidth="1" style="353" min="5638" max="5638"/>
    <col width="26.46484375" customWidth="1" style="353" min="5639" max="5640"/>
    <col width="16.46484375" customWidth="1" style="353" min="5641" max="5644"/>
    <col width="10" customWidth="1" style="353" min="5645" max="5884"/>
    <col width="21.46484375" customWidth="1" style="353" min="5885" max="5885"/>
    <col width="26.46484375" customWidth="1" style="353" min="5886" max="5886"/>
    <col width="14.46484375" customWidth="1" style="353" min="5887" max="5887"/>
    <col width="11" customWidth="1" style="353" min="5888" max="5888"/>
    <col width="19.46484375" customWidth="1" style="353" min="5889" max="5889"/>
    <col width="26.46484375" customWidth="1" style="353" min="5890" max="5890"/>
    <col width="19.46484375" customWidth="1" style="353" min="5891" max="5891"/>
    <col width="21.46484375" customWidth="1" style="353" min="5892" max="5893"/>
    <col width="20.46484375" customWidth="1" style="353" min="5894" max="5894"/>
    <col width="26.46484375" customWidth="1" style="353" min="5895" max="5896"/>
    <col width="16.46484375" customWidth="1" style="353" min="5897" max="5900"/>
    <col width="10" customWidth="1" style="353" min="5901" max="6140"/>
    <col width="21.46484375" customWidth="1" style="353" min="6141" max="6141"/>
    <col width="26.46484375" customWidth="1" style="353" min="6142" max="6142"/>
    <col width="14.46484375" customWidth="1" style="353" min="6143" max="6143"/>
    <col width="11" customWidth="1" style="353" min="6144" max="6144"/>
    <col width="19.46484375" customWidth="1" style="353" min="6145" max="6145"/>
    <col width="26.46484375" customWidth="1" style="353" min="6146" max="6146"/>
    <col width="19.46484375" customWidth="1" style="353" min="6147" max="6147"/>
    <col width="21.46484375" customWidth="1" style="353" min="6148" max="6149"/>
    <col width="20.46484375" customWidth="1" style="353" min="6150" max="6150"/>
    <col width="26.46484375" customWidth="1" style="353" min="6151" max="6152"/>
    <col width="16.46484375" customWidth="1" style="353" min="6153" max="6156"/>
    <col width="10" customWidth="1" style="353" min="6157" max="6396"/>
    <col width="21.46484375" customWidth="1" style="353" min="6397" max="6397"/>
    <col width="26.46484375" customWidth="1" style="353" min="6398" max="6398"/>
    <col width="14.46484375" customWidth="1" style="353" min="6399" max="6399"/>
    <col width="11" customWidth="1" style="353" min="6400" max="6400"/>
    <col width="19.46484375" customWidth="1" style="353" min="6401" max="6401"/>
    <col width="26.46484375" customWidth="1" style="353" min="6402" max="6402"/>
    <col width="19.46484375" customWidth="1" style="353" min="6403" max="6403"/>
    <col width="21.46484375" customWidth="1" style="353" min="6404" max="6405"/>
    <col width="20.46484375" customWidth="1" style="353" min="6406" max="6406"/>
    <col width="26.46484375" customWidth="1" style="353" min="6407" max="6408"/>
    <col width="16.46484375" customWidth="1" style="353" min="6409" max="6412"/>
    <col width="10" customWidth="1" style="353" min="6413" max="6652"/>
    <col width="21.46484375" customWidth="1" style="353" min="6653" max="6653"/>
    <col width="26.46484375" customWidth="1" style="353" min="6654" max="6654"/>
    <col width="14.46484375" customWidth="1" style="353" min="6655" max="6655"/>
    <col width="11" customWidth="1" style="353" min="6656" max="6656"/>
    <col width="19.46484375" customWidth="1" style="353" min="6657" max="6657"/>
    <col width="26.46484375" customWidth="1" style="353" min="6658" max="6658"/>
    <col width="19.46484375" customWidth="1" style="353" min="6659" max="6659"/>
    <col width="21.46484375" customWidth="1" style="353" min="6660" max="6661"/>
    <col width="20.46484375" customWidth="1" style="353" min="6662" max="6662"/>
    <col width="26.46484375" customWidth="1" style="353" min="6663" max="6664"/>
    <col width="16.46484375" customWidth="1" style="353" min="6665" max="6668"/>
    <col width="10" customWidth="1" style="353" min="6669" max="6908"/>
    <col width="21.46484375" customWidth="1" style="353" min="6909" max="6909"/>
    <col width="26.46484375" customWidth="1" style="353" min="6910" max="6910"/>
    <col width="14.46484375" customWidth="1" style="353" min="6911" max="6911"/>
    <col width="11" customWidth="1" style="353" min="6912" max="6912"/>
    <col width="19.46484375" customWidth="1" style="353" min="6913" max="6913"/>
    <col width="26.46484375" customWidth="1" style="353" min="6914" max="6914"/>
    <col width="19.46484375" customWidth="1" style="353" min="6915" max="6915"/>
    <col width="21.46484375" customWidth="1" style="353" min="6916" max="6917"/>
    <col width="20.46484375" customWidth="1" style="353" min="6918" max="6918"/>
    <col width="26.46484375" customWidth="1" style="353" min="6919" max="6920"/>
    <col width="16.46484375" customWidth="1" style="353" min="6921" max="6924"/>
    <col width="10" customWidth="1" style="353" min="6925" max="7164"/>
    <col width="21.46484375" customWidth="1" style="353" min="7165" max="7165"/>
    <col width="26.46484375" customWidth="1" style="353" min="7166" max="7166"/>
    <col width="14.46484375" customWidth="1" style="353" min="7167" max="7167"/>
    <col width="11" customWidth="1" style="353" min="7168" max="7168"/>
    <col width="19.46484375" customWidth="1" style="353" min="7169" max="7169"/>
    <col width="26.46484375" customWidth="1" style="353" min="7170" max="7170"/>
    <col width="19.46484375" customWidth="1" style="353" min="7171" max="7171"/>
    <col width="21.46484375" customWidth="1" style="353" min="7172" max="7173"/>
    <col width="20.46484375" customWidth="1" style="353" min="7174" max="7174"/>
    <col width="26.46484375" customWidth="1" style="353" min="7175" max="7176"/>
    <col width="16.46484375" customWidth="1" style="353" min="7177" max="7180"/>
    <col width="10" customWidth="1" style="353" min="7181" max="7420"/>
    <col width="21.46484375" customWidth="1" style="353" min="7421" max="7421"/>
    <col width="26.46484375" customWidth="1" style="353" min="7422" max="7422"/>
    <col width="14.46484375" customWidth="1" style="353" min="7423" max="7423"/>
    <col width="11" customWidth="1" style="353" min="7424" max="7424"/>
    <col width="19.46484375" customWidth="1" style="353" min="7425" max="7425"/>
    <col width="26.46484375" customWidth="1" style="353" min="7426" max="7426"/>
    <col width="19.46484375" customWidth="1" style="353" min="7427" max="7427"/>
    <col width="21.46484375" customWidth="1" style="353" min="7428" max="7429"/>
    <col width="20.46484375" customWidth="1" style="353" min="7430" max="7430"/>
    <col width="26.46484375" customWidth="1" style="353" min="7431" max="7432"/>
    <col width="16.46484375" customWidth="1" style="353" min="7433" max="7436"/>
    <col width="10" customWidth="1" style="353" min="7437" max="7676"/>
    <col width="21.46484375" customWidth="1" style="353" min="7677" max="7677"/>
    <col width="26.46484375" customWidth="1" style="353" min="7678" max="7678"/>
    <col width="14.46484375" customWidth="1" style="353" min="7679" max="7679"/>
    <col width="11" customWidth="1" style="353" min="7680" max="7680"/>
    <col width="19.46484375" customWidth="1" style="353" min="7681" max="7681"/>
    <col width="26.46484375" customWidth="1" style="353" min="7682" max="7682"/>
    <col width="19.46484375" customWidth="1" style="353" min="7683" max="7683"/>
    <col width="21.46484375" customWidth="1" style="353" min="7684" max="7685"/>
    <col width="20.46484375" customWidth="1" style="353" min="7686" max="7686"/>
    <col width="26.46484375" customWidth="1" style="353" min="7687" max="7688"/>
    <col width="16.46484375" customWidth="1" style="353" min="7689" max="7692"/>
    <col width="10" customWidth="1" style="353" min="7693" max="7932"/>
    <col width="21.46484375" customWidth="1" style="353" min="7933" max="7933"/>
    <col width="26.46484375" customWidth="1" style="353" min="7934" max="7934"/>
    <col width="14.46484375" customWidth="1" style="353" min="7935" max="7935"/>
    <col width="11" customWidth="1" style="353" min="7936" max="7936"/>
    <col width="19.46484375" customWidth="1" style="353" min="7937" max="7937"/>
    <col width="26.46484375" customWidth="1" style="353" min="7938" max="7938"/>
    <col width="19.46484375" customWidth="1" style="353" min="7939" max="7939"/>
    <col width="21.46484375" customWidth="1" style="353" min="7940" max="7941"/>
    <col width="20.46484375" customWidth="1" style="353" min="7942" max="7942"/>
    <col width="26.46484375" customWidth="1" style="353" min="7943" max="7944"/>
    <col width="16.46484375" customWidth="1" style="353" min="7945" max="7948"/>
    <col width="10" customWidth="1" style="353" min="7949" max="8188"/>
    <col width="21.46484375" customWidth="1" style="353" min="8189" max="8189"/>
    <col width="26.46484375" customWidth="1" style="353" min="8190" max="8190"/>
    <col width="14.46484375" customWidth="1" style="353" min="8191" max="8191"/>
    <col width="11" customWidth="1" style="353" min="8192" max="8192"/>
    <col width="19.46484375" customWidth="1" style="353" min="8193" max="8193"/>
    <col width="26.46484375" customWidth="1" style="353" min="8194" max="8194"/>
    <col width="19.46484375" customWidth="1" style="353" min="8195" max="8195"/>
    <col width="21.46484375" customWidth="1" style="353" min="8196" max="8197"/>
    <col width="20.46484375" customWidth="1" style="353" min="8198" max="8198"/>
    <col width="26.46484375" customWidth="1" style="353" min="8199" max="8200"/>
    <col width="16.46484375" customWidth="1" style="353" min="8201" max="8204"/>
    <col width="10" customWidth="1" style="353" min="8205" max="8444"/>
    <col width="21.46484375" customWidth="1" style="353" min="8445" max="8445"/>
    <col width="26.46484375" customWidth="1" style="353" min="8446" max="8446"/>
    <col width="14.46484375" customWidth="1" style="353" min="8447" max="8447"/>
    <col width="11" customWidth="1" style="353" min="8448" max="8448"/>
    <col width="19.46484375" customWidth="1" style="353" min="8449" max="8449"/>
    <col width="26.46484375" customWidth="1" style="353" min="8450" max="8450"/>
    <col width="19.46484375" customWidth="1" style="353" min="8451" max="8451"/>
    <col width="21.46484375" customWidth="1" style="353" min="8452" max="8453"/>
    <col width="20.46484375" customWidth="1" style="353" min="8454" max="8454"/>
    <col width="26.46484375" customWidth="1" style="353" min="8455" max="8456"/>
    <col width="16.46484375" customWidth="1" style="353" min="8457" max="8460"/>
    <col width="10" customWidth="1" style="353" min="8461" max="8700"/>
    <col width="21.46484375" customWidth="1" style="353" min="8701" max="8701"/>
    <col width="26.46484375" customWidth="1" style="353" min="8702" max="8702"/>
    <col width="14.46484375" customWidth="1" style="353" min="8703" max="8703"/>
    <col width="11" customWidth="1" style="353" min="8704" max="8704"/>
    <col width="19.46484375" customWidth="1" style="353" min="8705" max="8705"/>
    <col width="26.46484375" customWidth="1" style="353" min="8706" max="8706"/>
    <col width="19.46484375" customWidth="1" style="353" min="8707" max="8707"/>
    <col width="21.46484375" customWidth="1" style="353" min="8708" max="8709"/>
    <col width="20.46484375" customWidth="1" style="353" min="8710" max="8710"/>
    <col width="26.46484375" customWidth="1" style="353" min="8711" max="8712"/>
    <col width="16.46484375" customWidth="1" style="353" min="8713" max="8716"/>
    <col width="10" customWidth="1" style="353" min="8717" max="8956"/>
    <col width="21.46484375" customWidth="1" style="353" min="8957" max="8957"/>
    <col width="26.46484375" customWidth="1" style="353" min="8958" max="8958"/>
    <col width="14.46484375" customWidth="1" style="353" min="8959" max="8959"/>
    <col width="11" customWidth="1" style="353" min="8960" max="8960"/>
    <col width="19.46484375" customWidth="1" style="353" min="8961" max="8961"/>
    <col width="26.46484375" customWidth="1" style="353" min="8962" max="8962"/>
    <col width="19.46484375" customWidth="1" style="353" min="8963" max="8963"/>
    <col width="21.46484375" customWidth="1" style="353" min="8964" max="8965"/>
    <col width="20.46484375" customWidth="1" style="353" min="8966" max="8966"/>
    <col width="26.46484375" customWidth="1" style="353" min="8967" max="8968"/>
    <col width="16.46484375" customWidth="1" style="353" min="8969" max="8972"/>
    <col width="10" customWidth="1" style="353" min="8973" max="9212"/>
    <col width="21.46484375" customWidth="1" style="353" min="9213" max="9213"/>
    <col width="26.46484375" customWidth="1" style="353" min="9214" max="9214"/>
    <col width="14.46484375" customWidth="1" style="353" min="9215" max="9215"/>
    <col width="11" customWidth="1" style="353" min="9216" max="9216"/>
    <col width="19.46484375" customWidth="1" style="353" min="9217" max="9217"/>
    <col width="26.46484375" customWidth="1" style="353" min="9218" max="9218"/>
    <col width="19.46484375" customWidth="1" style="353" min="9219" max="9219"/>
    <col width="21.46484375" customWidth="1" style="353" min="9220" max="9221"/>
    <col width="20.46484375" customWidth="1" style="353" min="9222" max="9222"/>
    <col width="26.46484375" customWidth="1" style="353" min="9223" max="9224"/>
    <col width="16.46484375" customWidth="1" style="353" min="9225" max="9228"/>
    <col width="10" customWidth="1" style="353" min="9229" max="9468"/>
    <col width="21.46484375" customWidth="1" style="353" min="9469" max="9469"/>
    <col width="26.46484375" customWidth="1" style="353" min="9470" max="9470"/>
    <col width="14.46484375" customWidth="1" style="353" min="9471" max="9471"/>
    <col width="11" customWidth="1" style="353" min="9472" max="9472"/>
    <col width="19.46484375" customWidth="1" style="353" min="9473" max="9473"/>
    <col width="26.46484375" customWidth="1" style="353" min="9474" max="9474"/>
    <col width="19.46484375" customWidth="1" style="353" min="9475" max="9475"/>
    <col width="21.46484375" customWidth="1" style="353" min="9476" max="9477"/>
    <col width="20.46484375" customWidth="1" style="353" min="9478" max="9478"/>
    <col width="26.46484375" customWidth="1" style="353" min="9479" max="9480"/>
    <col width="16.46484375" customWidth="1" style="353" min="9481" max="9484"/>
    <col width="10" customWidth="1" style="353" min="9485" max="9724"/>
    <col width="21.46484375" customWidth="1" style="353" min="9725" max="9725"/>
    <col width="26.46484375" customWidth="1" style="353" min="9726" max="9726"/>
    <col width="14.46484375" customWidth="1" style="353" min="9727" max="9727"/>
    <col width="11" customWidth="1" style="353" min="9728" max="9728"/>
    <col width="19.46484375" customWidth="1" style="353" min="9729" max="9729"/>
    <col width="26.46484375" customWidth="1" style="353" min="9730" max="9730"/>
    <col width="19.46484375" customWidth="1" style="353" min="9731" max="9731"/>
    <col width="21.46484375" customWidth="1" style="353" min="9732" max="9733"/>
    <col width="20.46484375" customWidth="1" style="353" min="9734" max="9734"/>
    <col width="26.46484375" customWidth="1" style="353" min="9735" max="9736"/>
    <col width="16.46484375" customWidth="1" style="353" min="9737" max="9740"/>
    <col width="10" customWidth="1" style="353" min="9741" max="9980"/>
    <col width="21.46484375" customWidth="1" style="353" min="9981" max="9981"/>
    <col width="26.46484375" customWidth="1" style="353" min="9982" max="9982"/>
    <col width="14.46484375" customWidth="1" style="353" min="9983" max="9983"/>
    <col width="11" customWidth="1" style="353" min="9984" max="9984"/>
    <col width="19.46484375" customWidth="1" style="353" min="9985" max="9985"/>
    <col width="26.46484375" customWidth="1" style="353" min="9986" max="9986"/>
    <col width="19.46484375" customWidth="1" style="353" min="9987" max="9987"/>
    <col width="21.46484375" customWidth="1" style="353" min="9988" max="9989"/>
    <col width="20.46484375" customWidth="1" style="353" min="9990" max="9990"/>
    <col width="26.46484375" customWidth="1" style="353" min="9991" max="9992"/>
    <col width="16.46484375" customWidth="1" style="353" min="9993" max="9996"/>
    <col width="10" customWidth="1" style="353" min="9997" max="10236"/>
    <col width="21.46484375" customWidth="1" style="353" min="10237" max="10237"/>
    <col width="26.46484375" customWidth="1" style="353" min="10238" max="10238"/>
    <col width="14.46484375" customWidth="1" style="353" min="10239" max="10239"/>
    <col width="11" customWidth="1" style="353" min="10240" max="10240"/>
    <col width="19.46484375" customWidth="1" style="353" min="10241" max="10241"/>
    <col width="26.46484375" customWidth="1" style="353" min="10242" max="10242"/>
    <col width="19.46484375" customWidth="1" style="353" min="10243" max="10243"/>
    <col width="21.46484375" customWidth="1" style="353" min="10244" max="10245"/>
    <col width="20.46484375" customWidth="1" style="353" min="10246" max="10246"/>
    <col width="26.46484375" customWidth="1" style="353" min="10247" max="10248"/>
    <col width="16.46484375" customWidth="1" style="353" min="10249" max="10252"/>
    <col width="10" customWidth="1" style="353" min="10253" max="10492"/>
    <col width="21.46484375" customWidth="1" style="353" min="10493" max="10493"/>
    <col width="26.46484375" customWidth="1" style="353" min="10494" max="10494"/>
    <col width="14.46484375" customWidth="1" style="353" min="10495" max="10495"/>
    <col width="11" customWidth="1" style="353" min="10496" max="10496"/>
    <col width="19.46484375" customWidth="1" style="353" min="10497" max="10497"/>
    <col width="26.46484375" customWidth="1" style="353" min="10498" max="10498"/>
    <col width="19.46484375" customWidth="1" style="353" min="10499" max="10499"/>
    <col width="21.46484375" customWidth="1" style="353" min="10500" max="10501"/>
    <col width="20.46484375" customWidth="1" style="353" min="10502" max="10502"/>
    <col width="26.46484375" customWidth="1" style="353" min="10503" max="10504"/>
    <col width="16.46484375" customWidth="1" style="353" min="10505" max="10508"/>
    <col width="10" customWidth="1" style="353" min="10509" max="10748"/>
    <col width="21.46484375" customWidth="1" style="353" min="10749" max="10749"/>
    <col width="26.46484375" customWidth="1" style="353" min="10750" max="10750"/>
    <col width="14.46484375" customWidth="1" style="353" min="10751" max="10751"/>
    <col width="11" customWidth="1" style="353" min="10752" max="10752"/>
    <col width="19.46484375" customWidth="1" style="353" min="10753" max="10753"/>
    <col width="26.46484375" customWidth="1" style="353" min="10754" max="10754"/>
    <col width="19.46484375" customWidth="1" style="353" min="10755" max="10755"/>
    <col width="21.46484375" customWidth="1" style="353" min="10756" max="10757"/>
    <col width="20.46484375" customWidth="1" style="353" min="10758" max="10758"/>
    <col width="26.46484375" customWidth="1" style="353" min="10759" max="10760"/>
    <col width="16.46484375" customWidth="1" style="353" min="10761" max="10764"/>
    <col width="10" customWidth="1" style="353" min="10765" max="11004"/>
    <col width="21.46484375" customWidth="1" style="353" min="11005" max="11005"/>
    <col width="26.46484375" customWidth="1" style="353" min="11006" max="11006"/>
    <col width="14.46484375" customWidth="1" style="353" min="11007" max="11007"/>
    <col width="11" customWidth="1" style="353" min="11008" max="11008"/>
    <col width="19.46484375" customWidth="1" style="353" min="11009" max="11009"/>
    <col width="26.46484375" customWidth="1" style="353" min="11010" max="11010"/>
    <col width="19.46484375" customWidth="1" style="353" min="11011" max="11011"/>
    <col width="21.46484375" customWidth="1" style="353" min="11012" max="11013"/>
    <col width="20.46484375" customWidth="1" style="353" min="11014" max="11014"/>
    <col width="26.46484375" customWidth="1" style="353" min="11015" max="11016"/>
    <col width="16.46484375" customWidth="1" style="353" min="11017" max="11020"/>
    <col width="10" customWidth="1" style="353" min="11021" max="11260"/>
    <col width="21.46484375" customWidth="1" style="353" min="11261" max="11261"/>
    <col width="26.46484375" customWidth="1" style="353" min="11262" max="11262"/>
    <col width="14.46484375" customWidth="1" style="353" min="11263" max="11263"/>
    <col width="11" customWidth="1" style="353" min="11264" max="11264"/>
    <col width="19.46484375" customWidth="1" style="353" min="11265" max="11265"/>
    <col width="26.46484375" customWidth="1" style="353" min="11266" max="11266"/>
    <col width="19.46484375" customWidth="1" style="353" min="11267" max="11267"/>
    <col width="21.46484375" customWidth="1" style="353" min="11268" max="11269"/>
    <col width="20.46484375" customWidth="1" style="353" min="11270" max="11270"/>
    <col width="26.46484375" customWidth="1" style="353" min="11271" max="11272"/>
    <col width="16.46484375" customWidth="1" style="353" min="11273" max="11276"/>
    <col width="10" customWidth="1" style="353" min="11277" max="11516"/>
    <col width="21.46484375" customWidth="1" style="353" min="11517" max="11517"/>
    <col width="26.46484375" customWidth="1" style="353" min="11518" max="11518"/>
    <col width="14.46484375" customWidth="1" style="353" min="11519" max="11519"/>
    <col width="11" customWidth="1" style="353" min="11520" max="11520"/>
    <col width="19.46484375" customWidth="1" style="353" min="11521" max="11521"/>
    <col width="26.46484375" customWidth="1" style="353" min="11522" max="11522"/>
    <col width="19.46484375" customWidth="1" style="353" min="11523" max="11523"/>
    <col width="21.46484375" customWidth="1" style="353" min="11524" max="11525"/>
    <col width="20.46484375" customWidth="1" style="353" min="11526" max="11526"/>
    <col width="26.46484375" customWidth="1" style="353" min="11527" max="11528"/>
    <col width="16.46484375" customWidth="1" style="353" min="11529" max="11532"/>
    <col width="10" customWidth="1" style="353" min="11533" max="11772"/>
    <col width="21.46484375" customWidth="1" style="353" min="11773" max="11773"/>
    <col width="26.46484375" customWidth="1" style="353" min="11774" max="11774"/>
    <col width="14.46484375" customWidth="1" style="353" min="11775" max="11775"/>
    <col width="11" customWidth="1" style="353" min="11776" max="11776"/>
    <col width="19.46484375" customWidth="1" style="353" min="11777" max="11777"/>
    <col width="26.46484375" customWidth="1" style="353" min="11778" max="11778"/>
    <col width="19.46484375" customWidth="1" style="353" min="11779" max="11779"/>
    <col width="21.46484375" customWidth="1" style="353" min="11780" max="11781"/>
    <col width="20.46484375" customWidth="1" style="353" min="11782" max="11782"/>
    <col width="26.46484375" customWidth="1" style="353" min="11783" max="11784"/>
    <col width="16.46484375" customWidth="1" style="353" min="11785" max="11788"/>
    <col width="10" customWidth="1" style="353" min="11789" max="12028"/>
    <col width="21.46484375" customWidth="1" style="353" min="12029" max="12029"/>
    <col width="26.46484375" customWidth="1" style="353" min="12030" max="12030"/>
    <col width="14.46484375" customWidth="1" style="353" min="12031" max="12031"/>
    <col width="11" customWidth="1" style="353" min="12032" max="12032"/>
    <col width="19.46484375" customWidth="1" style="353" min="12033" max="12033"/>
    <col width="26.46484375" customWidth="1" style="353" min="12034" max="12034"/>
    <col width="19.46484375" customWidth="1" style="353" min="12035" max="12035"/>
    <col width="21.46484375" customWidth="1" style="353" min="12036" max="12037"/>
    <col width="20.46484375" customWidth="1" style="353" min="12038" max="12038"/>
    <col width="26.46484375" customWidth="1" style="353" min="12039" max="12040"/>
    <col width="16.46484375" customWidth="1" style="353" min="12041" max="12044"/>
    <col width="10" customWidth="1" style="353" min="12045" max="12284"/>
    <col width="21.46484375" customWidth="1" style="353" min="12285" max="12285"/>
    <col width="26.46484375" customWidth="1" style="353" min="12286" max="12286"/>
    <col width="14.46484375" customWidth="1" style="353" min="12287" max="12287"/>
    <col width="11" customWidth="1" style="353" min="12288" max="12288"/>
    <col width="19.46484375" customWidth="1" style="353" min="12289" max="12289"/>
    <col width="26.46484375" customWidth="1" style="353" min="12290" max="12290"/>
    <col width="19.46484375" customWidth="1" style="353" min="12291" max="12291"/>
    <col width="21.46484375" customWidth="1" style="353" min="12292" max="12293"/>
    <col width="20.46484375" customWidth="1" style="353" min="12294" max="12294"/>
    <col width="26.46484375" customWidth="1" style="353" min="12295" max="12296"/>
    <col width="16.46484375" customWidth="1" style="353" min="12297" max="12300"/>
    <col width="10" customWidth="1" style="353" min="12301" max="12540"/>
    <col width="21.46484375" customWidth="1" style="353" min="12541" max="12541"/>
    <col width="26.46484375" customWidth="1" style="353" min="12542" max="12542"/>
    <col width="14.46484375" customWidth="1" style="353" min="12543" max="12543"/>
    <col width="11" customWidth="1" style="353" min="12544" max="12544"/>
    <col width="19.46484375" customWidth="1" style="353" min="12545" max="12545"/>
    <col width="26.46484375" customWidth="1" style="353" min="12546" max="12546"/>
    <col width="19.46484375" customWidth="1" style="353" min="12547" max="12547"/>
    <col width="21.46484375" customWidth="1" style="353" min="12548" max="12549"/>
    <col width="20.46484375" customWidth="1" style="353" min="12550" max="12550"/>
    <col width="26.46484375" customWidth="1" style="353" min="12551" max="12552"/>
    <col width="16.46484375" customWidth="1" style="353" min="12553" max="12556"/>
    <col width="10" customWidth="1" style="353" min="12557" max="12796"/>
    <col width="21.46484375" customWidth="1" style="353" min="12797" max="12797"/>
    <col width="26.46484375" customWidth="1" style="353" min="12798" max="12798"/>
    <col width="14.46484375" customWidth="1" style="353" min="12799" max="12799"/>
    <col width="11" customWidth="1" style="353" min="12800" max="12800"/>
    <col width="19.46484375" customWidth="1" style="353" min="12801" max="12801"/>
    <col width="26.46484375" customWidth="1" style="353" min="12802" max="12802"/>
    <col width="19.46484375" customWidth="1" style="353" min="12803" max="12803"/>
    <col width="21.46484375" customWidth="1" style="353" min="12804" max="12805"/>
    <col width="20.46484375" customWidth="1" style="353" min="12806" max="12806"/>
    <col width="26.46484375" customWidth="1" style="353" min="12807" max="12808"/>
    <col width="16.46484375" customWidth="1" style="353" min="12809" max="12812"/>
    <col width="10" customWidth="1" style="353" min="12813" max="13052"/>
    <col width="21.46484375" customWidth="1" style="353" min="13053" max="13053"/>
    <col width="26.46484375" customWidth="1" style="353" min="13054" max="13054"/>
    <col width="14.46484375" customWidth="1" style="353" min="13055" max="13055"/>
    <col width="11" customWidth="1" style="353" min="13056" max="13056"/>
    <col width="19.46484375" customWidth="1" style="353" min="13057" max="13057"/>
    <col width="26.46484375" customWidth="1" style="353" min="13058" max="13058"/>
    <col width="19.46484375" customWidth="1" style="353" min="13059" max="13059"/>
    <col width="21.46484375" customWidth="1" style="353" min="13060" max="13061"/>
    <col width="20.46484375" customWidth="1" style="353" min="13062" max="13062"/>
    <col width="26.46484375" customWidth="1" style="353" min="13063" max="13064"/>
    <col width="16.46484375" customWidth="1" style="353" min="13065" max="13068"/>
    <col width="10" customWidth="1" style="353" min="13069" max="13308"/>
    <col width="21.46484375" customWidth="1" style="353" min="13309" max="13309"/>
    <col width="26.46484375" customWidth="1" style="353" min="13310" max="13310"/>
    <col width="14.46484375" customWidth="1" style="353" min="13311" max="13311"/>
    <col width="11" customWidth="1" style="353" min="13312" max="13312"/>
    <col width="19.46484375" customWidth="1" style="353" min="13313" max="13313"/>
    <col width="26.46484375" customWidth="1" style="353" min="13314" max="13314"/>
    <col width="19.46484375" customWidth="1" style="353" min="13315" max="13315"/>
    <col width="21.46484375" customWidth="1" style="353" min="13316" max="13317"/>
    <col width="20.46484375" customWidth="1" style="353" min="13318" max="13318"/>
    <col width="26.46484375" customWidth="1" style="353" min="13319" max="13320"/>
    <col width="16.46484375" customWidth="1" style="353" min="13321" max="13324"/>
    <col width="10" customWidth="1" style="353" min="13325" max="13564"/>
    <col width="21.46484375" customWidth="1" style="353" min="13565" max="13565"/>
    <col width="26.46484375" customWidth="1" style="353" min="13566" max="13566"/>
    <col width="14.46484375" customWidth="1" style="353" min="13567" max="13567"/>
    <col width="11" customWidth="1" style="353" min="13568" max="13568"/>
    <col width="19.46484375" customWidth="1" style="353" min="13569" max="13569"/>
    <col width="26.46484375" customWidth="1" style="353" min="13570" max="13570"/>
    <col width="19.46484375" customWidth="1" style="353" min="13571" max="13571"/>
    <col width="21.46484375" customWidth="1" style="353" min="13572" max="13573"/>
    <col width="20.46484375" customWidth="1" style="353" min="13574" max="13574"/>
    <col width="26.46484375" customWidth="1" style="353" min="13575" max="13576"/>
    <col width="16.46484375" customWidth="1" style="353" min="13577" max="13580"/>
    <col width="10" customWidth="1" style="353" min="13581" max="13820"/>
    <col width="21.46484375" customWidth="1" style="353" min="13821" max="13821"/>
    <col width="26.46484375" customWidth="1" style="353" min="13822" max="13822"/>
    <col width="14.46484375" customWidth="1" style="353" min="13823" max="13823"/>
    <col width="11" customWidth="1" style="353" min="13824" max="13824"/>
    <col width="19.46484375" customWidth="1" style="353" min="13825" max="13825"/>
    <col width="26.46484375" customWidth="1" style="353" min="13826" max="13826"/>
    <col width="19.46484375" customWidth="1" style="353" min="13827" max="13827"/>
    <col width="21.46484375" customWidth="1" style="353" min="13828" max="13829"/>
    <col width="20.46484375" customWidth="1" style="353" min="13830" max="13830"/>
    <col width="26.46484375" customWidth="1" style="353" min="13831" max="13832"/>
    <col width="16.46484375" customWidth="1" style="353" min="13833" max="13836"/>
    <col width="10" customWidth="1" style="353" min="13837" max="14076"/>
    <col width="21.46484375" customWidth="1" style="353" min="14077" max="14077"/>
    <col width="26.46484375" customWidth="1" style="353" min="14078" max="14078"/>
    <col width="14.46484375" customWidth="1" style="353" min="14079" max="14079"/>
    <col width="11" customWidth="1" style="353" min="14080" max="14080"/>
    <col width="19.46484375" customWidth="1" style="353" min="14081" max="14081"/>
    <col width="26.46484375" customWidth="1" style="353" min="14082" max="14082"/>
    <col width="19.46484375" customWidth="1" style="353" min="14083" max="14083"/>
    <col width="21.46484375" customWidth="1" style="353" min="14084" max="14085"/>
    <col width="20.46484375" customWidth="1" style="353" min="14086" max="14086"/>
    <col width="26.46484375" customWidth="1" style="353" min="14087" max="14088"/>
    <col width="16.46484375" customWidth="1" style="353" min="14089" max="14092"/>
    <col width="10" customWidth="1" style="353" min="14093" max="14332"/>
    <col width="21.46484375" customWidth="1" style="353" min="14333" max="14333"/>
    <col width="26.46484375" customWidth="1" style="353" min="14334" max="14334"/>
    <col width="14.46484375" customWidth="1" style="353" min="14335" max="14335"/>
    <col width="11" customWidth="1" style="353" min="14336" max="14336"/>
    <col width="19.46484375" customWidth="1" style="353" min="14337" max="14337"/>
    <col width="26.46484375" customWidth="1" style="353" min="14338" max="14338"/>
    <col width="19.46484375" customWidth="1" style="353" min="14339" max="14339"/>
    <col width="21.46484375" customWidth="1" style="353" min="14340" max="14341"/>
    <col width="20.46484375" customWidth="1" style="353" min="14342" max="14342"/>
    <col width="26.46484375" customWidth="1" style="353" min="14343" max="14344"/>
    <col width="16.46484375" customWidth="1" style="353" min="14345" max="14348"/>
    <col width="10" customWidth="1" style="353" min="14349" max="14588"/>
    <col width="21.46484375" customWidth="1" style="353" min="14589" max="14589"/>
    <col width="26.46484375" customWidth="1" style="353" min="14590" max="14590"/>
    <col width="14.46484375" customWidth="1" style="353" min="14591" max="14591"/>
    <col width="11" customWidth="1" style="353" min="14592" max="14592"/>
    <col width="19.46484375" customWidth="1" style="353" min="14593" max="14593"/>
    <col width="26.46484375" customWidth="1" style="353" min="14594" max="14594"/>
    <col width="19.46484375" customWidth="1" style="353" min="14595" max="14595"/>
    <col width="21.46484375" customWidth="1" style="353" min="14596" max="14597"/>
    <col width="20.46484375" customWidth="1" style="353" min="14598" max="14598"/>
    <col width="26.46484375" customWidth="1" style="353" min="14599" max="14600"/>
    <col width="16.46484375" customWidth="1" style="353" min="14601" max="14604"/>
    <col width="10" customWidth="1" style="353" min="14605" max="14844"/>
    <col width="21.46484375" customWidth="1" style="353" min="14845" max="14845"/>
    <col width="26.46484375" customWidth="1" style="353" min="14846" max="14846"/>
    <col width="14.46484375" customWidth="1" style="353" min="14847" max="14847"/>
    <col width="11" customWidth="1" style="353" min="14848" max="14848"/>
    <col width="19.46484375" customWidth="1" style="353" min="14849" max="14849"/>
    <col width="26.46484375" customWidth="1" style="353" min="14850" max="14850"/>
    <col width="19.46484375" customWidth="1" style="353" min="14851" max="14851"/>
    <col width="21.46484375" customWidth="1" style="353" min="14852" max="14853"/>
    <col width="20.46484375" customWidth="1" style="353" min="14854" max="14854"/>
    <col width="26.46484375" customWidth="1" style="353" min="14855" max="14856"/>
    <col width="16.46484375" customWidth="1" style="353" min="14857" max="14860"/>
    <col width="10" customWidth="1" style="353" min="14861" max="15100"/>
    <col width="21.46484375" customWidth="1" style="353" min="15101" max="15101"/>
    <col width="26.46484375" customWidth="1" style="353" min="15102" max="15102"/>
    <col width="14.46484375" customWidth="1" style="353" min="15103" max="15103"/>
    <col width="11" customWidth="1" style="353" min="15104" max="15104"/>
    <col width="19.46484375" customWidth="1" style="353" min="15105" max="15105"/>
    <col width="26.46484375" customWidth="1" style="353" min="15106" max="15106"/>
    <col width="19.46484375" customWidth="1" style="353" min="15107" max="15107"/>
    <col width="21.46484375" customWidth="1" style="353" min="15108" max="15109"/>
    <col width="20.46484375" customWidth="1" style="353" min="15110" max="15110"/>
    <col width="26.46484375" customWidth="1" style="353" min="15111" max="15112"/>
    <col width="16.46484375" customWidth="1" style="353" min="15113" max="15116"/>
    <col width="10" customWidth="1" style="353" min="15117" max="15356"/>
    <col width="21.46484375" customWidth="1" style="353" min="15357" max="15357"/>
    <col width="26.46484375" customWidth="1" style="353" min="15358" max="15358"/>
    <col width="14.46484375" customWidth="1" style="353" min="15359" max="15359"/>
    <col width="11" customWidth="1" style="353" min="15360" max="15360"/>
    <col width="19.46484375" customWidth="1" style="353" min="15361" max="15361"/>
    <col width="26.46484375" customWidth="1" style="353" min="15362" max="15362"/>
    <col width="19.46484375" customWidth="1" style="353" min="15363" max="15363"/>
    <col width="21.46484375" customWidth="1" style="353" min="15364" max="15365"/>
    <col width="20.46484375" customWidth="1" style="353" min="15366" max="15366"/>
    <col width="26.46484375" customWidth="1" style="353" min="15367" max="15368"/>
    <col width="16.46484375" customWidth="1" style="353" min="15369" max="15372"/>
    <col width="10" customWidth="1" style="353" min="15373" max="15612"/>
    <col width="21.46484375" customWidth="1" style="353" min="15613" max="15613"/>
    <col width="26.46484375" customWidth="1" style="353" min="15614" max="15614"/>
    <col width="14.46484375" customWidth="1" style="353" min="15615" max="15615"/>
    <col width="11" customWidth="1" style="353" min="15616" max="15616"/>
    <col width="19.46484375" customWidth="1" style="353" min="15617" max="15617"/>
    <col width="26.46484375" customWidth="1" style="353" min="15618" max="15618"/>
    <col width="19.46484375" customWidth="1" style="353" min="15619" max="15619"/>
    <col width="21.46484375" customWidth="1" style="353" min="15620" max="15621"/>
    <col width="20.46484375" customWidth="1" style="353" min="15622" max="15622"/>
    <col width="26.46484375" customWidth="1" style="353" min="15623" max="15624"/>
    <col width="16.46484375" customWidth="1" style="353" min="15625" max="15628"/>
    <col width="10" customWidth="1" style="353" min="15629" max="15868"/>
    <col width="21.46484375" customWidth="1" style="353" min="15869" max="15869"/>
    <col width="26.46484375" customWidth="1" style="353" min="15870" max="15870"/>
    <col width="14.46484375" customWidth="1" style="353" min="15871" max="15871"/>
    <col width="11" customWidth="1" style="353" min="15872" max="15872"/>
    <col width="19.46484375" customWidth="1" style="353" min="15873" max="15873"/>
    <col width="26.46484375" customWidth="1" style="353" min="15874" max="15874"/>
    <col width="19.46484375" customWidth="1" style="353" min="15875" max="15875"/>
    <col width="21.46484375" customWidth="1" style="353" min="15876" max="15877"/>
    <col width="20.46484375" customWidth="1" style="353" min="15878" max="15878"/>
    <col width="26.46484375" customWidth="1" style="353" min="15879" max="15880"/>
    <col width="16.46484375" customWidth="1" style="353" min="15881" max="15884"/>
    <col width="10" customWidth="1" style="353" min="15885" max="16124"/>
    <col width="21.46484375" customWidth="1" style="353" min="16125" max="16125"/>
    <col width="26.46484375" customWidth="1" style="353" min="16126" max="16126"/>
    <col width="14.46484375" customWidth="1" style="353" min="16127" max="16127"/>
    <col width="11" customWidth="1" style="353" min="16128" max="16128"/>
    <col width="19.46484375" customWidth="1" style="353" min="16129" max="16129"/>
    <col width="26.46484375" customWidth="1" style="353" min="16130" max="16130"/>
    <col width="19.46484375" customWidth="1" style="353" min="16131" max="16131"/>
    <col width="21.46484375" customWidth="1" style="353" min="16132" max="16133"/>
    <col width="20.46484375" customWidth="1" style="353" min="16134" max="16134"/>
    <col width="26.46484375" customWidth="1" style="353" min="16135" max="16136"/>
    <col width="16.46484375" customWidth="1" style="353" min="16137" max="16140"/>
    <col width="10" customWidth="1" style="353" min="16141" max="16384"/>
  </cols>
  <sheetData>
    <row r="1" ht="4.35" customHeight="1" s="2885">
      <c r="B1" s="44" t="n"/>
      <c r="C1" s="315" t="n"/>
      <c r="D1" s="45" t="n"/>
      <c r="E1" s="45" t="n"/>
      <c r="F1" s="45" t="n"/>
      <c r="G1" s="45" t="n"/>
      <c r="H1" s="45" t="n"/>
      <c r="I1" s="45" t="n"/>
      <c r="J1" s="45" t="n"/>
      <c r="K1" s="45" t="n"/>
      <c r="L1" s="45" t="n"/>
      <c r="M1" s="45" t="n"/>
      <c r="N1" s="45" t="n"/>
      <c r="O1" s="45" t="n"/>
      <c r="P1" s="45" t="n"/>
      <c r="Q1" s="44" t="n"/>
      <c r="R1" s="44" t="n"/>
      <c r="S1" s="45" t="n"/>
      <c r="T1" s="45" t="n"/>
    </row>
    <row r="2" ht="4.35" customHeight="1" s="2885" thickBot="1">
      <c r="B2" s="44" t="n"/>
      <c r="C2" s="315" t="n"/>
      <c r="D2" s="45" t="n"/>
      <c r="E2" s="45" t="n"/>
      <c r="F2" s="45" t="n"/>
      <c r="G2" s="45" t="n"/>
      <c r="H2" s="45" t="n"/>
      <c r="I2" s="45" t="n"/>
      <c r="J2" s="45" t="n"/>
      <c r="K2" s="45" t="n"/>
      <c r="L2" s="45" t="n"/>
      <c r="M2" s="45" t="n"/>
      <c r="N2" s="45" t="n"/>
      <c r="O2" s="45" t="n"/>
      <c r="P2" s="45" t="n"/>
      <c r="Q2" s="44" t="n"/>
      <c r="R2" s="44" t="n"/>
      <c r="S2" s="45" t="n"/>
      <c r="T2" s="45" t="n"/>
    </row>
    <row r="3" ht="25.35" customHeight="1" s="2885" thickBot="1">
      <c r="B3" s="44" t="n"/>
      <c r="C3" s="316" t="inlineStr">
        <is>
          <t>Property Tax Information</t>
        </is>
      </c>
      <c r="D3" s="317" t="n"/>
      <c r="E3" s="318" t="n"/>
      <c r="F3" s="318" t="n"/>
      <c r="G3" s="318" t="n"/>
      <c r="H3" s="318" t="n"/>
      <c r="I3" s="318" t="n"/>
      <c r="J3" s="318" t="n"/>
      <c r="K3" s="318" t="n"/>
      <c r="L3" s="318" t="n"/>
      <c r="M3" s="318" t="n"/>
      <c r="N3" s="318" t="n"/>
      <c r="O3" s="318" t="n"/>
      <c r="P3" s="318" t="n"/>
      <c r="Q3" s="44" t="n"/>
      <c r="R3" s="44" t="n"/>
      <c r="S3" s="319" t="inlineStr">
        <is>
          <t>Year Available</t>
        </is>
      </c>
      <c r="T3" s="320" t="n">
        <v>2022</v>
      </c>
    </row>
    <row r="4" ht="25.35" customHeight="1" s="2885" thickTop="1">
      <c r="B4" s="44" t="n"/>
      <c r="C4" s="315" t="n"/>
      <c r="D4" s="45" t="n"/>
      <c r="E4" s="45" t="n"/>
      <c r="F4" s="45" t="n"/>
      <c r="G4" s="45" t="n"/>
      <c r="H4" s="45" t="n"/>
      <c r="I4" s="45" t="n"/>
      <c r="J4" s="45" t="n"/>
      <c r="K4" s="45" t="n"/>
      <c r="L4" s="45" t="n"/>
      <c r="M4" s="45" t="n"/>
      <c r="N4" s="45" t="n"/>
      <c r="O4" s="45" t="n"/>
      <c r="P4" s="45" t="n"/>
      <c r="Q4" s="44" t="n"/>
      <c r="R4" s="44" t="n"/>
      <c r="S4" s="44" t="n"/>
      <c r="T4" s="44" t="n"/>
    </row>
    <row r="5" ht="19.35" customHeight="1" s="2885">
      <c r="B5" s="44" t="n"/>
      <c r="C5" s="2786">
        <f>$T$3&amp;" Tax Parcel Information"</f>
        <v/>
      </c>
      <c r="D5" s="2787" t="n"/>
      <c r="E5" s="2787" t="n"/>
      <c r="F5" s="2787" t="n"/>
      <c r="G5" s="2787" t="n"/>
      <c r="H5" s="2787" t="n"/>
      <c r="I5" s="2787" t="n"/>
      <c r="J5" s="2787" t="n"/>
      <c r="K5" s="2787" t="n"/>
      <c r="L5" s="2787" t="n"/>
      <c r="M5" s="2787" t="n"/>
      <c r="N5" s="2787" t="n"/>
      <c r="O5" s="2787" t="n"/>
      <c r="P5" s="2787" t="n"/>
      <c r="Q5" s="44" t="n"/>
      <c r="R5" s="44" t="n"/>
      <c r="S5" s="44" t="n"/>
      <c r="T5" s="44" t="n"/>
    </row>
    <row r="6" ht="10.35" customHeight="1" s="2885">
      <c r="B6" s="354" t="n"/>
      <c r="C6" s="315" t="n"/>
      <c r="D6" s="45" t="n"/>
      <c r="E6" s="45" t="n"/>
      <c r="F6" s="45" t="n"/>
      <c r="G6" s="45" t="n"/>
      <c r="H6" s="45" t="n"/>
      <c r="I6" s="45" t="n"/>
      <c r="J6" s="45" t="n"/>
      <c r="K6" s="45" t="n"/>
      <c r="L6" s="45" t="n"/>
      <c r="M6" s="45" t="n"/>
      <c r="N6" s="45" t="n"/>
      <c r="O6" s="45" t="n"/>
      <c r="P6" s="45" t="n"/>
      <c r="Q6" s="354" t="n"/>
      <c r="R6" s="44" t="n"/>
      <c r="S6" s="45" t="n"/>
      <c r="T6" s="44" t="n"/>
    </row>
    <row r="7" ht="25.35" customHeight="1" s="2885">
      <c r="B7" s="355" t="n"/>
      <c r="C7" s="321" t="n"/>
      <c r="D7" s="322" t="inlineStr">
        <is>
          <t>Street Address</t>
        </is>
      </c>
      <c r="E7" s="322" t="inlineStr">
        <is>
          <t>Owner</t>
        </is>
      </c>
      <c r="F7" s="322" t="inlineStr">
        <is>
          <t>City</t>
        </is>
      </c>
      <c r="G7" s="322" t="inlineStr">
        <is>
          <t>Parcel ID</t>
        </is>
      </c>
      <c r="H7" s="323" t="inlineStr">
        <is>
          <t>Units</t>
        </is>
      </c>
      <c r="I7" s="323" t="inlineStr">
        <is>
          <t>Site Size</t>
        </is>
      </c>
      <c r="J7" s="323" t="inlineStr">
        <is>
          <t>Year Built</t>
        </is>
      </c>
      <c r="K7" s="323" t="inlineStr">
        <is>
          <t>Improved Value</t>
        </is>
      </c>
      <c r="L7" s="323" t="inlineStr">
        <is>
          <t>Land Value</t>
        </is>
      </c>
      <c r="M7" s="323" t="inlineStr">
        <is>
          <t>Market Value</t>
        </is>
      </c>
      <c r="N7" s="323" t="inlineStr">
        <is>
          <t>Annual Tax*</t>
        </is>
      </c>
      <c r="O7" s="323" t="inlineStr">
        <is>
          <t>Eff. Tax Rate</t>
        </is>
      </c>
      <c r="P7" s="324" t="inlineStr">
        <is>
          <t>Link to Source Info</t>
        </is>
      </c>
      <c r="Q7" s="355" t="inlineStr">
        <is>
          <t>.</t>
        </is>
      </c>
      <c r="R7" s="356" t="n"/>
      <c r="S7" s="357" t="inlineStr">
        <is>
          <t>APN</t>
        </is>
      </c>
      <c r="T7" s="356" t="n"/>
    </row>
    <row r="8" ht="25.35" customHeight="1" s="2885">
      <c r="B8" s="358" t="n"/>
      <c r="C8" s="325" t="n"/>
      <c r="D8" s="326" t="inlineStr">
        <is>
          <t>2417 S Seneca St</t>
        </is>
      </c>
      <c r="E8" s="326" t="inlineStr">
        <is>
          <t>Westway Property LLC</t>
        </is>
      </c>
      <c r="F8" s="326" t="inlineStr">
        <is>
          <t>Wichita</t>
        </is>
      </c>
      <c r="G8" s="359" t="n">
        <v>30003449</v>
      </c>
      <c r="H8" s="360" t="inlineStr">
        <is>
          <t>n/a</t>
        </is>
      </c>
      <c r="I8" s="3570" t="n">
        <v>0.82</v>
      </c>
      <c r="J8" s="360" t="n">
        <v>1976</v>
      </c>
      <c r="K8" s="3571" t="n">
        <v>175170</v>
      </c>
      <c r="L8" s="3571" t="n">
        <v>214500</v>
      </c>
      <c r="M8" s="3572">
        <f>K8+L8</f>
        <v/>
      </c>
      <c r="N8" s="3572">
        <f>M8*O8</f>
        <v/>
      </c>
      <c r="O8" s="328">
        <f>$P$25</f>
        <v/>
      </c>
      <c r="P8" s="3573" t="inlineStr">
        <is>
          <t>https://ssc.sedgwickcounty.org/propertytax/realproperty.aspx?pin=30003449</t>
        </is>
      </c>
      <c r="Q8" s="358" t="inlineStr">
        <is>
          <t>.</t>
        </is>
      </c>
      <c r="R8" s="365" t="n"/>
      <c r="S8" s="366" t="inlineStr">
        <is>
          <t>213-06-0-11-01-007.00</t>
        </is>
      </c>
      <c r="T8" s="365" t="n"/>
    </row>
    <row r="9" ht="25.35" customHeight="1" s="2885">
      <c r="B9" s="358" t="n"/>
      <c r="C9" s="325" t="n"/>
      <c r="D9" s="326" t="inlineStr">
        <is>
          <t>1129 W Pawnee Ave</t>
        </is>
      </c>
      <c r="E9" s="326" t="inlineStr">
        <is>
          <t>Westway Property LLC</t>
        </is>
      </c>
      <c r="F9" s="326" t="inlineStr">
        <is>
          <t>Wichita</t>
        </is>
      </c>
      <c r="G9" s="359" t="n">
        <v>30003450</v>
      </c>
      <c r="H9" s="360" t="inlineStr">
        <is>
          <t>n/a</t>
        </is>
      </c>
      <c r="I9" s="3570" t="n">
        <v>0.5</v>
      </c>
      <c r="J9" s="360" t="n">
        <v>1974</v>
      </c>
      <c r="K9" s="3571" t="n">
        <v>116590</v>
      </c>
      <c r="L9" s="3571" t="n">
        <v>131100</v>
      </c>
      <c r="M9" s="3572">
        <f>K9+L9</f>
        <v/>
      </c>
      <c r="N9" s="3572">
        <f>M9*O9</f>
        <v/>
      </c>
      <c r="O9" s="328">
        <f>$P$25</f>
        <v/>
      </c>
      <c r="P9" s="3573" t="inlineStr">
        <is>
          <t>https://ssc.sedgwickcounty.org/propertytax/realproperty.aspx?pin=30003450</t>
        </is>
      </c>
      <c r="Q9" s="358" t="inlineStr">
        <is>
          <t>.</t>
        </is>
      </c>
      <c r="R9" s="365" t="n"/>
      <c r="S9" s="366" t="inlineStr">
        <is>
          <t>213-06-0-11-01-007.01</t>
        </is>
      </c>
      <c r="T9" s="365" t="n"/>
    </row>
    <row r="10" ht="25.35" customHeight="1" s="2885">
      <c r="B10" s="358" t="n"/>
      <c r="C10" s="325" t="n"/>
      <c r="D10" s="326" t="inlineStr">
        <is>
          <t>1215 W Pawnee Ave</t>
        </is>
      </c>
      <c r="E10" s="326" t="inlineStr">
        <is>
          <t>Westway Property LLC</t>
        </is>
      </c>
      <c r="F10" s="326" t="inlineStr">
        <is>
          <t>Wichita</t>
        </is>
      </c>
      <c r="G10" s="359" t="n">
        <v>30003452</v>
      </c>
      <c r="H10" s="360" t="inlineStr">
        <is>
          <t>n/a</t>
        </is>
      </c>
      <c r="I10" s="3570" t="n">
        <v>0.8100000000000001</v>
      </c>
      <c r="J10" s="360" t="n">
        <v>1975</v>
      </c>
      <c r="K10" s="3571" t="n">
        <v>64600</v>
      </c>
      <c r="L10" s="3571" t="n">
        <v>175500</v>
      </c>
      <c r="M10" s="3572">
        <f>K10+L10</f>
        <v/>
      </c>
      <c r="N10" s="3572">
        <f>M10*O10</f>
        <v/>
      </c>
      <c r="O10" s="328">
        <f>$P$25</f>
        <v/>
      </c>
      <c r="P10" s="3573" t="inlineStr">
        <is>
          <t>https://ssc.sedgwickcounty.org/propertytax/realproperty.aspx?pin=30003452</t>
        </is>
      </c>
      <c r="Q10" s="358" t="inlineStr">
        <is>
          <t>.</t>
        </is>
      </c>
      <c r="R10" s="365" t="n"/>
      <c r="S10" s="366" t="inlineStr">
        <is>
          <t>213-06-0-11-01-007.03</t>
        </is>
      </c>
      <c r="T10" s="365" t="n"/>
    </row>
    <row r="11" ht="25.35" customHeight="1" s="2885">
      <c r="B11" s="358" t="n"/>
      <c r="C11" s="325" t="n"/>
      <c r="D11" s="326" t="inlineStr">
        <is>
          <t>2445 S Seneca St</t>
        </is>
      </c>
      <c r="E11" s="326" t="inlineStr">
        <is>
          <t>Westway Property LLC</t>
        </is>
      </c>
      <c r="F11" s="326" t="inlineStr">
        <is>
          <t>Wichita</t>
        </is>
      </c>
      <c r="G11" s="359" t="n">
        <v>30003444</v>
      </c>
      <c r="H11" s="360" t="inlineStr">
        <is>
          <t>n/a</t>
        </is>
      </c>
      <c r="I11" s="3570" t="n">
        <v>6.88</v>
      </c>
      <c r="J11" s="360" t="n">
        <v>1960</v>
      </c>
      <c r="K11" s="3571" t="n">
        <v>335930</v>
      </c>
      <c r="L11" s="3571" t="n">
        <v>748800</v>
      </c>
      <c r="M11" s="3572">
        <f>K11+L11</f>
        <v/>
      </c>
      <c r="N11" s="3572">
        <f>M11*O11</f>
        <v/>
      </c>
      <c r="O11" s="328">
        <f>$P$25</f>
        <v/>
      </c>
      <c r="P11" s="3573" t="inlineStr">
        <is>
          <t>https://ssc.sedgwickcounty.org/propertytax/realproperty.aspx?pin=30003444</t>
        </is>
      </c>
      <c r="Q11" s="358" t="inlineStr">
        <is>
          <t>.</t>
        </is>
      </c>
      <c r="R11" s="365" t="n"/>
      <c r="S11" s="366" t="inlineStr">
        <is>
          <t>213-06-0-11-01-007.04</t>
        </is>
      </c>
      <c r="T11" s="365" t="n"/>
    </row>
    <row r="12" ht="25.35" customHeight="1" s="2885">
      <c r="B12" s="358" t="n"/>
      <c r="C12" s="325" t="n"/>
      <c r="D12" s="326" t="inlineStr">
        <is>
          <t>1415 W Pawnee Ave</t>
        </is>
      </c>
      <c r="E12" s="326" t="inlineStr">
        <is>
          <t>Westway Property LLC</t>
        </is>
      </c>
      <c r="F12" s="326" t="inlineStr">
        <is>
          <t>Wichita</t>
        </is>
      </c>
      <c r="G12" s="359" t="n">
        <v>30003453</v>
      </c>
      <c r="H12" s="360" t="inlineStr">
        <is>
          <t>n/a</t>
        </is>
      </c>
      <c r="I12" s="3570" t="n">
        <v>1.22</v>
      </c>
      <c r="J12" s="360" t="n">
        <v>1977</v>
      </c>
      <c r="K12" s="3571" t="n">
        <v>91800</v>
      </c>
      <c r="L12" s="3571" t="n">
        <v>159400</v>
      </c>
      <c r="M12" s="3572">
        <f>K12+L12</f>
        <v/>
      </c>
      <c r="N12" s="3572">
        <f>M12*O12</f>
        <v/>
      </c>
      <c r="O12" s="328">
        <f>$P$25</f>
        <v/>
      </c>
      <c r="P12" s="3573" t="inlineStr">
        <is>
          <t>https://ssc.sedgwickcounty.org/propertytax/realproperty.aspx?pin=30003453</t>
        </is>
      </c>
      <c r="Q12" s="358" t="inlineStr">
        <is>
          <t>.</t>
        </is>
      </c>
      <c r="R12" s="365" t="n"/>
      <c r="S12" s="366" t="inlineStr">
        <is>
          <t>213-06-0-11-01-007.05</t>
        </is>
      </c>
      <c r="T12" s="365" t="n"/>
    </row>
    <row r="13" ht="25.35" customHeight="1" s="2885">
      <c r="B13" s="358" t="n"/>
      <c r="C13" s="325" t="n"/>
      <c r="D13" s="326" t="inlineStr">
        <is>
          <t>2491 S Seneca St</t>
        </is>
      </c>
      <c r="E13" s="326" t="inlineStr">
        <is>
          <t>Westway Property LLC</t>
        </is>
      </c>
      <c r="F13" s="326" t="inlineStr">
        <is>
          <t>Wichita</t>
        </is>
      </c>
      <c r="G13" s="359" t="inlineStr">
        <is>
          <t>30003443*</t>
        </is>
      </c>
      <c r="H13" s="360" t="inlineStr">
        <is>
          <t>n/a</t>
        </is>
      </c>
      <c r="I13" s="3570" t="n">
        <v>11.3</v>
      </c>
      <c r="J13" s="360" t="n">
        <v>1960</v>
      </c>
      <c r="K13" s="3571" t="n">
        <v>659170</v>
      </c>
      <c r="L13" s="3571" t="n">
        <v>1230400</v>
      </c>
      <c r="M13" s="3572">
        <f>K13+L13</f>
        <v/>
      </c>
      <c r="N13" s="3572">
        <f>M13*O13</f>
        <v/>
      </c>
      <c r="O13" s="328">
        <f>$P$25</f>
        <v/>
      </c>
      <c r="P13" s="3573" t="inlineStr">
        <is>
          <t>https://ssc.sedgwickcounty.org/propertytax/realproperty.aspx?pin=30003443</t>
        </is>
      </c>
      <c r="Q13" s="358" t="inlineStr">
        <is>
          <t>.</t>
        </is>
      </c>
      <c r="R13" s="365" t="n"/>
      <c r="S13" s="366" t="inlineStr">
        <is>
          <t>213-06-0-11-01-007.06</t>
        </is>
      </c>
      <c r="T13" s="365" t="n"/>
    </row>
    <row r="14" ht="25.35" customHeight="1" s="2885">
      <c r="B14" s="358" t="n"/>
      <c r="C14" s="325" t="n"/>
      <c r="D14" s="326" t="inlineStr">
        <is>
          <t>2525 S Seneca St</t>
        </is>
      </c>
      <c r="E14" s="326" t="inlineStr">
        <is>
          <t>Westway Property LLC</t>
        </is>
      </c>
      <c r="F14" s="326" t="inlineStr">
        <is>
          <t>Wichita</t>
        </is>
      </c>
      <c r="G14" s="359" t="n">
        <v>30003445</v>
      </c>
      <c r="H14" s="360" t="inlineStr">
        <is>
          <t>n/a</t>
        </is>
      </c>
      <c r="I14" s="3570" t="n">
        <v>0.38</v>
      </c>
      <c r="J14" s="360" t="n">
        <v>2004</v>
      </c>
      <c r="K14" s="3571" t="n">
        <v>261650</v>
      </c>
      <c r="L14" s="3571" t="n">
        <v>91700</v>
      </c>
      <c r="M14" s="3572">
        <f>K14+L14</f>
        <v/>
      </c>
      <c r="N14" s="3572">
        <f>M14*O14</f>
        <v/>
      </c>
      <c r="O14" s="328">
        <f>$P$25</f>
        <v/>
      </c>
      <c r="P14" s="3573" t="inlineStr">
        <is>
          <t>https://ssc.sedgwickcounty.org/propertytax/realproperty.aspx?pin=30003445</t>
        </is>
      </c>
      <c r="Q14" s="358" t="inlineStr">
        <is>
          <t>.</t>
        </is>
      </c>
      <c r="R14" s="365" t="n"/>
      <c r="S14" s="366" t="inlineStr">
        <is>
          <t>213-06-0-11-01-007.07</t>
        </is>
      </c>
      <c r="T14" s="365" t="n"/>
    </row>
    <row r="15" ht="25.35" customHeight="1" s="2885">
      <c r="B15" s="358" t="n"/>
      <c r="C15" s="325" t="n"/>
      <c r="D15" s="326" t="inlineStr">
        <is>
          <t>2433 S Seneca St</t>
        </is>
      </c>
      <c r="E15" s="326" t="inlineStr">
        <is>
          <t>Westway Property LLC</t>
        </is>
      </c>
      <c r="F15" s="326" t="inlineStr">
        <is>
          <t>Wichita</t>
        </is>
      </c>
      <c r="G15" s="359" t="n">
        <v>30003447</v>
      </c>
      <c r="H15" s="360" t="inlineStr">
        <is>
          <t>n/a</t>
        </is>
      </c>
      <c r="I15" s="3570" t="n">
        <v>0.88</v>
      </c>
      <c r="J15" s="360" t="n">
        <v>1978</v>
      </c>
      <c r="K15" s="3571" t="n">
        <v>266640</v>
      </c>
      <c r="L15" s="3571" t="n">
        <v>229100</v>
      </c>
      <c r="M15" s="3572">
        <f>K15+L15</f>
        <v/>
      </c>
      <c r="N15" s="3572">
        <f>M15*O15</f>
        <v/>
      </c>
      <c r="O15" s="328">
        <f>$P$25</f>
        <v/>
      </c>
      <c r="P15" s="3573" t="inlineStr">
        <is>
          <t>https://ssc.sedgwickcounty.org/propertytax/realproperty.aspx?pin=30003447</t>
        </is>
      </c>
      <c r="Q15" s="358" t="inlineStr">
        <is>
          <t>.</t>
        </is>
      </c>
      <c r="R15" s="365" t="n"/>
      <c r="S15" s="366" t="inlineStr">
        <is>
          <t>213-06-0-11-01-007.09</t>
        </is>
      </c>
      <c r="T15" s="365" t="n"/>
    </row>
    <row r="16" ht="25.35" customHeight="1" s="2885">
      <c r="B16" s="358" t="n"/>
      <c r="C16" s="325" t="n"/>
      <c r="D16" s="326" t="inlineStr">
        <is>
          <t>2425 S Seneca St</t>
        </is>
      </c>
      <c r="E16" s="326" t="inlineStr">
        <is>
          <t>Westway Property LLC</t>
        </is>
      </c>
      <c r="F16" s="326" t="inlineStr">
        <is>
          <t>Wichita</t>
        </is>
      </c>
      <c r="G16" s="359" t="n">
        <v>30003448</v>
      </c>
      <c r="H16" s="360" t="inlineStr">
        <is>
          <t>n/a</t>
        </is>
      </c>
      <c r="I16" s="3570" t="n">
        <v>0.74</v>
      </c>
      <c r="J16" s="360" t="n">
        <v>1977</v>
      </c>
      <c r="K16" s="3571" t="n">
        <v>236260</v>
      </c>
      <c r="L16" s="3571" t="n">
        <v>192200</v>
      </c>
      <c r="M16" s="3572">
        <f>K16+L16</f>
        <v/>
      </c>
      <c r="N16" s="3572">
        <f>M16*O16</f>
        <v/>
      </c>
      <c r="O16" s="328">
        <f>$P$25</f>
        <v/>
      </c>
      <c r="P16" s="3573" t="inlineStr">
        <is>
          <t>https://ssc.sedgwickcounty.org/propertytax/realproperty.aspx?pin=30003448</t>
        </is>
      </c>
      <c r="Q16" s="358" t="inlineStr">
        <is>
          <t>.</t>
        </is>
      </c>
      <c r="R16" s="365" t="n"/>
      <c r="S16" s="367" t="inlineStr">
        <is>
          <t>213-06-0-11-01-007.10</t>
        </is>
      </c>
      <c r="T16" s="365" t="n"/>
      <c r="AA16" s="353" t="inlineStr">
        <is>
          <t> </t>
        </is>
      </c>
    </row>
    <row r="17" ht="25.35" customHeight="1" s="2885">
      <c r="B17" s="368" t="n"/>
      <c r="C17" s="329" t="n"/>
      <c r="D17" s="330" t="inlineStr">
        <is>
          <t>Property Total</t>
        </is>
      </c>
      <c r="E17" s="330" t="n"/>
      <c r="F17" s="330" t="n"/>
      <c r="G17" s="330" t="n"/>
      <c r="H17" s="330" t="n"/>
      <c r="I17" s="330" t="n"/>
      <c r="J17" s="330" t="n"/>
      <c r="K17" s="3574">
        <f>SUM(K8:K16)</f>
        <v/>
      </c>
      <c r="L17" s="3574">
        <f>SUM(L8:L16)</f>
        <v/>
      </c>
      <c r="M17" s="3575">
        <f>SUM(M8:M16)</f>
        <v/>
      </c>
      <c r="N17" s="3575">
        <f>SUM(N8:N16)</f>
        <v/>
      </c>
      <c r="O17" s="331">
        <f>IFERROR(N17/M17,"n/a")</f>
        <v/>
      </c>
      <c r="P17" s="331" t="n"/>
      <c r="Q17" s="368" t="n"/>
      <c r="R17" s="371" t="n"/>
      <c r="S17" s="371" t="n"/>
      <c r="T17" s="371" t="n"/>
    </row>
    <row r="18" ht="20.1" customHeight="1" s="2885">
      <c r="B18" s="368" t="n"/>
      <c r="C18" s="332" t="n"/>
      <c r="D18" s="333" t="n"/>
      <c r="E18" s="333" t="n"/>
      <c r="F18" s="333" t="n"/>
      <c r="G18" s="333" t="n"/>
      <c r="H18" s="333" t="n"/>
      <c r="I18" s="333" t="n"/>
      <c r="J18" s="333" t="n"/>
      <c r="K18" s="333" t="n"/>
      <c r="L18" s="333" t="n"/>
      <c r="M18" s="3576" t="n"/>
      <c r="N18" s="3576" t="n"/>
      <c r="O18" s="3577" t="n"/>
      <c r="P18" s="334" t="n"/>
      <c r="Q18" s="368" t="n"/>
      <c r="R18" s="371" t="n"/>
      <c r="S18" s="371" t="n"/>
      <c r="T18" s="371" t="n"/>
    </row>
    <row r="19" ht="20.1" customHeight="1" s="2885">
      <c r="B19" s="368" t="n"/>
      <c r="C19" s="332" t="n"/>
      <c r="D19" s="333" t="n"/>
      <c r="E19" s="333" t="n"/>
      <c r="F19" s="333" t="n"/>
      <c r="G19" s="333" t="n"/>
      <c r="H19" s="333" t="n"/>
      <c r="I19" s="333" t="n"/>
      <c r="J19" s="333" t="n"/>
      <c r="K19" s="333" t="n"/>
      <c r="L19" s="333" t="n"/>
      <c r="M19" s="3576" t="n"/>
      <c r="N19" s="3576" t="n"/>
      <c r="O19" s="3577" t="n"/>
      <c r="P19" s="334" t="n"/>
      <c r="Q19" s="368" t="n"/>
      <c r="R19" s="371" t="n"/>
      <c r="S19" s="371" t="n"/>
      <c r="T19" s="371" t="n"/>
      <c r="V19" s="371" t="n"/>
      <c r="W19" s="371" t="n"/>
      <c r="Y19" s="371" t="n"/>
      <c r="Z19" s="371" t="n"/>
      <c r="AB19" s="371" t="n"/>
      <c r="AC19" s="371" t="n"/>
      <c r="AE19" s="371" t="n"/>
      <c r="AF19" s="371" t="n"/>
      <c r="AH19" s="371" t="n"/>
      <c r="AI19" s="371" t="n"/>
      <c r="AK19" s="371" t="n"/>
      <c r="AL19" s="371" t="n"/>
      <c r="AN19" s="371" t="n"/>
      <c r="AO19" s="371" t="n"/>
      <c r="AQ19" s="371" t="n"/>
      <c r="AR19" s="371" t="n"/>
    </row>
    <row r="20" ht="20.1" customHeight="1" s="2885">
      <c r="B20" s="354" t="n"/>
      <c r="C20" s="315" t="n"/>
      <c r="D20" s="2788" t="inlineStr">
        <is>
          <t>Estimated Taxes Based on Purchase Price</t>
        </is>
      </c>
      <c r="E20" s="2789" t="n"/>
      <c r="F20" s="2789" t="n"/>
      <c r="G20" s="337" t="n"/>
      <c r="H20" s="2788" t="inlineStr">
        <is>
          <t>Transfer/Sales History</t>
        </is>
      </c>
      <c r="I20" s="2790" t="n"/>
      <c r="J20" s="2790" t="n"/>
      <c r="K20" s="2789" t="n"/>
      <c r="L20" s="337" t="n"/>
      <c r="M20" s="2788" t="inlineStr">
        <is>
          <t>Historical Tax Summary</t>
        </is>
      </c>
      <c r="N20" s="2791" t="n"/>
      <c r="O20" s="2791" t="n"/>
      <c r="P20" s="2791" t="n"/>
      <c r="Q20" s="354" t="n"/>
      <c r="R20" s="44" t="n"/>
      <c r="S20" s="2792">
        <f>G8</f>
        <v/>
      </c>
      <c r="T20" s="2793" t="n"/>
      <c r="U20" s="2794" t="n"/>
      <c r="V20" s="2792">
        <f>G9</f>
        <v/>
      </c>
      <c r="W20" s="2793" t="n"/>
      <c r="X20" s="2794" t="n"/>
      <c r="Y20" s="2792">
        <f>G10</f>
        <v/>
      </c>
      <c r="Z20" s="2793" t="n"/>
      <c r="AA20" s="2794" t="n"/>
      <c r="AB20" s="2792">
        <f>G11</f>
        <v/>
      </c>
      <c r="AC20" s="2793" t="n"/>
      <c r="AD20" s="2794" t="n"/>
      <c r="AE20" s="2792">
        <f>G12</f>
        <v/>
      </c>
      <c r="AF20" s="2793" t="n"/>
      <c r="AG20" s="2794" t="n"/>
      <c r="AH20" s="2792">
        <f>G13</f>
        <v/>
      </c>
      <c r="AI20" s="2793" t="n"/>
      <c r="AJ20" s="2794" t="n"/>
      <c r="AK20" s="2792">
        <f>G14</f>
        <v/>
      </c>
      <c r="AL20" s="2793" t="n"/>
      <c r="AM20" s="2794" t="n"/>
      <c r="AN20" s="2792">
        <f>G15</f>
        <v/>
      </c>
      <c r="AO20" s="2793" t="n"/>
      <c r="AP20" s="2794" t="n"/>
      <c r="AQ20" s="2792">
        <f>G16</f>
        <v/>
      </c>
      <c r="AR20" s="2793" t="n"/>
      <c r="AS20" s="2794" t="n"/>
    </row>
    <row r="21" ht="20.1" customHeight="1" s="2885">
      <c r="B21" s="354" t="n"/>
      <c r="C21" s="315" t="n"/>
      <c r="D21" s="338" t="inlineStr">
        <is>
          <t>Purchase Price</t>
        </is>
      </c>
      <c r="E21" s="339" t="n"/>
      <c r="F21" s="3578" t="n">
        <v>13700000</v>
      </c>
      <c r="G21" s="339" t="n"/>
      <c r="H21" s="373" t="inlineStr">
        <is>
          <t>Most Recent Transfer Date</t>
        </is>
      </c>
      <c r="I21" s="374" t="n"/>
      <c r="J21" s="374" t="n"/>
      <c r="K21" s="3579" t="n">
        <v>41850</v>
      </c>
      <c r="L21" s="339" t="n"/>
      <c r="M21" s="340" t="inlineStr">
        <is>
          <t>Tax Year</t>
        </is>
      </c>
      <c r="N21" s="340" t="inlineStr">
        <is>
          <t>Market Value</t>
        </is>
      </c>
      <c r="O21" s="340" t="inlineStr">
        <is>
          <t>Annual Tax*</t>
        </is>
      </c>
      <c r="P21" s="340" t="inlineStr">
        <is>
          <t>Eff. Tax Rate</t>
        </is>
      </c>
      <c r="Q21" s="354" t="n"/>
      <c r="R21" s="44" t="n"/>
      <c r="S21" s="2795" t="inlineStr">
        <is>
          <t>Market Value</t>
        </is>
      </c>
      <c r="T21" s="2796" t="inlineStr">
        <is>
          <t>Assessed Value</t>
        </is>
      </c>
      <c r="U21" s="2797" t="inlineStr">
        <is>
          <t>Tax</t>
        </is>
      </c>
      <c r="V21" s="2795" t="inlineStr">
        <is>
          <t>Market Value</t>
        </is>
      </c>
      <c r="W21" s="2796" t="inlineStr">
        <is>
          <t>Assessed Value</t>
        </is>
      </c>
      <c r="X21" s="2797" t="inlineStr">
        <is>
          <t>Tax</t>
        </is>
      </c>
      <c r="Y21" s="2795" t="inlineStr">
        <is>
          <t>Market Value</t>
        </is>
      </c>
      <c r="Z21" s="2796" t="inlineStr">
        <is>
          <t>Assessed Value</t>
        </is>
      </c>
      <c r="AA21" s="2797" t="inlineStr">
        <is>
          <t>Tax</t>
        </is>
      </c>
      <c r="AB21" s="2795" t="inlineStr">
        <is>
          <t>Market Value</t>
        </is>
      </c>
      <c r="AC21" s="2796" t="inlineStr">
        <is>
          <t>Assessed Value</t>
        </is>
      </c>
      <c r="AD21" s="2797" t="inlineStr">
        <is>
          <t>Tax</t>
        </is>
      </c>
      <c r="AE21" s="2795" t="inlineStr">
        <is>
          <t>Market Value</t>
        </is>
      </c>
      <c r="AF21" s="2796" t="inlineStr">
        <is>
          <t>Assessed Value</t>
        </is>
      </c>
      <c r="AG21" s="2797" t="inlineStr">
        <is>
          <t>Tax</t>
        </is>
      </c>
      <c r="AH21" s="2795" t="inlineStr">
        <is>
          <t>Market Value</t>
        </is>
      </c>
      <c r="AI21" s="2796" t="inlineStr">
        <is>
          <t>Assessed Value</t>
        </is>
      </c>
      <c r="AJ21" s="2797" t="inlineStr">
        <is>
          <t>Tax</t>
        </is>
      </c>
      <c r="AK21" s="2795" t="inlineStr">
        <is>
          <t>Market Value</t>
        </is>
      </c>
      <c r="AL21" s="2796" t="inlineStr">
        <is>
          <t>Assessed Value</t>
        </is>
      </c>
      <c r="AM21" s="2797" t="inlineStr">
        <is>
          <t>Tax</t>
        </is>
      </c>
      <c r="AN21" s="2795" t="inlineStr">
        <is>
          <t>Market Value</t>
        </is>
      </c>
      <c r="AO21" s="2796" t="inlineStr">
        <is>
          <t>Assessed Value</t>
        </is>
      </c>
      <c r="AP21" s="2797" t="inlineStr">
        <is>
          <t>Tax</t>
        </is>
      </c>
      <c r="AQ21" s="2795" t="inlineStr">
        <is>
          <t>Market Value</t>
        </is>
      </c>
      <c r="AR21" s="2796" t="inlineStr">
        <is>
          <t>Assessed Value</t>
        </is>
      </c>
      <c r="AS21" s="2797" t="inlineStr">
        <is>
          <t>Tax</t>
        </is>
      </c>
    </row>
    <row r="22" ht="20.1" customHeight="1" s="2885">
      <c r="B22" s="354" t="n"/>
      <c r="C22" s="315" t="n"/>
      <c r="D22" s="3580" t="n">
        <v>0.9</v>
      </c>
      <c r="E22" s="339" t="n"/>
      <c r="F22" s="3581">
        <f>F21*$D$22</f>
        <v/>
      </c>
      <c r="G22" s="339" t="n"/>
      <c r="H22" s="373" t="inlineStr">
        <is>
          <t>Grantor/Seller</t>
        </is>
      </c>
      <c r="I22" s="3582" t="n"/>
      <c r="J22" s="3582" t="n"/>
      <c r="K22" s="3583" t="inlineStr">
        <is>
          <t>OREP Des Moines Owner LP</t>
        </is>
      </c>
      <c r="L22" s="339" t="n"/>
      <c r="M22" s="327" t="n">
        <v>2019</v>
      </c>
      <c r="N22" s="3584">
        <f>S22+V22+Y22+AB22+AE22+AH22+AK22+AN22+AQ22</f>
        <v/>
      </c>
      <c r="O22" s="379">
        <f>U22+X22+AA22+AD22+AG22+AJ22+AM22+AP22+AS22</f>
        <v/>
      </c>
      <c r="P22" s="344">
        <f>IFERROR(O22/N22,"n/a")</f>
        <v/>
      </c>
      <c r="Q22" s="354" t="n"/>
      <c r="R22" s="44" t="n"/>
      <c r="S22" s="3585" t="n">
        <v>413520</v>
      </c>
      <c r="T22" s="3586" t="n">
        <v>103380</v>
      </c>
      <c r="U22" s="3587" t="n">
        <v>12214.26</v>
      </c>
      <c r="V22" s="3585" t="n">
        <v>248250</v>
      </c>
      <c r="W22" s="3586" t="n">
        <v>62063</v>
      </c>
      <c r="X22" s="3587" t="n">
        <v>7336.75</v>
      </c>
      <c r="Y22" s="3585" t="n">
        <v>240100</v>
      </c>
      <c r="Z22" s="3586" t="n">
        <v>60025</v>
      </c>
      <c r="AA22" s="3587" t="n">
        <v>7156.83</v>
      </c>
      <c r="AB22" s="3585" t="n">
        <v>1082200</v>
      </c>
      <c r="AC22" s="3586" t="n">
        <v>270550</v>
      </c>
      <c r="AD22" s="3587" t="n">
        <v>31947.23</v>
      </c>
      <c r="AE22" s="3585" t="n">
        <v>251700</v>
      </c>
      <c r="AF22" s="3586" t="n">
        <v>62925</v>
      </c>
      <c r="AG22" s="3587" t="n">
        <v>7392.31</v>
      </c>
      <c r="AH22" s="3585" t="n">
        <v>1888300</v>
      </c>
      <c r="AI22" s="3586" t="n">
        <v>472075</v>
      </c>
      <c r="AJ22" s="3587" t="n">
        <v>55923.01</v>
      </c>
      <c r="AK22" s="3585" t="n">
        <v>341670</v>
      </c>
      <c r="AL22" s="3586" t="n">
        <v>85418</v>
      </c>
      <c r="AM22" s="3587" t="n">
        <v>10093.84</v>
      </c>
      <c r="AN22" s="3585" t="n">
        <v>338200</v>
      </c>
      <c r="AO22" s="3586" t="n">
        <v>84550</v>
      </c>
      <c r="AP22" s="3587" t="n">
        <v>9988</v>
      </c>
      <c r="AQ22" s="3585" t="n">
        <v>472720</v>
      </c>
      <c r="AR22" s="3586" t="n">
        <v>118180</v>
      </c>
      <c r="AS22" s="3587" t="n">
        <v>13961.44</v>
      </c>
    </row>
    <row r="23" ht="20.1" customHeight="1" s="2885">
      <c r="B23" s="354" t="n"/>
      <c r="C23" s="315" t="n"/>
      <c r="D23" s="345" t="inlineStr">
        <is>
          <t>Potential Tax Liability (Est. on 2021 Tax Rate)*</t>
        </is>
      </c>
      <c r="E23" s="346" t="n"/>
      <c r="F23" s="3588">
        <f>F22*P24</f>
        <v/>
      </c>
      <c r="G23" s="339" t="n"/>
      <c r="H23" s="373" t="inlineStr">
        <is>
          <t>Grantee/Buyer</t>
        </is>
      </c>
      <c r="I23" s="3582" t="n"/>
      <c r="J23" s="3582" t="n"/>
      <c r="K23" s="383" t="inlineStr">
        <is>
          <t>Westway Property LLC</t>
        </is>
      </c>
      <c r="L23" s="339" t="n"/>
      <c r="M23" s="348">
        <f>M22+1</f>
        <v/>
      </c>
      <c r="N23" s="3584">
        <f>S23+V23+Y23+AB23+AE23+AH23+AK23+AN23+AQ23</f>
        <v/>
      </c>
      <c r="O23" s="379">
        <f>U23+X23+AA23+AD23+AG23+AJ23+AM23+AP23+AS23</f>
        <v/>
      </c>
      <c r="P23" s="344">
        <f>IFERROR(O23/N23,"n/a")</f>
        <v/>
      </c>
      <c r="Q23" s="354" t="n"/>
      <c r="R23" s="44" t="n"/>
      <c r="S23" s="3585" t="n">
        <v>436600</v>
      </c>
      <c r="T23" s="3586" t="n">
        <v>109150</v>
      </c>
      <c r="U23" s="3587" t="n">
        <v>12848.33</v>
      </c>
      <c r="V23" s="3585" t="n">
        <v>248370</v>
      </c>
      <c r="W23" s="3586" t="n">
        <v>62093</v>
      </c>
      <c r="X23" s="3587" t="n">
        <v>7313.49</v>
      </c>
      <c r="Y23" s="3585" t="n">
        <v>240100</v>
      </c>
      <c r="Z23" s="3586" t="n">
        <v>60025</v>
      </c>
      <c r="AA23" s="3587" t="n">
        <v>7070.25</v>
      </c>
      <c r="AB23" s="3585" t="n">
        <v>1082200</v>
      </c>
      <c r="AC23" s="3586" t="n">
        <v>270550</v>
      </c>
      <c r="AD23" s="3587" t="n">
        <v>31830.43</v>
      </c>
      <c r="AE23" s="3585" t="n">
        <v>251800</v>
      </c>
      <c r="AF23" s="3586" t="n">
        <v>62950</v>
      </c>
      <c r="AG23" s="3587" t="n">
        <v>7414.31</v>
      </c>
      <c r="AH23" s="3585" t="n">
        <v>1888300</v>
      </c>
      <c r="AI23" s="3586" t="n">
        <v>472075</v>
      </c>
      <c r="AJ23" s="3587" t="n">
        <v>55571.19</v>
      </c>
      <c r="AK23" s="3585" t="n">
        <v>365370</v>
      </c>
      <c r="AL23" s="3586" t="n">
        <v>91343</v>
      </c>
      <c r="AM23" s="3587" t="n">
        <v>11021.01</v>
      </c>
      <c r="AN23" s="3585" t="n">
        <v>355100</v>
      </c>
      <c r="AO23" s="3586" t="n">
        <v>88775</v>
      </c>
      <c r="AP23" s="3587" t="n">
        <v>10448.45</v>
      </c>
      <c r="AQ23" s="3585" t="n">
        <v>505240</v>
      </c>
      <c r="AR23" s="3586" t="n">
        <v>126310</v>
      </c>
      <c r="AS23" s="3587" t="n">
        <v>14866.65</v>
      </c>
    </row>
    <row r="24" ht="20.1" customHeight="1" s="2885">
      <c r="B24" s="354" t="n"/>
      <c r="C24" s="315" t="n"/>
      <c r="D24" s="339" t="n"/>
      <c r="E24" s="339" t="n"/>
      <c r="F24" s="339" t="n"/>
      <c r="G24" s="339" t="n"/>
      <c r="H24" s="384" t="inlineStr">
        <is>
          <t>Amount of Sale</t>
        </is>
      </c>
      <c r="I24" s="385" t="n"/>
      <c r="J24" s="385" t="n"/>
      <c r="K24" s="3589" t="n">
        <v>28088400</v>
      </c>
      <c r="L24" s="339" t="n"/>
      <c r="M24" s="348">
        <f>M23+1</f>
        <v/>
      </c>
      <c r="N24" s="3584">
        <f>S24+V24+Y24+AB24+AE24+AH24+AK24+AN24+AQ24</f>
        <v/>
      </c>
      <c r="O24" s="379">
        <f>U24+X24+AA24+AD24+AG24+AJ24+AM24+AP24+AS24</f>
        <v/>
      </c>
      <c r="P24" s="344">
        <f>IFERROR(O24/N24,"n/a")</f>
        <v/>
      </c>
      <c r="Q24" s="354" t="n"/>
      <c r="R24" s="44" t="n"/>
      <c r="S24" s="3585" t="n">
        <v>434610</v>
      </c>
      <c r="T24" s="3586" t="n">
        <v>108653</v>
      </c>
      <c r="U24" s="3587" t="n">
        <v>12717.47</v>
      </c>
      <c r="V24" s="3585" t="n">
        <v>244030</v>
      </c>
      <c r="W24" s="3586" t="n">
        <v>61008</v>
      </c>
      <c r="X24" s="3587" t="n">
        <v>7145.25</v>
      </c>
      <c r="Y24" s="3585" t="n">
        <v>240100</v>
      </c>
      <c r="Z24" s="3586" t="n">
        <v>60025</v>
      </c>
      <c r="AA24" s="3587" t="n">
        <v>7030.27</v>
      </c>
      <c r="AB24" s="3585" t="n">
        <v>1084730</v>
      </c>
      <c r="AC24" s="3586" t="n">
        <v>271183</v>
      </c>
      <c r="AD24" s="3587" t="n">
        <v>31724.15</v>
      </c>
      <c r="AE24" s="3585" t="n">
        <v>251700</v>
      </c>
      <c r="AF24" s="3586" t="n">
        <v>62925</v>
      </c>
      <c r="AG24" s="3587" t="n">
        <v>7369.45</v>
      </c>
      <c r="AH24" s="3585" t="n">
        <v>1889570</v>
      </c>
      <c r="AI24" s="3586" t="n">
        <v>472393</v>
      </c>
      <c r="AJ24" s="3587" t="n">
        <v>55256.27</v>
      </c>
      <c r="AK24" s="3585" t="n">
        <v>359560</v>
      </c>
      <c r="AL24" s="3586" t="n">
        <v>89890</v>
      </c>
      <c r="AM24" s="3587" t="n">
        <v>10523.09</v>
      </c>
      <c r="AN24" s="3585" t="n">
        <v>355100</v>
      </c>
      <c r="AO24" s="3586" t="n">
        <v>88775</v>
      </c>
      <c r="AP24" s="3587" t="n">
        <v>10389.34</v>
      </c>
      <c r="AQ24" s="3585" t="n">
        <v>496520</v>
      </c>
      <c r="AR24" s="3586" t="n">
        <v>124130</v>
      </c>
      <c r="AS24" s="3587" t="n">
        <v>14527.54</v>
      </c>
    </row>
    <row r="25" ht="20.1" customHeight="1" s="2885">
      <c r="B25" s="354" t="n"/>
      <c r="C25" s="315" t="n"/>
      <c r="D25" s="339" t="n"/>
      <c r="E25" s="339" t="n"/>
      <c r="F25" s="339" t="n"/>
      <c r="G25" s="339" t="inlineStr">
        <is>
          <t> </t>
        </is>
      </c>
      <c r="H25" s="373" t="inlineStr">
        <is>
          <t>Previous Transfer Date</t>
        </is>
      </c>
      <c r="I25" s="386" t="n"/>
      <c r="J25" s="339" t="n"/>
      <c r="K25" s="3579" t="n">
        <v>40561</v>
      </c>
      <c r="L25" s="339" t="n"/>
      <c r="M25" s="348">
        <f>M24+1</f>
        <v/>
      </c>
      <c r="N25" s="3584">
        <f>M17</f>
        <v/>
      </c>
      <c r="O25" s="379">
        <f>N17</f>
        <v/>
      </c>
      <c r="P25" s="344">
        <f>P24</f>
        <v/>
      </c>
      <c r="Q25" s="354" t="n"/>
      <c r="R25" s="44" t="n"/>
      <c r="S25" s="3590">
        <f>M8</f>
        <v/>
      </c>
      <c r="T25" s="3591" t="n">
        <v>97418</v>
      </c>
      <c r="U25" s="3592" t="inlineStr">
        <is>
          <t>n/a</t>
        </is>
      </c>
      <c r="V25" s="3590">
        <f>M9</f>
        <v/>
      </c>
      <c r="W25" s="3591" t="n">
        <v>61923</v>
      </c>
      <c r="X25" s="3592" t="inlineStr">
        <is>
          <t>n/a</t>
        </is>
      </c>
      <c r="Y25" s="3590">
        <f>M10</f>
        <v/>
      </c>
      <c r="Z25" s="3591" t="n">
        <v>60025</v>
      </c>
      <c r="AA25" s="3592" t="inlineStr">
        <is>
          <t>n/a</t>
        </is>
      </c>
      <c r="AB25" s="3590">
        <f>M11</f>
        <v/>
      </c>
      <c r="AC25" s="3591" t="n">
        <v>271183</v>
      </c>
      <c r="AD25" s="3592" t="inlineStr">
        <is>
          <t>n/a</t>
        </is>
      </c>
      <c r="AE25" s="3590">
        <f>M12</f>
        <v/>
      </c>
      <c r="AF25" s="3591" t="n">
        <v>62800</v>
      </c>
      <c r="AG25" s="3592" t="inlineStr">
        <is>
          <t>n/a</t>
        </is>
      </c>
      <c r="AH25" s="3590">
        <f>M13</f>
        <v/>
      </c>
      <c r="AI25" s="3591" t="n">
        <v>472393</v>
      </c>
      <c r="AJ25" s="3592" t="inlineStr">
        <is>
          <t>n/a</t>
        </is>
      </c>
      <c r="AK25" s="3590">
        <f>M14</f>
        <v/>
      </c>
      <c r="AL25" s="3591" t="n">
        <v>88338</v>
      </c>
      <c r="AM25" s="3592" t="inlineStr">
        <is>
          <t>n/a</t>
        </is>
      </c>
      <c r="AN25" s="3590">
        <f>M15</f>
        <v/>
      </c>
      <c r="AO25" s="3591" t="n">
        <v>123935</v>
      </c>
      <c r="AP25" s="3592" t="inlineStr">
        <is>
          <t>n/a</t>
        </is>
      </c>
      <c r="AQ25" s="3590">
        <f>M16</f>
        <v/>
      </c>
      <c r="AR25" s="3591" t="n">
        <v>107115</v>
      </c>
      <c r="AS25" s="3592" t="inlineStr">
        <is>
          <t>n/a</t>
        </is>
      </c>
    </row>
    <row r="26" ht="20.1" customHeight="1" s="2885">
      <c r="B26" s="354" t="n"/>
      <c r="C26" s="315" t="n"/>
      <c r="D26" s="350" t="inlineStr">
        <is>
          <t>County</t>
        </is>
      </c>
      <c r="E26" s="351" t="inlineStr">
        <is>
          <t>Sedgwick, KS</t>
        </is>
      </c>
      <c r="F26" s="339" t="n"/>
      <c r="G26" s="339" t="n"/>
      <c r="H26" s="373" t="inlineStr">
        <is>
          <t>Grantor/Seller</t>
        </is>
      </c>
      <c r="I26" s="386" t="n"/>
      <c r="J26" s="339" t="n"/>
      <c r="K26" s="3583" t="inlineStr">
        <is>
          <t>NY Credit Cms Portfolio, LLC</t>
        </is>
      </c>
      <c r="L26" s="339" t="n"/>
      <c r="M26" s="348" t="n"/>
      <c r="N26" s="3593" t="n"/>
      <c r="O26" s="3594" t="n"/>
      <c r="P26" s="388" t="n"/>
      <c r="Q26" s="354" t="n"/>
      <c r="R26" s="44" t="n"/>
      <c r="T26" s="389" t="n"/>
      <c r="U26" s="45" t="n"/>
      <c r="V26" s="389" t="n"/>
      <c r="Y26" s="389" t="n"/>
      <c r="AB26" s="389" t="n"/>
    </row>
    <row r="27" ht="20.1" customHeight="1" s="2885">
      <c r="B27" s="354" t="n"/>
      <c r="C27" s="315" t="n"/>
      <c r="D27" s="390" t="n"/>
      <c r="E27" s="391" t="n"/>
      <c r="F27" s="339" t="n"/>
      <c r="G27" s="339" t="n"/>
      <c r="H27" s="373" t="inlineStr">
        <is>
          <t>Grantee/Buyer</t>
        </is>
      </c>
      <c r="I27" s="386" t="n"/>
      <c r="J27" s="339" t="n"/>
      <c r="K27" s="3583" t="inlineStr">
        <is>
          <t>OREP Des Moines Owner LP</t>
        </is>
      </c>
      <c r="L27" s="339" t="n"/>
      <c r="M27" s="348" t="n"/>
      <c r="N27" s="3593" t="n"/>
      <c r="O27" s="3594" t="n"/>
      <c r="P27" s="388" t="n"/>
      <c r="Q27" s="354" t="n"/>
      <c r="R27" s="44" t="n"/>
      <c r="T27" s="389" t="n"/>
      <c r="U27" s="45" t="n"/>
      <c r="V27" s="389" t="n"/>
      <c r="Y27" s="389" t="n"/>
      <c r="AB27" s="389" t="n"/>
    </row>
    <row r="28" ht="20.1" customHeight="1" s="2885">
      <c r="B28" s="354" t="n"/>
      <c r="C28" s="315" t="n"/>
      <c r="D28" s="390" t="n"/>
      <c r="E28" s="391" t="n"/>
      <c r="F28" s="339" t="n"/>
      <c r="G28" s="339" t="n"/>
      <c r="H28" s="373" t="inlineStr">
        <is>
          <t>Amount of Sale</t>
        </is>
      </c>
      <c r="I28" s="386" t="n"/>
      <c r="J28" s="386" t="n"/>
      <c r="K28" s="3595" t="n">
        <v>15250000</v>
      </c>
      <c r="L28" s="339" t="n"/>
      <c r="M28" s="348" t="n"/>
      <c r="N28" s="3593" t="n"/>
      <c r="O28" s="3594" t="n"/>
      <c r="P28" s="388" t="n"/>
      <c r="Q28" s="354" t="n"/>
      <c r="R28" s="44" t="n"/>
      <c r="T28" s="389" t="n"/>
      <c r="U28" s="45" t="n"/>
      <c r="V28" s="389" t="n"/>
      <c r="Y28" s="389" t="n"/>
      <c r="AB28" s="389" t="n"/>
    </row>
    <row r="29" ht="15" customHeight="1" s="2885">
      <c r="D29" s="390" t="inlineStr">
        <is>
          <t>*2022 tax not yet available, used 2021 tax rate</t>
        </is>
      </c>
    </row>
  </sheetData>
  <hyperlinks>
    <hyperlink xmlns:r="http://schemas.openxmlformats.org/officeDocument/2006/relationships" ref="P8" r:id="rId1"/>
    <hyperlink xmlns:r="http://schemas.openxmlformats.org/officeDocument/2006/relationships" ref="P9" r:id="rId2"/>
    <hyperlink xmlns:r="http://schemas.openxmlformats.org/officeDocument/2006/relationships" ref="P10" r:id="rId3"/>
    <hyperlink xmlns:r="http://schemas.openxmlformats.org/officeDocument/2006/relationships" ref="P11" r:id="rId4"/>
    <hyperlink xmlns:r="http://schemas.openxmlformats.org/officeDocument/2006/relationships" ref="P12" r:id="rId5"/>
    <hyperlink xmlns:r="http://schemas.openxmlformats.org/officeDocument/2006/relationships" ref="P13" r:id="rId6"/>
    <hyperlink xmlns:r="http://schemas.openxmlformats.org/officeDocument/2006/relationships" ref="P14" r:id="rId7"/>
    <hyperlink xmlns:r="http://schemas.openxmlformats.org/officeDocument/2006/relationships" ref="P15" r:id="rId8"/>
    <hyperlink xmlns:r="http://schemas.openxmlformats.org/officeDocument/2006/relationships" ref="P16" r:id="rId9"/>
  </hyperlinks>
  <pageMargins left="0.45" right="0.45" top="0.75" bottom="0.75" header="0.3" footer="0.3"/>
  <pageSetup orientation="landscape" scale="53" fitToHeight="0"/>
</worksheet>
</file>

<file path=xl/worksheets/sheet51.xml><?xml version="1.0" encoding="utf-8"?>
<worksheet xmlns="http://schemas.openxmlformats.org/spreadsheetml/2006/main">
  <sheetPr codeName="Sheet42">
    <tabColor theme="1"/>
    <outlinePr summaryBelow="1" summaryRight="1"/>
    <pageSetUpPr fitToPage="1"/>
  </sheetPr>
  <dimension ref="C3:R4"/>
  <sheetViews>
    <sheetView workbookViewId="0">
      <selection activeCell="A1" sqref="A1"/>
    </sheetView>
  </sheetViews>
  <sheetFormatPr baseColWidth="8" defaultColWidth="8.46484375" defaultRowHeight="14.25"/>
  <cols>
    <col width="0.46484375" customWidth="1" style="2885" min="1" max="3"/>
    <col width="12.46484375" customWidth="1" style="2885" min="4" max="10"/>
    <col width="12.46484375" customWidth="1" style="495" min="11" max="11"/>
    <col width="12.46484375" customWidth="1" style="496" min="12" max="12"/>
    <col width="5.46484375" customWidth="1" style="2885" min="13" max="15"/>
    <col width="0.46484375" customWidth="1" style="2885" min="16" max="17"/>
    <col width="15.46484375" customWidth="1" style="2885" min="18" max="25"/>
    <col width="45.46484375" customWidth="1" style="2885" min="26" max="26"/>
    <col width="15.46484375" customWidth="1" style="2885" min="27" max="34"/>
  </cols>
  <sheetData>
    <row r="1" ht="4.35" customHeight="1" s="2885"/>
    <row r="2" ht="4.35" customHeight="1" s="2885" thickBot="1"/>
    <row r="3" ht="22.35" customHeight="1" s="2885" thickBot="1">
      <c r="C3" s="497" t="inlineStr">
        <is>
          <t>STACKING PLAN</t>
        </is>
      </c>
      <c r="D3" s="497" t="n"/>
      <c r="E3" s="497" t="n"/>
      <c r="F3" s="497" t="n"/>
      <c r="G3" s="497" t="n"/>
      <c r="H3" s="497" t="n"/>
      <c r="I3" s="497" t="n"/>
      <c r="J3" s="497" t="n"/>
      <c r="K3" s="498" t="n"/>
      <c r="L3" s="499" t="n"/>
      <c r="M3" s="497" t="n"/>
      <c r="N3" s="497" t="n"/>
      <c r="O3" s="967">
        <f>Global!$G$7</f>
        <v/>
      </c>
      <c r="R3" s="3452">
        <f>'Rent Roll-Detailed'!$H$65</f>
        <v/>
      </c>
    </row>
    <row r="4" ht="20.1" customHeight="1" s="2885" thickTop="1">
      <c r="D4" s="526" t="n"/>
    </row>
    <row r="39" ht="20.1" customHeight="1" s="2885"/>
  </sheetData>
  <printOptions horizontalCentered="1"/>
  <pageMargins left="0.35" right="0.35" top="0.5" bottom="0.35" header="0.3" footer="0.3"/>
  <pageSetup orientation="landscape" fitToHeight="0" horizontalDpi="200" verticalDpi="200"/>
</worksheet>
</file>

<file path=xl/worksheets/sheet52.xml><?xml version="1.0" encoding="utf-8"?>
<worksheet xmlns="http://schemas.openxmlformats.org/spreadsheetml/2006/main">
  <sheetPr codeName="Sheet43">
    <tabColor theme="1"/>
    <outlinePr summaryBelow="1" summaryRight="1"/>
    <pageSetUpPr fitToPage="1"/>
  </sheetPr>
  <dimension ref="C3:R4"/>
  <sheetViews>
    <sheetView workbookViewId="0">
      <selection activeCell="A1" sqref="A1"/>
    </sheetView>
  </sheetViews>
  <sheetFormatPr baseColWidth="8" defaultColWidth="8.46484375" defaultRowHeight="14.25"/>
  <cols>
    <col width="0.46484375" customWidth="1" style="2885" min="1" max="3"/>
    <col width="12.46484375" customWidth="1" style="2885" min="4" max="10"/>
    <col width="12.46484375" customWidth="1" style="495" min="11" max="11"/>
    <col width="12.46484375" customWidth="1" style="496" min="12" max="13"/>
    <col width="5.46484375" customWidth="1" style="2885" min="14" max="15"/>
    <col width="0.46484375" customWidth="1" style="2885" min="16" max="17"/>
    <col width="15.46484375" customWidth="1" style="2885" min="18" max="25"/>
    <col width="45.46484375" customWidth="1" style="2885" min="26" max="26"/>
    <col width="15.46484375" customWidth="1" style="2885" min="27" max="34"/>
  </cols>
  <sheetData>
    <row r="1" ht="4.35" customHeight="1" s="2885"/>
    <row r="2" ht="4.35" customHeight="1" s="2885" thickBot="1"/>
    <row r="3" ht="22.35" customHeight="1" s="2885" thickBot="1">
      <c r="C3" s="497" t="inlineStr">
        <is>
          <t>AERIALS</t>
        </is>
      </c>
      <c r="D3" s="497" t="n"/>
      <c r="E3" s="497" t="n"/>
      <c r="F3" s="497" t="n"/>
      <c r="G3" s="497" t="n"/>
      <c r="H3" s="497" t="n"/>
      <c r="I3" s="497" t="n"/>
      <c r="J3" s="497" t="n"/>
      <c r="K3" s="498" t="n"/>
      <c r="L3" s="499" t="n"/>
      <c r="M3" s="499" t="n"/>
      <c r="N3" s="497" t="n"/>
      <c r="O3" s="967">
        <f>Global!$G$7</f>
        <v/>
      </c>
      <c r="R3" s="3452">
        <f>'Rent Roll-Detailed'!$H$65</f>
        <v/>
      </c>
    </row>
    <row r="4" ht="20.1" customHeight="1" s="2885" thickTop="1">
      <c r="D4" s="526" t="n"/>
    </row>
    <row r="5" ht="15" customHeight="1" s="2885"/>
    <row r="6" ht="15" customHeight="1" s="2885"/>
    <row r="7" ht="15" customHeight="1" s="2885"/>
    <row r="8" ht="15" customHeight="1" s="2885"/>
    <row r="9" ht="15" customHeight="1" s="2885"/>
    <row r="10" ht="15" customHeight="1" s="2885"/>
    <row r="11" ht="15" customHeight="1" s="2885"/>
    <row r="12" ht="15" customHeight="1" s="2885"/>
    <row r="13" ht="15" customHeight="1" s="2885"/>
    <row r="14" ht="15" customHeight="1" s="2885"/>
    <row r="15" ht="15" customHeight="1" s="2885"/>
    <row r="16" ht="15" customHeight="1" s="2885"/>
    <row r="17" ht="15" customHeight="1" s="2885"/>
    <row r="18" ht="15" customHeight="1" s="2885"/>
    <row r="19" ht="15" customHeight="1" s="2885"/>
    <row r="20" ht="15" customHeight="1" s="2885"/>
    <row r="21" ht="15" customHeight="1" s="2885"/>
    <row r="22" ht="15" customHeight="1" s="2885"/>
    <row r="23" ht="15" customHeight="1" s="2885"/>
    <row r="24" ht="15" customHeight="1" s="2885"/>
    <row r="25" ht="15" customHeight="1" s="2885"/>
    <row r="26" ht="15" customHeight="1" s="2885"/>
    <row r="27" ht="15" customHeight="1" s="2885"/>
    <row r="28" ht="15" customHeight="1" s="2885"/>
    <row r="29" ht="15" customHeight="1" s="2885"/>
    <row r="30" ht="15" customHeight="1" s="2885"/>
    <row r="31" ht="15" customHeight="1" s="2885"/>
    <row r="32" ht="15" customHeight="1" s="2885"/>
    <row r="33" ht="15" customHeight="1" s="2885"/>
    <row r="34" ht="15" customHeight="1" s="2885"/>
    <row r="35" ht="15" customHeight="1" s="2885"/>
    <row r="36" ht="13.35" customHeight="1" s="2885"/>
    <row r="37" ht="15" customHeight="1" s="2885"/>
    <row r="38" ht="15" customHeight="1" s="2885"/>
    <row r="39" ht="15" customHeight="1" s="2885"/>
  </sheetData>
  <printOptions horizontalCentered="1"/>
  <pageMargins left="0.35" right="0.35" top="0.5" bottom="0.35" header="0.3" footer="0.3"/>
  <pageSetup orientation="landscape" scale="95" fitToHeight="0" horizontalDpi="200" verticalDpi="200"/>
</worksheet>
</file>

<file path=xl/worksheets/sheet53.xml><?xml version="1.0" encoding="utf-8"?>
<worksheet xmlns="http://schemas.openxmlformats.org/spreadsheetml/2006/main">
  <sheetPr codeName="Sheet56">
    <tabColor theme="1"/>
    <outlinePr summaryBelow="1" summaryRight="1"/>
    <pageSetUpPr fitToPage="1"/>
  </sheetPr>
  <dimension ref="B1:V23"/>
  <sheetViews>
    <sheetView showGridLines="0" view="pageBreakPreview" zoomScaleNormal="100" zoomScaleSheetLayoutView="100" workbookViewId="0">
      <selection activeCell="E22" sqref="E22"/>
    </sheetView>
  </sheetViews>
  <sheetFormatPr baseColWidth="8" defaultColWidth="9" defaultRowHeight="13.15"/>
  <cols>
    <col width="0.46484375" customWidth="1" style="1625" min="1" max="3"/>
    <col hidden="1" width="0.46484375" customWidth="1" style="1625" min="4" max="4"/>
    <col width="8.46484375" customWidth="1" style="1625" min="5" max="5"/>
    <col width="14.46484375" bestFit="1" customWidth="1" style="1625" min="6" max="6"/>
    <col width="11.46484375" customWidth="1" style="1625" min="7" max="7"/>
    <col width="9.46484375" customWidth="1" style="1625" min="8" max="8"/>
    <col width="2.46484375" customWidth="1" style="1625" min="9" max="9"/>
    <col width="9.46484375" customWidth="1" style="1625" min="10" max="10"/>
    <col width="13.46484375" bestFit="1" customWidth="1" style="1625" min="11" max="11"/>
    <col width="9.46484375" customWidth="1" style="1625" min="12" max="13"/>
    <col width="13.46484375" bestFit="1" customWidth="1" style="1625" min="14" max="14"/>
    <col width="11.46484375" customWidth="1" style="1625" min="15" max="15"/>
    <col width="13.1328125" bestFit="1" customWidth="1" style="1625" min="16" max="16"/>
    <col width="12.46484375" customWidth="1" style="1625" min="17" max="17"/>
    <col width="0.46484375" customWidth="1" style="1625" min="18" max="19"/>
    <col width="11.46484375" customWidth="1" style="1629" min="20" max="20"/>
    <col width="13" bestFit="1" customWidth="1" style="1625" min="21" max="21"/>
    <col width="9" customWidth="1" style="1625" min="22" max="16384"/>
  </cols>
  <sheetData>
    <row r="1" ht="5.1" customHeight="1" s="2885">
      <c r="D1" s="1626" t="n"/>
      <c r="E1" s="1627" t="n"/>
      <c r="F1" s="3596" t="n"/>
      <c r="G1" s="3596" t="n"/>
      <c r="H1" s="3596" t="n"/>
      <c r="I1" s="3596" t="n"/>
      <c r="J1" s="3596" t="n"/>
      <c r="K1" s="3596" t="n"/>
      <c r="L1" s="3596" t="n"/>
      <c r="M1" s="3596" t="n"/>
      <c r="N1" s="3596" t="n"/>
      <c r="O1" s="3596" t="n"/>
      <c r="P1" s="3596" t="n"/>
      <c r="Q1" s="1627" t="n"/>
      <c r="R1" s="1627" t="n"/>
      <c r="S1" s="1627" t="n"/>
    </row>
    <row r="2" ht="5.1" customHeight="1" s="2885">
      <c r="D2" s="1626" t="n"/>
      <c r="E2" s="1627" t="n"/>
      <c r="F2" s="3596" t="n"/>
      <c r="G2" s="3596" t="n"/>
      <c r="H2" s="3596" t="n"/>
      <c r="I2" s="3596" t="n"/>
      <c r="J2" s="3596" t="n"/>
      <c r="K2" s="3596" t="n"/>
      <c r="L2" s="3596" t="n"/>
      <c r="M2" s="3596" t="n"/>
      <c r="N2" s="3596" t="n"/>
      <c r="O2" s="3596" t="n"/>
      <c r="P2" s="3596" t="n"/>
      <c r="Q2" s="1627" t="n"/>
      <c r="R2" s="1627" t="n"/>
      <c r="S2" s="1627" t="n"/>
    </row>
    <row r="3" ht="19.9" customHeight="1" s="2885" thickBot="1">
      <c r="C3" s="1631" t="inlineStr">
        <is>
          <t>HISTORICAL SALES &amp; PERCENTAGE RENT</t>
        </is>
      </c>
      <c r="D3" s="1631" t="n"/>
      <c r="E3" s="1631" t="n"/>
      <c r="F3" s="3597" t="n"/>
      <c r="G3" s="3598" t="n"/>
      <c r="H3" s="3598" t="n"/>
      <c r="I3" s="3598" t="n"/>
      <c r="J3" s="3598" t="n"/>
      <c r="K3" s="3598" t="n"/>
      <c r="L3" s="3598" t="n"/>
      <c r="M3" s="3598" t="n"/>
      <c r="N3" s="3598" t="n"/>
      <c r="O3" s="3598" t="n"/>
      <c r="P3" s="3598" t="n"/>
      <c r="Q3" s="3599" t="n"/>
      <c r="R3" s="967">
        <f>Global!$G$7</f>
        <v/>
      </c>
      <c r="S3" s="1627" t="n"/>
      <c r="T3" s="1635" t="n"/>
    </row>
    <row r="4" ht="20.1" customFormat="1" customHeight="1" s="1636" thickTop="1">
      <c r="U4" s="1637" t="n"/>
    </row>
    <row r="5" ht="19.9" customHeight="1" s="2885" thickBot="1">
      <c r="C5" s="1639">
        <f>INDEX('TT Summary'!$E:$E,MATCH('Sales &amp; Percentage Rent'!$T5,'TT Summary'!$D:$D,0))</f>
        <v/>
      </c>
      <c r="D5" s="1639" t="n"/>
      <c r="E5" s="1639" t="n"/>
      <c r="F5" s="3600" t="n"/>
      <c r="G5" s="3601" t="n"/>
      <c r="H5" s="3601" t="n"/>
      <c r="I5" s="3601" t="n"/>
      <c r="J5" s="3601" t="n"/>
      <c r="K5" s="3601" t="n"/>
      <c r="L5" s="3601" t="n"/>
      <c r="M5" s="3601" t="n"/>
      <c r="N5" s="3601" t="n"/>
      <c r="O5" s="3601" t="n"/>
      <c r="P5" s="3602" t="n"/>
      <c r="Q5" s="3602" t="n"/>
      <c r="R5" s="3603" t="n"/>
      <c r="S5" s="1627" t="n"/>
      <c r="T5" s="3604" t="inlineStr">
        <is>
          <t>600</t>
        </is>
      </c>
    </row>
    <row r="6" ht="15" customFormat="1" customHeight="1" s="1646" thickTop="1">
      <c r="B6" s="1627" t="n"/>
      <c r="C6" s="1627" t="n"/>
      <c r="D6" s="1626" t="n"/>
      <c r="E6" s="1627" t="n"/>
      <c r="F6" s="3596" t="n"/>
      <c r="G6" s="3596" t="n"/>
      <c r="H6" s="3596" t="n"/>
      <c r="I6" s="3596" t="n"/>
      <c r="J6" s="3596" t="n"/>
      <c r="K6" s="3596" t="n"/>
      <c r="L6" s="3596" t="n"/>
      <c r="M6" s="3596" t="n"/>
      <c r="N6" s="3596" t="n"/>
      <c r="O6" s="3596" t="n"/>
      <c r="P6" s="3596" t="n"/>
      <c r="Q6" s="1627" t="n"/>
      <c r="R6" s="1627" t="n"/>
      <c r="S6" s="1627" t="n"/>
      <c r="T6" s="1645" t="n"/>
    </row>
    <row r="7" ht="20.1" customFormat="1" customHeight="1" s="1655">
      <c r="B7" s="1647" t="n"/>
      <c r="C7" s="1648" t="n"/>
      <c r="D7" s="1649" t="inlineStr">
        <is>
          <t>Party City</t>
        </is>
      </c>
      <c r="E7" s="3605">
        <f>INDEX('TT Summary'!$F:$F,MATCH('Sales &amp; Percentage Rent'!$T5,'TT Summary'!$D:$D,0))</f>
        <v/>
      </c>
      <c r="F7" s="3606" t="n"/>
      <c r="G7" s="3605" t="n"/>
      <c r="H7" s="3606" t="n"/>
      <c r="I7" s="1636" t="n"/>
      <c r="J7" s="1652" t="inlineStr">
        <is>
          <t>Projected Sales &amp; Percentage Rent</t>
        </is>
      </c>
      <c r="K7" s="1653" t="n"/>
      <c r="L7" s="3605" t="n"/>
      <c r="M7" s="3606" t="n"/>
      <c r="N7" s="3605" t="n"/>
      <c r="O7" s="3606" t="n"/>
      <c r="P7" s="1652" t="n"/>
      <c r="Q7" s="3605" t="n"/>
      <c r="R7" s="1647" t="n"/>
      <c r="S7" s="1654" t="n"/>
      <c r="U7" s="3607" t="n"/>
      <c r="V7" s="3607" t="n"/>
    </row>
    <row r="8" ht="20.1" customFormat="1" customHeight="1" s="1655">
      <c r="B8" s="1647" t="n"/>
      <c r="C8" s="1657" t="n"/>
      <c r="D8" s="1658" t="n"/>
      <c r="E8" s="1659" t="inlineStr">
        <is>
          <t>Year</t>
        </is>
      </c>
      <c r="F8" s="3608" t="inlineStr">
        <is>
          <t>Sales</t>
        </is>
      </c>
      <c r="G8" s="3608" t="inlineStr">
        <is>
          <t>PSF</t>
        </is>
      </c>
      <c r="H8" s="1661" t="inlineStr">
        <is>
          <t>% Change</t>
        </is>
      </c>
      <c r="I8" s="1636" t="n"/>
      <c r="J8" s="1659" t="inlineStr">
        <is>
          <t>Year</t>
        </is>
      </c>
      <c r="K8" s="3608" t="inlineStr">
        <is>
          <t>Sales</t>
        </is>
      </c>
      <c r="L8" s="3608" t="inlineStr">
        <is>
          <t>PSF</t>
        </is>
      </c>
      <c r="M8" s="1662" t="inlineStr">
        <is>
          <t>Growth</t>
        </is>
      </c>
      <c r="N8" s="1659" t="inlineStr">
        <is>
          <t>Breakpoint</t>
        </is>
      </c>
      <c r="O8" s="3609" t="inlineStr">
        <is>
          <t>Excess?</t>
        </is>
      </c>
      <c r="P8" s="3610">
        <f>G16</f>
        <v/>
      </c>
      <c r="Q8" s="1659" t="inlineStr">
        <is>
          <t>% Rent Due</t>
        </is>
      </c>
      <c r="R8" s="1647" t="n"/>
      <c r="S8" s="1647" t="n"/>
      <c r="U8" s="3607" t="n"/>
      <c r="V8" s="3607" t="n"/>
    </row>
    <row r="9" ht="7.35" customFormat="1" customHeight="1" s="1636">
      <c r="E9" s="1665" t="n"/>
      <c r="F9" s="1665" t="n"/>
      <c r="G9" s="1665" t="n"/>
      <c r="H9" s="1665" t="n"/>
      <c r="I9" s="1665" t="n"/>
      <c r="J9" s="1665" t="n"/>
      <c r="K9" s="1666" t="n"/>
      <c r="L9" s="1665" t="n"/>
      <c r="M9" s="1665" t="n"/>
      <c r="N9" s="1666" t="n"/>
      <c r="O9" s="1666" t="n"/>
      <c r="P9" s="1666" t="n"/>
      <c r="Q9" s="1666" t="n"/>
    </row>
    <row r="10" ht="15" customFormat="1" customHeight="1" s="1636">
      <c r="D10" s="1649" t="inlineStr">
        <is>
          <t>Party City</t>
        </is>
      </c>
      <c r="E10" s="1667" t="n">
        <v>2024</v>
      </c>
      <c r="F10" s="3611">
        <f>#REF!</f>
        <v/>
      </c>
      <c r="G10" s="3612">
        <f>F10/$E$7</f>
        <v/>
      </c>
      <c r="H10" s="1670" t="inlineStr">
        <is>
          <t>n/a</t>
        </is>
      </c>
      <c r="I10" s="1670" t="n"/>
      <c r="J10" s="3613" t="n">
        <v>46387</v>
      </c>
      <c r="K10" s="3614">
        <f>$F10*(1.02)</f>
        <v/>
      </c>
      <c r="L10" s="3615">
        <f>K10/$E$7</f>
        <v/>
      </c>
      <c r="M10" s="1670">
        <f>(L10-G10)/G10</f>
        <v/>
      </c>
      <c r="N10" s="3616" t="n">
        <v>1200000</v>
      </c>
      <c r="O10" s="3616">
        <f>IF(K10&gt;N10,K10-N10,0)</f>
        <v/>
      </c>
      <c r="P10" s="3614">
        <f>IFERROR(O10*G16,"")</f>
        <v/>
      </c>
      <c r="Q10" s="3614">
        <f>P10</f>
        <v/>
      </c>
      <c r="T10" s="3617" t="n"/>
    </row>
    <row r="11" ht="15" customFormat="1" customHeight="1" s="1636">
      <c r="C11" s="1648" t="n"/>
      <c r="D11" s="1649" t="n"/>
      <c r="E11" s="3605" t="inlineStr">
        <is>
          <t>Average Annual Growth</t>
        </is>
      </c>
      <c r="F11" s="3606" t="n"/>
      <c r="G11" s="3605" t="n"/>
      <c r="H11" s="1676">
        <f>IFERROR(AVERAGE(H10:H10),"n/a")</f>
        <v/>
      </c>
      <c r="I11" s="1670" t="n"/>
      <c r="J11" s="3613">
        <f>EOMONTH(J10,12)</f>
        <v/>
      </c>
      <c r="K11" s="3614">
        <f>K10*1.02</f>
        <v/>
      </c>
      <c r="L11" s="3615">
        <f>K11/$E$7</f>
        <v/>
      </c>
      <c r="M11" s="1670">
        <f>(L11-L10)/L10</f>
        <v/>
      </c>
      <c r="N11" s="3616" t="n">
        <v>1200000</v>
      </c>
      <c r="O11" s="3616">
        <f>IF(K11&gt;N11,K11-N11,0)</f>
        <v/>
      </c>
      <c r="P11" s="3614">
        <f>IFERROR(O11*G16,"")</f>
        <v/>
      </c>
      <c r="Q11" s="3614">
        <f>P11</f>
        <v/>
      </c>
      <c r="T11" s="3617" t="n"/>
      <c r="U11" s="3617" t="n"/>
    </row>
    <row r="12" ht="15" customFormat="1" customHeight="1" s="1636">
      <c r="C12" s="1648" t="n"/>
      <c r="E12" s="3605" t="inlineStr">
        <is>
          <t>Last 2-Year Average Annual Growth</t>
        </is>
      </c>
      <c r="F12" s="3606" t="n"/>
      <c r="G12" s="3605" t="n"/>
      <c r="H12" s="1676">
        <f>IFERROR(AVERAGE(H10:H11),"n/a")</f>
        <v/>
      </c>
      <c r="I12" s="1670" t="n"/>
      <c r="J12" s="3613">
        <f>EOMONTH(J11,12)</f>
        <v/>
      </c>
      <c r="K12" s="3614">
        <f>K11*1.02</f>
        <v/>
      </c>
      <c r="L12" s="3615">
        <f>K12/$E$7</f>
        <v/>
      </c>
      <c r="M12" s="1670">
        <f>(L12-L11)/L11</f>
        <v/>
      </c>
      <c r="N12" s="3616" t="n">
        <v>1200000</v>
      </c>
      <c r="O12" s="3616">
        <f>IF(K12&gt;N12,K12-N12,0)</f>
        <v/>
      </c>
      <c r="P12" s="3614">
        <f>IFERROR(O12*G16,"")</f>
        <v/>
      </c>
      <c r="Q12" s="3614">
        <f>P12</f>
        <v/>
      </c>
    </row>
    <row r="13" ht="15" customFormat="1" customHeight="1" s="1636">
      <c r="I13" s="1665" t="n"/>
      <c r="J13" s="3613">
        <f>EOMONTH(J12,12)</f>
        <v/>
      </c>
      <c r="K13" s="3614">
        <f>K12*1.02</f>
        <v/>
      </c>
      <c r="L13" s="3615">
        <f>K13/$E$7</f>
        <v/>
      </c>
      <c r="M13" s="1670">
        <f>(L13-L12)/L12</f>
        <v/>
      </c>
      <c r="N13" s="3616" t="n">
        <v>1200000</v>
      </c>
      <c r="O13" s="3616">
        <f>IF(K13&gt;N13,K13-N13,0)</f>
        <v/>
      </c>
      <c r="P13" s="3614">
        <f>IFERROR(O13*G16,"")</f>
        <v/>
      </c>
      <c r="Q13" s="3614">
        <f>P13</f>
        <v/>
      </c>
    </row>
    <row r="14" ht="15" customFormat="1" customHeight="1" s="1636">
      <c r="I14" s="1665" t="n"/>
      <c r="J14" s="3613">
        <f>EOMONTH(J13,12)</f>
        <v/>
      </c>
      <c r="K14" s="3614">
        <f>K13*1.02</f>
        <v/>
      </c>
      <c r="L14" s="3615">
        <f>K14/$E$7</f>
        <v/>
      </c>
      <c r="M14" s="1670">
        <f>(L14-L13)/L13</f>
        <v/>
      </c>
      <c r="N14" s="3616" t="n">
        <v>1200000</v>
      </c>
      <c r="O14" s="3616">
        <f>IF(K14&gt;N14,K14-N14,0)</f>
        <v/>
      </c>
      <c r="P14" s="3614">
        <f>IFERROR(O14*G16,"")</f>
        <v/>
      </c>
      <c r="Q14" s="3614">
        <f>P14</f>
        <v/>
      </c>
    </row>
    <row r="15" ht="15" customFormat="1" customHeight="1" s="1636">
      <c r="E15" s="1665" t="n"/>
      <c r="F15" s="1665" t="n"/>
      <c r="G15" s="1665" t="n"/>
      <c r="H15" s="1665" t="n"/>
      <c r="I15" s="1665" t="n"/>
      <c r="J15" s="3613">
        <f>EOMONTH(J14,12)</f>
        <v/>
      </c>
      <c r="K15" s="3614">
        <f>K14*1.02</f>
        <v/>
      </c>
      <c r="L15" s="3615">
        <f>K15/$E$7</f>
        <v/>
      </c>
      <c r="M15" s="1670">
        <f>(L15-L14)/L14</f>
        <v/>
      </c>
      <c r="N15" s="3616" t="n">
        <v>1200000</v>
      </c>
      <c r="O15" s="3616">
        <f>IF(K15&gt;N15,K15-N15,0)</f>
        <v/>
      </c>
      <c r="P15" s="3614">
        <f>IFERROR(O15*G16,"")</f>
        <v/>
      </c>
      <c r="Q15" s="3614">
        <f>P15</f>
        <v/>
      </c>
    </row>
    <row r="16" ht="14.25" customFormat="1" customHeight="1" s="1636">
      <c r="E16" s="1677" t="inlineStr">
        <is>
          <t>Percentage Rent:</t>
        </is>
      </c>
      <c r="F16" s="1665" t="n"/>
      <c r="G16" s="1678" t="n">
        <v>0.1</v>
      </c>
      <c r="H16" s="1665" t="n"/>
      <c r="I16" s="1665" t="n"/>
      <c r="J16" s="3613">
        <f>EOMONTH(J15,12)</f>
        <v/>
      </c>
      <c r="K16" s="3614">
        <f>K15*1.02</f>
        <v/>
      </c>
      <c r="L16" s="3615">
        <f>K16/$E$7</f>
        <v/>
      </c>
      <c r="M16" s="1670">
        <f>(L16-L15)/L15</f>
        <v/>
      </c>
      <c r="N16" s="3616" t="n">
        <v>1200000</v>
      </c>
      <c r="O16" s="3616">
        <f>IF(K16&gt;N16,K16-N16,0)</f>
        <v/>
      </c>
      <c r="P16" s="3614">
        <f>IFERROR(O16*G16,"")</f>
        <v/>
      </c>
      <c r="Q16" s="3614">
        <f>P16</f>
        <v/>
      </c>
    </row>
    <row r="17" ht="15" customFormat="1" customHeight="1" s="1636">
      <c r="E17" s="1665" t="n"/>
      <c r="F17" s="1665" t="n"/>
      <c r="G17" s="1665" t="n"/>
      <c r="H17" s="1665" t="n"/>
      <c r="I17" s="1665" t="n"/>
      <c r="J17" s="3613">
        <f>EOMONTH(J16,12)</f>
        <v/>
      </c>
      <c r="K17" s="3614">
        <f>K16*1.02</f>
        <v/>
      </c>
      <c r="L17" s="3615">
        <f>K17/$E$7</f>
        <v/>
      </c>
      <c r="M17" s="1670">
        <f>(L17-L16)/L16</f>
        <v/>
      </c>
      <c r="N17" s="3616" t="n">
        <v>1200000</v>
      </c>
      <c r="O17" s="3616">
        <f>IF(K17&gt;N17,K17-N17,0)</f>
        <v/>
      </c>
      <c r="P17" s="3614">
        <f>IFERROR(O17*G16,"")</f>
        <v/>
      </c>
      <c r="Q17" s="3614">
        <f>P17</f>
        <v/>
      </c>
    </row>
    <row r="18" ht="15" customFormat="1" customHeight="1" s="1636">
      <c r="E18" s="1680" t="n"/>
      <c r="F18" s="1680" t="n"/>
      <c r="G18" s="1680" t="n"/>
      <c r="H18" s="1680" t="n"/>
      <c r="I18" s="1665" t="n"/>
      <c r="J18" s="3613">
        <f>EOMONTH(J17,12)</f>
        <v/>
      </c>
      <c r="K18" s="3614">
        <f>K17*1.02</f>
        <v/>
      </c>
      <c r="L18" s="3615">
        <f>K18/$E$7</f>
        <v/>
      </c>
      <c r="M18" s="1670">
        <f>(L18-L17)/L17</f>
        <v/>
      </c>
      <c r="N18" s="3616" t="n">
        <v>1200000</v>
      </c>
      <c r="O18" s="3616">
        <f>IF(K18&gt;N18,K18-N18,0)</f>
        <v/>
      </c>
      <c r="P18" s="3614">
        <f>IFERROR(O18*G16,"")</f>
        <v/>
      </c>
      <c r="Q18" s="3614">
        <f>P18</f>
        <v/>
      </c>
    </row>
    <row r="19" ht="15" customFormat="1" customHeight="1" s="1636">
      <c r="E19" s="1679" t="n"/>
      <c r="F19" s="1680" t="n"/>
      <c r="G19" s="1680" t="n"/>
      <c r="H19" s="1680" t="n"/>
      <c r="I19" s="1665" t="n"/>
      <c r="J19" s="3613">
        <f>EOMONTH(J18,12)</f>
        <v/>
      </c>
      <c r="K19" s="3614">
        <f>K18*1.02</f>
        <v/>
      </c>
      <c r="L19" s="3615">
        <f>K19/$E$7</f>
        <v/>
      </c>
      <c r="M19" s="1670">
        <f>(L19-L18)/L18</f>
        <v/>
      </c>
      <c r="N19" s="3616" t="n">
        <v>1200000</v>
      </c>
      <c r="O19" s="3616">
        <f>IF(K19&gt;N19,K19-N19,0)</f>
        <v/>
      </c>
      <c r="P19" s="3614">
        <f>IFERROR(O19*G16,"")</f>
        <v/>
      </c>
      <c r="Q19" s="3614">
        <f>P19</f>
        <v/>
      </c>
    </row>
    <row r="20" ht="15" customFormat="1" customHeight="1" s="1636">
      <c r="C20" s="1625" t="n"/>
      <c r="D20" s="1625" t="n"/>
      <c r="E20" s="1625" t="n"/>
      <c r="F20" s="1625" t="n"/>
      <c r="G20" s="1625" t="n"/>
      <c r="H20" s="1625" t="n"/>
      <c r="I20" s="1665" t="n"/>
      <c r="J20" s="3613">
        <f>EOMONTH(J19,12)</f>
        <v/>
      </c>
      <c r="K20" s="3614">
        <f>K19*1.02</f>
        <v/>
      </c>
      <c r="L20" s="3615">
        <f>K20/$E$7</f>
        <v/>
      </c>
      <c r="M20" s="1670">
        <f>(L20-L19)/L19</f>
        <v/>
      </c>
      <c r="N20" s="3616" t="n">
        <v>1200000</v>
      </c>
      <c r="O20" s="3616">
        <f>IF(K20&gt;N20,K20-N20,0)</f>
        <v/>
      </c>
      <c r="P20" s="3614">
        <f>IFERROR(O20*G16,"")</f>
        <v/>
      </c>
      <c r="Q20" s="3614">
        <f>P20</f>
        <v/>
      </c>
    </row>
    <row r="21" ht="15" customFormat="1" customHeight="1" s="1636">
      <c r="C21" s="1625" t="n"/>
      <c r="D21" s="1625" t="n"/>
      <c r="E21" s="1625" t="n"/>
      <c r="F21" s="1625" t="n"/>
      <c r="G21" s="1625" t="n"/>
      <c r="H21" s="1625" t="n"/>
      <c r="I21" s="1665" t="n"/>
      <c r="J21" s="3613" t="n"/>
      <c r="K21" s="3614" t="n"/>
      <c r="L21" s="3615" t="n"/>
      <c r="M21" s="1670" t="n"/>
      <c r="N21" s="3616" t="n"/>
      <c r="O21" s="3614" t="n"/>
      <c r="P21" s="3614" t="n"/>
      <c r="Q21" s="3614" t="n"/>
    </row>
    <row r="22" ht="15" customFormat="1" customHeight="1" s="1636">
      <c r="C22" s="1625" t="n"/>
      <c r="D22" s="1625" t="n"/>
      <c r="E22" s="1625" t="inlineStr">
        <is>
          <t>Hart Stores Inc. pays 10% of the excess of gross sales from natural breakpoint as percentage rent.</t>
        </is>
      </c>
      <c r="F22" s="1625" t="n"/>
      <c r="G22" s="1625" t="n"/>
      <c r="H22" s="1625" t="n"/>
      <c r="I22" s="1665" t="n"/>
      <c r="J22" s="3613" t="n"/>
      <c r="K22" s="3614" t="n"/>
      <c r="L22" s="3615" t="n"/>
      <c r="M22" s="1670" t="n"/>
      <c r="N22" s="3616" t="n"/>
      <c r="O22" s="3614" t="n"/>
      <c r="P22" s="3614" t="n"/>
      <c r="Q22" s="3614" t="n"/>
    </row>
    <row r="23" ht="7.35" customFormat="1" customHeight="1" s="1636">
      <c r="C23" s="1625" t="n"/>
      <c r="D23" s="1625" t="n"/>
      <c r="E23" s="1625" t="n"/>
      <c r="F23" s="1625" t="n"/>
      <c r="G23" s="1625" t="n"/>
      <c r="H23" s="1625" t="n"/>
      <c r="I23" s="1665" t="n"/>
      <c r="J23" s="1665" t="n"/>
      <c r="K23" s="1665" t="n"/>
      <c r="L23" s="1665" t="n"/>
      <c r="M23" s="1665" t="n"/>
      <c r="N23" s="1665" t="n"/>
      <c r="O23" s="1665" t="n"/>
      <c r="P23" s="1665" t="n"/>
      <c r="Q23" s="1665" t="n"/>
    </row>
  </sheetData>
  <printOptions horizontalCentered="1"/>
  <pageMargins left="0.35" right="0.35" top="0.5" bottom="0.35" header="0.3" footer="0.3"/>
  <pageSetup orientation="landscape" scale="93" horizontalDpi="1200" verticalDpi="1200"/>
</worksheet>
</file>

<file path=xl/worksheets/sheet54.xml><?xml version="1.0" encoding="utf-8"?>
<worksheet xmlns="http://schemas.openxmlformats.org/spreadsheetml/2006/main">
  <sheetPr codeName="Sheet44">
    <tabColor theme="1"/>
    <outlinePr summaryBelow="1" summaryRight="1"/>
    <pageSetUpPr fitToPage="1"/>
  </sheetPr>
  <dimension ref="A3:CY60"/>
  <sheetViews>
    <sheetView showGridLines="0" view="pageBreakPreview" topLeftCell="F2" zoomScale="78" zoomScaleNormal="100" zoomScaleSheetLayoutView="78" workbookViewId="0">
      <selection activeCell="R6" sqref="R6"/>
    </sheetView>
  </sheetViews>
  <sheetFormatPr baseColWidth="8" defaultColWidth="10" defaultRowHeight="15" customHeight="1" outlineLevelRow="1"/>
  <cols>
    <col width="0.46484375" customWidth="1" style="46" min="1" max="3"/>
    <col width="26.53125" bestFit="1" customWidth="1" style="46" min="4" max="4"/>
    <col outlineLevel="1" width="22" customWidth="1" style="46" min="5" max="5"/>
    <col outlineLevel="1" width="11.46484375" customWidth="1" style="46" min="6" max="6"/>
    <col width="15.53125" customWidth="1" style="46" min="7" max="7"/>
    <col width="7.46484375" customWidth="1" style="46" min="8" max="8"/>
    <col width="12.46484375" customWidth="1" style="46" min="9" max="9"/>
    <col width="9.46484375" customWidth="1" style="46" min="10" max="10"/>
    <col width="14.53125" bestFit="1" customWidth="1" style="46" min="11" max="11"/>
    <col width="11.46484375" customWidth="1" style="46" min="12" max="12"/>
    <col width="12.46484375" customWidth="1" style="46" min="13" max="13"/>
    <col width="13.86328125" bestFit="1" customWidth="1" style="46" min="14" max="14"/>
    <col width="15.1328125" bestFit="1" customWidth="1" style="46" min="15" max="15"/>
    <col width="15.46484375" customWidth="1" style="46" min="16" max="16"/>
    <col width="0.46484375" customWidth="1" style="46" min="17" max="17"/>
    <col width="10" bestFit="1" customWidth="1" style="46" min="18" max="18"/>
    <col width="30.53125" bestFit="1" customWidth="1" style="353" min="19" max="19"/>
    <col outlineLevel="1" width="19.46484375" customWidth="1" style="353" min="20" max="22"/>
    <col width="10" customWidth="1" style="46" min="23" max="23"/>
    <col hidden="1" outlineLevel="1" width="19.46484375" customWidth="1" style="353" min="24" max="24"/>
    <col hidden="1" outlineLevel="2" width="19.46484375" customWidth="1" style="353" min="25" max="26"/>
    <col hidden="1" outlineLevel="3" width="19.46484375" customWidth="1" style="353" min="27" max="27"/>
    <col hidden="1" outlineLevel="2" collapsed="1" width="19.46484375" customWidth="1" style="353" min="28" max="28"/>
    <col hidden="1" outlineLevel="2" width="10" customWidth="1" style="46" min="29" max="29"/>
    <col hidden="1" outlineLevel="1" width="19.46484375" customWidth="1" style="353" min="30" max="30"/>
    <col hidden="1" outlineLevel="2" width="19.46484375" customWidth="1" style="353" min="31" max="32"/>
    <col hidden="1" outlineLevel="3" width="19.46484375" customWidth="1" style="353" min="33" max="33"/>
    <col hidden="1" outlineLevel="2" collapsed="1" width="19.46484375" customWidth="1" style="353" min="34" max="34"/>
    <col hidden="1" outlineLevel="2" width="10" customWidth="1" style="46" min="35" max="35"/>
    <col hidden="1" outlineLevel="1" width="19.46484375" customWidth="1" style="353" min="36" max="36"/>
    <col hidden="1" outlineLevel="2" width="19.46484375" customWidth="1" style="353" min="37" max="38"/>
    <col hidden="1" outlineLevel="3" width="19.46484375" customWidth="1" style="353" min="39" max="39"/>
    <col hidden="1" outlineLevel="2" collapsed="1" width="19.46484375" customWidth="1" style="353" min="40" max="40"/>
    <col hidden="1" outlineLevel="2" width="10" customWidth="1" style="46" min="41" max="41"/>
    <col hidden="1" outlineLevel="1" width="19.46484375" customWidth="1" style="2233" min="42" max="42"/>
    <col hidden="1" outlineLevel="2" width="19.46484375" customWidth="1" style="2233" min="43" max="44"/>
    <col hidden="1" outlineLevel="3" width="19.46484375" customWidth="1" style="2233" min="45" max="45"/>
    <col hidden="1" outlineLevel="2" collapsed="1" width="19.46484375" customWidth="1" style="2233" min="46" max="46"/>
    <col hidden="1" outlineLevel="2" width="10" customWidth="1" style="2234" min="47" max="47"/>
    <col hidden="1" outlineLevel="1" width="19.46484375" customWidth="1" style="2233" min="48" max="48"/>
    <col hidden="1" outlineLevel="2" width="19.46484375" customWidth="1" style="2233" min="49" max="50"/>
    <col hidden="1" outlineLevel="3" width="13" customWidth="1" style="2233" min="51" max="51"/>
    <col hidden="1" outlineLevel="2" collapsed="1" width="19.46484375" customWidth="1" style="2233" min="52" max="52"/>
    <col hidden="1" outlineLevel="2" width="10" customWidth="1" style="2234" min="53" max="53"/>
    <col hidden="1" outlineLevel="1" width="19.46484375" customWidth="1" style="2233" min="54" max="54"/>
    <col hidden="1" outlineLevel="2" width="19.46484375" customWidth="1" style="2233" min="55" max="56"/>
    <col hidden="1" outlineLevel="3" width="13" customWidth="1" style="2233" min="57" max="57"/>
    <col hidden="1" outlineLevel="2" collapsed="1" width="19.46484375" customWidth="1" style="2233" min="58" max="58"/>
    <col hidden="1" outlineLevel="2" width="10" customWidth="1" style="46" min="59" max="59"/>
    <col hidden="1" outlineLevel="1" width="19.46484375" customWidth="1" style="2233" min="60" max="60"/>
    <col hidden="1" outlineLevel="2" width="19.46484375" customWidth="1" style="2233" min="61" max="62"/>
    <col hidden="1" outlineLevel="3" width="19.46484375" customWidth="1" style="2233" min="63" max="63"/>
    <col hidden="1" outlineLevel="2" collapsed="1" width="19.46484375" customWidth="1" style="2233" min="64" max="64"/>
    <col hidden="1" outlineLevel="2" width="10" customWidth="1" style="46" min="65" max="65"/>
    <col hidden="1" outlineLevel="1" width="19.46484375" customWidth="1" style="2233" min="66" max="66"/>
    <col hidden="1" outlineLevel="2" width="19.46484375" customWidth="1" style="2233" min="67" max="68"/>
    <col hidden="1" outlineLevel="3" width="19.46484375" customWidth="1" style="2233" min="69" max="69"/>
    <col hidden="1" outlineLevel="1" collapsed="1" width="19.46484375" customWidth="1" style="2233" min="70" max="70"/>
    <col hidden="1" outlineLevel="2" width="10" customWidth="1" style="46" min="71" max="71"/>
    <col hidden="1" outlineLevel="2" width="19.46484375" customWidth="1" style="353" min="72" max="72"/>
    <col hidden="1" outlineLevel="3" width="19.46484375" customWidth="1" style="353" min="73" max="74"/>
    <col hidden="1" outlineLevel="4" width="13" customWidth="1" style="353" min="75" max="75"/>
    <col hidden="1" outlineLevel="3" collapsed="1" width="19.46484375" customWidth="1" style="353" min="76" max="76"/>
    <col hidden="1" outlineLevel="1" collapsed="1" width="10" customWidth="1" style="46" min="77" max="77"/>
    <col hidden="1" outlineLevel="2" width="19.46484375" customWidth="1" style="353" min="78" max="78"/>
    <col hidden="1" outlineLevel="3" width="19.46484375" customWidth="1" style="353" min="79" max="80"/>
    <col hidden="1" outlineLevel="4" width="13" customWidth="1" style="353" min="81" max="81"/>
    <col hidden="1" outlineLevel="3" collapsed="1" width="19.46484375" customWidth="1" style="353" min="82" max="82"/>
    <col hidden="1" outlineLevel="3" width="10" customWidth="1" style="46" min="83" max="83"/>
    <col hidden="1" outlineLevel="2" collapsed="1" width="19.46484375" customWidth="1" style="353" min="84" max="84"/>
    <col hidden="1" outlineLevel="3" width="19.46484375" customWidth="1" style="353" min="85" max="86"/>
    <col hidden="1" outlineLevel="4" width="13" customWidth="1" style="353" min="87" max="87"/>
    <col hidden="1" outlineLevel="3" collapsed="1" width="19.46484375" customWidth="1" style="353" min="88" max="88"/>
    <col hidden="1" outlineLevel="3" width="10" customWidth="1" style="46" min="89" max="89"/>
    <col hidden="1" outlineLevel="2" collapsed="1" width="19.46484375" customWidth="1" style="353" min="90" max="90"/>
    <col hidden="1" outlineLevel="3" width="19.46484375" customWidth="1" style="353" min="91" max="92"/>
    <col hidden="1" outlineLevel="4" width="13" customWidth="1" style="353" min="93" max="93"/>
    <col hidden="1" outlineLevel="3" collapsed="1" width="19.46484375" customWidth="1" style="353" min="94" max="94"/>
    <col hidden="1" outlineLevel="3" width="10" customWidth="1" style="46" min="95" max="95"/>
    <col hidden="1" outlineLevel="2" collapsed="1" width="19.46484375" customWidth="1" style="353" min="96" max="96"/>
    <col hidden="1" outlineLevel="2" width="19.46484375" customWidth="1" style="353" min="97" max="98"/>
    <col hidden="1" outlineLevel="3" width="10" customWidth="1" style="353" min="99" max="99"/>
    <col hidden="1" outlineLevel="2" collapsed="1" width="19.46484375" customWidth="1" style="353" min="100" max="100"/>
    <col hidden="1" outlineLevel="1" collapsed="1" width="13" customWidth="1" style="46" min="101" max="101"/>
    <col collapsed="1" width="10" customWidth="1" style="46" min="102" max="102"/>
    <col width="10" customWidth="1" style="46" min="103" max="206"/>
    <col width="21.46484375" customWidth="1" style="46" min="207" max="207"/>
    <col width="26.46484375" customWidth="1" style="46" min="208" max="208"/>
    <col width="14.46484375" customWidth="1" style="46" min="209" max="209"/>
    <col width="11" customWidth="1" style="46" min="210" max="210"/>
    <col width="19.46484375" customWidth="1" style="46" min="211" max="211"/>
    <col width="26.46484375" customWidth="1" style="46" min="212" max="212"/>
    <col width="19.46484375" customWidth="1" style="46" min="213" max="213"/>
    <col width="21.46484375" customWidth="1" style="46" min="214" max="215"/>
    <col width="20.46484375" customWidth="1" style="46" min="216" max="216"/>
    <col width="26.46484375" customWidth="1" style="46" min="217" max="218"/>
    <col width="16.46484375" customWidth="1" style="46" min="219" max="222"/>
    <col width="10" customWidth="1" style="46" min="223" max="462"/>
    <col width="21.46484375" customWidth="1" style="46" min="463" max="463"/>
    <col width="26.46484375" customWidth="1" style="46" min="464" max="464"/>
    <col width="14.46484375" customWidth="1" style="46" min="465" max="465"/>
    <col width="11" customWidth="1" style="46" min="466" max="466"/>
    <col width="19.46484375" customWidth="1" style="46" min="467" max="467"/>
    <col width="26.46484375" customWidth="1" style="46" min="468" max="468"/>
    <col width="19.46484375" customWidth="1" style="46" min="469" max="469"/>
    <col width="21.46484375" customWidth="1" style="46" min="470" max="471"/>
    <col width="20.46484375" customWidth="1" style="46" min="472" max="472"/>
    <col width="26.46484375" customWidth="1" style="46" min="473" max="474"/>
    <col width="16.46484375" customWidth="1" style="46" min="475" max="478"/>
    <col width="10" customWidth="1" style="46" min="479" max="718"/>
    <col width="21.46484375" customWidth="1" style="46" min="719" max="719"/>
    <col width="26.46484375" customWidth="1" style="46" min="720" max="720"/>
    <col width="14.46484375" customWidth="1" style="46" min="721" max="721"/>
    <col width="11" customWidth="1" style="46" min="722" max="722"/>
    <col width="19.46484375" customWidth="1" style="46" min="723" max="723"/>
    <col width="26.46484375" customWidth="1" style="46" min="724" max="724"/>
    <col width="19.46484375" customWidth="1" style="46" min="725" max="725"/>
    <col width="21.46484375" customWidth="1" style="46" min="726" max="727"/>
    <col width="20.46484375" customWidth="1" style="46" min="728" max="728"/>
    <col width="26.46484375" customWidth="1" style="46" min="729" max="730"/>
    <col width="16.46484375" customWidth="1" style="46" min="731" max="734"/>
    <col width="10" customWidth="1" style="46" min="735" max="974"/>
    <col width="21.46484375" customWidth="1" style="46" min="975" max="975"/>
    <col width="26.46484375" customWidth="1" style="46" min="976" max="976"/>
    <col width="14.46484375" customWidth="1" style="46" min="977" max="977"/>
    <col width="11" customWidth="1" style="46" min="978" max="978"/>
    <col width="19.46484375" customWidth="1" style="46" min="979" max="979"/>
    <col width="26.46484375" customWidth="1" style="46" min="980" max="980"/>
    <col width="19.46484375" customWidth="1" style="46" min="981" max="981"/>
    <col width="21.46484375" customWidth="1" style="46" min="982" max="983"/>
    <col width="20.46484375" customWidth="1" style="46" min="984" max="984"/>
    <col width="26.46484375" customWidth="1" style="46" min="985" max="986"/>
    <col width="16.46484375" customWidth="1" style="46" min="987" max="990"/>
    <col width="10" customWidth="1" style="46" min="991" max="1230"/>
    <col width="21.46484375" customWidth="1" style="46" min="1231" max="1231"/>
    <col width="26.46484375" customWidth="1" style="46" min="1232" max="1232"/>
    <col width="14.46484375" customWidth="1" style="46" min="1233" max="1233"/>
    <col width="11" customWidth="1" style="46" min="1234" max="1234"/>
    <col width="19.46484375" customWidth="1" style="46" min="1235" max="1235"/>
    <col width="26.46484375" customWidth="1" style="46" min="1236" max="1236"/>
    <col width="19.46484375" customWidth="1" style="46" min="1237" max="1237"/>
    <col width="21.46484375" customWidth="1" style="46" min="1238" max="1239"/>
    <col width="20.46484375" customWidth="1" style="46" min="1240" max="1240"/>
    <col width="26.46484375" customWidth="1" style="46" min="1241" max="1242"/>
    <col width="16.46484375" customWidth="1" style="46" min="1243" max="1246"/>
    <col width="10" customWidth="1" style="46" min="1247" max="1486"/>
    <col width="21.46484375" customWidth="1" style="46" min="1487" max="1487"/>
    <col width="26.46484375" customWidth="1" style="46" min="1488" max="1488"/>
    <col width="14.46484375" customWidth="1" style="46" min="1489" max="1489"/>
    <col width="11" customWidth="1" style="46" min="1490" max="1490"/>
    <col width="19.46484375" customWidth="1" style="46" min="1491" max="1491"/>
    <col width="26.46484375" customWidth="1" style="46" min="1492" max="1492"/>
    <col width="19.46484375" customWidth="1" style="46" min="1493" max="1493"/>
    <col width="21.46484375" customWidth="1" style="46" min="1494" max="1495"/>
    <col width="20.46484375" customWidth="1" style="46" min="1496" max="1496"/>
    <col width="26.46484375" customWidth="1" style="46" min="1497" max="1498"/>
    <col width="16.46484375" customWidth="1" style="46" min="1499" max="1502"/>
    <col width="10" customWidth="1" style="46" min="1503" max="1742"/>
    <col width="21.46484375" customWidth="1" style="46" min="1743" max="1743"/>
    <col width="26.46484375" customWidth="1" style="46" min="1744" max="1744"/>
    <col width="14.46484375" customWidth="1" style="46" min="1745" max="1745"/>
    <col width="11" customWidth="1" style="46" min="1746" max="1746"/>
    <col width="19.46484375" customWidth="1" style="46" min="1747" max="1747"/>
    <col width="26.46484375" customWidth="1" style="46" min="1748" max="1748"/>
    <col width="19.46484375" customWidth="1" style="46" min="1749" max="1749"/>
    <col width="21.46484375" customWidth="1" style="46" min="1750" max="1751"/>
    <col width="20.46484375" customWidth="1" style="46" min="1752" max="1752"/>
    <col width="26.46484375" customWidth="1" style="46" min="1753" max="1754"/>
    <col width="16.46484375" customWidth="1" style="46" min="1755" max="1758"/>
    <col width="10" customWidth="1" style="46" min="1759" max="1998"/>
    <col width="21.46484375" customWidth="1" style="46" min="1999" max="1999"/>
    <col width="26.46484375" customWidth="1" style="46" min="2000" max="2000"/>
    <col width="14.46484375" customWidth="1" style="46" min="2001" max="2001"/>
    <col width="11" customWidth="1" style="46" min="2002" max="2002"/>
    <col width="19.46484375" customWidth="1" style="46" min="2003" max="2003"/>
    <col width="26.46484375" customWidth="1" style="46" min="2004" max="2004"/>
    <col width="19.46484375" customWidth="1" style="46" min="2005" max="2005"/>
    <col width="21.46484375" customWidth="1" style="46" min="2006" max="2007"/>
    <col width="20.46484375" customWidth="1" style="46" min="2008" max="2008"/>
    <col width="26.46484375" customWidth="1" style="46" min="2009" max="2010"/>
    <col width="16.46484375" customWidth="1" style="46" min="2011" max="2014"/>
    <col width="10" customWidth="1" style="46" min="2015" max="2254"/>
    <col width="21.46484375" customWidth="1" style="46" min="2255" max="2255"/>
    <col width="26.46484375" customWidth="1" style="46" min="2256" max="2256"/>
    <col width="14.46484375" customWidth="1" style="46" min="2257" max="2257"/>
    <col width="11" customWidth="1" style="46" min="2258" max="2258"/>
    <col width="19.46484375" customWidth="1" style="46" min="2259" max="2259"/>
    <col width="26.46484375" customWidth="1" style="46" min="2260" max="2260"/>
    <col width="19.46484375" customWidth="1" style="46" min="2261" max="2261"/>
    <col width="21.46484375" customWidth="1" style="46" min="2262" max="2263"/>
    <col width="20.46484375" customWidth="1" style="46" min="2264" max="2264"/>
    <col width="26.46484375" customWidth="1" style="46" min="2265" max="2266"/>
    <col width="16.46484375" customWidth="1" style="46" min="2267" max="2270"/>
    <col width="10" customWidth="1" style="46" min="2271" max="2510"/>
    <col width="21.46484375" customWidth="1" style="46" min="2511" max="2511"/>
    <col width="26.46484375" customWidth="1" style="46" min="2512" max="2512"/>
    <col width="14.46484375" customWidth="1" style="46" min="2513" max="2513"/>
    <col width="11" customWidth="1" style="46" min="2514" max="2514"/>
    <col width="19.46484375" customWidth="1" style="46" min="2515" max="2515"/>
    <col width="26.46484375" customWidth="1" style="46" min="2516" max="2516"/>
    <col width="19.46484375" customWidth="1" style="46" min="2517" max="2517"/>
    <col width="21.46484375" customWidth="1" style="46" min="2518" max="2519"/>
    <col width="20.46484375" customWidth="1" style="46" min="2520" max="2520"/>
    <col width="26.46484375" customWidth="1" style="46" min="2521" max="2522"/>
    <col width="16.46484375" customWidth="1" style="46" min="2523" max="2526"/>
    <col width="10" customWidth="1" style="46" min="2527" max="2766"/>
    <col width="21.46484375" customWidth="1" style="46" min="2767" max="2767"/>
    <col width="26.46484375" customWidth="1" style="46" min="2768" max="2768"/>
    <col width="14.46484375" customWidth="1" style="46" min="2769" max="2769"/>
    <col width="11" customWidth="1" style="46" min="2770" max="2770"/>
    <col width="19.46484375" customWidth="1" style="46" min="2771" max="2771"/>
    <col width="26.46484375" customWidth="1" style="46" min="2772" max="2772"/>
    <col width="19.46484375" customWidth="1" style="46" min="2773" max="2773"/>
    <col width="21.46484375" customWidth="1" style="46" min="2774" max="2775"/>
    <col width="20.46484375" customWidth="1" style="46" min="2776" max="2776"/>
    <col width="26.46484375" customWidth="1" style="46" min="2777" max="2778"/>
    <col width="16.46484375" customWidth="1" style="46" min="2779" max="2782"/>
    <col width="10" customWidth="1" style="46" min="2783" max="3022"/>
    <col width="21.46484375" customWidth="1" style="46" min="3023" max="3023"/>
    <col width="26.46484375" customWidth="1" style="46" min="3024" max="3024"/>
    <col width="14.46484375" customWidth="1" style="46" min="3025" max="3025"/>
    <col width="11" customWidth="1" style="46" min="3026" max="3026"/>
    <col width="19.46484375" customWidth="1" style="46" min="3027" max="3027"/>
    <col width="26.46484375" customWidth="1" style="46" min="3028" max="3028"/>
    <col width="19.46484375" customWidth="1" style="46" min="3029" max="3029"/>
    <col width="21.46484375" customWidth="1" style="46" min="3030" max="3031"/>
    <col width="20.46484375" customWidth="1" style="46" min="3032" max="3032"/>
    <col width="26.46484375" customWidth="1" style="46" min="3033" max="3034"/>
    <col width="16.46484375" customWidth="1" style="46" min="3035" max="3038"/>
    <col width="10" customWidth="1" style="46" min="3039" max="3278"/>
    <col width="21.46484375" customWidth="1" style="46" min="3279" max="3279"/>
    <col width="26.46484375" customWidth="1" style="46" min="3280" max="3280"/>
    <col width="14.46484375" customWidth="1" style="46" min="3281" max="3281"/>
    <col width="11" customWidth="1" style="46" min="3282" max="3282"/>
    <col width="19.46484375" customWidth="1" style="46" min="3283" max="3283"/>
    <col width="26.46484375" customWidth="1" style="46" min="3284" max="3284"/>
    <col width="19.46484375" customWidth="1" style="46" min="3285" max="3285"/>
    <col width="21.46484375" customWidth="1" style="46" min="3286" max="3287"/>
    <col width="20.46484375" customWidth="1" style="46" min="3288" max="3288"/>
    <col width="26.46484375" customWidth="1" style="46" min="3289" max="3290"/>
    <col width="16.46484375" customWidth="1" style="46" min="3291" max="3294"/>
    <col width="10" customWidth="1" style="46" min="3295" max="3534"/>
    <col width="21.46484375" customWidth="1" style="46" min="3535" max="3535"/>
    <col width="26.46484375" customWidth="1" style="46" min="3536" max="3536"/>
    <col width="14.46484375" customWidth="1" style="46" min="3537" max="3537"/>
    <col width="11" customWidth="1" style="46" min="3538" max="3538"/>
    <col width="19.46484375" customWidth="1" style="46" min="3539" max="3539"/>
    <col width="26.46484375" customWidth="1" style="46" min="3540" max="3540"/>
    <col width="19.46484375" customWidth="1" style="46" min="3541" max="3541"/>
    <col width="21.46484375" customWidth="1" style="46" min="3542" max="3543"/>
    <col width="20.46484375" customWidth="1" style="46" min="3544" max="3544"/>
    <col width="26.46484375" customWidth="1" style="46" min="3545" max="3546"/>
    <col width="16.46484375" customWidth="1" style="46" min="3547" max="3550"/>
    <col width="10" customWidth="1" style="46" min="3551" max="3790"/>
    <col width="21.46484375" customWidth="1" style="46" min="3791" max="3791"/>
    <col width="26.46484375" customWidth="1" style="46" min="3792" max="3792"/>
    <col width="14.46484375" customWidth="1" style="46" min="3793" max="3793"/>
    <col width="11" customWidth="1" style="46" min="3794" max="3794"/>
    <col width="19.46484375" customWidth="1" style="46" min="3795" max="3795"/>
    <col width="26.46484375" customWidth="1" style="46" min="3796" max="3796"/>
    <col width="19.46484375" customWidth="1" style="46" min="3797" max="3797"/>
    <col width="21.46484375" customWidth="1" style="46" min="3798" max="3799"/>
    <col width="20.46484375" customWidth="1" style="46" min="3800" max="3800"/>
    <col width="26.46484375" customWidth="1" style="46" min="3801" max="3802"/>
    <col width="16.46484375" customWidth="1" style="46" min="3803" max="3806"/>
    <col width="10" customWidth="1" style="46" min="3807" max="4046"/>
    <col width="21.46484375" customWidth="1" style="46" min="4047" max="4047"/>
    <col width="26.46484375" customWidth="1" style="46" min="4048" max="4048"/>
    <col width="14.46484375" customWidth="1" style="46" min="4049" max="4049"/>
    <col width="11" customWidth="1" style="46" min="4050" max="4050"/>
    <col width="19.46484375" customWidth="1" style="46" min="4051" max="4051"/>
    <col width="26.46484375" customWidth="1" style="46" min="4052" max="4052"/>
    <col width="19.46484375" customWidth="1" style="46" min="4053" max="4053"/>
    <col width="21.46484375" customWidth="1" style="46" min="4054" max="4055"/>
    <col width="20.46484375" customWidth="1" style="46" min="4056" max="4056"/>
    <col width="26.46484375" customWidth="1" style="46" min="4057" max="4058"/>
    <col width="16.46484375" customWidth="1" style="46" min="4059" max="4062"/>
    <col width="10" customWidth="1" style="46" min="4063" max="4302"/>
    <col width="21.46484375" customWidth="1" style="46" min="4303" max="4303"/>
    <col width="26.46484375" customWidth="1" style="46" min="4304" max="4304"/>
    <col width="14.46484375" customWidth="1" style="46" min="4305" max="4305"/>
    <col width="11" customWidth="1" style="46" min="4306" max="4306"/>
    <col width="19.46484375" customWidth="1" style="46" min="4307" max="4307"/>
    <col width="26.46484375" customWidth="1" style="46" min="4308" max="4308"/>
    <col width="19.46484375" customWidth="1" style="46" min="4309" max="4309"/>
    <col width="21.46484375" customWidth="1" style="46" min="4310" max="4311"/>
    <col width="20.46484375" customWidth="1" style="46" min="4312" max="4312"/>
    <col width="26.46484375" customWidth="1" style="46" min="4313" max="4314"/>
    <col width="16.46484375" customWidth="1" style="46" min="4315" max="4318"/>
    <col width="10" customWidth="1" style="46" min="4319" max="4558"/>
    <col width="21.46484375" customWidth="1" style="46" min="4559" max="4559"/>
    <col width="26.46484375" customWidth="1" style="46" min="4560" max="4560"/>
    <col width="14.46484375" customWidth="1" style="46" min="4561" max="4561"/>
    <col width="11" customWidth="1" style="46" min="4562" max="4562"/>
    <col width="19.46484375" customWidth="1" style="46" min="4563" max="4563"/>
    <col width="26.46484375" customWidth="1" style="46" min="4564" max="4564"/>
    <col width="19.46484375" customWidth="1" style="46" min="4565" max="4565"/>
    <col width="21.46484375" customWidth="1" style="46" min="4566" max="4567"/>
    <col width="20.46484375" customWidth="1" style="46" min="4568" max="4568"/>
    <col width="26.46484375" customWidth="1" style="46" min="4569" max="4570"/>
    <col width="16.46484375" customWidth="1" style="46" min="4571" max="4574"/>
    <col width="10" customWidth="1" style="46" min="4575" max="4814"/>
    <col width="21.46484375" customWidth="1" style="46" min="4815" max="4815"/>
    <col width="26.46484375" customWidth="1" style="46" min="4816" max="4816"/>
    <col width="14.46484375" customWidth="1" style="46" min="4817" max="4817"/>
    <col width="11" customWidth="1" style="46" min="4818" max="4818"/>
    <col width="19.46484375" customWidth="1" style="46" min="4819" max="4819"/>
    <col width="26.46484375" customWidth="1" style="46" min="4820" max="4820"/>
    <col width="19.46484375" customWidth="1" style="46" min="4821" max="4821"/>
    <col width="21.46484375" customWidth="1" style="46" min="4822" max="4823"/>
    <col width="20.46484375" customWidth="1" style="46" min="4824" max="4824"/>
    <col width="26.46484375" customWidth="1" style="46" min="4825" max="4826"/>
    <col width="16.46484375" customWidth="1" style="46" min="4827" max="4830"/>
    <col width="10" customWidth="1" style="46" min="4831" max="5070"/>
    <col width="21.46484375" customWidth="1" style="46" min="5071" max="5071"/>
    <col width="26.46484375" customWidth="1" style="46" min="5072" max="5072"/>
    <col width="14.46484375" customWidth="1" style="46" min="5073" max="5073"/>
    <col width="11" customWidth="1" style="46" min="5074" max="5074"/>
    <col width="19.46484375" customWidth="1" style="46" min="5075" max="5075"/>
    <col width="26.46484375" customWidth="1" style="46" min="5076" max="5076"/>
    <col width="19.46484375" customWidth="1" style="46" min="5077" max="5077"/>
    <col width="21.46484375" customWidth="1" style="46" min="5078" max="5079"/>
    <col width="20.46484375" customWidth="1" style="46" min="5080" max="5080"/>
    <col width="26.46484375" customWidth="1" style="46" min="5081" max="5082"/>
    <col width="16.46484375" customWidth="1" style="46" min="5083" max="5086"/>
    <col width="10" customWidth="1" style="46" min="5087" max="5326"/>
    <col width="21.46484375" customWidth="1" style="46" min="5327" max="5327"/>
    <col width="26.46484375" customWidth="1" style="46" min="5328" max="5328"/>
    <col width="14.46484375" customWidth="1" style="46" min="5329" max="5329"/>
    <col width="11" customWidth="1" style="46" min="5330" max="5330"/>
    <col width="19.46484375" customWidth="1" style="46" min="5331" max="5331"/>
    <col width="26.46484375" customWidth="1" style="46" min="5332" max="5332"/>
    <col width="19.46484375" customWidth="1" style="46" min="5333" max="5333"/>
    <col width="21.46484375" customWidth="1" style="46" min="5334" max="5335"/>
    <col width="20.46484375" customWidth="1" style="46" min="5336" max="5336"/>
    <col width="26.46484375" customWidth="1" style="46" min="5337" max="5338"/>
    <col width="16.46484375" customWidth="1" style="46" min="5339" max="5342"/>
    <col width="10" customWidth="1" style="46" min="5343" max="5582"/>
    <col width="21.46484375" customWidth="1" style="46" min="5583" max="5583"/>
    <col width="26.46484375" customWidth="1" style="46" min="5584" max="5584"/>
    <col width="14.46484375" customWidth="1" style="46" min="5585" max="5585"/>
    <col width="11" customWidth="1" style="46" min="5586" max="5586"/>
    <col width="19.46484375" customWidth="1" style="46" min="5587" max="5587"/>
    <col width="26.46484375" customWidth="1" style="46" min="5588" max="5588"/>
    <col width="19.46484375" customWidth="1" style="46" min="5589" max="5589"/>
    <col width="21.46484375" customWidth="1" style="46" min="5590" max="5591"/>
    <col width="20.46484375" customWidth="1" style="46" min="5592" max="5592"/>
    <col width="26.46484375" customWidth="1" style="46" min="5593" max="5594"/>
    <col width="16.46484375" customWidth="1" style="46" min="5595" max="5598"/>
    <col width="10" customWidth="1" style="46" min="5599" max="5838"/>
    <col width="21.46484375" customWidth="1" style="46" min="5839" max="5839"/>
    <col width="26.46484375" customWidth="1" style="46" min="5840" max="5840"/>
    <col width="14.46484375" customWidth="1" style="46" min="5841" max="5841"/>
    <col width="11" customWidth="1" style="46" min="5842" max="5842"/>
    <col width="19.46484375" customWidth="1" style="46" min="5843" max="5843"/>
    <col width="26.46484375" customWidth="1" style="46" min="5844" max="5844"/>
    <col width="19.46484375" customWidth="1" style="46" min="5845" max="5845"/>
    <col width="21.46484375" customWidth="1" style="46" min="5846" max="5847"/>
    <col width="20.46484375" customWidth="1" style="46" min="5848" max="5848"/>
    <col width="26.46484375" customWidth="1" style="46" min="5849" max="5850"/>
    <col width="16.46484375" customWidth="1" style="46" min="5851" max="5854"/>
    <col width="10" customWidth="1" style="46" min="5855" max="6094"/>
    <col width="21.46484375" customWidth="1" style="46" min="6095" max="6095"/>
    <col width="26.46484375" customWidth="1" style="46" min="6096" max="6096"/>
    <col width="14.46484375" customWidth="1" style="46" min="6097" max="6097"/>
    <col width="11" customWidth="1" style="46" min="6098" max="6098"/>
    <col width="19.46484375" customWidth="1" style="46" min="6099" max="6099"/>
    <col width="26.46484375" customWidth="1" style="46" min="6100" max="6100"/>
    <col width="19.46484375" customWidth="1" style="46" min="6101" max="6101"/>
    <col width="21.46484375" customWidth="1" style="46" min="6102" max="6103"/>
    <col width="20.46484375" customWidth="1" style="46" min="6104" max="6104"/>
    <col width="26.46484375" customWidth="1" style="46" min="6105" max="6106"/>
    <col width="16.46484375" customWidth="1" style="46" min="6107" max="6110"/>
    <col width="10" customWidth="1" style="46" min="6111" max="6350"/>
    <col width="21.46484375" customWidth="1" style="46" min="6351" max="6351"/>
    <col width="26.46484375" customWidth="1" style="46" min="6352" max="6352"/>
    <col width="14.46484375" customWidth="1" style="46" min="6353" max="6353"/>
    <col width="11" customWidth="1" style="46" min="6354" max="6354"/>
    <col width="19.46484375" customWidth="1" style="46" min="6355" max="6355"/>
    <col width="26.46484375" customWidth="1" style="46" min="6356" max="6356"/>
    <col width="19.46484375" customWidth="1" style="46" min="6357" max="6357"/>
    <col width="21.46484375" customWidth="1" style="46" min="6358" max="6359"/>
    <col width="20.46484375" customWidth="1" style="46" min="6360" max="6360"/>
    <col width="26.46484375" customWidth="1" style="46" min="6361" max="6362"/>
    <col width="16.46484375" customWidth="1" style="46" min="6363" max="6366"/>
    <col width="10" customWidth="1" style="46" min="6367" max="6606"/>
    <col width="21.46484375" customWidth="1" style="46" min="6607" max="6607"/>
    <col width="26.46484375" customWidth="1" style="46" min="6608" max="6608"/>
    <col width="14.46484375" customWidth="1" style="46" min="6609" max="6609"/>
    <col width="11" customWidth="1" style="46" min="6610" max="6610"/>
    <col width="19.46484375" customWidth="1" style="46" min="6611" max="6611"/>
    <col width="26.46484375" customWidth="1" style="46" min="6612" max="6612"/>
    <col width="19.46484375" customWidth="1" style="46" min="6613" max="6613"/>
    <col width="21.46484375" customWidth="1" style="46" min="6614" max="6615"/>
    <col width="20.46484375" customWidth="1" style="46" min="6616" max="6616"/>
    <col width="26.46484375" customWidth="1" style="46" min="6617" max="6618"/>
    <col width="16.46484375" customWidth="1" style="46" min="6619" max="6622"/>
    <col width="10" customWidth="1" style="46" min="6623" max="6862"/>
    <col width="21.46484375" customWidth="1" style="46" min="6863" max="6863"/>
    <col width="26.46484375" customWidth="1" style="46" min="6864" max="6864"/>
    <col width="14.46484375" customWidth="1" style="46" min="6865" max="6865"/>
    <col width="11" customWidth="1" style="46" min="6866" max="6866"/>
    <col width="19.46484375" customWidth="1" style="46" min="6867" max="6867"/>
    <col width="26.46484375" customWidth="1" style="46" min="6868" max="6868"/>
    <col width="19.46484375" customWidth="1" style="46" min="6869" max="6869"/>
    <col width="21.46484375" customWidth="1" style="46" min="6870" max="6871"/>
    <col width="20.46484375" customWidth="1" style="46" min="6872" max="6872"/>
    <col width="26.46484375" customWidth="1" style="46" min="6873" max="6874"/>
    <col width="16.46484375" customWidth="1" style="46" min="6875" max="6878"/>
    <col width="10" customWidth="1" style="46" min="6879" max="7118"/>
    <col width="21.46484375" customWidth="1" style="46" min="7119" max="7119"/>
    <col width="26.46484375" customWidth="1" style="46" min="7120" max="7120"/>
    <col width="14.46484375" customWidth="1" style="46" min="7121" max="7121"/>
    <col width="11" customWidth="1" style="46" min="7122" max="7122"/>
    <col width="19.46484375" customWidth="1" style="46" min="7123" max="7123"/>
    <col width="26.46484375" customWidth="1" style="46" min="7124" max="7124"/>
    <col width="19.46484375" customWidth="1" style="46" min="7125" max="7125"/>
    <col width="21.46484375" customWidth="1" style="46" min="7126" max="7127"/>
    <col width="20.46484375" customWidth="1" style="46" min="7128" max="7128"/>
    <col width="26.46484375" customWidth="1" style="46" min="7129" max="7130"/>
    <col width="16.46484375" customWidth="1" style="46" min="7131" max="7134"/>
    <col width="10" customWidth="1" style="46" min="7135" max="7374"/>
    <col width="21.46484375" customWidth="1" style="46" min="7375" max="7375"/>
    <col width="26.46484375" customWidth="1" style="46" min="7376" max="7376"/>
    <col width="14.46484375" customWidth="1" style="46" min="7377" max="7377"/>
    <col width="11" customWidth="1" style="46" min="7378" max="7378"/>
    <col width="19.46484375" customWidth="1" style="46" min="7379" max="7379"/>
    <col width="26.46484375" customWidth="1" style="46" min="7380" max="7380"/>
    <col width="19.46484375" customWidth="1" style="46" min="7381" max="7381"/>
    <col width="21.46484375" customWidth="1" style="46" min="7382" max="7383"/>
    <col width="20.46484375" customWidth="1" style="46" min="7384" max="7384"/>
    <col width="26.46484375" customWidth="1" style="46" min="7385" max="7386"/>
    <col width="16.46484375" customWidth="1" style="46" min="7387" max="7390"/>
    <col width="10" customWidth="1" style="46" min="7391" max="7630"/>
    <col width="21.46484375" customWidth="1" style="46" min="7631" max="7631"/>
    <col width="26.46484375" customWidth="1" style="46" min="7632" max="7632"/>
    <col width="14.46484375" customWidth="1" style="46" min="7633" max="7633"/>
    <col width="11" customWidth="1" style="46" min="7634" max="7634"/>
    <col width="19.46484375" customWidth="1" style="46" min="7635" max="7635"/>
    <col width="26.46484375" customWidth="1" style="46" min="7636" max="7636"/>
    <col width="19.46484375" customWidth="1" style="46" min="7637" max="7637"/>
    <col width="21.46484375" customWidth="1" style="46" min="7638" max="7639"/>
    <col width="20.46484375" customWidth="1" style="46" min="7640" max="7640"/>
    <col width="26.46484375" customWidth="1" style="46" min="7641" max="7642"/>
    <col width="16.46484375" customWidth="1" style="46" min="7643" max="7646"/>
    <col width="10" customWidth="1" style="46" min="7647" max="7886"/>
    <col width="21.46484375" customWidth="1" style="46" min="7887" max="7887"/>
    <col width="26.46484375" customWidth="1" style="46" min="7888" max="7888"/>
    <col width="14.46484375" customWidth="1" style="46" min="7889" max="7889"/>
    <col width="11" customWidth="1" style="46" min="7890" max="7890"/>
    <col width="19.46484375" customWidth="1" style="46" min="7891" max="7891"/>
    <col width="26.46484375" customWidth="1" style="46" min="7892" max="7892"/>
    <col width="19.46484375" customWidth="1" style="46" min="7893" max="7893"/>
    <col width="21.46484375" customWidth="1" style="46" min="7894" max="7895"/>
    <col width="20.46484375" customWidth="1" style="46" min="7896" max="7896"/>
    <col width="26.46484375" customWidth="1" style="46" min="7897" max="7898"/>
    <col width="16.46484375" customWidth="1" style="46" min="7899" max="7902"/>
    <col width="10" customWidth="1" style="46" min="7903" max="8142"/>
    <col width="21.46484375" customWidth="1" style="46" min="8143" max="8143"/>
    <col width="26.46484375" customWidth="1" style="46" min="8144" max="8144"/>
    <col width="14.46484375" customWidth="1" style="46" min="8145" max="8145"/>
    <col width="11" customWidth="1" style="46" min="8146" max="8146"/>
    <col width="19.46484375" customWidth="1" style="46" min="8147" max="8147"/>
    <col width="26.46484375" customWidth="1" style="46" min="8148" max="8148"/>
    <col width="19.46484375" customWidth="1" style="46" min="8149" max="8149"/>
    <col width="21.46484375" customWidth="1" style="46" min="8150" max="8151"/>
    <col width="20.46484375" customWidth="1" style="46" min="8152" max="8152"/>
    <col width="26.46484375" customWidth="1" style="46" min="8153" max="8154"/>
    <col width="16.46484375" customWidth="1" style="46" min="8155" max="8158"/>
    <col width="10" customWidth="1" style="46" min="8159" max="8398"/>
    <col width="21.46484375" customWidth="1" style="46" min="8399" max="8399"/>
    <col width="26.46484375" customWidth="1" style="46" min="8400" max="8400"/>
    <col width="14.46484375" customWidth="1" style="46" min="8401" max="8401"/>
    <col width="11" customWidth="1" style="46" min="8402" max="8402"/>
    <col width="19.46484375" customWidth="1" style="46" min="8403" max="8403"/>
    <col width="26.46484375" customWidth="1" style="46" min="8404" max="8404"/>
    <col width="19.46484375" customWidth="1" style="46" min="8405" max="8405"/>
    <col width="21.46484375" customWidth="1" style="46" min="8406" max="8407"/>
    <col width="20.46484375" customWidth="1" style="46" min="8408" max="8408"/>
    <col width="26.46484375" customWidth="1" style="46" min="8409" max="8410"/>
    <col width="16.46484375" customWidth="1" style="46" min="8411" max="8414"/>
    <col width="10" customWidth="1" style="46" min="8415" max="8654"/>
    <col width="21.46484375" customWidth="1" style="46" min="8655" max="8655"/>
    <col width="26.46484375" customWidth="1" style="46" min="8656" max="8656"/>
    <col width="14.46484375" customWidth="1" style="46" min="8657" max="8657"/>
    <col width="11" customWidth="1" style="46" min="8658" max="8658"/>
    <col width="19.46484375" customWidth="1" style="46" min="8659" max="8659"/>
    <col width="26.46484375" customWidth="1" style="46" min="8660" max="8660"/>
    <col width="19.46484375" customWidth="1" style="46" min="8661" max="8661"/>
    <col width="21.46484375" customWidth="1" style="46" min="8662" max="8663"/>
    <col width="20.46484375" customWidth="1" style="46" min="8664" max="8664"/>
    <col width="26.46484375" customWidth="1" style="46" min="8665" max="8666"/>
    <col width="16.46484375" customWidth="1" style="46" min="8667" max="8670"/>
    <col width="10" customWidth="1" style="46" min="8671" max="8910"/>
    <col width="21.46484375" customWidth="1" style="46" min="8911" max="8911"/>
    <col width="26.46484375" customWidth="1" style="46" min="8912" max="8912"/>
    <col width="14.46484375" customWidth="1" style="46" min="8913" max="8913"/>
    <col width="11" customWidth="1" style="46" min="8914" max="8914"/>
    <col width="19.46484375" customWidth="1" style="46" min="8915" max="8915"/>
    <col width="26.46484375" customWidth="1" style="46" min="8916" max="8916"/>
    <col width="19.46484375" customWidth="1" style="46" min="8917" max="8917"/>
    <col width="21.46484375" customWidth="1" style="46" min="8918" max="8919"/>
    <col width="20.46484375" customWidth="1" style="46" min="8920" max="8920"/>
    <col width="26.46484375" customWidth="1" style="46" min="8921" max="8922"/>
    <col width="16.46484375" customWidth="1" style="46" min="8923" max="8926"/>
    <col width="10" customWidth="1" style="46" min="8927" max="9166"/>
    <col width="21.46484375" customWidth="1" style="46" min="9167" max="9167"/>
    <col width="26.46484375" customWidth="1" style="46" min="9168" max="9168"/>
    <col width="14.46484375" customWidth="1" style="46" min="9169" max="9169"/>
    <col width="11" customWidth="1" style="46" min="9170" max="9170"/>
    <col width="19.46484375" customWidth="1" style="46" min="9171" max="9171"/>
    <col width="26.46484375" customWidth="1" style="46" min="9172" max="9172"/>
    <col width="19.46484375" customWidth="1" style="46" min="9173" max="9173"/>
    <col width="21.46484375" customWidth="1" style="46" min="9174" max="9175"/>
    <col width="20.46484375" customWidth="1" style="46" min="9176" max="9176"/>
    <col width="26.46484375" customWidth="1" style="46" min="9177" max="9178"/>
    <col width="16.46484375" customWidth="1" style="46" min="9179" max="9182"/>
    <col width="10" customWidth="1" style="46" min="9183" max="9422"/>
    <col width="21.46484375" customWidth="1" style="46" min="9423" max="9423"/>
    <col width="26.46484375" customWidth="1" style="46" min="9424" max="9424"/>
    <col width="14.46484375" customWidth="1" style="46" min="9425" max="9425"/>
    <col width="11" customWidth="1" style="46" min="9426" max="9426"/>
    <col width="19.46484375" customWidth="1" style="46" min="9427" max="9427"/>
    <col width="26.46484375" customWidth="1" style="46" min="9428" max="9428"/>
    <col width="19.46484375" customWidth="1" style="46" min="9429" max="9429"/>
    <col width="21.46484375" customWidth="1" style="46" min="9430" max="9431"/>
    <col width="20.46484375" customWidth="1" style="46" min="9432" max="9432"/>
    <col width="26.46484375" customWidth="1" style="46" min="9433" max="9434"/>
    <col width="16.46484375" customWidth="1" style="46" min="9435" max="9438"/>
    <col width="10" customWidth="1" style="46" min="9439" max="9678"/>
    <col width="21.46484375" customWidth="1" style="46" min="9679" max="9679"/>
    <col width="26.46484375" customWidth="1" style="46" min="9680" max="9680"/>
    <col width="14.46484375" customWidth="1" style="46" min="9681" max="9681"/>
    <col width="11" customWidth="1" style="46" min="9682" max="9682"/>
    <col width="19.46484375" customWidth="1" style="46" min="9683" max="9683"/>
    <col width="26.46484375" customWidth="1" style="46" min="9684" max="9684"/>
    <col width="19.46484375" customWidth="1" style="46" min="9685" max="9685"/>
    <col width="21.46484375" customWidth="1" style="46" min="9686" max="9687"/>
    <col width="20.46484375" customWidth="1" style="46" min="9688" max="9688"/>
    <col width="26.46484375" customWidth="1" style="46" min="9689" max="9690"/>
    <col width="16.46484375" customWidth="1" style="46" min="9691" max="9694"/>
    <col width="10" customWidth="1" style="46" min="9695" max="9934"/>
    <col width="21.46484375" customWidth="1" style="46" min="9935" max="9935"/>
    <col width="26.46484375" customWidth="1" style="46" min="9936" max="9936"/>
    <col width="14.46484375" customWidth="1" style="46" min="9937" max="9937"/>
    <col width="11" customWidth="1" style="46" min="9938" max="9938"/>
    <col width="19.46484375" customWidth="1" style="46" min="9939" max="9939"/>
    <col width="26.46484375" customWidth="1" style="46" min="9940" max="9940"/>
    <col width="19.46484375" customWidth="1" style="46" min="9941" max="9941"/>
    <col width="21.46484375" customWidth="1" style="46" min="9942" max="9943"/>
    <col width="20.46484375" customWidth="1" style="46" min="9944" max="9944"/>
    <col width="26.46484375" customWidth="1" style="46" min="9945" max="9946"/>
    <col width="16.46484375" customWidth="1" style="46" min="9947" max="9950"/>
    <col width="10" customWidth="1" style="46" min="9951" max="10190"/>
    <col width="21.46484375" customWidth="1" style="46" min="10191" max="10191"/>
    <col width="26.46484375" customWidth="1" style="46" min="10192" max="10192"/>
    <col width="14.46484375" customWidth="1" style="46" min="10193" max="10193"/>
    <col width="11" customWidth="1" style="46" min="10194" max="10194"/>
    <col width="19.46484375" customWidth="1" style="46" min="10195" max="10195"/>
    <col width="26.46484375" customWidth="1" style="46" min="10196" max="10196"/>
    <col width="19.46484375" customWidth="1" style="46" min="10197" max="10197"/>
    <col width="21.46484375" customWidth="1" style="46" min="10198" max="10199"/>
    <col width="20.46484375" customWidth="1" style="46" min="10200" max="10200"/>
    <col width="26.46484375" customWidth="1" style="46" min="10201" max="10202"/>
    <col width="16.46484375" customWidth="1" style="46" min="10203" max="10206"/>
    <col width="10" customWidth="1" style="46" min="10207" max="10446"/>
    <col width="21.46484375" customWidth="1" style="46" min="10447" max="10447"/>
    <col width="26.46484375" customWidth="1" style="46" min="10448" max="10448"/>
    <col width="14.46484375" customWidth="1" style="46" min="10449" max="10449"/>
    <col width="11" customWidth="1" style="46" min="10450" max="10450"/>
    <col width="19.46484375" customWidth="1" style="46" min="10451" max="10451"/>
    <col width="26.46484375" customWidth="1" style="46" min="10452" max="10452"/>
    <col width="19.46484375" customWidth="1" style="46" min="10453" max="10453"/>
    <col width="21.46484375" customWidth="1" style="46" min="10454" max="10455"/>
    <col width="20.46484375" customWidth="1" style="46" min="10456" max="10456"/>
    <col width="26.46484375" customWidth="1" style="46" min="10457" max="10458"/>
    <col width="16.46484375" customWidth="1" style="46" min="10459" max="10462"/>
    <col width="10" customWidth="1" style="46" min="10463" max="10702"/>
    <col width="21.46484375" customWidth="1" style="46" min="10703" max="10703"/>
    <col width="26.46484375" customWidth="1" style="46" min="10704" max="10704"/>
    <col width="14.46484375" customWidth="1" style="46" min="10705" max="10705"/>
    <col width="11" customWidth="1" style="46" min="10706" max="10706"/>
    <col width="19.46484375" customWidth="1" style="46" min="10707" max="10707"/>
    <col width="26.46484375" customWidth="1" style="46" min="10708" max="10708"/>
    <col width="19.46484375" customWidth="1" style="46" min="10709" max="10709"/>
    <col width="21.46484375" customWidth="1" style="46" min="10710" max="10711"/>
    <col width="20.46484375" customWidth="1" style="46" min="10712" max="10712"/>
    <col width="26.46484375" customWidth="1" style="46" min="10713" max="10714"/>
    <col width="16.46484375" customWidth="1" style="46" min="10715" max="10718"/>
    <col width="10" customWidth="1" style="46" min="10719" max="10958"/>
    <col width="21.46484375" customWidth="1" style="46" min="10959" max="10959"/>
    <col width="26.46484375" customWidth="1" style="46" min="10960" max="10960"/>
    <col width="14.46484375" customWidth="1" style="46" min="10961" max="10961"/>
    <col width="11" customWidth="1" style="46" min="10962" max="10962"/>
    <col width="19.46484375" customWidth="1" style="46" min="10963" max="10963"/>
    <col width="26.46484375" customWidth="1" style="46" min="10964" max="10964"/>
    <col width="19.46484375" customWidth="1" style="46" min="10965" max="10965"/>
    <col width="21.46484375" customWidth="1" style="46" min="10966" max="10967"/>
    <col width="20.46484375" customWidth="1" style="46" min="10968" max="10968"/>
    <col width="26.46484375" customWidth="1" style="46" min="10969" max="10970"/>
    <col width="16.46484375" customWidth="1" style="46" min="10971" max="10974"/>
    <col width="10" customWidth="1" style="46" min="10975" max="11214"/>
    <col width="21.46484375" customWidth="1" style="46" min="11215" max="11215"/>
    <col width="26.46484375" customWidth="1" style="46" min="11216" max="11216"/>
    <col width="14.46484375" customWidth="1" style="46" min="11217" max="11217"/>
    <col width="11" customWidth="1" style="46" min="11218" max="11218"/>
    <col width="19.46484375" customWidth="1" style="46" min="11219" max="11219"/>
    <col width="26.46484375" customWidth="1" style="46" min="11220" max="11220"/>
    <col width="19.46484375" customWidth="1" style="46" min="11221" max="11221"/>
    <col width="21.46484375" customWidth="1" style="46" min="11222" max="11223"/>
    <col width="20.46484375" customWidth="1" style="46" min="11224" max="11224"/>
    <col width="26.46484375" customWidth="1" style="46" min="11225" max="11226"/>
    <col width="16.46484375" customWidth="1" style="46" min="11227" max="11230"/>
    <col width="10" customWidth="1" style="46" min="11231" max="11470"/>
    <col width="21.46484375" customWidth="1" style="46" min="11471" max="11471"/>
    <col width="26.46484375" customWidth="1" style="46" min="11472" max="11472"/>
    <col width="14.46484375" customWidth="1" style="46" min="11473" max="11473"/>
    <col width="11" customWidth="1" style="46" min="11474" max="11474"/>
    <col width="19.46484375" customWidth="1" style="46" min="11475" max="11475"/>
    <col width="26.46484375" customWidth="1" style="46" min="11476" max="11476"/>
    <col width="19.46484375" customWidth="1" style="46" min="11477" max="11477"/>
    <col width="21.46484375" customWidth="1" style="46" min="11478" max="11479"/>
    <col width="20.46484375" customWidth="1" style="46" min="11480" max="11480"/>
    <col width="26.46484375" customWidth="1" style="46" min="11481" max="11482"/>
    <col width="16.46484375" customWidth="1" style="46" min="11483" max="11486"/>
    <col width="10" customWidth="1" style="46" min="11487" max="11726"/>
    <col width="21.46484375" customWidth="1" style="46" min="11727" max="11727"/>
    <col width="26.46484375" customWidth="1" style="46" min="11728" max="11728"/>
    <col width="14.46484375" customWidth="1" style="46" min="11729" max="11729"/>
    <col width="11" customWidth="1" style="46" min="11730" max="11730"/>
    <col width="19.46484375" customWidth="1" style="46" min="11731" max="11731"/>
    <col width="26.46484375" customWidth="1" style="46" min="11732" max="11732"/>
    <col width="19.46484375" customWidth="1" style="46" min="11733" max="11733"/>
    <col width="21.46484375" customWidth="1" style="46" min="11734" max="11735"/>
    <col width="20.46484375" customWidth="1" style="46" min="11736" max="11736"/>
    <col width="26.46484375" customWidth="1" style="46" min="11737" max="11738"/>
    <col width="16.46484375" customWidth="1" style="46" min="11739" max="11742"/>
    <col width="10" customWidth="1" style="46" min="11743" max="11982"/>
    <col width="21.46484375" customWidth="1" style="46" min="11983" max="11983"/>
    <col width="26.46484375" customWidth="1" style="46" min="11984" max="11984"/>
    <col width="14.46484375" customWidth="1" style="46" min="11985" max="11985"/>
    <col width="11" customWidth="1" style="46" min="11986" max="11986"/>
    <col width="19.46484375" customWidth="1" style="46" min="11987" max="11987"/>
    <col width="26.46484375" customWidth="1" style="46" min="11988" max="11988"/>
    <col width="19.46484375" customWidth="1" style="46" min="11989" max="11989"/>
    <col width="21.46484375" customWidth="1" style="46" min="11990" max="11991"/>
    <col width="20.46484375" customWidth="1" style="46" min="11992" max="11992"/>
    <col width="26.46484375" customWidth="1" style="46" min="11993" max="11994"/>
    <col width="16.46484375" customWidth="1" style="46" min="11995" max="11998"/>
    <col width="10" customWidth="1" style="46" min="11999" max="12238"/>
    <col width="21.46484375" customWidth="1" style="46" min="12239" max="12239"/>
    <col width="26.46484375" customWidth="1" style="46" min="12240" max="12240"/>
    <col width="14.46484375" customWidth="1" style="46" min="12241" max="12241"/>
    <col width="11" customWidth="1" style="46" min="12242" max="12242"/>
    <col width="19.46484375" customWidth="1" style="46" min="12243" max="12243"/>
    <col width="26.46484375" customWidth="1" style="46" min="12244" max="12244"/>
    <col width="19.46484375" customWidth="1" style="46" min="12245" max="12245"/>
    <col width="21.46484375" customWidth="1" style="46" min="12246" max="12247"/>
    <col width="20.46484375" customWidth="1" style="46" min="12248" max="12248"/>
    <col width="26.46484375" customWidth="1" style="46" min="12249" max="12250"/>
    <col width="16.46484375" customWidth="1" style="46" min="12251" max="12254"/>
    <col width="10" customWidth="1" style="46" min="12255" max="12494"/>
    <col width="21.46484375" customWidth="1" style="46" min="12495" max="12495"/>
    <col width="26.46484375" customWidth="1" style="46" min="12496" max="12496"/>
    <col width="14.46484375" customWidth="1" style="46" min="12497" max="12497"/>
    <col width="11" customWidth="1" style="46" min="12498" max="12498"/>
    <col width="19.46484375" customWidth="1" style="46" min="12499" max="12499"/>
    <col width="26.46484375" customWidth="1" style="46" min="12500" max="12500"/>
    <col width="19.46484375" customWidth="1" style="46" min="12501" max="12501"/>
    <col width="21.46484375" customWidth="1" style="46" min="12502" max="12503"/>
    <col width="20.46484375" customWidth="1" style="46" min="12504" max="12504"/>
    <col width="26.46484375" customWidth="1" style="46" min="12505" max="12506"/>
    <col width="16.46484375" customWidth="1" style="46" min="12507" max="12510"/>
    <col width="10" customWidth="1" style="46" min="12511" max="12750"/>
    <col width="21.46484375" customWidth="1" style="46" min="12751" max="12751"/>
    <col width="26.46484375" customWidth="1" style="46" min="12752" max="12752"/>
    <col width="14.46484375" customWidth="1" style="46" min="12753" max="12753"/>
    <col width="11" customWidth="1" style="46" min="12754" max="12754"/>
    <col width="19.46484375" customWidth="1" style="46" min="12755" max="12755"/>
    <col width="26.46484375" customWidth="1" style="46" min="12756" max="12756"/>
    <col width="19.46484375" customWidth="1" style="46" min="12757" max="12757"/>
    <col width="21.46484375" customWidth="1" style="46" min="12758" max="12759"/>
    <col width="20.46484375" customWidth="1" style="46" min="12760" max="12760"/>
    <col width="26.46484375" customWidth="1" style="46" min="12761" max="12762"/>
    <col width="16.46484375" customWidth="1" style="46" min="12763" max="12766"/>
    <col width="10" customWidth="1" style="46" min="12767" max="13006"/>
    <col width="21.46484375" customWidth="1" style="46" min="13007" max="13007"/>
    <col width="26.46484375" customWidth="1" style="46" min="13008" max="13008"/>
    <col width="14.46484375" customWidth="1" style="46" min="13009" max="13009"/>
    <col width="11" customWidth="1" style="46" min="13010" max="13010"/>
    <col width="19.46484375" customWidth="1" style="46" min="13011" max="13011"/>
    <col width="26.46484375" customWidth="1" style="46" min="13012" max="13012"/>
    <col width="19.46484375" customWidth="1" style="46" min="13013" max="13013"/>
    <col width="21.46484375" customWidth="1" style="46" min="13014" max="13015"/>
    <col width="20.46484375" customWidth="1" style="46" min="13016" max="13016"/>
    <col width="26.46484375" customWidth="1" style="46" min="13017" max="13018"/>
    <col width="16.46484375" customWidth="1" style="46" min="13019" max="13022"/>
    <col width="10" customWidth="1" style="46" min="13023" max="13262"/>
    <col width="21.46484375" customWidth="1" style="46" min="13263" max="13263"/>
    <col width="26.46484375" customWidth="1" style="46" min="13264" max="13264"/>
    <col width="14.46484375" customWidth="1" style="46" min="13265" max="13265"/>
    <col width="11" customWidth="1" style="46" min="13266" max="13266"/>
    <col width="19.46484375" customWidth="1" style="46" min="13267" max="13267"/>
    <col width="26.46484375" customWidth="1" style="46" min="13268" max="13268"/>
    <col width="19.46484375" customWidth="1" style="46" min="13269" max="13269"/>
    <col width="21.46484375" customWidth="1" style="46" min="13270" max="13271"/>
    <col width="20.46484375" customWidth="1" style="46" min="13272" max="13272"/>
    <col width="26.46484375" customWidth="1" style="46" min="13273" max="13274"/>
    <col width="16.46484375" customWidth="1" style="46" min="13275" max="13278"/>
    <col width="10" customWidth="1" style="46" min="13279" max="13518"/>
    <col width="21.46484375" customWidth="1" style="46" min="13519" max="13519"/>
    <col width="26.46484375" customWidth="1" style="46" min="13520" max="13520"/>
    <col width="14.46484375" customWidth="1" style="46" min="13521" max="13521"/>
    <col width="11" customWidth="1" style="46" min="13522" max="13522"/>
    <col width="19.46484375" customWidth="1" style="46" min="13523" max="13523"/>
    <col width="26.46484375" customWidth="1" style="46" min="13524" max="13524"/>
    <col width="19.46484375" customWidth="1" style="46" min="13525" max="13525"/>
    <col width="21.46484375" customWidth="1" style="46" min="13526" max="13527"/>
    <col width="20.46484375" customWidth="1" style="46" min="13528" max="13528"/>
    <col width="26.46484375" customWidth="1" style="46" min="13529" max="13530"/>
    <col width="16.46484375" customWidth="1" style="46" min="13531" max="13534"/>
    <col width="10" customWidth="1" style="46" min="13535" max="13774"/>
    <col width="21.46484375" customWidth="1" style="46" min="13775" max="13775"/>
    <col width="26.46484375" customWidth="1" style="46" min="13776" max="13776"/>
    <col width="14.46484375" customWidth="1" style="46" min="13777" max="13777"/>
    <col width="11" customWidth="1" style="46" min="13778" max="13778"/>
    <col width="19.46484375" customWidth="1" style="46" min="13779" max="13779"/>
    <col width="26.46484375" customWidth="1" style="46" min="13780" max="13780"/>
    <col width="19.46484375" customWidth="1" style="46" min="13781" max="13781"/>
    <col width="21.46484375" customWidth="1" style="46" min="13782" max="13783"/>
    <col width="20.46484375" customWidth="1" style="46" min="13784" max="13784"/>
    <col width="26.46484375" customWidth="1" style="46" min="13785" max="13786"/>
    <col width="16.46484375" customWidth="1" style="46" min="13787" max="13790"/>
    <col width="10" customWidth="1" style="46" min="13791" max="14030"/>
    <col width="21.46484375" customWidth="1" style="46" min="14031" max="14031"/>
    <col width="26.46484375" customWidth="1" style="46" min="14032" max="14032"/>
    <col width="14.46484375" customWidth="1" style="46" min="14033" max="14033"/>
    <col width="11" customWidth="1" style="46" min="14034" max="14034"/>
    <col width="19.46484375" customWidth="1" style="46" min="14035" max="14035"/>
    <col width="26.46484375" customWidth="1" style="46" min="14036" max="14036"/>
    <col width="19.46484375" customWidth="1" style="46" min="14037" max="14037"/>
    <col width="21.46484375" customWidth="1" style="46" min="14038" max="14039"/>
    <col width="20.46484375" customWidth="1" style="46" min="14040" max="14040"/>
    <col width="26.46484375" customWidth="1" style="46" min="14041" max="14042"/>
    <col width="16.46484375" customWidth="1" style="46" min="14043" max="14046"/>
    <col width="10" customWidth="1" style="46" min="14047" max="14286"/>
    <col width="21.46484375" customWidth="1" style="46" min="14287" max="14287"/>
    <col width="26.46484375" customWidth="1" style="46" min="14288" max="14288"/>
    <col width="14.46484375" customWidth="1" style="46" min="14289" max="14289"/>
    <col width="11" customWidth="1" style="46" min="14290" max="14290"/>
    <col width="19.46484375" customWidth="1" style="46" min="14291" max="14291"/>
    <col width="26.46484375" customWidth="1" style="46" min="14292" max="14292"/>
    <col width="19.46484375" customWidth="1" style="46" min="14293" max="14293"/>
    <col width="21.46484375" customWidth="1" style="46" min="14294" max="14295"/>
    <col width="20.46484375" customWidth="1" style="46" min="14296" max="14296"/>
    <col width="26.46484375" customWidth="1" style="46" min="14297" max="14298"/>
    <col width="16.46484375" customWidth="1" style="46" min="14299" max="14302"/>
    <col width="10" customWidth="1" style="46" min="14303" max="14542"/>
    <col width="21.46484375" customWidth="1" style="46" min="14543" max="14543"/>
    <col width="26.46484375" customWidth="1" style="46" min="14544" max="14544"/>
    <col width="14.46484375" customWidth="1" style="46" min="14545" max="14545"/>
    <col width="11" customWidth="1" style="46" min="14546" max="14546"/>
    <col width="19.46484375" customWidth="1" style="46" min="14547" max="14547"/>
    <col width="26.46484375" customWidth="1" style="46" min="14548" max="14548"/>
    <col width="19.46484375" customWidth="1" style="46" min="14549" max="14549"/>
    <col width="21.46484375" customWidth="1" style="46" min="14550" max="14551"/>
    <col width="20.46484375" customWidth="1" style="46" min="14552" max="14552"/>
    <col width="26.46484375" customWidth="1" style="46" min="14553" max="14554"/>
    <col width="16.46484375" customWidth="1" style="46" min="14555" max="14558"/>
    <col width="10" customWidth="1" style="46" min="14559" max="14798"/>
    <col width="21.46484375" customWidth="1" style="46" min="14799" max="14799"/>
    <col width="26.46484375" customWidth="1" style="46" min="14800" max="14800"/>
    <col width="14.46484375" customWidth="1" style="46" min="14801" max="14801"/>
    <col width="11" customWidth="1" style="46" min="14802" max="14802"/>
    <col width="19.46484375" customWidth="1" style="46" min="14803" max="14803"/>
    <col width="26.46484375" customWidth="1" style="46" min="14804" max="14804"/>
    <col width="19.46484375" customWidth="1" style="46" min="14805" max="14805"/>
    <col width="21.46484375" customWidth="1" style="46" min="14806" max="14807"/>
    <col width="20.46484375" customWidth="1" style="46" min="14808" max="14808"/>
    <col width="26.46484375" customWidth="1" style="46" min="14809" max="14810"/>
    <col width="16.46484375" customWidth="1" style="46" min="14811" max="14814"/>
    <col width="10" customWidth="1" style="46" min="14815" max="15054"/>
    <col width="21.46484375" customWidth="1" style="46" min="15055" max="15055"/>
    <col width="26.46484375" customWidth="1" style="46" min="15056" max="15056"/>
    <col width="14.46484375" customWidth="1" style="46" min="15057" max="15057"/>
    <col width="11" customWidth="1" style="46" min="15058" max="15058"/>
    <col width="19.46484375" customWidth="1" style="46" min="15059" max="15059"/>
    <col width="26.46484375" customWidth="1" style="46" min="15060" max="15060"/>
    <col width="19.46484375" customWidth="1" style="46" min="15061" max="15061"/>
    <col width="21.46484375" customWidth="1" style="46" min="15062" max="15063"/>
    <col width="20.46484375" customWidth="1" style="46" min="15064" max="15064"/>
    <col width="26.46484375" customWidth="1" style="46" min="15065" max="15066"/>
    <col width="16.46484375" customWidth="1" style="46" min="15067" max="15070"/>
    <col width="10" customWidth="1" style="46" min="15071" max="15310"/>
    <col width="21.46484375" customWidth="1" style="46" min="15311" max="15311"/>
    <col width="26.46484375" customWidth="1" style="46" min="15312" max="15312"/>
    <col width="14.46484375" customWidth="1" style="46" min="15313" max="15313"/>
    <col width="11" customWidth="1" style="46" min="15314" max="15314"/>
    <col width="19.46484375" customWidth="1" style="46" min="15315" max="15315"/>
    <col width="26.46484375" customWidth="1" style="46" min="15316" max="15316"/>
    <col width="19.46484375" customWidth="1" style="46" min="15317" max="15317"/>
    <col width="21.46484375" customWidth="1" style="46" min="15318" max="15319"/>
    <col width="20.46484375" customWidth="1" style="46" min="15320" max="15320"/>
    <col width="26.46484375" customWidth="1" style="46" min="15321" max="15322"/>
    <col width="16.46484375" customWidth="1" style="46" min="15323" max="15326"/>
    <col width="10" customWidth="1" style="46" min="15327" max="15566"/>
    <col width="21.46484375" customWidth="1" style="46" min="15567" max="15567"/>
    <col width="26.46484375" customWidth="1" style="46" min="15568" max="15568"/>
    <col width="14.46484375" customWidth="1" style="46" min="15569" max="15569"/>
    <col width="11" customWidth="1" style="46" min="15570" max="15570"/>
    <col width="19.46484375" customWidth="1" style="46" min="15571" max="15571"/>
    <col width="26.46484375" customWidth="1" style="46" min="15572" max="15572"/>
    <col width="19.46484375" customWidth="1" style="46" min="15573" max="15573"/>
    <col width="21.46484375" customWidth="1" style="46" min="15574" max="15575"/>
    <col width="20.46484375" customWidth="1" style="46" min="15576" max="15576"/>
    <col width="26.46484375" customWidth="1" style="46" min="15577" max="15578"/>
    <col width="16.46484375" customWidth="1" style="46" min="15579" max="15582"/>
    <col width="10" customWidth="1" style="46" min="15583" max="15822"/>
    <col width="21.46484375" customWidth="1" style="46" min="15823" max="15823"/>
    <col width="26.46484375" customWidth="1" style="46" min="15824" max="15824"/>
    <col width="14.46484375" customWidth="1" style="46" min="15825" max="15825"/>
    <col width="11" customWidth="1" style="46" min="15826" max="15826"/>
    <col width="19.46484375" customWidth="1" style="46" min="15827" max="15827"/>
    <col width="26.46484375" customWidth="1" style="46" min="15828" max="15828"/>
    <col width="19.46484375" customWidth="1" style="46" min="15829" max="15829"/>
    <col width="21.46484375" customWidth="1" style="46" min="15830" max="15831"/>
    <col width="20.46484375" customWidth="1" style="46" min="15832" max="15832"/>
    <col width="26.46484375" customWidth="1" style="46" min="15833" max="15834"/>
    <col width="16.46484375" customWidth="1" style="46" min="15835" max="15838"/>
    <col width="10" customWidth="1" style="46" min="15839" max="16078"/>
    <col width="21.46484375" customWidth="1" style="46" min="16079" max="16079"/>
    <col width="26.46484375" customWidth="1" style="46" min="16080" max="16080"/>
    <col width="14.46484375" customWidth="1" style="46" min="16081" max="16081"/>
    <col width="11" customWidth="1" style="46" min="16082" max="16082"/>
    <col width="19.46484375" customWidth="1" style="46" min="16083" max="16083"/>
    <col width="26.46484375" customWidth="1" style="46" min="16084" max="16084"/>
    <col width="19.46484375" customWidth="1" style="46" min="16085" max="16085"/>
    <col width="21.46484375" customWidth="1" style="46" min="16086" max="16087"/>
    <col width="20.46484375" customWidth="1" style="46" min="16088" max="16088"/>
    <col width="26.46484375" customWidth="1" style="46" min="16089" max="16090"/>
    <col width="16.46484375" customWidth="1" style="46" min="16091" max="16094"/>
    <col width="10" customWidth="1" style="46" min="16095" max="16370"/>
    <col width="10" bestFit="1" customWidth="1" style="46" min="16371" max="16372"/>
    <col width="10" customWidth="1" style="46" min="16373" max="16384"/>
  </cols>
  <sheetData>
    <row r="1" ht="4.35" customHeight="1" s="2885"/>
    <row r="2" ht="4.35" customHeight="1" s="2885"/>
    <row r="3" ht="19.9" customHeight="1" s="2885" thickBot="1">
      <c r="C3" s="497" t="inlineStr">
        <is>
          <t>PROPERTY TAX INFORMATION (CY 2025)*</t>
        </is>
      </c>
      <c r="D3" s="497" t="n"/>
      <c r="E3" s="497" t="n"/>
      <c r="F3" s="497" t="n"/>
      <c r="G3" s="497" t="n"/>
      <c r="H3" s="497" t="n"/>
      <c r="I3" s="497" t="n"/>
      <c r="J3" s="497" t="n"/>
      <c r="K3" s="497" t="n"/>
      <c r="L3" s="497" t="n"/>
      <c r="M3" s="497" t="n"/>
      <c r="N3" s="497" t="n"/>
      <c r="O3" s="497" t="n"/>
      <c r="P3" s="967">
        <f>Global!$G$7</f>
        <v/>
      </c>
      <c r="S3" s="3618" t="n">
        <v>2025</v>
      </c>
      <c r="X3" s="3618" t="n"/>
      <c r="AD3" s="3618" t="n"/>
      <c r="AJ3" s="3618" t="n"/>
      <c r="AP3" s="3618" t="n"/>
      <c r="AV3" s="3618" t="n"/>
      <c r="BB3" s="3618" t="n"/>
      <c r="BH3" s="3618" t="n"/>
      <c r="BN3" s="3618" t="n"/>
      <c r="BT3" s="3618" t="n"/>
      <c r="BZ3" s="3618" t="n"/>
      <c r="CF3" s="3618" t="n"/>
      <c r="CL3" s="3618" t="n"/>
      <c r="CR3" s="3618" t="n"/>
    </row>
    <row r="4" ht="20.1" customHeight="1" s="2885" thickTop="1"/>
    <row r="5" ht="25.35" customHeight="1" s="2885">
      <c r="A5" s="47" t="n"/>
      <c r="B5" s="57" t="n"/>
      <c r="C5" s="58" t="n"/>
      <c r="D5" s="108" t="inlineStr">
        <is>
          <t>Street Address</t>
        </is>
      </c>
      <c r="E5" s="108" t="inlineStr">
        <is>
          <t>Owner</t>
        </is>
      </c>
      <c r="F5" s="108" t="inlineStr">
        <is>
          <t>City</t>
        </is>
      </c>
      <c r="G5" s="108" t="inlineStr">
        <is>
          <t>Parcel ID</t>
        </is>
      </c>
      <c r="H5" s="109" t="inlineStr">
        <is>
          <t>Units</t>
        </is>
      </c>
      <c r="I5" s="109" t="inlineStr">
        <is>
          <t>Parcel Area</t>
        </is>
      </c>
      <c r="J5" s="109" t="inlineStr">
        <is>
          <t>Year Built</t>
        </is>
      </c>
      <c r="K5" s="109" t="inlineStr">
        <is>
          <t>Improved Value</t>
        </is>
      </c>
      <c r="L5" s="109" t="inlineStr">
        <is>
          <t>Land Value</t>
        </is>
      </c>
      <c r="M5" s="109" t="inlineStr">
        <is>
          <t>Market Value</t>
        </is>
      </c>
      <c r="N5" s="109" t="inlineStr">
        <is>
          <t>Annual Tax</t>
        </is>
      </c>
      <c r="O5" s="109" t="inlineStr">
        <is>
          <t>Eff. Tax Rate</t>
        </is>
      </c>
      <c r="P5" s="110" t="inlineStr">
        <is>
          <t>Link to Source</t>
        </is>
      </c>
      <c r="Q5" s="59" t="n"/>
      <c r="R5" s="109" t="inlineStr">
        <is>
          <t>Tax link</t>
        </is>
      </c>
      <c r="S5" s="44" t="n"/>
      <c r="T5" s="45" t="n"/>
      <c r="V5" s="2529" t="n"/>
      <c r="X5" s="44" t="n"/>
      <c r="Y5" s="45" t="n"/>
      <c r="AB5" s="1252" t="n"/>
      <c r="AD5" s="44" t="n"/>
      <c r="AE5" s="45" t="n"/>
      <c r="AH5" s="1252" t="n"/>
      <c r="AJ5" s="44" t="n"/>
      <c r="AK5" s="45" t="n"/>
      <c r="AN5" s="1252" t="n"/>
      <c r="AP5" s="44" t="n"/>
      <c r="AQ5" s="45" t="n"/>
      <c r="AR5" s="353" t="n"/>
      <c r="AS5" s="353" t="n"/>
      <c r="AT5" s="1252" t="n"/>
      <c r="AU5" s="1572" t="n"/>
      <c r="AV5" s="44" t="n"/>
      <c r="AW5" s="45" t="n"/>
      <c r="AX5" s="353" t="n"/>
      <c r="AY5" s="353" t="n"/>
      <c r="AZ5" s="1252" t="n"/>
      <c r="BA5" s="1572" t="n"/>
      <c r="BB5" s="44" t="n"/>
      <c r="BC5" s="45" t="n"/>
      <c r="BD5" s="353" t="n"/>
      <c r="BE5" s="353" t="n"/>
      <c r="BF5" s="1252" t="n"/>
      <c r="BG5" s="1572" t="n"/>
      <c r="BH5" s="44" t="n"/>
      <c r="BI5" s="45" t="n"/>
      <c r="BJ5" s="353" t="n"/>
      <c r="BK5" s="353" t="n"/>
      <c r="BL5" s="1252" t="n"/>
      <c r="BM5" s="1572" t="n"/>
      <c r="BN5" s="44" t="n"/>
      <c r="BO5" s="45" t="n"/>
      <c r="BP5" s="353" t="n"/>
      <c r="BQ5" s="353" t="n"/>
      <c r="BR5" s="1252" t="n"/>
      <c r="BS5" s="1572" t="n"/>
      <c r="BT5" s="44" t="n"/>
      <c r="BU5" s="45" t="n"/>
      <c r="BX5" s="1252" t="n"/>
      <c r="BY5" s="1572" t="n"/>
      <c r="BZ5" s="44" t="n"/>
      <c r="CA5" s="45" t="n"/>
      <c r="CD5" s="1252" t="n"/>
      <c r="CE5" s="1572" t="n"/>
      <c r="CF5" s="44" t="n"/>
      <c r="CG5" s="45" t="n"/>
      <c r="CJ5" s="1252" t="n"/>
      <c r="CK5" s="1572" t="n"/>
      <c r="CL5" s="44" t="n"/>
      <c r="CM5" s="45" t="n"/>
      <c r="CP5" s="1252" t="n"/>
      <c r="CQ5" s="1572" t="n"/>
      <c r="CR5" s="44" t="n"/>
      <c r="CS5" s="45" t="n"/>
      <c r="CV5" s="1252" t="n"/>
      <c r="CW5" s="1572" t="n"/>
    </row>
    <row r="6" ht="25.35" customHeight="1" s="2885">
      <c r="A6" s="48" t="n"/>
      <c r="B6" s="60" t="n"/>
      <c r="C6" s="61" t="n"/>
      <c r="D6" s="2212" t="inlineStr">
        <is>
          <t>4201 N State Highway</t>
        </is>
      </c>
      <c r="E6" s="2212" t="inlineStr">
        <is>
          <t>161 Airport Corporate LLC</t>
        </is>
      </c>
      <c r="F6" s="2212" t="inlineStr">
        <is>
          <t>Irving</t>
        </is>
      </c>
      <c r="G6" s="2429" t="inlineStr">
        <is>
          <t>323532000102R0000</t>
        </is>
      </c>
      <c r="H6" s="2216" t="inlineStr">
        <is>
          <t>n/a</t>
        </is>
      </c>
      <c r="I6" s="3619" t="n">
        <v>6.658</v>
      </c>
      <c r="J6" s="2216" t="n">
        <v>2009</v>
      </c>
      <c r="K6" s="3620" t="n">
        <v>5359650</v>
      </c>
      <c r="L6" s="3620" t="n">
        <v>4640350</v>
      </c>
      <c r="M6" s="3620">
        <f>K6+L6</f>
        <v/>
      </c>
      <c r="N6" s="3620" t="n">
        <v>112384.89</v>
      </c>
      <c r="O6" s="112">
        <f>N6/M6</f>
        <v/>
      </c>
      <c r="P6" s="1080" t="inlineStr">
        <is>
          <t>https://www.dallascad.org/AcctDetailCom.aspx?ID=323532000102R0000</t>
        </is>
      </c>
      <c r="Q6" s="62" t="inlineStr">
        <is>
          <t> </t>
        </is>
      </c>
      <c r="R6" s="3621" t="inlineStr">
        <is>
          <t>https://www.dallasact.com/act_webdev/dallas/showdetail2.jsp?can=323532000102R0000&amp;ownerno=0</t>
        </is>
      </c>
      <c r="S6" s="2420" t="n"/>
      <c r="T6" s="2421" t="n"/>
      <c r="V6" s="2528" t="n"/>
      <c r="W6" s="3622" t="n"/>
      <c r="X6" s="44" t="n"/>
      <c r="Y6" s="63" t="n"/>
      <c r="Z6" s="1252" t="n"/>
      <c r="AA6" s="1252" t="n"/>
      <c r="AB6" s="1252" t="n"/>
      <c r="AD6" s="1080" t="n"/>
      <c r="AE6" s="63" t="n"/>
      <c r="AF6" s="1252" t="n"/>
      <c r="AG6" s="1252" t="n"/>
      <c r="AH6" s="1252" t="n"/>
      <c r="AJ6" s="1080" t="n"/>
      <c r="AK6" s="63" t="n"/>
      <c r="AL6" s="1252" t="n"/>
      <c r="AM6" s="1252" t="n"/>
      <c r="AN6" s="1252" t="n"/>
      <c r="AP6" s="1080" t="n"/>
      <c r="AQ6" s="63" t="n"/>
      <c r="AR6" s="1252" t="n"/>
      <c r="AS6" s="1252" t="n"/>
      <c r="AT6" s="1252" t="n"/>
      <c r="AU6" s="1572" t="n"/>
      <c r="AV6" s="1080" t="n"/>
      <c r="AW6" s="63" t="n"/>
      <c r="AX6" s="1252" t="n"/>
      <c r="AY6" s="1252" t="n"/>
      <c r="AZ6" s="1252" t="n"/>
      <c r="BA6" s="1572" t="n"/>
      <c r="BB6" s="1080" t="n"/>
      <c r="BC6" s="63" t="n"/>
      <c r="BD6" s="1252" t="n"/>
      <c r="BE6" s="1252" t="n"/>
      <c r="BF6" s="1252" t="n"/>
      <c r="BG6" s="1572" t="n"/>
      <c r="BH6" s="1080" t="n"/>
      <c r="BI6" s="63" t="n"/>
      <c r="BJ6" s="1252" t="n"/>
      <c r="BK6" s="1252" t="n"/>
      <c r="BL6" s="1252" t="n"/>
      <c r="BM6" s="1572" t="n"/>
      <c r="BN6" s="1080" t="n"/>
      <c r="BO6" s="63" t="n"/>
      <c r="BP6" s="1252" t="n"/>
      <c r="BQ6" s="1252" t="n"/>
      <c r="BR6" s="1252" t="n"/>
      <c r="BS6" s="1572" t="n"/>
      <c r="BT6" s="1080" t="n"/>
      <c r="BU6" s="63" t="n"/>
      <c r="BV6" s="1252" t="n"/>
      <c r="BW6" s="1252" t="n"/>
      <c r="BX6" s="1252" t="n"/>
      <c r="BY6" s="1572" t="n"/>
      <c r="BZ6" s="1080" t="n"/>
      <c r="CA6" s="63" t="n"/>
      <c r="CB6" s="1252" t="n"/>
      <c r="CC6" s="1252" t="n"/>
      <c r="CD6" s="1252" t="n"/>
      <c r="CE6" s="1572" t="n"/>
      <c r="CF6" s="1080" t="n"/>
      <c r="CG6" s="63" t="n"/>
      <c r="CH6" s="1252" t="n"/>
      <c r="CI6" s="1252" t="n"/>
      <c r="CJ6" s="1252" t="n"/>
      <c r="CK6" s="1572" t="n"/>
      <c r="CL6" s="1080" t="n"/>
      <c r="CM6" s="63" t="n"/>
      <c r="CN6" s="1252" t="n"/>
      <c r="CO6" s="1252" t="n"/>
      <c r="CP6" s="1252" t="n"/>
      <c r="CQ6" s="1572" t="n"/>
      <c r="CR6" s="1080" t="n"/>
      <c r="CS6" s="63" t="n"/>
      <c r="CT6" s="1252" t="n"/>
      <c r="CU6" s="1252" t="n"/>
      <c r="CV6" s="1252" t="n"/>
      <c r="CW6" s="1572" t="n"/>
    </row>
    <row r="7" hidden="1" ht="25.35" customHeight="1" s="2885">
      <c r="A7" s="48" t="n"/>
      <c r="B7" s="60" t="n"/>
      <c r="C7" s="61" t="n"/>
      <c r="D7" s="2212" t="n"/>
      <c r="E7" s="2212" t="n"/>
      <c r="F7" s="2212" t="n"/>
      <c r="G7" s="2429" t="n"/>
      <c r="H7" s="2216" t="n"/>
      <c r="I7" s="3619" t="n"/>
      <c r="J7" s="2216" t="n"/>
      <c r="K7" s="3620" t="n"/>
      <c r="L7" s="3620" t="n"/>
      <c r="M7" s="3620" t="n"/>
      <c r="N7" s="3623" t="n"/>
      <c r="O7" s="112" t="n"/>
      <c r="P7" s="1080" t="n"/>
      <c r="Q7" s="62" t="inlineStr">
        <is>
          <t> </t>
        </is>
      </c>
      <c r="R7" s="3623" t="n"/>
      <c r="S7" s="2420" t="n"/>
      <c r="T7" s="2421" t="n"/>
      <c r="V7" s="1252" t="n"/>
      <c r="W7" s="3624" t="n"/>
      <c r="X7" s="44" t="n"/>
      <c r="Y7" s="63" t="n"/>
      <c r="Z7" s="1252" t="n"/>
      <c r="AA7" s="1252" t="n"/>
      <c r="AB7" s="1252" t="n"/>
      <c r="AC7" s="1572" t="n"/>
      <c r="AD7" s="1080" t="n"/>
      <c r="AE7" s="63" t="n"/>
      <c r="AF7" s="1252" t="n"/>
      <c r="AG7" s="1252" t="n"/>
      <c r="AH7" s="1252" t="n"/>
      <c r="AI7" s="1572" t="n"/>
      <c r="AJ7" s="1080" t="n"/>
      <c r="AK7" s="63" t="n"/>
      <c r="AL7" s="1252" t="n"/>
      <c r="AM7" s="1252" t="n"/>
      <c r="AN7" s="1252" t="n"/>
      <c r="AO7" s="1572" t="n"/>
      <c r="AP7" s="1080" t="n"/>
      <c r="AQ7" s="63" t="n"/>
      <c r="AR7" s="1252" t="n"/>
      <c r="AS7" s="1252" t="n"/>
      <c r="AT7" s="1252" t="n"/>
      <c r="AU7" s="1572" t="n"/>
      <c r="AV7" s="1080" t="n"/>
      <c r="AW7" s="63" t="n"/>
      <c r="AX7" s="1252" t="n"/>
      <c r="AY7" s="1252" t="n"/>
      <c r="AZ7" s="1252" t="n"/>
      <c r="BA7" s="1572" t="n"/>
      <c r="BB7" s="1080" t="n"/>
      <c r="BC7" s="63" t="n"/>
      <c r="BD7" s="1252" t="n"/>
      <c r="BE7" s="1252" t="n"/>
      <c r="BF7" s="1252" t="n"/>
      <c r="BG7" s="1572" t="n"/>
      <c r="BH7" s="1080" t="n"/>
      <c r="BI7" s="63" t="n"/>
      <c r="BJ7" s="1252" t="n"/>
      <c r="BK7" s="1252" t="n"/>
      <c r="BL7" s="1252" t="n"/>
      <c r="BM7" s="1572" t="n"/>
      <c r="BN7" s="1080" t="n"/>
      <c r="BO7" s="63" t="n"/>
      <c r="BP7" s="1252" t="n"/>
      <c r="BQ7" s="1252" t="n"/>
      <c r="BR7" s="1252" t="n"/>
      <c r="BS7" s="1572" t="n"/>
      <c r="BT7" s="1080" t="n"/>
      <c r="BU7" s="63" t="n"/>
      <c r="BV7" s="1252" t="n"/>
      <c r="BW7" s="1252" t="n"/>
      <c r="BX7" s="1252" t="n"/>
      <c r="BY7" s="1572" t="n"/>
      <c r="BZ7" s="1080" t="n"/>
      <c r="CA7" s="63" t="n"/>
      <c r="CB7" s="1252" t="n"/>
      <c r="CC7" s="1252" t="n"/>
      <c r="CD7" s="1252" t="n"/>
      <c r="CE7" s="1572" t="n"/>
      <c r="CF7" s="1080" t="n"/>
      <c r="CG7" s="63" t="n"/>
      <c r="CH7" s="1252" t="n"/>
      <c r="CI7" s="1252" t="n"/>
      <c r="CJ7" s="1252" t="n"/>
      <c r="CK7" s="1572" t="n"/>
      <c r="CL7" s="1080" t="n"/>
      <c r="CM7" s="63" t="n"/>
      <c r="CN7" s="1252" t="n"/>
      <c r="CO7" s="1252" t="n"/>
      <c r="CP7" s="1252" t="n"/>
      <c r="CQ7" s="1572" t="n"/>
      <c r="CR7" s="1080" t="n"/>
      <c r="CS7" s="63" t="n"/>
      <c r="CT7" s="1252" t="n"/>
      <c r="CU7" s="1252" t="n"/>
      <c r="CV7" s="1252" t="n"/>
      <c r="CW7" s="1572" t="n"/>
      <c r="CX7" s="1572" t="n"/>
      <c r="CY7" s="1572" t="n"/>
    </row>
    <row r="8" hidden="1" ht="25.35" customFormat="1" customHeight="1" s="2431">
      <c r="A8" s="48" t="n"/>
      <c r="B8" s="60" t="n"/>
      <c r="C8" s="61" t="n"/>
      <c r="D8" s="2212" t="n"/>
      <c r="E8" s="2212" t="n"/>
      <c r="F8" s="2212" t="n"/>
      <c r="G8" s="2429" t="n"/>
      <c r="H8" s="2216" t="n"/>
      <c r="I8" s="3619" t="n"/>
      <c r="J8" s="2216" t="n"/>
      <c r="K8" s="3620" t="n"/>
      <c r="L8" s="3620" t="n"/>
      <c r="M8" s="3620" t="n"/>
      <c r="N8" s="3623" t="n"/>
      <c r="O8" s="112" t="n"/>
      <c r="P8" s="3625" t="n"/>
      <c r="Q8" s="62" t="inlineStr">
        <is>
          <t> </t>
        </is>
      </c>
      <c r="R8" s="3623" t="n"/>
      <c r="S8" s="2420" t="n"/>
      <c r="T8" s="2421" t="n"/>
      <c r="U8" s="1252" t="n"/>
      <c r="V8" s="1252" t="n"/>
      <c r="W8" s="1572" t="n"/>
      <c r="X8" s="2528" t="n"/>
      <c r="Y8" s="63" t="n"/>
      <c r="Z8" s="1252" t="n"/>
      <c r="AA8" s="1252" t="n"/>
      <c r="AB8" s="1252" t="n"/>
      <c r="AC8" s="1572" t="n"/>
      <c r="AD8" s="2528" t="n"/>
      <c r="AE8" s="63" t="n"/>
      <c r="AF8" s="1252" t="n"/>
      <c r="AG8" s="1252" t="n"/>
      <c r="AH8" s="1252" t="n"/>
      <c r="AI8" s="1572" t="n"/>
      <c r="AJ8" s="2528" t="n"/>
      <c r="AK8" s="63" t="n"/>
      <c r="AL8" s="1252" t="n"/>
      <c r="AM8" s="1252" t="n"/>
      <c r="AN8" s="1252" t="n"/>
      <c r="AO8" s="1572" t="n"/>
      <c r="AP8" s="2528" t="n"/>
      <c r="AQ8" s="63" t="n"/>
      <c r="AR8" s="1252" t="n"/>
      <c r="AS8" s="1252" t="n"/>
      <c r="AT8" s="1252" t="n"/>
      <c r="AU8" s="1572" t="n"/>
      <c r="AV8" s="2528" t="n"/>
      <c r="AW8" s="63" t="n"/>
      <c r="AX8" s="1252" t="n"/>
      <c r="AY8" s="1252" t="n"/>
      <c r="AZ8" s="1252" t="n"/>
      <c r="BA8" s="1572" t="n"/>
      <c r="BB8" s="2528" t="n"/>
      <c r="BC8" s="63" t="n"/>
      <c r="BD8" s="1252" t="n"/>
      <c r="BE8" s="1252" t="n"/>
      <c r="BF8" s="1252" t="n"/>
      <c r="BG8" s="1572" t="n"/>
      <c r="BH8" s="2528" t="n"/>
      <c r="BI8" s="63" t="n"/>
      <c r="BJ8" s="1252" t="n"/>
      <c r="BK8" s="1252" t="n"/>
      <c r="BL8" s="1252" t="n"/>
      <c r="BM8" s="1572" t="n"/>
      <c r="BN8" s="2528" t="n"/>
      <c r="BO8" s="63" t="n"/>
      <c r="BP8" s="1252" t="n"/>
      <c r="BQ8" s="1252" t="n"/>
      <c r="BR8" s="1252" t="n"/>
      <c r="BS8" s="1572" t="n"/>
      <c r="BT8" s="2528" t="n"/>
      <c r="BU8" s="63" t="n"/>
      <c r="BV8" s="1252" t="n"/>
      <c r="BW8" s="1252" t="n"/>
      <c r="BX8" s="1252" t="n"/>
      <c r="BY8" s="1572" t="n"/>
      <c r="BZ8" s="2528" t="n"/>
      <c r="CA8" s="63" t="n"/>
      <c r="CB8" s="1252" t="n"/>
      <c r="CC8" s="1252" t="n"/>
      <c r="CD8" s="1252" t="n"/>
      <c r="CE8" s="1572" t="n"/>
      <c r="CF8" s="2528" t="n"/>
      <c r="CG8" s="63" t="n"/>
      <c r="CH8" s="1252" t="n"/>
      <c r="CI8" s="1252" t="n"/>
      <c r="CJ8" s="1252" t="n"/>
      <c r="CK8" s="1572" t="n"/>
      <c r="CL8" s="2528" t="n"/>
      <c r="CM8" s="63" t="n"/>
      <c r="CN8" s="1252" t="n"/>
      <c r="CO8" s="1252" t="n"/>
      <c r="CP8" s="1252" t="n"/>
      <c r="CQ8" s="1572" t="n"/>
      <c r="CR8" s="2528" t="n"/>
      <c r="CS8" s="63" t="n"/>
      <c r="CT8" s="1252" t="n"/>
      <c r="CU8" s="1252" t="n"/>
      <c r="CV8" s="1252" t="n"/>
      <c r="CW8" s="1572" t="n"/>
      <c r="CX8" s="1572" t="n"/>
      <c r="CY8" s="1572" t="n"/>
    </row>
    <row r="9" hidden="1" ht="25.35" customFormat="1" customHeight="1" s="2431">
      <c r="A9" s="48" t="n"/>
      <c r="B9" s="60" t="n"/>
      <c r="C9" s="61" t="n"/>
      <c r="D9" s="2212" t="n"/>
      <c r="E9" s="2212" t="n"/>
      <c r="F9" s="2212" t="n"/>
      <c r="G9" s="2429" t="n"/>
      <c r="H9" s="2216" t="n"/>
      <c r="I9" s="3619" t="n"/>
      <c r="J9" s="2216" t="n"/>
      <c r="K9" s="3620" t="n"/>
      <c r="L9" s="3620" t="n"/>
      <c r="M9" s="3620" t="n"/>
      <c r="N9" s="3623" t="n"/>
      <c r="O9" s="112" t="n"/>
      <c r="P9" s="1080" t="n"/>
      <c r="Q9" s="62" t="inlineStr">
        <is>
          <t> </t>
        </is>
      </c>
      <c r="R9" s="3623" t="n"/>
      <c r="S9" s="2420" t="n"/>
      <c r="T9" s="2421" t="n"/>
      <c r="U9" s="353" t="n"/>
      <c r="V9" s="1252" t="n"/>
      <c r="W9" s="3624" t="n"/>
      <c r="X9" s="44" t="n"/>
      <c r="Y9" s="63" t="n"/>
      <c r="Z9" s="1252" t="n"/>
      <c r="AA9" s="1252" t="n"/>
      <c r="AB9" s="1252" t="n"/>
      <c r="AC9" s="1572" t="n"/>
      <c r="AD9" s="1080" t="n"/>
      <c r="AE9" s="63" t="n"/>
      <c r="AF9" s="1252" t="n"/>
      <c r="AG9" s="1252" t="n"/>
      <c r="AH9" s="1252" t="n"/>
      <c r="AI9" s="1572" t="n"/>
      <c r="AJ9" s="1080" t="n"/>
      <c r="AK9" s="63" t="n"/>
      <c r="AL9" s="1252" t="n"/>
      <c r="AM9" s="1252" t="n"/>
      <c r="AN9" s="1252" t="n"/>
      <c r="AO9" s="1572" t="n"/>
      <c r="AP9" s="1080" t="n"/>
      <c r="AQ9" s="63" t="n"/>
      <c r="AR9" s="1252" t="n"/>
      <c r="AS9" s="1252" t="n"/>
      <c r="AT9" s="1252" t="n"/>
      <c r="AU9" s="1572" t="n"/>
      <c r="AV9" s="1080" t="n"/>
      <c r="AW9" s="63" t="n"/>
      <c r="AX9" s="1252" t="n"/>
      <c r="AY9" s="1252" t="n"/>
      <c r="AZ9" s="1252" t="n"/>
      <c r="BA9" s="1572" t="n"/>
      <c r="BB9" s="1080" t="n"/>
      <c r="BC9" s="63" t="n"/>
      <c r="BD9" s="1252" t="n"/>
      <c r="BE9" s="1252" t="n"/>
      <c r="BF9" s="1252" t="n"/>
      <c r="BG9" s="1572" t="n"/>
      <c r="BH9" s="1080" t="n"/>
      <c r="BI9" s="63" t="n"/>
      <c r="BJ9" s="1252" t="n"/>
      <c r="BK9" s="1252" t="n"/>
      <c r="BL9" s="1252" t="n"/>
      <c r="BM9" s="1572" t="n"/>
      <c r="BN9" s="1080" t="n"/>
      <c r="BO9" s="63" t="n"/>
      <c r="BP9" s="1252" t="n"/>
      <c r="BQ9" s="1252" t="n"/>
      <c r="BR9" s="1252" t="n"/>
      <c r="BS9" s="1572" t="n"/>
      <c r="BT9" s="1080" t="n"/>
      <c r="BU9" s="63" t="n"/>
      <c r="BV9" s="1252" t="n"/>
      <c r="BW9" s="1252" t="n"/>
      <c r="BX9" s="1252" t="n"/>
      <c r="BY9" s="1572" t="n"/>
      <c r="BZ9" s="1080" t="n"/>
      <c r="CA9" s="63" t="n"/>
      <c r="CB9" s="1252" t="n"/>
      <c r="CC9" s="1252" t="n"/>
      <c r="CD9" s="1252" t="n"/>
      <c r="CE9" s="1572" t="n"/>
      <c r="CF9" s="1080" t="n"/>
      <c r="CG9" s="63" t="n"/>
      <c r="CH9" s="1252" t="n"/>
      <c r="CI9" s="1252" t="n"/>
      <c r="CJ9" s="1252" t="n"/>
      <c r="CK9" s="1572" t="n"/>
      <c r="CL9" s="1080" t="n"/>
      <c r="CM9" s="63" t="n"/>
      <c r="CN9" s="1252" t="n"/>
      <c r="CO9" s="1252" t="n"/>
      <c r="CP9" s="1252" t="n"/>
      <c r="CQ9" s="1572" t="n"/>
      <c r="CR9" s="1080" t="n"/>
      <c r="CS9" s="63" t="n"/>
      <c r="CT9" s="1252" t="n"/>
      <c r="CU9" s="1252" t="n"/>
      <c r="CV9" s="1252" t="n"/>
      <c r="CW9" s="1572" t="n"/>
      <c r="CX9" s="1572" t="n"/>
      <c r="CY9" s="1572" t="n"/>
    </row>
    <row r="10" hidden="1" ht="25.35" customHeight="1" s="2885">
      <c r="A10" s="2212" t="n"/>
      <c r="B10" s="2212" t="n"/>
      <c r="C10" s="2212" t="n"/>
      <c r="D10" s="2212" t="n"/>
      <c r="E10" s="2212" t="n"/>
      <c r="F10" s="2212" t="n"/>
      <c r="G10" s="2429" t="n"/>
      <c r="H10" s="2216" t="n"/>
      <c r="I10" s="3619" t="n"/>
      <c r="J10" s="2216" t="n"/>
      <c r="K10" s="3620" t="n"/>
      <c r="L10" s="3620" t="n"/>
      <c r="M10" s="3620" t="n"/>
      <c r="N10" s="3623" t="n"/>
      <c r="O10" s="112" t="n"/>
      <c r="P10" s="3625" t="n"/>
      <c r="Q10" s="62" t="inlineStr">
        <is>
          <t> </t>
        </is>
      </c>
      <c r="R10" s="3623" t="n"/>
      <c r="S10" s="2420" t="n"/>
      <c r="T10" s="2421" t="n"/>
      <c r="U10" s="1252" t="n"/>
      <c r="V10" s="1252" t="n"/>
      <c r="W10" s="3622" t="n"/>
      <c r="X10" s="2528" t="n"/>
      <c r="Y10" s="63" t="n"/>
      <c r="Z10" s="1252" t="n"/>
      <c r="AA10" s="1252" t="n"/>
      <c r="AB10" s="1252" t="n"/>
      <c r="AD10" s="2528" t="n"/>
      <c r="AE10" s="63" t="n"/>
      <c r="AF10" s="1252" t="n"/>
      <c r="AG10" s="1252" t="n"/>
      <c r="AH10" s="1252" t="n"/>
      <c r="AJ10" s="2528" t="n"/>
      <c r="AK10" s="63" t="n"/>
      <c r="AL10" s="1252" t="n"/>
      <c r="AM10" s="1252" t="n"/>
      <c r="AN10" s="1252" t="n"/>
      <c r="AP10" s="2528" t="n"/>
      <c r="AQ10" s="63" t="n"/>
      <c r="AR10" s="1252" t="n"/>
      <c r="AS10" s="1252" t="n"/>
      <c r="AT10" s="1252" t="n"/>
      <c r="AU10" s="1572" t="n"/>
      <c r="AV10" s="2528" t="n"/>
      <c r="AW10" s="63" t="n"/>
      <c r="AX10" s="1252" t="n"/>
      <c r="AY10" s="1252" t="n"/>
      <c r="AZ10" s="1252" t="n"/>
      <c r="BA10" s="1572" t="n"/>
      <c r="BB10" s="2528" t="n"/>
      <c r="BC10" s="63" t="n"/>
      <c r="BD10" s="1252" t="n"/>
      <c r="BE10" s="1252" t="n"/>
      <c r="BF10" s="1252" t="n"/>
      <c r="BG10" s="1572" t="n"/>
      <c r="BH10" s="2528" t="n"/>
      <c r="BI10" s="63" t="n"/>
      <c r="BJ10" s="1252" t="n"/>
      <c r="BK10" s="1252" t="n"/>
      <c r="BL10" s="1252" t="n"/>
      <c r="BM10" s="1572" t="n"/>
      <c r="BN10" s="2528" t="n"/>
      <c r="BO10" s="63" t="n"/>
      <c r="BP10" s="1252" t="n"/>
      <c r="BQ10" s="1252" t="n"/>
      <c r="BR10" s="1252" t="n"/>
      <c r="BS10" s="1572" t="n"/>
      <c r="BT10" s="2528" t="n"/>
      <c r="BU10" s="63" t="n"/>
      <c r="BV10" s="1252" t="n"/>
      <c r="BW10" s="1252" t="n"/>
      <c r="BX10" s="1252" t="n"/>
      <c r="BY10" s="1572" t="n"/>
      <c r="BZ10" s="2528" t="n"/>
      <c r="CA10" s="63" t="n"/>
      <c r="CB10" s="1252" t="n"/>
      <c r="CC10" s="1252" t="n"/>
      <c r="CD10" s="1252" t="n"/>
      <c r="CE10" s="1572" t="n"/>
      <c r="CF10" s="2528" t="n"/>
      <c r="CG10" s="63" t="n"/>
      <c r="CH10" s="1252" t="n"/>
      <c r="CI10" s="1252" t="n"/>
      <c r="CJ10" s="1252" t="n"/>
      <c r="CK10" s="1572" t="n"/>
      <c r="CL10" s="2528" t="n"/>
      <c r="CM10" s="63" t="n"/>
      <c r="CN10" s="1252" t="n"/>
      <c r="CO10" s="1252" t="n"/>
      <c r="CP10" s="1252" t="n"/>
      <c r="CQ10" s="1572" t="n"/>
      <c r="CR10" s="2528" t="n"/>
      <c r="CS10" s="63" t="n"/>
      <c r="CT10" s="1252" t="n"/>
      <c r="CU10" s="1252" t="n"/>
      <c r="CV10" s="1252" t="n"/>
      <c r="CW10" s="1572" t="n"/>
    </row>
    <row r="11" hidden="1" ht="25.35" customFormat="1" customHeight="1" s="2431">
      <c r="A11" s="48" t="n"/>
      <c r="B11" s="60" t="n"/>
      <c r="C11" s="61" t="n"/>
      <c r="D11" s="2212" t="n"/>
      <c r="E11" s="2212" t="n"/>
      <c r="F11" s="2212" t="n"/>
      <c r="G11" s="2429" t="n"/>
      <c r="H11" s="2216" t="n"/>
      <c r="I11" s="3619" t="n"/>
      <c r="J11" s="2216" t="n"/>
      <c r="K11" s="3620" t="n"/>
      <c r="L11" s="3620" t="n"/>
      <c r="M11" s="3620" t="n"/>
      <c r="N11" s="3623" t="n"/>
      <c r="O11" s="112" t="n"/>
      <c r="P11" s="3625" t="n"/>
      <c r="Q11" s="62" t="inlineStr">
        <is>
          <t> </t>
        </is>
      </c>
      <c r="R11" s="3623" t="n"/>
      <c r="S11" s="2420" t="n"/>
      <c r="T11" s="2421" t="n"/>
      <c r="U11" s="353" t="n"/>
      <c r="V11" s="1252" t="n"/>
      <c r="W11" s="1572" t="n"/>
      <c r="X11" s="44" t="n"/>
      <c r="Y11" s="63" t="n"/>
      <c r="Z11" s="1252" t="n"/>
      <c r="AA11" s="1252" t="n"/>
      <c r="AB11" s="1252" t="n"/>
      <c r="AC11" s="1572" t="n"/>
      <c r="AD11" s="2528" t="n"/>
      <c r="AE11" s="63" t="n"/>
      <c r="AF11" s="1252" t="n"/>
      <c r="AG11" s="1252" t="n"/>
      <c r="AH11" s="1252" t="n"/>
      <c r="AI11" s="1572" t="n"/>
      <c r="AJ11" s="2528" t="n"/>
      <c r="AK11" s="63" t="n"/>
      <c r="AL11" s="1252" t="n"/>
      <c r="AM11" s="1252" t="n"/>
      <c r="AN11" s="1252" t="n"/>
      <c r="AO11" s="1572" t="n"/>
      <c r="AP11" s="2528" t="n"/>
      <c r="AQ11" s="63" t="n"/>
      <c r="AR11" s="1252" t="n"/>
      <c r="AS11" s="1252" t="n"/>
      <c r="AT11" s="1252" t="n"/>
      <c r="AU11" s="1572" t="n"/>
      <c r="AV11" s="2528" t="n"/>
      <c r="AW11" s="63" t="n"/>
      <c r="AX11" s="1252" t="n"/>
      <c r="AY11" s="1252" t="n"/>
      <c r="AZ11" s="1252" t="n"/>
      <c r="BA11" s="1572" t="n"/>
      <c r="BB11" s="2528" t="n"/>
      <c r="BC11" s="63" t="n"/>
      <c r="BD11" s="1252" t="n"/>
      <c r="BE11" s="1252" t="n"/>
      <c r="BF11" s="1252" t="n"/>
      <c r="BG11" s="1572" t="n"/>
      <c r="BH11" s="2528" t="n"/>
      <c r="BI11" s="63" t="n"/>
      <c r="BJ11" s="1252" t="n"/>
      <c r="BK11" s="1252" t="n"/>
      <c r="BL11" s="1252" t="n"/>
      <c r="BM11" s="1572" t="n"/>
      <c r="BN11" s="2528" t="n"/>
      <c r="BO11" s="63" t="n"/>
      <c r="BP11" s="1252" t="n"/>
      <c r="BQ11" s="1252" t="n"/>
      <c r="BR11" s="1252" t="n"/>
      <c r="BS11" s="1572" t="n"/>
      <c r="BT11" s="2528" t="n"/>
      <c r="BU11" s="63" t="n"/>
      <c r="BV11" s="1252" t="n"/>
      <c r="BW11" s="1252" t="n"/>
      <c r="BX11" s="1252" t="n"/>
      <c r="BY11" s="1572" t="n"/>
      <c r="BZ11" s="2528" t="n"/>
      <c r="CA11" s="63" t="n"/>
      <c r="CB11" s="1252" t="n"/>
      <c r="CC11" s="1252" t="n"/>
      <c r="CD11" s="1252" t="n"/>
      <c r="CE11" s="1572" t="n"/>
      <c r="CF11" s="2528" t="n"/>
      <c r="CG11" s="63" t="n"/>
      <c r="CH11" s="1252" t="n"/>
      <c r="CI11" s="1252" t="n"/>
      <c r="CJ11" s="1252" t="n"/>
      <c r="CK11" s="1572" t="n"/>
      <c r="CL11" s="2528" t="n"/>
      <c r="CM11" s="63" t="n"/>
      <c r="CN11" s="1252" t="n"/>
      <c r="CO11" s="1252" t="n"/>
      <c r="CP11" s="1252" t="n"/>
      <c r="CQ11" s="1572" t="n"/>
      <c r="CR11" s="2528" t="n"/>
      <c r="CS11" s="63" t="n"/>
      <c r="CT11" s="1252" t="n"/>
      <c r="CU11" s="1252" t="n"/>
      <c r="CV11" s="1252" t="n"/>
      <c r="CW11" s="1572" t="n"/>
      <c r="CX11" s="1572" t="n"/>
      <c r="CY11" s="1572" t="n"/>
    </row>
    <row r="12" hidden="1" ht="25.35" customFormat="1" customHeight="1" s="2431">
      <c r="A12" s="48" t="n"/>
      <c r="B12" s="60" t="n"/>
      <c r="C12" s="61" t="n"/>
      <c r="D12" s="2212" t="n"/>
      <c r="E12" s="2212" t="n"/>
      <c r="F12" s="2212" t="n"/>
      <c r="G12" s="2429" t="n"/>
      <c r="H12" s="2216" t="n"/>
      <c r="I12" s="3619" t="n"/>
      <c r="J12" s="2216" t="n"/>
      <c r="K12" s="3620" t="n"/>
      <c r="L12" s="3620" t="n"/>
      <c r="M12" s="3620" t="n"/>
      <c r="N12" s="3623" t="n"/>
      <c r="O12" s="112" t="n"/>
      <c r="P12" s="3625" t="n"/>
      <c r="Q12" s="62" t="inlineStr">
        <is>
          <t> </t>
        </is>
      </c>
      <c r="R12" s="3623" t="n"/>
      <c r="S12" s="2420" t="n"/>
      <c r="T12" s="2421" t="n"/>
      <c r="U12" s="353" t="n"/>
      <c r="V12" s="1252" t="n"/>
      <c r="W12" s="3624" t="n"/>
      <c r="X12" s="44" t="n"/>
      <c r="Y12" s="63" t="n"/>
      <c r="Z12" s="1252" t="n"/>
      <c r="AA12" s="1252" t="n"/>
      <c r="AB12" s="1252" t="n"/>
      <c r="AC12" s="1572" t="n"/>
      <c r="AD12" s="1080" t="n"/>
      <c r="AE12" s="63" t="n"/>
      <c r="AF12" s="1252" t="n"/>
      <c r="AG12" s="1252" t="n"/>
      <c r="AH12" s="1252" t="n"/>
      <c r="AI12" s="1572" t="n"/>
      <c r="AJ12" s="1080" t="n"/>
      <c r="AK12" s="63" t="n"/>
      <c r="AL12" s="1252" t="n"/>
      <c r="AM12" s="1252" t="n"/>
      <c r="AN12" s="1252" t="n"/>
      <c r="AO12" s="1572" t="n"/>
      <c r="AP12" s="1080" t="n"/>
      <c r="AQ12" s="63" t="n"/>
      <c r="AR12" s="1252" t="n"/>
      <c r="AS12" s="1252" t="n"/>
      <c r="AT12" s="1252" t="n"/>
      <c r="AU12" s="1572" t="n"/>
      <c r="AV12" s="1080" t="n"/>
      <c r="AW12" s="63" t="n"/>
      <c r="AX12" s="1252" t="n"/>
      <c r="AY12" s="1252" t="n"/>
      <c r="AZ12" s="1252" t="n"/>
      <c r="BA12" s="1572" t="n"/>
      <c r="BB12" s="1080" t="n"/>
      <c r="BC12" s="63" t="n"/>
      <c r="BD12" s="1252" t="n"/>
      <c r="BE12" s="1252" t="n"/>
      <c r="BF12" s="1252" t="n"/>
      <c r="BG12" s="1572" t="n"/>
      <c r="BH12" s="1080" t="n"/>
      <c r="BI12" s="63" t="n"/>
      <c r="BJ12" s="1252" t="n"/>
      <c r="BK12" s="1252" t="n"/>
      <c r="BL12" s="1252" t="n"/>
      <c r="BM12" s="1572" t="n"/>
      <c r="BN12" s="1080" t="n"/>
      <c r="BO12" s="63" t="n"/>
      <c r="BP12" s="1252" t="n"/>
      <c r="BQ12" s="1252" t="n"/>
      <c r="BR12" s="1252" t="n"/>
      <c r="BS12" s="1572" t="n"/>
      <c r="BT12" s="1080" t="n"/>
      <c r="BU12" s="63" t="n"/>
      <c r="BV12" s="1252" t="n"/>
      <c r="BW12" s="1252" t="n"/>
      <c r="BX12" s="1252" t="n"/>
      <c r="BY12" s="1572" t="n"/>
      <c r="BZ12" s="1080" t="n"/>
      <c r="CA12" s="63" t="n"/>
      <c r="CB12" s="1252" t="n"/>
      <c r="CC12" s="1252" t="n"/>
      <c r="CD12" s="1252" t="n"/>
      <c r="CE12" s="1572" t="n"/>
      <c r="CF12" s="1080" t="n"/>
      <c r="CG12" s="63" t="n"/>
      <c r="CH12" s="1252" t="n"/>
      <c r="CI12" s="1252" t="n"/>
      <c r="CJ12" s="1252" t="n"/>
      <c r="CK12" s="1572" t="n"/>
      <c r="CL12" s="1080" t="n"/>
      <c r="CM12" s="63" t="n"/>
      <c r="CN12" s="1252" t="n"/>
      <c r="CO12" s="1252" t="n"/>
      <c r="CP12" s="1252" t="n"/>
      <c r="CQ12" s="1572" t="n"/>
      <c r="CR12" s="1080" t="n"/>
      <c r="CS12" s="63" t="n"/>
      <c r="CT12" s="1252" t="n"/>
      <c r="CU12" s="1252" t="n"/>
      <c r="CV12" s="1252" t="n"/>
      <c r="CW12" s="1572" t="n"/>
      <c r="CX12" s="1572" t="n"/>
      <c r="CY12" s="1572" t="n"/>
    </row>
    <row r="13" hidden="1" ht="25.35" customHeight="1" s="2885">
      <c r="A13" s="48" t="n"/>
      <c r="B13" s="60" t="n"/>
      <c r="C13" s="61" t="n"/>
      <c r="D13" s="2212" t="n"/>
      <c r="E13" s="2212" t="n"/>
      <c r="F13" s="2212" t="n"/>
      <c r="G13" s="2212" t="n"/>
      <c r="H13" s="2216" t="n"/>
      <c r="I13" s="3619" t="n"/>
      <c r="J13" s="2216" t="n"/>
      <c r="K13" s="3620" t="n"/>
      <c r="L13" s="3620" t="n"/>
      <c r="M13" s="3620" t="n"/>
      <c r="N13" s="3623" t="n"/>
      <c r="O13" s="112" t="n"/>
      <c r="P13" s="3625" t="n"/>
      <c r="Q13" s="62" t="inlineStr">
        <is>
          <t> </t>
        </is>
      </c>
      <c r="R13" s="3623" t="n"/>
      <c r="S13" s="2420" t="n"/>
      <c r="T13" s="2421" t="n"/>
      <c r="V13" s="1252" t="n"/>
      <c r="X13" s="44" t="n"/>
      <c r="Y13" s="63" t="n"/>
      <c r="Z13" s="1252" t="n"/>
      <c r="AA13" s="1252" t="n"/>
      <c r="AB13" s="1252" t="n"/>
      <c r="AD13" s="2528" t="n"/>
      <c r="AE13" s="63" t="n"/>
      <c r="AF13" s="1252" t="n"/>
      <c r="AG13" s="1252" t="n"/>
      <c r="AH13" s="1252" t="n"/>
      <c r="AJ13" s="2528" t="n"/>
      <c r="AK13" s="63" t="n"/>
      <c r="AL13" s="1252" t="n"/>
      <c r="AM13" s="1252" t="n"/>
      <c r="AN13" s="1252" t="n"/>
      <c r="AP13" s="2528" t="n"/>
      <c r="AQ13" s="63" t="n"/>
      <c r="AR13" s="1252" t="n"/>
      <c r="AS13" s="1252" t="n"/>
      <c r="AT13" s="1252" t="n"/>
      <c r="AU13" s="1572" t="n"/>
      <c r="AV13" s="2528" t="n"/>
      <c r="AW13" s="63" t="n"/>
      <c r="AX13" s="1252" t="n"/>
      <c r="AY13" s="1252" t="n"/>
      <c r="AZ13" s="1252" t="n"/>
      <c r="BA13" s="1572" t="n"/>
      <c r="BB13" s="2528" t="n"/>
      <c r="BC13" s="63" t="n"/>
      <c r="BD13" s="1252" t="n"/>
      <c r="BE13" s="1252" t="n"/>
      <c r="BF13" s="1252" t="n"/>
      <c r="BG13" s="1572" t="n"/>
      <c r="BH13" s="2528" t="n"/>
      <c r="BI13" s="63" t="n"/>
      <c r="BJ13" s="1252" t="n"/>
      <c r="BK13" s="1252" t="n"/>
      <c r="BL13" s="1252" t="n"/>
      <c r="BM13" s="1572" t="n"/>
      <c r="BN13" s="2528" t="n"/>
      <c r="BO13" s="63" t="n"/>
      <c r="BP13" s="1252" t="n"/>
      <c r="BQ13" s="1252" t="n"/>
      <c r="BR13" s="1252" t="n"/>
      <c r="BS13" s="1572" t="n"/>
      <c r="BT13" s="2528" t="n"/>
      <c r="BU13" s="63" t="n"/>
      <c r="BV13" s="1252" t="n"/>
      <c r="BW13" s="1252" t="n"/>
      <c r="BX13" s="1252" t="n"/>
      <c r="BY13" s="1572" t="n"/>
      <c r="BZ13" s="2528" t="n"/>
      <c r="CA13" s="63" t="n"/>
      <c r="CB13" s="1252" t="n"/>
      <c r="CC13" s="1252" t="n"/>
      <c r="CD13" s="1252" t="n"/>
      <c r="CE13" s="1572" t="n"/>
      <c r="CF13" s="2528" t="n"/>
      <c r="CG13" s="63" t="n"/>
      <c r="CH13" s="1252" t="n"/>
      <c r="CI13" s="1252" t="n"/>
      <c r="CJ13" s="1252" t="n"/>
      <c r="CK13" s="1572" t="n"/>
      <c r="CL13" s="2528" t="n"/>
      <c r="CM13" s="63" t="n"/>
      <c r="CN13" s="1252" t="n"/>
      <c r="CO13" s="1252" t="n"/>
      <c r="CP13" s="1252" t="n"/>
      <c r="CQ13" s="1572" t="n"/>
      <c r="CR13" s="2528" t="n"/>
      <c r="CS13" s="63" t="n"/>
      <c r="CT13" s="1252" t="n"/>
      <c r="CU13" s="1252" t="n"/>
      <c r="CV13" s="1252" t="n"/>
      <c r="CW13" s="1572" t="n"/>
    </row>
    <row r="14" hidden="1" ht="25.35" customFormat="1" customHeight="1" s="2431">
      <c r="A14" s="2212" t="n"/>
      <c r="B14" s="2212" t="n"/>
      <c r="C14" s="2212" t="n"/>
      <c r="D14" s="2212" t="n"/>
      <c r="E14" s="2212" t="n"/>
      <c r="F14" s="2212" t="n"/>
      <c r="G14" s="2212" t="n"/>
      <c r="H14" s="2216" t="n"/>
      <c r="I14" s="3619" t="n"/>
      <c r="J14" s="2216" t="n"/>
      <c r="K14" s="3620" t="n"/>
      <c r="L14" s="3620" t="n"/>
      <c r="M14" s="3620" t="n"/>
      <c r="N14" s="3623" t="n"/>
      <c r="O14" s="112" t="n"/>
      <c r="P14" s="3625" t="n"/>
      <c r="Q14" s="62" t="inlineStr">
        <is>
          <t> </t>
        </is>
      </c>
      <c r="R14" s="3623" t="n"/>
      <c r="S14" s="2422" t="n"/>
      <c r="T14" s="2421" t="n"/>
      <c r="U14" s="1252" t="n"/>
      <c r="V14" s="1252" t="n"/>
      <c r="W14" s="1572" t="n"/>
      <c r="X14" s="2528" t="n"/>
      <c r="Y14" s="63" t="n"/>
      <c r="Z14" s="1252" t="n"/>
      <c r="AA14" s="1252" t="n"/>
      <c r="AB14" s="1252" t="n"/>
      <c r="AC14" s="1572" t="n"/>
      <c r="AD14" s="2528" t="n"/>
      <c r="AE14" s="63" t="n"/>
      <c r="AF14" s="1252" t="n"/>
      <c r="AG14" s="1252" t="n"/>
      <c r="AH14" s="1252" t="n"/>
      <c r="AI14" s="1572" t="n"/>
      <c r="AJ14" s="2528" t="n"/>
      <c r="AK14" s="63" t="n"/>
      <c r="AL14" s="1252" t="n"/>
      <c r="AM14" s="1252" t="n"/>
      <c r="AN14" s="1252" t="n"/>
      <c r="AO14" s="1572" t="n"/>
      <c r="AP14" s="2528" t="n"/>
      <c r="AQ14" s="63" t="n"/>
      <c r="AR14" s="1252" t="n"/>
      <c r="AS14" s="1252" t="n"/>
      <c r="AT14" s="1252" t="n"/>
      <c r="AU14" s="1572" t="n"/>
      <c r="AV14" s="2528" t="n"/>
      <c r="AW14" s="63" t="n"/>
      <c r="AX14" s="1252" t="n"/>
      <c r="AY14" s="1252" t="n"/>
      <c r="AZ14" s="1252" t="n"/>
      <c r="BA14" s="1572" t="n"/>
      <c r="BB14" s="2528" t="n"/>
      <c r="BC14" s="63" t="n"/>
      <c r="BD14" s="1252" t="n"/>
      <c r="BE14" s="1252" t="n"/>
      <c r="BF14" s="1252" t="n"/>
      <c r="BG14" s="1572" t="n"/>
      <c r="BH14" s="2528" t="n"/>
      <c r="BI14" s="63" t="n"/>
      <c r="BJ14" s="1252" t="n"/>
      <c r="BK14" s="1252" t="n"/>
      <c r="BL14" s="1252" t="n"/>
      <c r="BM14" s="1572" t="n"/>
      <c r="BN14" s="2528" t="n"/>
      <c r="BO14" s="63" t="n"/>
      <c r="BP14" s="1252" t="n"/>
      <c r="BQ14" s="1252" t="n"/>
      <c r="BR14" s="1252" t="n"/>
      <c r="BS14" s="1572" t="n"/>
      <c r="BT14" s="2528" t="n"/>
      <c r="BU14" s="63" t="n"/>
      <c r="BV14" s="1252" t="n"/>
      <c r="BW14" s="1252" t="n"/>
      <c r="BX14" s="1252" t="n"/>
      <c r="BY14" s="1572" t="n"/>
      <c r="BZ14" s="2528" t="n"/>
      <c r="CA14" s="63" t="n"/>
      <c r="CB14" s="1252" t="n"/>
      <c r="CC14" s="1252" t="n"/>
      <c r="CD14" s="1252" t="n"/>
      <c r="CE14" s="1572" t="n"/>
      <c r="CF14" s="2528" t="n"/>
      <c r="CG14" s="63" t="n"/>
      <c r="CH14" s="1252" t="n"/>
      <c r="CI14" s="1252" t="n"/>
      <c r="CJ14" s="1252" t="n"/>
      <c r="CK14" s="1572" t="n"/>
      <c r="CL14" s="2528" t="n"/>
      <c r="CM14" s="63" t="n"/>
      <c r="CN14" s="1252" t="n"/>
      <c r="CO14" s="1252" t="n"/>
      <c r="CP14" s="1252" t="n"/>
      <c r="CQ14" s="1572" t="n"/>
      <c r="CR14" s="2528" t="n"/>
      <c r="CS14" s="63" t="n"/>
      <c r="CT14" s="1252" t="n"/>
      <c r="CU14" s="1252" t="n"/>
      <c r="CV14" s="1252" t="n"/>
      <c r="CW14" s="1572" t="n"/>
      <c r="CX14" s="1572" t="n"/>
      <c r="CY14" s="1572" t="n"/>
    </row>
    <row r="15" hidden="1" ht="25.35" customHeight="1" s="2885">
      <c r="A15" s="2212" t="n"/>
      <c r="B15" s="2212" t="n"/>
      <c r="C15" s="2212" t="n"/>
      <c r="D15" s="2212" t="n"/>
      <c r="E15" s="2212" t="n"/>
      <c r="F15" s="2212" t="n"/>
      <c r="G15" s="2429" t="n"/>
      <c r="H15" s="2216" t="n"/>
      <c r="I15" s="3619" t="n"/>
      <c r="J15" s="2216" t="n"/>
      <c r="K15" s="3620" t="n"/>
      <c r="L15" s="3620" t="n"/>
      <c r="M15" s="3620" t="n"/>
      <c r="N15" s="3623" t="n"/>
      <c r="O15" s="112" t="n"/>
      <c r="P15" s="3625" t="n"/>
      <c r="Q15" s="62" t="inlineStr">
        <is>
          <t> </t>
        </is>
      </c>
      <c r="R15" s="3623" t="n"/>
      <c r="S15" s="2420" t="n"/>
      <c r="T15" s="2421" t="n"/>
      <c r="U15" s="1252" t="n"/>
      <c r="V15" s="1252" t="n"/>
      <c r="W15" s="3622" t="n"/>
      <c r="X15" s="2528" t="n"/>
      <c r="Y15" s="63" t="n"/>
      <c r="Z15" s="1252" t="n"/>
      <c r="AA15" s="1252" t="n"/>
      <c r="AB15" s="1252" t="n"/>
      <c r="AD15" s="2528" t="n"/>
      <c r="AE15" s="63" t="n"/>
      <c r="AF15" s="1252" t="n"/>
      <c r="AG15" s="1252" t="n"/>
      <c r="AH15" s="1252" t="n"/>
      <c r="AJ15" s="2528" t="n"/>
      <c r="AK15" s="63" t="n"/>
      <c r="AL15" s="1252" t="n"/>
      <c r="AM15" s="1252" t="n"/>
      <c r="AN15" s="1252" t="n"/>
      <c r="AP15" s="2528" t="n"/>
      <c r="AQ15" s="63" t="n"/>
      <c r="AR15" s="1252" t="n"/>
      <c r="AS15" s="1252" t="n"/>
      <c r="AT15" s="1252" t="n"/>
      <c r="AU15" s="1572" t="n"/>
      <c r="AV15" s="2528" t="n"/>
      <c r="AW15" s="63" t="n"/>
      <c r="AX15" s="1252" t="n"/>
      <c r="AY15" s="1252" t="n"/>
      <c r="AZ15" s="1252" t="n"/>
      <c r="BA15" s="1572" t="n"/>
      <c r="BB15" s="2528" t="n"/>
      <c r="BC15" s="63" t="n"/>
      <c r="BD15" s="1252" t="n"/>
      <c r="BE15" s="1252" t="n"/>
      <c r="BF15" s="1252" t="n"/>
      <c r="BG15" s="1572" t="n"/>
      <c r="BH15" s="2528" t="n"/>
      <c r="BI15" s="63" t="n"/>
      <c r="BJ15" s="1252" t="n"/>
      <c r="BK15" s="1252" t="n"/>
      <c r="BL15" s="1252" t="n"/>
      <c r="BM15" s="1572" t="n"/>
      <c r="BN15" s="2528" t="n"/>
      <c r="BO15" s="63" t="n"/>
      <c r="BP15" s="1252" t="n"/>
      <c r="BQ15" s="1252" t="n"/>
      <c r="BR15" s="1252" t="n"/>
      <c r="BS15" s="1572" t="n"/>
      <c r="BT15" s="2528" t="n"/>
      <c r="BU15" s="63" t="n"/>
      <c r="BV15" s="1252" t="n"/>
      <c r="BW15" s="1252" t="n"/>
      <c r="BX15" s="1252" t="n"/>
      <c r="BY15" s="1572" t="n"/>
      <c r="BZ15" s="2528" t="n"/>
      <c r="CA15" s="63" t="n"/>
      <c r="CB15" s="1252" t="n"/>
      <c r="CC15" s="1252" t="n"/>
      <c r="CD15" s="1252" t="n"/>
      <c r="CE15" s="1572" t="n"/>
      <c r="CF15" s="2528" t="n"/>
      <c r="CG15" s="63" t="n"/>
      <c r="CH15" s="1252" t="n"/>
      <c r="CI15" s="1252" t="n"/>
      <c r="CJ15" s="1252" t="n"/>
      <c r="CK15" s="1572" t="n"/>
      <c r="CL15" s="2528" t="n"/>
      <c r="CM15" s="63" t="n"/>
      <c r="CN15" s="1252" t="n"/>
      <c r="CO15" s="1252" t="n"/>
      <c r="CP15" s="1252" t="n"/>
      <c r="CQ15" s="1572" t="n"/>
      <c r="CR15" s="2528" t="n"/>
      <c r="CS15" s="63" t="n"/>
      <c r="CT15" s="1252" t="n"/>
      <c r="CU15" s="1252" t="n"/>
      <c r="CV15" s="1252" t="n"/>
      <c r="CW15" s="1572" t="n"/>
    </row>
    <row r="16" hidden="1" ht="25.35" customHeight="1" s="2885">
      <c r="A16" s="2212" t="n"/>
      <c r="B16" s="2212" t="n"/>
      <c r="C16" s="2212" t="n"/>
      <c r="D16" s="2212" t="n"/>
      <c r="E16" s="2212" t="n"/>
      <c r="F16" s="2212" t="n"/>
      <c r="G16" s="2429" t="n"/>
      <c r="H16" s="2216" t="n"/>
      <c r="I16" s="3619" t="n"/>
      <c r="J16" s="2216" t="n"/>
      <c r="K16" s="3620" t="n"/>
      <c r="L16" s="3620" t="n"/>
      <c r="M16" s="3620" t="n"/>
      <c r="N16" s="3623">
        <f>BD32</f>
        <v/>
      </c>
      <c r="O16" s="112">
        <f>N16/M16</f>
        <v/>
      </c>
      <c r="P16" s="3625" t="n"/>
      <c r="Q16" s="62" t="n"/>
      <c r="R16" s="3623" t="n"/>
      <c r="S16" s="2420" t="n"/>
      <c r="T16" s="2421" t="n"/>
      <c r="U16" s="1252" t="n"/>
      <c r="V16" s="1252" t="n"/>
      <c r="X16" s="2528" t="n"/>
      <c r="Y16" s="63" t="n"/>
      <c r="Z16" s="1252" t="n"/>
      <c r="AA16" s="1252" t="n"/>
      <c r="AB16" s="1252" t="n"/>
      <c r="AD16" s="2528" t="n"/>
      <c r="AE16" s="63" t="n"/>
      <c r="AF16" s="1252" t="n"/>
      <c r="AG16" s="1252" t="n"/>
      <c r="AH16" s="1252" t="n"/>
      <c r="AJ16" s="2528" t="n"/>
      <c r="AK16" s="63" t="n"/>
      <c r="AL16" s="1252" t="n"/>
      <c r="AM16" s="1252" t="n"/>
      <c r="AN16" s="1252" t="n"/>
      <c r="AP16" s="2528" t="n"/>
      <c r="AQ16" s="63" t="n"/>
      <c r="AR16" s="1252" t="n"/>
      <c r="AS16" s="1252" t="n"/>
      <c r="AT16" s="1252" t="n"/>
      <c r="AU16" s="1572" t="n"/>
      <c r="AV16" s="2528" t="n"/>
      <c r="AW16" s="63" t="n"/>
      <c r="AX16" s="1252" t="n"/>
      <c r="AY16" s="1252" t="n"/>
      <c r="AZ16" s="1252" t="n"/>
      <c r="BA16" s="1572" t="n"/>
      <c r="BB16" s="2528" t="n"/>
      <c r="BC16" s="63" t="n"/>
      <c r="BD16" s="1252" t="n"/>
      <c r="BE16" s="1252" t="n"/>
      <c r="BF16" s="1252" t="n"/>
      <c r="BG16" s="1572" t="n"/>
      <c r="BH16" s="2528" t="n"/>
      <c r="BI16" s="63" t="n"/>
      <c r="BJ16" s="1252" t="n"/>
      <c r="BK16" s="1252" t="n"/>
      <c r="BL16" s="1252" t="n"/>
      <c r="BM16" s="1572" t="n"/>
      <c r="BN16" s="2528" t="n"/>
      <c r="BO16" s="63" t="n"/>
      <c r="BP16" s="1252" t="n"/>
      <c r="BQ16" s="1252" t="n"/>
      <c r="BR16" s="1252" t="n"/>
      <c r="BS16" s="1572" t="n"/>
      <c r="BT16" s="2528" t="n"/>
      <c r="BU16" s="63" t="n"/>
      <c r="BV16" s="1252" t="n"/>
      <c r="BW16" s="1252" t="n"/>
      <c r="BX16" s="1252" t="n"/>
      <c r="BY16" s="1572" t="n"/>
      <c r="BZ16" s="2528" t="n"/>
      <c r="CA16" s="63" t="n"/>
      <c r="CB16" s="1252" t="n"/>
      <c r="CC16" s="1252" t="n"/>
      <c r="CD16" s="1252" t="n"/>
      <c r="CE16" s="1572" t="n"/>
      <c r="CF16" s="2528" t="n"/>
      <c r="CG16" s="63" t="n"/>
      <c r="CH16" s="1252" t="n"/>
      <c r="CI16" s="1252" t="n"/>
      <c r="CJ16" s="1252" t="n"/>
      <c r="CK16" s="1572" t="n"/>
      <c r="CL16" s="2528" t="n"/>
      <c r="CM16" s="63" t="n"/>
      <c r="CN16" s="1252" t="n"/>
      <c r="CO16" s="1252" t="n"/>
      <c r="CP16" s="1252" t="n"/>
      <c r="CQ16" s="1572" t="n"/>
      <c r="CR16" s="2528" t="n"/>
      <c r="CS16" s="63" t="n"/>
      <c r="CT16" s="1252" t="n"/>
      <c r="CU16" s="1252" t="n"/>
      <c r="CV16" s="1252" t="n"/>
      <c r="CW16" s="1572" t="n"/>
    </row>
    <row r="17" hidden="1" ht="25.35" customHeight="1" s="2885">
      <c r="A17" s="2212" t="n"/>
      <c r="B17" s="2212" t="n"/>
      <c r="C17" s="2212" t="n"/>
      <c r="D17" s="2212" t="n"/>
      <c r="E17" s="2212" t="n"/>
      <c r="F17" s="2212" t="n"/>
      <c r="G17" s="2429" t="n"/>
      <c r="H17" s="2216" t="n"/>
      <c r="I17" s="3619" t="n"/>
      <c r="J17" s="2216" t="n"/>
      <c r="K17" s="3620" t="n"/>
      <c r="L17" s="3620" t="n"/>
      <c r="M17" s="3620" t="n"/>
      <c r="N17" s="3623">
        <f>BJ32</f>
        <v/>
      </c>
      <c r="O17" s="112">
        <f>N17/M17</f>
        <v/>
      </c>
      <c r="P17" s="3625" t="n"/>
      <c r="Q17" s="62" t="n"/>
      <c r="R17" s="3623" t="n"/>
      <c r="S17" s="2420" t="n"/>
      <c r="T17" s="2421" t="n"/>
      <c r="U17" s="1252" t="n"/>
      <c r="V17" s="1252" t="n"/>
      <c r="X17" s="2528" t="n"/>
      <c r="Y17" s="63" t="n"/>
      <c r="Z17" s="1252" t="n"/>
      <c r="AA17" s="1252" t="n"/>
      <c r="AB17" s="1252" t="n"/>
      <c r="AD17" s="2528" t="n"/>
      <c r="AE17" s="63" t="n"/>
      <c r="AF17" s="1252" t="n"/>
      <c r="AG17" s="1252" t="n"/>
      <c r="AH17" s="1252" t="n"/>
      <c r="AJ17" s="2528" t="n"/>
      <c r="AK17" s="63" t="n"/>
      <c r="AL17" s="1252" t="n"/>
      <c r="AM17" s="1252" t="n"/>
      <c r="AN17" s="1252" t="n"/>
      <c r="AP17" s="2528" t="n"/>
      <c r="AQ17" s="63" t="n"/>
      <c r="AR17" s="1252" t="n"/>
      <c r="AS17" s="1252" t="n"/>
      <c r="AT17" s="1252" t="n"/>
      <c r="AU17" s="1572" t="n"/>
      <c r="AV17" s="2528" t="n"/>
      <c r="AW17" s="63" t="n"/>
      <c r="AX17" s="1252" t="n"/>
      <c r="AY17" s="1252" t="n"/>
      <c r="AZ17" s="1252" t="n"/>
      <c r="BA17" s="1572" t="n"/>
      <c r="BB17" s="2528" t="n"/>
      <c r="BC17" s="63" t="n"/>
      <c r="BD17" s="1252" t="n"/>
      <c r="BE17" s="1252" t="n"/>
      <c r="BF17" s="1252" t="n"/>
      <c r="BG17" s="1572" t="n"/>
      <c r="BH17" s="2528" t="n"/>
      <c r="BI17" s="63" t="n"/>
      <c r="BJ17" s="1252" t="n"/>
      <c r="BK17" s="1252" t="n"/>
      <c r="BL17" s="1252" t="n"/>
      <c r="BM17" s="1572" t="n"/>
      <c r="BN17" s="2528" t="n"/>
      <c r="BO17" s="63" t="n"/>
      <c r="BP17" s="1252" t="n"/>
      <c r="BQ17" s="1252" t="n"/>
      <c r="BR17" s="1252" t="n"/>
      <c r="BS17" s="1572" t="n"/>
      <c r="BT17" s="2528" t="n"/>
      <c r="BU17" s="63" t="n"/>
      <c r="BV17" s="1252" t="n"/>
      <c r="BW17" s="1252" t="n"/>
      <c r="BX17" s="1252" t="n"/>
      <c r="BY17" s="1572" t="n"/>
      <c r="BZ17" s="2528" t="n"/>
      <c r="CA17" s="63" t="n"/>
      <c r="CB17" s="1252" t="n"/>
      <c r="CC17" s="1252" t="n"/>
      <c r="CD17" s="1252" t="n"/>
      <c r="CE17" s="1572" t="n"/>
      <c r="CF17" s="2528" t="n"/>
      <c r="CG17" s="63" t="n"/>
      <c r="CH17" s="1252" t="n"/>
      <c r="CI17" s="1252" t="n"/>
      <c r="CJ17" s="1252" t="n"/>
      <c r="CK17" s="1572" t="n"/>
      <c r="CL17" s="2528" t="n"/>
      <c r="CM17" s="63" t="n"/>
      <c r="CN17" s="1252" t="n"/>
      <c r="CO17" s="1252" t="n"/>
      <c r="CP17" s="1252" t="n"/>
      <c r="CQ17" s="1572" t="n"/>
      <c r="CR17" s="2528" t="n"/>
      <c r="CS17" s="63" t="n"/>
      <c r="CT17" s="1252" t="n"/>
      <c r="CU17" s="1252" t="n"/>
      <c r="CV17" s="1252" t="n"/>
      <c r="CW17" s="1572" t="n"/>
    </row>
    <row r="18" hidden="1" outlineLevel="1" ht="24.75" customFormat="1" customHeight="1" s="1572">
      <c r="A18" s="2212" t="n"/>
      <c r="B18" s="2212" t="n"/>
      <c r="C18" s="2212" t="n"/>
      <c r="D18" s="2212" t="n"/>
      <c r="E18" s="2212" t="n"/>
      <c r="F18" s="2212" t="n"/>
      <c r="G18" s="2212" t="n"/>
      <c r="H18" s="2212" t="n"/>
      <c r="I18" s="3626" t="n"/>
      <c r="J18" s="2216" t="n"/>
      <c r="K18" s="3620" t="n"/>
      <c r="L18" s="3620" t="n"/>
      <c r="M18" s="3620">
        <f>K18+L18</f>
        <v/>
      </c>
      <c r="N18" s="3623">
        <f>BP32</f>
        <v/>
      </c>
      <c r="O18" s="112">
        <f>N18/M18</f>
        <v/>
      </c>
      <c r="P18" s="3625" t="n"/>
      <c r="Q18" s="62" t="n"/>
      <c r="R18" s="3623" t="n"/>
      <c r="S18" s="2420" t="n"/>
      <c r="T18" s="2421" t="n"/>
      <c r="U18" s="1252" t="n"/>
      <c r="V18" s="1252" t="n"/>
      <c r="W18" s="3624" t="n"/>
      <c r="X18" s="3627" t="n"/>
      <c r="Y18" s="63" t="n"/>
      <c r="Z18" s="1252" t="n"/>
      <c r="AA18" s="1252" t="n"/>
      <c r="AB18" s="1252" t="n"/>
      <c r="AD18" s="2528" t="n"/>
      <c r="AE18" s="63" t="n"/>
      <c r="AF18" s="1252" t="n"/>
      <c r="AG18" s="1252" t="n"/>
      <c r="AH18" s="1252" t="n"/>
      <c r="AJ18" s="2528" t="n"/>
      <c r="AK18" s="63" t="n"/>
      <c r="AL18" s="1252" t="n"/>
      <c r="AM18" s="1252" t="n"/>
      <c r="AN18" s="1252" t="n"/>
      <c r="AP18" s="2528" t="n"/>
      <c r="AQ18" s="63" t="n"/>
      <c r="AR18" s="1252" t="n"/>
      <c r="AS18" s="1252" t="n"/>
      <c r="AT18" s="1252" t="n"/>
      <c r="AV18" s="2528" t="n"/>
      <c r="AW18" s="63" t="n"/>
      <c r="AX18" s="1252" t="n"/>
      <c r="AY18" s="1252" t="n"/>
      <c r="AZ18" s="1252" t="n"/>
      <c r="BB18" s="2528" t="n"/>
      <c r="BC18" s="63" t="n"/>
      <c r="BD18" s="1252" t="n"/>
      <c r="BE18" s="1252" t="n"/>
      <c r="BF18" s="1252" t="n"/>
      <c r="BH18" s="2528" t="n"/>
      <c r="BI18" s="63" t="n"/>
      <c r="BJ18" s="1252" t="n"/>
      <c r="BK18" s="1252" t="n"/>
      <c r="BL18" s="1252" t="n"/>
      <c r="BN18" s="2528" t="n"/>
      <c r="BO18" s="63" t="n"/>
      <c r="BP18" s="1252" t="n"/>
      <c r="BQ18" s="1252" t="n"/>
      <c r="BR18" s="1252" t="n"/>
      <c r="BT18" s="2528" t="n"/>
      <c r="BU18" s="63" t="n"/>
      <c r="BV18" s="1252" t="n"/>
      <c r="BW18" s="1252" t="n"/>
      <c r="BX18" s="1252" t="n"/>
      <c r="BZ18" s="2528" t="n"/>
      <c r="CA18" s="63" t="n"/>
      <c r="CB18" s="1252" t="n"/>
      <c r="CC18" s="1252" t="n"/>
      <c r="CD18" s="1252" t="n"/>
      <c r="CF18" s="2528" t="n"/>
      <c r="CG18" s="63" t="n"/>
      <c r="CH18" s="1252" t="n"/>
      <c r="CI18" s="1252" t="n"/>
      <c r="CJ18" s="1252" t="n"/>
      <c r="CL18" s="2528" t="n"/>
      <c r="CM18" s="63" t="n"/>
      <c r="CN18" s="1252" t="n"/>
      <c r="CO18" s="1252" t="n"/>
      <c r="CP18" s="1252" t="n"/>
      <c r="CR18" s="2528" t="n"/>
      <c r="CS18" s="63" t="n"/>
      <c r="CT18" s="1252" t="n"/>
      <c r="CU18" s="1252" t="n"/>
      <c r="CV18" s="1252" t="n"/>
    </row>
    <row r="19" hidden="1" outlineLevel="1" ht="25.35" customFormat="1" customHeight="1" s="1572">
      <c r="A19" s="2212" t="n"/>
      <c r="B19" s="2212" t="n"/>
      <c r="C19" s="2212" t="n"/>
      <c r="D19" s="2212" t="n"/>
      <c r="E19" s="2212" t="n"/>
      <c r="F19" s="2212" t="n"/>
      <c r="G19" s="2212" t="n"/>
      <c r="H19" s="2212" t="n"/>
      <c r="I19" s="3626" t="n"/>
      <c r="J19" s="2216" t="n"/>
      <c r="K19" s="3620" t="n"/>
      <c r="L19" s="3620" t="n"/>
      <c r="M19" s="3620">
        <f>K19+L19</f>
        <v/>
      </c>
      <c r="N19" s="3623">
        <f>BV32</f>
        <v/>
      </c>
      <c r="O19" s="112">
        <f>N19/M19</f>
        <v/>
      </c>
      <c r="P19" s="3625" t="n"/>
      <c r="Q19" s="62" t="n"/>
      <c r="R19" s="3623" t="n"/>
      <c r="S19" s="2420" t="n"/>
      <c r="T19" s="2421" t="n"/>
      <c r="U19" s="1252" t="n"/>
      <c r="V19" s="1252" t="n"/>
      <c r="X19" s="2528" t="n"/>
      <c r="Y19" s="63" t="n"/>
      <c r="Z19" s="1252" t="n"/>
      <c r="AA19" s="1252" t="n"/>
      <c r="AB19" s="1252" t="n"/>
      <c r="AD19" s="2528" t="n"/>
      <c r="AE19" s="63" t="n"/>
      <c r="AF19" s="1252" t="n"/>
      <c r="AG19" s="1252" t="n"/>
      <c r="AH19" s="1252" t="n"/>
      <c r="AJ19" s="2528" t="n"/>
      <c r="AK19" s="63" t="n"/>
      <c r="AL19" s="1252" t="n"/>
      <c r="AM19" s="1252" t="n"/>
      <c r="AN19" s="1252" t="n"/>
      <c r="AP19" s="2528" t="n"/>
      <c r="AQ19" s="63" t="n"/>
      <c r="AR19" s="1252" t="n"/>
      <c r="AS19" s="1252" t="n"/>
      <c r="AT19" s="1252" t="n"/>
      <c r="AV19" s="2528" t="n"/>
      <c r="AW19" s="63" t="n"/>
      <c r="AX19" s="1252" t="n"/>
      <c r="AY19" s="1252" t="n"/>
      <c r="AZ19" s="1252" t="n"/>
      <c r="BB19" s="2528" t="n"/>
      <c r="BC19" s="63" t="n"/>
      <c r="BD19" s="1252" t="n"/>
      <c r="BE19" s="1252" t="n"/>
      <c r="BF19" s="1252" t="n"/>
      <c r="BH19" s="2528" t="n"/>
      <c r="BI19" s="63" t="n"/>
      <c r="BJ19" s="1252" t="n"/>
      <c r="BK19" s="1252" t="n"/>
      <c r="BL19" s="1252" t="n"/>
      <c r="BN19" s="2528" t="n"/>
      <c r="BO19" s="63" t="n"/>
      <c r="BP19" s="1252" t="n"/>
      <c r="BQ19" s="1252" t="n"/>
      <c r="BR19" s="1252" t="n"/>
      <c r="BT19" s="2528" t="n"/>
      <c r="BU19" s="63" t="n"/>
      <c r="BV19" s="1252" t="n"/>
      <c r="BW19" s="1252" t="n"/>
      <c r="BX19" s="1252" t="n"/>
      <c r="BZ19" s="2528" t="n"/>
      <c r="CA19" s="63" t="n"/>
      <c r="CB19" s="1252" t="n"/>
      <c r="CC19" s="1252" t="n"/>
      <c r="CD19" s="1252" t="n"/>
      <c r="CF19" s="2528" t="n"/>
      <c r="CG19" s="63" t="n"/>
      <c r="CH19" s="1252" t="n"/>
      <c r="CI19" s="1252" t="n"/>
      <c r="CJ19" s="1252" t="n"/>
      <c r="CL19" s="2528" t="n"/>
      <c r="CM19" s="63" t="n"/>
      <c r="CN19" s="1252" t="n"/>
      <c r="CO19" s="1252" t="n"/>
      <c r="CP19" s="1252" t="n"/>
      <c r="CR19" s="2528" t="n"/>
      <c r="CS19" s="63" t="n"/>
      <c r="CT19" s="1252" t="n"/>
      <c r="CU19" s="1252" t="n"/>
      <c r="CV19" s="1252" t="n"/>
    </row>
    <row r="20" hidden="1" outlineLevel="1" ht="25.35" customFormat="1" customHeight="1" s="1572">
      <c r="A20" s="2212" t="n"/>
      <c r="B20" s="2212" t="n"/>
      <c r="C20" s="2212" t="n"/>
      <c r="D20" s="2212" t="n"/>
      <c r="E20" s="2212" t="n"/>
      <c r="F20" s="2212" t="n"/>
      <c r="G20" s="2212" t="n"/>
      <c r="H20" s="2212" t="n"/>
      <c r="I20" s="3626" t="n"/>
      <c r="J20" s="2216" t="n"/>
      <c r="K20" s="3620" t="n"/>
      <c r="L20" s="3620" t="n"/>
      <c r="M20" s="3620">
        <f>K20+L20</f>
        <v/>
      </c>
      <c r="N20" s="3623" t="n">
        <v>0</v>
      </c>
      <c r="O20" s="112">
        <f>N20/M20</f>
        <v/>
      </c>
      <c r="P20" s="3625" t="n"/>
      <c r="Q20" s="62" t="n"/>
      <c r="R20" s="3623" t="n"/>
      <c r="S20" s="2420" t="n"/>
      <c r="T20" s="2421" t="n"/>
      <c r="U20" s="1252" t="n"/>
      <c r="V20" s="1252" t="n"/>
      <c r="X20" s="2528" t="n"/>
      <c r="Y20" s="63" t="n"/>
      <c r="Z20" s="1252" t="n"/>
      <c r="AA20" s="1252" t="n"/>
      <c r="AB20" s="1252" t="n"/>
      <c r="AD20" s="2528" t="n"/>
      <c r="AE20" s="63" t="n"/>
      <c r="AF20" s="1252" t="n"/>
      <c r="AG20" s="1252" t="n"/>
      <c r="AH20" s="1252" t="n"/>
      <c r="AJ20" s="2528" t="n"/>
      <c r="AK20" s="63" t="n"/>
      <c r="AL20" s="1252" t="n"/>
      <c r="AM20" s="1252" t="n"/>
      <c r="AN20" s="1252" t="n"/>
      <c r="AP20" s="2528" t="n"/>
      <c r="AQ20" s="63" t="n"/>
      <c r="AR20" s="1252" t="n"/>
      <c r="AS20" s="1252" t="n"/>
      <c r="AT20" s="1252" t="n"/>
      <c r="AV20" s="2528" t="n"/>
      <c r="AW20" s="63" t="n"/>
      <c r="AX20" s="1252" t="n"/>
      <c r="AY20" s="1252" t="n"/>
      <c r="AZ20" s="1252" t="n"/>
      <c r="BB20" s="2528" t="n"/>
      <c r="BC20" s="63" t="n"/>
      <c r="BD20" s="1252" t="n"/>
      <c r="BE20" s="1252" t="n"/>
      <c r="BF20" s="1252" t="n"/>
      <c r="BH20" s="2528" t="n"/>
      <c r="BI20" s="63" t="n"/>
      <c r="BJ20" s="1252" t="n"/>
      <c r="BK20" s="1252" t="n"/>
      <c r="BL20" s="1252" t="n"/>
      <c r="BN20" s="2528" t="n"/>
      <c r="BO20" s="63" t="n"/>
      <c r="BP20" s="1252" t="n"/>
      <c r="BQ20" s="1252" t="n"/>
      <c r="BR20" s="1252" t="n"/>
      <c r="BT20" s="2528" t="n"/>
      <c r="BU20" s="63" t="n"/>
      <c r="BV20" s="1252" t="n"/>
      <c r="BW20" s="1252" t="n"/>
      <c r="BX20" s="1252" t="n"/>
      <c r="BZ20" s="2528" t="n"/>
      <c r="CA20" s="63" t="n"/>
      <c r="CB20" s="1252" t="n"/>
      <c r="CC20" s="1252" t="n"/>
      <c r="CD20" s="1252" t="n"/>
      <c r="CF20" s="2528" t="n"/>
      <c r="CG20" s="63" t="n"/>
      <c r="CH20" s="1252" t="n"/>
      <c r="CI20" s="1252" t="n"/>
      <c r="CJ20" s="1252" t="n"/>
      <c r="CL20" s="2528" t="n"/>
      <c r="CM20" s="63" t="n"/>
      <c r="CN20" s="1252" t="n"/>
      <c r="CO20" s="1252" t="n"/>
      <c r="CP20" s="1252" t="n"/>
      <c r="CR20" s="2528" t="n"/>
      <c r="CS20" s="63" t="n"/>
      <c r="CT20" s="1252" t="n"/>
      <c r="CU20" s="1252" t="n"/>
      <c r="CV20" s="1252" t="n"/>
    </row>
    <row r="21" hidden="1" outlineLevel="1" ht="25.35" customFormat="1" customHeight="1" s="1572">
      <c r="A21" s="2212" t="n"/>
      <c r="B21" s="2212" t="n"/>
      <c r="C21" s="2212" t="n"/>
      <c r="D21" s="2212" t="n"/>
      <c r="E21" s="2212" t="n"/>
      <c r="F21" s="2212" t="n"/>
      <c r="G21" s="2212" t="n"/>
      <c r="H21" s="2216" t="n"/>
      <c r="I21" s="3626" t="n"/>
      <c r="J21" s="2216" t="n"/>
      <c r="K21" s="3620" t="n"/>
      <c r="L21" s="3620" t="n"/>
      <c r="M21" s="3620">
        <f>K21+L21</f>
        <v/>
      </c>
      <c r="N21" s="3623" t="n">
        <v>0</v>
      </c>
      <c r="O21" s="112">
        <f>N21/M21</f>
        <v/>
      </c>
      <c r="P21" s="3625" t="n"/>
      <c r="Q21" s="62" t="n"/>
      <c r="R21" s="3623" t="n"/>
      <c r="S21" s="2422" t="n"/>
      <c r="T21" s="2421" t="n"/>
      <c r="U21" s="1252" t="n"/>
      <c r="V21" s="1252" t="n"/>
      <c r="X21" s="2528" t="n"/>
      <c r="Y21" s="63" t="n"/>
      <c r="Z21" s="1252" t="n"/>
      <c r="AA21" s="1252" t="n"/>
      <c r="AB21" s="1252" t="n"/>
      <c r="AD21" s="2528" t="n"/>
      <c r="AE21" s="63" t="n"/>
      <c r="AF21" s="1252" t="n"/>
      <c r="AG21" s="1252" t="n"/>
      <c r="AH21" s="1252" t="n"/>
      <c r="AJ21" s="2528" t="n"/>
      <c r="AK21" s="63" t="n"/>
      <c r="AL21" s="1252" t="n"/>
      <c r="AM21" s="1252" t="n"/>
      <c r="AN21" s="1252" t="n"/>
      <c r="AP21" s="2528" t="n"/>
      <c r="AQ21" s="63" t="n"/>
      <c r="AR21" s="1252" t="n"/>
      <c r="AS21" s="1252" t="n"/>
      <c r="AT21" s="1252" t="n"/>
      <c r="AV21" s="2528" t="n"/>
      <c r="AW21" s="63" t="n"/>
      <c r="AX21" s="1252" t="n"/>
      <c r="AY21" s="1252" t="n"/>
      <c r="AZ21" s="1252" t="n"/>
      <c r="BB21" s="2528" t="n"/>
      <c r="BC21" s="63" t="n"/>
      <c r="BD21" s="1252" t="n"/>
      <c r="BE21" s="1252" t="n"/>
      <c r="BF21" s="1252" t="n"/>
      <c r="BH21" s="2528" t="n"/>
      <c r="BI21" s="63" t="n"/>
      <c r="BJ21" s="1252" t="n"/>
      <c r="BK21" s="1252" t="n"/>
      <c r="BL21" s="1252" t="n"/>
      <c r="BN21" s="2528" t="n"/>
      <c r="BO21" s="63" t="n"/>
      <c r="BP21" s="1252" t="n"/>
      <c r="BQ21" s="1252" t="n"/>
      <c r="BR21" s="1252" t="n"/>
      <c r="BT21" s="2528" t="n"/>
      <c r="BU21" s="63" t="n"/>
      <c r="BV21" s="1252" t="n"/>
      <c r="BW21" s="1252" t="n"/>
      <c r="BX21" s="1252" t="n"/>
      <c r="BZ21" s="2528" t="n"/>
      <c r="CA21" s="63" t="n"/>
      <c r="CB21" s="1252" t="n"/>
      <c r="CC21" s="1252" t="n"/>
      <c r="CD21" s="1252" t="n"/>
      <c r="CF21" s="2528" t="n"/>
      <c r="CG21" s="63" t="n"/>
      <c r="CH21" s="1252" t="n"/>
      <c r="CI21" s="1252" t="n"/>
      <c r="CJ21" s="1252" t="n"/>
      <c r="CL21" s="2528" t="n"/>
      <c r="CM21" s="63" t="n"/>
      <c r="CN21" s="1252" t="n"/>
      <c r="CO21" s="1252" t="n"/>
      <c r="CP21" s="1252" t="n"/>
      <c r="CR21" s="2528" t="n"/>
      <c r="CS21" s="63" t="n"/>
      <c r="CT21" s="1252" t="n"/>
      <c r="CU21" s="1252" t="n"/>
      <c r="CV21" s="1252" t="n"/>
    </row>
    <row r="22" hidden="1" outlineLevel="1" ht="25.35" customFormat="1" customHeight="1" s="1572">
      <c r="A22" s="2212" t="n"/>
      <c r="B22" s="2212" t="n"/>
      <c r="C22" s="2212" t="n"/>
      <c r="D22" s="2212" t="n"/>
      <c r="E22" s="2212" t="n"/>
      <c r="F22" s="2212" t="n"/>
      <c r="G22" s="2212" t="n"/>
      <c r="H22" s="2216" t="n"/>
      <c r="I22" s="3626" t="n"/>
      <c r="J22" s="2216" t="n"/>
      <c r="K22" s="3620" t="n"/>
      <c r="L22" s="3620" t="n"/>
      <c r="M22" s="3620">
        <f>K22+L22</f>
        <v/>
      </c>
      <c r="N22" s="3623">
        <f>CN32</f>
        <v/>
      </c>
      <c r="O22" s="112">
        <f>N22/M22</f>
        <v/>
      </c>
      <c r="P22" s="3625" t="n"/>
      <c r="Q22" s="62" t="n"/>
      <c r="R22" s="3623" t="n"/>
      <c r="S22" s="2420" t="n"/>
      <c r="T22" s="2421" t="n"/>
      <c r="U22" s="1252" t="n"/>
      <c r="V22" s="1252" t="n"/>
      <c r="W22" s="3628" t="n"/>
      <c r="X22" s="2528" t="n"/>
      <c r="Y22" s="63" t="n"/>
      <c r="Z22" s="1252" t="n"/>
      <c r="AA22" s="1252" t="n"/>
      <c r="AB22" s="1252" t="n"/>
      <c r="AD22" s="3627" t="n"/>
      <c r="AE22" s="63" t="n"/>
      <c r="AF22" s="1252" t="n"/>
      <c r="AG22" s="1252" t="n"/>
      <c r="AH22" s="1252" t="n"/>
      <c r="AJ22" s="3627" t="n"/>
      <c r="AK22" s="63" t="n"/>
      <c r="AL22" s="1252" t="n"/>
      <c r="AM22" s="1252" t="n"/>
      <c r="AN22" s="1252" t="n"/>
      <c r="AP22" s="2528" t="n"/>
      <c r="AQ22" s="63" t="n"/>
      <c r="AR22" s="1252" t="n"/>
      <c r="AS22" s="1252" t="n"/>
      <c r="AT22" s="1252" t="n"/>
      <c r="AV22" s="2528" t="n"/>
      <c r="AW22" s="63" t="n"/>
      <c r="AX22" s="1252" t="n"/>
      <c r="AY22" s="1252" t="n"/>
      <c r="AZ22" s="1252" t="n"/>
      <c r="BB22" s="2528" t="n"/>
      <c r="BC22" s="63" t="n"/>
      <c r="BD22" s="1252" t="n"/>
      <c r="BE22" s="1252" t="n"/>
      <c r="BF22" s="1252" t="n"/>
      <c r="BH22" s="2528" t="n"/>
      <c r="BI22" s="63" t="n"/>
      <c r="BJ22" s="1252" t="n"/>
      <c r="BK22" s="1252" t="n"/>
      <c r="BL22" s="1252" t="n"/>
      <c r="BN22" s="2528" t="n"/>
      <c r="BO22" s="63" t="n"/>
      <c r="BP22" s="1252" t="n"/>
      <c r="BQ22" s="1252" t="n"/>
      <c r="BR22" s="1252" t="n"/>
      <c r="BT22" s="2528" t="n"/>
      <c r="BU22" s="63" t="n"/>
      <c r="BV22" s="1252" t="n"/>
      <c r="BW22" s="1252" t="n"/>
      <c r="BX22" s="1252" t="n"/>
      <c r="BZ22" s="2528" t="n"/>
      <c r="CA22" s="63" t="n"/>
      <c r="CB22" s="1252" t="n"/>
      <c r="CC22" s="1252" t="n"/>
      <c r="CD22" s="1252" t="n"/>
      <c r="CF22" s="2528" t="n"/>
      <c r="CG22" s="63" t="n"/>
      <c r="CH22" s="1252" t="n"/>
      <c r="CI22" s="1252" t="n"/>
      <c r="CJ22" s="1252" t="n"/>
      <c r="CL22" s="2528" t="n"/>
      <c r="CM22" s="63" t="n"/>
      <c r="CN22" s="1252" t="n"/>
      <c r="CO22" s="1252" t="n"/>
      <c r="CP22" s="1252" t="n"/>
      <c r="CR22" s="2528" t="n"/>
      <c r="CS22" s="63" t="n"/>
      <c r="CT22" s="1252" t="n"/>
      <c r="CU22" s="1252" t="n"/>
      <c r="CV22" s="1252" t="n"/>
    </row>
    <row r="23" hidden="1" outlineLevel="1" ht="25.35" customFormat="1" customHeight="1" s="1572">
      <c r="A23" s="48" t="n"/>
      <c r="B23" s="60" t="n"/>
      <c r="C23" s="61" t="n"/>
      <c r="D23" s="2212" t="n"/>
      <c r="E23" s="2212" t="n"/>
      <c r="F23" s="2212" t="n"/>
      <c r="G23" s="2515" t="n"/>
      <c r="H23" s="2216" t="n"/>
      <c r="I23" s="3626" t="n"/>
      <c r="J23" s="2216" t="n"/>
      <c r="K23" s="3620" t="n"/>
      <c r="L23" s="3620" t="n"/>
      <c r="M23" s="3620">
        <f>K23+L23</f>
        <v/>
      </c>
      <c r="N23" s="3623">
        <f>CT32</f>
        <v/>
      </c>
      <c r="O23" s="112">
        <f>N23/M23</f>
        <v/>
      </c>
      <c r="P23" s="3625" t="n"/>
      <c r="Q23" s="62" t="n"/>
      <c r="R23" s="3623" t="n"/>
      <c r="S23" s="2422" t="n"/>
      <c r="T23" s="2421" t="n"/>
      <c r="U23" s="1252" t="n"/>
      <c r="V23" s="1252" t="n"/>
      <c r="X23" s="2528" t="n"/>
      <c r="Y23" s="63" t="n"/>
      <c r="Z23" s="1252" t="n"/>
      <c r="AA23" s="1252" t="n"/>
      <c r="AB23" s="1252" t="n"/>
      <c r="AD23" s="2528" t="n"/>
      <c r="AE23" s="63" t="n"/>
      <c r="AF23" s="1252" t="n"/>
      <c r="AG23" s="1252" t="n"/>
      <c r="AH23" s="1252" t="n"/>
      <c r="AJ23" s="2528" t="n"/>
      <c r="AK23" s="63" t="n"/>
      <c r="AL23" s="1252" t="n"/>
      <c r="AM23" s="1252" t="n"/>
      <c r="AN23" s="1252" t="n"/>
      <c r="AP23" s="2528" t="n"/>
      <c r="AQ23" s="63" t="n"/>
      <c r="AR23" s="1252" t="n"/>
      <c r="AS23" s="1252" t="n"/>
      <c r="AT23" s="1252" t="n"/>
      <c r="AV23" s="2528" t="n"/>
      <c r="AW23" s="63" t="n"/>
      <c r="AX23" s="1252" t="n"/>
      <c r="AY23" s="1252" t="n"/>
      <c r="AZ23" s="1252" t="n"/>
      <c r="BB23" s="2528" t="n"/>
      <c r="BC23" s="63" t="n"/>
      <c r="BD23" s="1252" t="n"/>
      <c r="BE23" s="1252" t="n"/>
      <c r="BF23" s="1252" t="n"/>
      <c r="BH23" s="2528" t="n"/>
      <c r="BI23" s="63" t="n"/>
      <c r="BJ23" s="1252" t="n"/>
      <c r="BK23" s="1252" t="n"/>
      <c r="BL23" s="1252" t="n"/>
      <c r="BN23" s="2528" t="n"/>
      <c r="BO23" s="63" t="n"/>
      <c r="BP23" s="1252" t="n"/>
      <c r="BQ23" s="1252" t="n"/>
      <c r="BR23" s="1252" t="n"/>
      <c r="BT23" s="2528" t="n"/>
      <c r="BU23" s="63" t="n"/>
      <c r="BV23" s="1252" t="n"/>
      <c r="BW23" s="1252" t="n"/>
      <c r="BX23" s="1252" t="n"/>
      <c r="BZ23" s="2528" t="n"/>
      <c r="CA23" s="63" t="n"/>
      <c r="CB23" s="1252" t="n"/>
      <c r="CC23" s="1252" t="n"/>
      <c r="CD23" s="1252" t="n"/>
      <c r="CF23" s="2528" t="n"/>
      <c r="CG23" s="63" t="n"/>
      <c r="CH23" s="1252" t="n"/>
      <c r="CI23" s="1252" t="n"/>
      <c r="CJ23" s="1252" t="n"/>
      <c r="CL23" s="2528" t="n"/>
      <c r="CM23" s="63" t="n"/>
      <c r="CN23" s="1252" t="n"/>
      <c r="CO23" s="1252" t="n"/>
      <c r="CP23" s="1252" t="n"/>
      <c r="CR23" s="2528" t="n"/>
      <c r="CS23" s="63" t="n"/>
      <c r="CT23" s="1252" t="n"/>
      <c r="CU23" s="1252" t="n"/>
      <c r="CV23" s="1252" t="n"/>
    </row>
    <row r="24" collapsed="1" ht="25.35" customHeight="1" s="2885">
      <c r="A24" s="49" t="n"/>
      <c r="B24" s="64" t="n"/>
      <c r="C24" s="65" t="n"/>
      <c r="D24" s="65" t="inlineStr">
        <is>
          <t>Property Total</t>
        </is>
      </c>
      <c r="E24" s="65" t="n"/>
      <c r="F24" s="65" t="n"/>
      <c r="G24" s="65" t="n"/>
      <c r="H24" s="1256" t="n"/>
      <c r="I24" s="3629">
        <f>SUM(I6:I23)</f>
        <v/>
      </c>
      <c r="J24" s="159" t="n"/>
      <c r="K24" s="3630">
        <f>SUM(K6:K23)</f>
        <v/>
      </c>
      <c r="L24" s="3630">
        <f>SUM(L6:L23)</f>
        <v/>
      </c>
      <c r="M24" s="3630">
        <f>SUM(M6:M23)</f>
        <v/>
      </c>
      <c r="N24" s="3630">
        <f>SUM(N6:N23)</f>
        <v/>
      </c>
      <c r="O24" s="114">
        <f>IFERROR(N24/M24,"n/a")</f>
        <v/>
      </c>
      <c r="P24" s="114" t="n"/>
      <c r="Q24" s="66" t="n"/>
      <c r="R24" s="3630" t="n"/>
      <c r="S24" s="63" t="n"/>
      <c r="T24" s="63" t="n"/>
      <c r="U24" s="1252" t="n"/>
      <c r="V24" s="1252" t="n"/>
      <c r="X24" s="63" t="n"/>
      <c r="Y24" s="63" t="n"/>
      <c r="Z24" s="1252" t="n"/>
      <c r="AA24" s="1252" t="n"/>
      <c r="AB24" s="1252" t="n"/>
      <c r="AD24" s="63" t="n"/>
      <c r="AE24" s="63" t="n"/>
      <c r="AF24" s="1252" t="n"/>
      <c r="AG24" s="1252" t="n"/>
      <c r="AH24" s="1252" t="n"/>
      <c r="AJ24" s="63" t="n"/>
      <c r="AK24" s="63" t="n"/>
      <c r="AL24" s="1252" t="n"/>
      <c r="AM24" s="1252" t="n"/>
      <c r="AN24" s="1252" t="n"/>
      <c r="AP24" s="63" t="n"/>
      <c r="AQ24" s="63" t="n"/>
      <c r="AR24" s="1252" t="n"/>
      <c r="AS24" s="1252" t="n"/>
      <c r="AT24" s="1252" t="n"/>
      <c r="AU24" s="1572" t="n"/>
      <c r="AV24" s="63" t="n"/>
      <c r="AW24" s="63" t="n"/>
      <c r="AX24" s="1252" t="n"/>
      <c r="AY24" s="1252" t="n"/>
      <c r="AZ24" s="1252" t="n"/>
      <c r="BA24" s="1572" t="n"/>
      <c r="BB24" s="63" t="n"/>
      <c r="BC24" s="63" t="n"/>
      <c r="BD24" s="1252" t="n"/>
      <c r="BE24" s="1252" t="n"/>
      <c r="BF24" s="1252" t="n"/>
      <c r="BG24" s="1572" t="n"/>
      <c r="BH24" s="63" t="n"/>
      <c r="BI24" s="63" t="n"/>
      <c r="BJ24" s="1252" t="n"/>
      <c r="BK24" s="1252" t="n"/>
      <c r="BL24" s="1252" t="n"/>
      <c r="BM24" s="1572" t="n"/>
      <c r="BN24" s="63" t="n"/>
      <c r="BO24" s="63" t="n"/>
      <c r="BP24" s="1252" t="n"/>
      <c r="BQ24" s="1252" t="n"/>
      <c r="BR24" s="1252" t="n"/>
      <c r="BS24" s="1572" t="n"/>
      <c r="BT24" s="63" t="n"/>
      <c r="BU24" s="63" t="n"/>
      <c r="BV24" s="1252" t="n"/>
      <c r="BW24" s="1252" t="n"/>
      <c r="BX24" s="1252" t="n"/>
      <c r="BY24" s="1572" t="n"/>
      <c r="BZ24" s="63" t="n"/>
      <c r="CA24" s="63" t="n"/>
      <c r="CB24" s="1252" t="n"/>
      <c r="CC24" s="1252" t="n"/>
      <c r="CD24" s="1252" t="n"/>
      <c r="CE24" s="1572" t="n"/>
      <c r="CF24" s="63" t="n"/>
      <c r="CG24" s="63" t="n"/>
      <c r="CH24" s="1252" t="n"/>
      <c r="CI24" s="1252" t="n"/>
      <c r="CJ24" s="1252" t="n"/>
      <c r="CK24" s="1572" t="n"/>
      <c r="CL24" s="63" t="n"/>
      <c r="CM24" s="63" t="n"/>
      <c r="CN24" s="1252" t="n"/>
      <c r="CO24" s="1252" t="n"/>
      <c r="CP24" s="1252" t="n"/>
      <c r="CQ24" s="1572" t="n"/>
      <c r="CR24" s="63" t="n"/>
      <c r="CS24" s="63" t="n"/>
      <c r="CT24" s="1252" t="n"/>
      <c r="CU24" s="1252" t="n"/>
      <c r="CV24" s="1252" t="n"/>
      <c r="CW24" s="1572" t="n"/>
    </row>
    <row r="25" ht="20.1" customHeight="1" s="2885">
      <c r="A25" s="49" t="n"/>
      <c r="B25" s="64" t="n"/>
      <c r="C25" s="68" t="n"/>
      <c r="D25" s="115" t="n"/>
      <c r="E25" s="3631" t="n"/>
      <c r="F25" s="115" t="n"/>
      <c r="G25" s="3631" t="n"/>
      <c r="H25" s="115" t="n"/>
      <c r="I25" s="115" t="n"/>
      <c r="J25" s="3632" t="n"/>
      <c r="K25" s="3633" t="n"/>
      <c r="L25" s="3633" t="n"/>
      <c r="M25" s="3634" t="n"/>
      <c r="N25" s="3634" t="n"/>
      <c r="O25" s="3635" t="n"/>
      <c r="P25" s="118" t="n"/>
      <c r="Q25" s="66" t="n"/>
      <c r="R25" s="67" t="n"/>
      <c r="S25" s="63" t="n"/>
      <c r="T25" s="63" t="n"/>
      <c r="U25" s="1252" t="n"/>
      <c r="V25" s="1252" t="n"/>
      <c r="X25" s="63" t="n"/>
      <c r="Y25" s="63" t="n"/>
      <c r="Z25" s="1252" t="n"/>
      <c r="AA25" s="1252" t="n"/>
      <c r="AB25" s="1252" t="n"/>
      <c r="AD25" s="63" t="n"/>
      <c r="AE25" s="63" t="n"/>
      <c r="AF25" s="1252" t="n"/>
      <c r="AG25" s="1252" t="n"/>
      <c r="AH25" s="1252" t="n"/>
      <c r="AJ25" s="63" t="n"/>
      <c r="AK25" s="63" t="n"/>
      <c r="AL25" s="1252" t="n"/>
      <c r="AM25" s="1252" t="n"/>
      <c r="AN25" s="1252" t="n"/>
      <c r="AP25" s="63" t="n"/>
      <c r="AQ25" s="63" t="n"/>
      <c r="AR25" s="1252" t="n"/>
      <c r="AS25" s="1252" t="n"/>
      <c r="AT25" s="1252" t="n"/>
      <c r="AU25" s="1572" t="n"/>
      <c r="AV25" s="63" t="n"/>
      <c r="AW25" s="63" t="n"/>
      <c r="AX25" s="1252" t="n"/>
      <c r="AY25" s="1252" t="n"/>
      <c r="AZ25" s="1252" t="n"/>
      <c r="BA25" s="1572" t="n"/>
      <c r="BB25" s="63" t="n"/>
      <c r="BC25" s="63" t="n"/>
      <c r="BD25" s="1252" t="n"/>
      <c r="BE25" s="1252" t="n"/>
      <c r="BF25" s="1252" t="n"/>
      <c r="BG25" s="1572" t="n"/>
      <c r="BH25" s="63" t="n"/>
      <c r="BI25" s="63" t="n"/>
      <c r="BJ25" s="1252" t="n"/>
      <c r="BK25" s="1252" t="n"/>
      <c r="BL25" s="1252" t="n"/>
      <c r="BM25" s="1572" t="n"/>
      <c r="BN25" s="63" t="n"/>
      <c r="BO25" s="63" t="n"/>
      <c r="BP25" s="1252" t="n"/>
      <c r="BQ25" s="1252" t="n"/>
      <c r="BR25" s="1252" t="n"/>
      <c r="BS25" s="1572" t="n"/>
      <c r="BT25" s="63" t="n"/>
      <c r="BU25" s="63" t="n"/>
      <c r="BV25" s="1252" t="n"/>
      <c r="BW25" s="1252" t="n"/>
      <c r="BX25" s="1252" t="n"/>
      <c r="BY25" s="1572" t="n"/>
      <c r="BZ25" s="63" t="n"/>
      <c r="CA25" s="63" t="n"/>
      <c r="CB25" s="1252" t="n"/>
      <c r="CC25" s="1252" t="n"/>
      <c r="CD25" s="1252" t="n"/>
      <c r="CE25" s="1572" t="n"/>
      <c r="CF25" s="63" t="n"/>
      <c r="CG25" s="63" t="n"/>
      <c r="CH25" s="1252" t="n"/>
      <c r="CI25" s="1252" t="n"/>
      <c r="CJ25" s="1252" t="n"/>
      <c r="CK25" s="1572" t="n"/>
      <c r="CL25" s="63" t="n"/>
      <c r="CM25" s="63" t="n"/>
      <c r="CN25" s="1252" t="n"/>
      <c r="CO25" s="1252" t="n"/>
      <c r="CP25" s="1252" t="n"/>
      <c r="CQ25" s="1572" t="n"/>
      <c r="CR25" s="63" t="n"/>
      <c r="CS25" s="63" t="n"/>
      <c r="CT25" s="1252" t="n"/>
      <c r="CU25" s="1252" t="n"/>
      <c r="CV25" s="1252" t="n"/>
      <c r="CW25" s="1572" t="n"/>
    </row>
    <row r="26" ht="20.1" customHeight="1" s="2885">
      <c r="A26" s="49" t="n"/>
      <c r="B26" s="64" t="n"/>
      <c r="C26" s="68" t="n"/>
      <c r="D26" s="115" t="n"/>
      <c r="E26" s="3631" t="n"/>
      <c r="F26" s="115" t="n"/>
      <c r="G26" s="3636" t="n"/>
      <c r="H26" s="115" t="n"/>
      <c r="I26" s="115" t="n"/>
      <c r="J26" s="115" t="n"/>
      <c r="K26" s="115" t="n"/>
      <c r="L26" s="3633" t="n"/>
      <c r="M26" s="3634" t="n"/>
      <c r="N26" s="3637" t="n"/>
      <c r="O26" s="3635" t="n"/>
      <c r="P26" s="118" t="n"/>
      <c r="Q26" s="66" t="n"/>
      <c r="R26" s="67" t="n"/>
      <c r="S26" s="3638" t="n"/>
      <c r="T26" s="63" t="n"/>
      <c r="U26" s="1252" t="n"/>
      <c r="V26" s="1252" t="n"/>
      <c r="X26" s="3638" t="n"/>
      <c r="Y26" s="63" t="n"/>
      <c r="Z26" s="1252" t="n"/>
      <c r="AA26" s="1252" t="n"/>
      <c r="AB26" s="1252" t="n"/>
      <c r="AD26" s="3638" t="n"/>
      <c r="AE26" s="63" t="n"/>
      <c r="AF26" s="1252" t="n"/>
      <c r="AG26" s="1252" t="n"/>
      <c r="AH26" s="1252" t="n"/>
      <c r="AJ26" s="3638" t="n"/>
      <c r="AK26" s="63" t="n"/>
      <c r="AL26" s="1252" t="n"/>
      <c r="AM26" s="1252" t="n"/>
      <c r="AN26" s="1252" t="n"/>
      <c r="AP26" s="3638" t="n"/>
      <c r="AQ26" s="63" t="n"/>
      <c r="AR26" s="1252" t="n"/>
      <c r="AS26" s="1252" t="n"/>
      <c r="AT26" s="1252" t="n"/>
      <c r="AU26" s="1572" t="n"/>
      <c r="AV26" s="3638" t="n"/>
      <c r="AW26" s="63" t="n"/>
      <c r="AX26" s="1252" t="n"/>
      <c r="AY26" s="1252" t="n"/>
      <c r="AZ26" s="1252" t="n"/>
      <c r="BA26" s="1572" t="n"/>
      <c r="BB26" s="3638" t="n"/>
      <c r="BC26" s="63" t="n"/>
      <c r="BD26" s="1252" t="n"/>
      <c r="BE26" s="1252" t="n"/>
      <c r="BF26" s="1252" t="n"/>
      <c r="BG26" s="1572" t="n"/>
      <c r="BH26" s="3638" t="n"/>
      <c r="BI26" s="63" t="n"/>
      <c r="BJ26" s="1252" t="n"/>
      <c r="BK26" s="1252" t="n"/>
      <c r="BL26" s="1252" t="n"/>
      <c r="BM26" s="1572" t="n"/>
      <c r="BN26" s="3638" t="n"/>
      <c r="BO26" s="63" t="n"/>
      <c r="BP26" s="1252" t="n"/>
      <c r="BQ26" s="1252" t="n"/>
      <c r="BR26" s="1252" t="n"/>
      <c r="BS26" s="1572" t="n"/>
      <c r="BT26" s="3638" t="n"/>
      <c r="BU26" s="63" t="n"/>
      <c r="BV26" s="1252" t="n"/>
      <c r="BW26" s="1252" t="n"/>
      <c r="BX26" s="1252" t="n"/>
      <c r="BY26" s="1572" t="n"/>
      <c r="BZ26" s="3638" t="n"/>
      <c r="CA26" s="63" t="n"/>
      <c r="CB26" s="1252" t="n"/>
      <c r="CC26" s="1252" t="n"/>
      <c r="CD26" s="1252" t="n"/>
      <c r="CE26" s="1572" t="n"/>
      <c r="CF26" s="3638" t="n"/>
      <c r="CG26" s="63" t="n"/>
      <c r="CH26" s="1252" t="n"/>
      <c r="CI26" s="1252" t="n"/>
      <c r="CJ26" s="1252" t="n"/>
      <c r="CK26" s="1572" t="n"/>
      <c r="CL26" s="3638" t="n"/>
      <c r="CM26" s="63" t="n"/>
      <c r="CN26" s="1252" t="n"/>
      <c r="CO26" s="1252" t="n"/>
      <c r="CP26" s="1252" t="n"/>
      <c r="CQ26" s="1572" t="n"/>
      <c r="CR26" s="3638" t="n"/>
      <c r="CS26" s="63" t="n"/>
      <c r="CT26" s="1252" t="n"/>
      <c r="CU26" s="1252" t="n"/>
      <c r="CV26" s="1252" t="n"/>
      <c r="CW26" s="1572" t="n"/>
    </row>
    <row r="27" ht="20.1" customHeight="1" s="2885">
      <c r="A27" s="45" t="n"/>
      <c r="B27" s="53" t="n"/>
      <c r="C27" s="54" t="n"/>
      <c r="D27" s="2801" t="inlineStr">
        <is>
          <t>Estimated Taxes Based on Purchase Price</t>
        </is>
      </c>
      <c r="E27" s="2802" t="n"/>
      <c r="F27" s="2802" t="n"/>
      <c r="G27" s="67" t="n"/>
      <c r="H27" s="2801" t="inlineStr">
        <is>
          <t>Transfer/Sales History</t>
        </is>
      </c>
      <c r="I27" s="2803" t="n"/>
      <c r="J27" s="2803" t="n"/>
      <c r="K27" s="2804">
        <f>G6</f>
        <v/>
      </c>
      <c r="L27" s="67" t="n"/>
      <c r="M27" s="2801" t="inlineStr">
        <is>
          <t>Historical Tax Summary</t>
        </is>
      </c>
      <c r="N27" s="2805" t="n"/>
      <c r="O27" s="2805" t="n"/>
      <c r="P27" s="2805" t="n"/>
      <c r="Q27" s="69" t="n"/>
      <c r="R27" s="55" t="n"/>
      <c r="S27" s="1869">
        <f>G6</f>
        <v/>
      </c>
      <c r="T27" s="63" t="n"/>
      <c r="U27" s="1252" t="n"/>
      <c r="V27" s="1252" t="n"/>
      <c r="X27" s="1869">
        <f>G7</f>
        <v/>
      </c>
      <c r="Y27" s="63" t="n"/>
      <c r="Z27" s="1252" t="n"/>
      <c r="AA27" s="1252" t="n"/>
      <c r="AB27" s="1252" t="n"/>
      <c r="AD27" s="1869">
        <f>G8</f>
        <v/>
      </c>
      <c r="AE27" s="63" t="n"/>
      <c r="AF27" s="1252" t="n"/>
      <c r="AG27" s="1252" t="n"/>
      <c r="AH27" s="1252" t="n"/>
      <c r="AJ27" s="1869">
        <f>G9</f>
        <v/>
      </c>
      <c r="AK27" s="63" t="n"/>
      <c r="AL27" s="1252" t="n"/>
      <c r="AM27" s="1252" t="n"/>
      <c r="AN27" s="1252" t="n"/>
      <c r="AP27" s="1869">
        <f>G10</f>
        <v/>
      </c>
      <c r="AQ27" s="63" t="n"/>
      <c r="AR27" s="1252" t="n"/>
      <c r="AS27" s="1252" t="n"/>
      <c r="AT27" s="1252" t="n"/>
      <c r="AU27" s="1572" t="n"/>
      <c r="AV27" s="1869">
        <f>G11</f>
        <v/>
      </c>
      <c r="AW27" s="63" t="n"/>
      <c r="AX27" s="1252" t="n"/>
      <c r="AY27" s="1252" t="n"/>
      <c r="AZ27" s="1252" t="n"/>
      <c r="BA27" s="1572" t="n"/>
      <c r="BB27" s="1869">
        <f>G12</f>
        <v/>
      </c>
      <c r="BC27" s="63" t="n"/>
      <c r="BD27" s="1252" t="n"/>
      <c r="BE27" s="1252" t="n"/>
      <c r="BF27" s="1252" t="n"/>
      <c r="BG27" s="1572" t="n"/>
      <c r="BH27" s="1869">
        <f>G13</f>
        <v/>
      </c>
      <c r="BI27" s="63" t="n"/>
      <c r="BJ27" s="1252" t="n"/>
      <c r="BK27" s="1252" t="n"/>
      <c r="BL27" s="1252" t="n"/>
      <c r="BM27" s="1572" t="n"/>
      <c r="BN27" s="1869">
        <f>G14</f>
        <v/>
      </c>
      <c r="BO27" s="63" t="n"/>
      <c r="BP27" s="1252" t="n"/>
      <c r="BQ27" s="1252" t="n"/>
      <c r="BR27" s="1252" t="n"/>
      <c r="BS27" s="1572" t="n"/>
      <c r="BT27" s="1869">
        <f>G15</f>
        <v/>
      </c>
      <c r="BU27" s="63" t="n"/>
      <c r="BV27" s="1252" t="n"/>
      <c r="BW27" s="1252" t="n"/>
      <c r="BX27" s="1252" t="n"/>
      <c r="BY27" s="1572" t="n"/>
      <c r="BZ27" s="1869">
        <f>G20</f>
        <v/>
      </c>
      <c r="CA27" s="63" t="n"/>
      <c r="CB27" s="1252" t="n"/>
      <c r="CC27" s="1252" t="n"/>
      <c r="CD27" s="1252" t="n"/>
      <c r="CE27" s="1572" t="n"/>
      <c r="CF27" s="1869">
        <f>G21</f>
        <v/>
      </c>
      <c r="CG27" s="63" t="n"/>
      <c r="CH27" s="1252" t="n"/>
      <c r="CI27" s="1252" t="n"/>
      <c r="CJ27" s="1252" t="n"/>
      <c r="CK27" s="1572" t="n"/>
      <c r="CL27" s="1869">
        <f>G22</f>
        <v/>
      </c>
      <c r="CM27" s="63" t="n"/>
      <c r="CN27" s="1252" t="n"/>
      <c r="CO27" s="1252" t="n"/>
      <c r="CP27" s="1252" t="n"/>
      <c r="CQ27" s="1572" t="n"/>
      <c r="CR27" s="1869">
        <f>G23</f>
        <v/>
      </c>
      <c r="CS27" s="63" t="n"/>
      <c r="CT27" s="1252" t="n"/>
      <c r="CU27" s="1252" t="n"/>
      <c r="CV27" s="1252" t="n"/>
      <c r="CW27" s="1572" t="n"/>
    </row>
    <row r="28" ht="20.1" customHeight="1" s="2885">
      <c r="A28" s="45" t="n"/>
      <c r="B28" s="53" t="n"/>
      <c r="C28" s="54" t="n"/>
      <c r="D28" s="119" t="inlineStr">
        <is>
          <t>Purchase Price</t>
        </is>
      </c>
      <c r="E28" s="55" t="n"/>
      <c r="F28" s="3639">
        <f>'Pres Summ'!G7</f>
        <v/>
      </c>
      <c r="G28" s="55" t="n"/>
      <c r="H28" s="121" t="inlineStr">
        <is>
          <t>Most Recent Transfer Date</t>
        </is>
      </c>
      <c r="I28" s="122" t="n"/>
      <c r="J28" s="122" t="n"/>
      <c r="K28" s="3640" t="n">
        <v>42662</v>
      </c>
      <c r="L28" s="55" t="n"/>
      <c r="M28" s="123" t="inlineStr">
        <is>
          <t>Tax Year</t>
        </is>
      </c>
      <c r="N28" s="123" t="inlineStr">
        <is>
          <t>Market Value</t>
        </is>
      </c>
      <c r="O28" s="123" t="inlineStr">
        <is>
          <t>Annual Tax</t>
        </is>
      </c>
      <c r="P28" s="123" t="inlineStr">
        <is>
          <t>Eff. Tax Rate</t>
        </is>
      </c>
      <c r="Q28" s="69" t="n"/>
      <c r="R28" s="55" t="n"/>
      <c r="S28" s="2227" t="inlineStr">
        <is>
          <t>Market Value</t>
        </is>
      </c>
      <c r="T28" s="2228" t="inlineStr">
        <is>
          <t>Assessed Value</t>
        </is>
      </c>
      <c r="U28" s="2228" t="inlineStr">
        <is>
          <t>Municipal Tax</t>
        </is>
      </c>
      <c r="V28" s="2229" t="inlineStr">
        <is>
          <t>Eff. Tax Rate</t>
        </is>
      </c>
      <c r="X28" s="2227" t="inlineStr">
        <is>
          <t>Market Value</t>
        </is>
      </c>
      <c r="Y28" s="2228" t="inlineStr">
        <is>
          <t>Assessed Value</t>
        </is>
      </c>
      <c r="Z28" s="2228" t="inlineStr">
        <is>
          <t>Municipal Tax</t>
        </is>
      </c>
      <c r="AA28" s="2228" t="inlineStr">
        <is>
          <t>School Tax</t>
        </is>
      </c>
      <c r="AB28" s="2229" t="inlineStr">
        <is>
          <t>Eff. Tax Rate</t>
        </is>
      </c>
      <c r="AD28" s="2227" t="inlineStr">
        <is>
          <t>Market Value</t>
        </is>
      </c>
      <c r="AE28" s="2228" t="inlineStr">
        <is>
          <t>Assessed Value</t>
        </is>
      </c>
      <c r="AF28" s="2228" t="inlineStr">
        <is>
          <t>Municipal Tax</t>
        </is>
      </c>
      <c r="AG28" s="2228" t="inlineStr">
        <is>
          <t>School Tax</t>
        </is>
      </c>
      <c r="AH28" s="2229" t="inlineStr">
        <is>
          <t>Eff. Tax Rate</t>
        </is>
      </c>
      <c r="AJ28" s="2227" t="inlineStr">
        <is>
          <t>Market Value</t>
        </is>
      </c>
      <c r="AK28" s="2228" t="inlineStr">
        <is>
          <t>Assessed Value</t>
        </is>
      </c>
      <c r="AL28" s="2228" t="inlineStr">
        <is>
          <t>Municipal Tax</t>
        </is>
      </c>
      <c r="AM28" s="2228" t="inlineStr">
        <is>
          <t>School Tax</t>
        </is>
      </c>
      <c r="AN28" s="2229" t="inlineStr">
        <is>
          <t>Eff. Tax Rate</t>
        </is>
      </c>
      <c r="AP28" s="2227" t="inlineStr">
        <is>
          <t>Market Value</t>
        </is>
      </c>
      <c r="AQ28" s="2228" t="inlineStr">
        <is>
          <t>Assessed Value</t>
        </is>
      </c>
      <c r="AR28" s="2228" t="inlineStr">
        <is>
          <t>Municipal Tax</t>
        </is>
      </c>
      <c r="AS28" s="2228" t="inlineStr">
        <is>
          <t>School Tax</t>
        </is>
      </c>
      <c r="AT28" s="2229" t="inlineStr">
        <is>
          <t>Eff. Tax Rate</t>
        </is>
      </c>
      <c r="AU28" s="1572" t="n"/>
      <c r="AV28" s="2227" t="inlineStr">
        <is>
          <t>Market Value</t>
        </is>
      </c>
      <c r="AW28" s="2228" t="inlineStr">
        <is>
          <t>Assessed Value</t>
        </is>
      </c>
      <c r="AX28" s="2228" t="inlineStr">
        <is>
          <t>Municipal Tax</t>
        </is>
      </c>
      <c r="AY28" s="2228" t="inlineStr">
        <is>
          <t>School Tax</t>
        </is>
      </c>
      <c r="AZ28" s="2229" t="inlineStr">
        <is>
          <t>Eff. Tax Rate</t>
        </is>
      </c>
      <c r="BA28" s="1572" t="n"/>
      <c r="BB28" s="2227" t="inlineStr">
        <is>
          <t>Market Value</t>
        </is>
      </c>
      <c r="BC28" s="2228" t="inlineStr">
        <is>
          <t>Assessed Value</t>
        </is>
      </c>
      <c r="BD28" s="2228" t="inlineStr">
        <is>
          <t>Municipal Tax</t>
        </is>
      </c>
      <c r="BE28" s="2228" t="inlineStr">
        <is>
          <t>School Tax</t>
        </is>
      </c>
      <c r="BF28" s="2229" t="inlineStr">
        <is>
          <t>Eff. Tax Rate</t>
        </is>
      </c>
      <c r="BG28" s="1572" t="n"/>
      <c r="BH28" s="2227" t="inlineStr">
        <is>
          <t>Market Value</t>
        </is>
      </c>
      <c r="BI28" s="2228" t="inlineStr">
        <is>
          <t>Assessed Value</t>
        </is>
      </c>
      <c r="BJ28" s="2228" t="inlineStr">
        <is>
          <t>Municipal Tax</t>
        </is>
      </c>
      <c r="BK28" s="2228" t="inlineStr">
        <is>
          <t>School Tax</t>
        </is>
      </c>
      <c r="BL28" s="2229" t="inlineStr">
        <is>
          <t>Eff. Tax Rate</t>
        </is>
      </c>
      <c r="BM28" s="1572" t="n"/>
      <c r="BN28" s="2227" t="inlineStr">
        <is>
          <t>Market Value</t>
        </is>
      </c>
      <c r="BO28" s="2228" t="inlineStr">
        <is>
          <t>Assessed Value</t>
        </is>
      </c>
      <c r="BP28" s="2228" t="inlineStr">
        <is>
          <t>Municipal Tax</t>
        </is>
      </c>
      <c r="BQ28" s="2228" t="inlineStr">
        <is>
          <t>School Tax</t>
        </is>
      </c>
      <c r="BR28" s="2229" t="inlineStr">
        <is>
          <t>Eff. Tax Rate</t>
        </is>
      </c>
      <c r="BS28" s="1572" t="n"/>
      <c r="BT28" s="2227" t="inlineStr">
        <is>
          <t>Market Value</t>
        </is>
      </c>
      <c r="BU28" s="2228" t="inlineStr">
        <is>
          <t>Assessed Value</t>
        </is>
      </c>
      <c r="BV28" s="2228" t="inlineStr">
        <is>
          <t>Municipal Tax</t>
        </is>
      </c>
      <c r="BW28" s="2228" t="inlineStr">
        <is>
          <t>School Tax</t>
        </is>
      </c>
      <c r="BX28" s="2229" t="inlineStr">
        <is>
          <t>Eff. Tax Rate</t>
        </is>
      </c>
      <c r="BY28" s="1572" t="n"/>
      <c r="BZ28" s="2227" t="inlineStr">
        <is>
          <t>Market Value</t>
        </is>
      </c>
      <c r="CA28" s="2228" t="inlineStr">
        <is>
          <t>Assessed Value</t>
        </is>
      </c>
      <c r="CB28" s="2228" t="inlineStr">
        <is>
          <t>Municipal Tax</t>
        </is>
      </c>
      <c r="CC28" s="2228" t="inlineStr">
        <is>
          <t>School Tax</t>
        </is>
      </c>
      <c r="CD28" s="2229" t="inlineStr">
        <is>
          <t>Eff. Tax Rate</t>
        </is>
      </c>
      <c r="CE28" s="1572" t="n"/>
      <c r="CF28" s="2227" t="inlineStr">
        <is>
          <t>Market Value</t>
        </is>
      </c>
      <c r="CG28" s="2228" t="inlineStr">
        <is>
          <t>Assessed Value</t>
        </is>
      </c>
      <c r="CH28" s="2228" t="inlineStr">
        <is>
          <t>Municipal Tax</t>
        </is>
      </c>
      <c r="CI28" s="2228" t="inlineStr">
        <is>
          <t>School Tax</t>
        </is>
      </c>
      <c r="CJ28" s="2229" t="inlineStr">
        <is>
          <t>Eff. Tax Rate</t>
        </is>
      </c>
      <c r="CK28" s="1572" t="n"/>
      <c r="CL28" s="2227" t="inlineStr">
        <is>
          <t>Market Value</t>
        </is>
      </c>
      <c r="CM28" s="2228" t="inlineStr">
        <is>
          <t>Assessed Value</t>
        </is>
      </c>
      <c r="CN28" s="2228" t="inlineStr">
        <is>
          <t>Municipal Tax</t>
        </is>
      </c>
      <c r="CO28" s="2228" t="inlineStr">
        <is>
          <t>School Tax</t>
        </is>
      </c>
      <c r="CP28" s="2229" t="inlineStr">
        <is>
          <t>Eff. Tax Rate</t>
        </is>
      </c>
      <c r="CQ28" s="1572" t="n"/>
      <c r="CR28" s="2227" t="inlineStr">
        <is>
          <t>Market Value</t>
        </is>
      </c>
      <c r="CS28" s="2228" t="inlineStr">
        <is>
          <t>Assessed Value</t>
        </is>
      </c>
      <c r="CT28" s="2228" t="inlineStr">
        <is>
          <t>Municipal Tax</t>
        </is>
      </c>
      <c r="CU28" s="2228" t="inlineStr">
        <is>
          <t>School Tax</t>
        </is>
      </c>
      <c r="CV28" s="2229" t="inlineStr">
        <is>
          <t>Eff. Tax Rate</t>
        </is>
      </c>
      <c r="CW28" s="1572" t="n"/>
    </row>
    <row r="29" ht="20.1" customHeight="1" s="2885">
      <c r="A29" s="45" t="n"/>
      <c r="B29" s="53" t="n"/>
      <c r="C29" s="54" t="n"/>
      <c r="D29" s="3641" t="n">
        <v>1</v>
      </c>
      <c r="E29" s="55" t="n"/>
      <c r="F29" s="3639">
        <f>F28*$D$29</f>
        <v/>
      </c>
      <c r="G29" s="55" t="n"/>
      <c r="H29" s="121" t="inlineStr">
        <is>
          <t>Grantor/Seller</t>
        </is>
      </c>
      <c r="I29" s="3642" t="n"/>
      <c r="J29" s="3642" t="n"/>
      <c r="K29" s="3643" t="inlineStr">
        <is>
          <t>Atlas Office 161 LP</t>
        </is>
      </c>
      <c r="L29" s="55" t="n"/>
      <c r="M29" s="3644">
        <f>M30-1</f>
        <v/>
      </c>
      <c r="N29" s="3645">
        <f>IFERROR(SUM(S29,X29,AD29,AJ29,AP29,AV29,BB29,BH29,BN29,BT29),"n/a")</f>
        <v/>
      </c>
      <c r="O29" s="126">
        <f>IFERROR(SUM(U29,Z29,AF29,AL29,AR29,AX29,BD29,BJ29,BP29,BV29),"n/a")</f>
        <v/>
      </c>
      <c r="P29" s="127">
        <f>IFERROR(O29/N29,"n/a")</f>
        <v/>
      </c>
      <c r="Q29" s="69" t="n"/>
      <c r="R29" s="55" t="n"/>
      <c r="S29" s="3646" t="n">
        <v>9800000</v>
      </c>
      <c r="T29" s="3647" t="n">
        <v>9800000</v>
      </c>
      <c r="U29" s="1537" t="n">
        <v>114537.01</v>
      </c>
      <c r="V29" s="1253">
        <f>IFERROR(T29/S29,"n/a")</f>
        <v/>
      </c>
      <c r="X29" s="3646" t="n"/>
      <c r="Y29" s="3647" t="n"/>
      <c r="Z29" s="1537" t="n"/>
      <c r="AA29" s="1537" t="n"/>
      <c r="AB29" s="1253">
        <f>IFERROR(Y29/X29,"n/a")</f>
        <v/>
      </c>
      <c r="AD29" s="3646" t="n"/>
      <c r="AE29" s="3647" t="n"/>
      <c r="AF29" s="1537" t="n"/>
      <c r="AG29" s="1537" t="n"/>
      <c r="AH29" s="1253">
        <f>IFERROR(AE29/AD29,"n/a")</f>
        <v/>
      </c>
      <c r="AJ29" s="3646" t="n"/>
      <c r="AK29" s="3647" t="n"/>
      <c r="AL29" s="3647" t="n"/>
      <c r="AM29" s="1537" t="n"/>
      <c r="AN29" s="1253">
        <f>IFERROR(AK29/AJ29,"n/a")</f>
        <v/>
      </c>
      <c r="AP29" s="3646" t="n"/>
      <c r="AQ29" s="3647" t="n"/>
      <c r="AR29" s="1537" t="n"/>
      <c r="AS29" s="1537" t="n"/>
      <c r="AT29" s="1253">
        <f>IFERROR(AQ29/AP29,"n/a")</f>
        <v/>
      </c>
      <c r="AU29" s="1572" t="n"/>
      <c r="AV29" s="3646" t="n"/>
      <c r="AW29" s="3647" t="n"/>
      <c r="AX29" s="1537" t="n"/>
      <c r="AY29" s="1537" t="n"/>
      <c r="AZ29" s="1253">
        <f>IFERROR(AW29/AV29,"n/a")</f>
        <v/>
      </c>
      <c r="BA29" s="1572" t="n"/>
      <c r="BB29" s="3646" t="n"/>
      <c r="BC29" s="3647" t="n"/>
      <c r="BD29" s="1537" t="n"/>
      <c r="BE29" s="1537" t="n"/>
      <c r="BF29" s="1253">
        <f>IFERROR(BC29/BB29,"n/a")</f>
        <v/>
      </c>
      <c r="BG29" s="1572" t="n"/>
      <c r="BH29" s="3646" t="n"/>
      <c r="BI29" s="3647" t="n"/>
      <c r="BJ29" s="1537" t="n"/>
      <c r="BK29" s="1537" t="n"/>
      <c r="BL29" s="1253">
        <f>IFERROR(BI29/BH29,"n/a")</f>
        <v/>
      </c>
      <c r="BM29" s="1572" t="n"/>
      <c r="BN29" s="3646" t="n"/>
      <c r="BO29" s="3647" t="n"/>
      <c r="BP29" s="1537" t="n"/>
      <c r="BQ29" s="1537" t="n"/>
      <c r="BR29" s="1253">
        <f>IFERROR(BO29/BN29,"n/a")</f>
        <v/>
      </c>
      <c r="BS29" s="1572" t="n"/>
      <c r="BT29" s="3646" t="n"/>
      <c r="BU29" s="3647" t="n"/>
      <c r="BV29" s="1537" t="n"/>
      <c r="BW29" s="1537" t="n"/>
      <c r="BX29" s="1253">
        <f>IFERROR(BU29/BT29,"n/a")</f>
        <v/>
      </c>
      <c r="BY29" s="1572" t="n"/>
      <c r="BZ29" s="3646" t="n"/>
      <c r="CA29" s="3647" t="n"/>
      <c r="CB29" s="1537" t="n"/>
      <c r="CC29" s="1537" t="n"/>
      <c r="CD29" s="1253">
        <f>IFERROR(CA29/BZ29,"n/a")</f>
        <v/>
      </c>
      <c r="CE29" s="1572" t="n"/>
      <c r="CF29" s="3646" t="n"/>
      <c r="CG29" s="3647" t="n"/>
      <c r="CH29" s="1537" t="n"/>
      <c r="CI29" s="1537" t="n"/>
      <c r="CJ29" s="1253">
        <f>IFERROR(CG29/CF29,"n/a")</f>
        <v/>
      </c>
      <c r="CK29" s="1572" t="n"/>
      <c r="CL29" s="3646" t="n"/>
      <c r="CM29" s="3647" t="n"/>
      <c r="CN29" s="1537" t="n"/>
      <c r="CO29" s="1537" t="n"/>
      <c r="CP29" s="1253">
        <f>IFERROR(CM29/CL29,"n/a")</f>
        <v/>
      </c>
      <c r="CQ29" s="1572" t="n"/>
      <c r="CR29" s="3646" t="n"/>
      <c r="CS29" s="3647" t="n"/>
      <c r="CT29" s="1537" t="n"/>
      <c r="CU29" s="1537" t="n"/>
      <c r="CV29" s="1253">
        <f>IFERROR(CS29/CR29,"n/a")</f>
        <v/>
      </c>
      <c r="CW29" s="1572" t="n"/>
    </row>
    <row r="30" ht="20.1" customHeight="1" s="2885">
      <c r="A30" s="45" t="n"/>
      <c r="B30" s="53" t="n"/>
      <c r="C30" s="71" t="n"/>
      <c r="D30" s="128" t="inlineStr">
        <is>
          <t>Potential Tax Liability (Based on 2024 Tax Rate)</t>
        </is>
      </c>
      <c r="E30" s="129" t="n"/>
      <c r="F30" s="3648">
        <f>F29*P32</f>
        <v/>
      </c>
      <c r="G30" s="55" t="n"/>
      <c r="H30" s="121" t="inlineStr">
        <is>
          <t>Grantee/Buyer</t>
        </is>
      </c>
      <c r="I30" s="3642" t="n"/>
      <c r="J30" s="3642" t="n"/>
      <c r="K30" s="3643">
        <f>E6</f>
        <v/>
      </c>
      <c r="L30" s="55" t="n"/>
      <c r="M30" s="3644">
        <f>M31-1</f>
        <v/>
      </c>
      <c r="N30" s="3645">
        <f>IFERROR(SUM(S30,X30,AD30,AJ30,AP30,AV30,BB30,BH30,BN30,BT30),"n/a")</f>
        <v/>
      </c>
      <c r="O30" s="126">
        <f>IFERROR(SUM(U30,Z30,AF30,AL30,AR30,AX30,BD30,BJ30,BP30,BV30),"n/a")</f>
        <v/>
      </c>
      <c r="P30" s="127">
        <f>IFERROR(O30/N30,"n/a")</f>
        <v/>
      </c>
      <c r="Q30" s="69" t="n"/>
      <c r="R30" s="55" t="n"/>
      <c r="S30" s="3646" t="n">
        <v>9800000</v>
      </c>
      <c r="T30" s="3647" t="n">
        <v>9800000</v>
      </c>
      <c r="U30" s="1537" t="n">
        <v>111165.9</v>
      </c>
      <c r="V30" s="1253">
        <f>IFERROR(T30/S30,"n/a")</f>
        <v/>
      </c>
      <c r="X30" s="3646" t="n"/>
      <c r="Y30" s="3647" t="n"/>
      <c r="Z30" s="1537" t="n"/>
      <c r="AA30" s="1537" t="n"/>
      <c r="AB30" s="1253">
        <f>IFERROR(Y30/X30,"n/a")</f>
        <v/>
      </c>
      <c r="AD30" s="3646" t="n"/>
      <c r="AE30" s="3647" t="n"/>
      <c r="AF30" s="1537" t="n"/>
      <c r="AG30" s="1537" t="n"/>
      <c r="AH30" s="1253">
        <f>IFERROR(AE30/AD30,"n/a")</f>
        <v/>
      </c>
      <c r="AJ30" s="3646" t="n"/>
      <c r="AK30" s="3647" t="n"/>
      <c r="AL30" s="3647" t="n"/>
      <c r="AM30" s="1537" t="n"/>
      <c r="AN30" s="1253">
        <f>IFERROR(AK30/AJ30,"n/a")</f>
        <v/>
      </c>
      <c r="AP30" s="3646" t="n"/>
      <c r="AQ30" s="3647" t="n"/>
      <c r="AR30" s="1537" t="n"/>
      <c r="AS30" s="1537" t="n"/>
      <c r="AT30" s="1253">
        <f>IFERROR(AQ30/AP30,"n/a")</f>
        <v/>
      </c>
      <c r="AU30" s="1572" t="n"/>
      <c r="AV30" s="3646" t="n"/>
      <c r="AW30" s="3647" t="n"/>
      <c r="AX30" s="1537" t="n"/>
      <c r="AY30" s="1537" t="n"/>
      <c r="AZ30" s="1253">
        <f>IFERROR(AW30/AV30,"n/a")</f>
        <v/>
      </c>
      <c r="BA30" s="1572" t="n"/>
      <c r="BB30" s="3646" t="n"/>
      <c r="BC30" s="3647" t="n"/>
      <c r="BD30" s="1537" t="n"/>
      <c r="BE30" s="1537" t="n"/>
      <c r="BF30" s="1253">
        <f>IFERROR(BC30/BB30,"n/a")</f>
        <v/>
      </c>
      <c r="BG30" s="1572" t="n"/>
      <c r="BH30" s="3646" t="n"/>
      <c r="BI30" s="3647" t="n"/>
      <c r="BJ30" s="1537" t="n"/>
      <c r="BK30" s="1537" t="n"/>
      <c r="BL30" s="1253">
        <f>IFERROR(BI30/BH30,"n/a")</f>
        <v/>
      </c>
      <c r="BM30" s="1572" t="n"/>
      <c r="BN30" s="3646" t="n"/>
      <c r="BO30" s="3647" t="n"/>
      <c r="BP30" s="1537" t="n"/>
      <c r="BQ30" s="1537" t="n"/>
      <c r="BR30" s="1253">
        <f>IFERROR(BO30/BN30,"n/a")</f>
        <v/>
      </c>
      <c r="BS30" s="1572" t="n"/>
      <c r="BT30" s="3646" t="n"/>
      <c r="BU30" s="3647" t="n"/>
      <c r="BV30" s="1537" t="n"/>
      <c r="BW30" s="1537" t="n"/>
      <c r="BX30" s="1253">
        <f>IFERROR(BU30/BT30,"n/a")</f>
        <v/>
      </c>
      <c r="BY30" s="1572" t="n"/>
      <c r="BZ30" s="3646" t="n"/>
      <c r="CA30" s="3647" t="n"/>
      <c r="CB30" s="1537" t="n"/>
      <c r="CC30" s="1537" t="n"/>
      <c r="CD30" s="1253">
        <f>IFERROR(CA30/BZ30,"n/a")</f>
        <v/>
      </c>
      <c r="CE30" s="1572" t="n"/>
      <c r="CF30" s="3646" t="n"/>
      <c r="CG30" s="3647" t="n"/>
      <c r="CH30" s="1537" t="n"/>
      <c r="CI30" s="1537" t="n"/>
      <c r="CJ30" s="1253">
        <f>IFERROR(CG30/CF30,"n/a")</f>
        <v/>
      </c>
      <c r="CK30" s="1572" t="n"/>
      <c r="CL30" s="3646" t="n"/>
      <c r="CM30" s="3647" t="n"/>
      <c r="CN30" s="1537" t="n"/>
      <c r="CO30" s="1537" t="n"/>
      <c r="CP30" s="1253">
        <f>IFERROR(CM30/CL30,"n/a")</f>
        <v/>
      </c>
      <c r="CQ30" s="1572" t="n"/>
      <c r="CR30" s="3646" t="n"/>
      <c r="CS30" s="3647" t="n"/>
      <c r="CT30" s="1537" t="n"/>
      <c r="CU30" s="1537" t="n"/>
      <c r="CV30" s="1253">
        <f>IFERROR(CS30/CR30,"n/a")</f>
        <v/>
      </c>
      <c r="CW30" s="1572" t="n"/>
    </row>
    <row r="31" ht="20.1" customHeight="1" s="2885">
      <c r="A31" s="45" t="n"/>
      <c r="B31" s="53" t="n"/>
      <c r="C31" s="54" t="n"/>
      <c r="D31" s="55" t="n"/>
      <c r="E31" s="55" t="n"/>
      <c r="F31" s="55" t="n"/>
      <c r="G31" s="55" t="n"/>
      <c r="H31" s="131" t="inlineStr">
        <is>
          <t>Amount of Sale</t>
        </is>
      </c>
      <c r="I31" s="132" t="n"/>
      <c r="J31" s="132" t="n"/>
      <c r="K31" s="3649" t="inlineStr">
        <is>
          <t>n/a</t>
        </is>
      </c>
      <c r="L31" s="55" t="n"/>
      <c r="M31" s="3644">
        <f>M32-1</f>
        <v/>
      </c>
      <c r="N31" s="3645">
        <f>IFERROR(SUM(S31,X31,AD31,AJ31,AP31,AV31,BB31,BH31,BN31,BT31),"n/a")</f>
        <v/>
      </c>
      <c r="O31" s="126">
        <f>IFERROR(SUM(U31,Z31,AF31,AL31,AR31,AX31,BD31,BJ31,BP31,BV31),"n/a")</f>
        <v/>
      </c>
      <c r="P31" s="127">
        <f>IFERROR(O31/N31,"n/a")</f>
        <v/>
      </c>
      <c r="Q31" s="69" t="n"/>
      <c r="R31" s="55" t="n"/>
      <c r="S31" s="3646" t="n">
        <v>9300000</v>
      </c>
      <c r="T31" s="3647" t="n">
        <v>9300000</v>
      </c>
      <c r="U31" s="1537" t="n">
        <v>104364.14</v>
      </c>
      <c r="V31" s="1253">
        <f>IFERROR(T31/S31,"n/a")</f>
        <v/>
      </c>
      <c r="X31" s="3646" t="n"/>
      <c r="Y31" s="3647" t="n"/>
      <c r="Z31" s="1537" t="n"/>
      <c r="AA31" s="1537" t="n"/>
      <c r="AB31" s="1253">
        <f>IFERROR(Y31/X31,"n/a")</f>
        <v/>
      </c>
      <c r="AD31" s="3646" t="n"/>
      <c r="AE31" s="3647" t="n"/>
      <c r="AF31" s="1537" t="n"/>
      <c r="AG31" s="1537" t="n"/>
      <c r="AH31" s="1253">
        <f>IFERROR(AE31/AD31,"n/a")</f>
        <v/>
      </c>
      <c r="AJ31" s="3646" t="n"/>
      <c r="AK31" s="3647" t="n"/>
      <c r="AL31" s="3647" t="n"/>
      <c r="AM31" s="1537" t="n"/>
      <c r="AN31" s="1253">
        <f>IFERROR(AK31/AJ31,"n/a")</f>
        <v/>
      </c>
      <c r="AP31" s="3646" t="n"/>
      <c r="AQ31" s="3647" t="n"/>
      <c r="AR31" s="1537" t="n"/>
      <c r="AS31" s="1537" t="n"/>
      <c r="AT31" s="1253">
        <f>IFERROR(AQ31/AP31,"n/a")</f>
        <v/>
      </c>
      <c r="AU31" s="1572" t="n"/>
      <c r="AV31" s="3646" t="n"/>
      <c r="AW31" s="3647" t="n"/>
      <c r="AX31" s="1537" t="n"/>
      <c r="AY31" s="1537" t="n"/>
      <c r="AZ31" s="1253">
        <f>IFERROR(AW31/AV31,"n/a")</f>
        <v/>
      </c>
      <c r="BA31" s="1572" t="n"/>
      <c r="BB31" s="3646" t="n"/>
      <c r="BC31" s="3647" t="n"/>
      <c r="BD31" s="1537" t="n"/>
      <c r="BE31" s="1537" t="n"/>
      <c r="BF31" s="1253">
        <f>IFERROR(BC31/BB31,"n/a")</f>
        <v/>
      </c>
      <c r="BG31" s="1572" t="n"/>
      <c r="BH31" s="3646" t="n"/>
      <c r="BI31" s="3647" t="n"/>
      <c r="BJ31" s="1537" t="n"/>
      <c r="BK31" s="1537" t="n"/>
      <c r="BL31" s="1253">
        <f>IFERROR(BI31/BH31,"n/a")</f>
        <v/>
      </c>
      <c r="BM31" s="1572" t="n"/>
      <c r="BN31" s="3646" t="n"/>
      <c r="BO31" s="3647" t="n"/>
      <c r="BP31" s="1537" t="n"/>
      <c r="BQ31" s="1537" t="n"/>
      <c r="BR31" s="1253">
        <f>IFERROR(BO31/BN31,"n/a")</f>
        <v/>
      </c>
      <c r="BS31" s="1572" t="n"/>
      <c r="BT31" s="3646" t="n"/>
      <c r="BU31" s="3647" t="n"/>
      <c r="BV31" s="1537" t="n"/>
      <c r="BW31" s="1537" t="n"/>
      <c r="BX31" s="1253">
        <f>IFERROR(BU31/BT31,"n/a")</f>
        <v/>
      </c>
      <c r="BY31" s="1572" t="n"/>
      <c r="BZ31" s="3646" t="n"/>
      <c r="CA31" s="3647" t="n"/>
      <c r="CB31" s="1537" t="n"/>
      <c r="CC31" s="1537" t="n"/>
      <c r="CD31" s="1253">
        <f>IFERROR(CA31/BZ31,"n/a")</f>
        <v/>
      </c>
      <c r="CE31" s="1572" t="n"/>
      <c r="CF31" s="3646" t="n"/>
      <c r="CG31" s="3647" t="n"/>
      <c r="CH31" s="1537" t="n"/>
      <c r="CI31" s="1537" t="n"/>
      <c r="CJ31" s="1253">
        <f>IFERROR(CG31/CF31,"n/a")</f>
        <v/>
      </c>
      <c r="CK31" s="1572" t="n"/>
      <c r="CL31" s="3646" t="n"/>
      <c r="CM31" s="3650" t="n"/>
      <c r="CN31" s="1537" t="n"/>
      <c r="CO31" s="1537" t="n"/>
      <c r="CP31" s="1253">
        <f>IFERROR(CM31/CL31,"n/a")</f>
        <v/>
      </c>
      <c r="CQ31" s="1572" t="n"/>
      <c r="CR31" s="3646" t="n"/>
      <c r="CS31" s="3647" t="n"/>
      <c r="CT31" s="1537" t="n"/>
      <c r="CU31" s="1537" t="n"/>
      <c r="CV31" s="1253">
        <f>IFERROR(CS31/CR31,"n/a")</f>
        <v/>
      </c>
      <c r="CW31" s="1572" t="n"/>
      <c r="CX31" s="1572" t="n"/>
      <c r="CY31" s="1572" t="n"/>
    </row>
    <row r="32" ht="20.1" customHeight="1" s="2885">
      <c r="A32" s="45" t="n"/>
      <c r="B32" s="53" t="n"/>
      <c r="C32" s="54" t="n"/>
      <c r="D32" s="55" t="n"/>
      <c r="E32" s="55" t="n"/>
      <c r="F32" s="55" t="n"/>
      <c r="G32" s="55" t="inlineStr">
        <is>
          <t> </t>
        </is>
      </c>
      <c r="H32" s="121" t="inlineStr">
        <is>
          <t>Previous Transfer Date</t>
        </is>
      </c>
      <c r="I32" s="133" t="n"/>
      <c r="J32" s="55" t="n"/>
      <c r="K32" s="3640" t="n">
        <v>40633</v>
      </c>
      <c r="L32" s="55" t="n"/>
      <c r="M32" s="3644">
        <f>S3</f>
        <v/>
      </c>
      <c r="N32" s="3645">
        <f>M24</f>
        <v/>
      </c>
      <c r="O32" s="126">
        <f>N24</f>
        <v/>
      </c>
      <c r="P32" s="127">
        <f>IFERROR(O32/N32,"n/a")</f>
        <v/>
      </c>
      <c r="Q32" s="69" t="n"/>
      <c r="R32" s="55" t="n"/>
      <c r="S32" s="3651">
        <f>M6</f>
        <v/>
      </c>
      <c r="T32" s="3652" t="n">
        <v>10006000</v>
      </c>
      <c r="U32" s="3652">
        <f>N6</f>
        <v/>
      </c>
      <c r="V32" s="2232">
        <f>IFERROR(T32/S32,"n/a")</f>
        <v/>
      </c>
      <c r="X32" s="3651">
        <f>M7</f>
        <v/>
      </c>
      <c r="Y32" s="3652" t="n"/>
      <c r="Z32" s="3652" t="n"/>
      <c r="AA32" s="2231">
        <f>(AA31/$T$31)*$T$32</f>
        <v/>
      </c>
      <c r="AB32" s="2232">
        <f>IFERROR(Y32/X32,"n/a")</f>
        <v/>
      </c>
      <c r="AD32" s="3651">
        <f>M8</f>
        <v/>
      </c>
      <c r="AE32" s="3652" t="n"/>
      <c r="AF32" s="3652" t="n"/>
      <c r="AG32" s="2231">
        <f>(AG31/$T$31)*$T$32</f>
        <v/>
      </c>
      <c r="AH32" s="2232">
        <f>IFERROR(AE32/AD32,"n/a")</f>
        <v/>
      </c>
      <c r="AJ32" s="3651">
        <f>M9</f>
        <v/>
      </c>
      <c r="AK32" s="3652" t="n"/>
      <c r="AL32" s="3652" t="n"/>
      <c r="AM32" s="2231">
        <f>(AM31/$T$31)*$T$32</f>
        <v/>
      </c>
      <c r="AN32" s="2232">
        <f>IFERROR(AK32/AJ32,"n/a")</f>
        <v/>
      </c>
      <c r="AP32" s="3651">
        <f>M10</f>
        <v/>
      </c>
      <c r="AQ32" s="3652" t="n"/>
      <c r="AR32" s="3652" t="n"/>
      <c r="AS32" s="2231">
        <f>(AS31/$T$31)*$T$32</f>
        <v/>
      </c>
      <c r="AT32" s="2232">
        <f>IFERROR(AQ32/AP32,"n/a")</f>
        <v/>
      </c>
      <c r="AU32" s="1572" t="n"/>
      <c r="AV32" s="3651">
        <f>M11</f>
        <v/>
      </c>
      <c r="AW32" s="3652" t="n"/>
      <c r="AX32" s="3652" t="n"/>
      <c r="AY32" s="2231">
        <f>(AY31/$T$31)*$T$32</f>
        <v/>
      </c>
      <c r="AZ32" s="2232">
        <f>IFERROR(AW32/AV32,"n/a")</f>
        <v/>
      </c>
      <c r="BA32" s="1572" t="n"/>
      <c r="BB32" s="3651">
        <f>M12</f>
        <v/>
      </c>
      <c r="BC32" s="3652" t="n"/>
      <c r="BD32" s="3652" t="n"/>
      <c r="BE32" s="2231">
        <f>(BE31/$T$31)*$T$32</f>
        <v/>
      </c>
      <c r="BF32" s="2232">
        <f>IFERROR(BC32/BB32,"n/a")</f>
        <v/>
      </c>
      <c r="BG32" s="1572" t="n"/>
      <c r="BH32" s="3651">
        <f>M13</f>
        <v/>
      </c>
      <c r="BI32" s="3652" t="n"/>
      <c r="BJ32" s="3652" t="n"/>
      <c r="BK32" s="2231">
        <f>(BK31/$T$31)*$T$32</f>
        <v/>
      </c>
      <c r="BL32" s="2232">
        <f>IFERROR(BI32/BH32,"n/a")</f>
        <v/>
      </c>
      <c r="BM32" s="1572" t="n"/>
      <c r="BN32" s="3653">
        <f>M14</f>
        <v/>
      </c>
      <c r="BO32" s="3652" t="n"/>
      <c r="BP32" s="3652" t="n"/>
      <c r="BQ32" s="2231">
        <f>(BQ31/$T$31)*$T$32</f>
        <v/>
      </c>
      <c r="BR32" s="2232">
        <f>IFERROR(BO32/BN32,"n/a")</f>
        <v/>
      </c>
      <c r="BS32" s="1572" t="n"/>
      <c r="BT32" s="3651">
        <f>M15</f>
        <v/>
      </c>
      <c r="BU32" s="3652" t="n"/>
      <c r="BV32" s="3652" t="n"/>
      <c r="BW32" s="2231">
        <f>(BW31/$T$31)*$T$32</f>
        <v/>
      </c>
      <c r="BX32" s="2232">
        <f>IFERROR(BU32/BT32,"n/a")</f>
        <v/>
      </c>
      <c r="BY32" s="1572" t="n"/>
      <c r="BZ32" s="3651">
        <f>M20</f>
        <v/>
      </c>
      <c r="CA32" s="3652" t="n"/>
      <c r="CB32" s="3652" t="n"/>
      <c r="CC32" s="2231">
        <f>(CC31/$T$31)*$T$32</f>
        <v/>
      </c>
      <c r="CD32" s="2232">
        <f>IFERROR(CA32/BZ32,"n/a")</f>
        <v/>
      </c>
      <c r="CE32" s="1572" t="n"/>
      <c r="CF32" s="3651">
        <f>M21</f>
        <v/>
      </c>
      <c r="CG32" s="3652" t="n"/>
      <c r="CH32" s="3652" t="n"/>
      <c r="CI32" s="2231">
        <f>(CI31/$T$31)*$T$32</f>
        <v/>
      </c>
      <c r="CJ32" s="2232">
        <f>IFERROR(CG32/CF32,"n/a")</f>
        <v/>
      </c>
      <c r="CK32" s="1572" t="n"/>
      <c r="CL32" s="3651">
        <f>M22</f>
        <v/>
      </c>
      <c r="CM32" s="3652" t="n"/>
      <c r="CN32" s="3652" t="n"/>
      <c r="CO32" s="2231">
        <f>(CO31/$T$31)*$T$32</f>
        <v/>
      </c>
      <c r="CP32" s="2232">
        <f>IFERROR(CM32/CL32,"n/a")</f>
        <v/>
      </c>
      <c r="CQ32" s="1572" t="n"/>
      <c r="CR32" s="3651">
        <f>M23</f>
        <v/>
      </c>
      <c r="CS32" s="3652" t="n"/>
      <c r="CT32" s="3652" t="n"/>
      <c r="CU32" s="2231">
        <f>(CU31/$T$31)*$T$32</f>
        <v/>
      </c>
      <c r="CV32" s="2232">
        <f>IFERROR(CS32/CR32,"n/a")</f>
        <v/>
      </c>
      <c r="CW32" s="1572" t="n"/>
      <c r="CX32" s="1572" t="n"/>
      <c r="CY32" s="1572" t="n"/>
    </row>
    <row r="33" ht="20.1" customHeight="1" s="2885">
      <c r="A33" s="45" t="n"/>
      <c r="B33" s="53" t="n"/>
      <c r="C33" s="54" t="n"/>
      <c r="D33" s="134" t="inlineStr">
        <is>
          <t>County</t>
        </is>
      </c>
      <c r="E33" s="2213" t="inlineStr">
        <is>
          <t>Dallas, TX</t>
        </is>
      </c>
      <c r="F33" s="55" t="n"/>
      <c r="G33" s="55" t="n"/>
      <c r="H33" s="121" t="inlineStr">
        <is>
          <t>Grantor/Seller</t>
        </is>
      </c>
      <c r="I33" s="133" t="n"/>
      <c r="J33" s="55" t="n"/>
      <c r="K33" s="3643" t="inlineStr">
        <is>
          <t>Legacy Texas Bank</t>
        </is>
      </c>
      <c r="L33" s="55" t="n"/>
      <c r="M33" s="1293" t="n"/>
      <c r="N33" s="1292" t="n"/>
      <c r="O33" s="1292" t="n"/>
      <c r="P33" s="1292" t="n"/>
      <c r="Q33" s="69" t="n"/>
      <c r="R33" s="55" t="n"/>
      <c r="S33" s="3654" t="n"/>
      <c r="T33" s="1167" t="n"/>
      <c r="U33" s="1252" t="n"/>
      <c r="V33" s="1255" t="n"/>
      <c r="X33" s="3654" t="n"/>
      <c r="Y33" s="1167" t="n"/>
      <c r="Z33" s="1252" t="n"/>
      <c r="AA33" s="1252" t="n"/>
      <c r="AB33" s="1255" t="n"/>
      <c r="AD33" s="3654" t="n"/>
      <c r="AE33" s="1167" t="n"/>
      <c r="AF33" s="1252" t="n"/>
      <c r="AG33" s="1252" t="n"/>
      <c r="AH33" s="1255" t="n"/>
      <c r="AJ33" s="3654" t="n"/>
      <c r="AK33" s="1167" t="n"/>
      <c r="AL33" s="1252" t="n"/>
      <c r="AM33" s="1252" t="n"/>
      <c r="AN33" s="1255" t="n"/>
      <c r="AP33" s="3654" t="n"/>
      <c r="AQ33" s="1167" t="n"/>
      <c r="AR33" s="1252" t="n"/>
      <c r="AS33" s="1252" t="n"/>
      <c r="AT33" s="1255" t="n"/>
      <c r="AU33" s="1572" t="n"/>
      <c r="AV33" s="3654" t="n"/>
      <c r="AW33" s="1167" t="n"/>
      <c r="AX33" s="1252" t="n"/>
      <c r="AY33" s="1252" t="n"/>
      <c r="AZ33" s="1255" t="n"/>
      <c r="BA33" s="1572" t="n"/>
      <c r="BB33" s="3654" t="n"/>
      <c r="BC33" s="1167" t="n"/>
      <c r="BD33" s="1252" t="n"/>
      <c r="BE33" s="1252" t="n"/>
      <c r="BF33" s="1255" t="n"/>
      <c r="BG33" s="1572" t="n"/>
      <c r="BH33" s="3654" t="n"/>
      <c r="BI33" s="1167" t="n"/>
      <c r="BJ33" s="1252" t="n"/>
      <c r="BK33" s="1252" t="n"/>
      <c r="BL33" s="1255" t="n"/>
      <c r="BM33" s="1572" t="n"/>
      <c r="BN33" s="3655" t="n"/>
      <c r="BO33" s="1167" t="n"/>
      <c r="BP33" s="1252" t="n"/>
      <c r="BQ33" s="1252" t="n"/>
      <c r="BR33" s="1255" t="n"/>
      <c r="BS33" s="1572" t="n"/>
      <c r="BT33" s="3654" t="n"/>
      <c r="BU33" s="1167" t="n"/>
      <c r="BV33" s="1252" t="n"/>
      <c r="BW33" s="1252" t="n"/>
      <c r="BX33" s="1255" t="n"/>
      <c r="BY33" s="1572" t="n"/>
      <c r="BZ33" s="3654" t="n"/>
      <c r="CA33" s="1167" t="n"/>
      <c r="CB33" s="1252" t="n"/>
      <c r="CC33" s="1252" t="n"/>
      <c r="CD33" s="1255" t="n"/>
      <c r="CE33" s="1572" t="n"/>
      <c r="CF33" s="3654" t="n"/>
      <c r="CG33" s="1167" t="n"/>
      <c r="CH33" s="1252" t="n"/>
      <c r="CI33" s="1252" t="n"/>
      <c r="CJ33" s="1255" t="n"/>
      <c r="CK33" s="1572" t="n"/>
      <c r="CL33" s="3654" t="n"/>
      <c r="CM33" s="1167" t="n"/>
      <c r="CN33" s="1252" t="n"/>
      <c r="CO33" s="1252" t="n"/>
      <c r="CP33" s="1255" t="n"/>
      <c r="CQ33" s="1572" t="n"/>
      <c r="CR33" s="3654" t="n"/>
      <c r="CS33" s="1167" t="n"/>
      <c r="CT33" s="1252" t="n"/>
      <c r="CU33" s="1252" t="n"/>
      <c r="CV33" s="1255" t="n"/>
      <c r="CW33" s="1572" t="n"/>
    </row>
    <row r="34" ht="20.1" customHeight="1" s="2885">
      <c r="A34" s="45" t="n"/>
      <c r="B34" s="53" t="n"/>
      <c r="C34" s="54" t="n"/>
      <c r="D34" s="136" t="n"/>
      <c r="E34" s="137" t="n"/>
      <c r="F34" s="55" t="n"/>
      <c r="G34" s="55" t="n"/>
      <c r="H34" s="121" t="inlineStr">
        <is>
          <t>Grantee/Buyer</t>
        </is>
      </c>
      <c r="I34" s="133" t="n"/>
      <c r="J34" s="55" t="n"/>
      <c r="K34" s="3643">
        <f>K29</f>
        <v/>
      </c>
      <c r="L34" s="55" t="n"/>
      <c r="M34" s="1293" t="n"/>
      <c r="N34" s="1292" t="n"/>
      <c r="O34" s="1292" t="n"/>
      <c r="P34" s="1292" t="n"/>
      <c r="Q34" s="69" t="n"/>
      <c r="R34" s="55" t="n"/>
      <c r="S34" s="63" t="n"/>
      <c r="T34" s="63" t="n"/>
      <c r="U34" s="1252" t="n"/>
      <c r="V34" s="1252" t="n"/>
      <c r="X34" s="63" t="n"/>
      <c r="Y34" s="63" t="n"/>
      <c r="Z34" s="1252" t="n"/>
      <c r="AA34" s="1252" t="n"/>
      <c r="AB34" s="1252" t="n"/>
      <c r="AD34" s="63" t="n"/>
      <c r="AE34" s="63" t="n"/>
      <c r="AF34" s="1252" t="n"/>
      <c r="AG34" s="1252" t="n"/>
      <c r="AH34" s="1252" t="n"/>
      <c r="AJ34" s="63" t="n"/>
      <c r="AK34" s="63" t="n"/>
      <c r="AL34" s="1252" t="n"/>
      <c r="AM34" s="1252" t="n"/>
      <c r="AN34" s="1252" t="n"/>
      <c r="AP34" s="63" t="n"/>
      <c r="AQ34" s="63" t="n"/>
      <c r="AR34" s="1252" t="n"/>
      <c r="AS34" s="1252" t="n"/>
      <c r="AT34" s="1252" t="n"/>
      <c r="AU34" s="1572" t="n"/>
      <c r="AV34" s="63" t="n"/>
      <c r="AW34" s="63" t="n"/>
      <c r="AX34" s="1252" t="n"/>
      <c r="AY34" s="1252" t="n"/>
      <c r="AZ34" s="1252" t="n"/>
      <c r="BA34" s="1572" t="n"/>
      <c r="BB34" s="63" t="n"/>
      <c r="BC34" s="63" t="n"/>
      <c r="BD34" s="1252" t="n"/>
      <c r="BE34" s="1252" t="n"/>
      <c r="BF34" s="1252" t="n"/>
      <c r="BG34" s="1572" t="n"/>
      <c r="BH34" s="63" t="n"/>
      <c r="BI34" s="63" t="n"/>
      <c r="BJ34" s="1252" t="n"/>
      <c r="BK34" s="1252" t="n"/>
      <c r="BL34" s="1252" t="n"/>
      <c r="BM34" s="1572" t="n"/>
      <c r="BN34" s="63" t="n"/>
      <c r="BO34" s="63" t="n"/>
      <c r="BP34" s="1252" t="n"/>
      <c r="BQ34" s="1252" t="n"/>
      <c r="BR34" s="1252" t="n"/>
      <c r="BS34" s="1572" t="n"/>
      <c r="BT34" s="63" t="n"/>
      <c r="BU34" s="63" t="n"/>
      <c r="BV34" s="1252" t="n"/>
      <c r="BW34" s="1252" t="n"/>
      <c r="BX34" s="1252" t="n"/>
      <c r="BY34" s="1572" t="n"/>
      <c r="BZ34" s="63" t="n"/>
      <c r="CA34" s="63" t="n"/>
      <c r="CB34" s="1252" t="n"/>
      <c r="CC34" s="1252" t="n"/>
      <c r="CD34" s="1252" t="n"/>
      <c r="CE34" s="1572" t="n"/>
      <c r="CF34" s="63" t="n"/>
      <c r="CG34" s="63" t="n"/>
      <c r="CH34" s="1252" t="n"/>
      <c r="CI34" s="1252" t="n"/>
      <c r="CJ34" s="1252" t="n"/>
      <c r="CK34" s="1572" t="n"/>
      <c r="CL34" s="63" t="n"/>
      <c r="CM34" s="63" t="n"/>
      <c r="CN34" s="1252" t="n"/>
      <c r="CO34" s="1252" t="n"/>
      <c r="CP34" s="1252" t="n"/>
      <c r="CQ34" s="1572" t="n"/>
      <c r="CR34" s="63" t="n"/>
      <c r="CS34" s="63" t="n"/>
      <c r="CT34" s="1252" t="n"/>
      <c r="CU34" s="1252" t="n"/>
      <c r="CV34" s="1252" t="n"/>
      <c r="CW34" s="1572" t="n"/>
    </row>
    <row r="35" ht="20.1" customHeight="1" s="2885">
      <c r="A35" s="45" t="n"/>
      <c r="B35" s="53" t="n"/>
      <c r="C35" s="2540" t="n"/>
      <c r="D35" s="136" t="n"/>
      <c r="E35" s="137" t="n"/>
      <c r="F35" s="55" t="n"/>
      <c r="G35" s="55" t="n"/>
      <c r="H35" s="121" t="inlineStr">
        <is>
          <t>Amount of Sale</t>
        </is>
      </c>
      <c r="I35" s="133" t="n"/>
      <c r="J35" s="133" t="n"/>
      <c r="K35" s="3656" t="inlineStr">
        <is>
          <t>n/a</t>
        </is>
      </c>
      <c r="L35" s="55" t="n"/>
      <c r="M35" s="1140" t="n"/>
      <c r="N35" s="3657" t="n"/>
      <c r="O35" s="3658" t="n"/>
      <c r="P35" s="127" t="n"/>
      <c r="Q35" s="69" t="n"/>
      <c r="R35" s="55" t="n"/>
      <c r="U35" s="1255" t="n"/>
      <c r="V35" s="1255" t="n"/>
      <c r="X35" s="63" t="n"/>
      <c r="Y35" s="63" t="n"/>
      <c r="Z35" s="1255" t="n"/>
      <c r="AA35" s="1255" t="n"/>
      <c r="AB35" s="1255" t="n"/>
      <c r="AD35" s="63" t="n"/>
      <c r="AE35" s="63" t="n"/>
      <c r="AF35" s="1255" t="n"/>
      <c r="AG35" s="1255" t="n"/>
      <c r="AH35" s="1255" t="n"/>
      <c r="AJ35" s="63" t="n"/>
      <c r="AK35" s="63" t="n"/>
      <c r="AL35" s="1255" t="n"/>
      <c r="AM35" s="1255" t="n"/>
      <c r="AN35" s="1255" t="n"/>
      <c r="AP35" s="63" t="n"/>
      <c r="AQ35" s="63" t="n"/>
      <c r="AR35" s="1255" t="n"/>
      <c r="AS35" s="1255" t="n"/>
      <c r="AT35" s="1255" t="n"/>
      <c r="AU35" s="1572" t="n"/>
      <c r="AV35" s="63" t="n"/>
      <c r="AW35" s="63" t="n"/>
      <c r="AX35" s="1255" t="n"/>
      <c r="AY35" s="1255" t="n"/>
      <c r="AZ35" s="1255" t="n"/>
      <c r="BA35" s="1572" t="n"/>
      <c r="BB35" s="63" t="n"/>
      <c r="BC35" s="63" t="n"/>
      <c r="BD35" s="1255" t="n"/>
      <c r="BE35" s="1255" t="n"/>
      <c r="BF35" s="1255" t="n"/>
      <c r="BG35" s="1572" t="n"/>
      <c r="BH35" s="63" t="n"/>
      <c r="BI35" s="63" t="n"/>
      <c r="BJ35" s="1255" t="n"/>
      <c r="BK35" s="1255" t="n"/>
      <c r="BL35" s="1255" t="n"/>
      <c r="BM35" s="1572" t="n"/>
      <c r="BN35" s="63" t="n"/>
      <c r="BO35" s="63" t="n"/>
      <c r="BP35" s="1255" t="n"/>
      <c r="BQ35" s="1255" t="n"/>
      <c r="BR35" s="1255" t="n"/>
      <c r="BS35" s="1572" t="n"/>
      <c r="BT35" s="63" t="n"/>
      <c r="BU35" s="63" t="n"/>
      <c r="BV35" s="1255" t="n"/>
      <c r="BW35" s="1255" t="n"/>
      <c r="BX35" s="1255" t="n"/>
      <c r="BY35" s="1572" t="n"/>
      <c r="BZ35" s="63" t="n"/>
      <c r="CA35" s="63" t="n"/>
      <c r="CB35" s="1255" t="n"/>
      <c r="CC35" s="1255" t="n"/>
      <c r="CD35" s="1255" t="n"/>
      <c r="CE35" s="1572" t="n"/>
      <c r="CF35" s="63" t="n"/>
      <c r="CG35" s="63" t="n"/>
      <c r="CH35" s="1255" t="n"/>
      <c r="CI35" s="1255" t="n"/>
      <c r="CJ35" s="1255" t="n"/>
      <c r="CK35" s="1572" t="n"/>
      <c r="CL35" s="63" t="n"/>
      <c r="CM35" s="63" t="n"/>
      <c r="CN35" s="1255" t="n"/>
      <c r="CO35" s="1255" t="n"/>
      <c r="CP35" s="1255" t="n"/>
      <c r="CQ35" s="1572" t="n"/>
      <c r="CR35" s="63" t="n"/>
      <c r="CS35" s="63" t="n"/>
      <c r="CT35" s="1255" t="n"/>
      <c r="CU35" s="1255" t="n"/>
      <c r="CV35" s="1255" t="n"/>
      <c r="CW35" s="1572" t="n"/>
    </row>
    <row r="36" ht="7.35" customHeight="1" s="2885">
      <c r="B36" s="56" t="n"/>
      <c r="C36" s="56" t="n"/>
      <c r="D36" s="56" t="n"/>
      <c r="E36" s="56" t="n"/>
      <c r="F36" s="56" t="n"/>
      <c r="G36" s="56" t="n"/>
      <c r="H36" s="56" t="n"/>
      <c r="I36" s="56" t="n"/>
      <c r="J36" s="56" t="n"/>
      <c r="K36" s="56" t="n"/>
      <c r="L36" s="72" t="n"/>
      <c r="M36" s="56" t="n"/>
      <c r="N36" s="56" t="n"/>
      <c r="O36" s="56" t="n"/>
      <c r="P36" s="56" t="n"/>
      <c r="Q36" s="56" t="n"/>
      <c r="R36" s="56" t="n"/>
      <c r="U36" s="1252" t="n"/>
      <c r="V36" s="1252" t="n"/>
      <c r="X36" s="63" t="n"/>
      <c r="Y36" s="63" t="n"/>
      <c r="Z36" s="1252" t="n"/>
      <c r="AA36" s="1252" t="n"/>
      <c r="AB36" s="1252" t="n"/>
      <c r="AD36" s="63" t="n"/>
      <c r="AE36" s="63" t="n"/>
      <c r="AF36" s="1252" t="n"/>
      <c r="AG36" s="1252" t="n"/>
      <c r="AH36" s="1252" t="n"/>
      <c r="AJ36" s="63" t="n"/>
      <c r="AK36" s="63" t="n"/>
      <c r="AL36" s="1252" t="n"/>
      <c r="AM36" s="1252" t="n"/>
      <c r="AN36" s="1252" t="n"/>
      <c r="AP36" s="63" t="n"/>
      <c r="AQ36" s="63" t="n"/>
      <c r="AR36" s="1252" t="n"/>
      <c r="AS36" s="1252" t="n"/>
      <c r="AT36" s="1252" t="n"/>
      <c r="AU36" s="1572" t="n"/>
      <c r="AV36" s="63" t="n"/>
      <c r="AW36" s="63" t="n"/>
      <c r="AX36" s="1252" t="n"/>
      <c r="AY36" s="1252" t="n"/>
      <c r="AZ36" s="1252" t="n"/>
      <c r="BA36" s="1572" t="n"/>
      <c r="BB36" s="63" t="n"/>
      <c r="BC36" s="63" t="n"/>
      <c r="BD36" s="1252" t="n"/>
      <c r="BE36" s="1252" t="n"/>
      <c r="BF36" s="1252" t="n"/>
      <c r="BG36" s="1572" t="n"/>
      <c r="BH36" s="63" t="n"/>
      <c r="BI36" s="63" t="n"/>
      <c r="BJ36" s="1252" t="n"/>
      <c r="BK36" s="1252" t="n"/>
      <c r="BL36" s="1252" t="n"/>
      <c r="BM36" s="1572" t="n"/>
      <c r="BN36" s="63" t="n"/>
      <c r="BO36" s="63" t="n"/>
      <c r="BP36" s="1252" t="n"/>
      <c r="BQ36" s="1252" t="n"/>
      <c r="BR36" s="1252" t="n"/>
      <c r="BS36" s="1572" t="n"/>
      <c r="BT36" s="63" t="n"/>
      <c r="BU36" s="63" t="n"/>
      <c r="BV36" s="1252" t="n"/>
      <c r="BW36" s="1252" t="n"/>
      <c r="BX36" s="1252" t="n"/>
      <c r="BY36" s="1572" t="n"/>
      <c r="BZ36" s="63" t="n"/>
      <c r="CA36" s="63" t="n"/>
      <c r="CB36" s="1252" t="n"/>
      <c r="CC36" s="1252" t="n"/>
      <c r="CD36" s="1252" t="n"/>
      <c r="CE36" s="1572" t="n"/>
      <c r="CF36" s="63" t="n"/>
      <c r="CG36" s="63" t="n"/>
      <c r="CH36" s="1252" t="n"/>
      <c r="CI36" s="1252" t="n"/>
      <c r="CJ36" s="1252" t="n"/>
      <c r="CK36" s="1572" t="n"/>
      <c r="CL36" s="63" t="n"/>
      <c r="CM36" s="63" t="n"/>
      <c r="CN36" s="1252" t="n"/>
      <c r="CO36" s="1252" t="n"/>
      <c r="CP36" s="1252" t="n"/>
      <c r="CQ36" s="1572" t="n"/>
      <c r="CR36" s="63" t="n"/>
      <c r="CS36" s="63" t="n"/>
      <c r="CT36" s="1252" t="n"/>
      <c r="CU36" s="1252" t="n"/>
      <c r="CV36" s="1252" t="n"/>
      <c r="CW36" s="1572" t="n"/>
    </row>
    <row r="37" ht="15" customHeight="1" s="2885">
      <c r="B37" s="56" t="n"/>
      <c r="C37" s="56" t="n"/>
      <c r="D37" s="56" t="n"/>
      <c r="E37" s="56" t="n"/>
      <c r="F37" s="56" t="n"/>
      <c r="G37" s="56" t="n"/>
      <c r="H37" s="56" t="n"/>
      <c r="I37" s="56" t="n"/>
      <c r="J37" s="56" t="n"/>
      <c r="K37" s="56" t="n"/>
      <c r="L37" s="56" t="n"/>
      <c r="M37" s="56" t="n"/>
      <c r="N37" s="56" t="n"/>
      <c r="O37" s="56" t="n"/>
      <c r="P37" s="56" t="n"/>
      <c r="Q37" s="56" t="n"/>
      <c r="R37" s="56" t="n"/>
      <c r="S37" s="63" t="n"/>
      <c r="T37" s="3659" t="n"/>
      <c r="U37" s="1252" t="n"/>
      <c r="V37" s="1252" t="n"/>
      <c r="X37" s="63" t="n"/>
      <c r="Y37" s="63" t="n"/>
      <c r="Z37" s="1252" t="n"/>
      <c r="AA37" s="1252" t="n"/>
      <c r="AB37" s="1252" t="n"/>
      <c r="AD37" s="63" t="n"/>
      <c r="AE37" s="63" t="n"/>
      <c r="AF37" s="1252" t="n"/>
      <c r="AG37" s="1252" t="n"/>
      <c r="AH37" s="1252" t="n"/>
      <c r="AJ37" s="63" t="n"/>
      <c r="AK37" s="63" t="n"/>
      <c r="AL37" s="1252" t="n"/>
      <c r="AM37" s="1252" t="n"/>
      <c r="AN37" s="1252" t="n"/>
      <c r="AP37" s="63" t="n"/>
      <c r="AQ37" s="63" t="n"/>
      <c r="AR37" s="1252" t="n"/>
      <c r="AS37" s="1252" t="n"/>
      <c r="AT37" s="1252" t="n"/>
      <c r="AU37" s="1572" t="n"/>
      <c r="AV37" s="63" t="n"/>
      <c r="AW37" s="63" t="n"/>
      <c r="AX37" s="1252" t="n"/>
      <c r="AY37" s="1252" t="n"/>
      <c r="AZ37" s="1252" t="n"/>
      <c r="BA37" s="1572" t="n"/>
      <c r="BB37" s="63" t="n"/>
      <c r="BC37" s="63" t="n"/>
      <c r="BD37" s="1252" t="n"/>
      <c r="BE37" s="1252" t="n"/>
      <c r="BF37" s="1252" t="n"/>
      <c r="BG37" s="1572" t="n"/>
      <c r="BH37" s="63" t="n"/>
      <c r="BI37" s="63" t="n"/>
      <c r="BJ37" s="1252" t="n"/>
      <c r="BK37" s="1252" t="n"/>
      <c r="BL37" s="1252" t="n"/>
      <c r="BM37" s="1572" t="n"/>
      <c r="BN37" s="63" t="n"/>
      <c r="BO37" s="63" t="n"/>
      <c r="BP37" s="1252" t="n"/>
      <c r="BQ37" s="1252" t="n"/>
      <c r="BR37" s="1252" t="n"/>
      <c r="BS37" s="1572" t="n"/>
      <c r="BT37" s="63" t="n"/>
      <c r="BU37" s="63" t="n"/>
      <c r="BV37" s="1252" t="n"/>
      <c r="BW37" s="1252" t="n"/>
      <c r="BX37" s="1252" t="n"/>
      <c r="BY37" s="1572" t="n"/>
      <c r="BZ37" s="63" t="n"/>
      <c r="CA37" s="63" t="n"/>
      <c r="CB37" s="1252" t="n"/>
      <c r="CC37" s="1252" t="n"/>
      <c r="CD37" s="1252" t="n"/>
      <c r="CE37" s="1572" t="n"/>
      <c r="CF37" s="63" t="n"/>
      <c r="CG37" s="63" t="n"/>
      <c r="CH37" s="1252" t="n"/>
      <c r="CI37" s="1252" t="n"/>
      <c r="CJ37" s="1252" t="n"/>
      <c r="CK37" s="1572" t="n"/>
      <c r="CL37" s="63" t="n"/>
      <c r="CM37" s="63" t="n"/>
      <c r="CN37" s="1252" t="n"/>
      <c r="CO37" s="1252" t="n"/>
      <c r="CP37" s="1252" t="n"/>
      <c r="CQ37" s="1572" t="n"/>
      <c r="CR37" s="63" t="n"/>
      <c r="CS37" s="63" t="n"/>
      <c r="CT37" s="1252" t="n"/>
      <c r="CU37" s="1252" t="n"/>
      <c r="CV37" s="1252" t="n"/>
      <c r="CW37" s="1572" t="n"/>
    </row>
    <row r="38" ht="15" customHeight="1" s="2885">
      <c r="B38" s="56" t="n"/>
      <c r="C38" s="56" t="n"/>
      <c r="D38" s="2528" t="n"/>
      <c r="E38" s="56" t="n"/>
      <c r="F38" s="56" t="n"/>
      <c r="G38" s="56" t="n"/>
      <c r="H38" s="56" t="n"/>
      <c r="I38" s="56" t="n"/>
      <c r="J38" s="56" t="n"/>
      <c r="K38" s="56" t="n"/>
      <c r="L38" s="56" t="n"/>
      <c r="N38" s="56" t="n"/>
      <c r="O38" s="56" t="n"/>
      <c r="P38" s="56" t="n"/>
      <c r="Q38" s="56" t="n"/>
      <c r="R38" s="56" t="n"/>
      <c r="S38" s="63" t="n"/>
      <c r="T38" s="3659" t="n"/>
      <c r="U38" s="1252" t="n"/>
      <c r="V38" s="1252" t="n"/>
      <c r="X38" s="1619" t="n"/>
      <c r="Y38" s="63" t="n"/>
      <c r="Z38" s="1252" t="n"/>
      <c r="AA38" s="1252" t="n"/>
      <c r="AB38" s="1252" t="n"/>
      <c r="AD38" s="1619" t="n"/>
      <c r="AE38" s="63" t="n"/>
      <c r="AF38" s="1252" t="n"/>
      <c r="AG38" s="1252" t="n"/>
      <c r="AH38" s="1252" t="n"/>
      <c r="AJ38" s="1619" t="n"/>
      <c r="AK38" s="63" t="n"/>
      <c r="AL38" s="1252" t="n"/>
      <c r="AM38" s="1252" t="n"/>
      <c r="AN38" s="1252" t="n"/>
      <c r="AP38" s="1619" t="n"/>
      <c r="AQ38" s="63" t="n"/>
      <c r="AR38" s="1252" t="n"/>
      <c r="AS38" s="1252" t="n"/>
      <c r="AT38" s="1252" t="n"/>
      <c r="AU38" s="1572" t="n"/>
      <c r="AV38" s="1619" t="n"/>
      <c r="AW38" s="63" t="n"/>
      <c r="AX38" s="1252" t="n"/>
      <c r="AY38" s="1252" t="n"/>
      <c r="AZ38" s="1252" t="n"/>
      <c r="BA38" s="1572" t="n"/>
      <c r="BB38" s="1619" t="n"/>
      <c r="BC38" s="63" t="n"/>
      <c r="BD38" s="1252" t="n"/>
      <c r="BE38" s="1252" t="n"/>
      <c r="BF38" s="1252" t="n"/>
      <c r="BG38" s="1572" t="n"/>
      <c r="BH38" s="1619" t="n"/>
      <c r="BI38" s="63" t="n"/>
      <c r="BJ38" s="1252" t="n"/>
      <c r="BK38" s="1252" t="n"/>
      <c r="BL38" s="1252" t="n"/>
      <c r="BM38" s="1572" t="n"/>
      <c r="BN38" s="1619" t="n"/>
      <c r="BO38" s="63" t="n"/>
      <c r="BP38" s="1252" t="n"/>
      <c r="BQ38" s="1252" t="n"/>
      <c r="BR38" s="1252" t="n"/>
      <c r="BS38" s="1572" t="n"/>
      <c r="BT38" s="1619" t="n"/>
      <c r="BU38" s="63" t="n"/>
      <c r="BV38" s="1252" t="n"/>
      <c r="BW38" s="1252" t="n"/>
      <c r="BX38" s="1252" t="n"/>
      <c r="BY38" s="1572" t="n"/>
      <c r="BZ38" s="1619" t="n"/>
      <c r="CA38" s="63" t="n"/>
      <c r="CB38" s="1252" t="n"/>
      <c r="CC38" s="1252" t="n"/>
      <c r="CD38" s="1252" t="n"/>
      <c r="CE38" s="1572" t="n"/>
      <c r="CF38" s="1619" t="n"/>
      <c r="CG38" s="63" t="n"/>
      <c r="CH38" s="1252" t="n"/>
      <c r="CI38" s="1252" t="n"/>
      <c r="CJ38" s="1252" t="n"/>
      <c r="CK38" s="1572" t="n"/>
      <c r="CL38" s="1619" t="n"/>
      <c r="CM38" s="63" t="n"/>
      <c r="CN38" s="1252" t="n"/>
      <c r="CO38" s="1252" t="n"/>
      <c r="CP38" s="1252" t="n"/>
      <c r="CQ38" s="1572" t="n"/>
      <c r="CR38" s="1619" t="n"/>
      <c r="CS38" s="63" t="n"/>
      <c r="CT38" s="1252" t="n"/>
      <c r="CU38" s="1252" t="n"/>
      <c r="CV38" s="1252" t="n"/>
      <c r="CW38" s="1572" t="n"/>
    </row>
    <row r="39" ht="15" customHeight="1" s="2885">
      <c r="B39" s="56" t="n"/>
      <c r="C39" s="56" t="n"/>
      <c r="D39" s="56" t="n"/>
      <c r="E39" s="56" t="n"/>
      <c r="F39" s="3660" t="n"/>
      <c r="G39" s="56" t="n"/>
      <c r="I39" s="56" t="n"/>
      <c r="J39" s="56" t="n"/>
      <c r="K39" s="56" t="n"/>
      <c r="L39" s="56" t="n"/>
      <c r="N39" s="56" t="n"/>
      <c r="O39" s="56" t="n"/>
      <c r="P39" s="56" t="n"/>
      <c r="Q39" s="56" t="n"/>
      <c r="R39" s="56" t="n"/>
      <c r="S39" s="63" t="n"/>
      <c r="T39" s="3659" t="n"/>
      <c r="U39" s="1252" t="n"/>
      <c r="V39" s="1252" t="n"/>
      <c r="X39" s="63" t="n"/>
      <c r="Y39" s="63" t="n"/>
      <c r="Z39" s="1252" t="n"/>
      <c r="AA39" s="1252" t="n"/>
      <c r="AB39" s="1252" t="n"/>
      <c r="AD39" s="63" t="n"/>
      <c r="AE39" s="63" t="n"/>
      <c r="AF39" s="1252" t="n"/>
      <c r="AG39" s="1252" t="n"/>
      <c r="AH39" s="1252" t="n"/>
      <c r="AJ39" s="63" t="n"/>
      <c r="AK39" s="63" t="n"/>
      <c r="AL39" s="1252" t="n"/>
      <c r="AM39" s="1252" t="n"/>
      <c r="AN39" s="1252" t="n"/>
      <c r="AP39" s="63" t="n"/>
      <c r="AQ39" s="63" t="n"/>
      <c r="AR39" s="1252" t="n"/>
      <c r="AS39" s="1252" t="n"/>
      <c r="AT39" s="1252" t="n"/>
      <c r="AU39" s="1572" t="n"/>
      <c r="AV39" s="63" t="n"/>
      <c r="AW39" s="63" t="n"/>
      <c r="AX39" s="1252" t="n"/>
      <c r="AY39" s="1252" t="n"/>
      <c r="AZ39" s="1252" t="n"/>
      <c r="BA39" s="1572" t="n"/>
      <c r="BB39" s="63" t="n"/>
      <c r="BC39" s="63" t="n"/>
      <c r="BD39" s="1252" t="n"/>
      <c r="BE39" s="1252" t="n"/>
      <c r="BF39" s="1252" t="n"/>
      <c r="BG39" s="1572" t="n"/>
      <c r="BH39" s="63" t="n"/>
      <c r="BI39" s="63" t="n"/>
      <c r="BJ39" s="1252" t="n"/>
      <c r="BK39" s="1252" t="n"/>
      <c r="BL39" s="1252" t="n"/>
      <c r="BM39" s="1572" t="n"/>
      <c r="BN39" s="63" t="n"/>
      <c r="BO39" s="63" t="n"/>
      <c r="BP39" s="1252" t="n"/>
      <c r="BQ39" s="1252" t="n"/>
      <c r="BR39" s="1252" t="n"/>
      <c r="BS39" s="1572" t="n"/>
      <c r="BT39" s="63" t="n"/>
      <c r="BU39" s="63" t="n"/>
      <c r="BV39" s="1252" t="n"/>
      <c r="BW39" s="1252" t="n"/>
      <c r="BX39" s="1252" t="n"/>
      <c r="BY39" s="1572" t="n"/>
      <c r="BZ39" s="63" t="n"/>
      <c r="CA39" s="63" t="n"/>
      <c r="CB39" s="1252" t="n"/>
      <c r="CC39" s="1252" t="n"/>
      <c r="CD39" s="1252" t="n"/>
      <c r="CE39" s="1572" t="n"/>
      <c r="CF39" s="63" t="n"/>
      <c r="CG39" s="63" t="n"/>
      <c r="CH39" s="1252" t="n"/>
      <c r="CI39" s="1252" t="n"/>
      <c r="CJ39" s="1252" t="n"/>
      <c r="CK39" s="1572" t="n"/>
      <c r="CL39" s="63" t="n"/>
      <c r="CM39" s="63" t="n"/>
      <c r="CN39" s="1252" t="n"/>
      <c r="CO39" s="1252" t="n"/>
      <c r="CP39" s="1252" t="n"/>
      <c r="CQ39" s="1572" t="n"/>
      <c r="CR39" s="63" t="n"/>
      <c r="CS39" s="63" t="n"/>
      <c r="CT39" s="1252" t="n"/>
      <c r="CU39" s="1252" t="n"/>
      <c r="CV39" s="1252" t="n"/>
      <c r="CW39" s="1572" t="n"/>
    </row>
    <row r="40" ht="15" customHeight="1" s="2885">
      <c r="B40" s="56" t="n"/>
      <c r="C40" s="56" t="n"/>
      <c r="D40" s="56" t="n"/>
      <c r="E40" s="56" t="n"/>
      <c r="F40" s="56" t="n"/>
      <c r="G40" s="56" t="n"/>
      <c r="H40" s="56" t="n"/>
      <c r="I40" s="56" t="n"/>
      <c r="J40" s="56" t="n"/>
      <c r="K40" s="56" t="n"/>
      <c r="L40" s="56" t="n"/>
      <c r="M40" s="56" t="n"/>
      <c r="N40" s="1081" t="n"/>
      <c r="O40" s="1081" t="n"/>
      <c r="P40" s="56" t="n"/>
      <c r="Q40" s="56" t="n"/>
      <c r="R40" s="56" t="n"/>
      <c r="S40" s="1619" t="n"/>
      <c r="T40" s="3659" t="n"/>
      <c r="U40" s="1252" t="n"/>
      <c r="V40" s="1252" t="n"/>
      <c r="X40" s="63" t="n"/>
      <c r="Y40" s="63" t="n"/>
      <c r="Z40" s="1252" t="n"/>
      <c r="AA40" s="1252" t="n"/>
      <c r="AB40" s="1252" t="n"/>
      <c r="AD40" s="63" t="n"/>
      <c r="AE40" s="63" t="n"/>
      <c r="AF40" s="1252" t="n"/>
      <c r="AG40" s="1252" t="n"/>
      <c r="AH40" s="1252" t="n"/>
      <c r="AJ40" s="63" t="n"/>
      <c r="AK40" s="63" t="n"/>
      <c r="AL40" s="1252" t="n"/>
      <c r="AM40" s="1252" t="n"/>
      <c r="AN40" s="1252" t="n"/>
      <c r="AP40" s="63" t="n"/>
      <c r="AQ40" s="63" t="n"/>
      <c r="AR40" s="1252" t="n"/>
      <c r="AS40" s="1252" t="n"/>
      <c r="AT40" s="1252" t="n"/>
      <c r="AU40" s="1572" t="n"/>
      <c r="AV40" s="63" t="n"/>
      <c r="AW40" s="63" t="n"/>
      <c r="AX40" s="1252" t="n"/>
      <c r="AY40" s="1252" t="n"/>
      <c r="AZ40" s="1252" t="n"/>
      <c r="BA40" s="1572" t="n"/>
      <c r="BB40" s="63" t="n"/>
      <c r="BC40" s="63" t="n"/>
      <c r="BD40" s="1252" t="n"/>
      <c r="BE40" s="1252" t="n"/>
      <c r="BF40" s="1252" t="n"/>
      <c r="BG40" s="1572" t="n"/>
      <c r="BH40" s="63" t="n"/>
      <c r="BI40" s="63" t="n"/>
      <c r="BJ40" s="1252" t="n"/>
      <c r="BK40" s="1252" t="n"/>
      <c r="BL40" s="1252" t="n"/>
      <c r="BM40" s="1572" t="n"/>
      <c r="BN40" s="63" t="n"/>
      <c r="BO40" s="63" t="n"/>
      <c r="BP40" s="1252" t="n"/>
      <c r="BQ40" s="1252" t="n"/>
      <c r="BR40" s="1252" t="n"/>
      <c r="BS40" s="1572" t="n"/>
      <c r="BT40" s="63" t="n"/>
      <c r="BU40" s="63" t="n"/>
      <c r="BV40" s="1252" t="n"/>
      <c r="BW40" s="1252" t="n"/>
      <c r="BX40" s="1252" t="n"/>
      <c r="BY40" s="1572" t="n"/>
      <c r="BZ40" s="63" t="n"/>
      <c r="CA40" s="63" t="n"/>
      <c r="CB40" s="1252" t="n"/>
      <c r="CC40" s="1252" t="n"/>
      <c r="CD40" s="1252" t="n"/>
      <c r="CE40" s="1572" t="n"/>
      <c r="CF40" s="63" t="n"/>
      <c r="CG40" s="63" t="n"/>
      <c r="CH40" s="1252" t="n"/>
      <c r="CI40" s="1252" t="n"/>
      <c r="CJ40" s="1252" t="n"/>
      <c r="CK40" s="1572" t="n"/>
      <c r="CL40" s="63" t="n"/>
      <c r="CM40" s="63" t="n"/>
      <c r="CN40" s="1252" t="n"/>
      <c r="CO40" s="1252" t="n"/>
      <c r="CP40" s="1252" t="n"/>
      <c r="CQ40" s="1572" t="n"/>
      <c r="CR40" s="63" t="n"/>
      <c r="CS40" s="63" t="n"/>
      <c r="CT40" s="1252" t="n"/>
      <c r="CU40" s="1252" t="n"/>
      <c r="CV40" s="1252" t="n"/>
      <c r="CW40" s="1572" t="n"/>
    </row>
    <row r="41" ht="15" customHeight="1" s="2885">
      <c r="B41" s="56" t="n"/>
      <c r="C41" s="56" t="n"/>
      <c r="D41" s="56" t="n"/>
      <c r="E41" s="56" t="n"/>
      <c r="F41" s="56" t="n"/>
      <c r="G41" s="56" t="n"/>
      <c r="H41" s="56" t="n"/>
      <c r="I41" s="56" t="n"/>
      <c r="J41" s="56" t="n"/>
      <c r="K41" s="56" t="n"/>
      <c r="L41" s="56" t="n"/>
      <c r="M41" s="56" t="n"/>
      <c r="N41" s="1081" t="n"/>
      <c r="O41" s="1081" t="n"/>
      <c r="P41" s="56" t="n"/>
      <c r="Q41" s="56" t="n"/>
      <c r="R41" s="56" t="n"/>
      <c r="S41" s="63" t="n"/>
      <c r="T41" s="3659" t="n"/>
      <c r="U41" s="1252" t="n"/>
      <c r="V41" s="1252" t="n"/>
      <c r="X41" s="63" t="n"/>
      <c r="Y41" s="63" t="n"/>
      <c r="Z41" s="1252" t="n"/>
      <c r="AA41" s="1252" t="n"/>
      <c r="AB41" s="1252" t="n"/>
      <c r="AD41" s="63" t="n"/>
      <c r="AE41" s="63" t="n"/>
      <c r="AF41" s="1252" t="n"/>
      <c r="AG41" s="1252" t="n"/>
      <c r="AH41" s="1252" t="n"/>
      <c r="AJ41" s="63" t="n"/>
      <c r="AK41" s="63" t="n"/>
      <c r="AL41" s="1252" t="n"/>
      <c r="AM41" s="1252" t="n"/>
      <c r="AN41" s="1252" t="n"/>
      <c r="AP41" s="63" t="n"/>
      <c r="AQ41" s="63" t="n"/>
      <c r="AR41" s="1252" t="n"/>
      <c r="AS41" s="1252" t="n"/>
      <c r="AT41" s="1252" t="n"/>
      <c r="AU41" s="1572" t="n"/>
      <c r="AV41" s="63" t="n"/>
      <c r="AW41" s="63" t="n"/>
      <c r="AX41" s="1252" t="n"/>
      <c r="AY41" s="1252" t="n"/>
      <c r="AZ41" s="1252" t="n"/>
      <c r="BA41" s="1572" t="n"/>
      <c r="BB41" s="63" t="n"/>
      <c r="BC41" s="63" t="n"/>
      <c r="BD41" s="1252" t="n"/>
      <c r="BE41" s="1252" t="n"/>
      <c r="BF41" s="1252" t="n"/>
      <c r="BG41" s="1572" t="n"/>
      <c r="BH41" s="63" t="n"/>
      <c r="BI41" s="63" t="n"/>
      <c r="BJ41" s="1252" t="n"/>
      <c r="BK41" s="1252" t="n"/>
      <c r="BL41" s="1252" t="n"/>
      <c r="BM41" s="1572" t="n"/>
      <c r="BN41" s="63" t="n"/>
      <c r="BO41" s="63" t="n"/>
      <c r="BP41" s="1252" t="n"/>
      <c r="BQ41" s="1252" t="n"/>
      <c r="BR41" s="1252" t="n"/>
      <c r="BS41" s="1572" t="n"/>
      <c r="BT41" s="63" t="n"/>
      <c r="BU41" s="63" t="n"/>
      <c r="BV41" s="1252" t="n"/>
      <c r="BW41" s="1252" t="n"/>
      <c r="BX41" s="1252" t="n"/>
      <c r="BY41" s="1572" t="n"/>
      <c r="BZ41" s="63" t="n"/>
      <c r="CA41" s="63" t="n"/>
      <c r="CB41" s="1252" t="n"/>
      <c r="CC41" s="1252" t="n"/>
      <c r="CD41" s="1252" t="n"/>
      <c r="CE41" s="1572" t="n"/>
      <c r="CF41" s="63" t="n"/>
      <c r="CG41" s="63" t="n"/>
      <c r="CH41" s="1252" t="n"/>
      <c r="CI41" s="1252" t="n"/>
      <c r="CJ41" s="1252" t="n"/>
      <c r="CK41" s="1572" t="n"/>
      <c r="CL41" s="63" t="n"/>
      <c r="CM41" s="63" t="n"/>
      <c r="CN41" s="1252" t="n"/>
      <c r="CO41" s="1252" t="n"/>
      <c r="CP41" s="1252" t="n"/>
      <c r="CQ41" s="1572" t="n"/>
      <c r="CR41" s="63" t="n"/>
      <c r="CS41" s="63" t="n"/>
      <c r="CT41" s="1252" t="n"/>
      <c r="CU41" s="1252" t="n"/>
      <c r="CV41" s="1252" t="n"/>
      <c r="CW41" s="1572" t="n"/>
    </row>
    <row r="42" ht="15" customHeight="1" s="2885">
      <c r="F42" s="1572" t="n"/>
      <c r="S42" s="63" t="n"/>
      <c r="T42" s="3659" t="n"/>
      <c r="U42" s="1252" t="n"/>
      <c r="V42" s="1252" t="n"/>
      <c r="X42" s="63" t="n"/>
      <c r="Y42" s="63" t="n"/>
      <c r="Z42" s="1252" t="n"/>
      <c r="AA42" s="1252" t="n"/>
      <c r="AB42" s="1252" t="n"/>
      <c r="AD42" s="63" t="n"/>
      <c r="AE42" s="63" t="n"/>
      <c r="AF42" s="1252" t="n"/>
      <c r="AG42" s="1252" t="n"/>
      <c r="AH42" s="1252" t="n"/>
      <c r="AJ42" s="63" t="n"/>
      <c r="AK42" s="63" t="n"/>
      <c r="AL42" s="1252" t="n"/>
      <c r="AM42" s="1252" t="n"/>
      <c r="AN42" s="1252" t="n"/>
      <c r="AP42" s="63" t="n"/>
      <c r="AQ42" s="63" t="n"/>
      <c r="AR42" s="1252" t="n"/>
      <c r="AS42" s="1252" t="n"/>
      <c r="AT42" s="1252" t="n"/>
      <c r="AU42" s="1572" t="n"/>
      <c r="AV42" s="63" t="n"/>
      <c r="AW42" s="63" t="n"/>
      <c r="AX42" s="1252" t="n"/>
      <c r="AY42" s="1252" t="n"/>
      <c r="AZ42" s="1252" t="n"/>
      <c r="BA42" s="1572" t="n"/>
      <c r="BB42" s="63" t="n"/>
      <c r="BC42" s="63" t="n"/>
      <c r="BD42" s="1252" t="n"/>
      <c r="BE42" s="1252" t="n"/>
      <c r="BF42" s="1252" t="n"/>
      <c r="BG42" s="1572" t="n"/>
      <c r="BH42" s="63" t="n"/>
      <c r="BI42" s="63" t="n"/>
      <c r="BJ42" s="1252" t="n"/>
      <c r="BK42" s="1252" t="n"/>
      <c r="BL42" s="1252" t="n"/>
      <c r="BM42" s="1572" t="n"/>
      <c r="BN42" s="63" t="n"/>
      <c r="BO42" s="63" t="n"/>
      <c r="BP42" s="1252" t="n"/>
      <c r="BQ42" s="1252" t="n"/>
      <c r="BR42" s="1252" t="n"/>
      <c r="BS42" s="1572" t="n"/>
      <c r="BT42" s="63" t="n"/>
      <c r="BU42" s="63" t="n"/>
      <c r="BV42" s="1252" t="n"/>
      <c r="BW42" s="1252" t="n"/>
      <c r="BX42" s="1252" t="n"/>
      <c r="BY42" s="1572" t="n"/>
      <c r="BZ42" s="63" t="n"/>
      <c r="CA42" s="63" t="n"/>
      <c r="CB42" s="1252" t="n"/>
      <c r="CC42" s="1252" t="n"/>
      <c r="CD42" s="1252" t="n"/>
      <c r="CE42" s="1572" t="n"/>
      <c r="CF42" s="63" t="n"/>
      <c r="CG42" s="63" t="n"/>
      <c r="CH42" s="1252" t="n"/>
      <c r="CI42" s="1252" t="n"/>
      <c r="CJ42" s="1252" t="n"/>
      <c r="CK42" s="1572" t="n"/>
      <c r="CL42" s="63" t="n"/>
      <c r="CM42" s="63" t="n"/>
      <c r="CN42" s="1252" t="n"/>
      <c r="CO42" s="1252" t="n"/>
      <c r="CP42" s="1252" t="n"/>
      <c r="CQ42" s="1572" t="n"/>
      <c r="CR42" s="63" t="n"/>
      <c r="CS42" s="63" t="n"/>
      <c r="CT42" s="1252" t="n"/>
      <c r="CU42" s="1252" t="n"/>
      <c r="CV42" s="1252" t="n"/>
      <c r="CW42" s="1572" t="n"/>
    </row>
    <row r="43" ht="15" customHeight="1" s="2885">
      <c r="S43" s="63" t="n"/>
      <c r="T43" s="3659" t="n"/>
      <c r="U43" s="1252" t="n"/>
      <c r="V43" s="1252" t="n"/>
      <c r="X43" s="63" t="n"/>
      <c r="Y43" s="63" t="n"/>
      <c r="Z43" s="1252" t="n"/>
      <c r="AA43" s="1252" t="n"/>
      <c r="AB43" s="1252" t="n"/>
      <c r="AD43" s="63" t="n"/>
      <c r="AE43" s="63" t="n"/>
      <c r="AF43" s="1252" t="n"/>
      <c r="AG43" s="1252" t="n"/>
      <c r="AH43" s="1252" t="n"/>
      <c r="AJ43" s="63" t="n"/>
      <c r="AK43" s="63" t="n"/>
      <c r="AL43" s="1252" t="n"/>
      <c r="AM43" s="1252" t="n"/>
      <c r="AN43" s="1252" t="n"/>
      <c r="AP43" s="63" t="n"/>
      <c r="AQ43" s="63" t="n"/>
      <c r="AR43" s="1252" t="n"/>
      <c r="AS43" s="1252" t="n"/>
      <c r="AT43" s="1252" t="n"/>
      <c r="AU43" s="1572" t="n"/>
      <c r="AV43" s="63" t="n"/>
      <c r="AW43" s="63" t="n"/>
      <c r="AX43" s="1252" t="n"/>
      <c r="AY43" s="1252" t="n"/>
      <c r="AZ43" s="1252" t="n"/>
      <c r="BA43" s="1572" t="n"/>
      <c r="BB43" s="63" t="n"/>
      <c r="BC43" s="63" t="n"/>
      <c r="BD43" s="1252" t="n"/>
      <c r="BE43" s="1252" t="n"/>
      <c r="BF43" s="1252" t="n"/>
      <c r="BG43" s="1572" t="n"/>
      <c r="BH43" s="63" t="n"/>
      <c r="BI43" s="63" t="n"/>
      <c r="BJ43" s="1252" t="n"/>
      <c r="BK43" s="1252" t="n"/>
      <c r="BL43" s="1252" t="n"/>
      <c r="BM43" s="1572" t="n"/>
      <c r="BN43" s="63" t="n"/>
      <c r="BO43" s="63" t="n"/>
      <c r="BP43" s="1252" t="n"/>
      <c r="BQ43" s="1252" t="n"/>
      <c r="BR43" s="1252" t="n"/>
      <c r="BS43" s="1572" t="n"/>
      <c r="BT43" s="63" t="n"/>
      <c r="BU43" s="63" t="n"/>
      <c r="BV43" s="1252" t="n"/>
      <c r="BW43" s="1252" t="n"/>
      <c r="BX43" s="1252" t="n"/>
      <c r="BY43" s="1572" t="n"/>
      <c r="BZ43" s="63" t="n"/>
      <c r="CA43" s="63" t="n"/>
      <c r="CB43" s="1252" t="n"/>
      <c r="CC43" s="1252" t="n"/>
      <c r="CD43" s="1252" t="n"/>
      <c r="CE43" s="1572" t="n"/>
      <c r="CF43" s="63" t="n"/>
      <c r="CG43" s="63" t="n"/>
      <c r="CH43" s="1252" t="n"/>
      <c r="CI43" s="1252" t="n"/>
      <c r="CJ43" s="1252" t="n"/>
      <c r="CK43" s="1572" t="n"/>
      <c r="CL43" s="63" t="n"/>
      <c r="CM43" s="63" t="n"/>
      <c r="CN43" s="1252" t="n"/>
      <c r="CO43" s="1252" t="n"/>
      <c r="CP43" s="1252" t="n"/>
      <c r="CQ43" s="1572" t="n"/>
      <c r="CR43" s="63" t="n"/>
      <c r="CS43" s="63" t="n"/>
      <c r="CT43" s="1252" t="n"/>
      <c r="CU43" s="1252" t="n"/>
      <c r="CV43" s="1252" t="n"/>
      <c r="CW43" s="1572" t="n"/>
    </row>
    <row r="44" ht="15" customHeight="1" s="2885">
      <c r="S44" s="63" t="n"/>
      <c r="T44" s="3659" t="n"/>
      <c r="U44" s="1252" t="n"/>
      <c r="V44" s="1252" t="n"/>
      <c r="X44" s="63" t="n"/>
      <c r="Y44" s="63" t="n"/>
      <c r="Z44" s="1252" t="n"/>
      <c r="AA44" s="1252" t="n"/>
      <c r="AB44" s="1252" t="n"/>
      <c r="AD44" s="63" t="n"/>
      <c r="AE44" s="63" t="n"/>
      <c r="AF44" s="1252" t="n"/>
      <c r="AG44" s="1252" t="n"/>
      <c r="AH44" s="1252" t="n"/>
      <c r="AJ44" s="63" t="n"/>
      <c r="AK44" s="63" t="n"/>
      <c r="AL44" s="1252" t="n"/>
      <c r="AM44" s="1252" t="n"/>
      <c r="AN44" s="1252" t="n"/>
      <c r="AP44" s="63" t="n"/>
      <c r="AQ44" s="63" t="n"/>
      <c r="AR44" s="1252" t="n"/>
      <c r="AS44" s="1252" t="n"/>
      <c r="AT44" s="1252" t="n"/>
      <c r="AU44" s="1572" t="n"/>
      <c r="AV44" s="63" t="n"/>
      <c r="AW44" s="63" t="n"/>
      <c r="AX44" s="1252" t="n"/>
      <c r="AY44" s="1252" t="n"/>
      <c r="AZ44" s="1252" t="n"/>
      <c r="BA44" s="1572" t="n"/>
      <c r="BB44" s="63" t="n"/>
      <c r="BC44" s="63" t="n"/>
      <c r="BD44" s="1252" t="n"/>
      <c r="BE44" s="1252" t="n"/>
      <c r="BF44" s="1252" t="n"/>
      <c r="BG44" s="1572" t="n"/>
      <c r="BH44" s="63" t="n"/>
      <c r="BI44" s="63" t="n"/>
      <c r="BJ44" s="1252" t="n"/>
      <c r="BK44" s="1252" t="n"/>
      <c r="BL44" s="1252" t="n"/>
      <c r="BM44" s="1572" t="n"/>
      <c r="BN44" s="63" t="n"/>
      <c r="BO44" s="63" t="n"/>
      <c r="BP44" s="1252" t="n"/>
      <c r="BQ44" s="1252" t="n"/>
      <c r="BR44" s="1252" t="n"/>
      <c r="BS44" s="1572" t="n"/>
      <c r="BT44" s="63" t="n"/>
      <c r="BU44" s="63" t="n"/>
      <c r="BV44" s="1252" t="n"/>
      <c r="BW44" s="1252" t="n"/>
      <c r="BX44" s="1252" t="n"/>
      <c r="BY44" s="1572" t="n"/>
      <c r="BZ44" s="63" t="n"/>
      <c r="CA44" s="63" t="n"/>
      <c r="CB44" s="1252" t="n"/>
      <c r="CC44" s="1252" t="n"/>
      <c r="CD44" s="1252" t="n"/>
      <c r="CE44" s="1572" t="n"/>
      <c r="CF44" s="63" t="n"/>
      <c r="CG44" s="63" t="n"/>
      <c r="CH44" s="1252" t="n"/>
      <c r="CI44" s="1252" t="n"/>
      <c r="CJ44" s="1252" t="n"/>
      <c r="CK44" s="1572" t="n"/>
      <c r="CL44" s="63" t="n"/>
      <c r="CM44" s="63" t="n"/>
      <c r="CN44" s="1252" t="n"/>
      <c r="CO44" s="1252" t="n"/>
      <c r="CP44" s="1252" t="n"/>
      <c r="CQ44" s="1572" t="n"/>
      <c r="CR44" s="63" t="n"/>
      <c r="CS44" s="63" t="n"/>
      <c r="CT44" s="1252" t="n"/>
      <c r="CU44" s="1252" t="n"/>
      <c r="CV44" s="1252" t="n"/>
      <c r="CW44" s="1572" t="n"/>
    </row>
    <row r="45" ht="15" customHeight="1" s="2885">
      <c r="S45" s="63" t="n"/>
      <c r="T45" s="3659" t="n"/>
      <c r="U45" s="1252" t="n"/>
      <c r="V45" s="1252" t="n"/>
      <c r="X45" s="63" t="n"/>
      <c r="Y45" s="63" t="n"/>
      <c r="Z45" s="1252" t="n"/>
      <c r="AA45" s="1252" t="n"/>
      <c r="AB45" s="1252" t="n"/>
      <c r="AD45" s="63" t="n"/>
      <c r="AE45" s="63" t="n"/>
      <c r="AF45" s="1252" t="n"/>
      <c r="AG45" s="1252" t="n"/>
      <c r="AH45" s="1252" t="n"/>
      <c r="AJ45" s="63" t="n"/>
      <c r="AK45" s="63" t="n"/>
      <c r="AL45" s="1252" t="n"/>
      <c r="AM45" s="1252" t="n"/>
      <c r="AN45" s="1252" t="n"/>
      <c r="AP45" s="63" t="n"/>
      <c r="AQ45" s="63" t="n"/>
      <c r="AR45" s="1252" t="n"/>
      <c r="AS45" s="1252" t="n"/>
      <c r="AT45" s="1252" t="n"/>
      <c r="AU45" s="1572" t="n"/>
      <c r="AV45" s="63" t="n"/>
      <c r="AW45" s="63" t="n"/>
      <c r="AX45" s="1252" t="n"/>
      <c r="AY45" s="1252" t="n"/>
      <c r="AZ45" s="1252" t="n"/>
      <c r="BA45" s="1572" t="n"/>
      <c r="BB45" s="63" t="n"/>
      <c r="BC45" s="63" t="n"/>
      <c r="BD45" s="1252" t="n"/>
      <c r="BE45" s="1252" t="n"/>
      <c r="BF45" s="1252" t="n"/>
      <c r="BG45" s="1572" t="n"/>
      <c r="BH45" s="63" t="n"/>
      <c r="BI45" s="63" t="n"/>
      <c r="BJ45" s="1252" t="n"/>
      <c r="BK45" s="1252" t="n"/>
      <c r="BL45" s="1252" t="n"/>
      <c r="BM45" s="1572" t="n"/>
      <c r="BN45" s="63" t="n"/>
      <c r="BO45" s="63" t="n"/>
      <c r="BP45" s="1252" t="n"/>
      <c r="BQ45" s="1252" t="n"/>
      <c r="BR45" s="1252" t="n"/>
      <c r="BS45" s="1572" t="n"/>
      <c r="BT45" s="63" t="n"/>
      <c r="BU45" s="63" t="n"/>
      <c r="BV45" s="1252" t="n"/>
      <c r="BW45" s="1252" t="n"/>
      <c r="BX45" s="1252" t="n"/>
      <c r="BY45" s="1572" t="n"/>
      <c r="BZ45" s="63" t="n"/>
      <c r="CA45" s="63" t="n"/>
      <c r="CB45" s="1252" t="n"/>
      <c r="CC45" s="1252" t="n"/>
      <c r="CD45" s="1252" t="n"/>
      <c r="CE45" s="1572" t="n"/>
      <c r="CF45" s="63" t="n"/>
      <c r="CG45" s="63" t="n"/>
      <c r="CH45" s="1252" t="n"/>
      <c r="CI45" s="1252" t="n"/>
      <c r="CJ45" s="1252" t="n"/>
      <c r="CK45" s="1572" t="n"/>
      <c r="CL45" s="63" t="n"/>
      <c r="CM45" s="63" t="n"/>
      <c r="CN45" s="1252" t="n"/>
      <c r="CO45" s="1252" t="n"/>
      <c r="CP45" s="1252" t="n"/>
      <c r="CQ45" s="1572" t="n"/>
      <c r="CR45" s="63" t="n"/>
      <c r="CS45" s="63" t="n"/>
      <c r="CT45" s="1252" t="n"/>
      <c r="CU45" s="1252" t="n"/>
      <c r="CV45" s="1252" t="n"/>
      <c r="CW45" s="1572" t="n"/>
    </row>
    <row r="46" ht="15" customHeight="1" s="2885">
      <c r="S46" s="63" t="n"/>
      <c r="T46" s="63" t="n"/>
      <c r="U46" s="1252" t="n"/>
      <c r="V46" s="1252" t="n"/>
      <c r="X46" s="63" t="n"/>
      <c r="Y46" s="63" t="n"/>
      <c r="Z46" s="1252" t="n"/>
      <c r="AA46" s="1252" t="n"/>
      <c r="AB46" s="1252" t="n"/>
      <c r="AD46" s="63" t="n"/>
      <c r="AE46" s="63" t="n"/>
      <c r="AF46" s="1252" t="n"/>
      <c r="AG46" s="1252" t="n"/>
      <c r="AH46" s="1252" t="n"/>
      <c r="AJ46" s="63" t="n"/>
      <c r="AK46" s="63" t="n"/>
      <c r="AL46" s="1252" t="n"/>
      <c r="AM46" s="1252" t="n"/>
      <c r="AN46" s="1252" t="n"/>
      <c r="AP46" s="63" t="n"/>
      <c r="AQ46" s="63" t="n"/>
      <c r="AR46" s="1252" t="n"/>
      <c r="AS46" s="1252" t="n"/>
      <c r="AT46" s="1252" t="n"/>
      <c r="AU46" s="1572" t="n"/>
      <c r="AV46" s="63" t="n"/>
      <c r="AW46" s="63" t="n"/>
      <c r="AX46" s="1252" t="n"/>
      <c r="AY46" s="1252" t="n"/>
      <c r="AZ46" s="1252" t="n"/>
      <c r="BA46" s="1572" t="n"/>
      <c r="BB46" s="63" t="n"/>
      <c r="BC46" s="63" t="n"/>
      <c r="BD46" s="1252" t="n"/>
      <c r="BE46" s="1252" t="n"/>
      <c r="BF46" s="1252" t="n"/>
      <c r="BG46" s="1572" t="n"/>
      <c r="BH46" s="63" t="n"/>
      <c r="BI46" s="63" t="n"/>
      <c r="BJ46" s="1252" t="n"/>
      <c r="BK46" s="1252" t="n"/>
      <c r="BL46" s="1252" t="n"/>
      <c r="BM46" s="1572" t="n"/>
      <c r="BN46" s="63" t="n"/>
      <c r="BO46" s="63" t="n"/>
      <c r="BP46" s="1252" t="n"/>
      <c r="BQ46" s="1252" t="n"/>
      <c r="BR46" s="1252" t="n"/>
      <c r="BS46" s="1572" t="n"/>
      <c r="BT46" s="63" t="n"/>
      <c r="BU46" s="63" t="n"/>
      <c r="BV46" s="1252" t="n"/>
      <c r="BW46" s="1252" t="n"/>
      <c r="BX46" s="1252" t="n"/>
      <c r="BY46" s="1572" t="n"/>
      <c r="BZ46" s="63" t="n"/>
      <c r="CA46" s="63" t="n"/>
      <c r="CB46" s="1252" t="n"/>
      <c r="CC46" s="1252" t="n"/>
      <c r="CD46" s="1252" t="n"/>
      <c r="CE46" s="1572" t="n"/>
      <c r="CF46" s="63" t="n"/>
      <c r="CG46" s="63" t="n"/>
      <c r="CH46" s="1252" t="n"/>
      <c r="CI46" s="1252" t="n"/>
      <c r="CJ46" s="1252" t="n"/>
      <c r="CK46" s="1572" t="n"/>
      <c r="CL46" s="63" t="n"/>
      <c r="CM46" s="63" t="n"/>
      <c r="CN46" s="1252" t="n"/>
      <c r="CO46" s="1252" t="n"/>
      <c r="CP46" s="1252" t="n"/>
      <c r="CQ46" s="1572" t="n"/>
      <c r="CR46" s="63" t="n"/>
      <c r="CS46" s="63" t="n"/>
      <c r="CT46" s="1252" t="n"/>
      <c r="CU46" s="1252" t="n"/>
      <c r="CV46" s="1252" t="n"/>
      <c r="CW46" s="1572" t="n"/>
    </row>
    <row r="47" ht="15" customHeight="1" s="2885">
      <c r="S47" s="63" t="n"/>
      <c r="T47" s="63" t="n"/>
      <c r="U47" s="1252" t="n"/>
      <c r="V47" s="1252" t="n"/>
      <c r="X47" s="63" t="n"/>
      <c r="Y47" s="63" t="n"/>
      <c r="Z47" s="1252" t="n"/>
      <c r="AA47" s="1252" t="n"/>
      <c r="AB47" s="1252" t="n"/>
      <c r="AD47" s="63" t="n"/>
      <c r="AE47" s="63" t="n"/>
      <c r="AF47" s="1252" t="n"/>
      <c r="AG47" s="1252" t="n"/>
      <c r="AH47" s="1252" t="n"/>
      <c r="AJ47" s="63" t="n"/>
      <c r="AK47" s="63" t="n"/>
      <c r="AL47" s="1252" t="n"/>
      <c r="AM47" s="1252" t="n"/>
      <c r="AN47" s="1252" t="n"/>
      <c r="AP47" s="63" t="n"/>
      <c r="AQ47" s="63" t="n"/>
      <c r="AR47" s="1252" t="n"/>
      <c r="AS47" s="1252" t="n"/>
      <c r="AT47" s="1252" t="n"/>
      <c r="AU47" s="1572" t="n"/>
      <c r="AV47" s="63" t="n"/>
      <c r="AW47" s="63" t="n"/>
      <c r="AX47" s="1252" t="n"/>
      <c r="AY47" s="1252" t="n"/>
      <c r="AZ47" s="1252" t="n"/>
      <c r="BA47" s="1572" t="n"/>
      <c r="BB47" s="63" t="n"/>
      <c r="BC47" s="63" t="n"/>
      <c r="BD47" s="1252" t="n"/>
      <c r="BE47" s="1252" t="n"/>
      <c r="BF47" s="1252" t="n"/>
      <c r="BG47" s="1572" t="n"/>
      <c r="BH47" s="63" t="n"/>
      <c r="BI47" s="63" t="n"/>
      <c r="BJ47" s="1252" t="n"/>
      <c r="BK47" s="1252" t="n"/>
      <c r="BL47" s="1252" t="n"/>
      <c r="BM47" s="1572" t="n"/>
      <c r="BN47" s="63" t="n"/>
      <c r="BO47" s="63" t="n"/>
      <c r="BP47" s="1252" t="n"/>
      <c r="BQ47" s="1252" t="n"/>
      <c r="BR47" s="1252" t="n"/>
      <c r="BS47" s="1572" t="n"/>
      <c r="BT47" s="63" t="n"/>
      <c r="BU47" s="63" t="n"/>
      <c r="BV47" s="1252" t="n"/>
      <c r="BW47" s="1252" t="n"/>
      <c r="BX47" s="1252" t="n"/>
      <c r="BY47" s="1572" t="n"/>
      <c r="BZ47" s="63" t="n"/>
      <c r="CA47" s="63" t="n"/>
      <c r="CB47" s="1252" t="n"/>
      <c r="CC47" s="1252" t="n"/>
      <c r="CD47" s="1252" t="n"/>
      <c r="CE47" s="1572" t="n"/>
      <c r="CF47" s="63" t="n"/>
      <c r="CG47" s="63" t="n"/>
      <c r="CH47" s="1252" t="n"/>
      <c r="CI47" s="1252" t="n"/>
      <c r="CJ47" s="1252" t="n"/>
      <c r="CK47" s="1572" t="n"/>
      <c r="CL47" s="63" t="n"/>
      <c r="CM47" s="63" t="n"/>
      <c r="CN47" s="1252" t="n"/>
      <c r="CO47" s="1252" t="n"/>
      <c r="CP47" s="1252" t="n"/>
      <c r="CQ47" s="1572" t="n"/>
      <c r="CR47" s="63" t="n"/>
      <c r="CS47" s="63" t="n"/>
      <c r="CT47" s="1252" t="n"/>
      <c r="CU47" s="1252" t="n"/>
      <c r="CV47" s="1252" t="n"/>
      <c r="CW47" s="1572" t="n"/>
    </row>
    <row r="48" ht="15" customHeight="1" s="2885">
      <c r="S48" s="63" t="n"/>
      <c r="T48" s="63" t="n"/>
      <c r="U48" s="1252" t="n"/>
      <c r="V48" s="1252" t="n"/>
      <c r="X48" s="63" t="n"/>
      <c r="Y48" s="63" t="n"/>
      <c r="Z48" s="1252" t="n"/>
      <c r="AA48" s="1252" t="n"/>
      <c r="AB48" s="1252" t="n"/>
      <c r="AD48" s="63" t="n"/>
      <c r="AE48" s="63" t="n"/>
      <c r="AF48" s="1252" t="n"/>
      <c r="AG48" s="1252" t="n"/>
      <c r="AH48" s="1252" t="n"/>
      <c r="AJ48" s="63" t="n"/>
      <c r="AK48" s="63" t="n"/>
      <c r="AL48" s="1252" t="n"/>
      <c r="AM48" s="1252" t="n"/>
      <c r="AN48" s="1252" t="n"/>
      <c r="AP48" s="63" t="n"/>
      <c r="AQ48" s="63" t="n"/>
      <c r="AR48" s="1252" t="n"/>
      <c r="AS48" s="1252" t="n"/>
      <c r="AT48" s="1252" t="n"/>
      <c r="AU48" s="1572" t="n"/>
      <c r="AV48" s="63" t="n"/>
      <c r="AW48" s="63" t="n"/>
      <c r="AX48" s="1252" t="n"/>
      <c r="AY48" s="1252" t="n"/>
      <c r="AZ48" s="1252" t="n"/>
      <c r="BA48" s="1572" t="n"/>
      <c r="BB48" s="63" t="n"/>
      <c r="BC48" s="63" t="n"/>
      <c r="BD48" s="1252" t="n"/>
      <c r="BE48" s="1252" t="n"/>
      <c r="BF48" s="1252" t="n"/>
      <c r="BG48" s="1572" t="n"/>
      <c r="BH48" s="63" t="n"/>
      <c r="BI48" s="63" t="n"/>
      <c r="BJ48" s="1252" t="n"/>
      <c r="BK48" s="1252" t="n"/>
      <c r="BL48" s="1252" t="n"/>
      <c r="BM48" s="1572" t="n"/>
      <c r="BN48" s="63" t="n"/>
      <c r="BO48" s="63" t="n"/>
      <c r="BP48" s="1252" t="n"/>
      <c r="BQ48" s="1252" t="n"/>
      <c r="BR48" s="1252" t="n"/>
      <c r="BS48" s="1572" t="n"/>
      <c r="BT48" s="63" t="n"/>
      <c r="BU48" s="63" t="n"/>
      <c r="BV48" s="1252" t="n"/>
      <c r="BW48" s="1252" t="n"/>
      <c r="BX48" s="1252" t="n"/>
      <c r="BY48" s="1572" t="n"/>
      <c r="BZ48" s="63" t="n"/>
      <c r="CA48" s="63" t="n"/>
      <c r="CB48" s="1252" t="n"/>
      <c r="CC48" s="1252" t="n"/>
      <c r="CD48" s="1252" t="n"/>
      <c r="CE48" s="1572" t="n"/>
      <c r="CF48" s="63" t="n"/>
      <c r="CG48" s="63" t="n"/>
      <c r="CH48" s="1252" t="n"/>
      <c r="CI48" s="1252" t="n"/>
      <c r="CJ48" s="1252" t="n"/>
      <c r="CK48" s="1572" t="n"/>
      <c r="CL48" s="63" t="n"/>
      <c r="CM48" s="63" t="n"/>
      <c r="CN48" s="1252" t="n"/>
      <c r="CO48" s="1252" t="n"/>
      <c r="CP48" s="1252" t="n"/>
      <c r="CQ48" s="1572" t="n"/>
      <c r="CR48" s="63" t="n"/>
      <c r="CS48" s="63" t="n"/>
      <c r="CT48" s="1252" t="n"/>
      <c r="CU48" s="1252" t="n"/>
      <c r="CV48" s="1252" t="n"/>
      <c r="CW48" s="1572" t="n"/>
    </row>
    <row r="49" ht="15" customHeight="1" s="2885">
      <c r="S49" s="63" t="n"/>
      <c r="T49" s="63" t="n"/>
      <c r="U49" s="1252" t="n"/>
      <c r="V49" s="1252" t="n"/>
      <c r="X49" s="63" t="n"/>
      <c r="Y49" s="63" t="n"/>
      <c r="Z49" s="1252" t="n"/>
      <c r="AA49" s="1252" t="n"/>
      <c r="AB49" s="1252" t="n"/>
      <c r="AD49" s="63" t="n"/>
      <c r="AE49" s="63" t="n"/>
      <c r="AF49" s="1252" t="n"/>
      <c r="AG49" s="1252" t="n"/>
      <c r="AH49" s="1252" t="n"/>
      <c r="AJ49" s="63" t="n"/>
      <c r="AK49" s="63" t="n"/>
      <c r="AL49" s="1252" t="n"/>
      <c r="AM49" s="1252" t="n"/>
      <c r="AN49" s="1252" t="n"/>
      <c r="AP49" s="63" t="n"/>
      <c r="AQ49" s="63" t="n"/>
      <c r="AR49" s="1252" t="n"/>
      <c r="AS49" s="1252" t="n"/>
      <c r="AT49" s="1252" t="n"/>
      <c r="AU49" s="1572" t="n"/>
      <c r="AV49" s="63" t="n"/>
      <c r="AW49" s="63" t="n"/>
      <c r="AX49" s="1252" t="n"/>
      <c r="AY49" s="1252" t="n"/>
      <c r="AZ49" s="1252" t="n"/>
      <c r="BA49" s="1572" t="n"/>
      <c r="BB49" s="63" t="n"/>
      <c r="BC49" s="63" t="n"/>
      <c r="BD49" s="1252" t="n"/>
      <c r="BE49" s="1252" t="n"/>
      <c r="BF49" s="1252" t="n"/>
      <c r="BG49" s="1572" t="n"/>
      <c r="BH49" s="63" t="n"/>
      <c r="BI49" s="63" t="n"/>
      <c r="BJ49" s="1252" t="n"/>
      <c r="BK49" s="1252" t="n"/>
      <c r="BL49" s="1252" t="n"/>
      <c r="BM49" s="1572" t="n"/>
      <c r="BN49" s="63" t="n"/>
      <c r="BO49" s="63" t="n"/>
      <c r="BP49" s="1252" t="n"/>
      <c r="BQ49" s="1252" t="n"/>
      <c r="BR49" s="1252" t="n"/>
      <c r="BS49" s="1572" t="n"/>
      <c r="BT49" s="63" t="n"/>
      <c r="BU49" s="63" t="n"/>
      <c r="BV49" s="1252" t="n"/>
      <c r="BW49" s="1252" t="n"/>
      <c r="BX49" s="1252" t="n"/>
      <c r="BY49" s="1572" t="n"/>
      <c r="BZ49" s="63" t="n"/>
      <c r="CA49" s="63" t="n"/>
      <c r="CB49" s="1252" t="n"/>
      <c r="CC49" s="1252" t="n"/>
      <c r="CD49" s="1252" t="n"/>
      <c r="CE49" s="1572" t="n"/>
      <c r="CF49" s="63" t="n"/>
      <c r="CG49" s="63" t="n"/>
      <c r="CH49" s="1252" t="n"/>
      <c r="CI49" s="1252" t="n"/>
      <c r="CJ49" s="1252" t="n"/>
      <c r="CK49" s="1572" t="n"/>
      <c r="CL49" s="63" t="n"/>
      <c r="CM49" s="63" t="n"/>
      <c r="CN49" s="1252" t="n"/>
      <c r="CO49" s="1252" t="n"/>
      <c r="CP49" s="1252" t="n"/>
      <c r="CQ49" s="1572" t="n"/>
      <c r="CR49" s="63" t="n"/>
      <c r="CS49" s="63" t="n"/>
      <c r="CT49" s="1252" t="n"/>
      <c r="CU49" s="1252" t="n"/>
      <c r="CV49" s="1252" t="n"/>
      <c r="CW49" s="1572" t="n"/>
    </row>
    <row r="50" ht="15" customHeight="1" s="2885">
      <c r="S50" s="63" t="n"/>
      <c r="T50" s="63" t="n"/>
      <c r="U50" s="1252" t="n"/>
      <c r="V50" s="1252" t="n"/>
      <c r="X50" s="63" t="n"/>
      <c r="Y50" s="63" t="n"/>
      <c r="Z50" s="1252" t="n"/>
      <c r="AA50" s="1252" t="n"/>
      <c r="AB50" s="1252" t="n"/>
      <c r="AD50" s="63" t="n"/>
      <c r="AE50" s="63" t="n"/>
      <c r="AF50" s="1252" t="n"/>
      <c r="AG50" s="1252" t="n"/>
      <c r="AH50" s="1252" t="n"/>
      <c r="AJ50" s="63" t="n"/>
      <c r="AK50" s="63" t="n"/>
      <c r="AL50" s="1252" t="n"/>
      <c r="AM50" s="1252" t="n"/>
      <c r="AN50" s="1252" t="n"/>
      <c r="AP50" s="63" t="n"/>
      <c r="AQ50" s="63" t="n"/>
      <c r="AR50" s="1252" t="n"/>
      <c r="AS50" s="1252" t="n"/>
      <c r="AT50" s="1252" t="n"/>
      <c r="AU50" s="1572" t="n"/>
      <c r="AV50" s="63" t="n"/>
      <c r="AW50" s="63" t="n"/>
      <c r="AX50" s="1252" t="n"/>
      <c r="AY50" s="1252" t="n"/>
      <c r="AZ50" s="1252" t="n"/>
      <c r="BA50" s="1572" t="n"/>
      <c r="BB50" s="63" t="n"/>
      <c r="BC50" s="63" t="n"/>
      <c r="BD50" s="1252" t="n"/>
      <c r="BE50" s="1252" t="n"/>
      <c r="BF50" s="1252" t="n"/>
      <c r="BG50" s="1572" t="n"/>
      <c r="BH50" s="63" t="n"/>
      <c r="BI50" s="63" t="n"/>
      <c r="BJ50" s="1252" t="n"/>
      <c r="BK50" s="1252" t="n"/>
      <c r="BL50" s="1252" t="n"/>
      <c r="BM50" s="1572" t="n"/>
      <c r="BN50" s="63" t="n"/>
      <c r="BO50" s="63" t="n"/>
      <c r="BP50" s="1252" t="n"/>
      <c r="BQ50" s="1252" t="n"/>
      <c r="BR50" s="1252" t="n"/>
      <c r="BS50" s="1572" t="n"/>
      <c r="BT50" s="63" t="n"/>
      <c r="BU50" s="63" t="n"/>
      <c r="BV50" s="1252" t="n"/>
      <c r="BW50" s="1252" t="n"/>
      <c r="BX50" s="1252" t="n"/>
      <c r="BY50" s="1572" t="n"/>
      <c r="BZ50" s="63" t="n"/>
      <c r="CA50" s="63" t="n"/>
      <c r="CB50" s="1252" t="n"/>
      <c r="CC50" s="1252" t="n"/>
      <c r="CD50" s="1252" t="n"/>
      <c r="CE50" s="1572" t="n"/>
      <c r="CF50" s="63" t="n"/>
      <c r="CG50" s="63" t="n"/>
      <c r="CH50" s="1252" t="n"/>
      <c r="CI50" s="1252" t="n"/>
      <c r="CJ50" s="1252" t="n"/>
      <c r="CK50" s="1572" t="n"/>
      <c r="CL50" s="63" t="n"/>
      <c r="CM50" s="63" t="n"/>
      <c r="CN50" s="1252" t="n"/>
      <c r="CO50" s="1252" t="n"/>
      <c r="CP50" s="1252" t="n"/>
      <c r="CQ50" s="1572" t="n"/>
      <c r="CR50" s="63" t="n"/>
      <c r="CS50" s="63" t="n"/>
      <c r="CT50" s="1252" t="n"/>
      <c r="CU50" s="1252" t="n"/>
      <c r="CV50" s="1252" t="n"/>
      <c r="CW50" s="1572" t="n"/>
    </row>
    <row r="51" ht="15" customHeight="1" s="2885">
      <c r="S51" s="63" t="n"/>
      <c r="T51" s="63" t="n"/>
      <c r="U51" s="1252" t="n"/>
      <c r="V51" s="1252" t="n"/>
      <c r="X51" s="63" t="n"/>
      <c r="Y51" s="63" t="n"/>
      <c r="Z51" s="1252" t="n"/>
      <c r="AA51" s="1252" t="n"/>
      <c r="AB51" s="1252" t="n"/>
      <c r="AD51" s="63" t="n"/>
      <c r="AE51" s="63" t="n"/>
      <c r="AF51" s="1252" t="n"/>
      <c r="AG51" s="1252" t="n"/>
      <c r="AH51" s="1252" t="n"/>
      <c r="AJ51" s="63" t="n"/>
      <c r="AK51" s="63" t="n"/>
      <c r="AL51" s="1252" t="n"/>
      <c r="AM51" s="1252" t="n"/>
      <c r="AN51" s="1252" t="n"/>
      <c r="AP51" s="63" t="n"/>
      <c r="AQ51" s="63" t="n"/>
      <c r="AR51" s="1252" t="n"/>
      <c r="AS51" s="1252" t="n"/>
      <c r="AT51" s="1252" t="n"/>
      <c r="AU51" s="1572" t="n"/>
      <c r="AV51" s="63" t="n"/>
      <c r="AW51" s="63" t="n"/>
      <c r="AX51" s="1252" t="n"/>
      <c r="AY51" s="1252" t="n"/>
      <c r="AZ51" s="1252" t="n"/>
      <c r="BA51" s="1572" t="n"/>
      <c r="BB51" s="63" t="n"/>
      <c r="BC51" s="63" t="n"/>
      <c r="BD51" s="1252" t="n"/>
      <c r="BE51" s="1252" t="n"/>
      <c r="BF51" s="1252" t="n"/>
      <c r="BG51" s="1572" t="n"/>
      <c r="BH51" s="63" t="n"/>
      <c r="BI51" s="63" t="n"/>
      <c r="BJ51" s="1252" t="n"/>
      <c r="BK51" s="1252" t="n"/>
      <c r="BL51" s="1252" t="n"/>
      <c r="BM51" s="1572" t="n"/>
      <c r="BN51" s="63" t="n"/>
      <c r="BO51" s="63" t="n"/>
      <c r="BP51" s="1252" t="n"/>
      <c r="BQ51" s="1252" t="n"/>
      <c r="BR51" s="1252" t="n"/>
      <c r="BS51" s="1572" t="n"/>
      <c r="BT51" s="63" t="n"/>
      <c r="BU51" s="63" t="n"/>
      <c r="BV51" s="1252" t="n"/>
      <c r="BW51" s="1252" t="n"/>
      <c r="BX51" s="1252" t="n"/>
      <c r="BY51" s="1572" t="n"/>
      <c r="BZ51" s="63" t="n"/>
      <c r="CA51" s="63" t="n"/>
      <c r="CB51" s="1252" t="n"/>
      <c r="CC51" s="1252" t="n"/>
      <c r="CD51" s="1252" t="n"/>
      <c r="CE51" s="1572" t="n"/>
      <c r="CF51" s="63" t="n"/>
      <c r="CG51" s="63" t="n"/>
      <c r="CH51" s="1252" t="n"/>
      <c r="CI51" s="1252" t="n"/>
      <c r="CJ51" s="1252" t="n"/>
      <c r="CK51" s="1572" t="n"/>
      <c r="CL51" s="63" t="n"/>
      <c r="CM51" s="63" t="n"/>
      <c r="CN51" s="1252" t="n"/>
      <c r="CO51" s="1252" t="n"/>
      <c r="CP51" s="1252" t="n"/>
      <c r="CQ51" s="1572" t="n"/>
      <c r="CR51" s="63" t="n"/>
      <c r="CS51" s="63" t="n"/>
      <c r="CT51" s="1252" t="n"/>
      <c r="CU51" s="1252" t="n"/>
      <c r="CV51" s="1252" t="n"/>
      <c r="CW51" s="1572" t="n"/>
    </row>
    <row r="52" ht="15" customHeight="1" s="2885">
      <c r="S52" s="63" t="n"/>
      <c r="T52" s="63" t="n"/>
      <c r="U52" s="1252" t="n"/>
      <c r="V52" s="1252" t="n"/>
      <c r="X52" s="63" t="n"/>
      <c r="Y52" s="63" t="n"/>
      <c r="Z52" s="1252" t="n"/>
      <c r="AA52" s="1252" t="n"/>
      <c r="AB52" s="1252" t="n"/>
      <c r="AD52" s="63" t="n"/>
      <c r="AE52" s="63" t="n"/>
      <c r="AF52" s="1252" t="n"/>
      <c r="AG52" s="1252" t="n"/>
      <c r="AH52" s="1252" t="n"/>
      <c r="AJ52" s="63" t="n"/>
      <c r="AK52" s="63" t="n"/>
      <c r="AL52" s="1252" t="n"/>
      <c r="AM52" s="1252" t="n"/>
      <c r="AN52" s="1252" t="n"/>
      <c r="AP52" s="63" t="n"/>
      <c r="AQ52" s="63" t="n"/>
      <c r="AR52" s="1252" t="n"/>
      <c r="AS52" s="1252" t="n"/>
      <c r="AT52" s="1252" t="n"/>
      <c r="AU52" s="1572" t="n"/>
      <c r="AV52" s="63" t="n"/>
      <c r="AW52" s="63" t="n"/>
      <c r="AX52" s="1252" t="n"/>
      <c r="AY52" s="1252" t="n"/>
      <c r="AZ52" s="1252" t="n"/>
      <c r="BA52" s="1572" t="n"/>
      <c r="BB52" s="63" t="n"/>
      <c r="BC52" s="63" t="n"/>
      <c r="BD52" s="1252" t="n"/>
      <c r="BE52" s="1252" t="n"/>
      <c r="BF52" s="1252" t="n"/>
      <c r="BG52" s="1572" t="n"/>
      <c r="BH52" s="63" t="n"/>
      <c r="BI52" s="63" t="n"/>
      <c r="BJ52" s="1252" t="n"/>
      <c r="BK52" s="1252" t="n"/>
      <c r="BL52" s="1252" t="n"/>
      <c r="BM52" s="1572" t="n"/>
      <c r="BN52" s="63" t="n"/>
      <c r="BO52" s="63" t="n"/>
      <c r="BP52" s="1252" t="n"/>
      <c r="BQ52" s="1252" t="n"/>
      <c r="BR52" s="1252" t="n"/>
      <c r="BS52" s="1572" t="n"/>
      <c r="BT52" s="63" t="n"/>
      <c r="BU52" s="63" t="n"/>
      <c r="BV52" s="1252" t="n"/>
      <c r="BW52" s="1252" t="n"/>
      <c r="BX52" s="1252" t="n"/>
      <c r="BY52" s="1572" t="n"/>
      <c r="BZ52" s="63" t="n"/>
      <c r="CA52" s="63" t="n"/>
      <c r="CB52" s="1252" t="n"/>
      <c r="CC52" s="1252" t="n"/>
      <c r="CD52" s="1252" t="n"/>
      <c r="CE52" s="1572" t="n"/>
      <c r="CF52" s="63" t="n"/>
      <c r="CG52" s="63" t="n"/>
      <c r="CH52" s="1252" t="n"/>
      <c r="CI52" s="1252" t="n"/>
      <c r="CJ52" s="1252" t="n"/>
      <c r="CK52" s="1572" t="n"/>
      <c r="CL52" s="63" t="n"/>
      <c r="CM52" s="63" t="n"/>
      <c r="CN52" s="1252" t="n"/>
      <c r="CO52" s="1252" t="n"/>
      <c r="CP52" s="1252" t="n"/>
      <c r="CQ52" s="1572" t="n"/>
      <c r="CR52" s="63" t="n"/>
      <c r="CS52" s="63" t="n"/>
      <c r="CT52" s="1252" t="n"/>
      <c r="CU52" s="1252" t="n"/>
      <c r="CV52" s="1252" t="n"/>
      <c r="CW52" s="1572" t="n"/>
    </row>
    <row r="53" ht="15" customHeight="1" s="2885">
      <c r="S53" s="63" t="n"/>
      <c r="T53" s="63" t="n"/>
      <c r="U53" s="1252" t="n"/>
      <c r="V53" s="1252" t="n"/>
      <c r="X53" s="63" t="n"/>
      <c r="Y53" s="63" t="n"/>
      <c r="Z53" s="1252" t="n"/>
      <c r="AA53" s="1252" t="n"/>
      <c r="AB53" s="1252" t="n"/>
      <c r="AD53" s="63" t="n"/>
      <c r="AE53" s="63" t="n"/>
      <c r="AF53" s="1252" t="n"/>
      <c r="AG53" s="1252" t="n"/>
      <c r="AH53" s="1252" t="n"/>
      <c r="AJ53" s="63" t="n"/>
      <c r="AK53" s="63" t="n"/>
      <c r="AL53" s="1252" t="n"/>
      <c r="AM53" s="1252" t="n"/>
      <c r="AN53" s="1252" t="n"/>
      <c r="AP53" s="63" t="n"/>
      <c r="AQ53" s="63" t="n"/>
      <c r="AR53" s="1252" t="n"/>
      <c r="AS53" s="1252" t="n"/>
      <c r="AT53" s="1252" t="n"/>
      <c r="AU53" s="1572" t="n"/>
      <c r="AV53" s="63" t="n"/>
      <c r="AW53" s="63" t="n"/>
      <c r="AX53" s="1252" t="n"/>
      <c r="AY53" s="1252" t="n"/>
      <c r="AZ53" s="1252" t="n"/>
      <c r="BA53" s="1572" t="n"/>
      <c r="BB53" s="63" t="n"/>
      <c r="BC53" s="63" t="n"/>
      <c r="BD53" s="1252" t="n"/>
      <c r="BE53" s="1252" t="n"/>
      <c r="BF53" s="1252" t="n"/>
      <c r="BG53" s="1572" t="n"/>
      <c r="BH53" s="63" t="n"/>
      <c r="BI53" s="63" t="n"/>
      <c r="BJ53" s="1252" t="n"/>
      <c r="BK53" s="1252" t="n"/>
      <c r="BL53" s="1252" t="n"/>
      <c r="BM53" s="1572" t="n"/>
      <c r="BN53" s="63" t="n"/>
      <c r="BO53" s="63" t="n"/>
      <c r="BP53" s="1252" t="n"/>
      <c r="BQ53" s="1252" t="n"/>
      <c r="BR53" s="1252" t="n"/>
      <c r="BS53" s="1572" t="n"/>
      <c r="BT53" s="63" t="n"/>
      <c r="BU53" s="63" t="n"/>
      <c r="BV53" s="1252" t="n"/>
      <c r="BW53" s="1252" t="n"/>
      <c r="BX53" s="1252" t="n"/>
      <c r="BY53" s="1572" t="n"/>
      <c r="BZ53" s="63" t="n"/>
      <c r="CA53" s="63" t="n"/>
      <c r="CB53" s="1252" t="n"/>
      <c r="CC53" s="1252" t="n"/>
      <c r="CD53" s="1252" t="n"/>
      <c r="CE53" s="1572" t="n"/>
      <c r="CF53" s="63" t="n"/>
      <c r="CG53" s="63" t="n"/>
      <c r="CH53" s="1252" t="n"/>
      <c r="CI53" s="1252" t="n"/>
      <c r="CJ53" s="1252" t="n"/>
      <c r="CK53" s="1572" t="n"/>
      <c r="CL53" s="63" t="n"/>
      <c r="CM53" s="63" t="n"/>
      <c r="CN53" s="1252" t="n"/>
      <c r="CO53" s="1252" t="n"/>
      <c r="CP53" s="1252" t="n"/>
      <c r="CQ53" s="1572" t="n"/>
      <c r="CR53" s="63" t="n"/>
      <c r="CS53" s="63" t="n"/>
      <c r="CT53" s="1252" t="n"/>
      <c r="CU53" s="1252" t="n"/>
      <c r="CV53" s="1252" t="n"/>
      <c r="CW53" s="1572" t="n"/>
    </row>
    <row r="54" ht="15" customHeight="1" s="2885">
      <c r="S54" s="63" t="n"/>
      <c r="T54" s="63" t="n"/>
      <c r="U54" s="1252" t="n"/>
      <c r="V54" s="1252" t="n"/>
      <c r="X54" s="63" t="n"/>
      <c r="Y54" s="63" t="n"/>
      <c r="Z54" s="1252" t="n"/>
      <c r="AA54" s="1252" t="n"/>
      <c r="AB54" s="1252" t="n"/>
      <c r="AD54" s="63" t="n"/>
      <c r="AE54" s="63" t="n"/>
      <c r="AF54" s="1252" t="n"/>
      <c r="AG54" s="1252" t="n"/>
      <c r="AH54" s="1252" t="n"/>
      <c r="AJ54" s="63" t="n"/>
      <c r="AK54" s="63" t="n"/>
      <c r="AL54" s="1252" t="n"/>
      <c r="AM54" s="1252" t="n"/>
      <c r="AN54" s="1252" t="n"/>
      <c r="AP54" s="63" t="n"/>
      <c r="AQ54" s="63" t="n"/>
      <c r="AR54" s="1252" t="n"/>
      <c r="AS54" s="1252" t="n"/>
      <c r="AT54" s="1252" t="n"/>
      <c r="AU54" s="1572" t="n"/>
      <c r="AV54" s="63" t="n"/>
      <c r="AW54" s="63" t="n"/>
      <c r="AX54" s="1252" t="n"/>
      <c r="AY54" s="1252" t="n"/>
      <c r="AZ54" s="1252" t="n"/>
      <c r="BA54" s="1572" t="n"/>
      <c r="BB54" s="63" t="n"/>
      <c r="BC54" s="63" t="n"/>
      <c r="BD54" s="1252" t="n"/>
      <c r="BE54" s="1252" t="n"/>
      <c r="BF54" s="1252" t="n"/>
      <c r="BG54" s="1572" t="n"/>
      <c r="BH54" s="63" t="n"/>
      <c r="BI54" s="63" t="n"/>
      <c r="BJ54" s="1252" t="n"/>
      <c r="BK54" s="1252" t="n"/>
      <c r="BL54" s="1252" t="n"/>
      <c r="BM54" s="1572" t="n"/>
      <c r="BN54" s="63" t="n"/>
      <c r="BO54" s="63" t="n"/>
      <c r="BP54" s="1252" t="n"/>
      <c r="BQ54" s="1252" t="n"/>
      <c r="BR54" s="1252" t="n"/>
      <c r="BS54" s="1572" t="n"/>
      <c r="BT54" s="63" t="n"/>
      <c r="BU54" s="63" t="n"/>
      <c r="BV54" s="1252" t="n"/>
      <c r="BW54" s="1252" t="n"/>
      <c r="BX54" s="1252" t="n"/>
      <c r="BY54" s="1572" t="n"/>
      <c r="BZ54" s="63" t="n"/>
      <c r="CA54" s="63" t="n"/>
      <c r="CB54" s="1252" t="n"/>
      <c r="CC54" s="1252" t="n"/>
      <c r="CD54" s="1252" t="n"/>
      <c r="CE54" s="1572" t="n"/>
      <c r="CF54" s="63" t="n"/>
      <c r="CG54" s="63" t="n"/>
      <c r="CH54" s="1252" t="n"/>
      <c r="CI54" s="1252" t="n"/>
      <c r="CJ54" s="1252" t="n"/>
      <c r="CK54" s="1572" t="n"/>
      <c r="CL54" s="63" t="n"/>
      <c r="CM54" s="63" t="n"/>
      <c r="CN54" s="1252" t="n"/>
      <c r="CO54" s="1252" t="n"/>
      <c r="CP54" s="1252" t="n"/>
      <c r="CQ54" s="1572" t="n"/>
      <c r="CR54" s="63" t="n"/>
      <c r="CS54" s="63" t="n"/>
      <c r="CT54" s="1252" t="n"/>
      <c r="CU54" s="1252" t="n"/>
      <c r="CV54" s="1252" t="n"/>
      <c r="CW54" s="1572" t="n"/>
    </row>
    <row r="55" ht="15" customHeight="1" s="2885">
      <c r="S55" s="63" t="n"/>
      <c r="T55" s="63" t="n"/>
      <c r="U55" s="1252" t="n"/>
      <c r="V55" s="1252" t="n"/>
      <c r="X55" s="63" t="n"/>
      <c r="Y55" s="63" t="n"/>
      <c r="Z55" s="1252" t="n"/>
      <c r="AA55" s="1252" t="n"/>
      <c r="AB55" s="1252" t="n"/>
      <c r="AD55" s="63" t="n"/>
      <c r="AE55" s="63" t="n"/>
      <c r="AF55" s="1252" t="n"/>
      <c r="AG55" s="1252" t="n"/>
      <c r="AH55" s="1252" t="n"/>
      <c r="AJ55" s="63" t="n"/>
      <c r="AK55" s="63" t="n"/>
      <c r="AL55" s="1252" t="n"/>
      <c r="AM55" s="1252" t="n"/>
      <c r="AN55" s="1252" t="n"/>
      <c r="AP55" s="63" t="n"/>
      <c r="AQ55" s="63" t="n"/>
      <c r="AR55" s="1252" t="n"/>
      <c r="AS55" s="1252" t="n"/>
      <c r="AT55" s="1252" t="n"/>
      <c r="AU55" s="1572" t="n"/>
      <c r="AV55" s="63" t="n"/>
      <c r="AW55" s="63" t="n"/>
      <c r="AX55" s="1252" t="n"/>
      <c r="AY55" s="1252" t="n"/>
      <c r="AZ55" s="1252" t="n"/>
      <c r="BA55" s="1572" t="n"/>
      <c r="BB55" s="63" t="n"/>
      <c r="BC55" s="63" t="n"/>
      <c r="BD55" s="1252" t="n"/>
      <c r="BE55" s="1252" t="n"/>
      <c r="BF55" s="1252" t="n"/>
      <c r="BG55" s="1572" t="n"/>
      <c r="BH55" s="63" t="n"/>
      <c r="BI55" s="63" t="n"/>
      <c r="BJ55" s="1252" t="n"/>
      <c r="BK55" s="1252" t="n"/>
      <c r="BL55" s="1252" t="n"/>
      <c r="BM55" s="1572" t="n"/>
      <c r="BN55" s="63" t="n"/>
      <c r="BO55" s="63" t="n"/>
      <c r="BP55" s="1252" t="n"/>
      <c r="BQ55" s="1252" t="n"/>
      <c r="BR55" s="1252" t="n"/>
      <c r="BS55" s="1572" t="n"/>
      <c r="BT55" s="63" t="n"/>
      <c r="BU55" s="63" t="n"/>
      <c r="BV55" s="1252" t="n"/>
      <c r="BW55" s="1252" t="n"/>
      <c r="BX55" s="1252" t="n"/>
      <c r="BY55" s="1572" t="n"/>
      <c r="BZ55" s="63" t="n"/>
      <c r="CA55" s="63" t="n"/>
      <c r="CB55" s="1252" t="n"/>
      <c r="CC55" s="1252" t="n"/>
      <c r="CD55" s="1252" t="n"/>
      <c r="CE55" s="1572" t="n"/>
      <c r="CF55" s="63" t="n"/>
      <c r="CG55" s="63" t="n"/>
      <c r="CH55" s="1252" t="n"/>
      <c r="CI55" s="1252" t="n"/>
      <c r="CJ55" s="1252" t="n"/>
      <c r="CK55" s="1572" t="n"/>
      <c r="CL55" s="63" t="n"/>
      <c r="CM55" s="63" t="n"/>
      <c r="CN55" s="1252" t="n"/>
      <c r="CO55" s="1252" t="n"/>
      <c r="CP55" s="1252" t="n"/>
      <c r="CQ55" s="1572" t="n"/>
      <c r="CR55" s="63" t="n"/>
      <c r="CS55" s="63" t="n"/>
      <c r="CT55" s="1252" t="n"/>
      <c r="CU55" s="1252" t="n"/>
      <c r="CV55" s="1252" t="n"/>
      <c r="CW55" s="1572" t="n"/>
    </row>
    <row r="56" ht="15" customHeight="1" s="2885">
      <c r="S56" s="63" t="n"/>
      <c r="T56" s="63" t="n"/>
      <c r="U56" s="1252" t="n"/>
      <c r="V56" s="1252" t="n"/>
      <c r="X56" s="63" t="n"/>
      <c r="Y56" s="63" t="n"/>
      <c r="Z56" s="1252" t="n"/>
      <c r="AA56" s="1252" t="n"/>
      <c r="AB56" s="1252" t="n"/>
      <c r="AD56" s="63" t="n"/>
      <c r="AE56" s="63" t="n"/>
      <c r="AF56" s="1252" t="n"/>
      <c r="AG56" s="1252" t="n"/>
      <c r="AH56" s="1252" t="n"/>
      <c r="AJ56" s="63" t="n"/>
      <c r="AK56" s="63" t="n"/>
      <c r="AL56" s="1252" t="n"/>
      <c r="AM56" s="1252" t="n"/>
      <c r="AN56" s="1252" t="n"/>
      <c r="AP56" s="63" t="n"/>
      <c r="AQ56" s="63" t="n"/>
      <c r="AR56" s="1252" t="n"/>
      <c r="AS56" s="1252" t="n"/>
      <c r="AT56" s="1252" t="n"/>
      <c r="AU56" s="1572" t="n"/>
      <c r="AV56" s="63" t="n"/>
      <c r="AW56" s="63" t="n"/>
      <c r="AX56" s="1252" t="n"/>
      <c r="AY56" s="1252" t="n"/>
      <c r="AZ56" s="1252" t="n"/>
      <c r="BA56" s="1572" t="n"/>
      <c r="BB56" s="63" t="n"/>
      <c r="BC56" s="63" t="n"/>
      <c r="BD56" s="1252" t="n"/>
      <c r="BE56" s="1252" t="n"/>
      <c r="BF56" s="1252" t="n"/>
      <c r="BG56" s="1572" t="n"/>
      <c r="BH56" s="63" t="n"/>
      <c r="BI56" s="63" t="n"/>
      <c r="BJ56" s="1252" t="n"/>
      <c r="BK56" s="1252" t="n"/>
      <c r="BL56" s="1252" t="n"/>
      <c r="BM56" s="1572" t="n"/>
      <c r="BN56" s="63" t="n"/>
      <c r="BO56" s="63" t="n"/>
      <c r="BP56" s="1252" t="n"/>
      <c r="BQ56" s="1252" t="n"/>
      <c r="BR56" s="1252" t="n"/>
      <c r="BS56" s="1572" t="n"/>
      <c r="BT56" s="63" t="n"/>
      <c r="BU56" s="63" t="n"/>
      <c r="BV56" s="1252" t="n"/>
      <c r="BW56" s="1252" t="n"/>
      <c r="BX56" s="1252" t="n"/>
      <c r="BY56" s="1572" t="n"/>
      <c r="BZ56" s="63" t="n"/>
      <c r="CA56" s="63" t="n"/>
      <c r="CB56" s="1252" t="n"/>
      <c r="CC56" s="1252" t="n"/>
      <c r="CD56" s="1252" t="n"/>
      <c r="CE56" s="1572" t="n"/>
      <c r="CF56" s="63" t="n"/>
      <c r="CG56" s="63" t="n"/>
      <c r="CH56" s="1252" t="n"/>
      <c r="CI56" s="1252" t="n"/>
      <c r="CJ56" s="1252" t="n"/>
      <c r="CK56" s="1572" t="n"/>
      <c r="CL56" s="63" t="n"/>
      <c r="CM56" s="63" t="n"/>
      <c r="CN56" s="1252" t="n"/>
      <c r="CO56" s="1252" t="n"/>
      <c r="CP56" s="1252" t="n"/>
      <c r="CQ56" s="1572" t="n"/>
      <c r="CR56" s="63" t="n"/>
      <c r="CS56" s="63" t="n"/>
      <c r="CT56" s="1252" t="n"/>
      <c r="CU56" s="1252" t="n"/>
      <c r="CV56" s="1252" t="n"/>
      <c r="CW56" s="1572" t="n"/>
    </row>
    <row r="57" ht="15" customHeight="1" s="2885">
      <c r="S57" s="63" t="n"/>
      <c r="T57" s="63" t="n"/>
      <c r="U57" s="1252" t="n"/>
      <c r="V57" s="1252" t="n"/>
      <c r="X57" s="63" t="n"/>
      <c r="Y57" s="63" t="n"/>
      <c r="Z57" s="1252" t="n"/>
      <c r="AA57" s="1252" t="n"/>
      <c r="AB57" s="1252" t="n"/>
      <c r="AD57" s="63" t="n"/>
      <c r="AE57" s="63" t="n"/>
      <c r="AF57" s="1252" t="n"/>
      <c r="AG57" s="1252" t="n"/>
      <c r="AH57" s="1252" t="n"/>
      <c r="AJ57" s="63" t="n"/>
      <c r="AK57" s="63" t="n"/>
      <c r="AL57" s="1252" t="n"/>
      <c r="AM57" s="1252" t="n"/>
      <c r="AN57" s="1252" t="n"/>
      <c r="AP57" s="63" t="n"/>
      <c r="AQ57" s="63" t="n"/>
      <c r="AR57" s="1252" t="n"/>
      <c r="AS57" s="1252" t="n"/>
      <c r="AT57" s="1252" t="n"/>
      <c r="AU57" s="1572" t="n"/>
      <c r="AV57" s="63" t="n"/>
      <c r="AW57" s="63" t="n"/>
      <c r="AX57" s="1252" t="n"/>
      <c r="AY57" s="1252" t="n"/>
      <c r="AZ57" s="1252" t="n"/>
      <c r="BA57" s="1572" t="n"/>
      <c r="BB57" s="63" t="n"/>
      <c r="BC57" s="63" t="n"/>
      <c r="BD57" s="1252" t="n"/>
      <c r="BE57" s="1252" t="n"/>
      <c r="BF57" s="1252" t="n"/>
      <c r="BG57" s="1572" t="n"/>
      <c r="BH57" s="63" t="n"/>
      <c r="BI57" s="63" t="n"/>
      <c r="BJ57" s="1252" t="n"/>
      <c r="BK57" s="1252" t="n"/>
      <c r="BL57" s="1252" t="n"/>
      <c r="BM57" s="1572" t="n"/>
      <c r="BN57" s="63" t="n"/>
      <c r="BO57" s="63" t="n"/>
      <c r="BP57" s="1252" t="n"/>
      <c r="BQ57" s="1252" t="n"/>
      <c r="BR57" s="1252" t="n"/>
      <c r="BS57" s="1572" t="n"/>
      <c r="BT57" s="63" t="n"/>
      <c r="BU57" s="63" t="n"/>
      <c r="BV57" s="1252" t="n"/>
      <c r="BW57" s="1252" t="n"/>
      <c r="BX57" s="1252" t="n"/>
      <c r="BY57" s="1572" t="n"/>
      <c r="BZ57" s="63" t="n"/>
      <c r="CA57" s="63" t="n"/>
      <c r="CB57" s="1252" t="n"/>
      <c r="CC57" s="1252" t="n"/>
      <c r="CD57" s="1252" t="n"/>
      <c r="CE57" s="1572" t="n"/>
      <c r="CF57" s="63" t="n"/>
      <c r="CG57" s="63" t="n"/>
      <c r="CH57" s="1252" t="n"/>
      <c r="CI57" s="1252" t="n"/>
      <c r="CJ57" s="1252" t="n"/>
      <c r="CK57" s="1572" t="n"/>
      <c r="CL57" s="63" t="n"/>
      <c r="CM57" s="63" t="n"/>
      <c r="CN57" s="1252" t="n"/>
      <c r="CO57" s="1252" t="n"/>
      <c r="CP57" s="1252" t="n"/>
      <c r="CQ57" s="1572" t="n"/>
      <c r="CR57" s="63" t="n"/>
      <c r="CS57" s="63" t="n"/>
      <c r="CT57" s="1252" t="n"/>
      <c r="CU57" s="1252" t="n"/>
      <c r="CV57" s="1252" t="n"/>
      <c r="CW57" s="1572" t="n"/>
    </row>
    <row r="58" ht="15" customHeight="1" s="2885">
      <c r="S58" s="63" t="n"/>
      <c r="T58" s="63" t="n"/>
      <c r="U58" s="1252" t="n"/>
      <c r="V58" s="1252" t="n"/>
      <c r="X58" s="63" t="n"/>
      <c r="Y58" s="63" t="n"/>
      <c r="Z58" s="1252" t="n"/>
      <c r="AA58" s="1252" t="n"/>
      <c r="AB58" s="1252" t="n"/>
      <c r="AD58" s="63" t="n"/>
      <c r="AE58" s="63" t="n"/>
      <c r="AF58" s="1252" t="n"/>
      <c r="AG58" s="1252" t="n"/>
      <c r="AH58" s="1252" t="n"/>
      <c r="AJ58" s="63" t="n"/>
      <c r="AK58" s="63" t="n"/>
      <c r="AL58" s="1252" t="n"/>
      <c r="AM58" s="1252" t="n"/>
      <c r="AN58" s="1252" t="n"/>
      <c r="AP58" s="63" t="n"/>
      <c r="AQ58" s="63" t="n"/>
      <c r="AR58" s="1252" t="n"/>
      <c r="AS58" s="1252" t="n"/>
      <c r="AT58" s="1252" t="n"/>
      <c r="AU58" s="1572" t="n"/>
      <c r="AV58" s="63" t="n"/>
      <c r="AW58" s="63" t="n"/>
      <c r="AX58" s="1252" t="n"/>
      <c r="AY58" s="1252" t="n"/>
      <c r="AZ58" s="1252" t="n"/>
      <c r="BA58" s="1572" t="n"/>
      <c r="BB58" s="63" t="n"/>
      <c r="BC58" s="63" t="n"/>
      <c r="BD58" s="1252" t="n"/>
      <c r="BE58" s="1252" t="n"/>
      <c r="BF58" s="1252" t="n"/>
      <c r="BG58" s="1572" t="n"/>
      <c r="BH58" s="63" t="n"/>
      <c r="BI58" s="63" t="n"/>
      <c r="BJ58" s="1252" t="n"/>
      <c r="BK58" s="1252" t="n"/>
      <c r="BL58" s="1252" t="n"/>
      <c r="BM58" s="1572" t="n"/>
      <c r="BN58" s="63" t="n"/>
      <c r="BO58" s="63" t="n"/>
      <c r="BP58" s="1252" t="n"/>
      <c r="BQ58" s="1252" t="n"/>
      <c r="BR58" s="1252" t="n"/>
      <c r="BS58" s="1572" t="n"/>
      <c r="BT58" s="63" t="n"/>
      <c r="BU58" s="63" t="n"/>
      <c r="BV58" s="1252" t="n"/>
      <c r="BW58" s="1252" t="n"/>
      <c r="BX58" s="1252" t="n"/>
      <c r="BY58" s="1572" t="n"/>
      <c r="BZ58" s="63" t="n"/>
      <c r="CA58" s="63" t="n"/>
      <c r="CB58" s="1252" t="n"/>
      <c r="CC58" s="1252" t="n"/>
      <c r="CD58" s="1252" t="n"/>
      <c r="CE58" s="1572" t="n"/>
      <c r="CF58" s="63" t="n"/>
      <c r="CG58" s="63" t="n"/>
      <c r="CH58" s="1252" t="n"/>
      <c r="CI58" s="1252" t="n"/>
      <c r="CJ58" s="1252" t="n"/>
      <c r="CK58" s="1572" t="n"/>
      <c r="CL58" s="63" t="n"/>
      <c r="CM58" s="63" t="n"/>
      <c r="CN58" s="1252" t="n"/>
      <c r="CO58" s="1252" t="n"/>
      <c r="CP58" s="1252" t="n"/>
      <c r="CQ58" s="1572" t="n"/>
      <c r="CR58" s="63" t="n"/>
      <c r="CS58" s="63" t="n"/>
      <c r="CT58" s="1252" t="n"/>
      <c r="CU58" s="1252" t="n"/>
      <c r="CV58" s="1252" t="n"/>
      <c r="CW58" s="1572" t="n"/>
    </row>
    <row r="59" ht="15" customHeight="1" s="2885">
      <c r="S59" s="63" t="n"/>
      <c r="T59" s="63" t="n"/>
      <c r="U59" s="1252" t="n"/>
      <c r="V59" s="1252" t="n"/>
      <c r="X59" s="63" t="n"/>
      <c r="Y59" s="63" t="n"/>
      <c r="Z59" s="1252" t="n"/>
      <c r="AA59" s="1252" t="n"/>
      <c r="AB59" s="1252" t="n"/>
      <c r="AD59" s="63" t="n"/>
      <c r="AE59" s="63" t="n"/>
      <c r="AF59" s="1252" t="n"/>
      <c r="AG59" s="1252" t="n"/>
      <c r="AH59" s="1252" t="n"/>
      <c r="AJ59" s="63" t="n"/>
      <c r="AK59" s="63" t="n"/>
      <c r="AL59" s="1252" t="n"/>
      <c r="AM59" s="1252" t="n"/>
      <c r="AN59" s="1252" t="n"/>
      <c r="AP59" s="63" t="n"/>
      <c r="AQ59" s="63" t="n"/>
      <c r="AR59" s="1252" t="n"/>
      <c r="AS59" s="1252" t="n"/>
      <c r="AT59" s="1252" t="n"/>
      <c r="AU59" s="1572" t="n"/>
      <c r="AV59" s="63" t="n"/>
      <c r="AW59" s="63" t="n"/>
      <c r="AX59" s="1252" t="n"/>
      <c r="AY59" s="1252" t="n"/>
      <c r="AZ59" s="1252" t="n"/>
      <c r="BA59" s="1572" t="n"/>
      <c r="BB59" s="63" t="n"/>
      <c r="BC59" s="63" t="n"/>
      <c r="BD59" s="1252" t="n"/>
      <c r="BE59" s="1252" t="n"/>
      <c r="BF59" s="1252" t="n"/>
      <c r="BG59" s="1572" t="n"/>
      <c r="BH59" s="63" t="n"/>
      <c r="BI59" s="63" t="n"/>
      <c r="BJ59" s="1252" t="n"/>
      <c r="BK59" s="1252" t="n"/>
      <c r="BL59" s="1252" t="n"/>
      <c r="BM59" s="1572" t="n"/>
      <c r="BN59" s="63" t="n"/>
      <c r="BO59" s="63" t="n"/>
      <c r="BP59" s="1252" t="n"/>
      <c r="BQ59" s="1252" t="n"/>
      <c r="BR59" s="1252" t="n"/>
      <c r="BS59" s="1572" t="n"/>
      <c r="BT59" s="63" t="n"/>
      <c r="BU59" s="63" t="n"/>
      <c r="BV59" s="1252" t="n"/>
      <c r="BW59" s="1252" t="n"/>
      <c r="BX59" s="1252" t="n"/>
      <c r="BY59" s="1572" t="n"/>
      <c r="BZ59" s="63" t="n"/>
      <c r="CA59" s="63" t="n"/>
      <c r="CB59" s="1252" t="n"/>
      <c r="CC59" s="1252" t="n"/>
      <c r="CD59" s="1252" t="n"/>
      <c r="CE59" s="1572" t="n"/>
      <c r="CF59" s="63" t="n"/>
      <c r="CG59" s="63" t="n"/>
      <c r="CH59" s="1252" t="n"/>
      <c r="CI59" s="1252" t="n"/>
      <c r="CJ59" s="1252" t="n"/>
      <c r="CK59" s="1572" t="n"/>
      <c r="CL59" s="63" t="n"/>
      <c r="CM59" s="63" t="n"/>
      <c r="CN59" s="1252" t="n"/>
      <c r="CO59" s="1252" t="n"/>
      <c r="CP59" s="1252" t="n"/>
      <c r="CQ59" s="1572" t="n"/>
      <c r="CR59" s="63" t="n"/>
      <c r="CS59" s="63" t="n"/>
      <c r="CT59" s="1252" t="n"/>
      <c r="CU59" s="1252" t="n"/>
      <c r="CV59" s="1252" t="n"/>
      <c r="CW59" s="1572" t="n"/>
    </row>
    <row r="60" ht="15" customHeight="1" s="2885">
      <c r="S60" s="63" t="n"/>
      <c r="T60" s="63" t="n"/>
      <c r="U60" s="1252" t="n"/>
      <c r="V60" s="1252" t="n"/>
      <c r="X60" s="63" t="n"/>
      <c r="Y60" s="63" t="n"/>
      <c r="Z60" s="1252" t="n"/>
      <c r="AA60" s="1252" t="n"/>
      <c r="AB60" s="1252" t="n"/>
      <c r="AD60" s="63" t="n"/>
      <c r="AE60" s="63" t="n"/>
      <c r="AF60" s="1252" t="n"/>
      <c r="AG60" s="1252" t="n"/>
      <c r="AH60" s="1252" t="n"/>
      <c r="AJ60" s="63" t="n"/>
      <c r="AK60" s="63" t="n"/>
      <c r="AL60" s="1252" t="n"/>
      <c r="AM60" s="1252" t="n"/>
      <c r="AN60" s="1252" t="n"/>
      <c r="AP60" s="63" t="n"/>
      <c r="AQ60" s="63" t="n"/>
      <c r="AR60" s="1252" t="n"/>
      <c r="AS60" s="1252" t="n"/>
      <c r="AT60" s="1252" t="n"/>
      <c r="AU60" s="1572" t="n"/>
      <c r="AV60" s="63" t="n"/>
      <c r="AW60" s="63" t="n"/>
      <c r="AX60" s="1252" t="n"/>
      <c r="AY60" s="1252" t="n"/>
      <c r="AZ60" s="1252" t="n"/>
      <c r="BA60" s="1572" t="n"/>
      <c r="BB60" s="63" t="n"/>
      <c r="BC60" s="63" t="n"/>
      <c r="BD60" s="1252" t="n"/>
      <c r="BE60" s="1252" t="n"/>
      <c r="BF60" s="1252" t="n"/>
      <c r="BG60" s="1572" t="n"/>
      <c r="BH60" s="63" t="n"/>
      <c r="BI60" s="63" t="n"/>
      <c r="BJ60" s="1252" t="n"/>
      <c r="BK60" s="1252" t="n"/>
      <c r="BL60" s="1252" t="n"/>
      <c r="BM60" s="1572" t="n"/>
      <c r="BN60" s="63" t="n"/>
      <c r="BO60" s="63" t="n"/>
      <c r="BP60" s="1252" t="n"/>
      <c r="BQ60" s="1252" t="n"/>
      <c r="BR60" s="1252" t="n"/>
      <c r="BS60" s="1572" t="n"/>
      <c r="BT60" s="63" t="n"/>
      <c r="BU60" s="63" t="n"/>
      <c r="BV60" s="1252" t="n"/>
      <c r="BW60" s="1252" t="n"/>
      <c r="BX60" s="1252" t="n"/>
      <c r="BY60" s="1572" t="n"/>
      <c r="BZ60" s="63" t="n"/>
      <c r="CA60" s="63" t="n"/>
      <c r="CB60" s="1252" t="n"/>
      <c r="CC60" s="1252" t="n"/>
      <c r="CD60" s="1252" t="n"/>
      <c r="CE60" s="1572" t="n"/>
      <c r="CF60" s="63" t="n"/>
      <c r="CG60" s="63" t="n"/>
      <c r="CH60" s="1252" t="n"/>
      <c r="CI60" s="1252" t="n"/>
      <c r="CJ60" s="1252" t="n"/>
      <c r="CK60" s="1572" t="n"/>
      <c r="CL60" s="63" t="n"/>
      <c r="CM60" s="63" t="n"/>
      <c r="CN60" s="1252" t="n"/>
      <c r="CO60" s="1252" t="n"/>
      <c r="CP60" s="1252" t="n"/>
      <c r="CQ60" s="1572" t="n"/>
      <c r="CR60" s="63" t="n"/>
      <c r="CS60" s="63" t="n"/>
      <c r="CT60" s="1252" t="n"/>
      <c r="CU60" s="1252" t="n"/>
      <c r="CV60" s="1252" t="n"/>
      <c r="CW60" s="1572" t="n"/>
    </row>
  </sheetData>
  <hyperlinks>
    <hyperlink xmlns:r="http://schemas.openxmlformats.org/officeDocument/2006/relationships" ref="P6" r:id="rId1"/>
    <hyperlink xmlns:r="http://schemas.openxmlformats.org/officeDocument/2006/relationships" ref="R6" r:id="rId2"/>
  </hyperlinks>
  <printOptions horizontalCentered="1"/>
  <pageMargins left="0.35" right="0.35" top="0.5" bottom="0.35" header="0.3" footer="0.3"/>
  <pageSetup orientation="landscape" scale="69" fitToHeight="0"/>
</worksheet>
</file>

<file path=xl/worksheets/sheet55.xml><?xml version="1.0" encoding="utf-8"?>
<worksheet xmlns="http://schemas.openxmlformats.org/spreadsheetml/2006/main">
  <sheetPr codeName="Sheet45">
    <tabColor theme="1"/>
    <outlinePr summaryBelow="1" summaryRight="1"/>
    <pageSetUpPr fitToPage="1"/>
  </sheetPr>
  <dimension ref="C1:AK80"/>
  <sheetViews>
    <sheetView workbookViewId="0">
      <selection activeCell="A1" sqref="A1"/>
    </sheetView>
  </sheetViews>
  <sheetFormatPr baseColWidth="8" defaultColWidth="8.86328125" defaultRowHeight="13.15" outlineLevelRow="1"/>
  <cols>
    <col width="0.46484375" customWidth="1" style="1314" min="1" max="2"/>
    <col width="27.46484375" customWidth="1" style="1314" min="3" max="3"/>
    <col width="8.46484375" customWidth="1" style="1314" min="4" max="4"/>
    <col width="10.46484375" customWidth="1" style="1315" min="5" max="5"/>
    <col width="9.46484375" bestFit="1" customWidth="1" style="1314" min="6" max="6"/>
    <col width="10.46484375" customWidth="1" style="1317" min="7" max="7"/>
    <col width="9.46484375" bestFit="1" customWidth="1" style="1316" min="8" max="8"/>
    <col width="13.46484375" customWidth="1" style="1317" min="9" max="9"/>
    <col width="12.46484375" customWidth="1" style="1317" min="10" max="10"/>
    <col width="10.46484375" customWidth="1" style="1317" min="11" max="11"/>
    <col width="4.46484375" customWidth="1" style="1316" min="12" max="12"/>
    <col outlineLevel="1" width="10.46484375" customWidth="1" style="1316" min="13" max="13"/>
    <col outlineLevel="1" width="10.46484375" customWidth="1" style="1314" min="14" max="14"/>
    <col hidden="1" outlineLevel="2" width="10.46484375" customWidth="1" style="1314" min="15" max="16"/>
    <col outlineLevel="1" collapsed="1" width="1.46484375" customWidth="1" style="1314" min="17" max="17"/>
    <col outlineLevel="2" width="10.46484375" customWidth="1" style="1314" min="18" max="19"/>
    <col hidden="1" outlineLevel="3" width="10.46484375" customWidth="1" style="1314" min="20" max="21"/>
    <col outlineLevel="2" collapsed="1" width="1.46484375" customWidth="1" style="1314" min="22" max="22"/>
    <col outlineLevel="1" width="9.46484375" customWidth="1" style="1314" min="23" max="24"/>
    <col outlineLevel="1" width="10.46484375" customWidth="1" style="1314" min="25" max="28"/>
    <col width="1.46484375" customWidth="1" style="1314" min="29" max="29"/>
    <col width="8.46484375" customWidth="1" style="1314" min="30" max="33"/>
    <col hidden="1" outlineLevel="1" width="8.46484375" customWidth="1" style="1314" min="34" max="35"/>
    <col collapsed="1" width="0.46484375" customWidth="1" style="1314" min="36" max="36"/>
    <col width="9.46484375" customWidth="1" style="1314" min="37" max="256"/>
    <col width="0.46484375" customWidth="1" style="1314" min="257" max="257"/>
    <col width="1.46484375" customWidth="1" style="1314" min="258" max="258"/>
    <col width="22.46484375" customWidth="1" style="1314" min="259" max="259"/>
    <col width="7.46484375" customWidth="1" style="1314" min="260" max="260"/>
    <col width="10.46484375" customWidth="1" style="1314" min="261" max="263"/>
    <col width="12.46484375" customWidth="1" style="1314" min="264" max="264"/>
    <col width="15.46484375" customWidth="1" style="1314" min="265" max="265"/>
    <col width="10.46484375" customWidth="1" style="1314" min="266" max="266"/>
    <col width="15.46484375" customWidth="1" style="1314" min="267" max="267"/>
    <col width="4.46484375" customWidth="1" style="1314" min="268" max="268"/>
    <col width="10.46484375" customWidth="1" style="1314" min="269" max="272"/>
    <col width="1.46484375" customWidth="1" style="1314" min="273" max="273"/>
    <col width="10.46484375" customWidth="1" style="1314" min="274" max="277"/>
    <col width="1.46484375" customWidth="1" style="1314" min="278" max="278"/>
    <col width="9.46484375" customWidth="1" style="1314" min="279" max="280"/>
    <col width="9.46484375" customWidth="1" style="1314" min="281" max="284"/>
    <col width="1.46484375" customWidth="1" style="1314" min="285" max="285"/>
    <col width="8.46484375" customWidth="1" style="1314" min="286" max="291"/>
    <col width="1.46484375" customWidth="1" style="1314" min="292" max="292"/>
    <col width="9.46484375" customWidth="1" style="1314" min="293" max="512"/>
    <col width="0.46484375" customWidth="1" style="1314" min="513" max="513"/>
    <col width="1.46484375" customWidth="1" style="1314" min="514" max="514"/>
    <col width="22.46484375" customWidth="1" style="1314" min="515" max="515"/>
    <col width="7.46484375" customWidth="1" style="1314" min="516" max="516"/>
    <col width="10.46484375" customWidth="1" style="1314" min="517" max="519"/>
    <col width="12.46484375" customWidth="1" style="1314" min="520" max="520"/>
    <col width="15.46484375" customWidth="1" style="1314" min="521" max="521"/>
    <col width="10.46484375" customWidth="1" style="1314" min="522" max="522"/>
    <col width="15.46484375" customWidth="1" style="1314" min="523" max="523"/>
    <col width="4.46484375" customWidth="1" style="1314" min="524" max="524"/>
    <col width="10.46484375" customWidth="1" style="1314" min="525" max="528"/>
    <col width="1.46484375" customWidth="1" style="1314" min="529" max="529"/>
    <col width="10.46484375" customWidth="1" style="1314" min="530" max="533"/>
    <col width="1.46484375" customWidth="1" style="1314" min="534" max="534"/>
    <col width="9.46484375" customWidth="1" style="1314" min="535" max="536"/>
    <col width="9.46484375" customWidth="1" style="1314" min="537" max="540"/>
    <col width="1.46484375" customWidth="1" style="1314" min="541" max="541"/>
    <col width="8.46484375" customWidth="1" style="1314" min="542" max="547"/>
    <col width="1.46484375" customWidth="1" style="1314" min="548" max="548"/>
    <col width="9.46484375" customWidth="1" style="1314" min="549" max="768"/>
    <col width="0.46484375" customWidth="1" style="1314" min="769" max="769"/>
    <col width="1.46484375" customWidth="1" style="1314" min="770" max="770"/>
    <col width="22.46484375" customWidth="1" style="1314" min="771" max="771"/>
    <col width="7.46484375" customWidth="1" style="1314" min="772" max="772"/>
    <col width="10.46484375" customWidth="1" style="1314" min="773" max="775"/>
    <col width="12.46484375" customWidth="1" style="1314" min="776" max="776"/>
    <col width="15.46484375" customWidth="1" style="1314" min="777" max="777"/>
    <col width="10.46484375" customWidth="1" style="1314" min="778" max="778"/>
    <col width="15.46484375" customWidth="1" style="1314" min="779" max="779"/>
    <col width="4.46484375" customWidth="1" style="1314" min="780" max="780"/>
    <col width="10.46484375" customWidth="1" style="1314" min="781" max="784"/>
    <col width="1.46484375" customWidth="1" style="1314" min="785" max="785"/>
    <col width="10.46484375" customWidth="1" style="1314" min="786" max="789"/>
    <col width="1.46484375" customWidth="1" style="1314" min="790" max="790"/>
    <col width="9.46484375" customWidth="1" style="1314" min="791" max="792"/>
    <col width="9.46484375" customWidth="1" style="1314" min="793" max="796"/>
    <col width="1.46484375" customWidth="1" style="1314" min="797" max="797"/>
    <col width="8.46484375" customWidth="1" style="1314" min="798" max="803"/>
    <col width="1.46484375" customWidth="1" style="1314" min="804" max="804"/>
    <col width="9.46484375" customWidth="1" style="1314" min="805" max="1024"/>
    <col width="0.46484375" customWidth="1" style="1314" min="1025" max="1025"/>
    <col width="1.46484375" customWidth="1" style="1314" min="1026" max="1026"/>
    <col width="22.46484375" customWidth="1" style="1314" min="1027" max="1027"/>
    <col width="7.46484375" customWidth="1" style="1314" min="1028" max="1028"/>
    <col width="10.46484375" customWidth="1" style="1314" min="1029" max="1031"/>
    <col width="12.46484375" customWidth="1" style="1314" min="1032" max="1032"/>
    <col width="15.46484375" customWidth="1" style="1314" min="1033" max="1033"/>
    <col width="10.46484375" customWidth="1" style="1314" min="1034" max="1034"/>
    <col width="15.46484375" customWidth="1" style="1314" min="1035" max="1035"/>
    <col width="4.46484375" customWidth="1" style="1314" min="1036" max="1036"/>
    <col width="10.46484375" customWidth="1" style="1314" min="1037" max="1040"/>
    <col width="1.46484375" customWidth="1" style="1314" min="1041" max="1041"/>
    <col width="10.46484375" customWidth="1" style="1314" min="1042" max="1045"/>
    <col width="1.46484375" customWidth="1" style="1314" min="1046" max="1046"/>
    <col width="9.46484375" customWidth="1" style="1314" min="1047" max="1048"/>
    <col width="9.46484375" customWidth="1" style="1314" min="1049" max="1052"/>
    <col width="1.46484375" customWidth="1" style="1314" min="1053" max="1053"/>
    <col width="8.46484375" customWidth="1" style="1314" min="1054" max="1059"/>
    <col width="1.46484375" customWidth="1" style="1314" min="1060" max="1060"/>
    <col width="9.46484375" customWidth="1" style="1314" min="1061" max="1280"/>
    <col width="0.46484375" customWidth="1" style="1314" min="1281" max="1281"/>
    <col width="1.46484375" customWidth="1" style="1314" min="1282" max="1282"/>
    <col width="22.46484375" customWidth="1" style="1314" min="1283" max="1283"/>
    <col width="7.46484375" customWidth="1" style="1314" min="1284" max="1284"/>
    <col width="10.46484375" customWidth="1" style="1314" min="1285" max="1287"/>
    <col width="12.46484375" customWidth="1" style="1314" min="1288" max="1288"/>
    <col width="15.46484375" customWidth="1" style="1314" min="1289" max="1289"/>
    <col width="10.46484375" customWidth="1" style="1314" min="1290" max="1290"/>
    <col width="15.46484375" customWidth="1" style="1314" min="1291" max="1291"/>
    <col width="4.46484375" customWidth="1" style="1314" min="1292" max="1292"/>
    <col width="10.46484375" customWidth="1" style="1314" min="1293" max="1296"/>
    <col width="1.46484375" customWidth="1" style="1314" min="1297" max="1297"/>
    <col width="10.46484375" customWidth="1" style="1314" min="1298" max="1301"/>
    <col width="1.46484375" customWidth="1" style="1314" min="1302" max="1302"/>
    <col width="9.46484375" customWidth="1" style="1314" min="1303" max="1304"/>
    <col width="9.46484375" customWidth="1" style="1314" min="1305" max="1308"/>
    <col width="1.46484375" customWidth="1" style="1314" min="1309" max="1309"/>
    <col width="8.46484375" customWidth="1" style="1314" min="1310" max="1315"/>
    <col width="1.46484375" customWidth="1" style="1314" min="1316" max="1316"/>
    <col width="9.46484375" customWidth="1" style="1314" min="1317" max="1536"/>
    <col width="0.46484375" customWidth="1" style="1314" min="1537" max="1537"/>
    <col width="1.46484375" customWidth="1" style="1314" min="1538" max="1538"/>
    <col width="22.46484375" customWidth="1" style="1314" min="1539" max="1539"/>
    <col width="7.46484375" customWidth="1" style="1314" min="1540" max="1540"/>
    <col width="10.46484375" customWidth="1" style="1314" min="1541" max="1543"/>
    <col width="12.46484375" customWidth="1" style="1314" min="1544" max="1544"/>
    <col width="15.46484375" customWidth="1" style="1314" min="1545" max="1545"/>
    <col width="10.46484375" customWidth="1" style="1314" min="1546" max="1546"/>
    <col width="15.46484375" customWidth="1" style="1314" min="1547" max="1547"/>
    <col width="4.46484375" customWidth="1" style="1314" min="1548" max="1548"/>
    <col width="10.46484375" customWidth="1" style="1314" min="1549" max="1552"/>
    <col width="1.46484375" customWidth="1" style="1314" min="1553" max="1553"/>
    <col width="10.46484375" customWidth="1" style="1314" min="1554" max="1557"/>
    <col width="1.46484375" customWidth="1" style="1314" min="1558" max="1558"/>
    <col width="9.46484375" customWidth="1" style="1314" min="1559" max="1560"/>
    <col width="9.46484375" customWidth="1" style="1314" min="1561" max="1564"/>
    <col width="1.46484375" customWidth="1" style="1314" min="1565" max="1565"/>
    <col width="8.46484375" customWidth="1" style="1314" min="1566" max="1571"/>
    <col width="1.46484375" customWidth="1" style="1314" min="1572" max="1572"/>
    <col width="9.46484375" customWidth="1" style="1314" min="1573" max="1792"/>
    <col width="0.46484375" customWidth="1" style="1314" min="1793" max="1793"/>
    <col width="1.46484375" customWidth="1" style="1314" min="1794" max="1794"/>
    <col width="22.46484375" customWidth="1" style="1314" min="1795" max="1795"/>
    <col width="7.46484375" customWidth="1" style="1314" min="1796" max="1796"/>
    <col width="10.46484375" customWidth="1" style="1314" min="1797" max="1799"/>
    <col width="12.46484375" customWidth="1" style="1314" min="1800" max="1800"/>
    <col width="15.46484375" customWidth="1" style="1314" min="1801" max="1801"/>
    <col width="10.46484375" customWidth="1" style="1314" min="1802" max="1802"/>
    <col width="15.46484375" customWidth="1" style="1314" min="1803" max="1803"/>
    <col width="4.46484375" customWidth="1" style="1314" min="1804" max="1804"/>
    <col width="10.46484375" customWidth="1" style="1314" min="1805" max="1808"/>
    <col width="1.46484375" customWidth="1" style="1314" min="1809" max="1809"/>
    <col width="10.46484375" customWidth="1" style="1314" min="1810" max="1813"/>
    <col width="1.46484375" customWidth="1" style="1314" min="1814" max="1814"/>
    <col width="9.46484375" customWidth="1" style="1314" min="1815" max="1816"/>
    <col width="9.46484375" customWidth="1" style="1314" min="1817" max="1820"/>
    <col width="1.46484375" customWidth="1" style="1314" min="1821" max="1821"/>
    <col width="8.46484375" customWidth="1" style="1314" min="1822" max="1827"/>
    <col width="1.46484375" customWidth="1" style="1314" min="1828" max="1828"/>
    <col width="9.46484375" customWidth="1" style="1314" min="1829" max="2048"/>
    <col width="0.46484375" customWidth="1" style="1314" min="2049" max="2049"/>
    <col width="1.46484375" customWidth="1" style="1314" min="2050" max="2050"/>
    <col width="22.46484375" customWidth="1" style="1314" min="2051" max="2051"/>
    <col width="7.46484375" customWidth="1" style="1314" min="2052" max="2052"/>
    <col width="10.46484375" customWidth="1" style="1314" min="2053" max="2055"/>
    <col width="12.46484375" customWidth="1" style="1314" min="2056" max="2056"/>
    <col width="15.46484375" customWidth="1" style="1314" min="2057" max="2057"/>
    <col width="10.46484375" customWidth="1" style="1314" min="2058" max="2058"/>
    <col width="15.46484375" customWidth="1" style="1314" min="2059" max="2059"/>
    <col width="4.46484375" customWidth="1" style="1314" min="2060" max="2060"/>
    <col width="10.46484375" customWidth="1" style="1314" min="2061" max="2064"/>
    <col width="1.46484375" customWidth="1" style="1314" min="2065" max="2065"/>
    <col width="10.46484375" customWidth="1" style="1314" min="2066" max="2069"/>
    <col width="1.46484375" customWidth="1" style="1314" min="2070" max="2070"/>
    <col width="9.46484375" customWidth="1" style="1314" min="2071" max="2072"/>
    <col width="9.46484375" customWidth="1" style="1314" min="2073" max="2076"/>
    <col width="1.46484375" customWidth="1" style="1314" min="2077" max="2077"/>
    <col width="8.46484375" customWidth="1" style="1314" min="2078" max="2083"/>
    <col width="1.46484375" customWidth="1" style="1314" min="2084" max="2084"/>
    <col width="9.46484375" customWidth="1" style="1314" min="2085" max="2304"/>
    <col width="0.46484375" customWidth="1" style="1314" min="2305" max="2305"/>
    <col width="1.46484375" customWidth="1" style="1314" min="2306" max="2306"/>
    <col width="22.46484375" customWidth="1" style="1314" min="2307" max="2307"/>
    <col width="7.46484375" customWidth="1" style="1314" min="2308" max="2308"/>
    <col width="10.46484375" customWidth="1" style="1314" min="2309" max="2311"/>
    <col width="12.46484375" customWidth="1" style="1314" min="2312" max="2312"/>
    <col width="15.46484375" customWidth="1" style="1314" min="2313" max="2313"/>
    <col width="10.46484375" customWidth="1" style="1314" min="2314" max="2314"/>
    <col width="15.46484375" customWidth="1" style="1314" min="2315" max="2315"/>
    <col width="4.46484375" customWidth="1" style="1314" min="2316" max="2316"/>
    <col width="10.46484375" customWidth="1" style="1314" min="2317" max="2320"/>
    <col width="1.46484375" customWidth="1" style="1314" min="2321" max="2321"/>
    <col width="10.46484375" customWidth="1" style="1314" min="2322" max="2325"/>
    <col width="1.46484375" customWidth="1" style="1314" min="2326" max="2326"/>
    <col width="9.46484375" customWidth="1" style="1314" min="2327" max="2328"/>
    <col width="9.46484375" customWidth="1" style="1314" min="2329" max="2332"/>
    <col width="1.46484375" customWidth="1" style="1314" min="2333" max="2333"/>
    <col width="8.46484375" customWidth="1" style="1314" min="2334" max="2339"/>
    <col width="1.46484375" customWidth="1" style="1314" min="2340" max="2340"/>
    <col width="9.46484375" customWidth="1" style="1314" min="2341" max="2560"/>
    <col width="0.46484375" customWidth="1" style="1314" min="2561" max="2561"/>
    <col width="1.46484375" customWidth="1" style="1314" min="2562" max="2562"/>
    <col width="22.46484375" customWidth="1" style="1314" min="2563" max="2563"/>
    <col width="7.46484375" customWidth="1" style="1314" min="2564" max="2564"/>
    <col width="10.46484375" customWidth="1" style="1314" min="2565" max="2567"/>
    <col width="12.46484375" customWidth="1" style="1314" min="2568" max="2568"/>
    <col width="15.46484375" customWidth="1" style="1314" min="2569" max="2569"/>
    <col width="10.46484375" customWidth="1" style="1314" min="2570" max="2570"/>
    <col width="15.46484375" customWidth="1" style="1314" min="2571" max="2571"/>
    <col width="4.46484375" customWidth="1" style="1314" min="2572" max="2572"/>
    <col width="10.46484375" customWidth="1" style="1314" min="2573" max="2576"/>
    <col width="1.46484375" customWidth="1" style="1314" min="2577" max="2577"/>
    <col width="10.46484375" customWidth="1" style="1314" min="2578" max="2581"/>
    <col width="1.46484375" customWidth="1" style="1314" min="2582" max="2582"/>
    <col width="9.46484375" customWidth="1" style="1314" min="2583" max="2584"/>
    <col width="9.46484375" customWidth="1" style="1314" min="2585" max="2588"/>
    <col width="1.46484375" customWidth="1" style="1314" min="2589" max="2589"/>
    <col width="8.46484375" customWidth="1" style="1314" min="2590" max="2595"/>
    <col width="1.46484375" customWidth="1" style="1314" min="2596" max="2596"/>
    <col width="9.46484375" customWidth="1" style="1314" min="2597" max="2816"/>
    <col width="0.46484375" customWidth="1" style="1314" min="2817" max="2817"/>
    <col width="1.46484375" customWidth="1" style="1314" min="2818" max="2818"/>
    <col width="22.46484375" customWidth="1" style="1314" min="2819" max="2819"/>
    <col width="7.46484375" customWidth="1" style="1314" min="2820" max="2820"/>
    <col width="10.46484375" customWidth="1" style="1314" min="2821" max="2823"/>
    <col width="12.46484375" customWidth="1" style="1314" min="2824" max="2824"/>
    <col width="15.46484375" customWidth="1" style="1314" min="2825" max="2825"/>
    <col width="10.46484375" customWidth="1" style="1314" min="2826" max="2826"/>
    <col width="15.46484375" customWidth="1" style="1314" min="2827" max="2827"/>
    <col width="4.46484375" customWidth="1" style="1314" min="2828" max="2828"/>
    <col width="10.46484375" customWidth="1" style="1314" min="2829" max="2832"/>
    <col width="1.46484375" customWidth="1" style="1314" min="2833" max="2833"/>
    <col width="10.46484375" customWidth="1" style="1314" min="2834" max="2837"/>
    <col width="1.46484375" customWidth="1" style="1314" min="2838" max="2838"/>
    <col width="9.46484375" customWidth="1" style="1314" min="2839" max="2840"/>
    <col width="9.46484375" customWidth="1" style="1314" min="2841" max="2844"/>
    <col width="1.46484375" customWidth="1" style="1314" min="2845" max="2845"/>
    <col width="8.46484375" customWidth="1" style="1314" min="2846" max="2851"/>
    <col width="1.46484375" customWidth="1" style="1314" min="2852" max="2852"/>
    <col width="9.46484375" customWidth="1" style="1314" min="2853" max="3072"/>
    <col width="0.46484375" customWidth="1" style="1314" min="3073" max="3073"/>
    <col width="1.46484375" customWidth="1" style="1314" min="3074" max="3074"/>
    <col width="22.46484375" customWidth="1" style="1314" min="3075" max="3075"/>
    <col width="7.46484375" customWidth="1" style="1314" min="3076" max="3076"/>
    <col width="10.46484375" customWidth="1" style="1314" min="3077" max="3079"/>
    <col width="12.46484375" customWidth="1" style="1314" min="3080" max="3080"/>
    <col width="15.46484375" customWidth="1" style="1314" min="3081" max="3081"/>
    <col width="10.46484375" customWidth="1" style="1314" min="3082" max="3082"/>
    <col width="15.46484375" customWidth="1" style="1314" min="3083" max="3083"/>
    <col width="4.46484375" customWidth="1" style="1314" min="3084" max="3084"/>
    <col width="10.46484375" customWidth="1" style="1314" min="3085" max="3088"/>
    <col width="1.46484375" customWidth="1" style="1314" min="3089" max="3089"/>
    <col width="10.46484375" customWidth="1" style="1314" min="3090" max="3093"/>
    <col width="1.46484375" customWidth="1" style="1314" min="3094" max="3094"/>
    <col width="9.46484375" customWidth="1" style="1314" min="3095" max="3096"/>
    <col width="9.46484375" customWidth="1" style="1314" min="3097" max="3100"/>
    <col width="1.46484375" customWidth="1" style="1314" min="3101" max="3101"/>
    <col width="8.46484375" customWidth="1" style="1314" min="3102" max="3107"/>
    <col width="1.46484375" customWidth="1" style="1314" min="3108" max="3108"/>
    <col width="9.46484375" customWidth="1" style="1314" min="3109" max="3328"/>
    <col width="0.46484375" customWidth="1" style="1314" min="3329" max="3329"/>
    <col width="1.46484375" customWidth="1" style="1314" min="3330" max="3330"/>
    <col width="22.46484375" customWidth="1" style="1314" min="3331" max="3331"/>
    <col width="7.46484375" customWidth="1" style="1314" min="3332" max="3332"/>
    <col width="10.46484375" customWidth="1" style="1314" min="3333" max="3335"/>
    <col width="12.46484375" customWidth="1" style="1314" min="3336" max="3336"/>
    <col width="15.46484375" customWidth="1" style="1314" min="3337" max="3337"/>
    <col width="10.46484375" customWidth="1" style="1314" min="3338" max="3338"/>
    <col width="15.46484375" customWidth="1" style="1314" min="3339" max="3339"/>
    <col width="4.46484375" customWidth="1" style="1314" min="3340" max="3340"/>
    <col width="10.46484375" customWidth="1" style="1314" min="3341" max="3344"/>
    <col width="1.46484375" customWidth="1" style="1314" min="3345" max="3345"/>
    <col width="10.46484375" customWidth="1" style="1314" min="3346" max="3349"/>
    <col width="1.46484375" customWidth="1" style="1314" min="3350" max="3350"/>
    <col width="9.46484375" customWidth="1" style="1314" min="3351" max="3352"/>
    <col width="9.46484375" customWidth="1" style="1314" min="3353" max="3356"/>
    <col width="1.46484375" customWidth="1" style="1314" min="3357" max="3357"/>
    <col width="8.46484375" customWidth="1" style="1314" min="3358" max="3363"/>
    <col width="1.46484375" customWidth="1" style="1314" min="3364" max="3364"/>
    <col width="9.46484375" customWidth="1" style="1314" min="3365" max="3584"/>
    <col width="0.46484375" customWidth="1" style="1314" min="3585" max="3585"/>
    <col width="1.46484375" customWidth="1" style="1314" min="3586" max="3586"/>
    <col width="22.46484375" customWidth="1" style="1314" min="3587" max="3587"/>
    <col width="7.46484375" customWidth="1" style="1314" min="3588" max="3588"/>
    <col width="10.46484375" customWidth="1" style="1314" min="3589" max="3591"/>
    <col width="12.46484375" customWidth="1" style="1314" min="3592" max="3592"/>
    <col width="15.46484375" customWidth="1" style="1314" min="3593" max="3593"/>
    <col width="10.46484375" customWidth="1" style="1314" min="3594" max="3594"/>
    <col width="15.46484375" customWidth="1" style="1314" min="3595" max="3595"/>
    <col width="4.46484375" customWidth="1" style="1314" min="3596" max="3596"/>
    <col width="10.46484375" customWidth="1" style="1314" min="3597" max="3600"/>
    <col width="1.46484375" customWidth="1" style="1314" min="3601" max="3601"/>
    <col width="10.46484375" customWidth="1" style="1314" min="3602" max="3605"/>
    <col width="1.46484375" customWidth="1" style="1314" min="3606" max="3606"/>
    <col width="9.46484375" customWidth="1" style="1314" min="3607" max="3608"/>
    <col width="9.46484375" customWidth="1" style="1314" min="3609" max="3612"/>
    <col width="1.46484375" customWidth="1" style="1314" min="3613" max="3613"/>
    <col width="8.46484375" customWidth="1" style="1314" min="3614" max="3619"/>
    <col width="1.46484375" customWidth="1" style="1314" min="3620" max="3620"/>
    <col width="9.46484375" customWidth="1" style="1314" min="3621" max="3840"/>
    <col width="0.46484375" customWidth="1" style="1314" min="3841" max="3841"/>
    <col width="1.46484375" customWidth="1" style="1314" min="3842" max="3842"/>
    <col width="22.46484375" customWidth="1" style="1314" min="3843" max="3843"/>
    <col width="7.46484375" customWidth="1" style="1314" min="3844" max="3844"/>
    <col width="10.46484375" customWidth="1" style="1314" min="3845" max="3847"/>
    <col width="12.46484375" customWidth="1" style="1314" min="3848" max="3848"/>
    <col width="15.46484375" customWidth="1" style="1314" min="3849" max="3849"/>
    <col width="10.46484375" customWidth="1" style="1314" min="3850" max="3850"/>
    <col width="15.46484375" customWidth="1" style="1314" min="3851" max="3851"/>
    <col width="4.46484375" customWidth="1" style="1314" min="3852" max="3852"/>
    <col width="10.46484375" customWidth="1" style="1314" min="3853" max="3856"/>
    <col width="1.46484375" customWidth="1" style="1314" min="3857" max="3857"/>
    <col width="10.46484375" customWidth="1" style="1314" min="3858" max="3861"/>
    <col width="1.46484375" customWidth="1" style="1314" min="3862" max="3862"/>
    <col width="9.46484375" customWidth="1" style="1314" min="3863" max="3864"/>
    <col width="9.46484375" customWidth="1" style="1314" min="3865" max="3868"/>
    <col width="1.46484375" customWidth="1" style="1314" min="3869" max="3869"/>
    <col width="8.46484375" customWidth="1" style="1314" min="3870" max="3875"/>
    <col width="1.46484375" customWidth="1" style="1314" min="3876" max="3876"/>
    <col width="9.46484375" customWidth="1" style="1314" min="3877" max="4096"/>
    <col width="0.46484375" customWidth="1" style="1314" min="4097" max="4097"/>
    <col width="1.46484375" customWidth="1" style="1314" min="4098" max="4098"/>
    <col width="22.46484375" customWidth="1" style="1314" min="4099" max="4099"/>
    <col width="7.46484375" customWidth="1" style="1314" min="4100" max="4100"/>
    <col width="10.46484375" customWidth="1" style="1314" min="4101" max="4103"/>
    <col width="12.46484375" customWidth="1" style="1314" min="4104" max="4104"/>
    <col width="15.46484375" customWidth="1" style="1314" min="4105" max="4105"/>
    <col width="10.46484375" customWidth="1" style="1314" min="4106" max="4106"/>
    <col width="15.46484375" customWidth="1" style="1314" min="4107" max="4107"/>
    <col width="4.46484375" customWidth="1" style="1314" min="4108" max="4108"/>
    <col width="10.46484375" customWidth="1" style="1314" min="4109" max="4112"/>
    <col width="1.46484375" customWidth="1" style="1314" min="4113" max="4113"/>
    <col width="10.46484375" customWidth="1" style="1314" min="4114" max="4117"/>
    <col width="1.46484375" customWidth="1" style="1314" min="4118" max="4118"/>
    <col width="9.46484375" customWidth="1" style="1314" min="4119" max="4120"/>
    <col width="9.46484375" customWidth="1" style="1314" min="4121" max="4124"/>
    <col width="1.46484375" customWidth="1" style="1314" min="4125" max="4125"/>
    <col width="8.46484375" customWidth="1" style="1314" min="4126" max="4131"/>
    <col width="1.46484375" customWidth="1" style="1314" min="4132" max="4132"/>
    <col width="9.46484375" customWidth="1" style="1314" min="4133" max="4352"/>
    <col width="0.46484375" customWidth="1" style="1314" min="4353" max="4353"/>
    <col width="1.46484375" customWidth="1" style="1314" min="4354" max="4354"/>
    <col width="22.46484375" customWidth="1" style="1314" min="4355" max="4355"/>
    <col width="7.46484375" customWidth="1" style="1314" min="4356" max="4356"/>
    <col width="10.46484375" customWidth="1" style="1314" min="4357" max="4359"/>
    <col width="12.46484375" customWidth="1" style="1314" min="4360" max="4360"/>
    <col width="15.46484375" customWidth="1" style="1314" min="4361" max="4361"/>
    <col width="10.46484375" customWidth="1" style="1314" min="4362" max="4362"/>
    <col width="15.46484375" customWidth="1" style="1314" min="4363" max="4363"/>
    <col width="4.46484375" customWidth="1" style="1314" min="4364" max="4364"/>
    <col width="10.46484375" customWidth="1" style="1314" min="4365" max="4368"/>
    <col width="1.46484375" customWidth="1" style="1314" min="4369" max="4369"/>
    <col width="10.46484375" customWidth="1" style="1314" min="4370" max="4373"/>
    <col width="1.46484375" customWidth="1" style="1314" min="4374" max="4374"/>
    <col width="9.46484375" customWidth="1" style="1314" min="4375" max="4376"/>
    <col width="9.46484375" customWidth="1" style="1314" min="4377" max="4380"/>
    <col width="1.46484375" customWidth="1" style="1314" min="4381" max="4381"/>
    <col width="8.46484375" customWidth="1" style="1314" min="4382" max="4387"/>
    <col width="1.46484375" customWidth="1" style="1314" min="4388" max="4388"/>
    <col width="9.46484375" customWidth="1" style="1314" min="4389" max="4608"/>
    <col width="0.46484375" customWidth="1" style="1314" min="4609" max="4609"/>
    <col width="1.46484375" customWidth="1" style="1314" min="4610" max="4610"/>
    <col width="22.46484375" customWidth="1" style="1314" min="4611" max="4611"/>
    <col width="7.46484375" customWidth="1" style="1314" min="4612" max="4612"/>
    <col width="10.46484375" customWidth="1" style="1314" min="4613" max="4615"/>
    <col width="12.46484375" customWidth="1" style="1314" min="4616" max="4616"/>
    <col width="15.46484375" customWidth="1" style="1314" min="4617" max="4617"/>
    <col width="10.46484375" customWidth="1" style="1314" min="4618" max="4618"/>
    <col width="15.46484375" customWidth="1" style="1314" min="4619" max="4619"/>
    <col width="4.46484375" customWidth="1" style="1314" min="4620" max="4620"/>
    <col width="10.46484375" customWidth="1" style="1314" min="4621" max="4624"/>
    <col width="1.46484375" customWidth="1" style="1314" min="4625" max="4625"/>
    <col width="10.46484375" customWidth="1" style="1314" min="4626" max="4629"/>
    <col width="1.46484375" customWidth="1" style="1314" min="4630" max="4630"/>
    <col width="9.46484375" customWidth="1" style="1314" min="4631" max="4632"/>
    <col width="9.46484375" customWidth="1" style="1314" min="4633" max="4636"/>
    <col width="1.46484375" customWidth="1" style="1314" min="4637" max="4637"/>
    <col width="8.46484375" customWidth="1" style="1314" min="4638" max="4643"/>
    <col width="1.46484375" customWidth="1" style="1314" min="4644" max="4644"/>
    <col width="9.46484375" customWidth="1" style="1314" min="4645" max="4864"/>
    <col width="0.46484375" customWidth="1" style="1314" min="4865" max="4865"/>
    <col width="1.46484375" customWidth="1" style="1314" min="4866" max="4866"/>
    <col width="22.46484375" customWidth="1" style="1314" min="4867" max="4867"/>
    <col width="7.46484375" customWidth="1" style="1314" min="4868" max="4868"/>
    <col width="10.46484375" customWidth="1" style="1314" min="4869" max="4871"/>
    <col width="12.46484375" customWidth="1" style="1314" min="4872" max="4872"/>
    <col width="15.46484375" customWidth="1" style="1314" min="4873" max="4873"/>
    <col width="10.46484375" customWidth="1" style="1314" min="4874" max="4874"/>
    <col width="15.46484375" customWidth="1" style="1314" min="4875" max="4875"/>
    <col width="4.46484375" customWidth="1" style="1314" min="4876" max="4876"/>
    <col width="10.46484375" customWidth="1" style="1314" min="4877" max="4880"/>
    <col width="1.46484375" customWidth="1" style="1314" min="4881" max="4881"/>
    <col width="10.46484375" customWidth="1" style="1314" min="4882" max="4885"/>
    <col width="1.46484375" customWidth="1" style="1314" min="4886" max="4886"/>
    <col width="9.46484375" customWidth="1" style="1314" min="4887" max="4888"/>
    <col width="9.46484375" customWidth="1" style="1314" min="4889" max="4892"/>
    <col width="1.46484375" customWidth="1" style="1314" min="4893" max="4893"/>
    <col width="8.46484375" customWidth="1" style="1314" min="4894" max="4899"/>
    <col width="1.46484375" customWidth="1" style="1314" min="4900" max="4900"/>
    <col width="9.46484375" customWidth="1" style="1314" min="4901" max="5120"/>
    <col width="0.46484375" customWidth="1" style="1314" min="5121" max="5121"/>
    <col width="1.46484375" customWidth="1" style="1314" min="5122" max="5122"/>
    <col width="22.46484375" customWidth="1" style="1314" min="5123" max="5123"/>
    <col width="7.46484375" customWidth="1" style="1314" min="5124" max="5124"/>
    <col width="10.46484375" customWidth="1" style="1314" min="5125" max="5127"/>
    <col width="12.46484375" customWidth="1" style="1314" min="5128" max="5128"/>
    <col width="15.46484375" customWidth="1" style="1314" min="5129" max="5129"/>
    <col width="10.46484375" customWidth="1" style="1314" min="5130" max="5130"/>
    <col width="15.46484375" customWidth="1" style="1314" min="5131" max="5131"/>
    <col width="4.46484375" customWidth="1" style="1314" min="5132" max="5132"/>
    <col width="10.46484375" customWidth="1" style="1314" min="5133" max="5136"/>
    <col width="1.46484375" customWidth="1" style="1314" min="5137" max="5137"/>
    <col width="10.46484375" customWidth="1" style="1314" min="5138" max="5141"/>
    <col width="1.46484375" customWidth="1" style="1314" min="5142" max="5142"/>
    <col width="9.46484375" customWidth="1" style="1314" min="5143" max="5144"/>
    <col width="9.46484375" customWidth="1" style="1314" min="5145" max="5148"/>
    <col width="1.46484375" customWidth="1" style="1314" min="5149" max="5149"/>
    <col width="8.46484375" customWidth="1" style="1314" min="5150" max="5155"/>
    <col width="1.46484375" customWidth="1" style="1314" min="5156" max="5156"/>
    <col width="9.46484375" customWidth="1" style="1314" min="5157" max="5376"/>
    <col width="0.46484375" customWidth="1" style="1314" min="5377" max="5377"/>
    <col width="1.46484375" customWidth="1" style="1314" min="5378" max="5378"/>
    <col width="22.46484375" customWidth="1" style="1314" min="5379" max="5379"/>
    <col width="7.46484375" customWidth="1" style="1314" min="5380" max="5380"/>
    <col width="10.46484375" customWidth="1" style="1314" min="5381" max="5383"/>
    <col width="12.46484375" customWidth="1" style="1314" min="5384" max="5384"/>
    <col width="15.46484375" customWidth="1" style="1314" min="5385" max="5385"/>
    <col width="10.46484375" customWidth="1" style="1314" min="5386" max="5386"/>
    <col width="15.46484375" customWidth="1" style="1314" min="5387" max="5387"/>
    <col width="4.46484375" customWidth="1" style="1314" min="5388" max="5388"/>
    <col width="10.46484375" customWidth="1" style="1314" min="5389" max="5392"/>
    <col width="1.46484375" customWidth="1" style="1314" min="5393" max="5393"/>
    <col width="10.46484375" customWidth="1" style="1314" min="5394" max="5397"/>
    <col width="1.46484375" customWidth="1" style="1314" min="5398" max="5398"/>
    <col width="9.46484375" customWidth="1" style="1314" min="5399" max="5400"/>
    <col width="9.46484375" customWidth="1" style="1314" min="5401" max="5404"/>
    <col width="1.46484375" customWidth="1" style="1314" min="5405" max="5405"/>
    <col width="8.46484375" customWidth="1" style="1314" min="5406" max="5411"/>
    <col width="1.46484375" customWidth="1" style="1314" min="5412" max="5412"/>
    <col width="9.46484375" customWidth="1" style="1314" min="5413" max="5632"/>
    <col width="0.46484375" customWidth="1" style="1314" min="5633" max="5633"/>
    <col width="1.46484375" customWidth="1" style="1314" min="5634" max="5634"/>
    <col width="22.46484375" customWidth="1" style="1314" min="5635" max="5635"/>
    <col width="7.46484375" customWidth="1" style="1314" min="5636" max="5636"/>
    <col width="10.46484375" customWidth="1" style="1314" min="5637" max="5639"/>
    <col width="12.46484375" customWidth="1" style="1314" min="5640" max="5640"/>
    <col width="15.46484375" customWidth="1" style="1314" min="5641" max="5641"/>
    <col width="10.46484375" customWidth="1" style="1314" min="5642" max="5642"/>
    <col width="15.46484375" customWidth="1" style="1314" min="5643" max="5643"/>
    <col width="4.46484375" customWidth="1" style="1314" min="5644" max="5644"/>
    <col width="10.46484375" customWidth="1" style="1314" min="5645" max="5648"/>
    <col width="1.46484375" customWidth="1" style="1314" min="5649" max="5649"/>
    <col width="10.46484375" customWidth="1" style="1314" min="5650" max="5653"/>
    <col width="1.46484375" customWidth="1" style="1314" min="5654" max="5654"/>
    <col width="9.46484375" customWidth="1" style="1314" min="5655" max="5656"/>
    <col width="9.46484375" customWidth="1" style="1314" min="5657" max="5660"/>
    <col width="1.46484375" customWidth="1" style="1314" min="5661" max="5661"/>
    <col width="8.46484375" customWidth="1" style="1314" min="5662" max="5667"/>
    <col width="1.46484375" customWidth="1" style="1314" min="5668" max="5668"/>
    <col width="9.46484375" customWidth="1" style="1314" min="5669" max="5888"/>
    <col width="0.46484375" customWidth="1" style="1314" min="5889" max="5889"/>
    <col width="1.46484375" customWidth="1" style="1314" min="5890" max="5890"/>
    <col width="22.46484375" customWidth="1" style="1314" min="5891" max="5891"/>
    <col width="7.46484375" customWidth="1" style="1314" min="5892" max="5892"/>
    <col width="10.46484375" customWidth="1" style="1314" min="5893" max="5895"/>
    <col width="12.46484375" customWidth="1" style="1314" min="5896" max="5896"/>
    <col width="15.46484375" customWidth="1" style="1314" min="5897" max="5897"/>
    <col width="10.46484375" customWidth="1" style="1314" min="5898" max="5898"/>
    <col width="15.46484375" customWidth="1" style="1314" min="5899" max="5899"/>
    <col width="4.46484375" customWidth="1" style="1314" min="5900" max="5900"/>
    <col width="10.46484375" customWidth="1" style="1314" min="5901" max="5904"/>
    <col width="1.46484375" customWidth="1" style="1314" min="5905" max="5905"/>
    <col width="10.46484375" customWidth="1" style="1314" min="5906" max="5909"/>
    <col width="1.46484375" customWidth="1" style="1314" min="5910" max="5910"/>
    <col width="9.46484375" customWidth="1" style="1314" min="5911" max="5912"/>
    <col width="9.46484375" customWidth="1" style="1314" min="5913" max="5916"/>
    <col width="1.46484375" customWidth="1" style="1314" min="5917" max="5917"/>
    <col width="8.46484375" customWidth="1" style="1314" min="5918" max="5923"/>
    <col width="1.46484375" customWidth="1" style="1314" min="5924" max="5924"/>
    <col width="9.46484375" customWidth="1" style="1314" min="5925" max="6144"/>
    <col width="0.46484375" customWidth="1" style="1314" min="6145" max="6145"/>
    <col width="1.46484375" customWidth="1" style="1314" min="6146" max="6146"/>
    <col width="22.46484375" customWidth="1" style="1314" min="6147" max="6147"/>
    <col width="7.46484375" customWidth="1" style="1314" min="6148" max="6148"/>
    <col width="10.46484375" customWidth="1" style="1314" min="6149" max="6151"/>
    <col width="12.46484375" customWidth="1" style="1314" min="6152" max="6152"/>
    <col width="15.46484375" customWidth="1" style="1314" min="6153" max="6153"/>
    <col width="10.46484375" customWidth="1" style="1314" min="6154" max="6154"/>
    <col width="15.46484375" customWidth="1" style="1314" min="6155" max="6155"/>
    <col width="4.46484375" customWidth="1" style="1314" min="6156" max="6156"/>
    <col width="10.46484375" customWidth="1" style="1314" min="6157" max="6160"/>
    <col width="1.46484375" customWidth="1" style="1314" min="6161" max="6161"/>
    <col width="10.46484375" customWidth="1" style="1314" min="6162" max="6165"/>
    <col width="1.46484375" customWidth="1" style="1314" min="6166" max="6166"/>
    <col width="9.46484375" customWidth="1" style="1314" min="6167" max="6168"/>
    <col width="9.46484375" customWidth="1" style="1314" min="6169" max="6172"/>
    <col width="1.46484375" customWidth="1" style="1314" min="6173" max="6173"/>
    <col width="8.46484375" customWidth="1" style="1314" min="6174" max="6179"/>
    <col width="1.46484375" customWidth="1" style="1314" min="6180" max="6180"/>
    <col width="9.46484375" customWidth="1" style="1314" min="6181" max="6400"/>
    <col width="0.46484375" customWidth="1" style="1314" min="6401" max="6401"/>
    <col width="1.46484375" customWidth="1" style="1314" min="6402" max="6402"/>
    <col width="22.46484375" customWidth="1" style="1314" min="6403" max="6403"/>
    <col width="7.46484375" customWidth="1" style="1314" min="6404" max="6404"/>
    <col width="10.46484375" customWidth="1" style="1314" min="6405" max="6407"/>
    <col width="12.46484375" customWidth="1" style="1314" min="6408" max="6408"/>
    <col width="15.46484375" customWidth="1" style="1314" min="6409" max="6409"/>
    <col width="10.46484375" customWidth="1" style="1314" min="6410" max="6410"/>
    <col width="15.46484375" customWidth="1" style="1314" min="6411" max="6411"/>
    <col width="4.46484375" customWidth="1" style="1314" min="6412" max="6412"/>
    <col width="10.46484375" customWidth="1" style="1314" min="6413" max="6416"/>
    <col width="1.46484375" customWidth="1" style="1314" min="6417" max="6417"/>
    <col width="10.46484375" customWidth="1" style="1314" min="6418" max="6421"/>
    <col width="1.46484375" customWidth="1" style="1314" min="6422" max="6422"/>
    <col width="9.46484375" customWidth="1" style="1314" min="6423" max="6424"/>
    <col width="9.46484375" customWidth="1" style="1314" min="6425" max="6428"/>
    <col width="1.46484375" customWidth="1" style="1314" min="6429" max="6429"/>
    <col width="8.46484375" customWidth="1" style="1314" min="6430" max="6435"/>
    <col width="1.46484375" customWidth="1" style="1314" min="6436" max="6436"/>
    <col width="9.46484375" customWidth="1" style="1314" min="6437" max="6656"/>
    <col width="0.46484375" customWidth="1" style="1314" min="6657" max="6657"/>
    <col width="1.46484375" customWidth="1" style="1314" min="6658" max="6658"/>
    <col width="22.46484375" customWidth="1" style="1314" min="6659" max="6659"/>
    <col width="7.46484375" customWidth="1" style="1314" min="6660" max="6660"/>
    <col width="10.46484375" customWidth="1" style="1314" min="6661" max="6663"/>
    <col width="12.46484375" customWidth="1" style="1314" min="6664" max="6664"/>
    <col width="15.46484375" customWidth="1" style="1314" min="6665" max="6665"/>
    <col width="10.46484375" customWidth="1" style="1314" min="6666" max="6666"/>
    <col width="15.46484375" customWidth="1" style="1314" min="6667" max="6667"/>
    <col width="4.46484375" customWidth="1" style="1314" min="6668" max="6668"/>
    <col width="10.46484375" customWidth="1" style="1314" min="6669" max="6672"/>
    <col width="1.46484375" customWidth="1" style="1314" min="6673" max="6673"/>
    <col width="10.46484375" customWidth="1" style="1314" min="6674" max="6677"/>
    <col width="1.46484375" customWidth="1" style="1314" min="6678" max="6678"/>
    <col width="9.46484375" customWidth="1" style="1314" min="6679" max="6680"/>
    <col width="9.46484375" customWidth="1" style="1314" min="6681" max="6684"/>
    <col width="1.46484375" customWidth="1" style="1314" min="6685" max="6685"/>
    <col width="8.46484375" customWidth="1" style="1314" min="6686" max="6691"/>
    <col width="1.46484375" customWidth="1" style="1314" min="6692" max="6692"/>
    <col width="9.46484375" customWidth="1" style="1314" min="6693" max="6912"/>
    <col width="0.46484375" customWidth="1" style="1314" min="6913" max="6913"/>
    <col width="1.46484375" customWidth="1" style="1314" min="6914" max="6914"/>
    <col width="22.46484375" customWidth="1" style="1314" min="6915" max="6915"/>
    <col width="7.46484375" customWidth="1" style="1314" min="6916" max="6916"/>
    <col width="10.46484375" customWidth="1" style="1314" min="6917" max="6919"/>
    <col width="12.46484375" customWidth="1" style="1314" min="6920" max="6920"/>
    <col width="15.46484375" customWidth="1" style="1314" min="6921" max="6921"/>
    <col width="10.46484375" customWidth="1" style="1314" min="6922" max="6922"/>
    <col width="15.46484375" customWidth="1" style="1314" min="6923" max="6923"/>
    <col width="4.46484375" customWidth="1" style="1314" min="6924" max="6924"/>
    <col width="10.46484375" customWidth="1" style="1314" min="6925" max="6928"/>
    <col width="1.46484375" customWidth="1" style="1314" min="6929" max="6929"/>
    <col width="10.46484375" customWidth="1" style="1314" min="6930" max="6933"/>
    <col width="1.46484375" customWidth="1" style="1314" min="6934" max="6934"/>
    <col width="9.46484375" customWidth="1" style="1314" min="6935" max="6936"/>
    <col width="9.46484375" customWidth="1" style="1314" min="6937" max="6940"/>
    <col width="1.46484375" customWidth="1" style="1314" min="6941" max="6941"/>
    <col width="8.46484375" customWidth="1" style="1314" min="6942" max="6947"/>
    <col width="1.46484375" customWidth="1" style="1314" min="6948" max="6948"/>
    <col width="9.46484375" customWidth="1" style="1314" min="6949" max="7168"/>
    <col width="0.46484375" customWidth="1" style="1314" min="7169" max="7169"/>
    <col width="1.46484375" customWidth="1" style="1314" min="7170" max="7170"/>
    <col width="22.46484375" customWidth="1" style="1314" min="7171" max="7171"/>
    <col width="7.46484375" customWidth="1" style="1314" min="7172" max="7172"/>
    <col width="10.46484375" customWidth="1" style="1314" min="7173" max="7175"/>
    <col width="12.46484375" customWidth="1" style="1314" min="7176" max="7176"/>
    <col width="15.46484375" customWidth="1" style="1314" min="7177" max="7177"/>
    <col width="10.46484375" customWidth="1" style="1314" min="7178" max="7178"/>
    <col width="15.46484375" customWidth="1" style="1314" min="7179" max="7179"/>
    <col width="4.46484375" customWidth="1" style="1314" min="7180" max="7180"/>
    <col width="10.46484375" customWidth="1" style="1314" min="7181" max="7184"/>
    <col width="1.46484375" customWidth="1" style="1314" min="7185" max="7185"/>
    <col width="10.46484375" customWidth="1" style="1314" min="7186" max="7189"/>
    <col width="1.46484375" customWidth="1" style="1314" min="7190" max="7190"/>
    <col width="9.46484375" customWidth="1" style="1314" min="7191" max="7192"/>
    <col width="9.46484375" customWidth="1" style="1314" min="7193" max="7196"/>
    <col width="1.46484375" customWidth="1" style="1314" min="7197" max="7197"/>
    <col width="8.46484375" customWidth="1" style="1314" min="7198" max="7203"/>
    <col width="1.46484375" customWidth="1" style="1314" min="7204" max="7204"/>
    <col width="9.46484375" customWidth="1" style="1314" min="7205" max="7424"/>
    <col width="0.46484375" customWidth="1" style="1314" min="7425" max="7425"/>
    <col width="1.46484375" customWidth="1" style="1314" min="7426" max="7426"/>
    <col width="22.46484375" customWidth="1" style="1314" min="7427" max="7427"/>
    <col width="7.46484375" customWidth="1" style="1314" min="7428" max="7428"/>
    <col width="10.46484375" customWidth="1" style="1314" min="7429" max="7431"/>
    <col width="12.46484375" customWidth="1" style="1314" min="7432" max="7432"/>
    <col width="15.46484375" customWidth="1" style="1314" min="7433" max="7433"/>
    <col width="10.46484375" customWidth="1" style="1314" min="7434" max="7434"/>
    <col width="15.46484375" customWidth="1" style="1314" min="7435" max="7435"/>
    <col width="4.46484375" customWidth="1" style="1314" min="7436" max="7436"/>
    <col width="10.46484375" customWidth="1" style="1314" min="7437" max="7440"/>
    <col width="1.46484375" customWidth="1" style="1314" min="7441" max="7441"/>
    <col width="10.46484375" customWidth="1" style="1314" min="7442" max="7445"/>
    <col width="1.46484375" customWidth="1" style="1314" min="7446" max="7446"/>
    <col width="9.46484375" customWidth="1" style="1314" min="7447" max="7448"/>
    <col width="9.46484375" customWidth="1" style="1314" min="7449" max="7452"/>
    <col width="1.46484375" customWidth="1" style="1314" min="7453" max="7453"/>
    <col width="8.46484375" customWidth="1" style="1314" min="7454" max="7459"/>
    <col width="1.46484375" customWidth="1" style="1314" min="7460" max="7460"/>
    <col width="9.46484375" customWidth="1" style="1314" min="7461" max="7680"/>
    <col width="0.46484375" customWidth="1" style="1314" min="7681" max="7681"/>
    <col width="1.46484375" customWidth="1" style="1314" min="7682" max="7682"/>
    <col width="22.46484375" customWidth="1" style="1314" min="7683" max="7683"/>
    <col width="7.46484375" customWidth="1" style="1314" min="7684" max="7684"/>
    <col width="10.46484375" customWidth="1" style="1314" min="7685" max="7687"/>
    <col width="12.46484375" customWidth="1" style="1314" min="7688" max="7688"/>
    <col width="15.46484375" customWidth="1" style="1314" min="7689" max="7689"/>
    <col width="10.46484375" customWidth="1" style="1314" min="7690" max="7690"/>
    <col width="15.46484375" customWidth="1" style="1314" min="7691" max="7691"/>
    <col width="4.46484375" customWidth="1" style="1314" min="7692" max="7692"/>
    <col width="10.46484375" customWidth="1" style="1314" min="7693" max="7696"/>
    <col width="1.46484375" customWidth="1" style="1314" min="7697" max="7697"/>
    <col width="10.46484375" customWidth="1" style="1314" min="7698" max="7701"/>
    <col width="1.46484375" customWidth="1" style="1314" min="7702" max="7702"/>
    <col width="9.46484375" customWidth="1" style="1314" min="7703" max="7704"/>
    <col width="9.46484375" customWidth="1" style="1314" min="7705" max="7708"/>
    <col width="1.46484375" customWidth="1" style="1314" min="7709" max="7709"/>
    <col width="8.46484375" customWidth="1" style="1314" min="7710" max="7715"/>
    <col width="1.46484375" customWidth="1" style="1314" min="7716" max="7716"/>
    <col width="9.46484375" customWidth="1" style="1314" min="7717" max="7936"/>
    <col width="0.46484375" customWidth="1" style="1314" min="7937" max="7937"/>
    <col width="1.46484375" customWidth="1" style="1314" min="7938" max="7938"/>
    <col width="22.46484375" customWidth="1" style="1314" min="7939" max="7939"/>
    <col width="7.46484375" customWidth="1" style="1314" min="7940" max="7940"/>
    <col width="10.46484375" customWidth="1" style="1314" min="7941" max="7943"/>
    <col width="12.46484375" customWidth="1" style="1314" min="7944" max="7944"/>
    <col width="15.46484375" customWidth="1" style="1314" min="7945" max="7945"/>
    <col width="10.46484375" customWidth="1" style="1314" min="7946" max="7946"/>
    <col width="15.46484375" customWidth="1" style="1314" min="7947" max="7947"/>
    <col width="4.46484375" customWidth="1" style="1314" min="7948" max="7948"/>
    <col width="10.46484375" customWidth="1" style="1314" min="7949" max="7952"/>
    <col width="1.46484375" customWidth="1" style="1314" min="7953" max="7953"/>
    <col width="10.46484375" customWidth="1" style="1314" min="7954" max="7957"/>
    <col width="1.46484375" customWidth="1" style="1314" min="7958" max="7958"/>
    <col width="9.46484375" customWidth="1" style="1314" min="7959" max="7960"/>
    <col width="9.46484375" customWidth="1" style="1314" min="7961" max="7964"/>
    <col width="1.46484375" customWidth="1" style="1314" min="7965" max="7965"/>
    <col width="8.46484375" customWidth="1" style="1314" min="7966" max="7971"/>
    <col width="1.46484375" customWidth="1" style="1314" min="7972" max="7972"/>
    <col width="9.46484375" customWidth="1" style="1314" min="7973" max="8192"/>
    <col width="0.46484375" customWidth="1" style="1314" min="8193" max="8193"/>
    <col width="1.46484375" customWidth="1" style="1314" min="8194" max="8194"/>
    <col width="22.46484375" customWidth="1" style="1314" min="8195" max="8195"/>
    <col width="7.46484375" customWidth="1" style="1314" min="8196" max="8196"/>
    <col width="10.46484375" customWidth="1" style="1314" min="8197" max="8199"/>
    <col width="12.46484375" customWidth="1" style="1314" min="8200" max="8200"/>
    <col width="15.46484375" customWidth="1" style="1314" min="8201" max="8201"/>
    <col width="10.46484375" customWidth="1" style="1314" min="8202" max="8202"/>
    <col width="15.46484375" customWidth="1" style="1314" min="8203" max="8203"/>
    <col width="4.46484375" customWidth="1" style="1314" min="8204" max="8204"/>
    <col width="10.46484375" customWidth="1" style="1314" min="8205" max="8208"/>
    <col width="1.46484375" customWidth="1" style="1314" min="8209" max="8209"/>
    <col width="10.46484375" customWidth="1" style="1314" min="8210" max="8213"/>
    <col width="1.46484375" customWidth="1" style="1314" min="8214" max="8214"/>
    <col width="9.46484375" customWidth="1" style="1314" min="8215" max="8216"/>
    <col width="9.46484375" customWidth="1" style="1314" min="8217" max="8220"/>
    <col width="1.46484375" customWidth="1" style="1314" min="8221" max="8221"/>
    <col width="8.46484375" customWidth="1" style="1314" min="8222" max="8227"/>
    <col width="1.46484375" customWidth="1" style="1314" min="8228" max="8228"/>
    <col width="9.46484375" customWidth="1" style="1314" min="8229" max="8448"/>
    <col width="0.46484375" customWidth="1" style="1314" min="8449" max="8449"/>
    <col width="1.46484375" customWidth="1" style="1314" min="8450" max="8450"/>
    <col width="22.46484375" customWidth="1" style="1314" min="8451" max="8451"/>
    <col width="7.46484375" customWidth="1" style="1314" min="8452" max="8452"/>
    <col width="10.46484375" customWidth="1" style="1314" min="8453" max="8455"/>
    <col width="12.46484375" customWidth="1" style="1314" min="8456" max="8456"/>
    <col width="15.46484375" customWidth="1" style="1314" min="8457" max="8457"/>
    <col width="10.46484375" customWidth="1" style="1314" min="8458" max="8458"/>
    <col width="15.46484375" customWidth="1" style="1314" min="8459" max="8459"/>
    <col width="4.46484375" customWidth="1" style="1314" min="8460" max="8460"/>
    <col width="10.46484375" customWidth="1" style="1314" min="8461" max="8464"/>
    <col width="1.46484375" customWidth="1" style="1314" min="8465" max="8465"/>
    <col width="10.46484375" customWidth="1" style="1314" min="8466" max="8469"/>
    <col width="1.46484375" customWidth="1" style="1314" min="8470" max="8470"/>
    <col width="9.46484375" customWidth="1" style="1314" min="8471" max="8472"/>
    <col width="9.46484375" customWidth="1" style="1314" min="8473" max="8476"/>
    <col width="1.46484375" customWidth="1" style="1314" min="8477" max="8477"/>
    <col width="8.46484375" customWidth="1" style="1314" min="8478" max="8483"/>
    <col width="1.46484375" customWidth="1" style="1314" min="8484" max="8484"/>
    <col width="9.46484375" customWidth="1" style="1314" min="8485" max="8704"/>
    <col width="0.46484375" customWidth="1" style="1314" min="8705" max="8705"/>
    <col width="1.46484375" customWidth="1" style="1314" min="8706" max="8706"/>
    <col width="22.46484375" customWidth="1" style="1314" min="8707" max="8707"/>
    <col width="7.46484375" customWidth="1" style="1314" min="8708" max="8708"/>
    <col width="10.46484375" customWidth="1" style="1314" min="8709" max="8711"/>
    <col width="12.46484375" customWidth="1" style="1314" min="8712" max="8712"/>
    <col width="15.46484375" customWidth="1" style="1314" min="8713" max="8713"/>
    <col width="10.46484375" customWidth="1" style="1314" min="8714" max="8714"/>
    <col width="15.46484375" customWidth="1" style="1314" min="8715" max="8715"/>
    <col width="4.46484375" customWidth="1" style="1314" min="8716" max="8716"/>
    <col width="10.46484375" customWidth="1" style="1314" min="8717" max="8720"/>
    <col width="1.46484375" customWidth="1" style="1314" min="8721" max="8721"/>
    <col width="10.46484375" customWidth="1" style="1314" min="8722" max="8725"/>
    <col width="1.46484375" customWidth="1" style="1314" min="8726" max="8726"/>
    <col width="9.46484375" customWidth="1" style="1314" min="8727" max="8728"/>
    <col width="9.46484375" customWidth="1" style="1314" min="8729" max="8732"/>
    <col width="1.46484375" customWidth="1" style="1314" min="8733" max="8733"/>
    <col width="8.46484375" customWidth="1" style="1314" min="8734" max="8739"/>
    <col width="1.46484375" customWidth="1" style="1314" min="8740" max="8740"/>
    <col width="9.46484375" customWidth="1" style="1314" min="8741" max="8960"/>
    <col width="0.46484375" customWidth="1" style="1314" min="8961" max="8961"/>
    <col width="1.46484375" customWidth="1" style="1314" min="8962" max="8962"/>
    <col width="22.46484375" customWidth="1" style="1314" min="8963" max="8963"/>
    <col width="7.46484375" customWidth="1" style="1314" min="8964" max="8964"/>
    <col width="10.46484375" customWidth="1" style="1314" min="8965" max="8967"/>
    <col width="12.46484375" customWidth="1" style="1314" min="8968" max="8968"/>
    <col width="15.46484375" customWidth="1" style="1314" min="8969" max="8969"/>
    <col width="10.46484375" customWidth="1" style="1314" min="8970" max="8970"/>
    <col width="15.46484375" customWidth="1" style="1314" min="8971" max="8971"/>
    <col width="4.46484375" customWidth="1" style="1314" min="8972" max="8972"/>
    <col width="10.46484375" customWidth="1" style="1314" min="8973" max="8976"/>
    <col width="1.46484375" customWidth="1" style="1314" min="8977" max="8977"/>
    <col width="10.46484375" customWidth="1" style="1314" min="8978" max="8981"/>
    <col width="1.46484375" customWidth="1" style="1314" min="8982" max="8982"/>
    <col width="9.46484375" customWidth="1" style="1314" min="8983" max="8984"/>
    <col width="9.46484375" customWidth="1" style="1314" min="8985" max="8988"/>
    <col width="1.46484375" customWidth="1" style="1314" min="8989" max="8989"/>
    <col width="8.46484375" customWidth="1" style="1314" min="8990" max="8995"/>
    <col width="1.46484375" customWidth="1" style="1314" min="8996" max="8996"/>
    <col width="9.46484375" customWidth="1" style="1314" min="8997" max="9216"/>
    <col width="0.46484375" customWidth="1" style="1314" min="9217" max="9217"/>
    <col width="1.46484375" customWidth="1" style="1314" min="9218" max="9218"/>
    <col width="22.46484375" customWidth="1" style="1314" min="9219" max="9219"/>
    <col width="7.46484375" customWidth="1" style="1314" min="9220" max="9220"/>
    <col width="10.46484375" customWidth="1" style="1314" min="9221" max="9223"/>
    <col width="12.46484375" customWidth="1" style="1314" min="9224" max="9224"/>
    <col width="15.46484375" customWidth="1" style="1314" min="9225" max="9225"/>
    <col width="10.46484375" customWidth="1" style="1314" min="9226" max="9226"/>
    <col width="15.46484375" customWidth="1" style="1314" min="9227" max="9227"/>
    <col width="4.46484375" customWidth="1" style="1314" min="9228" max="9228"/>
    <col width="10.46484375" customWidth="1" style="1314" min="9229" max="9232"/>
    <col width="1.46484375" customWidth="1" style="1314" min="9233" max="9233"/>
    <col width="10.46484375" customWidth="1" style="1314" min="9234" max="9237"/>
    <col width="1.46484375" customWidth="1" style="1314" min="9238" max="9238"/>
    <col width="9.46484375" customWidth="1" style="1314" min="9239" max="9240"/>
    <col width="9.46484375" customWidth="1" style="1314" min="9241" max="9244"/>
    <col width="1.46484375" customWidth="1" style="1314" min="9245" max="9245"/>
    <col width="8.46484375" customWidth="1" style="1314" min="9246" max="9251"/>
    <col width="1.46484375" customWidth="1" style="1314" min="9252" max="9252"/>
    <col width="9.46484375" customWidth="1" style="1314" min="9253" max="9472"/>
    <col width="0.46484375" customWidth="1" style="1314" min="9473" max="9473"/>
    <col width="1.46484375" customWidth="1" style="1314" min="9474" max="9474"/>
    <col width="22.46484375" customWidth="1" style="1314" min="9475" max="9475"/>
    <col width="7.46484375" customWidth="1" style="1314" min="9476" max="9476"/>
    <col width="10.46484375" customWidth="1" style="1314" min="9477" max="9479"/>
    <col width="12.46484375" customWidth="1" style="1314" min="9480" max="9480"/>
    <col width="15.46484375" customWidth="1" style="1314" min="9481" max="9481"/>
    <col width="10.46484375" customWidth="1" style="1314" min="9482" max="9482"/>
    <col width="15.46484375" customWidth="1" style="1314" min="9483" max="9483"/>
    <col width="4.46484375" customWidth="1" style="1314" min="9484" max="9484"/>
    <col width="10.46484375" customWidth="1" style="1314" min="9485" max="9488"/>
    <col width="1.46484375" customWidth="1" style="1314" min="9489" max="9489"/>
    <col width="10.46484375" customWidth="1" style="1314" min="9490" max="9493"/>
    <col width="1.46484375" customWidth="1" style="1314" min="9494" max="9494"/>
    <col width="9.46484375" customWidth="1" style="1314" min="9495" max="9496"/>
    <col width="9.46484375" customWidth="1" style="1314" min="9497" max="9500"/>
    <col width="1.46484375" customWidth="1" style="1314" min="9501" max="9501"/>
    <col width="8.46484375" customWidth="1" style="1314" min="9502" max="9507"/>
    <col width="1.46484375" customWidth="1" style="1314" min="9508" max="9508"/>
    <col width="9.46484375" customWidth="1" style="1314" min="9509" max="9728"/>
    <col width="0.46484375" customWidth="1" style="1314" min="9729" max="9729"/>
    <col width="1.46484375" customWidth="1" style="1314" min="9730" max="9730"/>
    <col width="22.46484375" customWidth="1" style="1314" min="9731" max="9731"/>
    <col width="7.46484375" customWidth="1" style="1314" min="9732" max="9732"/>
    <col width="10.46484375" customWidth="1" style="1314" min="9733" max="9735"/>
    <col width="12.46484375" customWidth="1" style="1314" min="9736" max="9736"/>
    <col width="15.46484375" customWidth="1" style="1314" min="9737" max="9737"/>
    <col width="10.46484375" customWidth="1" style="1314" min="9738" max="9738"/>
    <col width="15.46484375" customWidth="1" style="1314" min="9739" max="9739"/>
    <col width="4.46484375" customWidth="1" style="1314" min="9740" max="9740"/>
    <col width="10.46484375" customWidth="1" style="1314" min="9741" max="9744"/>
    <col width="1.46484375" customWidth="1" style="1314" min="9745" max="9745"/>
    <col width="10.46484375" customWidth="1" style="1314" min="9746" max="9749"/>
    <col width="1.46484375" customWidth="1" style="1314" min="9750" max="9750"/>
    <col width="9.46484375" customWidth="1" style="1314" min="9751" max="9752"/>
    <col width="9.46484375" customWidth="1" style="1314" min="9753" max="9756"/>
    <col width="1.46484375" customWidth="1" style="1314" min="9757" max="9757"/>
    <col width="8.46484375" customWidth="1" style="1314" min="9758" max="9763"/>
    <col width="1.46484375" customWidth="1" style="1314" min="9764" max="9764"/>
    <col width="9.46484375" customWidth="1" style="1314" min="9765" max="9984"/>
    <col width="0.46484375" customWidth="1" style="1314" min="9985" max="9985"/>
    <col width="1.46484375" customWidth="1" style="1314" min="9986" max="9986"/>
    <col width="22.46484375" customWidth="1" style="1314" min="9987" max="9987"/>
    <col width="7.46484375" customWidth="1" style="1314" min="9988" max="9988"/>
    <col width="10.46484375" customWidth="1" style="1314" min="9989" max="9991"/>
    <col width="12.46484375" customWidth="1" style="1314" min="9992" max="9992"/>
    <col width="15.46484375" customWidth="1" style="1314" min="9993" max="9993"/>
    <col width="10.46484375" customWidth="1" style="1314" min="9994" max="9994"/>
    <col width="15.46484375" customWidth="1" style="1314" min="9995" max="9995"/>
    <col width="4.46484375" customWidth="1" style="1314" min="9996" max="9996"/>
    <col width="10.46484375" customWidth="1" style="1314" min="9997" max="10000"/>
    <col width="1.46484375" customWidth="1" style="1314" min="10001" max="10001"/>
    <col width="10.46484375" customWidth="1" style="1314" min="10002" max="10005"/>
    <col width="1.46484375" customWidth="1" style="1314" min="10006" max="10006"/>
    <col width="9.46484375" customWidth="1" style="1314" min="10007" max="10008"/>
    <col width="9.46484375" customWidth="1" style="1314" min="10009" max="10012"/>
    <col width="1.46484375" customWidth="1" style="1314" min="10013" max="10013"/>
    <col width="8.46484375" customWidth="1" style="1314" min="10014" max="10019"/>
    <col width="1.46484375" customWidth="1" style="1314" min="10020" max="10020"/>
    <col width="9.46484375" customWidth="1" style="1314" min="10021" max="10240"/>
    <col width="0.46484375" customWidth="1" style="1314" min="10241" max="10241"/>
    <col width="1.46484375" customWidth="1" style="1314" min="10242" max="10242"/>
    <col width="22.46484375" customWidth="1" style="1314" min="10243" max="10243"/>
    <col width="7.46484375" customWidth="1" style="1314" min="10244" max="10244"/>
    <col width="10.46484375" customWidth="1" style="1314" min="10245" max="10247"/>
    <col width="12.46484375" customWidth="1" style="1314" min="10248" max="10248"/>
    <col width="15.46484375" customWidth="1" style="1314" min="10249" max="10249"/>
    <col width="10.46484375" customWidth="1" style="1314" min="10250" max="10250"/>
    <col width="15.46484375" customWidth="1" style="1314" min="10251" max="10251"/>
    <col width="4.46484375" customWidth="1" style="1314" min="10252" max="10252"/>
    <col width="10.46484375" customWidth="1" style="1314" min="10253" max="10256"/>
    <col width="1.46484375" customWidth="1" style="1314" min="10257" max="10257"/>
    <col width="10.46484375" customWidth="1" style="1314" min="10258" max="10261"/>
    <col width="1.46484375" customWidth="1" style="1314" min="10262" max="10262"/>
    <col width="9.46484375" customWidth="1" style="1314" min="10263" max="10264"/>
    <col width="9.46484375" customWidth="1" style="1314" min="10265" max="10268"/>
    <col width="1.46484375" customWidth="1" style="1314" min="10269" max="10269"/>
    <col width="8.46484375" customWidth="1" style="1314" min="10270" max="10275"/>
    <col width="1.46484375" customWidth="1" style="1314" min="10276" max="10276"/>
    <col width="9.46484375" customWidth="1" style="1314" min="10277" max="10496"/>
    <col width="0.46484375" customWidth="1" style="1314" min="10497" max="10497"/>
    <col width="1.46484375" customWidth="1" style="1314" min="10498" max="10498"/>
    <col width="22.46484375" customWidth="1" style="1314" min="10499" max="10499"/>
    <col width="7.46484375" customWidth="1" style="1314" min="10500" max="10500"/>
    <col width="10.46484375" customWidth="1" style="1314" min="10501" max="10503"/>
    <col width="12.46484375" customWidth="1" style="1314" min="10504" max="10504"/>
    <col width="15.46484375" customWidth="1" style="1314" min="10505" max="10505"/>
    <col width="10.46484375" customWidth="1" style="1314" min="10506" max="10506"/>
    <col width="15.46484375" customWidth="1" style="1314" min="10507" max="10507"/>
    <col width="4.46484375" customWidth="1" style="1314" min="10508" max="10508"/>
    <col width="10.46484375" customWidth="1" style="1314" min="10509" max="10512"/>
    <col width="1.46484375" customWidth="1" style="1314" min="10513" max="10513"/>
    <col width="10.46484375" customWidth="1" style="1314" min="10514" max="10517"/>
    <col width="1.46484375" customWidth="1" style="1314" min="10518" max="10518"/>
    <col width="9.46484375" customWidth="1" style="1314" min="10519" max="10520"/>
    <col width="9.46484375" customWidth="1" style="1314" min="10521" max="10524"/>
    <col width="1.46484375" customWidth="1" style="1314" min="10525" max="10525"/>
    <col width="8.46484375" customWidth="1" style="1314" min="10526" max="10531"/>
    <col width="1.46484375" customWidth="1" style="1314" min="10532" max="10532"/>
    <col width="9.46484375" customWidth="1" style="1314" min="10533" max="10752"/>
    <col width="0.46484375" customWidth="1" style="1314" min="10753" max="10753"/>
    <col width="1.46484375" customWidth="1" style="1314" min="10754" max="10754"/>
    <col width="22.46484375" customWidth="1" style="1314" min="10755" max="10755"/>
    <col width="7.46484375" customWidth="1" style="1314" min="10756" max="10756"/>
    <col width="10.46484375" customWidth="1" style="1314" min="10757" max="10759"/>
    <col width="12.46484375" customWidth="1" style="1314" min="10760" max="10760"/>
    <col width="15.46484375" customWidth="1" style="1314" min="10761" max="10761"/>
    <col width="10.46484375" customWidth="1" style="1314" min="10762" max="10762"/>
    <col width="15.46484375" customWidth="1" style="1314" min="10763" max="10763"/>
    <col width="4.46484375" customWidth="1" style="1314" min="10764" max="10764"/>
    <col width="10.46484375" customWidth="1" style="1314" min="10765" max="10768"/>
    <col width="1.46484375" customWidth="1" style="1314" min="10769" max="10769"/>
    <col width="10.46484375" customWidth="1" style="1314" min="10770" max="10773"/>
    <col width="1.46484375" customWidth="1" style="1314" min="10774" max="10774"/>
    <col width="9.46484375" customWidth="1" style="1314" min="10775" max="10776"/>
    <col width="9.46484375" customWidth="1" style="1314" min="10777" max="10780"/>
    <col width="1.46484375" customWidth="1" style="1314" min="10781" max="10781"/>
    <col width="8.46484375" customWidth="1" style="1314" min="10782" max="10787"/>
    <col width="1.46484375" customWidth="1" style="1314" min="10788" max="10788"/>
    <col width="9.46484375" customWidth="1" style="1314" min="10789" max="11008"/>
    <col width="0.46484375" customWidth="1" style="1314" min="11009" max="11009"/>
    <col width="1.46484375" customWidth="1" style="1314" min="11010" max="11010"/>
    <col width="22.46484375" customWidth="1" style="1314" min="11011" max="11011"/>
    <col width="7.46484375" customWidth="1" style="1314" min="11012" max="11012"/>
    <col width="10.46484375" customWidth="1" style="1314" min="11013" max="11015"/>
    <col width="12.46484375" customWidth="1" style="1314" min="11016" max="11016"/>
    <col width="15.46484375" customWidth="1" style="1314" min="11017" max="11017"/>
    <col width="10.46484375" customWidth="1" style="1314" min="11018" max="11018"/>
    <col width="15.46484375" customWidth="1" style="1314" min="11019" max="11019"/>
    <col width="4.46484375" customWidth="1" style="1314" min="11020" max="11020"/>
    <col width="10.46484375" customWidth="1" style="1314" min="11021" max="11024"/>
    <col width="1.46484375" customWidth="1" style="1314" min="11025" max="11025"/>
    <col width="10.46484375" customWidth="1" style="1314" min="11026" max="11029"/>
    <col width="1.46484375" customWidth="1" style="1314" min="11030" max="11030"/>
    <col width="9.46484375" customWidth="1" style="1314" min="11031" max="11032"/>
    <col width="9.46484375" customWidth="1" style="1314" min="11033" max="11036"/>
    <col width="1.46484375" customWidth="1" style="1314" min="11037" max="11037"/>
    <col width="8.46484375" customWidth="1" style="1314" min="11038" max="11043"/>
    <col width="1.46484375" customWidth="1" style="1314" min="11044" max="11044"/>
    <col width="9.46484375" customWidth="1" style="1314" min="11045" max="11264"/>
    <col width="0.46484375" customWidth="1" style="1314" min="11265" max="11265"/>
    <col width="1.46484375" customWidth="1" style="1314" min="11266" max="11266"/>
    <col width="22.46484375" customWidth="1" style="1314" min="11267" max="11267"/>
    <col width="7.46484375" customWidth="1" style="1314" min="11268" max="11268"/>
    <col width="10.46484375" customWidth="1" style="1314" min="11269" max="11271"/>
    <col width="12.46484375" customWidth="1" style="1314" min="11272" max="11272"/>
    <col width="15.46484375" customWidth="1" style="1314" min="11273" max="11273"/>
    <col width="10.46484375" customWidth="1" style="1314" min="11274" max="11274"/>
    <col width="15.46484375" customWidth="1" style="1314" min="11275" max="11275"/>
    <col width="4.46484375" customWidth="1" style="1314" min="11276" max="11276"/>
    <col width="10.46484375" customWidth="1" style="1314" min="11277" max="11280"/>
    <col width="1.46484375" customWidth="1" style="1314" min="11281" max="11281"/>
    <col width="10.46484375" customWidth="1" style="1314" min="11282" max="11285"/>
    <col width="1.46484375" customWidth="1" style="1314" min="11286" max="11286"/>
    <col width="9.46484375" customWidth="1" style="1314" min="11287" max="11288"/>
    <col width="9.46484375" customWidth="1" style="1314" min="11289" max="11292"/>
    <col width="1.46484375" customWidth="1" style="1314" min="11293" max="11293"/>
    <col width="8.46484375" customWidth="1" style="1314" min="11294" max="11299"/>
    <col width="1.46484375" customWidth="1" style="1314" min="11300" max="11300"/>
    <col width="9.46484375" customWidth="1" style="1314" min="11301" max="11520"/>
    <col width="0.46484375" customWidth="1" style="1314" min="11521" max="11521"/>
    <col width="1.46484375" customWidth="1" style="1314" min="11522" max="11522"/>
    <col width="22.46484375" customWidth="1" style="1314" min="11523" max="11523"/>
    <col width="7.46484375" customWidth="1" style="1314" min="11524" max="11524"/>
    <col width="10.46484375" customWidth="1" style="1314" min="11525" max="11527"/>
    <col width="12.46484375" customWidth="1" style="1314" min="11528" max="11528"/>
    <col width="15.46484375" customWidth="1" style="1314" min="11529" max="11529"/>
    <col width="10.46484375" customWidth="1" style="1314" min="11530" max="11530"/>
    <col width="15.46484375" customWidth="1" style="1314" min="11531" max="11531"/>
    <col width="4.46484375" customWidth="1" style="1314" min="11532" max="11532"/>
    <col width="10.46484375" customWidth="1" style="1314" min="11533" max="11536"/>
    <col width="1.46484375" customWidth="1" style="1314" min="11537" max="11537"/>
    <col width="10.46484375" customWidth="1" style="1314" min="11538" max="11541"/>
    <col width="1.46484375" customWidth="1" style="1314" min="11542" max="11542"/>
    <col width="9.46484375" customWidth="1" style="1314" min="11543" max="11544"/>
    <col width="9.46484375" customWidth="1" style="1314" min="11545" max="11548"/>
    <col width="1.46484375" customWidth="1" style="1314" min="11549" max="11549"/>
    <col width="8.46484375" customWidth="1" style="1314" min="11550" max="11555"/>
    <col width="1.46484375" customWidth="1" style="1314" min="11556" max="11556"/>
    <col width="9.46484375" customWidth="1" style="1314" min="11557" max="11776"/>
    <col width="0.46484375" customWidth="1" style="1314" min="11777" max="11777"/>
    <col width="1.46484375" customWidth="1" style="1314" min="11778" max="11778"/>
    <col width="22.46484375" customWidth="1" style="1314" min="11779" max="11779"/>
    <col width="7.46484375" customWidth="1" style="1314" min="11780" max="11780"/>
    <col width="10.46484375" customWidth="1" style="1314" min="11781" max="11783"/>
    <col width="12.46484375" customWidth="1" style="1314" min="11784" max="11784"/>
    <col width="15.46484375" customWidth="1" style="1314" min="11785" max="11785"/>
    <col width="10.46484375" customWidth="1" style="1314" min="11786" max="11786"/>
    <col width="15.46484375" customWidth="1" style="1314" min="11787" max="11787"/>
    <col width="4.46484375" customWidth="1" style="1314" min="11788" max="11788"/>
    <col width="10.46484375" customWidth="1" style="1314" min="11789" max="11792"/>
    <col width="1.46484375" customWidth="1" style="1314" min="11793" max="11793"/>
    <col width="10.46484375" customWidth="1" style="1314" min="11794" max="11797"/>
    <col width="1.46484375" customWidth="1" style="1314" min="11798" max="11798"/>
    <col width="9.46484375" customWidth="1" style="1314" min="11799" max="11800"/>
    <col width="9.46484375" customWidth="1" style="1314" min="11801" max="11804"/>
    <col width="1.46484375" customWidth="1" style="1314" min="11805" max="11805"/>
    <col width="8.46484375" customWidth="1" style="1314" min="11806" max="11811"/>
    <col width="1.46484375" customWidth="1" style="1314" min="11812" max="11812"/>
    <col width="9.46484375" customWidth="1" style="1314" min="11813" max="12032"/>
    <col width="0.46484375" customWidth="1" style="1314" min="12033" max="12033"/>
    <col width="1.46484375" customWidth="1" style="1314" min="12034" max="12034"/>
    <col width="22.46484375" customWidth="1" style="1314" min="12035" max="12035"/>
    <col width="7.46484375" customWidth="1" style="1314" min="12036" max="12036"/>
    <col width="10.46484375" customWidth="1" style="1314" min="12037" max="12039"/>
    <col width="12.46484375" customWidth="1" style="1314" min="12040" max="12040"/>
    <col width="15.46484375" customWidth="1" style="1314" min="12041" max="12041"/>
    <col width="10.46484375" customWidth="1" style="1314" min="12042" max="12042"/>
    <col width="15.46484375" customWidth="1" style="1314" min="12043" max="12043"/>
    <col width="4.46484375" customWidth="1" style="1314" min="12044" max="12044"/>
    <col width="10.46484375" customWidth="1" style="1314" min="12045" max="12048"/>
    <col width="1.46484375" customWidth="1" style="1314" min="12049" max="12049"/>
    <col width="10.46484375" customWidth="1" style="1314" min="12050" max="12053"/>
    <col width="1.46484375" customWidth="1" style="1314" min="12054" max="12054"/>
    <col width="9.46484375" customWidth="1" style="1314" min="12055" max="12056"/>
    <col width="9.46484375" customWidth="1" style="1314" min="12057" max="12060"/>
    <col width="1.46484375" customWidth="1" style="1314" min="12061" max="12061"/>
    <col width="8.46484375" customWidth="1" style="1314" min="12062" max="12067"/>
    <col width="1.46484375" customWidth="1" style="1314" min="12068" max="12068"/>
    <col width="9.46484375" customWidth="1" style="1314" min="12069" max="12288"/>
    <col width="0.46484375" customWidth="1" style="1314" min="12289" max="12289"/>
    <col width="1.46484375" customWidth="1" style="1314" min="12290" max="12290"/>
    <col width="22.46484375" customWidth="1" style="1314" min="12291" max="12291"/>
    <col width="7.46484375" customWidth="1" style="1314" min="12292" max="12292"/>
    <col width="10.46484375" customWidth="1" style="1314" min="12293" max="12295"/>
    <col width="12.46484375" customWidth="1" style="1314" min="12296" max="12296"/>
    <col width="15.46484375" customWidth="1" style="1314" min="12297" max="12297"/>
    <col width="10.46484375" customWidth="1" style="1314" min="12298" max="12298"/>
    <col width="15.46484375" customWidth="1" style="1314" min="12299" max="12299"/>
    <col width="4.46484375" customWidth="1" style="1314" min="12300" max="12300"/>
    <col width="10.46484375" customWidth="1" style="1314" min="12301" max="12304"/>
    <col width="1.46484375" customWidth="1" style="1314" min="12305" max="12305"/>
    <col width="10.46484375" customWidth="1" style="1314" min="12306" max="12309"/>
    <col width="1.46484375" customWidth="1" style="1314" min="12310" max="12310"/>
    <col width="9.46484375" customWidth="1" style="1314" min="12311" max="12312"/>
    <col width="9.46484375" customWidth="1" style="1314" min="12313" max="12316"/>
    <col width="1.46484375" customWidth="1" style="1314" min="12317" max="12317"/>
    <col width="8.46484375" customWidth="1" style="1314" min="12318" max="12323"/>
    <col width="1.46484375" customWidth="1" style="1314" min="12324" max="12324"/>
    <col width="9.46484375" customWidth="1" style="1314" min="12325" max="12544"/>
    <col width="0.46484375" customWidth="1" style="1314" min="12545" max="12545"/>
    <col width="1.46484375" customWidth="1" style="1314" min="12546" max="12546"/>
    <col width="22.46484375" customWidth="1" style="1314" min="12547" max="12547"/>
    <col width="7.46484375" customWidth="1" style="1314" min="12548" max="12548"/>
    <col width="10.46484375" customWidth="1" style="1314" min="12549" max="12551"/>
    <col width="12.46484375" customWidth="1" style="1314" min="12552" max="12552"/>
    <col width="15.46484375" customWidth="1" style="1314" min="12553" max="12553"/>
    <col width="10.46484375" customWidth="1" style="1314" min="12554" max="12554"/>
    <col width="15.46484375" customWidth="1" style="1314" min="12555" max="12555"/>
    <col width="4.46484375" customWidth="1" style="1314" min="12556" max="12556"/>
    <col width="10.46484375" customWidth="1" style="1314" min="12557" max="12560"/>
    <col width="1.46484375" customWidth="1" style="1314" min="12561" max="12561"/>
    <col width="10.46484375" customWidth="1" style="1314" min="12562" max="12565"/>
    <col width="1.46484375" customWidth="1" style="1314" min="12566" max="12566"/>
    <col width="9.46484375" customWidth="1" style="1314" min="12567" max="12568"/>
    <col width="9.46484375" customWidth="1" style="1314" min="12569" max="12572"/>
    <col width="1.46484375" customWidth="1" style="1314" min="12573" max="12573"/>
    <col width="8.46484375" customWidth="1" style="1314" min="12574" max="12579"/>
    <col width="1.46484375" customWidth="1" style="1314" min="12580" max="12580"/>
    <col width="9.46484375" customWidth="1" style="1314" min="12581" max="12800"/>
    <col width="0.46484375" customWidth="1" style="1314" min="12801" max="12801"/>
    <col width="1.46484375" customWidth="1" style="1314" min="12802" max="12802"/>
    <col width="22.46484375" customWidth="1" style="1314" min="12803" max="12803"/>
    <col width="7.46484375" customWidth="1" style="1314" min="12804" max="12804"/>
    <col width="10.46484375" customWidth="1" style="1314" min="12805" max="12807"/>
    <col width="12.46484375" customWidth="1" style="1314" min="12808" max="12808"/>
    <col width="15.46484375" customWidth="1" style="1314" min="12809" max="12809"/>
    <col width="10.46484375" customWidth="1" style="1314" min="12810" max="12810"/>
    <col width="15.46484375" customWidth="1" style="1314" min="12811" max="12811"/>
    <col width="4.46484375" customWidth="1" style="1314" min="12812" max="12812"/>
    <col width="10.46484375" customWidth="1" style="1314" min="12813" max="12816"/>
    <col width="1.46484375" customWidth="1" style="1314" min="12817" max="12817"/>
    <col width="10.46484375" customWidth="1" style="1314" min="12818" max="12821"/>
    <col width="1.46484375" customWidth="1" style="1314" min="12822" max="12822"/>
    <col width="9.46484375" customWidth="1" style="1314" min="12823" max="12824"/>
    <col width="9.46484375" customWidth="1" style="1314" min="12825" max="12828"/>
    <col width="1.46484375" customWidth="1" style="1314" min="12829" max="12829"/>
    <col width="8.46484375" customWidth="1" style="1314" min="12830" max="12835"/>
    <col width="1.46484375" customWidth="1" style="1314" min="12836" max="12836"/>
    <col width="9.46484375" customWidth="1" style="1314" min="12837" max="13056"/>
    <col width="0.46484375" customWidth="1" style="1314" min="13057" max="13057"/>
    <col width="1.46484375" customWidth="1" style="1314" min="13058" max="13058"/>
    <col width="22.46484375" customWidth="1" style="1314" min="13059" max="13059"/>
    <col width="7.46484375" customWidth="1" style="1314" min="13060" max="13060"/>
    <col width="10.46484375" customWidth="1" style="1314" min="13061" max="13063"/>
    <col width="12.46484375" customWidth="1" style="1314" min="13064" max="13064"/>
    <col width="15.46484375" customWidth="1" style="1314" min="13065" max="13065"/>
    <col width="10.46484375" customWidth="1" style="1314" min="13066" max="13066"/>
    <col width="15.46484375" customWidth="1" style="1314" min="13067" max="13067"/>
    <col width="4.46484375" customWidth="1" style="1314" min="13068" max="13068"/>
    <col width="10.46484375" customWidth="1" style="1314" min="13069" max="13072"/>
    <col width="1.46484375" customWidth="1" style="1314" min="13073" max="13073"/>
    <col width="10.46484375" customWidth="1" style="1314" min="13074" max="13077"/>
    <col width="1.46484375" customWidth="1" style="1314" min="13078" max="13078"/>
    <col width="9.46484375" customWidth="1" style="1314" min="13079" max="13080"/>
    <col width="9.46484375" customWidth="1" style="1314" min="13081" max="13084"/>
    <col width="1.46484375" customWidth="1" style="1314" min="13085" max="13085"/>
    <col width="8.46484375" customWidth="1" style="1314" min="13086" max="13091"/>
    <col width="1.46484375" customWidth="1" style="1314" min="13092" max="13092"/>
    <col width="9.46484375" customWidth="1" style="1314" min="13093" max="13312"/>
    <col width="0.46484375" customWidth="1" style="1314" min="13313" max="13313"/>
    <col width="1.46484375" customWidth="1" style="1314" min="13314" max="13314"/>
    <col width="22.46484375" customWidth="1" style="1314" min="13315" max="13315"/>
    <col width="7.46484375" customWidth="1" style="1314" min="13316" max="13316"/>
    <col width="10.46484375" customWidth="1" style="1314" min="13317" max="13319"/>
    <col width="12.46484375" customWidth="1" style="1314" min="13320" max="13320"/>
    <col width="15.46484375" customWidth="1" style="1314" min="13321" max="13321"/>
    <col width="10.46484375" customWidth="1" style="1314" min="13322" max="13322"/>
    <col width="15.46484375" customWidth="1" style="1314" min="13323" max="13323"/>
    <col width="4.46484375" customWidth="1" style="1314" min="13324" max="13324"/>
    <col width="10.46484375" customWidth="1" style="1314" min="13325" max="13328"/>
    <col width="1.46484375" customWidth="1" style="1314" min="13329" max="13329"/>
    <col width="10.46484375" customWidth="1" style="1314" min="13330" max="13333"/>
    <col width="1.46484375" customWidth="1" style="1314" min="13334" max="13334"/>
    <col width="9.46484375" customWidth="1" style="1314" min="13335" max="13336"/>
    <col width="9.46484375" customWidth="1" style="1314" min="13337" max="13340"/>
    <col width="1.46484375" customWidth="1" style="1314" min="13341" max="13341"/>
    <col width="8.46484375" customWidth="1" style="1314" min="13342" max="13347"/>
    <col width="1.46484375" customWidth="1" style="1314" min="13348" max="13348"/>
    <col width="9.46484375" customWidth="1" style="1314" min="13349" max="13568"/>
    <col width="0.46484375" customWidth="1" style="1314" min="13569" max="13569"/>
    <col width="1.46484375" customWidth="1" style="1314" min="13570" max="13570"/>
    <col width="22.46484375" customWidth="1" style="1314" min="13571" max="13571"/>
    <col width="7.46484375" customWidth="1" style="1314" min="13572" max="13572"/>
    <col width="10.46484375" customWidth="1" style="1314" min="13573" max="13575"/>
    <col width="12.46484375" customWidth="1" style="1314" min="13576" max="13576"/>
    <col width="15.46484375" customWidth="1" style="1314" min="13577" max="13577"/>
    <col width="10.46484375" customWidth="1" style="1314" min="13578" max="13578"/>
    <col width="15.46484375" customWidth="1" style="1314" min="13579" max="13579"/>
    <col width="4.46484375" customWidth="1" style="1314" min="13580" max="13580"/>
    <col width="10.46484375" customWidth="1" style="1314" min="13581" max="13584"/>
    <col width="1.46484375" customWidth="1" style="1314" min="13585" max="13585"/>
    <col width="10.46484375" customWidth="1" style="1314" min="13586" max="13589"/>
    <col width="1.46484375" customWidth="1" style="1314" min="13590" max="13590"/>
    <col width="9.46484375" customWidth="1" style="1314" min="13591" max="13592"/>
    <col width="9.46484375" customWidth="1" style="1314" min="13593" max="13596"/>
    <col width="1.46484375" customWidth="1" style="1314" min="13597" max="13597"/>
    <col width="8.46484375" customWidth="1" style="1314" min="13598" max="13603"/>
    <col width="1.46484375" customWidth="1" style="1314" min="13604" max="13604"/>
    <col width="9.46484375" customWidth="1" style="1314" min="13605" max="13824"/>
    <col width="0.46484375" customWidth="1" style="1314" min="13825" max="13825"/>
    <col width="1.46484375" customWidth="1" style="1314" min="13826" max="13826"/>
    <col width="22.46484375" customWidth="1" style="1314" min="13827" max="13827"/>
    <col width="7.46484375" customWidth="1" style="1314" min="13828" max="13828"/>
    <col width="10.46484375" customWidth="1" style="1314" min="13829" max="13831"/>
    <col width="12.46484375" customWidth="1" style="1314" min="13832" max="13832"/>
    <col width="15.46484375" customWidth="1" style="1314" min="13833" max="13833"/>
    <col width="10.46484375" customWidth="1" style="1314" min="13834" max="13834"/>
    <col width="15.46484375" customWidth="1" style="1314" min="13835" max="13835"/>
    <col width="4.46484375" customWidth="1" style="1314" min="13836" max="13836"/>
    <col width="10.46484375" customWidth="1" style="1314" min="13837" max="13840"/>
    <col width="1.46484375" customWidth="1" style="1314" min="13841" max="13841"/>
    <col width="10.46484375" customWidth="1" style="1314" min="13842" max="13845"/>
    <col width="1.46484375" customWidth="1" style="1314" min="13846" max="13846"/>
    <col width="9.46484375" customWidth="1" style="1314" min="13847" max="13848"/>
    <col width="9.46484375" customWidth="1" style="1314" min="13849" max="13852"/>
    <col width="1.46484375" customWidth="1" style="1314" min="13853" max="13853"/>
    <col width="8.46484375" customWidth="1" style="1314" min="13854" max="13859"/>
    <col width="1.46484375" customWidth="1" style="1314" min="13860" max="13860"/>
    <col width="9.46484375" customWidth="1" style="1314" min="13861" max="14080"/>
    <col width="0.46484375" customWidth="1" style="1314" min="14081" max="14081"/>
    <col width="1.46484375" customWidth="1" style="1314" min="14082" max="14082"/>
    <col width="22.46484375" customWidth="1" style="1314" min="14083" max="14083"/>
    <col width="7.46484375" customWidth="1" style="1314" min="14084" max="14084"/>
    <col width="10.46484375" customWidth="1" style="1314" min="14085" max="14087"/>
    <col width="12.46484375" customWidth="1" style="1314" min="14088" max="14088"/>
    <col width="15.46484375" customWidth="1" style="1314" min="14089" max="14089"/>
    <col width="10.46484375" customWidth="1" style="1314" min="14090" max="14090"/>
    <col width="15.46484375" customWidth="1" style="1314" min="14091" max="14091"/>
    <col width="4.46484375" customWidth="1" style="1314" min="14092" max="14092"/>
    <col width="10.46484375" customWidth="1" style="1314" min="14093" max="14096"/>
    <col width="1.46484375" customWidth="1" style="1314" min="14097" max="14097"/>
    <col width="10.46484375" customWidth="1" style="1314" min="14098" max="14101"/>
    <col width="1.46484375" customWidth="1" style="1314" min="14102" max="14102"/>
    <col width="9.46484375" customWidth="1" style="1314" min="14103" max="14104"/>
    <col width="9.46484375" customWidth="1" style="1314" min="14105" max="14108"/>
    <col width="1.46484375" customWidth="1" style="1314" min="14109" max="14109"/>
    <col width="8.46484375" customWidth="1" style="1314" min="14110" max="14115"/>
    <col width="1.46484375" customWidth="1" style="1314" min="14116" max="14116"/>
    <col width="9.46484375" customWidth="1" style="1314" min="14117" max="14336"/>
    <col width="0.46484375" customWidth="1" style="1314" min="14337" max="14337"/>
    <col width="1.46484375" customWidth="1" style="1314" min="14338" max="14338"/>
    <col width="22.46484375" customWidth="1" style="1314" min="14339" max="14339"/>
    <col width="7.46484375" customWidth="1" style="1314" min="14340" max="14340"/>
    <col width="10.46484375" customWidth="1" style="1314" min="14341" max="14343"/>
    <col width="12.46484375" customWidth="1" style="1314" min="14344" max="14344"/>
    <col width="15.46484375" customWidth="1" style="1314" min="14345" max="14345"/>
    <col width="10.46484375" customWidth="1" style="1314" min="14346" max="14346"/>
    <col width="15.46484375" customWidth="1" style="1314" min="14347" max="14347"/>
    <col width="4.46484375" customWidth="1" style="1314" min="14348" max="14348"/>
    <col width="10.46484375" customWidth="1" style="1314" min="14349" max="14352"/>
    <col width="1.46484375" customWidth="1" style="1314" min="14353" max="14353"/>
    <col width="10.46484375" customWidth="1" style="1314" min="14354" max="14357"/>
    <col width="1.46484375" customWidth="1" style="1314" min="14358" max="14358"/>
    <col width="9.46484375" customWidth="1" style="1314" min="14359" max="14360"/>
    <col width="9.46484375" customWidth="1" style="1314" min="14361" max="14364"/>
    <col width="1.46484375" customWidth="1" style="1314" min="14365" max="14365"/>
    <col width="8.46484375" customWidth="1" style="1314" min="14366" max="14371"/>
    <col width="1.46484375" customWidth="1" style="1314" min="14372" max="14372"/>
    <col width="9.46484375" customWidth="1" style="1314" min="14373" max="14592"/>
    <col width="0.46484375" customWidth="1" style="1314" min="14593" max="14593"/>
    <col width="1.46484375" customWidth="1" style="1314" min="14594" max="14594"/>
    <col width="22.46484375" customWidth="1" style="1314" min="14595" max="14595"/>
    <col width="7.46484375" customWidth="1" style="1314" min="14596" max="14596"/>
    <col width="10.46484375" customWidth="1" style="1314" min="14597" max="14599"/>
    <col width="12.46484375" customWidth="1" style="1314" min="14600" max="14600"/>
    <col width="15.46484375" customWidth="1" style="1314" min="14601" max="14601"/>
    <col width="10.46484375" customWidth="1" style="1314" min="14602" max="14602"/>
    <col width="15.46484375" customWidth="1" style="1314" min="14603" max="14603"/>
    <col width="4.46484375" customWidth="1" style="1314" min="14604" max="14604"/>
    <col width="10.46484375" customWidth="1" style="1314" min="14605" max="14608"/>
    <col width="1.46484375" customWidth="1" style="1314" min="14609" max="14609"/>
    <col width="10.46484375" customWidth="1" style="1314" min="14610" max="14613"/>
    <col width="1.46484375" customWidth="1" style="1314" min="14614" max="14614"/>
    <col width="9.46484375" customWidth="1" style="1314" min="14615" max="14616"/>
    <col width="9.46484375" customWidth="1" style="1314" min="14617" max="14620"/>
    <col width="1.46484375" customWidth="1" style="1314" min="14621" max="14621"/>
    <col width="8.46484375" customWidth="1" style="1314" min="14622" max="14627"/>
    <col width="1.46484375" customWidth="1" style="1314" min="14628" max="14628"/>
    <col width="9.46484375" customWidth="1" style="1314" min="14629" max="14848"/>
    <col width="0.46484375" customWidth="1" style="1314" min="14849" max="14849"/>
    <col width="1.46484375" customWidth="1" style="1314" min="14850" max="14850"/>
    <col width="22.46484375" customWidth="1" style="1314" min="14851" max="14851"/>
    <col width="7.46484375" customWidth="1" style="1314" min="14852" max="14852"/>
    <col width="10.46484375" customWidth="1" style="1314" min="14853" max="14855"/>
    <col width="12.46484375" customWidth="1" style="1314" min="14856" max="14856"/>
    <col width="15.46484375" customWidth="1" style="1314" min="14857" max="14857"/>
    <col width="10.46484375" customWidth="1" style="1314" min="14858" max="14858"/>
    <col width="15.46484375" customWidth="1" style="1314" min="14859" max="14859"/>
    <col width="4.46484375" customWidth="1" style="1314" min="14860" max="14860"/>
    <col width="10.46484375" customWidth="1" style="1314" min="14861" max="14864"/>
    <col width="1.46484375" customWidth="1" style="1314" min="14865" max="14865"/>
    <col width="10.46484375" customWidth="1" style="1314" min="14866" max="14869"/>
    <col width="1.46484375" customWidth="1" style="1314" min="14870" max="14870"/>
    <col width="9.46484375" customWidth="1" style="1314" min="14871" max="14872"/>
    <col width="9.46484375" customWidth="1" style="1314" min="14873" max="14876"/>
    <col width="1.46484375" customWidth="1" style="1314" min="14877" max="14877"/>
    <col width="8.46484375" customWidth="1" style="1314" min="14878" max="14883"/>
    <col width="1.46484375" customWidth="1" style="1314" min="14884" max="14884"/>
    <col width="9.46484375" customWidth="1" style="1314" min="14885" max="15104"/>
    <col width="0.46484375" customWidth="1" style="1314" min="15105" max="15105"/>
    <col width="1.46484375" customWidth="1" style="1314" min="15106" max="15106"/>
    <col width="22.46484375" customWidth="1" style="1314" min="15107" max="15107"/>
    <col width="7.46484375" customWidth="1" style="1314" min="15108" max="15108"/>
    <col width="10.46484375" customWidth="1" style="1314" min="15109" max="15111"/>
    <col width="12.46484375" customWidth="1" style="1314" min="15112" max="15112"/>
    <col width="15.46484375" customWidth="1" style="1314" min="15113" max="15113"/>
    <col width="10.46484375" customWidth="1" style="1314" min="15114" max="15114"/>
    <col width="15.46484375" customWidth="1" style="1314" min="15115" max="15115"/>
    <col width="4.46484375" customWidth="1" style="1314" min="15116" max="15116"/>
    <col width="10.46484375" customWidth="1" style="1314" min="15117" max="15120"/>
    <col width="1.46484375" customWidth="1" style="1314" min="15121" max="15121"/>
    <col width="10.46484375" customWidth="1" style="1314" min="15122" max="15125"/>
    <col width="1.46484375" customWidth="1" style="1314" min="15126" max="15126"/>
    <col width="9.46484375" customWidth="1" style="1314" min="15127" max="15128"/>
    <col width="9.46484375" customWidth="1" style="1314" min="15129" max="15132"/>
    <col width="1.46484375" customWidth="1" style="1314" min="15133" max="15133"/>
    <col width="8.46484375" customWidth="1" style="1314" min="15134" max="15139"/>
    <col width="1.46484375" customWidth="1" style="1314" min="15140" max="15140"/>
    <col width="9.46484375" customWidth="1" style="1314" min="15141" max="15360"/>
    <col width="0.46484375" customWidth="1" style="1314" min="15361" max="15361"/>
    <col width="1.46484375" customWidth="1" style="1314" min="15362" max="15362"/>
    <col width="22.46484375" customWidth="1" style="1314" min="15363" max="15363"/>
    <col width="7.46484375" customWidth="1" style="1314" min="15364" max="15364"/>
    <col width="10.46484375" customWidth="1" style="1314" min="15365" max="15367"/>
    <col width="12.46484375" customWidth="1" style="1314" min="15368" max="15368"/>
    <col width="15.46484375" customWidth="1" style="1314" min="15369" max="15369"/>
    <col width="10.46484375" customWidth="1" style="1314" min="15370" max="15370"/>
    <col width="15.46484375" customWidth="1" style="1314" min="15371" max="15371"/>
    <col width="4.46484375" customWidth="1" style="1314" min="15372" max="15372"/>
    <col width="10.46484375" customWidth="1" style="1314" min="15373" max="15376"/>
    <col width="1.46484375" customWidth="1" style="1314" min="15377" max="15377"/>
    <col width="10.46484375" customWidth="1" style="1314" min="15378" max="15381"/>
    <col width="1.46484375" customWidth="1" style="1314" min="15382" max="15382"/>
    <col width="9.46484375" customWidth="1" style="1314" min="15383" max="15384"/>
    <col width="9.46484375" customWidth="1" style="1314" min="15385" max="15388"/>
    <col width="1.46484375" customWidth="1" style="1314" min="15389" max="15389"/>
    <col width="8.46484375" customWidth="1" style="1314" min="15390" max="15395"/>
    <col width="1.46484375" customWidth="1" style="1314" min="15396" max="15396"/>
    <col width="9.46484375" customWidth="1" style="1314" min="15397" max="15616"/>
    <col width="0.46484375" customWidth="1" style="1314" min="15617" max="15617"/>
    <col width="1.46484375" customWidth="1" style="1314" min="15618" max="15618"/>
    <col width="22.46484375" customWidth="1" style="1314" min="15619" max="15619"/>
    <col width="7.46484375" customWidth="1" style="1314" min="15620" max="15620"/>
    <col width="10.46484375" customWidth="1" style="1314" min="15621" max="15623"/>
    <col width="12.46484375" customWidth="1" style="1314" min="15624" max="15624"/>
    <col width="15.46484375" customWidth="1" style="1314" min="15625" max="15625"/>
    <col width="10.46484375" customWidth="1" style="1314" min="15626" max="15626"/>
    <col width="15.46484375" customWidth="1" style="1314" min="15627" max="15627"/>
    <col width="4.46484375" customWidth="1" style="1314" min="15628" max="15628"/>
    <col width="10.46484375" customWidth="1" style="1314" min="15629" max="15632"/>
    <col width="1.46484375" customWidth="1" style="1314" min="15633" max="15633"/>
    <col width="10.46484375" customWidth="1" style="1314" min="15634" max="15637"/>
    <col width="1.46484375" customWidth="1" style="1314" min="15638" max="15638"/>
    <col width="9.46484375" customWidth="1" style="1314" min="15639" max="15640"/>
    <col width="9.46484375" customWidth="1" style="1314" min="15641" max="15644"/>
    <col width="1.46484375" customWidth="1" style="1314" min="15645" max="15645"/>
    <col width="8.46484375" customWidth="1" style="1314" min="15646" max="15651"/>
    <col width="1.46484375" customWidth="1" style="1314" min="15652" max="15652"/>
    <col width="9.46484375" customWidth="1" style="1314" min="15653" max="15872"/>
    <col width="0.46484375" customWidth="1" style="1314" min="15873" max="15873"/>
    <col width="1.46484375" customWidth="1" style="1314" min="15874" max="15874"/>
    <col width="22.46484375" customWidth="1" style="1314" min="15875" max="15875"/>
    <col width="7.46484375" customWidth="1" style="1314" min="15876" max="15876"/>
    <col width="10.46484375" customWidth="1" style="1314" min="15877" max="15879"/>
    <col width="12.46484375" customWidth="1" style="1314" min="15880" max="15880"/>
    <col width="15.46484375" customWidth="1" style="1314" min="15881" max="15881"/>
    <col width="10.46484375" customWidth="1" style="1314" min="15882" max="15882"/>
    <col width="15.46484375" customWidth="1" style="1314" min="15883" max="15883"/>
    <col width="4.46484375" customWidth="1" style="1314" min="15884" max="15884"/>
    <col width="10.46484375" customWidth="1" style="1314" min="15885" max="15888"/>
    <col width="1.46484375" customWidth="1" style="1314" min="15889" max="15889"/>
    <col width="10.46484375" customWidth="1" style="1314" min="15890" max="15893"/>
    <col width="1.46484375" customWidth="1" style="1314" min="15894" max="15894"/>
    <col width="9.46484375" customWidth="1" style="1314" min="15895" max="15896"/>
    <col width="9.46484375" customWidth="1" style="1314" min="15897" max="15900"/>
    <col width="1.46484375" customWidth="1" style="1314" min="15901" max="15901"/>
    <col width="8.46484375" customWidth="1" style="1314" min="15902" max="15907"/>
    <col width="1.46484375" customWidth="1" style="1314" min="15908" max="15908"/>
    <col width="9.46484375" customWidth="1" style="1314" min="15909" max="16128"/>
    <col width="0.46484375" customWidth="1" style="1314" min="16129" max="16129"/>
    <col width="1.46484375" customWidth="1" style="1314" min="16130" max="16130"/>
    <col width="22.46484375" customWidth="1" style="1314" min="16131" max="16131"/>
    <col width="7.46484375" customWidth="1" style="1314" min="16132" max="16132"/>
    <col width="10.46484375" customWidth="1" style="1314" min="16133" max="16135"/>
    <col width="12.46484375" customWidth="1" style="1314" min="16136" max="16136"/>
    <col width="15.46484375" customWidth="1" style="1314" min="16137" max="16137"/>
    <col width="10.46484375" customWidth="1" style="1314" min="16138" max="16138"/>
    <col width="15.46484375" customWidth="1" style="1314" min="16139" max="16139"/>
    <col width="4.46484375" customWidth="1" style="1314" min="16140" max="16140"/>
    <col width="10.46484375" customWidth="1" style="1314" min="16141" max="16144"/>
    <col width="1.46484375" customWidth="1" style="1314" min="16145" max="16145"/>
    <col width="10.46484375" customWidth="1" style="1314" min="16146" max="16149"/>
    <col width="1.46484375" customWidth="1" style="1314" min="16150" max="16150"/>
    <col width="9.46484375" customWidth="1" style="1314" min="16151" max="16152"/>
    <col width="9.46484375" customWidth="1" style="1314" min="16153" max="16156"/>
    <col width="1.46484375" customWidth="1" style="1314" min="16157" max="16157"/>
    <col width="8.46484375" customWidth="1" style="1314" min="16158" max="16163"/>
    <col width="1.46484375" customWidth="1" style="1314" min="16164" max="16164"/>
    <col width="9.46484375" customWidth="1" style="1314" min="16165" max="16384"/>
  </cols>
  <sheetData>
    <row r="1" ht="4.35" customHeight="1" s="2885">
      <c r="G1" s="1316" t="n"/>
      <c r="H1" s="1317" t="n"/>
      <c r="J1" s="1316" t="n"/>
      <c r="K1" s="1316" t="n"/>
      <c r="L1" s="1314" t="n"/>
      <c r="M1" s="1314" t="n"/>
    </row>
    <row r="2" ht="4.35" customHeight="1" s="2885">
      <c r="G2" s="1316" t="n"/>
      <c r="H2" s="1317" t="n"/>
      <c r="J2" s="1316" t="n"/>
      <c r="K2" s="1316" t="n"/>
      <c r="L2" s="1314" t="n"/>
      <c r="M2" s="1314" t="n"/>
    </row>
    <row r="3" ht="19.9" customHeight="1" s="2885" thickBot="1">
      <c r="C3" s="448" t="inlineStr">
        <is>
          <t>Rent Roll Analysis</t>
        </is>
      </c>
      <c r="D3" s="448" t="n"/>
      <c r="E3" s="1318" t="n"/>
      <c r="F3" s="448" t="n"/>
      <c r="G3" s="448" t="n"/>
      <c r="H3" s="448" t="n"/>
      <c r="I3" s="1318" t="n"/>
      <c r="J3" s="1318" t="n"/>
      <c r="K3" s="1318" t="n"/>
      <c r="L3" s="1318" t="n"/>
      <c r="M3" s="1318" t="n"/>
      <c r="N3" s="1318" t="n"/>
      <c r="O3" s="1318" t="n"/>
      <c r="P3" s="1318" t="n"/>
      <c r="Q3" s="1318" t="n"/>
      <c r="R3" s="1318" t="n"/>
      <c r="S3" s="1318" t="n"/>
      <c r="T3" s="1318" t="n"/>
      <c r="U3" s="1318" t="n"/>
      <c r="V3" s="1318" t="n"/>
      <c r="W3" s="1318" t="n"/>
      <c r="X3" s="1318" t="n"/>
      <c r="Y3" s="1318" t="n"/>
      <c r="Z3" s="1318" t="n"/>
      <c r="AA3" s="1318" t="n"/>
      <c r="AB3" s="1318" t="n"/>
      <c r="AC3" s="1318" t="n"/>
      <c r="AD3" s="1318" t="n"/>
      <c r="AE3" s="1318" t="n"/>
      <c r="AF3" s="1318" t="n"/>
      <c r="AG3" s="3661" t="n"/>
      <c r="AH3" s="1318" t="n"/>
      <c r="AI3" s="1318" t="n"/>
      <c r="AJ3" s="3662" t="inlineStr">
        <is>
          <t>4800 North Park</t>
        </is>
      </c>
    </row>
    <row r="4" ht="15" customHeight="1" s="2885" thickTop="1">
      <c r="C4" s="1321" t="n"/>
      <c r="D4" s="1322" t="n"/>
      <c r="G4" s="1316" t="n"/>
      <c r="H4" s="1317" t="n"/>
      <c r="J4" s="1316" t="n"/>
      <c r="K4" s="1316" t="n"/>
      <c r="L4" s="1314" t="n"/>
      <c r="M4" s="1323" t="n"/>
      <c r="N4" s="1323" t="n"/>
      <c r="O4" s="1324" t="n"/>
    </row>
    <row r="5" ht="15" customHeight="1" s="2885" thickBot="1">
      <c r="C5" s="1323" t="inlineStr">
        <is>
          <t>Checks:</t>
        </is>
      </c>
      <c r="G5" s="1316" t="n"/>
      <c r="H5" s="1317" t="n"/>
      <c r="I5" s="1325" t="inlineStr">
        <is>
          <t>Summary of Rent Roll (copied from bottom of sheet):</t>
        </is>
      </c>
      <c r="J5" s="1316" t="n"/>
      <c r="L5" s="1314" t="n"/>
      <c r="M5" s="1314" t="n"/>
    </row>
    <row r="6" ht="15" customHeight="1" s="2885">
      <c r="C6" s="1326" t="inlineStr">
        <is>
          <t>Total SF from Argus:</t>
        </is>
      </c>
      <c r="D6" s="1327">
        <f>'One-line RR'!H13</f>
        <v/>
      </c>
      <c r="G6" s="1316" t="n"/>
      <c r="H6" s="1317" t="n"/>
      <c r="I6" s="1328">
        <f>C51</f>
        <v/>
      </c>
      <c r="J6" s="1329">
        <f>D51</f>
        <v/>
      </c>
      <c r="K6" s="1330" t="n"/>
      <c r="L6" s="1330" t="n"/>
      <c r="M6" s="1331" t="inlineStr">
        <is>
          <t>Tenant Rent</t>
        </is>
      </c>
      <c r="N6" s="1331" t="n"/>
      <c r="O6" s="1331" t="n"/>
      <c r="P6" s="1331" t="n"/>
      <c r="Q6" s="1332" t="n"/>
      <c r="R6" s="1331" t="inlineStr">
        <is>
          <t>Tenant SF</t>
        </is>
      </c>
      <c r="S6" s="1333" t="n"/>
      <c r="T6" s="1333" t="n"/>
      <c r="U6" s="1333" t="n"/>
      <c r="V6" s="1334" t="n"/>
      <c r="W6" s="1331" t="inlineStr">
        <is>
          <t>Expiration Schedule</t>
        </is>
      </c>
      <c r="X6" s="1335" t="n"/>
      <c r="Y6" s="1335" t="n"/>
      <c r="Z6" s="1335" t="n"/>
      <c r="AA6" s="1335" t="n"/>
      <c r="AB6" s="1335" t="n"/>
      <c r="AC6" s="1334" t="n"/>
      <c r="AD6" s="1331" t="inlineStr">
        <is>
          <t>Recent Rental Activity</t>
        </is>
      </c>
      <c r="AE6" s="1336" t="n"/>
      <c r="AF6" s="1336" t="n"/>
      <c r="AG6" s="1337" t="n"/>
      <c r="AH6" s="1337" t="n"/>
      <c r="AI6" s="1337" t="n"/>
    </row>
    <row r="7" ht="15" customHeight="1" s="2885">
      <c r="C7" s="1338" t="inlineStr">
        <is>
          <t>Total SF from OM:</t>
        </is>
      </c>
      <c r="D7" s="1339" t="n">
        <v>0</v>
      </c>
      <c r="G7" s="1316" t="n"/>
      <c r="H7" s="1317" t="n"/>
      <c r="I7" s="1340">
        <f>C52</f>
        <v/>
      </c>
      <c r="J7" s="1341">
        <f>D52</f>
        <v/>
      </c>
      <c r="K7" s="1342" t="n"/>
      <c r="L7" s="1343" t="n"/>
      <c r="M7" s="1344" t="n"/>
      <c r="N7" s="1344" t="n"/>
      <c r="O7" s="1344" t="n"/>
      <c r="P7" s="1344" t="n"/>
      <c r="R7" s="1344" t="n"/>
      <c r="S7" s="1344" t="n"/>
      <c r="T7" s="1344" t="n"/>
      <c r="U7" s="1344" t="n"/>
      <c r="V7" s="1345" t="n"/>
      <c r="W7" s="1346">
        <f>W15</f>
        <v/>
      </c>
      <c r="X7" s="1347">
        <f>X15</f>
        <v/>
      </c>
      <c r="Y7" s="1347">
        <f>Y15</f>
        <v/>
      </c>
      <c r="Z7" s="1347">
        <f>Z15</f>
        <v/>
      </c>
      <c r="AA7" s="1347">
        <f>AA15</f>
        <v/>
      </c>
      <c r="AB7" s="1347">
        <f>AB15</f>
        <v/>
      </c>
      <c r="AD7" s="1348">
        <f>AD15</f>
        <v/>
      </c>
      <c r="AE7" s="1348" t="n"/>
      <c r="AF7" s="1348">
        <f>AF15</f>
        <v/>
      </c>
      <c r="AG7" s="1348" t="n"/>
      <c r="AH7" s="1348">
        <f>AH15</f>
        <v/>
      </c>
      <c r="AI7" s="1349" t="n"/>
    </row>
    <row r="8" ht="15" customHeight="1" s="2885">
      <c r="C8" s="1338" t="inlineStr">
        <is>
          <t>Total SF at Bottom of Sheet:</t>
        </is>
      </c>
      <c r="D8" s="1350">
        <f>D51</f>
        <v/>
      </c>
      <c r="G8" s="1316" t="n"/>
      <c r="H8" s="1317" t="n"/>
      <c r="I8" s="1340">
        <f>C53</f>
        <v/>
      </c>
      <c r="J8" s="1341">
        <f>D53</f>
        <v/>
      </c>
      <c r="K8" s="1342" t="n"/>
      <c r="L8" s="1343" t="n"/>
      <c r="M8" s="1351">
        <f>"&gt;="&amp;TEXT($K$14,"##,###")&amp;" sf"</f>
        <v/>
      </c>
      <c r="N8" s="1352">
        <f>"&lt;"&amp;TEXT($K$14,"##,###")&amp;" sf"</f>
        <v/>
      </c>
      <c r="O8" s="1352" t="inlineStr">
        <is>
          <t>Retail</t>
        </is>
      </c>
      <c r="P8" s="1352" t="inlineStr">
        <is>
          <t>Storage</t>
        </is>
      </c>
      <c r="Q8" s="1353" t="n"/>
      <c r="R8" s="1351">
        <f>"&gt;="&amp;TEXT($K$14,"##,###")&amp;" sf"</f>
        <v/>
      </c>
      <c r="S8" s="1352">
        <f>"&lt;"&amp;TEXT($K$14,"##,###")&amp;" sf"</f>
        <v/>
      </c>
      <c r="T8" s="1352" t="inlineStr">
        <is>
          <t>Retail</t>
        </is>
      </c>
      <c r="U8" s="1352" t="inlineStr">
        <is>
          <t>Storage</t>
        </is>
      </c>
      <c r="V8" s="1353" t="n"/>
      <c r="W8" s="1354">
        <f>W16</f>
        <v/>
      </c>
      <c r="X8" s="1354">
        <f>X16</f>
        <v/>
      </c>
      <c r="Y8" s="1354">
        <f>Y16</f>
        <v/>
      </c>
      <c r="Z8" s="1354">
        <f>Z16</f>
        <v/>
      </c>
      <c r="AA8" s="1354">
        <f>AA16</f>
        <v/>
      </c>
      <c r="AB8" s="1354">
        <f>AB16</f>
        <v/>
      </c>
      <c r="AC8" s="1355" t="n"/>
      <c r="AD8" s="1356">
        <f>AD16</f>
        <v/>
      </c>
      <c r="AE8" s="1348" t="n"/>
      <c r="AF8" s="1356">
        <f>AF16</f>
        <v/>
      </c>
      <c r="AG8" s="1348" t="n"/>
      <c r="AH8" s="1356">
        <f>AH16</f>
        <v/>
      </c>
      <c r="AI8" s="1349" t="n"/>
    </row>
    <row r="9" ht="3" customHeight="1" s="2885">
      <c r="C9" s="1338" t="n"/>
      <c r="D9" s="1357" t="n"/>
      <c r="G9" s="1316" t="n"/>
      <c r="H9" s="1317" t="n"/>
      <c r="I9" s="1340" t="n"/>
      <c r="J9" s="1343" t="n"/>
      <c r="K9" s="1358" t="n"/>
      <c r="L9" s="1343" t="n"/>
      <c r="M9" s="1353" t="n"/>
      <c r="N9" s="1353" t="n"/>
      <c r="O9" s="1353" t="n"/>
      <c r="P9" s="1353" t="n"/>
      <c r="Q9" s="1353" t="n"/>
      <c r="R9" s="1353" t="n"/>
      <c r="S9" s="1353" t="n"/>
      <c r="T9" s="1353" t="n"/>
      <c r="U9" s="1353" t="n"/>
      <c r="V9" s="1353" t="n"/>
      <c r="W9" s="1359" t="n"/>
      <c r="X9" s="1359" t="n"/>
      <c r="Y9" s="1359" t="n"/>
      <c r="Z9" s="1359" t="n"/>
      <c r="AA9" s="1359" t="n"/>
      <c r="AB9" s="1359" t="n"/>
      <c r="AC9" s="1355" t="n"/>
      <c r="AD9" s="1360" t="n"/>
      <c r="AE9" s="1361" t="n"/>
      <c r="AF9" s="1360" t="n"/>
      <c r="AG9" s="1361" t="n"/>
      <c r="AH9" s="1360" t="n"/>
      <c r="AI9" s="1362" t="n"/>
    </row>
    <row r="10" ht="15" customHeight="1" s="2885">
      <c r="C10" s="1338" t="inlineStr">
        <is>
          <t>Occupancy from OM:</t>
        </is>
      </c>
      <c r="D10" s="1363">
        <f>'One-line RR'!I17</f>
        <v/>
      </c>
      <c r="G10" s="1316" t="n"/>
      <c r="H10" s="1317" t="n"/>
      <c r="I10" s="1340">
        <f>C54</f>
        <v/>
      </c>
      <c r="J10" s="1364">
        <f>D54</f>
        <v/>
      </c>
      <c r="K10" s="1343" t="n"/>
      <c r="L10" s="1365">
        <f>L51</f>
        <v/>
      </c>
      <c r="M10" s="3663">
        <f>IFERROR(M51,"")</f>
        <v/>
      </c>
      <c r="N10" s="3663">
        <f>IFERROR(N51,"")</f>
        <v/>
      </c>
      <c r="O10" s="3663">
        <f>IFERROR(O51,"")</f>
        <v/>
      </c>
      <c r="P10" s="3663">
        <f>IFERROR(P51,"")</f>
        <v/>
      </c>
      <c r="Q10" s="1367" t="n"/>
      <c r="R10" s="1368">
        <f>IFERROR(R51,"")</f>
        <v/>
      </c>
      <c r="S10" s="1368">
        <f>IFERROR(S51,"")</f>
        <v/>
      </c>
      <c r="T10" s="1368">
        <f>IFERROR(T51,"")</f>
        <v/>
      </c>
      <c r="U10" s="1368">
        <f>IFERROR(U51,"")</f>
        <v/>
      </c>
      <c r="V10" s="1369" t="n"/>
      <c r="W10" s="1370" t="n"/>
      <c r="X10" s="1370" t="n"/>
      <c r="Y10" s="1370" t="n"/>
      <c r="Z10" s="1370" t="n"/>
      <c r="AA10" s="1370" t="n"/>
      <c r="AB10" s="1370" t="n"/>
      <c r="AC10" s="1343" t="n"/>
      <c r="AD10" s="3664">
        <f>IFERROR(AD51,"")</f>
        <v/>
      </c>
      <c r="AE10" s="1372" t="n"/>
      <c r="AF10" s="3664">
        <f>IFERROR(AF51,"")</f>
        <v/>
      </c>
      <c r="AG10" s="1372" t="n"/>
      <c r="AH10" s="3664">
        <f>IFERROR(AH51,"")</f>
        <v/>
      </c>
      <c r="AI10" s="1373" t="n"/>
    </row>
    <row r="11" ht="15" customHeight="1" s="2885">
      <c r="C11" s="1374" t="inlineStr">
        <is>
          <t>Occupancy at Bottom of Sheet:</t>
        </is>
      </c>
      <c r="D11" s="1375">
        <f>IFERROR(D54,"")</f>
        <v/>
      </c>
      <c r="G11" s="1316" t="n"/>
      <c r="H11" s="1317" t="n"/>
      <c r="I11" s="1376" t="n"/>
      <c r="J11" s="1377" t="n"/>
      <c r="K11" s="1343" t="n"/>
      <c r="L11" s="1365">
        <f>L52</f>
        <v/>
      </c>
      <c r="M11" s="3664">
        <f>IFERROR(M52,"")</f>
        <v/>
      </c>
      <c r="N11" s="3664">
        <f>IFERROR(N52,"")</f>
        <v/>
      </c>
      <c r="O11" s="3664">
        <f>IFERROR(O52,"")</f>
        <v/>
      </c>
      <c r="P11" s="3664">
        <f>IFERROR(P52,"")</f>
        <v/>
      </c>
      <c r="Q11" s="1367" t="n"/>
      <c r="R11" s="1368">
        <f>IFERROR(R52,"")</f>
        <v/>
      </c>
      <c r="S11" s="1368">
        <f>IFERROR(S52,"")</f>
        <v/>
      </c>
      <c r="T11" s="1368">
        <f>IFERROR(T52,"")</f>
        <v/>
      </c>
      <c r="U11" s="1368">
        <f>IFERROR(U52,"")</f>
        <v/>
      </c>
      <c r="V11" s="1369" t="n"/>
      <c r="W11" s="1378">
        <f>IFERROR(W52,"")</f>
        <v/>
      </c>
      <c r="X11" s="1378">
        <f>IFERROR(X52,"")</f>
        <v/>
      </c>
      <c r="Y11" s="1378">
        <f>IFERROR(Y52,"")</f>
        <v/>
      </c>
      <c r="Z11" s="1378">
        <f>IFERROR(Z52,"")</f>
        <v/>
      </c>
      <c r="AA11" s="1378">
        <f>IFERROR(AA52,"")</f>
        <v/>
      </c>
      <c r="AB11" s="1378">
        <f>IFERROR(AB52,"")</f>
        <v/>
      </c>
      <c r="AC11" s="1343" t="n"/>
      <c r="AD11" s="1379" t="n"/>
      <c r="AE11" s="1378">
        <f>IFERROR(AE52,"")</f>
        <v/>
      </c>
      <c r="AF11" s="1379" t="n"/>
      <c r="AG11" s="1378">
        <f>IFERROR(AG52,"")</f>
        <v/>
      </c>
      <c r="AH11" s="1379" t="n"/>
      <c r="AI11" s="1380">
        <f>IFERROR(AI52,"")</f>
        <v/>
      </c>
    </row>
    <row r="12" ht="15" customHeight="1" s="2885" thickBot="1">
      <c r="C12" s="1322" t="n"/>
      <c r="D12" s="1322" t="n"/>
      <c r="G12" s="1316" t="n"/>
      <c r="H12" s="1317" t="n"/>
      <c r="I12" s="1381">
        <f>I53</f>
        <v/>
      </c>
      <c r="J12" s="1382">
        <f>IFERROR(J53,"")</f>
        <v/>
      </c>
      <c r="K12" s="1383" t="n"/>
      <c r="L12" s="1384">
        <f>L53</f>
        <v/>
      </c>
      <c r="M12" s="3665">
        <f>IFERROR(M53,"")</f>
        <v/>
      </c>
      <c r="N12" s="3665">
        <f>IFERROR(N53,"")</f>
        <v/>
      </c>
      <c r="O12" s="3665">
        <f>IFERROR(O53,"")</f>
        <v/>
      </c>
      <c r="P12" s="3665">
        <f>IFERROR(P53,"")</f>
        <v/>
      </c>
      <c r="Q12" s="1386" t="n"/>
      <c r="R12" s="1387" t="n"/>
      <c r="S12" s="1387" t="n"/>
      <c r="T12" s="1387" t="n"/>
      <c r="U12" s="1387" t="n"/>
      <c r="V12" s="1386" t="n"/>
      <c r="W12" s="1388" t="n"/>
      <c r="X12" s="1388" t="n"/>
      <c r="Y12" s="1388" t="n"/>
      <c r="Z12" s="1388" t="n"/>
      <c r="AA12" s="1388" t="n"/>
      <c r="AB12" s="1388" t="n"/>
      <c r="AC12" s="1383" t="n"/>
      <c r="AD12" s="1389" t="n"/>
      <c r="AE12" s="1389" t="n"/>
      <c r="AF12" s="1389" t="n"/>
      <c r="AG12" s="1389" t="n"/>
      <c r="AH12" s="1389" t="n"/>
      <c r="AI12" s="1390" t="n"/>
    </row>
    <row r="13" ht="12" customHeight="1" s="2885">
      <c r="C13" s="1323" t="n"/>
      <c r="D13" s="1322" t="n"/>
      <c r="H13" s="1317" t="n"/>
      <c r="J13" s="1316" t="n"/>
      <c r="K13" s="1314" t="n"/>
      <c r="L13" s="1323" t="n"/>
      <c r="M13" s="1391" t="n"/>
      <c r="O13" s="1324" t="n"/>
    </row>
    <row r="14" ht="17.1" customHeight="1" s="2885">
      <c r="D14" s="1392" t="n"/>
      <c r="G14" s="1316" t="n"/>
      <c r="I14" s="1393" t="inlineStr">
        <is>
          <t>Tenant Size Split</t>
        </is>
      </c>
      <c r="J14" s="1394" t="n"/>
      <c r="K14" s="1395" t="n">
        <v>3000</v>
      </c>
      <c r="L14" s="1314" t="n"/>
      <c r="M14" s="1396" t="inlineStr">
        <is>
          <t>Tenant Rent</t>
        </is>
      </c>
      <c r="N14" s="1396" t="n"/>
      <c r="O14" s="1396" t="n"/>
      <c r="P14" s="1396" t="n"/>
      <c r="Q14" s="1397" t="n"/>
      <c r="R14" s="1396" t="inlineStr">
        <is>
          <t>Tenant SF</t>
        </is>
      </c>
      <c r="S14" s="1398" t="n"/>
      <c r="T14" s="1398" t="n"/>
      <c r="U14" s="1398" t="n"/>
      <c r="V14" s="1399" t="n"/>
      <c r="W14" s="1396" t="inlineStr">
        <is>
          <t>Expiration Schedule</t>
        </is>
      </c>
      <c r="X14" s="1400" t="n"/>
      <c r="Y14" s="1400" t="n"/>
      <c r="Z14" s="1400" t="n"/>
      <c r="AA14" s="1400" t="n"/>
      <c r="AB14" s="1400" t="n"/>
      <c r="AC14" s="1399" t="n"/>
      <c r="AD14" s="1396" t="inlineStr">
        <is>
          <t>Recent Rental Activity</t>
        </is>
      </c>
      <c r="AE14" s="1401" t="n"/>
      <c r="AF14" s="1401" t="n"/>
      <c r="AG14" s="1401" t="n"/>
      <c r="AH14" s="1401" t="n"/>
      <c r="AI14" s="1401" t="n"/>
    </row>
    <row r="15" ht="14.25" customHeight="1" s="2885">
      <c r="G15" s="1316" t="n"/>
      <c r="H15" s="1317" t="n"/>
      <c r="J15" s="1316" t="n"/>
      <c r="K15" s="1316" t="n"/>
      <c r="L15" s="1314" t="n"/>
      <c r="M15" s="1344" t="n"/>
      <c r="N15" s="1344" t="n"/>
      <c r="O15" s="1344" t="n"/>
      <c r="P15" s="1344" t="n"/>
      <c r="R15" s="1344" t="n"/>
      <c r="S15" s="1344" t="n"/>
      <c r="T15" s="1344" t="n"/>
      <c r="U15" s="1344" t="n"/>
      <c r="V15" s="1402" t="n"/>
      <c r="W15" s="1346" t="inlineStr">
        <is>
          <t>Before:</t>
        </is>
      </c>
      <c r="X15" s="1347">
        <f>W16+1</f>
        <v/>
      </c>
      <c r="Y15" s="1347">
        <f>X16+1</f>
        <v/>
      </c>
      <c r="Z15" s="1347">
        <f>Y16+1</f>
        <v/>
      </c>
      <c r="AA15" s="1347">
        <f>Z16+1</f>
        <v/>
      </c>
      <c r="AB15" s="1347">
        <f>AA16+1</f>
        <v/>
      </c>
      <c r="AD15" s="1348">
        <f>"&gt;="&amp;TEXT(K14,"##,###")</f>
        <v/>
      </c>
      <c r="AE15" s="1348" t="n"/>
      <c r="AF15" s="1348">
        <f>"&lt;"&amp;TEXT($K$14,"##,###")</f>
        <v/>
      </c>
      <c r="AG15" s="1348" t="n"/>
      <c r="AH15" s="1348" t="inlineStr">
        <is>
          <t>Retail</t>
        </is>
      </c>
      <c r="AI15" s="1348" t="n"/>
    </row>
    <row r="16" ht="13.9" customFormat="1" customHeight="1" s="1355">
      <c r="C16" s="1403" t="inlineStr">
        <is>
          <t>Tenant Name</t>
        </is>
      </c>
      <c r="D16" s="1404" t="inlineStr">
        <is>
          <t>Suite #</t>
        </is>
      </c>
      <c r="E16" s="1405" t="inlineStr">
        <is>
          <t>Sq. Ft.</t>
        </is>
      </c>
      <c r="F16" s="1406" t="inlineStr">
        <is>
          <t>Annual Rent</t>
        </is>
      </c>
      <c r="G16" s="1407" t="inlineStr">
        <is>
          <t xml:space="preserve">Rent PSF </t>
        </is>
      </c>
      <c r="H16" s="1408" t="inlineStr">
        <is>
          <t>Tenant Type</t>
        </is>
      </c>
      <c r="I16" s="1408" t="inlineStr">
        <is>
          <t>Reimb. Type</t>
        </is>
      </c>
      <c r="J16" s="1407" t="inlineStr">
        <is>
          <t>Start Date</t>
        </is>
      </c>
      <c r="K16" s="1407" t="inlineStr">
        <is>
          <t>Exp. Date</t>
        </is>
      </c>
      <c r="L16" s="1409" t="n"/>
      <c r="M16" s="1351">
        <f>"&gt;="&amp;TEXT($K$14,"##,###")&amp;" sf"</f>
        <v/>
      </c>
      <c r="N16" s="1352">
        <f>"&lt;"&amp;TEXT($K$14,"##,###")&amp;" sf"</f>
        <v/>
      </c>
      <c r="O16" s="1352" t="inlineStr">
        <is>
          <t>Retail</t>
        </is>
      </c>
      <c r="P16" s="1352" t="inlineStr">
        <is>
          <t>Other</t>
        </is>
      </c>
      <c r="Q16" s="1410" t="n"/>
      <c r="R16" s="1351">
        <f>"&gt;="&amp;TEXT($K$14,"##,###")&amp;" sf"</f>
        <v/>
      </c>
      <c r="S16" s="1352">
        <f>"&lt;"&amp;TEXT($K$14,"##,###")&amp;" sf"</f>
        <v/>
      </c>
      <c r="T16" s="1352" t="inlineStr">
        <is>
          <t>Retail</t>
        </is>
      </c>
      <c r="U16" s="1352" t="inlineStr">
        <is>
          <t>Other</t>
        </is>
      </c>
      <c r="V16" s="1411" t="n"/>
      <c r="W16" s="1354" t="n">
        <v>45657</v>
      </c>
      <c r="X16" s="1354">
        <f>X15+364</f>
        <v/>
      </c>
      <c r="Y16" s="1354">
        <f>Y15+364</f>
        <v/>
      </c>
      <c r="Z16" s="1354">
        <f>Z15+364</f>
        <v/>
      </c>
      <c r="AA16" s="1354">
        <f>AA15+364</f>
        <v/>
      </c>
      <c r="AB16" s="1354" t="inlineStr">
        <is>
          <t>and After</t>
        </is>
      </c>
      <c r="AD16" s="1412" t="n">
        <v>44927</v>
      </c>
      <c r="AE16" s="1413" t="n"/>
      <c r="AF16" s="1414">
        <f>AD16</f>
        <v/>
      </c>
      <c r="AG16" s="1413" t="n"/>
      <c r="AH16" s="1415">
        <f>AD16</f>
        <v/>
      </c>
      <c r="AI16" s="1416" t="n"/>
    </row>
    <row r="17">
      <c r="C17" s="1417">
        <f>'One-line RR'!F7</f>
        <v/>
      </c>
      <c r="D17" s="1418">
        <f>'One-line RR'!D7</f>
        <v/>
      </c>
      <c r="E17" s="1419">
        <f>'One-line RR'!H7</f>
        <v/>
      </c>
      <c r="F17" s="1420">
        <f>'One-line RR'!M7*E17</f>
        <v/>
      </c>
      <c r="G17" s="3666">
        <f>F17/E17</f>
        <v/>
      </c>
      <c r="H17" s="1422" t="inlineStr">
        <is>
          <t>Retail</t>
        </is>
      </c>
      <c r="I17" s="1423" t="inlineStr">
        <is>
          <t>NNN</t>
        </is>
      </c>
      <c r="J17" s="1424">
        <f>'One-line RR'!J7</f>
        <v/>
      </c>
      <c r="K17" s="1424">
        <f>'One-line RR'!K7</f>
        <v/>
      </c>
      <c r="L17" s="1425" t="n"/>
      <c r="M17" s="1426">
        <f>IF($H17="Retail",IF($G17="","",IF($E17&gt;K$14,$G17,"")),"")</f>
        <v/>
      </c>
      <c r="N17" s="1426">
        <f>IF($H17="Retail",IF($G17="","",IF($E17&lt;K$14,$G17,"")),"")</f>
        <v/>
      </c>
      <c r="O17" s="1426">
        <f>IF(H17=$O$16,G17,"")</f>
        <v/>
      </c>
      <c r="P17" s="1426">
        <f>IF(H17=$P$16,G17,"")</f>
        <v/>
      </c>
      <c r="Q17" s="1427" t="n"/>
      <c r="R17" s="1528">
        <f>IF($H17="Retail",IF(E17="","",IF($E17&gt;K$14,$E17,"")),"")</f>
        <v/>
      </c>
      <c r="S17" s="1528">
        <f>IF($H17="Retail",IF(E17="","",IF($E17&lt;K$14,$E17,"")),"")</f>
        <v/>
      </c>
      <c r="T17" s="1428">
        <f>IF(H17=$T$16,E17,"")</f>
        <v/>
      </c>
      <c r="U17" s="1428">
        <f>IF(H17=$U$16,E17,"")</f>
        <v/>
      </c>
      <c r="V17" s="1429" t="n"/>
      <c r="W17" s="1428">
        <f>IF($K17&lt;=W$16,$E17,"")</f>
        <v/>
      </c>
      <c r="X17" s="1428">
        <f>IF(AND($K17&lt;=X$16,$K17&gt;=X$15),$E17,"")</f>
        <v/>
      </c>
      <c r="Y17" s="1428">
        <f>IF(AND($K17&lt;=Y$16,$K17&gt;=Y$15),$E17,"")</f>
        <v/>
      </c>
      <c r="Z17" s="1428">
        <f>IF(AND($K17&lt;=Z$16,$K17&gt;=Z$15),$E17,"")</f>
        <v/>
      </c>
      <c r="AA17" s="1428">
        <f>IF(AND($K17&lt;=AA$16,$K17&gt;=AA$15),$E17,"")</f>
        <v/>
      </c>
      <c r="AB17" s="1428">
        <f>IF($K17&gt;=AB$15,$E17,"")</f>
        <v/>
      </c>
      <c r="AC17" s="1430" t="n"/>
      <c r="AD17" s="3667">
        <f>IF(AND($J17&gt;AD$16,$E17&gt;=$K$14,$H17="Retail"),$G17,"")</f>
        <v/>
      </c>
      <c r="AE17" s="1432">
        <f>IF(AND($J17&gt;AD$16,$E17&gt;=$K$14,$H17="Retail"),$E17,"")</f>
        <v/>
      </c>
      <c r="AF17" s="3667">
        <f>IF(AND($J17&gt;AF$16,$E17&lt;$K$14,$H17="Retail"),$G17,"")</f>
        <v/>
      </c>
      <c r="AG17" s="1432">
        <f>IF(AND($J17&gt;AF$16,$E17&lt;$K$14,$H17="Retail"),$E17,"")</f>
        <v/>
      </c>
      <c r="AH17" s="3667">
        <f>IF(AND($J17&gt;AH$16,$H17=$AH$15),$G17,"")</f>
        <v/>
      </c>
      <c r="AI17" s="1432">
        <f>IF(AND($J17&gt;AH$16,$H17=$AH$15),$E17,"")</f>
        <v/>
      </c>
    </row>
    <row r="18">
      <c r="C18" s="1417">
        <f>'One-line RR'!#REF!</f>
        <v/>
      </c>
      <c r="D18" s="1418">
        <f>'One-line RR'!#REF!</f>
        <v/>
      </c>
      <c r="E18" s="1419">
        <f>'One-line RR'!#REF!</f>
        <v/>
      </c>
      <c r="F18" s="1420">
        <f>'One-line RR'!#REF!*E18</f>
        <v/>
      </c>
      <c r="G18" s="3666">
        <f>F18/E18</f>
        <v/>
      </c>
      <c r="H18" s="1422" t="inlineStr">
        <is>
          <t>Retail</t>
        </is>
      </c>
      <c r="I18" s="1423" t="inlineStr">
        <is>
          <t>NNN</t>
        </is>
      </c>
      <c r="J18" s="1424">
        <f>'One-line RR'!#REF!</f>
        <v/>
      </c>
      <c r="K18" s="1424">
        <f>'One-line RR'!#REF!</f>
        <v/>
      </c>
      <c r="L18" s="1425" t="n"/>
      <c r="M18" s="1426">
        <f>IF($H18="Retail",IF($G18="","",IF($E18&gt;K$14,$G18,"")),"")</f>
        <v/>
      </c>
      <c r="N18" s="1426">
        <f>IF($H18="Retail",IF($G18="","",IF($E18&lt;K$14,$G18,"")),"")</f>
        <v/>
      </c>
      <c r="O18" s="1426">
        <f>IF(H18=$O$16,G18,"")</f>
        <v/>
      </c>
      <c r="P18" s="1426">
        <f>IF(H18=$P$16,G18,"")</f>
        <v/>
      </c>
      <c r="Q18" s="1427" t="n"/>
      <c r="R18" s="1528">
        <f>IF($H18="Retail",IF(E18="","",IF($E18&gt;K$14,$E18,"")),"")</f>
        <v/>
      </c>
      <c r="S18" s="1528">
        <f>IF($H18="Retail",IF(E18="","",IF($E18&lt;K$14,$E18,"")),"")</f>
        <v/>
      </c>
      <c r="T18" s="1428">
        <f>IF(H18=$T$16,E18,"")</f>
        <v/>
      </c>
      <c r="U18" s="1428">
        <f>IF(H18=$U$16,E18,"")</f>
        <v/>
      </c>
      <c r="V18" s="1429" t="n"/>
      <c r="W18" s="1428">
        <f>IF($K18&lt;=W$16,$E18,"")</f>
        <v/>
      </c>
      <c r="X18" s="1428">
        <f>IF(AND($K18&lt;=X$16,$K18&gt;=X$15),$E18,"")</f>
        <v/>
      </c>
      <c r="Y18" s="1428">
        <f>IF(AND($K18&lt;=Y$16,$K18&gt;=Y$15),$E18,"")</f>
        <v/>
      </c>
      <c r="Z18" s="1428">
        <f>IF(AND($K18&lt;=Z$16,$K18&gt;=Z$15),$E18,"")</f>
        <v/>
      </c>
      <c r="AA18" s="1428">
        <f>IF(AND($K18&lt;=AA$16,$K18&gt;=AA$15),$E18,"")</f>
        <v/>
      </c>
      <c r="AB18" s="1428">
        <f>IF($K18&gt;=AB$15,$E18,"")</f>
        <v/>
      </c>
      <c r="AC18" s="1430" t="n"/>
      <c r="AD18" s="3667">
        <f>IF(AND($J18&gt;AD$16,$E18&gt;=$K$14,$H18="Retail"),$G18,"")</f>
        <v/>
      </c>
      <c r="AE18" s="1432">
        <f>IF(AND($J18&gt;AD$16,$E18&gt;=$K$14,$H18="Retail"),$E18,"")</f>
        <v/>
      </c>
      <c r="AF18" s="3667">
        <f>IF(AND($J18&gt;AF$16,$E18&lt;$K$14,$H18="Retail"),$G18,"")</f>
        <v/>
      </c>
      <c r="AG18" s="1432">
        <f>IF(AND($J18&gt;AF$16,$E18&lt;$K$14,$H18="Retail"),$E18,"")</f>
        <v/>
      </c>
      <c r="AH18" s="3667">
        <f>IF(AND($J18&gt;AH$16,$H18=$AH$15),$G18,"")</f>
        <v/>
      </c>
      <c r="AI18" s="1432">
        <f>IF(AND($J18&gt;AH$16,$H18=$AH$15),$E18,"")</f>
        <v/>
      </c>
    </row>
    <row r="19">
      <c r="C19" s="1417">
        <f>'One-line RR'!#REF!</f>
        <v/>
      </c>
      <c r="D19" s="1418">
        <f>'One-line RR'!#REF!</f>
        <v/>
      </c>
      <c r="E19" s="1419">
        <f>'One-line RR'!#REF!</f>
        <v/>
      </c>
      <c r="F19" s="1420">
        <f>'One-line RR'!#REF!*E19</f>
        <v/>
      </c>
      <c r="G19" s="3666">
        <f>F19/E19</f>
        <v/>
      </c>
      <c r="H19" s="1422" t="inlineStr">
        <is>
          <t>Retail</t>
        </is>
      </c>
      <c r="I19" s="1423" t="inlineStr">
        <is>
          <t>NNN</t>
        </is>
      </c>
      <c r="J19" s="1424">
        <f>'One-line RR'!#REF!</f>
        <v/>
      </c>
      <c r="K19" s="1424">
        <f>'One-line RR'!#REF!</f>
        <v/>
      </c>
      <c r="L19" s="1425" t="n"/>
      <c r="M19" s="1426">
        <f>IF($H19="Retail",IF($G19="","",IF($E19&gt;K$14,$G19,"")),"")</f>
        <v/>
      </c>
      <c r="N19" s="1426">
        <f>IF($H19="Retail",IF($G19="","",IF($E19&lt;K$14,$G19,"")),"")</f>
        <v/>
      </c>
      <c r="O19" s="1426">
        <f>IF(H19=$O$16,G19,"")</f>
        <v/>
      </c>
      <c r="P19" s="1426">
        <f>IF(H19=$P$16,G19,"")</f>
        <v/>
      </c>
      <c r="Q19" s="1427" t="n"/>
      <c r="R19" s="1528">
        <f>IF($H19="Retail",IF(E19="","",IF($E19&gt;K$14,$E19,"")),"")</f>
        <v/>
      </c>
      <c r="S19" s="1528">
        <f>IF($H19="Retail",IF(E19="","",IF($E19&lt;K$14,$E19,"")),"")</f>
        <v/>
      </c>
      <c r="T19" s="1428">
        <f>IF(H19=$T$16,E19,"")</f>
        <v/>
      </c>
      <c r="U19" s="1428">
        <f>IF(H19=$U$16,E19,"")</f>
        <v/>
      </c>
      <c r="V19" s="1429" t="n"/>
      <c r="W19" s="1428">
        <f>IF($K19&lt;=W$16,$E19,"")</f>
        <v/>
      </c>
      <c r="X19" s="1428">
        <f>IF(AND($K19&lt;=X$16,$K19&gt;=X$15),$E19,"")</f>
        <v/>
      </c>
      <c r="Y19" s="1428">
        <f>IF(AND($K19&lt;=Y$16,$K19&gt;=Y$15),$E19,"")</f>
        <v/>
      </c>
      <c r="Z19" s="1428">
        <f>IF(AND($K19&lt;=Z$16,$K19&gt;=Z$15),$E19,"")</f>
        <v/>
      </c>
      <c r="AA19" s="1428">
        <f>IF(AND($K19&lt;=AA$16,$K19&gt;=AA$15),$E19,"")</f>
        <v/>
      </c>
      <c r="AB19" s="1428">
        <f>IF($K19&gt;=AB$15,$E19,"")</f>
        <v/>
      </c>
      <c r="AC19" s="1430" t="n"/>
      <c r="AD19" s="3667">
        <f>IF(AND($J19&gt;AD$16,$E19&gt;=$K$14,$H19="Retail"),$G19,"")</f>
        <v/>
      </c>
      <c r="AE19" s="1432">
        <f>IF(AND($J19&gt;AD$16,$E19&gt;=$K$14,$H19="Retail"),$E19,"")</f>
        <v/>
      </c>
      <c r="AF19" s="3667">
        <f>IF(AND($J19&gt;AF$16,$E19&lt;$K$14,$H19="Retail"),$G19,"")</f>
        <v/>
      </c>
      <c r="AG19" s="1432">
        <f>IF(AND($J19&gt;AF$16,$E19&lt;$K$14,$H19="Retail"),$E19,"")</f>
        <v/>
      </c>
      <c r="AH19" s="3667">
        <f>IF(AND($J19&gt;AH$16,$H19=$AH$15),$G19,"")</f>
        <v/>
      </c>
      <c r="AI19" s="1432">
        <f>IF(AND($J19&gt;AH$16,$H19=$AH$15),$E19,"")</f>
        <v/>
      </c>
    </row>
    <row r="20">
      <c r="C20" s="1417">
        <f>'One-line RR'!#REF!</f>
        <v/>
      </c>
      <c r="D20" s="1418">
        <f>'One-line RR'!#REF!</f>
        <v/>
      </c>
      <c r="E20" s="1419">
        <f>'One-line RR'!#REF!</f>
        <v/>
      </c>
      <c r="F20" s="1420">
        <f>'One-line RR'!#REF!*E20</f>
        <v/>
      </c>
      <c r="G20" s="3666">
        <f>F20/E20</f>
        <v/>
      </c>
      <c r="H20" s="1422" t="inlineStr">
        <is>
          <t>Retail</t>
        </is>
      </c>
      <c r="I20" s="1423" t="inlineStr">
        <is>
          <t>NNN</t>
        </is>
      </c>
      <c r="J20" s="1424">
        <f>'One-line RR'!#REF!</f>
        <v/>
      </c>
      <c r="K20" s="1424">
        <f>'One-line RR'!#REF!</f>
        <v/>
      </c>
      <c r="L20" s="1425" t="n"/>
      <c r="M20" s="1426">
        <f>IF($H20="Retail",IF($G20="","",IF($E20&gt;K$14,$G20,"")),"")</f>
        <v/>
      </c>
      <c r="N20" s="1426">
        <f>IF($H20="Retail",IF($G20="","",IF($E20&lt;K$14,$G20,"")),"")</f>
        <v/>
      </c>
      <c r="O20" s="1426">
        <f>IF(H20=$O$16,G20,"")</f>
        <v/>
      </c>
      <c r="P20" s="1426">
        <f>IF(H20=$P$16,G20,"")</f>
        <v/>
      </c>
      <c r="Q20" s="1427" t="n"/>
      <c r="R20" s="1528">
        <f>IF($H20="Retail",IF(E20="","",IF($E20&gt;K$14,$E20,"")),"")</f>
        <v/>
      </c>
      <c r="S20" s="1528">
        <f>IF($H20="Retail",IF(E20="","",IF($E20&lt;K$14,$E20,"")),"")</f>
        <v/>
      </c>
      <c r="T20" s="1428">
        <f>IF(H20=$T$16,E20,"")</f>
        <v/>
      </c>
      <c r="U20" s="1428">
        <f>IF(H20=$U$16,E20,"")</f>
        <v/>
      </c>
      <c r="V20" s="1429" t="n"/>
      <c r="W20" s="1428">
        <f>IF($K20&lt;=W$16,$E20,"")</f>
        <v/>
      </c>
      <c r="X20" s="1428">
        <f>IF(AND($K20&lt;=X$16,$K20&gt;=X$15),$E20,"")</f>
        <v/>
      </c>
      <c r="Y20" s="1428">
        <f>IF(AND($K20&lt;=Y$16,$K20&gt;=Y$15),$E20,"")</f>
        <v/>
      </c>
      <c r="Z20" s="1428">
        <f>IF(AND($K20&lt;=Z$16,$K20&gt;=Z$15),$E20,"")</f>
        <v/>
      </c>
      <c r="AA20" s="1428">
        <f>IF(AND($K20&lt;=AA$16,$K20&gt;=AA$15),$E20,"")</f>
        <v/>
      </c>
      <c r="AB20" s="1428">
        <f>IF($K20&gt;=AB$15,$E20,"")</f>
        <v/>
      </c>
      <c r="AC20" s="1430" t="n"/>
      <c r="AD20" s="3667">
        <f>IF(AND($J20&gt;AD$16,$E20&gt;=$K$14,$H20="Retail"),$G20,"")</f>
        <v/>
      </c>
      <c r="AE20" s="1432">
        <f>IF(AND($J20&gt;AD$16,$E20&gt;=$K$14,$H20="Retail"),$E20,"")</f>
        <v/>
      </c>
      <c r="AF20" s="3667">
        <f>IF(AND($J20&gt;AF$16,$E20&lt;$K$14,$H20="Retail"),$G20,"")</f>
        <v/>
      </c>
      <c r="AG20" s="1432">
        <f>IF(AND($J20&gt;AF$16,$E20&lt;$K$14,$H20="Retail"),$E20,"")</f>
        <v/>
      </c>
      <c r="AH20" s="3667">
        <f>IF(AND($J20&gt;AH$16,$H20=$AH$15),$G20,"")</f>
        <v/>
      </c>
      <c r="AI20" s="1432">
        <f>IF(AND($J20&gt;AH$16,$H20=$AH$15),$E20,"")</f>
        <v/>
      </c>
    </row>
    <row r="21">
      <c r="C21" s="1417">
        <f>'One-line RR'!#REF!</f>
        <v/>
      </c>
      <c r="D21" s="1418">
        <f>'One-line RR'!#REF!</f>
        <v/>
      </c>
      <c r="E21" s="1419">
        <f>'One-line RR'!#REF!</f>
        <v/>
      </c>
      <c r="F21" s="1420">
        <f>'One-line RR'!#REF!*E21</f>
        <v/>
      </c>
      <c r="G21" s="3666">
        <f>F21/E21</f>
        <v/>
      </c>
      <c r="H21" s="1422" t="inlineStr">
        <is>
          <t>Retail</t>
        </is>
      </c>
      <c r="I21" s="1423" t="inlineStr">
        <is>
          <t>NNN</t>
        </is>
      </c>
      <c r="J21" s="1424">
        <f>'One-line RR'!#REF!</f>
        <v/>
      </c>
      <c r="K21" s="1424">
        <f>'One-line RR'!#REF!</f>
        <v/>
      </c>
      <c r="L21" s="1425" t="n"/>
      <c r="M21" s="1426">
        <f>IF($H21="Retail",IF($G21="","",IF($E21&gt;K$14,$G21,"")),"")</f>
        <v/>
      </c>
      <c r="N21" s="1426">
        <f>IF($H21="Retail",IF($G21="","",IF($E21&lt;K$14,$G21,"")),"")</f>
        <v/>
      </c>
      <c r="O21" s="1426">
        <f>IF(H21=$O$16,G21,"")</f>
        <v/>
      </c>
      <c r="P21" s="1426">
        <f>IF(H21=$P$16,G21,"")</f>
        <v/>
      </c>
      <c r="Q21" s="1427" t="n"/>
      <c r="R21" s="1528">
        <f>IF($H21="Retail",IF(E21="","",IF($E21&gt;K$14,$E21,"")),"")</f>
        <v/>
      </c>
      <c r="S21" s="1528">
        <f>IF($H21="Retail",IF(E21="","",IF($E21&lt;K$14,$E21,"")),"")</f>
        <v/>
      </c>
      <c r="T21" s="1428">
        <f>IF(H21=$T$16,E21,"")</f>
        <v/>
      </c>
      <c r="U21" s="1428">
        <f>IF(H21=$U$16,E21,"")</f>
        <v/>
      </c>
      <c r="V21" s="1429" t="n"/>
      <c r="W21" s="1428">
        <f>IF($K21&lt;=W$16,$E21,"")</f>
        <v/>
      </c>
      <c r="X21" s="1428">
        <f>IF(AND($K21&lt;=X$16,$K21&gt;=X$15),$E21,"")</f>
        <v/>
      </c>
      <c r="Y21" s="1428">
        <f>IF(AND($K21&lt;=Y$16,$K21&gt;=Y$15),$E21,"")</f>
        <v/>
      </c>
      <c r="Z21" s="1428">
        <f>IF(AND($K21&lt;=Z$16,$K21&gt;=Z$15),$E21,"")</f>
        <v/>
      </c>
      <c r="AA21" s="1428">
        <f>IF(AND($K21&lt;=AA$16,$K21&gt;=AA$15),$E21,"")</f>
        <v/>
      </c>
      <c r="AB21" s="1428">
        <f>IF($K21&gt;=AB$15,$E21,"")</f>
        <v/>
      </c>
      <c r="AC21" s="1430" t="n"/>
      <c r="AD21" s="3667">
        <f>IF(AND($J21&gt;AD$16,$E21&gt;=$K$14,$H21="Retail"),$G21,"")</f>
        <v/>
      </c>
      <c r="AE21" s="1432">
        <f>IF(AND($J21&gt;AD$16,$E21&gt;=$K$14,$H21="Retail"),$E21,"")</f>
        <v/>
      </c>
      <c r="AF21" s="3667">
        <f>IF(AND($J21&gt;AF$16,$E21&lt;$K$14,$H21="Retail"),$G21,"")</f>
        <v/>
      </c>
      <c r="AG21" s="1432">
        <f>IF(AND($J21&gt;AF$16,$E21&lt;$K$14,$H21="Retail"),$E21,"")</f>
        <v/>
      </c>
      <c r="AH21" s="3667" t="n"/>
      <c r="AI21" s="1432" t="n"/>
    </row>
    <row r="22">
      <c r="C22" s="1417">
        <f>'One-line RR'!#REF!</f>
        <v/>
      </c>
      <c r="D22" s="1418">
        <f>'One-line RR'!#REF!</f>
        <v/>
      </c>
      <c r="E22" s="1419">
        <f>'One-line RR'!#REF!</f>
        <v/>
      </c>
      <c r="F22" s="1420">
        <f>'One-line RR'!#REF!*E22</f>
        <v/>
      </c>
      <c r="G22" s="3666">
        <f>F22/E22</f>
        <v/>
      </c>
      <c r="H22" s="1422" t="inlineStr">
        <is>
          <t>Retail</t>
        </is>
      </c>
      <c r="I22" s="1423" t="inlineStr">
        <is>
          <t>NNN</t>
        </is>
      </c>
      <c r="J22" s="1424">
        <f>'One-line RR'!#REF!</f>
        <v/>
      </c>
      <c r="K22" s="1424">
        <f>'One-line RR'!#REF!</f>
        <v/>
      </c>
      <c r="L22" s="1425" t="n"/>
      <c r="M22" s="1426">
        <f>IF($H22="Retail",IF($G22="","",IF($E22&gt;K$14,$G22,"")),"")</f>
        <v/>
      </c>
      <c r="N22" s="1426">
        <f>IF($H22="Retail",IF($G22="","",IF($E22&lt;K$14,$G22,"")),"")</f>
        <v/>
      </c>
      <c r="O22" s="1426">
        <f>IF(H22=$O$16,G22,"")</f>
        <v/>
      </c>
      <c r="P22" s="1426">
        <f>IF(H22=$P$16,G22,"")</f>
        <v/>
      </c>
      <c r="Q22" s="1427" t="n"/>
      <c r="R22" s="1528">
        <f>IF($H22="Retail",IF(E22="","",IF($E22&gt;K$14,$E22,"")),"")</f>
        <v/>
      </c>
      <c r="S22" s="1528">
        <f>IF($H22="Retail",IF(E22="","",IF($E22&lt;K$14,$E22,"")),"")</f>
        <v/>
      </c>
      <c r="T22" s="1428">
        <f>IF(H22=$T$16,E22,"")</f>
        <v/>
      </c>
      <c r="U22" s="1428">
        <f>IF(H22=$U$16,E22,"")</f>
        <v/>
      </c>
      <c r="V22" s="1429" t="n"/>
      <c r="W22" s="1428">
        <f>IF($K22&lt;=W$16,$E22,"")</f>
        <v/>
      </c>
      <c r="X22" s="1428">
        <f>IF(AND($K22&lt;=X$16,$K22&gt;=X$15),$E22,"")</f>
        <v/>
      </c>
      <c r="Y22" s="1428">
        <f>IF(AND($K22&lt;=Y$16,$K22&gt;=Y$15),$E22,"")</f>
        <v/>
      </c>
      <c r="Z22" s="1428">
        <f>IF(AND($K22&lt;=Z$16,$K22&gt;=Z$15),$E22,"")</f>
        <v/>
      </c>
      <c r="AA22" s="1428">
        <f>IF(AND($K22&lt;=AA$16,$K22&gt;=AA$15),$E22,"")</f>
        <v/>
      </c>
      <c r="AB22" s="1428">
        <f>IF($K22&gt;=AB$15,$E22,"")</f>
        <v/>
      </c>
      <c r="AC22" s="1430" t="n"/>
      <c r="AD22" s="3667">
        <f>IF(AND($J22&gt;AD$16,$E22&gt;=$K$14,$H22="Retail"),$G22,"")</f>
        <v/>
      </c>
      <c r="AE22" s="1432">
        <f>IF(AND($J22&gt;AD$16,$E22&gt;=$K$14,$H22="Retail"),$E22,"")</f>
        <v/>
      </c>
      <c r="AF22" s="3667">
        <f>IF(AND($J22&gt;AF$16,$E22&lt;$K$14,$H22="Retail"),$G22,"")</f>
        <v/>
      </c>
      <c r="AG22" s="1432">
        <f>IF(AND($J22&gt;AF$16,$E22&lt;$K$14,$H22="Retail"),$E22,"")</f>
        <v/>
      </c>
      <c r="AH22" s="3667" t="n"/>
      <c r="AI22" s="1432" t="n"/>
    </row>
    <row r="23">
      <c r="C23" s="2808">
        <f>'One-line RR'!#REF!</f>
        <v/>
      </c>
      <c r="D23" s="2809">
        <f>'One-line RR'!#REF!</f>
        <v/>
      </c>
      <c r="E23" s="2810">
        <f>'One-line RR'!#REF!</f>
        <v/>
      </c>
      <c r="F23" s="2811">
        <f>'One-line RR'!#REF!*E23</f>
        <v/>
      </c>
      <c r="G23" s="3668">
        <f>F23/E23</f>
        <v/>
      </c>
      <c r="H23" s="2813" t="inlineStr">
        <is>
          <t>Retail</t>
        </is>
      </c>
      <c r="I23" s="2814" t="inlineStr">
        <is>
          <t>NNN</t>
        </is>
      </c>
      <c r="J23" s="2815">
        <f>'One-line RR'!#REF!</f>
        <v/>
      </c>
      <c r="K23" s="2815">
        <f>'One-line RR'!#REF!</f>
        <v/>
      </c>
      <c r="L23" s="2816" t="n"/>
      <c r="M23" s="2817">
        <f>IF($H23="Retail",IF($G23="","",IF($E23&gt;K$14,$G23,"")),"")</f>
        <v/>
      </c>
      <c r="N23" s="2817">
        <f>IF($H23="Retail",IF($G23="","",IF($E23&lt;K$14,$G23,"")),"")</f>
        <v/>
      </c>
      <c r="O23" s="2817">
        <f>IF(H23=$O$16,G23,"")</f>
        <v/>
      </c>
      <c r="P23" s="2817">
        <f>IF(H23=$P$16,G23,"")</f>
        <v/>
      </c>
      <c r="Q23" s="2818" t="n"/>
      <c r="R23" s="2819">
        <f>IF($H23="Retail",IF(E23="","",IF($E23&gt;K$14,$E23,"")),"")</f>
        <v/>
      </c>
      <c r="S23" s="2819">
        <f>IF($H23="Retail",IF(E23="","",IF($E23&lt;K$14,$E23,"")),"")</f>
        <v/>
      </c>
      <c r="T23" s="2820">
        <f>IF(H23=$T$16,E23,"")</f>
        <v/>
      </c>
      <c r="U23" s="2820">
        <f>IF(H23=$U$16,E23,"")</f>
        <v/>
      </c>
      <c r="V23" s="2821" t="n"/>
      <c r="W23" s="2820">
        <f>IF($K23&lt;=W$16,$E23,"")</f>
        <v/>
      </c>
      <c r="X23" s="2820">
        <f>IF(AND($K23&lt;=X$16,$K23&gt;=X$15),$E23,"")</f>
        <v/>
      </c>
      <c r="Y23" s="2820">
        <f>IF(AND($K23&lt;=Y$16,$K23&gt;=Y$15),$E23,"")</f>
        <v/>
      </c>
      <c r="Z23" s="2820">
        <f>IF(AND($K23&lt;=Z$16,$K23&gt;=Z$15),$E23,"")</f>
        <v/>
      </c>
      <c r="AA23" s="2820">
        <f>IF(AND($K23&lt;=AA$16,$K23&gt;=AA$15),$E23,"")</f>
        <v/>
      </c>
      <c r="AB23" s="2820">
        <f>IF($K23&gt;=AB$15,$E23,"")</f>
        <v/>
      </c>
      <c r="AC23" s="2822" t="n"/>
      <c r="AD23" s="3669">
        <f>IF(AND($J23&gt;AD$16,$E23&gt;=$K$14,$H23="Retail"),$G23,"")</f>
        <v/>
      </c>
      <c r="AE23" s="2824">
        <f>IF(AND($J23&gt;AD$16,$E23&gt;=$K$14,$H23="Retail"),$E23,"")</f>
        <v/>
      </c>
      <c r="AF23" s="3669">
        <f>IF(AND($J23&gt;AF$16,$E23&lt;$K$14,$H23="Retail"),$G23,"")</f>
        <v/>
      </c>
      <c r="AG23" s="2824">
        <f>IF(AND($J23&gt;AF$16,$E23&lt;$K$14,$H23="Retail"),$E23,"")</f>
        <v/>
      </c>
      <c r="AH23" s="3667" t="n"/>
      <c r="AI23" s="1432" t="n"/>
    </row>
    <row r="24">
      <c r="C24" s="1417">
        <f>'One-line RR'!#REF!</f>
        <v/>
      </c>
      <c r="D24" s="1418">
        <f>'One-line RR'!#REF!</f>
        <v/>
      </c>
      <c r="E24" s="1419">
        <f>'One-line RR'!#REF!</f>
        <v/>
      </c>
      <c r="F24" s="1420">
        <f>'One-line RR'!#REF!*E24</f>
        <v/>
      </c>
      <c r="G24" s="3666">
        <f>F24/E24</f>
        <v/>
      </c>
      <c r="H24" s="1422" t="inlineStr">
        <is>
          <t>Retail</t>
        </is>
      </c>
      <c r="I24" s="1423" t="inlineStr">
        <is>
          <t>NNN</t>
        </is>
      </c>
      <c r="J24" s="1424">
        <f>'One-line RR'!#REF!</f>
        <v/>
      </c>
      <c r="K24" s="1424">
        <f>'One-line RR'!#REF!</f>
        <v/>
      </c>
      <c r="L24" s="1425" t="n"/>
      <c r="M24" s="1426">
        <f>IF($H24="Retail",IF($G24="","",IF($E24&gt;K$14,$G24,"")),"")</f>
        <v/>
      </c>
      <c r="N24" s="1426">
        <f>IF($H24="Retail",IF($G24="","",IF($E24&lt;K$14,$G24,"")),"")</f>
        <v/>
      </c>
      <c r="O24" s="1426">
        <f>IF(H24=$O$16,G24,"")</f>
        <v/>
      </c>
      <c r="P24" s="1426">
        <f>IF(H24=$P$16,G24,"")</f>
        <v/>
      </c>
      <c r="Q24" s="1427" t="n"/>
      <c r="R24" s="1528">
        <f>IF($H24="Retail",IF(E24="","",IF($E24&gt;K$14,$E24,"")),"")</f>
        <v/>
      </c>
      <c r="S24" s="1528">
        <f>IF($H24="Retail",IF(E24="","",IF($E24&lt;K$14,$E24,"")),"")</f>
        <v/>
      </c>
      <c r="T24" s="1428">
        <f>IF(H24=$T$16,E24,"")</f>
        <v/>
      </c>
      <c r="U24" s="1428">
        <f>IF(H24=$U$16,E24,"")</f>
        <v/>
      </c>
      <c r="V24" s="1429" t="n"/>
      <c r="W24" s="1428">
        <f>IF($K24&lt;=W$16,$E24,"")</f>
        <v/>
      </c>
      <c r="X24" s="1428">
        <f>IF(AND($K24&lt;=X$16,$K24&gt;=X$15),$E24,"")</f>
        <v/>
      </c>
      <c r="Y24" s="1428">
        <f>IF(AND($K24&lt;=Y$16,$K24&gt;=Y$15),$E24,"")</f>
        <v/>
      </c>
      <c r="Z24" s="1428">
        <f>IF(AND($K24&lt;=Z$16,$K24&gt;=Z$15),$E24,"")</f>
        <v/>
      </c>
      <c r="AA24" s="1428">
        <f>IF(AND($K24&lt;=AA$16,$K24&gt;=AA$15),$E24,"")</f>
        <v/>
      </c>
      <c r="AB24" s="1428">
        <f>IF($K24&gt;=AB$15,$E24,"")</f>
        <v/>
      </c>
      <c r="AC24" s="1430" t="n"/>
      <c r="AD24" s="3667">
        <f>IF(AND($J24&gt;AD$16,$E24&gt;=$K$14,$H24="Retail"),$G24,"")</f>
        <v/>
      </c>
      <c r="AE24" s="1432">
        <f>IF(AND($J24&gt;AD$16,$E24&gt;=$K$14,$H24="Retail"),$E24,"")</f>
        <v/>
      </c>
      <c r="AF24" s="3667">
        <f>IF(AND($J24&gt;AF$16,$E24&lt;$K$14,$H24="Retail"),$G24,"")</f>
        <v/>
      </c>
      <c r="AG24" s="1432">
        <f>IF(AND($J24&gt;AF$16,$E24&lt;$K$14,$H24="Retail"),$E24,"")</f>
        <v/>
      </c>
      <c r="AH24" s="3667" t="n"/>
      <c r="AI24" s="1432" t="n"/>
    </row>
    <row r="25">
      <c r="C25" s="1417">
        <f>'One-line RR'!#REF!</f>
        <v/>
      </c>
      <c r="D25" s="1418">
        <f>'One-line RR'!#REF!</f>
        <v/>
      </c>
      <c r="E25" s="1419">
        <f>'One-line RR'!#REF!</f>
        <v/>
      </c>
      <c r="F25" s="1420">
        <f>'One-line RR'!#REF!*E25</f>
        <v/>
      </c>
      <c r="G25" s="3666">
        <f>F25/E25</f>
        <v/>
      </c>
      <c r="H25" s="1422" t="inlineStr">
        <is>
          <t>Retail</t>
        </is>
      </c>
      <c r="I25" s="1423" t="inlineStr">
        <is>
          <t>NNN</t>
        </is>
      </c>
      <c r="J25" s="1424">
        <f>'One-line RR'!#REF!</f>
        <v/>
      </c>
      <c r="K25" s="1424">
        <f>'One-line RR'!#REF!</f>
        <v/>
      </c>
      <c r="L25" s="1425" t="n"/>
      <c r="M25" s="1426">
        <f>IF($H25="Retail",IF($G25="","",IF($E25&gt;K$14,$G25,"")),"")</f>
        <v/>
      </c>
      <c r="N25" s="1426">
        <f>IF($H25="Retail",IF($G25="","",IF($E25&lt;K$14,$G25,"")),"")</f>
        <v/>
      </c>
      <c r="O25" s="1426">
        <f>IF(H25=$O$16,G25,"")</f>
        <v/>
      </c>
      <c r="P25" s="1426">
        <f>IF(H25=$P$16,G25,"")</f>
        <v/>
      </c>
      <c r="Q25" s="1427" t="n"/>
      <c r="R25" s="1528">
        <f>IF($H25="Retail",IF(E25="","",IF($E25&gt;K$14,$E25,"")),"")</f>
        <v/>
      </c>
      <c r="S25" s="1528">
        <f>IF($H25="Retail",IF(E25="","",IF($E25&lt;K$14,$E25,"")),"")</f>
        <v/>
      </c>
      <c r="T25" s="1428">
        <f>IF(H25=$T$16,E25,"")</f>
        <v/>
      </c>
      <c r="U25" s="1428">
        <f>IF(H25=$U$16,E25,"")</f>
        <v/>
      </c>
      <c r="V25" s="1429" t="n"/>
      <c r="W25" s="1428">
        <f>IF($K25&lt;=W$16,$E25,"")</f>
        <v/>
      </c>
      <c r="X25" s="1428">
        <f>IF(AND($K25&lt;=X$16,$K25&gt;=X$15),$E25,"")</f>
        <v/>
      </c>
      <c r="Y25" s="1428">
        <f>IF(AND($K25&lt;=Y$16,$K25&gt;=Y$15),$E25,"")</f>
        <v/>
      </c>
      <c r="Z25" s="1428">
        <f>IF(AND($K25&lt;=Z$16,$K25&gt;=Z$15),$E25,"")</f>
        <v/>
      </c>
      <c r="AA25" s="1428">
        <f>IF(AND($K25&lt;=AA$16,$K25&gt;=AA$15),$E25,"")</f>
        <v/>
      </c>
      <c r="AB25" s="1428">
        <f>IF($K25&gt;=AB$15,$E25,"")</f>
        <v/>
      </c>
      <c r="AC25" s="1430" t="n"/>
      <c r="AD25" s="3667">
        <f>IF(AND($J25&gt;AD$16,$E25&gt;=$K$14,$H25="Retail"),$G25,"")</f>
        <v/>
      </c>
      <c r="AE25" s="1432">
        <f>IF(AND($J25&gt;AD$16,$E25&gt;=$K$14,$H25="Retail"),$E25,"")</f>
        <v/>
      </c>
      <c r="AF25" s="3667">
        <f>IF(AND($J25&gt;AF$16,$E25&lt;$K$14,$H25="Retail"),$G25,"")</f>
        <v/>
      </c>
      <c r="AG25" s="1432">
        <f>IF(AND($J25&gt;AF$16,$E25&lt;$K$14,$H25="Retail"),$E25,"")</f>
        <v/>
      </c>
      <c r="AH25" s="3667">
        <f>IF(AND($J25&gt;AH$16,$H25=$AH$15),$G25,"")</f>
        <v/>
      </c>
      <c r="AI25" s="1432">
        <f>IF(AND($J25&gt;AH$16,$H25=$AH$15),$E25,"")</f>
        <v/>
      </c>
    </row>
    <row r="26">
      <c r="C26" s="1417">
        <f>'One-line RR'!#REF!</f>
        <v/>
      </c>
      <c r="D26" s="1418">
        <f>'One-line RR'!#REF!</f>
        <v/>
      </c>
      <c r="E26" s="1419">
        <f>'One-line RR'!#REF!</f>
        <v/>
      </c>
      <c r="F26" s="1420">
        <f>'One-line RR'!#REF!*E26</f>
        <v/>
      </c>
      <c r="G26" s="3666">
        <f>F26/E26</f>
        <v/>
      </c>
      <c r="H26" s="1422" t="inlineStr">
        <is>
          <t>Retail</t>
        </is>
      </c>
      <c r="I26" s="1423" t="inlineStr">
        <is>
          <t>NNN</t>
        </is>
      </c>
      <c r="J26" s="1424">
        <f>'One-line RR'!#REF!</f>
        <v/>
      </c>
      <c r="K26" s="1424">
        <f>'One-line RR'!#REF!</f>
        <v/>
      </c>
      <c r="L26" s="1425" t="n"/>
      <c r="M26" s="1426">
        <f>IF($H26="Retail",IF($G26="","",IF($E26&gt;K$14,$G26,"")),"")</f>
        <v/>
      </c>
      <c r="N26" s="1426">
        <f>IF($H26="Retail",IF($G26="","",IF($E26&lt;K$14,$G26,"")),"")</f>
        <v/>
      </c>
      <c r="O26" s="1426">
        <f>IF(H26=$O$16,G26,"")</f>
        <v/>
      </c>
      <c r="P26" s="1426">
        <f>IF(H26=$P$16,G26,"")</f>
        <v/>
      </c>
      <c r="Q26" s="1427" t="n"/>
      <c r="R26" s="1528">
        <f>IF($H26="Retail",IF(E26="","",IF($E26&gt;K$14,$E26,"")),"")</f>
        <v/>
      </c>
      <c r="S26" s="1528">
        <f>IF($H26="Retail",IF(E26="","",IF($E26&lt;K$14,$E26,"")),"")</f>
        <v/>
      </c>
      <c r="T26" s="1428">
        <f>IF(H26=$T$16,E26,"")</f>
        <v/>
      </c>
      <c r="U26" s="1428">
        <f>IF(H26=$U$16,E26,"")</f>
        <v/>
      </c>
      <c r="V26" s="1429" t="n"/>
      <c r="W26" s="1428">
        <f>IF($K26&lt;=W$16,$E26,"")</f>
        <v/>
      </c>
      <c r="X26" s="1428">
        <f>IF(AND($K26&lt;=X$16,$K26&gt;=X$15),$E26,"")</f>
        <v/>
      </c>
      <c r="Y26" s="1428">
        <f>IF(AND($K26&lt;=Y$16,$K26&gt;=Y$15),$E26,"")</f>
        <v/>
      </c>
      <c r="Z26" s="1428">
        <f>IF(AND($K26&lt;=Z$16,$K26&gt;=Z$15),$E26,"")</f>
        <v/>
      </c>
      <c r="AA26" s="1428">
        <f>IF(AND($K26&lt;=AA$16,$K26&gt;=AA$15),$E26,"")</f>
        <v/>
      </c>
      <c r="AB26" s="1428">
        <f>IF($K26&gt;=AB$15,$E26,"")</f>
        <v/>
      </c>
      <c r="AC26" s="1430" t="n"/>
      <c r="AD26" s="3667">
        <f>IF(AND($J26&gt;AD$16,$E26&gt;=$K$14,$H26="Retail"),$G26,"")</f>
        <v/>
      </c>
      <c r="AE26" s="1432">
        <f>IF(AND($J26&gt;AD$16,$E26&gt;=$K$14,$H26="Retail"),$E26,"")</f>
        <v/>
      </c>
      <c r="AF26" s="3667">
        <f>IF(AND($J26&gt;AF$16,$E26&lt;$K$14,$H26="Retail"),$G26,"")</f>
        <v/>
      </c>
      <c r="AG26" s="1432">
        <f>IF(AND($J26&gt;AF$16,$E26&lt;$K$14,$H26="Retail"),$E26,"")</f>
        <v/>
      </c>
      <c r="AH26" s="3667">
        <f>IF(AND($J26&gt;AH$16,$H26=$AH$15),$G26,"")</f>
        <v/>
      </c>
      <c r="AI26" s="1432">
        <f>IF(AND($J26&gt;AH$16,$H26=$AH$15),$E26,"")</f>
        <v/>
      </c>
    </row>
    <row r="27">
      <c r="C27" s="1417">
        <f>'One-line RR'!#REF!</f>
        <v/>
      </c>
      <c r="D27" s="1418">
        <f>'One-line RR'!#REF!</f>
        <v/>
      </c>
      <c r="E27" s="1419">
        <f>'One-line RR'!#REF!</f>
        <v/>
      </c>
      <c r="F27" s="1420">
        <f>'One-line RR'!#REF!*E27</f>
        <v/>
      </c>
      <c r="G27" s="3666">
        <f>F27/E27</f>
        <v/>
      </c>
      <c r="H27" s="1422" t="inlineStr">
        <is>
          <t>Retail</t>
        </is>
      </c>
      <c r="I27" s="1423" t="inlineStr">
        <is>
          <t>NNN</t>
        </is>
      </c>
      <c r="J27" s="1424">
        <f>'One-line RR'!#REF!</f>
        <v/>
      </c>
      <c r="K27" s="1424">
        <f>'One-line RR'!#REF!</f>
        <v/>
      </c>
      <c r="L27" s="1425" t="n"/>
      <c r="M27" s="1426">
        <f>IF($H27="Retail",IF($G27="","",IF($E27&gt;K$14,$G27,"")),"")</f>
        <v/>
      </c>
      <c r="N27" s="1426">
        <f>IF($H27="Retail",IF($G27="","",IF($E27&lt;K$14,$G27,"")),"")</f>
        <v/>
      </c>
      <c r="O27" s="1426">
        <f>IF(H27=$O$16,G27,"")</f>
        <v/>
      </c>
      <c r="P27" s="1426">
        <f>IF(H27=$P$16,G27,"")</f>
        <v/>
      </c>
      <c r="Q27" s="1427" t="n"/>
      <c r="R27" s="1528">
        <f>IF($H27="Retail",IF(E27="","",IF($E27&gt;K$14,$E27,"")),"")</f>
        <v/>
      </c>
      <c r="S27" s="1528">
        <f>IF($H27="Retail",IF(E27="","",IF($E27&lt;K$14,$E27,"")),"")</f>
        <v/>
      </c>
      <c r="T27" s="1428">
        <f>IF(H27=$T$16,E27,"")</f>
        <v/>
      </c>
      <c r="U27" s="1428">
        <f>IF(H27=$U$16,E27,"")</f>
        <v/>
      </c>
      <c r="V27" s="1429" t="n"/>
      <c r="W27" s="1428">
        <f>IF($K27&lt;=W$16,$E27,"")</f>
        <v/>
      </c>
      <c r="X27" s="1428">
        <f>IF(AND($K27&lt;=X$16,$K27&gt;=X$15),$E27,"")</f>
        <v/>
      </c>
      <c r="Y27" s="1428">
        <f>IF(AND($K27&lt;=Y$16,$K27&gt;=Y$15),$E27,"")</f>
        <v/>
      </c>
      <c r="Z27" s="1428">
        <f>IF(AND($K27&lt;=Z$16,$K27&gt;=Z$15),$E27,"")</f>
        <v/>
      </c>
      <c r="AA27" s="1428">
        <f>IF(AND($K27&lt;=AA$16,$K27&gt;=AA$15),$E27,"")</f>
        <v/>
      </c>
      <c r="AB27" s="1428">
        <f>IF($K27&gt;=AB$15,$E27,"")</f>
        <v/>
      </c>
      <c r="AC27" s="1430" t="n"/>
      <c r="AD27" s="3667">
        <f>IF(AND($J27&gt;AD$16,$E27&gt;=$K$14,$H27="Retail"),$G27,"")</f>
        <v/>
      </c>
      <c r="AE27" s="1432">
        <f>IF(AND($J27&gt;AD$16,$E27&gt;=$K$14,$H27="Retail"),$E27,"")</f>
        <v/>
      </c>
      <c r="AF27" s="3667">
        <f>IF(AND($J27&gt;AF$16,$E27&lt;$K$14,$H27="Retail"),$G27,"")</f>
        <v/>
      </c>
      <c r="AG27" s="1432">
        <f>IF(AND($J27&gt;AF$16,$E27&lt;$K$14,$H27="Retail"),$E27,"")</f>
        <v/>
      </c>
      <c r="AH27" s="3667">
        <f>IF(AND($J27&gt;AH$16,$H27=$AH$15),$G27,"")</f>
        <v/>
      </c>
      <c r="AI27" s="1432">
        <f>IF(AND($J27&gt;AH$16,$H27=$AH$15),$E27,"")</f>
        <v/>
      </c>
    </row>
    <row r="28" ht="10.35" customHeight="1" s="2885">
      <c r="C28" s="1433" t="n"/>
      <c r="D28" s="1418" t="n"/>
      <c r="E28" s="1419" t="n"/>
      <c r="F28" s="1420" t="n"/>
      <c r="G28" s="3666" t="n"/>
      <c r="H28" s="1422" t="n"/>
      <c r="I28" s="1423" t="n"/>
      <c r="J28" s="1424" t="n"/>
      <c r="K28" s="1424" t="n"/>
      <c r="L28" s="1425" t="n"/>
      <c r="M28" s="1434" t="n"/>
      <c r="N28" s="1434" t="n"/>
      <c r="O28" s="1434" t="n"/>
      <c r="P28" s="1434" t="n"/>
      <c r="Q28" s="1427" t="n"/>
      <c r="R28" s="1529" t="n"/>
      <c r="S28" s="1529" t="n"/>
      <c r="T28" s="1435" t="n"/>
      <c r="U28" s="1435" t="n"/>
      <c r="V28" s="1429" t="n"/>
      <c r="W28" s="1435" t="n"/>
      <c r="X28" s="1435" t="n"/>
      <c r="Y28" s="1435" t="n"/>
      <c r="Z28" s="1435" t="n"/>
      <c r="AA28" s="1435" t="n"/>
      <c r="AB28" s="1435" t="n"/>
      <c r="AC28" s="1430" t="n"/>
      <c r="AD28" s="3670" t="n"/>
      <c r="AE28" s="1437" t="n"/>
      <c r="AF28" s="3670" t="n"/>
      <c r="AG28" s="1437" t="n"/>
      <c r="AH28" s="3670" t="n"/>
      <c r="AI28" s="1437" t="n"/>
    </row>
    <row r="29">
      <c r="C29" s="1438" t="inlineStr">
        <is>
          <t>Vacant Spaces</t>
        </is>
      </c>
      <c r="D29" s="1439" t="n"/>
      <c r="E29" s="1440" t="n"/>
      <c r="F29" s="1441" t="n"/>
      <c r="G29" s="3671" t="n"/>
      <c r="H29" s="1443" t="n"/>
      <c r="I29" s="1444" t="n"/>
      <c r="J29" s="1445" t="n"/>
      <c r="K29" s="1445" t="n"/>
      <c r="L29" s="1446" t="n"/>
      <c r="M29" s="1447" t="n"/>
      <c r="N29" s="1447" t="n"/>
      <c r="O29" s="1447" t="n"/>
      <c r="P29" s="1447" t="n"/>
      <c r="Q29" s="1448" t="n"/>
      <c r="R29" s="1449" t="n"/>
      <c r="S29" s="1449" t="n"/>
      <c r="T29" s="1449" t="n"/>
      <c r="U29" s="1449" t="n"/>
      <c r="V29" s="1450" t="n"/>
      <c r="W29" s="1449" t="n"/>
      <c r="X29" s="1449" t="n"/>
      <c r="Y29" s="1449" t="n"/>
      <c r="Z29" s="1449" t="n"/>
      <c r="AA29" s="1449" t="n"/>
      <c r="AB29" s="1449" t="n"/>
      <c r="AC29" s="1451" t="n"/>
      <c r="AD29" s="1452" t="n"/>
      <c r="AE29" s="1453" t="n"/>
      <c r="AF29" s="1452" t="n"/>
      <c r="AG29" s="1454" t="n"/>
      <c r="AH29" s="1452" t="n"/>
      <c r="AI29" s="1454" t="n"/>
    </row>
    <row r="30">
      <c r="C30" s="1455">
        <f>'One-line RR'!#REF!</f>
        <v/>
      </c>
      <c r="D30" s="1418">
        <f>'One-line RR'!#REF!</f>
        <v/>
      </c>
      <c r="E30" s="1419">
        <f>'One-line RR'!#REF!</f>
        <v/>
      </c>
      <c r="F30" s="1420" t="n"/>
      <c r="G30" s="3666" t="n"/>
      <c r="H30" s="1422" t="inlineStr">
        <is>
          <t>Retail</t>
        </is>
      </c>
      <c r="I30" s="1423" t="n"/>
      <c r="J30" s="1424" t="n"/>
      <c r="K30" s="1424" t="n"/>
      <c r="L30" s="1425" t="n"/>
      <c r="M30" s="1434" t="n"/>
      <c r="N30" s="1434" t="n"/>
      <c r="O30" s="1434" t="n"/>
      <c r="P30" s="1434" t="n"/>
      <c r="Q30" s="1427" t="n"/>
      <c r="R30" s="1435" t="n"/>
      <c r="S30" s="1435" t="n"/>
      <c r="T30" s="1435" t="n"/>
      <c r="U30" s="1435" t="n"/>
      <c r="V30" s="1456" t="n"/>
      <c r="W30" s="1435" t="n"/>
      <c r="X30" s="1435" t="n"/>
      <c r="Y30" s="1435" t="n"/>
      <c r="Z30" s="1435" t="n"/>
      <c r="AA30" s="1435" t="n"/>
      <c r="AB30" s="1435" t="n"/>
      <c r="AD30" s="1457" t="n"/>
      <c r="AE30" s="1437" t="n"/>
      <c r="AF30" s="1457" t="n"/>
      <c r="AG30" s="1350" t="n"/>
      <c r="AH30" s="3667">
        <f>IF(AND($J30&gt;AH$16,$H30=$AH$15),$G30,"")</f>
        <v/>
      </c>
      <c r="AI30" s="1432">
        <f>IF(AND($J30&gt;AH$16,$H30=$AH$15),$E30,"")</f>
        <v/>
      </c>
    </row>
    <row r="31" hidden="1" outlineLevel="1" s="2885">
      <c r="C31" s="1455" t="n"/>
      <c r="D31" s="1418" t="n"/>
      <c r="E31" s="1419" t="n"/>
      <c r="F31" s="1420" t="n"/>
      <c r="G31" s="3666" t="n"/>
      <c r="H31" s="1422" t="n"/>
      <c r="I31" s="1423" t="n"/>
      <c r="J31" s="1424" t="n"/>
      <c r="K31" s="1424" t="n"/>
      <c r="L31" s="1425" t="n"/>
      <c r="M31" s="1434" t="n"/>
      <c r="N31" s="1434" t="n"/>
      <c r="O31" s="1434" t="n"/>
      <c r="P31" s="1434" t="n"/>
      <c r="Q31" s="1427" t="n"/>
      <c r="R31" s="1435" t="n"/>
      <c r="S31" s="1435" t="n"/>
      <c r="T31" s="1435" t="n"/>
      <c r="U31" s="1435" t="n"/>
      <c r="V31" s="1456" t="n"/>
      <c r="W31" s="1435" t="n"/>
      <c r="X31" s="1435" t="n"/>
      <c r="Y31" s="1435" t="n"/>
      <c r="Z31" s="1435" t="n"/>
      <c r="AA31" s="1435" t="n"/>
      <c r="AB31" s="1435" t="n"/>
      <c r="AD31" s="1457" t="n"/>
      <c r="AE31" s="1437" t="n"/>
      <c r="AF31" s="1457" t="n"/>
      <c r="AG31" s="1350" t="n"/>
      <c r="AH31" s="3667">
        <f>IF(AND($J31&gt;AH$16,$H31=$AH$15),$G31,"")</f>
        <v/>
      </c>
      <c r="AI31" s="1432">
        <f>IF(AND($J31&gt;AH$16,$H31=$AH$15),$E31,"")</f>
        <v/>
      </c>
    </row>
    <row r="32" hidden="1" outlineLevel="1" s="2885">
      <c r="C32" s="1455" t="n"/>
      <c r="D32" s="1418" t="n"/>
      <c r="E32" s="1419" t="n"/>
      <c r="F32" s="1420" t="n"/>
      <c r="G32" s="3666" t="n"/>
      <c r="H32" s="1422" t="n"/>
      <c r="I32" s="1423" t="n"/>
      <c r="J32" s="1424" t="n"/>
      <c r="K32" s="1424" t="n"/>
      <c r="L32" s="1425" t="n"/>
      <c r="M32" s="1434" t="n"/>
      <c r="N32" s="1434" t="n"/>
      <c r="O32" s="1434" t="n"/>
      <c r="P32" s="1434" t="n"/>
      <c r="Q32" s="1427" t="n"/>
      <c r="R32" s="1435" t="n"/>
      <c r="S32" s="1435" t="n"/>
      <c r="T32" s="1435" t="n"/>
      <c r="U32" s="1435" t="n"/>
      <c r="V32" s="1456" t="n"/>
      <c r="W32" s="1435" t="n"/>
      <c r="X32" s="1435" t="n"/>
      <c r="Y32" s="1435" t="n"/>
      <c r="Z32" s="1435" t="n"/>
      <c r="AA32" s="1435" t="n"/>
      <c r="AB32" s="1435" t="n"/>
      <c r="AD32" s="1457" t="n"/>
      <c r="AE32" s="1437" t="n"/>
      <c r="AF32" s="1457" t="n"/>
      <c r="AG32" s="1350" t="n"/>
      <c r="AH32" s="3667">
        <f>IF(AND($J32&gt;AH$16,$H32=$AH$15),$G32,"")</f>
        <v/>
      </c>
      <c r="AI32" s="1432">
        <f>IF(AND($J32&gt;AH$16,$H32=$AH$15),$E32,"")</f>
        <v/>
      </c>
    </row>
    <row r="33" hidden="1" outlineLevel="1" s="2885">
      <c r="C33" s="1455" t="n"/>
      <c r="D33" s="1418" t="n"/>
      <c r="E33" s="1419" t="n"/>
      <c r="F33" s="1420" t="n"/>
      <c r="G33" s="3666" t="n"/>
      <c r="H33" s="1422" t="n"/>
      <c r="I33" s="1423" t="n"/>
      <c r="J33" s="1424" t="n"/>
      <c r="K33" s="1424" t="n"/>
      <c r="L33" s="1425" t="n"/>
      <c r="M33" s="1434" t="n"/>
      <c r="N33" s="1434" t="n"/>
      <c r="O33" s="1434" t="n"/>
      <c r="P33" s="1434" t="n"/>
      <c r="Q33" s="1427" t="n"/>
      <c r="R33" s="1435" t="n"/>
      <c r="S33" s="1435" t="n"/>
      <c r="T33" s="1435" t="n"/>
      <c r="U33" s="1435" t="n"/>
      <c r="V33" s="1456" t="n"/>
      <c r="W33" s="1435" t="n"/>
      <c r="X33" s="1435" t="n"/>
      <c r="Y33" s="1435" t="n"/>
      <c r="Z33" s="1435" t="n"/>
      <c r="AA33" s="1435" t="n"/>
      <c r="AB33" s="1435" t="n"/>
      <c r="AD33" s="1457" t="n"/>
      <c r="AE33" s="1437" t="n"/>
      <c r="AF33" s="1457" t="n"/>
      <c r="AG33" s="1350" t="n"/>
      <c r="AH33" s="3667">
        <f>IF(AND($J33&gt;AH$16,$H33=$AH$15),$G33,"")</f>
        <v/>
      </c>
      <c r="AI33" s="1432">
        <f>IF(AND($J33&gt;AH$16,$H33=$AH$15),$E33,"")</f>
        <v/>
      </c>
    </row>
    <row r="34" hidden="1" outlineLevel="1" s="2885">
      <c r="C34" s="1455" t="n"/>
      <c r="D34" s="1418" t="n"/>
      <c r="E34" s="1419" t="n"/>
      <c r="F34" s="1420" t="n"/>
      <c r="G34" s="3666" t="n"/>
      <c r="H34" s="1422" t="n"/>
      <c r="I34" s="1423" t="n"/>
      <c r="J34" s="1424" t="n"/>
      <c r="K34" s="1424" t="n"/>
      <c r="L34" s="1425" t="n"/>
      <c r="M34" s="1434" t="n"/>
      <c r="N34" s="1434" t="n"/>
      <c r="O34" s="1434" t="n"/>
      <c r="P34" s="1434" t="n"/>
      <c r="Q34" s="1427" t="n"/>
      <c r="R34" s="1435" t="n"/>
      <c r="S34" s="1435" t="n"/>
      <c r="T34" s="1435" t="n"/>
      <c r="U34" s="1435" t="n"/>
      <c r="V34" s="1456" t="n"/>
      <c r="W34" s="1435" t="n"/>
      <c r="X34" s="1435" t="n"/>
      <c r="Y34" s="1435" t="n"/>
      <c r="Z34" s="1435" t="n"/>
      <c r="AA34" s="1435" t="n"/>
      <c r="AB34" s="1435" t="n"/>
      <c r="AD34" s="1457" t="n"/>
      <c r="AE34" s="1437" t="n"/>
      <c r="AF34" s="1457" t="n"/>
      <c r="AG34" s="1350" t="n"/>
      <c r="AH34" s="3667">
        <f>IF(AND($J34&gt;AH$16,$H34=$AH$15),$G34,"")</f>
        <v/>
      </c>
      <c r="AI34" s="1432">
        <f>IF(AND($J34&gt;AH$16,$H34=$AH$15),$E34,"")</f>
        <v/>
      </c>
    </row>
    <row r="35" hidden="1" outlineLevel="1" s="2885">
      <c r="C35" s="1455" t="n"/>
      <c r="D35" s="1418" t="n"/>
      <c r="E35" s="1419" t="n"/>
      <c r="F35" s="1420" t="n"/>
      <c r="G35" s="3666" t="n"/>
      <c r="H35" s="1422" t="n"/>
      <c r="I35" s="1423" t="n"/>
      <c r="J35" s="1424" t="n"/>
      <c r="K35" s="1424" t="n"/>
      <c r="L35" s="1425" t="n"/>
      <c r="M35" s="1434" t="n"/>
      <c r="N35" s="1434" t="n"/>
      <c r="O35" s="1434" t="n"/>
      <c r="P35" s="1434" t="n"/>
      <c r="Q35" s="1427" t="n"/>
      <c r="R35" s="1435" t="n"/>
      <c r="S35" s="1435" t="n"/>
      <c r="T35" s="1435" t="n"/>
      <c r="U35" s="1435" t="n"/>
      <c r="V35" s="1456" t="n"/>
      <c r="W35" s="1435" t="n"/>
      <c r="X35" s="1435" t="n"/>
      <c r="Y35" s="1435" t="n"/>
      <c r="Z35" s="1435" t="n"/>
      <c r="AA35" s="1435" t="n"/>
      <c r="AB35" s="1435" t="n"/>
      <c r="AD35" s="1457" t="n"/>
      <c r="AE35" s="1437" t="n"/>
      <c r="AF35" s="1457" t="n"/>
      <c r="AG35" s="1350" t="n"/>
      <c r="AH35" s="3667">
        <f>IF(AND($J35&gt;AH$16,$H35=$AH$15),$G35,"")</f>
        <v/>
      </c>
      <c r="AI35" s="1432">
        <f>IF(AND($J35&gt;AH$16,$H35=$AH$15),$E35,"")</f>
        <v/>
      </c>
    </row>
    <row r="36" hidden="1" outlineLevel="1" s="2885">
      <c r="C36" s="1458" t="n"/>
      <c r="D36" s="1459" t="n"/>
      <c r="E36" s="1460" t="n"/>
      <c r="F36" s="1461" t="n"/>
      <c r="G36" s="3672" t="n"/>
      <c r="H36" s="1463" t="n"/>
      <c r="I36" s="1464" t="n"/>
      <c r="J36" s="1465" t="n"/>
      <c r="K36" s="1465" t="n"/>
      <c r="L36" s="1466" t="n"/>
      <c r="M36" s="1467" t="n"/>
      <c r="N36" s="1467" t="n"/>
      <c r="O36" s="1467" t="n"/>
      <c r="P36" s="1467" t="n"/>
      <c r="Q36" s="1468" t="n"/>
      <c r="R36" s="1469" t="n"/>
      <c r="S36" s="1469" t="n"/>
      <c r="T36" s="1469" t="n"/>
      <c r="U36" s="1469" t="n"/>
      <c r="V36" s="1470" t="n"/>
      <c r="W36" s="1469" t="n"/>
      <c r="X36" s="1469" t="n"/>
      <c r="Y36" s="1469" t="n"/>
      <c r="Z36" s="1469" t="n"/>
      <c r="AA36" s="1469" t="n"/>
      <c r="AB36" s="1469" t="n"/>
      <c r="AC36" s="1391" t="n"/>
      <c r="AD36" s="1471" t="n"/>
      <c r="AE36" s="1472" t="n"/>
      <c r="AF36" s="1471" t="n"/>
      <c r="AG36" s="1473" t="n"/>
      <c r="AH36" s="3667">
        <f>IF(AND($J36&gt;AH$16,$H36=$AH$15),$G36,"")</f>
        <v/>
      </c>
      <c r="AI36" s="1432">
        <f>IF(AND($J36&gt;AH$16,$H36=$AH$15),$E36,"")</f>
        <v/>
      </c>
    </row>
    <row r="37" hidden="1" outlineLevel="1" s="2885">
      <c r="C37" s="1455" t="n">
        <v>0</v>
      </c>
      <c r="D37" s="1474" t="n">
        <v>0</v>
      </c>
      <c r="E37" s="1419" t="n">
        <v>0</v>
      </c>
      <c r="F37" s="1475" t="n"/>
      <c r="G37" s="3666" t="n"/>
      <c r="H37" s="1476" t="n"/>
      <c r="I37" s="1477" t="n"/>
      <c r="J37" s="1478" t="n"/>
      <c r="K37" s="1478" t="n"/>
      <c r="L37" s="1425" t="n"/>
      <c r="M37" s="1434" t="n"/>
      <c r="N37" s="1434" t="n"/>
      <c r="O37" s="1434" t="n"/>
      <c r="P37" s="1434" t="n"/>
      <c r="Q37" s="1427" t="n"/>
      <c r="R37" s="1435" t="n"/>
      <c r="S37" s="1435" t="n"/>
      <c r="T37" s="1435" t="n"/>
      <c r="U37" s="1435" t="n"/>
      <c r="V37" s="1456" t="n"/>
      <c r="W37" s="1435" t="n"/>
      <c r="X37" s="1435" t="n"/>
      <c r="Y37" s="1435" t="n"/>
      <c r="Z37" s="1435" t="n"/>
      <c r="AA37" s="1435" t="n"/>
      <c r="AB37" s="1435" t="n"/>
      <c r="AD37" s="1457" t="n"/>
      <c r="AE37" s="1437" t="n"/>
      <c r="AF37" s="1457" t="n"/>
      <c r="AG37" s="1350" t="n"/>
      <c r="AH37" s="1457" t="n"/>
      <c r="AI37" s="1437" t="n"/>
    </row>
    <row r="38" hidden="1" outlineLevel="1" s="2885">
      <c r="C38" s="1455" t="n">
        <v>0</v>
      </c>
      <c r="D38" s="1474" t="n">
        <v>0</v>
      </c>
      <c r="E38" s="1419" t="n">
        <v>0</v>
      </c>
      <c r="F38" s="1475" t="n"/>
      <c r="G38" s="3666" t="n"/>
      <c r="H38" s="1476" t="n"/>
      <c r="I38" s="1477" t="n"/>
      <c r="J38" s="1478" t="n"/>
      <c r="K38" s="1478" t="n"/>
      <c r="L38" s="1425" t="n"/>
      <c r="M38" s="1434" t="n"/>
      <c r="N38" s="1434" t="n"/>
      <c r="O38" s="1434" t="n"/>
      <c r="P38" s="1434" t="n"/>
      <c r="Q38" s="1427" t="n"/>
      <c r="R38" s="1435" t="n"/>
      <c r="S38" s="1435" t="n"/>
      <c r="T38" s="1435" t="n"/>
      <c r="U38" s="1435" t="n"/>
      <c r="V38" s="1456" t="n"/>
      <c r="W38" s="1435" t="n"/>
      <c r="X38" s="1435" t="n"/>
      <c r="Y38" s="1435" t="n"/>
      <c r="Z38" s="1435" t="n"/>
      <c r="AA38" s="1435" t="n"/>
      <c r="AB38" s="1435" t="n"/>
      <c r="AD38" s="1457" t="n"/>
      <c r="AE38" s="1437" t="n"/>
      <c r="AF38" s="1457" t="n"/>
      <c r="AG38" s="1350" t="n"/>
      <c r="AH38" s="1457" t="n"/>
      <c r="AI38" s="1437" t="n"/>
    </row>
    <row r="39" hidden="1" outlineLevel="1" s="2885">
      <c r="C39" s="1455" t="n">
        <v>0</v>
      </c>
      <c r="D39" s="1474" t="n">
        <v>0</v>
      </c>
      <c r="E39" s="1419" t="n">
        <v>0</v>
      </c>
      <c r="F39" s="1475" t="n"/>
      <c r="G39" s="3666" t="n"/>
      <c r="H39" s="1476" t="n"/>
      <c r="I39" s="1477" t="n"/>
      <c r="J39" s="1478" t="n"/>
      <c r="K39" s="1478" t="n"/>
      <c r="L39" s="1425" t="n"/>
      <c r="M39" s="1434" t="n"/>
      <c r="N39" s="1434" t="n"/>
      <c r="O39" s="1434" t="n"/>
      <c r="P39" s="1434" t="n"/>
      <c r="Q39" s="1427" t="n"/>
      <c r="R39" s="1435" t="n"/>
      <c r="S39" s="1435" t="n"/>
      <c r="T39" s="1435" t="n"/>
      <c r="U39" s="1435" t="n"/>
      <c r="V39" s="1456" t="n"/>
      <c r="W39" s="1435" t="n"/>
      <c r="X39" s="1435" t="n"/>
      <c r="Y39" s="1435" t="n"/>
      <c r="Z39" s="1435" t="n"/>
      <c r="AA39" s="1435" t="n"/>
      <c r="AB39" s="1435" t="n"/>
      <c r="AD39" s="1457" t="n"/>
      <c r="AE39" s="1437" t="n"/>
      <c r="AF39" s="1457" t="n"/>
      <c r="AG39" s="1350" t="n"/>
      <c r="AH39" s="1457" t="n"/>
      <c r="AI39" s="1437" t="n"/>
    </row>
    <row r="40" hidden="1" outlineLevel="1" s="2885">
      <c r="C40" s="1455" t="n">
        <v>0</v>
      </c>
      <c r="D40" s="1474" t="n">
        <v>0</v>
      </c>
      <c r="E40" s="1419" t="n">
        <v>0</v>
      </c>
      <c r="F40" s="1475" t="n"/>
      <c r="G40" s="3666" t="n"/>
      <c r="H40" s="1476" t="n"/>
      <c r="I40" s="1477" t="n"/>
      <c r="J40" s="1478" t="n"/>
      <c r="K40" s="1478" t="n"/>
      <c r="L40" s="1425" t="n"/>
      <c r="M40" s="1434" t="n"/>
      <c r="N40" s="1434" t="n"/>
      <c r="O40" s="1434" t="n"/>
      <c r="P40" s="1434" t="n"/>
      <c r="Q40" s="1427" t="n"/>
      <c r="R40" s="1435" t="n"/>
      <c r="S40" s="1435" t="n"/>
      <c r="T40" s="1435" t="n"/>
      <c r="U40" s="1435" t="n"/>
      <c r="V40" s="1456" t="n"/>
      <c r="W40" s="1435" t="n"/>
      <c r="X40" s="1435" t="n"/>
      <c r="Y40" s="1435" t="n"/>
      <c r="Z40" s="1435" t="n"/>
      <c r="AA40" s="1435" t="n"/>
      <c r="AB40" s="1435" t="n"/>
      <c r="AD40" s="1457" t="n"/>
      <c r="AE40" s="1437" t="n"/>
      <c r="AF40" s="1457" t="n"/>
      <c r="AG40" s="1350" t="n"/>
      <c r="AH40" s="1457" t="n"/>
      <c r="AI40" s="1437" t="n"/>
    </row>
    <row r="41" hidden="1" outlineLevel="1" s="2885">
      <c r="C41" s="1455" t="n">
        <v>0</v>
      </c>
      <c r="D41" s="1474" t="n">
        <v>0</v>
      </c>
      <c r="E41" s="1419" t="n">
        <v>0</v>
      </c>
      <c r="F41" s="1475" t="n"/>
      <c r="G41" s="3666" t="n"/>
      <c r="H41" s="1476" t="n"/>
      <c r="I41" s="1477" t="n"/>
      <c r="J41" s="1478" t="n"/>
      <c r="K41" s="1478" t="n"/>
      <c r="L41" s="1425" t="n"/>
      <c r="M41" s="1434" t="n"/>
      <c r="N41" s="1434" t="n"/>
      <c r="O41" s="1434" t="n"/>
      <c r="P41" s="1434" t="n"/>
      <c r="Q41" s="1427" t="n"/>
      <c r="R41" s="1435" t="n"/>
      <c r="S41" s="1435" t="n"/>
      <c r="T41" s="1435" t="n"/>
      <c r="U41" s="1435" t="n"/>
      <c r="V41" s="1456" t="n"/>
      <c r="W41" s="1435" t="n"/>
      <c r="X41" s="1435" t="n"/>
      <c r="Y41" s="1435" t="n"/>
      <c r="Z41" s="1435" t="n"/>
      <c r="AA41" s="1435" t="n"/>
      <c r="AB41" s="1435" t="n"/>
      <c r="AD41" s="1457" t="n"/>
      <c r="AE41" s="1437" t="n"/>
      <c r="AF41" s="1457" t="n"/>
      <c r="AG41" s="1350" t="n"/>
      <c r="AH41" s="1457" t="n"/>
      <c r="AI41" s="1437" t="n"/>
    </row>
    <row r="42" hidden="1" outlineLevel="1" s="2885">
      <c r="C42" s="1455" t="n">
        <v>0</v>
      </c>
      <c r="D42" s="1474" t="n">
        <v>0</v>
      </c>
      <c r="E42" s="1419" t="n">
        <v>0</v>
      </c>
      <c r="F42" s="1475" t="n"/>
      <c r="G42" s="3666" t="n"/>
      <c r="H42" s="1476" t="n"/>
      <c r="I42" s="1477" t="n"/>
      <c r="J42" s="1478" t="n"/>
      <c r="K42" s="1478" t="n"/>
      <c r="L42" s="1425" t="n"/>
      <c r="M42" s="1434" t="n"/>
      <c r="N42" s="1434" t="n"/>
      <c r="O42" s="1434" t="n"/>
      <c r="P42" s="1434" t="n"/>
      <c r="Q42" s="1427" t="n"/>
      <c r="R42" s="1435" t="n"/>
      <c r="S42" s="1435" t="n"/>
      <c r="T42" s="1435" t="n"/>
      <c r="U42" s="1435" t="n"/>
      <c r="V42" s="1456" t="n"/>
      <c r="W42" s="1435" t="n"/>
      <c r="X42" s="1435" t="n"/>
      <c r="Y42" s="1435" t="n"/>
      <c r="Z42" s="1435" t="n"/>
      <c r="AA42" s="1435" t="n"/>
      <c r="AB42" s="1435" t="n"/>
      <c r="AD42" s="1457" t="n"/>
      <c r="AE42" s="1437" t="n"/>
      <c r="AF42" s="1457" t="n"/>
      <c r="AG42" s="1350" t="n"/>
      <c r="AH42" s="1457" t="n"/>
      <c r="AI42" s="1437" t="n"/>
    </row>
    <row r="43" hidden="1" outlineLevel="1" s="2885">
      <c r="C43" s="1455" t="n">
        <v>0</v>
      </c>
      <c r="D43" s="1474" t="n">
        <v>0</v>
      </c>
      <c r="E43" s="1419" t="n">
        <v>0</v>
      </c>
      <c r="F43" s="1475" t="n"/>
      <c r="G43" s="3666" t="n"/>
      <c r="H43" s="1476" t="n"/>
      <c r="I43" s="1477" t="n"/>
      <c r="J43" s="1478" t="n"/>
      <c r="K43" s="1478" t="n"/>
      <c r="L43" s="1425" t="n"/>
      <c r="M43" s="1434" t="n"/>
      <c r="N43" s="1434" t="n"/>
      <c r="O43" s="1434" t="n"/>
      <c r="P43" s="1434" t="n"/>
      <c r="Q43" s="1427" t="n"/>
      <c r="R43" s="1435" t="n"/>
      <c r="S43" s="1435" t="n"/>
      <c r="T43" s="1435" t="n"/>
      <c r="U43" s="1435" t="n"/>
      <c r="V43" s="1456" t="n"/>
      <c r="W43" s="1435" t="n"/>
      <c r="X43" s="1435" t="n"/>
      <c r="Y43" s="1435" t="n"/>
      <c r="Z43" s="1435" t="n"/>
      <c r="AA43" s="1435" t="n"/>
      <c r="AB43" s="1435" t="n"/>
      <c r="AD43" s="1457" t="n"/>
      <c r="AE43" s="1437" t="n"/>
      <c r="AF43" s="1457" t="n"/>
      <c r="AG43" s="1350" t="n"/>
      <c r="AH43" s="1457" t="n"/>
      <c r="AI43" s="1437" t="n"/>
    </row>
    <row r="44" hidden="1" outlineLevel="1" s="2885">
      <c r="C44" s="1455" t="n">
        <v>0</v>
      </c>
      <c r="D44" s="1474" t="n">
        <v>0</v>
      </c>
      <c r="E44" s="1419" t="n">
        <v>0</v>
      </c>
      <c r="F44" s="1475" t="n"/>
      <c r="G44" s="3666" t="n"/>
      <c r="H44" s="1476" t="n"/>
      <c r="I44" s="1477" t="n"/>
      <c r="J44" s="1478" t="n"/>
      <c r="K44" s="1478" t="n"/>
      <c r="L44" s="1425" t="n"/>
      <c r="M44" s="1434" t="n"/>
      <c r="N44" s="1434" t="n"/>
      <c r="O44" s="1434" t="n"/>
      <c r="P44" s="1434" t="n"/>
      <c r="Q44" s="1427" t="n"/>
      <c r="R44" s="1435" t="n"/>
      <c r="S44" s="1435" t="n"/>
      <c r="T44" s="1435" t="n"/>
      <c r="U44" s="1435" t="n"/>
      <c r="V44" s="1456" t="n"/>
      <c r="W44" s="1435" t="n"/>
      <c r="X44" s="1435" t="n"/>
      <c r="Y44" s="1435" t="n"/>
      <c r="Z44" s="1435" t="n"/>
      <c r="AA44" s="1435" t="n"/>
      <c r="AB44" s="1435" t="n"/>
      <c r="AD44" s="1457" t="n"/>
      <c r="AE44" s="1437" t="n"/>
      <c r="AF44" s="1457" t="n"/>
      <c r="AG44" s="1350" t="n"/>
      <c r="AH44" s="1457" t="n"/>
      <c r="AI44" s="1437" t="n"/>
    </row>
    <row r="45" hidden="1" outlineLevel="1" s="2885">
      <c r="C45" s="1458" t="n">
        <v>0</v>
      </c>
      <c r="D45" s="1479" t="n">
        <v>0</v>
      </c>
      <c r="E45" s="1460" t="n">
        <v>0</v>
      </c>
      <c r="F45" s="1480" t="n"/>
      <c r="G45" s="3672" t="n"/>
      <c r="H45" s="1481" t="n"/>
      <c r="I45" s="1482" t="n"/>
      <c r="J45" s="1483" t="n"/>
      <c r="K45" s="1483" t="n"/>
      <c r="L45" s="1466" t="n"/>
      <c r="M45" s="1467" t="n"/>
      <c r="N45" s="1467" t="n"/>
      <c r="O45" s="1467" t="n"/>
      <c r="P45" s="1467" t="n"/>
      <c r="Q45" s="1468" t="n"/>
      <c r="R45" s="1469" t="n"/>
      <c r="S45" s="1469" t="n"/>
      <c r="T45" s="1469" t="n"/>
      <c r="U45" s="1469" t="n"/>
      <c r="V45" s="1470" t="n"/>
      <c r="W45" s="1469" t="n"/>
      <c r="X45" s="1469" t="n"/>
      <c r="Y45" s="1469" t="n"/>
      <c r="Z45" s="1469" t="n"/>
      <c r="AA45" s="1469" t="n"/>
      <c r="AB45" s="1469" t="n"/>
      <c r="AC45" s="1391" t="n"/>
      <c r="AD45" s="1471" t="n"/>
      <c r="AE45" s="1472" t="n"/>
      <c r="AF45" s="1471" t="n"/>
      <c r="AG45" s="1473" t="n"/>
      <c r="AH45" s="1457" t="n"/>
      <c r="AI45" s="1437" t="n"/>
    </row>
    <row r="46" hidden="1" outlineLevel="1" s="2885">
      <c r="C46" s="1455" t="inlineStr">
        <is>
          <t>VACANT</t>
        </is>
      </c>
      <c r="D46" s="1474" t="n"/>
      <c r="E46" s="1484" t="n"/>
      <c r="F46" s="1475" t="n"/>
      <c r="G46" s="3666" t="n"/>
      <c r="H46" s="1476" t="n"/>
      <c r="I46" s="1477" t="n"/>
      <c r="J46" s="1478" t="n"/>
      <c r="K46" s="1478" t="n"/>
      <c r="L46" s="1425" t="n"/>
      <c r="M46" s="1434" t="n"/>
      <c r="N46" s="1434" t="n"/>
      <c r="O46" s="1434" t="n"/>
      <c r="P46" s="1434" t="n"/>
      <c r="Q46" s="1427" t="n"/>
      <c r="R46" s="1435" t="n"/>
      <c r="S46" s="1435" t="n"/>
      <c r="T46" s="1435" t="n"/>
      <c r="U46" s="1435" t="n"/>
      <c r="V46" s="1456" t="n"/>
      <c r="W46" s="1435" t="n"/>
      <c r="X46" s="1435" t="n"/>
      <c r="Y46" s="1435" t="n"/>
      <c r="Z46" s="1435" t="n"/>
      <c r="AA46" s="1435" t="n"/>
      <c r="AB46" s="1435" t="n"/>
      <c r="AD46" s="1457" t="n"/>
      <c r="AE46" s="1437" t="n"/>
      <c r="AF46" s="1457" t="n"/>
      <c r="AG46" s="1350" t="n"/>
      <c r="AH46" s="1457" t="n"/>
      <c r="AI46" s="1437" t="n"/>
    </row>
    <row r="47" hidden="1" outlineLevel="1" s="2885">
      <c r="C47" s="1455" t="inlineStr">
        <is>
          <t>VACANT</t>
        </is>
      </c>
      <c r="D47" s="1474" t="n"/>
      <c r="E47" s="1484" t="n"/>
      <c r="F47" s="1475" t="n"/>
      <c r="G47" s="3666" t="n"/>
      <c r="H47" s="1476" t="n"/>
      <c r="I47" s="1477" t="n"/>
      <c r="J47" s="1478" t="n"/>
      <c r="K47" s="1478" t="n"/>
      <c r="L47" s="1425" t="n"/>
      <c r="M47" s="1434" t="n"/>
      <c r="N47" s="1434" t="n"/>
      <c r="O47" s="1434" t="n"/>
      <c r="P47" s="1434" t="n"/>
      <c r="Q47" s="1427" t="n"/>
      <c r="R47" s="1435" t="n"/>
      <c r="S47" s="1435" t="n"/>
      <c r="T47" s="1435" t="n"/>
      <c r="U47" s="1435" t="n"/>
      <c r="V47" s="1456" t="n"/>
      <c r="W47" s="1435" t="n"/>
      <c r="X47" s="1435" t="n"/>
      <c r="Y47" s="1435" t="n"/>
      <c r="Z47" s="1435" t="n"/>
      <c r="AA47" s="1435" t="n"/>
      <c r="AB47" s="1435" t="n"/>
      <c r="AD47" s="1457" t="n"/>
      <c r="AE47" s="1437" t="n"/>
      <c r="AF47" s="1457" t="n"/>
      <c r="AG47" s="1350" t="n"/>
      <c r="AH47" s="1457" t="n"/>
      <c r="AI47" s="1437" t="n"/>
    </row>
    <row r="48" hidden="1" outlineLevel="1" s="2885">
      <c r="C48" s="1455" t="inlineStr">
        <is>
          <t>VACANT</t>
        </is>
      </c>
      <c r="D48" s="1474" t="n"/>
      <c r="E48" s="1484" t="n"/>
      <c r="F48" s="1475" t="n"/>
      <c r="G48" s="3666" t="n"/>
      <c r="H48" s="1476" t="n"/>
      <c r="I48" s="1477" t="n"/>
      <c r="J48" s="1478" t="n"/>
      <c r="K48" s="1478" t="n"/>
      <c r="L48" s="1425" t="n"/>
      <c r="M48" s="1434" t="n"/>
      <c r="N48" s="1434" t="n"/>
      <c r="O48" s="1434" t="n"/>
      <c r="P48" s="1434" t="n"/>
      <c r="Q48" s="1427" t="n"/>
      <c r="R48" s="1435" t="n"/>
      <c r="S48" s="1435" t="n"/>
      <c r="T48" s="1435" t="n"/>
      <c r="U48" s="1435" t="n"/>
      <c r="V48" s="1456" t="n"/>
      <c r="W48" s="1435" t="n"/>
      <c r="X48" s="1435" t="n"/>
      <c r="Y48" s="1435" t="n"/>
      <c r="Z48" s="1435" t="n"/>
      <c r="AA48" s="1435" t="n"/>
      <c r="AB48" s="1435" t="n"/>
      <c r="AD48" s="1457" t="n"/>
      <c r="AE48" s="1437" t="n"/>
      <c r="AF48" s="1457" t="n"/>
      <c r="AG48" s="1350" t="n"/>
      <c r="AH48" s="1457" t="n"/>
      <c r="AI48" s="1437" t="n"/>
    </row>
    <row r="49" hidden="1" outlineLevel="1" s="2885">
      <c r="C49" s="1458" t="inlineStr">
        <is>
          <t>VACANT</t>
        </is>
      </c>
      <c r="D49" s="1479" t="n"/>
      <c r="E49" s="1485" t="n"/>
      <c r="F49" s="1480" t="n"/>
      <c r="G49" s="3672" t="n"/>
      <c r="H49" s="1481" t="n"/>
      <c r="I49" s="1482" t="n"/>
      <c r="J49" s="1483" t="n"/>
      <c r="K49" s="1483" t="n"/>
      <c r="L49" s="1466" t="n"/>
      <c r="M49" s="1467" t="n"/>
      <c r="N49" s="1467" t="n"/>
      <c r="O49" s="1467" t="n"/>
      <c r="P49" s="1467" t="n"/>
      <c r="Q49" s="1468" t="n"/>
      <c r="R49" s="1469" t="n"/>
      <c r="S49" s="1469" t="n"/>
      <c r="T49" s="1469" t="n"/>
      <c r="U49" s="1469" t="n"/>
      <c r="V49" s="1470" t="n"/>
      <c r="W49" s="1469" t="n"/>
      <c r="X49" s="1469" t="n"/>
      <c r="Y49" s="1469" t="n"/>
      <c r="Z49" s="1469" t="n"/>
      <c r="AA49" s="1469" t="n"/>
      <c r="AB49" s="1469" t="n"/>
      <c r="AC49" s="1391" t="n"/>
      <c r="AD49" s="1471" t="n"/>
      <c r="AE49" s="1472" t="n"/>
      <c r="AF49" s="1471" t="n"/>
      <c r="AG49" s="1473" t="n"/>
      <c r="AH49" s="1471" t="n"/>
      <c r="AI49" s="1472" t="n"/>
    </row>
    <row r="50" collapsed="1" ht="10.35" customHeight="1" s="2885">
      <c r="C50" s="1486" t="n"/>
      <c r="D50" s="1487" t="n"/>
      <c r="E50" s="1488" t="n"/>
      <c r="F50" s="1489" t="n"/>
      <c r="G50" s="3666" t="n"/>
      <c r="H50" s="1490" t="n"/>
      <c r="I50" s="1423" t="n"/>
      <c r="J50" s="1491" t="n"/>
      <c r="K50" s="1491" t="n"/>
      <c r="L50" s="1425" t="n"/>
      <c r="M50" s="1434" t="n"/>
      <c r="N50" s="1434" t="n"/>
      <c r="O50" s="1434" t="n"/>
      <c r="P50" s="1434" t="n"/>
      <c r="Q50" s="1427" t="n"/>
      <c r="R50" s="1427" t="n"/>
      <c r="S50" s="1427" t="n"/>
      <c r="T50" s="1427" t="n"/>
      <c r="U50" s="1427" t="n"/>
      <c r="V50" s="1456" t="n"/>
      <c r="W50" s="1492" t="n"/>
      <c r="X50" s="1492" t="n"/>
      <c r="Y50" s="1492" t="n"/>
      <c r="Z50" s="1492" t="n"/>
      <c r="AA50" s="1492" t="n"/>
      <c r="AB50" s="1492" t="n"/>
      <c r="AD50" s="1457" t="n"/>
      <c r="AE50" s="1493" t="n"/>
      <c r="AF50" s="1457" t="n"/>
      <c r="AG50" s="1493" t="n"/>
      <c r="AH50" s="1457" t="n"/>
      <c r="AI50" s="1493" t="n"/>
    </row>
    <row r="51">
      <c r="C51" s="1355" t="inlineStr">
        <is>
          <t>Total SF</t>
        </is>
      </c>
      <c r="D51" s="1494">
        <f>SUM(E17:E49)</f>
        <v/>
      </c>
      <c r="F51" s="1489" t="n"/>
      <c r="G51" s="3666" t="n"/>
      <c r="H51" s="1495" t="n"/>
      <c r="I51" s="1495" t="n"/>
      <c r="J51" s="1496" t="n"/>
      <c r="L51" s="1365" t="inlineStr">
        <is>
          <t>WTD. AVG</t>
        </is>
      </c>
      <c r="M51" s="3673">
        <f>SUMPRODUCT(M17:M27,R17:R27)/R52</f>
        <v/>
      </c>
      <c r="N51" s="3673">
        <f>SUMPRODUCT(N17:N27,S17:S27)/S52</f>
        <v/>
      </c>
      <c r="O51" s="3673">
        <f>IFERROR(SUMPRODUCT(O17:O27,T17:T27)/T52,"")</f>
        <v/>
      </c>
      <c r="P51" s="3673">
        <f>IFERROR(SUMPRODUCT(P17:P27,U17:U27)/U52,"")</f>
        <v/>
      </c>
      <c r="Q51" s="1367" t="n"/>
      <c r="R51" s="1498">
        <f>IFERROR(AVERAGE(R17:R27),0)</f>
        <v/>
      </c>
      <c r="S51" s="1498">
        <f>IFERROR(AVERAGE(S17:S27),0)</f>
        <v/>
      </c>
      <c r="T51" s="1498">
        <f>IFERROR(AVERAGE(T17:T27),0)</f>
        <v/>
      </c>
      <c r="U51" s="1498">
        <f>IFERROR(AVERAGE(U17:U27),0)</f>
        <v/>
      </c>
      <c r="V51" s="1369" t="n"/>
      <c r="W51" s="1499" t="n"/>
      <c r="X51" s="1499" t="n"/>
      <c r="Y51" s="1499" t="n"/>
      <c r="Z51" s="1499" t="n"/>
      <c r="AA51" s="1499" t="n"/>
      <c r="AB51" s="1499" t="n"/>
      <c r="AD51" s="1500">
        <f>SUMPRODUCT(AD17:AD27,AE17:AE27)/SUM(AE17:AE27)</f>
        <v/>
      </c>
      <c r="AE51" s="1501" t="n"/>
      <c r="AF51" s="1500">
        <f>SUMPRODUCT(AF17:AF27,AG17:AG27)/SUM(AG17:AG27)</f>
        <v/>
      </c>
      <c r="AG51" s="1501" t="n"/>
      <c r="AH51" s="1502">
        <f>SUMPRODUCT(AH17:AH27,AI17:AI27)/SUM(AI17:AI27)</f>
        <v/>
      </c>
      <c r="AI51" s="1503" t="n"/>
    </row>
    <row r="52" ht="13.5" customHeight="1" s="2885" thickBot="1">
      <c r="C52" s="1355" t="inlineStr">
        <is>
          <t>Occupied SF</t>
        </is>
      </c>
      <c r="D52" s="1494">
        <f>SUM(E17:E27)</f>
        <v/>
      </c>
      <c r="F52" s="1489" t="n"/>
      <c r="G52" s="1504" t="n"/>
      <c r="H52" s="1317" t="n"/>
      <c r="I52" s="1316" t="n"/>
      <c r="L52" s="1365" t="inlineStr">
        <is>
          <t>MAX / TOTAL</t>
        </is>
      </c>
      <c r="M52" s="3674">
        <f>MAX(M17:M27)</f>
        <v/>
      </c>
      <c r="N52" s="3674">
        <f>MAX(N17:N27)</f>
        <v/>
      </c>
      <c r="O52" s="3674">
        <f>MAX(O17:O27)</f>
        <v/>
      </c>
      <c r="P52" s="3674">
        <f>MAX(P17:P27)</f>
        <v/>
      </c>
      <c r="Q52" s="1367" t="n"/>
      <c r="R52" s="1498">
        <f>SUM(R17:R27)</f>
        <v/>
      </c>
      <c r="S52" s="1498">
        <f>SUM(S17:S27)</f>
        <v/>
      </c>
      <c r="T52" s="1498">
        <f>SUM(T17:T32)</f>
        <v/>
      </c>
      <c r="U52" s="1498">
        <f>SUM(U17:U27)</f>
        <v/>
      </c>
      <c r="V52" s="1369" t="n"/>
      <c r="W52" s="1498">
        <f>SUM(W17:W27)</f>
        <v/>
      </c>
      <c r="X52" s="1498">
        <f>SUM(X17:X27)</f>
        <v/>
      </c>
      <c r="Y52" s="1498">
        <f>SUM(Y17:Y27)</f>
        <v/>
      </c>
      <c r="Z52" s="1498">
        <f>SUM(Z17:Z27)</f>
        <v/>
      </c>
      <c r="AA52" s="1498">
        <f>SUM(AA17:AA27)</f>
        <v/>
      </c>
      <c r="AB52" s="1498">
        <f>SUM(AB17:AB27)</f>
        <v/>
      </c>
      <c r="AD52" s="1501" t="n"/>
      <c r="AE52" s="1506">
        <f>SUM(AE17:AE27)</f>
        <v/>
      </c>
      <c r="AF52" s="1501" t="n"/>
      <c r="AG52" s="1506">
        <f>SUM(AG17:AG27)</f>
        <v/>
      </c>
      <c r="AH52" s="1503" t="n"/>
      <c r="AI52" s="1507">
        <f>SUM(AI17:AI27)</f>
        <v/>
      </c>
    </row>
    <row r="53" ht="15" customHeight="1" s="2885" thickBot="1">
      <c r="C53" s="1355" t="inlineStr">
        <is>
          <t>Vacant SF</t>
        </is>
      </c>
      <c r="D53" s="1494">
        <f>SUM(E29:E49)</f>
        <v/>
      </c>
      <c r="F53" s="1489" t="n"/>
      <c r="G53" s="1508" t="n"/>
      <c r="H53" s="1317" t="n"/>
      <c r="I53" s="1509" t="inlineStr">
        <is>
          <t>Avg Rent:</t>
        </is>
      </c>
      <c r="J53" s="1510">
        <f>((M51*R52)+(N51*S52))/(R52+S52)</f>
        <v/>
      </c>
      <c r="K53" s="1316" t="n"/>
      <c r="L53" s="1365" t="inlineStr">
        <is>
          <t>MIN</t>
        </is>
      </c>
      <c r="M53" s="3674">
        <f>MIN(M17:M27)</f>
        <v/>
      </c>
      <c r="N53" s="3674">
        <f>MIN(N17:N27)</f>
        <v/>
      </c>
      <c r="O53" s="3674">
        <f>MIN(O17:O27)</f>
        <v/>
      </c>
      <c r="P53" s="3674">
        <f>MIN(P17:P27)</f>
        <v/>
      </c>
      <c r="Q53" s="1367" t="n"/>
      <c r="R53" s="1511" t="n"/>
      <c r="S53" s="1511" t="n"/>
      <c r="T53" s="1511" t="n"/>
      <c r="U53" s="1511" t="n"/>
      <c r="V53" s="1367" t="n"/>
      <c r="W53" s="1512">
        <f>W52/$D$51</f>
        <v/>
      </c>
      <c r="X53" s="1512">
        <f>X52/$D$51</f>
        <v/>
      </c>
      <c r="Y53" s="1512">
        <f>Y52/$D$51</f>
        <v/>
      </c>
      <c r="Z53" s="1512">
        <f>Z52/$D$51</f>
        <v/>
      </c>
      <c r="AA53" s="1512">
        <f>AA52/$D$51</f>
        <v/>
      </c>
      <c r="AB53" s="1512">
        <f>AB52/$D$51</f>
        <v/>
      </c>
      <c r="AD53" s="1513" t="n"/>
      <c r="AE53" s="1513" t="n"/>
      <c r="AF53" s="1513" t="n"/>
      <c r="AG53" s="1513" t="n"/>
      <c r="AH53" s="1344" t="n"/>
      <c r="AI53" s="1344" t="n"/>
    </row>
    <row r="54" ht="15" customHeight="1" s="2885">
      <c r="C54" s="1355" t="inlineStr">
        <is>
          <t>Occupancy (Physical)</t>
        </is>
      </c>
      <c r="D54" s="1514">
        <f>1-(D53/D51)</f>
        <v/>
      </c>
      <c r="F54" s="1515" t="n"/>
      <c r="G54" s="1508" t="n"/>
      <c r="H54" s="1317" t="n"/>
      <c r="J54" s="1316" t="n"/>
      <c r="K54" s="1314" t="n"/>
      <c r="L54" s="1314" t="n"/>
      <c r="M54" s="1314" t="n"/>
    </row>
    <row r="55">
      <c r="C55" s="1425" t="n"/>
      <c r="D55" s="1425" t="n"/>
      <c r="G55" s="1516" t="n"/>
      <c r="H55" s="1317" t="n"/>
      <c r="J55" s="1316" t="n"/>
      <c r="K55" s="1316" t="n"/>
      <c r="L55" s="1314" t="n"/>
      <c r="M55" s="1314" t="n"/>
      <c r="AD55" s="1517" t="n"/>
      <c r="AE55" s="1518" t="n"/>
      <c r="AF55" s="1517" t="n"/>
      <c r="AG55" s="1519" t="n"/>
      <c r="AH55" s="1517" t="n"/>
      <c r="AI55" s="1518" t="n"/>
    </row>
    <row r="56">
      <c r="D56" s="1520" t="n"/>
      <c r="G56" s="1521" t="n"/>
      <c r="I56" s="1314" t="n"/>
      <c r="J56" s="1520">
        <f>SUMPRODUCT(E17:E27,G17:G27)/SUM(E17:E27)=J53</f>
        <v/>
      </c>
      <c r="K56" s="1314" t="n"/>
      <c r="L56" s="1314" t="n"/>
      <c r="M56" s="1314" t="n"/>
      <c r="AF56" s="1517">
        <f>IF(AND($I56&gt;$AB$16,$E56&gt;=10000),$G56,"")</f>
        <v/>
      </c>
      <c r="AG56" s="1518">
        <f>IF(AND($I56&gt;$AB$16,H56&gt;=10000),$E56,"")</f>
        <v/>
      </c>
      <c r="AH56" s="1517">
        <f>IF(AND($I56&gt;$AD$16,$E56&lt;10000,$E56&gt;=5000),$G56,"")</f>
        <v/>
      </c>
      <c r="AI56" s="1519">
        <f>IF(AND($I56&gt;$AD$16,$E56&lt;10000,$E56&gt;=5000),$E56,"")</f>
        <v/>
      </c>
      <c r="AJ56" s="1517">
        <f>IF(AND($I56&gt;$AF$16,$E56&lt;5000),$G56,"")</f>
        <v/>
      </c>
      <c r="AK56" s="1518">
        <f>IF(AND($I56&gt;$AF$16,$E56&lt;5000),$E56,"")</f>
        <v/>
      </c>
    </row>
    <row r="57">
      <c r="E57" s="1522" t="n"/>
      <c r="F57" s="1523" t="n"/>
      <c r="G57" s="1521" t="n"/>
      <c r="H57" s="1521" t="n"/>
      <c r="I57" s="1314" t="n"/>
      <c r="J57" s="1517" t="n"/>
      <c r="K57" s="1314" t="n"/>
      <c r="L57" s="1314" t="n"/>
      <c r="M57" s="1314" t="n"/>
      <c r="AF57" s="1517">
        <f>IF(AND($I57&gt;$AB$16,$E57&gt;=10000),$G57,"")</f>
        <v/>
      </c>
      <c r="AG57" s="1518">
        <f>IF(AND($I57&gt;$AB$16,H57&gt;=10000),$E57,"")</f>
        <v/>
      </c>
      <c r="AH57" s="1517">
        <f>IF(AND($I57&gt;$AD$16,$E57&lt;10000,$E57&gt;=5000),$G57,"")</f>
        <v/>
      </c>
      <c r="AI57" s="1519">
        <f>IF(AND($I57&gt;$AD$16,$E57&lt;10000,$E57&gt;=5000),$E57,"")</f>
        <v/>
      </c>
      <c r="AJ57" s="1517">
        <f>IF(AND($I57&gt;$AF$16,$E57&lt;5000),$G57,"")</f>
        <v/>
      </c>
      <c r="AK57" s="1518">
        <f>IF(AND($I57&gt;$AF$16,$E57&lt;5000),$E57,"")</f>
        <v/>
      </c>
    </row>
    <row r="58">
      <c r="E58" s="1522" t="n"/>
      <c r="F58" s="1521" t="n"/>
      <c r="G58" s="1521" t="n"/>
      <c r="H58" s="1521" t="n"/>
      <c r="I58" s="1314" t="n"/>
      <c r="J58" s="1314" t="n"/>
      <c r="K58" s="1314" t="n"/>
      <c r="L58" s="1314" t="n"/>
      <c r="M58" s="1314" t="n"/>
      <c r="AF58" s="1517">
        <f>IF(AND($I58&gt;$AB$16,$E58&gt;=10000),$G58,"")</f>
        <v/>
      </c>
      <c r="AG58" s="1518">
        <f>IF(AND($I58&gt;$AB$16,H58&gt;=10000),$E58,"")</f>
        <v/>
      </c>
      <c r="AH58" s="1517">
        <f>IF(AND($I58&gt;$AD$16,$E58&lt;10000,$E58&gt;=5000),$G58,"")</f>
        <v/>
      </c>
      <c r="AI58" s="1519">
        <f>IF(AND($I58&gt;$AD$16,$E58&lt;10000,$E58&gt;=5000),$E58,"")</f>
        <v/>
      </c>
      <c r="AJ58" s="1517">
        <f>IF(AND($I58&gt;$AF$16,$E58&lt;5000),$G58,"")</f>
        <v/>
      </c>
      <c r="AK58" s="1518">
        <f>IF(AND($I58&gt;$AF$16,$E58&lt;5000),$E58,"")</f>
        <v/>
      </c>
    </row>
    <row r="59">
      <c r="G59" s="1523" t="n"/>
      <c r="M59" s="1524" t="n"/>
      <c r="AF59" s="1517">
        <f>IF(AND($I59&gt;$AB$16,$E59&gt;=10000),$G59,"")</f>
        <v/>
      </c>
      <c r="AG59" s="1518">
        <f>IF(AND($I59&gt;$AB$16,H59&gt;=10000),$E59,"")</f>
        <v/>
      </c>
      <c r="AH59" s="1517">
        <f>IF(AND($I59&gt;$AD$16,$E59&lt;10000,$E59&gt;=5000),$G59,"")</f>
        <v/>
      </c>
      <c r="AI59" s="1519">
        <f>IF(AND($I59&gt;$AD$16,$E59&lt;10000,$E59&gt;=5000),$E59,"")</f>
        <v/>
      </c>
      <c r="AJ59" s="1517">
        <f>IF(AND($I59&gt;$AF$16,$E59&lt;5000),$G59,"")</f>
        <v/>
      </c>
      <c r="AK59" s="1518">
        <f>IF(AND($I59&gt;$AF$16,$E59&lt;5000),$E59,"")</f>
        <v/>
      </c>
    </row>
    <row r="60">
      <c r="AF60" s="1517">
        <f>IF(AND($I60&gt;$AB$16,$E60&gt;=10000),$G60,"")</f>
        <v/>
      </c>
      <c r="AG60" s="1518">
        <f>IF(AND($I60&gt;$AB$16,H60&gt;=10000),$E60,"")</f>
        <v/>
      </c>
      <c r="AH60" s="1517">
        <f>IF(AND($I60&gt;$AD$16,$E60&lt;10000,$E60&gt;=5000),$G60,"")</f>
        <v/>
      </c>
      <c r="AI60" s="1519">
        <f>IF(AND($I60&gt;$AD$16,$E60&lt;10000,$E60&gt;=5000),$E60,"")</f>
        <v/>
      </c>
      <c r="AJ60" s="1517">
        <f>IF(AND($I60&gt;$AF$16,$E60&lt;5000),$G60,"")</f>
        <v/>
      </c>
      <c r="AK60" s="1518">
        <f>IF(AND($I60&gt;$AF$16,$E60&lt;5000),$E60,"")</f>
        <v/>
      </c>
    </row>
    <row r="61">
      <c r="AF61" s="1517">
        <f>IF(AND($I61&gt;$AB$16,$E61&gt;=10000),$G61,"")</f>
        <v/>
      </c>
      <c r="AG61" s="1518">
        <f>IF(AND($I61&gt;$AB$16,H61&gt;=10000),$E61,"")</f>
        <v/>
      </c>
      <c r="AH61" s="1517">
        <f>IF(AND($I61&gt;$AD$16,$E61&lt;10000,$E61&gt;=5000),$G61,"")</f>
        <v/>
      </c>
      <c r="AI61" s="1519">
        <f>IF(AND($I61&gt;$AD$16,$E61&lt;10000,$E61&gt;=5000),$E61,"")</f>
        <v/>
      </c>
      <c r="AJ61" s="1517">
        <f>IF(AND($I61&gt;$AF$16,$E61&lt;5000),$G61,"")</f>
        <v/>
      </c>
      <c r="AK61" s="1518">
        <f>IF(AND($I61&gt;$AF$16,$E61&lt;5000),$E61,"")</f>
        <v/>
      </c>
    </row>
    <row r="62">
      <c r="AF62" s="1517">
        <f>IF(AND($I62&gt;$AB$16,$E62&gt;=10000),$G62,"")</f>
        <v/>
      </c>
      <c r="AG62" s="1518">
        <f>IF(AND($I62&gt;$AB$16,H62&gt;=10000),$E62,"")</f>
        <v/>
      </c>
      <c r="AH62" s="1517">
        <f>IF(AND($I62&gt;$AD$16,$E62&lt;10000,$E62&gt;=5000),$G62,"")</f>
        <v/>
      </c>
      <c r="AI62" s="1519">
        <f>IF(AND($I62&gt;$AD$16,$E62&lt;10000,$E62&gt;=5000),$E62,"")</f>
        <v/>
      </c>
      <c r="AJ62" s="1517">
        <f>IF(AND($I62&gt;$AF$16,$E62&lt;5000),$G62,"")</f>
        <v/>
      </c>
      <c r="AK62" s="1518">
        <f>IF(AND($I62&gt;$AF$16,$E62&lt;5000),$E62,"")</f>
        <v/>
      </c>
    </row>
    <row r="63">
      <c r="AF63" s="1517">
        <f>IF(AND($I63&gt;$AB$16,$E63&gt;=10000),$G63,"")</f>
        <v/>
      </c>
      <c r="AG63" s="1518">
        <f>IF(AND($I63&gt;$AB$16,H63&gt;=10000),$E63,"")</f>
        <v/>
      </c>
      <c r="AH63" s="1517">
        <f>IF(AND($I63&gt;$AD$16,$E63&lt;10000,$E63&gt;=5000),$G63,"")</f>
        <v/>
      </c>
      <c r="AI63" s="1519">
        <f>IF(AND($I63&gt;$AD$16,$E63&lt;10000,$E63&gt;=5000),$E63,"")</f>
        <v/>
      </c>
      <c r="AJ63" s="1517">
        <f>IF(AND($I63&gt;$AF$16,$E63&lt;5000),$G63,"")</f>
        <v/>
      </c>
      <c r="AK63" s="1518">
        <f>IF(AND($I63&gt;$AF$16,$E63&lt;5000),$E63,"")</f>
        <v/>
      </c>
    </row>
    <row r="64">
      <c r="AF64" s="1517">
        <f>IF(AND($I64&gt;$AB$16,$E64&gt;=10000),$G64,"")</f>
        <v/>
      </c>
      <c r="AG64" s="1518">
        <f>IF(AND($I64&gt;$AB$16,H64&gt;=10000),$E64,"")</f>
        <v/>
      </c>
      <c r="AH64" s="1517">
        <f>IF(AND($I64&gt;$AD$16,$E64&lt;10000,$E64&gt;=5000),$G64,"")</f>
        <v/>
      </c>
      <c r="AI64" s="1519">
        <f>IF(AND($I64&gt;$AD$16,$E64&lt;10000,$E64&gt;=5000),$E64,"")</f>
        <v/>
      </c>
      <c r="AJ64" s="1517">
        <f>IF(AND($I64&gt;$AF$16,$E64&lt;5000),$G64,"")</f>
        <v/>
      </c>
      <c r="AK64" s="1518">
        <f>IF(AND($I64&gt;$AF$16,$E64&lt;5000),$E64,"")</f>
        <v/>
      </c>
    </row>
    <row r="65">
      <c r="AF65" s="1517">
        <f>IF(AND($I65&gt;$AB$16,$E65&gt;=10000),$G65,"")</f>
        <v/>
      </c>
      <c r="AG65" s="1518">
        <f>IF(AND($I65&gt;$AB$16,H65&gt;=10000),$E65,"")</f>
        <v/>
      </c>
      <c r="AH65" s="1517">
        <f>IF(AND($I65&gt;$AD$16,$E65&lt;10000,$E65&gt;=5000),$G65,"")</f>
        <v/>
      </c>
      <c r="AI65" s="1519">
        <f>IF(AND($I65&gt;$AD$16,$E65&lt;10000,$E65&gt;=5000),$E65,"")</f>
        <v/>
      </c>
      <c r="AJ65" s="1517">
        <f>IF(AND($I65&gt;$AF$16,$E65&lt;5000),$G65,"")</f>
        <v/>
      </c>
      <c r="AK65" s="1518">
        <f>IF(AND($I65&gt;$AF$16,$E65&lt;5000),$E65,"")</f>
        <v/>
      </c>
    </row>
    <row r="66">
      <c r="AF66" s="1517">
        <f>IF(AND($I66&gt;$AB$16,$E66&gt;=10000),$G66,"")</f>
        <v/>
      </c>
      <c r="AG66" s="1518">
        <f>IF(AND($I66&gt;$AB$16,H66&gt;=10000),$E66,"")</f>
        <v/>
      </c>
      <c r="AH66" s="1517">
        <f>IF(AND($I66&gt;$AD$16,$E66&lt;10000,$E66&gt;=5000),$G66,"")</f>
        <v/>
      </c>
      <c r="AI66" s="1519">
        <f>IF(AND($I66&gt;$AD$16,$E66&lt;10000,$E66&gt;=5000),$E66,"")</f>
        <v/>
      </c>
      <c r="AJ66" s="1517">
        <f>IF(AND($I66&gt;$AF$16,$E66&lt;5000),$G66,"")</f>
        <v/>
      </c>
      <c r="AK66" s="1518">
        <f>IF(AND($I66&gt;$AF$16,$E66&lt;5000),$E66,"")</f>
        <v/>
      </c>
    </row>
    <row r="67">
      <c r="AF67" s="1517">
        <f>IF(AND($I67&gt;$AB$16,$E67&gt;=10000),$G67,"")</f>
        <v/>
      </c>
      <c r="AG67" s="1518">
        <f>IF(AND($I67&gt;$AB$16,H67&gt;=10000),$E67,"")</f>
        <v/>
      </c>
      <c r="AH67" s="1517">
        <f>IF(AND($I67&gt;$AD$16,$E67&lt;10000,$E67&gt;=5000),$G67,"")</f>
        <v/>
      </c>
      <c r="AI67" s="1519">
        <f>IF(AND($I67&gt;$AD$16,$E67&lt;10000,$E67&gt;=5000),$E67,"")</f>
        <v/>
      </c>
      <c r="AJ67" s="1517">
        <f>IF(AND($I67&gt;$AF$16,$E67&lt;5000),$G67,"")</f>
        <v/>
      </c>
      <c r="AK67" s="1518">
        <f>IF(AND($I67&gt;$AF$16,$E67&lt;5000),$E67,"")</f>
        <v/>
      </c>
    </row>
    <row r="68">
      <c r="AF68" s="1517">
        <f>IF(AND($I68&gt;$AB$16,$E68&gt;=10000),$G68,"")</f>
        <v/>
      </c>
      <c r="AG68" s="1518">
        <f>IF(AND($I68&gt;$AB$16,H68&gt;=10000),$E68,"")</f>
        <v/>
      </c>
      <c r="AH68" s="1517">
        <f>IF(AND($I68&gt;$AD$16,$E68&lt;10000,$E68&gt;=5000),$G68,"")</f>
        <v/>
      </c>
      <c r="AI68" s="1519">
        <f>IF(AND($I68&gt;$AD$16,$E68&lt;10000,$E68&gt;=5000),$E68,"")</f>
        <v/>
      </c>
      <c r="AJ68" s="1517">
        <f>IF(AND($I68&gt;$AF$16,$E68&lt;5000),$G68,"")</f>
        <v/>
      </c>
      <c r="AK68" s="1518">
        <f>IF(AND($I68&gt;$AF$16,$E68&lt;5000),$E68,"")</f>
        <v/>
      </c>
    </row>
    <row r="69">
      <c r="AF69" s="1517">
        <f>IF(AND($I69&gt;$AB$16,$E69&gt;=10000),$G69,"")</f>
        <v/>
      </c>
      <c r="AG69" s="1518">
        <f>IF(AND($I69&gt;$AB$16,H69&gt;=10000),$E69,"")</f>
        <v/>
      </c>
      <c r="AH69" s="1517">
        <f>IF(AND($I69&gt;$AD$16,$E69&lt;10000,$E69&gt;=5000),$G69,"")</f>
        <v/>
      </c>
      <c r="AI69" s="1519">
        <f>IF(AND($I69&gt;$AD$16,$E69&lt;10000,$E69&gt;=5000),$E69,"")</f>
        <v/>
      </c>
      <c r="AJ69" s="1517">
        <f>IF(AND($I69&gt;$AF$16,$E69&lt;5000),$G69,"")</f>
        <v/>
      </c>
      <c r="AK69" s="1518">
        <f>IF(AND($I69&gt;$AF$16,$E69&lt;5000),$E69,"")</f>
        <v/>
      </c>
    </row>
    <row r="78">
      <c r="AF78" s="1525">
        <f>SUMPRODUCT($AD17:$AD68,$AE17:$AE68)/SUM($AE17:$AE68)</f>
        <v/>
      </c>
      <c r="AG78" s="1526" t="n"/>
      <c r="AH78" s="1525">
        <f>SUMPRODUCT($AF17:$AF68,$AG17:$AG68)/SUM($AG17:$AG68)</f>
        <v/>
      </c>
      <c r="AI78" s="1526" t="n"/>
      <c r="AJ78" s="1525">
        <f>SUMPRODUCT($AH17:$AH68,$AI17:$AI68)/SUM($AI17:$AI68)</f>
        <v/>
      </c>
      <c r="AK78" s="1527">
        <f>IF(AND($I70&gt;$AB$16,$E70&gt;=10000),$E70,"")</f>
        <v/>
      </c>
    </row>
    <row r="79">
      <c r="AF79" s="1527" t="n"/>
      <c r="AG79" s="1526">
        <f>SUM(AG17:AG77)</f>
        <v/>
      </c>
      <c r="AH79" s="1527" t="n"/>
      <c r="AI79" s="1526">
        <f>SUM(AI17:AI77)</f>
        <v/>
      </c>
      <c r="AJ79" s="1527" t="n"/>
      <c r="AK79" s="1526">
        <f>SUM(AK17:AK77)</f>
        <v/>
      </c>
    </row>
    <row r="80">
      <c r="AF80" s="1527" t="n"/>
      <c r="AG80" s="1527" t="n"/>
      <c r="AH80" s="1527" t="n"/>
      <c r="AI80" s="1527" t="n"/>
      <c r="AJ80" s="1527" t="n"/>
      <c r="AK80" s="1527" t="n"/>
    </row>
  </sheetData>
  <dataValidations disablePrompts="1" count="1">
    <dataValidation sqref="H17:H28 H30:H36" showDropDown="0" showInputMessage="1" showErrorMessage="1" allowBlank="1" type="list">
      <formula1>"Retail, Storage, Industrial, Office"</formula1>
    </dataValidation>
  </dataValidations>
  <pageMargins left="0.7" right="0.7" top="0.75" bottom="0.75" header="0.3" footer="0.3"/>
  <pageSetup orientation="landscape" scale="47"/>
</worksheet>
</file>

<file path=xl/worksheets/sheet56.xml><?xml version="1.0" encoding="utf-8"?>
<worksheet xmlns="http://schemas.openxmlformats.org/spreadsheetml/2006/main">
  <sheetPr codeName="Sheet7">
    <tabColor theme="1"/>
    <outlinePr summaryBelow="1" summaryRight="1"/>
    <pageSetUpPr fitToPage="1"/>
  </sheetPr>
  <dimension ref="A3:P44"/>
  <sheetViews>
    <sheetView workbookViewId="0">
      <selection activeCell="A1" sqref="A1"/>
    </sheetView>
  </sheetViews>
  <sheetFormatPr baseColWidth="8" defaultColWidth="9.46484375" defaultRowHeight="15.75" outlineLevelRow="1"/>
  <cols>
    <col width="0.46484375" customWidth="1" style="2885" min="1" max="2"/>
    <col width="0.46484375" customWidth="1" style="74" min="3" max="3"/>
    <col width="32.46484375" customWidth="1" style="2885" min="4" max="4"/>
    <col width="9.46484375" customWidth="1" style="2885" min="5" max="14"/>
    <col width="1.46484375" customWidth="1" style="2885" min="15" max="15"/>
    <col width="9.46484375" bestFit="1" customWidth="1" style="2885" min="16" max="16"/>
  </cols>
  <sheetData>
    <row r="1" ht="4.35" customHeight="1" s="2885"/>
    <row r="2" ht="4.35" customHeight="1" s="2885"/>
    <row r="3" ht="19.9" customHeight="1" s="2885" thickBot="1">
      <c r="C3" s="497" t="inlineStr">
        <is>
          <t>ANNUAL CASH FLOW</t>
        </is>
      </c>
      <c r="D3" s="497" t="n"/>
      <c r="E3" s="497" t="n"/>
      <c r="F3" s="497" t="n"/>
      <c r="G3" s="497" t="n"/>
      <c r="H3" s="497" t="n"/>
      <c r="I3" s="497" t="n"/>
      <c r="J3" s="497" t="n"/>
      <c r="K3" s="497" t="n"/>
      <c r="L3" s="497" t="n"/>
      <c r="M3" s="894" t="n"/>
      <c r="N3" s="894">
        <f>Global!G7</f>
        <v/>
      </c>
    </row>
    <row r="4" ht="20.1" customHeight="1" s="2885" thickTop="1">
      <c r="A4" s="26" t="n"/>
      <c r="B4" s="26" t="n"/>
      <c r="C4" s="26" t="n"/>
      <c r="D4" s="26" t="n"/>
      <c r="E4" s="26" t="n"/>
      <c r="F4" s="26" t="n"/>
      <c r="G4" s="26" t="n"/>
      <c r="H4" s="26" t="n"/>
      <c r="I4" s="26" t="n"/>
      <c r="J4" s="26" t="n"/>
      <c r="K4" s="26" t="n"/>
      <c r="L4" s="26" t="n"/>
      <c r="M4" s="26" t="n"/>
      <c r="N4" s="26" t="n"/>
      <c r="O4" s="26" t="n"/>
      <c r="P4" s="26" t="n"/>
    </row>
    <row r="5" outlineLevel="1" ht="15" customFormat="1" customHeight="1" s="75">
      <c r="A5" s="83" t="n"/>
      <c r="B5" s="83" t="n"/>
      <c r="C5" s="84" t="n"/>
      <c r="D5" s="85" t="n"/>
      <c r="E5" s="2970" t="n">
        <v>1</v>
      </c>
      <c r="F5" s="2970">
        <f>E5+1</f>
        <v/>
      </c>
      <c r="G5" s="2970">
        <f>F5+1</f>
        <v/>
      </c>
      <c r="H5" s="2970">
        <f>G5+1</f>
        <v/>
      </c>
      <c r="I5" s="2970">
        <f>H5+1</f>
        <v/>
      </c>
      <c r="J5" s="2970">
        <f>I5+1</f>
        <v/>
      </c>
      <c r="K5" s="2970">
        <f>J5+1</f>
        <v/>
      </c>
      <c r="L5" s="2970">
        <f>K5+1</f>
        <v/>
      </c>
      <c r="M5" s="2970">
        <f>L5+1</f>
        <v/>
      </c>
      <c r="N5" s="2970">
        <f>M5+1</f>
        <v/>
      </c>
      <c r="O5" s="87" t="inlineStr">
        <is>
          <t>x</t>
        </is>
      </c>
      <c r="P5" s="83" t="n"/>
    </row>
    <row r="6" ht="20.1" customFormat="1" customHeight="1" s="75">
      <c r="A6" s="83" t="n"/>
      <c r="B6" s="83" t="n"/>
      <c r="C6" s="84" t="n"/>
      <c r="D6" s="85" t="n"/>
      <c r="E6" s="2971">
        <f>EOMONTH(Global!$G$13,11)</f>
        <v/>
      </c>
      <c r="F6" s="2971">
        <f>EOMONTH(Global!$G$13,11)</f>
        <v/>
      </c>
      <c r="G6" s="2971">
        <f>EOMONTH(Global!$G$13,11)</f>
        <v/>
      </c>
      <c r="H6" s="2971">
        <f>EOMONTH(Global!$G$13,11)</f>
        <v/>
      </c>
      <c r="I6" s="2971">
        <f>EOMONTH(Global!$G$13,11)</f>
        <v/>
      </c>
      <c r="J6" s="2971">
        <f>EOMONTH(Global!$G$13,11)</f>
        <v/>
      </c>
      <c r="K6" s="2971">
        <f>EOMONTH(Global!$G$13,11)</f>
        <v/>
      </c>
      <c r="L6" s="2971">
        <f>EOMONTH(Global!$G$13,11)</f>
        <v/>
      </c>
      <c r="M6" s="2971">
        <f>EOMONTH(Global!$G$13,11)</f>
        <v/>
      </c>
      <c r="N6" s="2971">
        <f>EOMONTH(Global!$G$13,11)</f>
        <v/>
      </c>
      <c r="O6" s="2972" t="inlineStr">
        <is>
          <t>x</t>
        </is>
      </c>
      <c r="P6" s="83" t="n"/>
    </row>
    <row r="7" ht="4.35" customFormat="1" customHeight="1" s="75">
      <c r="A7" s="83" t="n"/>
      <c r="B7" s="83" t="n"/>
      <c r="C7" s="82" t="n"/>
      <c r="D7" s="90" t="n"/>
      <c r="E7" s="83" t="n"/>
      <c r="F7" s="83" t="n"/>
      <c r="G7" s="2973" t="n"/>
      <c r="H7" s="83" t="n"/>
      <c r="I7" s="83" t="n"/>
      <c r="J7" s="83" t="n"/>
      <c r="K7" s="83" t="n"/>
      <c r="L7" s="83" t="n"/>
      <c r="M7" s="83" t="n"/>
      <c r="N7" s="83" t="n"/>
      <c r="O7" s="87" t="inlineStr">
        <is>
          <t>x</t>
        </is>
      </c>
      <c r="P7" s="83" t="n"/>
    </row>
    <row r="8" ht="12.75" customFormat="1" customHeight="1" s="76">
      <c r="A8" s="92" t="n"/>
      <c r="B8" s="92" t="n"/>
      <c r="C8" s="92" t="n"/>
      <c r="D8" s="93" t="inlineStr">
        <is>
          <t>INCOME</t>
        </is>
      </c>
      <c r="E8" s="92" t="n"/>
      <c r="F8" s="92" t="n"/>
      <c r="G8" s="92" t="n"/>
      <c r="H8" s="92" t="n"/>
      <c r="I8" s="92" t="n"/>
      <c r="J8" s="92" t="n"/>
      <c r="K8" s="92" t="n"/>
      <c r="L8" s="92" t="n"/>
      <c r="M8" s="92" t="n"/>
      <c r="N8" s="92" t="n"/>
      <c r="O8" s="87" t="n"/>
      <c r="P8" s="92" t="n"/>
    </row>
    <row r="9" ht="12.75" customFormat="1" customHeight="1" s="76">
      <c r="A9" s="92" t="n"/>
      <c r="B9" s="92" t="n"/>
      <c r="C9" s="94" t="n"/>
      <c r="D9" s="95" t="inlineStr">
        <is>
          <t>Base Rental Revenue</t>
        </is>
      </c>
      <c r="E9" s="2974">
        <f>SUMIFS(Proforma!F:F,Proforma!$D:$D,' Cash Flow'!$D9)</f>
        <v/>
      </c>
      <c r="F9" s="2974">
        <f>SUMIFS(Proforma!G:G,Proforma!$D:$D,' Cash Flow'!$D9)</f>
        <v/>
      </c>
      <c r="G9" s="2974">
        <f>SUMIFS(Proforma!H:H,Proforma!$D:$D,' Cash Flow'!$D9)</f>
        <v/>
      </c>
      <c r="H9" s="2974">
        <f>SUMIFS(Proforma!I:I,Proforma!$D:$D,' Cash Flow'!$D9)</f>
        <v/>
      </c>
      <c r="I9" s="2974">
        <f>SUMIFS(Proforma!J:J,Proforma!$D:$D,' Cash Flow'!$D9)</f>
        <v/>
      </c>
      <c r="J9" s="2974">
        <f>SUMIFS(Proforma!K:K,Proforma!$D:$D,' Cash Flow'!$D9)</f>
        <v/>
      </c>
      <c r="K9" s="2974">
        <f>SUMIFS(Proforma!L:L,Proforma!$D:$D,' Cash Flow'!$D9)</f>
        <v/>
      </c>
      <c r="L9" s="2974">
        <f>SUMIFS(Proforma!M:M,Proforma!$D:$D,' Cash Flow'!$D9)</f>
        <v/>
      </c>
      <c r="M9" s="2974">
        <f>SUMIFS(Proforma!N:N,Proforma!$D:$D,' Cash Flow'!$D9)</f>
        <v/>
      </c>
      <c r="N9" s="2974">
        <f>SUMIFS(Proforma!O:O,Proforma!$D:$D,' Cash Flow'!$D9)</f>
        <v/>
      </c>
      <c r="O9" s="87" t="n"/>
      <c r="P9" s="92" t="n"/>
    </row>
    <row r="10" ht="12.75" customFormat="1" customHeight="1" s="76">
      <c r="A10" s="92" t="n"/>
      <c r="B10" s="92" t="n"/>
      <c r="C10" s="94" t="n"/>
      <c r="D10" s="95" t="inlineStr">
        <is>
          <t xml:space="preserve">Absorption and Turnover Vacancy </t>
        </is>
      </c>
      <c r="E10" s="161">
        <f>SUMIFS(Proforma!F:F,Proforma!$D:$D,' Cash Flow'!$D10)</f>
        <v/>
      </c>
      <c r="F10" s="161">
        <f>SUMIFS(Proforma!G:G,Proforma!$D:$D,' Cash Flow'!$D10)</f>
        <v/>
      </c>
      <c r="G10" s="161">
        <f>SUMIFS(Proforma!H:H,Proforma!$D:$D,' Cash Flow'!$D10)</f>
        <v/>
      </c>
      <c r="H10" s="161">
        <f>SUMIFS(Proforma!I:I,Proforma!$D:$D,' Cash Flow'!$D10)</f>
        <v/>
      </c>
      <c r="I10" s="161">
        <f>SUMIFS(Proforma!J:J,Proforma!$D:$D,' Cash Flow'!$D10)</f>
        <v/>
      </c>
      <c r="J10" s="161">
        <f>SUMIFS(Proforma!K:K,Proforma!$D:$D,' Cash Flow'!$D10)</f>
        <v/>
      </c>
      <c r="K10" s="161">
        <f>SUMIFS(Proforma!L:L,Proforma!$D:$D,' Cash Flow'!$D10)</f>
        <v/>
      </c>
      <c r="L10" s="161">
        <f>SUMIFS(Proforma!M:M,Proforma!$D:$D,' Cash Flow'!$D10)</f>
        <v/>
      </c>
      <c r="M10" s="161">
        <f>SUMIFS(Proforma!N:N,Proforma!$D:$D,' Cash Flow'!$D10)</f>
        <v/>
      </c>
      <c r="N10" s="161">
        <f>SUMIFS(Proforma!O:O,Proforma!$D:$D,' Cash Flow'!$D10)</f>
        <v/>
      </c>
      <c r="O10" s="87" t="n"/>
      <c r="P10" s="92" t="n"/>
    </row>
    <row r="11" ht="12.75" customFormat="1" customHeight="1" s="75">
      <c r="A11" s="83" t="n"/>
      <c r="B11" s="83" t="n"/>
      <c r="C11" s="82" t="n"/>
      <c r="D11" s="2726" t="inlineStr">
        <is>
          <t>Total Scheduled Base Rent</t>
        </is>
      </c>
      <c r="E11" s="2975">
        <f>SUM(E9:E10)</f>
        <v/>
      </c>
      <c r="F11" s="2975">
        <f>SUM(F9:F10)</f>
        <v/>
      </c>
      <c r="G11" s="2975">
        <f>SUM(G9:G10)</f>
        <v/>
      </c>
      <c r="H11" s="2975">
        <f>SUM(H9:H10)</f>
        <v/>
      </c>
      <c r="I11" s="2975">
        <f>SUM(I9:I10)</f>
        <v/>
      </c>
      <c r="J11" s="2975">
        <f>SUM(J9:J10)</f>
        <v/>
      </c>
      <c r="K11" s="2975">
        <f>SUM(K9:K10)</f>
        <v/>
      </c>
      <c r="L11" s="2975">
        <f>SUM(L9:L10)</f>
        <v/>
      </c>
      <c r="M11" s="2975">
        <f>SUM(M9:M10)</f>
        <v/>
      </c>
      <c r="N11" s="2975">
        <f>SUM(N9:N10)</f>
        <v/>
      </c>
      <c r="O11" s="87" t="n"/>
      <c r="P11" s="83" t="n"/>
    </row>
    <row r="12" ht="12.75" customFormat="1" customHeight="1" s="76">
      <c r="A12" s="92" t="n"/>
      <c r="B12" s="92" t="n"/>
      <c r="C12" s="94" t="n"/>
      <c r="D12" s="95" t="inlineStr">
        <is>
          <t>CAM Recovery</t>
        </is>
      </c>
      <c r="E12" s="2974">
        <f>SUMIFS(Proforma!F:F,Proforma!$D:$D,' Cash Flow'!$D12)</f>
        <v/>
      </c>
      <c r="F12" s="2974">
        <f>SUMIFS(Proforma!G:G,Proforma!$D:$D,' Cash Flow'!$D12)</f>
        <v/>
      </c>
      <c r="G12" s="2974">
        <f>SUMIFS(Proforma!H:H,Proforma!$D:$D,' Cash Flow'!$D12)</f>
        <v/>
      </c>
      <c r="H12" s="2974">
        <f>SUMIFS(Proforma!I:I,Proforma!$D:$D,' Cash Flow'!$D12)</f>
        <v/>
      </c>
      <c r="I12" s="2974">
        <f>SUMIFS(Proforma!J:J,Proforma!$D:$D,' Cash Flow'!$D12)</f>
        <v/>
      </c>
      <c r="J12" s="2974">
        <f>SUMIFS(Proforma!K:K,Proforma!$D:$D,' Cash Flow'!$D12)</f>
        <v/>
      </c>
      <c r="K12" s="2974">
        <f>SUMIFS(Proforma!L:L,Proforma!$D:$D,' Cash Flow'!$D12)</f>
        <v/>
      </c>
      <c r="L12" s="2974">
        <f>SUMIFS(Proforma!M:M,Proforma!$D:$D,' Cash Flow'!$D12)</f>
        <v/>
      </c>
      <c r="M12" s="2974">
        <f>SUMIFS(Proforma!N:N,Proforma!$D:$D,' Cash Flow'!$D12)</f>
        <v/>
      </c>
      <c r="N12" s="2974">
        <f>SUMIFS(Proforma!O:O,Proforma!$D:$D,' Cash Flow'!$D12)</f>
        <v/>
      </c>
      <c r="O12" s="87" t="n"/>
      <c r="P12" s="92" t="n"/>
    </row>
    <row r="13" ht="12.75" customFormat="1" customHeight="1" s="76">
      <c r="A13" s="92" t="n"/>
      <c r="B13" s="92" t="n"/>
      <c r="C13" s="94" t="n"/>
      <c r="D13" s="95" t="inlineStr">
        <is>
          <t>Realty Tax Recovery</t>
        </is>
      </c>
      <c r="E13" s="161">
        <f>SUMIFS(Proforma!F:F,Proforma!$D:$D,' Cash Flow'!$D13)</f>
        <v/>
      </c>
      <c r="F13" s="161">
        <f>SUMIFS(Proforma!G:G,Proforma!$D:$D,' Cash Flow'!$D13)</f>
        <v/>
      </c>
      <c r="G13" s="161">
        <f>SUMIFS(Proforma!H:H,Proforma!$D:$D,' Cash Flow'!$D13)</f>
        <v/>
      </c>
      <c r="H13" s="161">
        <f>SUMIFS(Proforma!I:I,Proforma!$D:$D,' Cash Flow'!$D13)</f>
        <v/>
      </c>
      <c r="I13" s="161">
        <f>SUMIFS(Proforma!J:J,Proforma!$D:$D,' Cash Flow'!$D13)</f>
        <v/>
      </c>
      <c r="J13" s="161">
        <f>SUMIFS(Proforma!K:K,Proforma!$D:$D,' Cash Flow'!$D13)</f>
        <v/>
      </c>
      <c r="K13" s="161">
        <f>SUMIFS(Proforma!L:L,Proforma!$D:$D,' Cash Flow'!$D13)</f>
        <v/>
      </c>
      <c r="L13" s="161">
        <f>SUMIFS(Proforma!M:M,Proforma!$D:$D,' Cash Flow'!$D13)</f>
        <v/>
      </c>
      <c r="M13" s="161">
        <f>SUMIFS(Proforma!N:N,Proforma!$D:$D,' Cash Flow'!$D13)</f>
        <v/>
      </c>
      <c r="N13" s="161">
        <f>SUMIFS(Proforma!O:O,Proforma!$D:$D,' Cash Flow'!$D13)</f>
        <v/>
      </c>
      <c r="O13" s="87" t="n"/>
      <c r="P13" s="92" t="n"/>
    </row>
    <row r="14" ht="12.75" customFormat="1" customHeight="1" s="75">
      <c r="A14" s="83" t="n"/>
      <c r="B14" s="83" t="n"/>
      <c r="C14" s="82" t="n"/>
      <c r="D14" s="2726" t="inlineStr">
        <is>
          <t>Total Expense Reimbursements</t>
        </is>
      </c>
      <c r="E14" s="2975">
        <f>SUM(E11:E13)</f>
        <v/>
      </c>
      <c r="F14" s="2975">
        <f>SUM(F11:F13)</f>
        <v/>
      </c>
      <c r="G14" s="2975">
        <f>SUM(G11:G13)</f>
        <v/>
      </c>
      <c r="H14" s="2975">
        <f>SUM(H11:H13)</f>
        <v/>
      </c>
      <c r="I14" s="2975">
        <f>SUM(I11:I13)</f>
        <v/>
      </c>
      <c r="J14" s="2975">
        <f>SUM(J11:J13)</f>
        <v/>
      </c>
      <c r="K14" s="2975">
        <f>SUM(K11:K13)</f>
        <v/>
      </c>
      <c r="L14" s="2975">
        <f>SUM(L11:L13)</f>
        <v/>
      </c>
      <c r="M14" s="2975">
        <f>SUM(M11:M13)</f>
        <v/>
      </c>
      <c r="N14" s="2975">
        <f>SUM(N11:N13)</f>
        <v/>
      </c>
      <c r="O14" s="87" t="n"/>
      <c r="P14" s="83" t="n"/>
    </row>
    <row r="15" ht="12.75" customFormat="1" customHeight="1" s="76">
      <c r="A15" s="92" t="n"/>
      <c r="B15" s="92" t="n"/>
      <c r="C15" s="94" t="n"/>
      <c r="D15" s="95" t="inlineStr">
        <is>
          <t xml:space="preserve">Parking Revenue </t>
        </is>
      </c>
      <c r="E15" s="161">
        <f>SUMIFS(Proforma!F:F,Proforma!$D:$D,' Cash Flow'!$D15)</f>
        <v/>
      </c>
      <c r="F15" s="161">
        <f>SUMIFS(Proforma!G:G,Proforma!$D:$D,' Cash Flow'!$D15)</f>
        <v/>
      </c>
      <c r="G15" s="161">
        <f>SUMIFS(Proforma!H:H,Proforma!$D:$D,' Cash Flow'!$D15)</f>
        <v/>
      </c>
      <c r="H15" s="161">
        <f>SUMIFS(Proforma!I:I,Proforma!$D:$D,' Cash Flow'!$D15)</f>
        <v/>
      </c>
      <c r="I15" s="161">
        <f>SUMIFS(Proforma!J:J,Proforma!$D:$D,' Cash Flow'!$D15)</f>
        <v/>
      </c>
      <c r="J15" s="161">
        <f>SUMIFS(Proforma!K:K,Proforma!$D:$D,' Cash Flow'!$D15)</f>
        <v/>
      </c>
      <c r="K15" s="161">
        <f>SUMIFS(Proforma!L:L,Proforma!$D:$D,' Cash Flow'!$D15)</f>
        <v/>
      </c>
      <c r="L15" s="161">
        <f>SUMIFS(Proforma!M:M,Proforma!$D:$D,' Cash Flow'!$D15)</f>
        <v/>
      </c>
      <c r="M15" s="161">
        <f>SUMIFS(Proforma!N:N,Proforma!$D:$D,' Cash Flow'!$D15)</f>
        <v/>
      </c>
      <c r="N15" s="161">
        <f>SUMIFS(Proforma!O:O,Proforma!$D:$D,' Cash Flow'!$D15)</f>
        <v/>
      </c>
      <c r="O15" s="87" t="n"/>
      <c r="P15" s="92" t="n"/>
    </row>
    <row r="16" ht="12.75" customFormat="1" customHeight="1" s="75">
      <c r="A16" s="83" t="n"/>
      <c r="B16" s="83" t="n"/>
      <c r="C16" s="82" t="n"/>
      <c r="D16" s="2726" t="inlineStr">
        <is>
          <t>Total Gross Revenue</t>
        </is>
      </c>
      <c r="E16" s="2975">
        <f>SUM(E14:E15)</f>
        <v/>
      </c>
      <c r="F16" s="2975">
        <f>SUM(F14:F15)</f>
        <v/>
      </c>
      <c r="G16" s="2975">
        <f>SUM(G14:G15)</f>
        <v/>
      </c>
      <c r="H16" s="2975">
        <f>SUM(H14:H15)</f>
        <v/>
      </c>
      <c r="I16" s="2975">
        <f>SUM(I14:I15)</f>
        <v/>
      </c>
      <c r="J16" s="2975">
        <f>SUM(J14:J15)</f>
        <v/>
      </c>
      <c r="K16" s="2975">
        <f>SUM(K14:K15)</f>
        <v/>
      </c>
      <c r="L16" s="2975">
        <f>SUM(L14:L15)</f>
        <v/>
      </c>
      <c r="M16" s="2975">
        <f>SUM(M14:M15)</f>
        <v/>
      </c>
      <c r="N16" s="2975">
        <f>SUM(N14:N15)</f>
        <v/>
      </c>
      <c r="O16" s="87" t="n"/>
      <c r="P16" s="83" t="n"/>
    </row>
    <row r="17" ht="12.75" customFormat="1" customHeight="1" s="76">
      <c r="A17" s="92" t="n"/>
      <c r="B17" s="92" t="n"/>
      <c r="C17" s="94" t="n"/>
      <c r="D17" s="95" t="inlineStr">
        <is>
          <t>General Vacancy Loss</t>
        </is>
      </c>
      <c r="E17" s="161">
        <f>SUMIFS(Proforma!F:F,Proforma!$D:$D,' Cash Flow'!$D17)</f>
        <v/>
      </c>
      <c r="F17" s="161">
        <f>SUMIFS(Proforma!G:G,Proforma!$D:$D,' Cash Flow'!$D17)</f>
        <v/>
      </c>
      <c r="G17" s="161">
        <f>SUMIFS(Proforma!H:H,Proforma!$D:$D,' Cash Flow'!$D17)</f>
        <v/>
      </c>
      <c r="H17" s="161">
        <f>SUMIFS(Proforma!I:I,Proforma!$D:$D,' Cash Flow'!$D17)</f>
        <v/>
      </c>
      <c r="I17" s="161">
        <f>SUMIFS(Proforma!J:J,Proforma!$D:$D,' Cash Flow'!$D17)</f>
        <v/>
      </c>
      <c r="J17" s="161">
        <f>SUMIFS(Proforma!K:K,Proforma!$D:$D,' Cash Flow'!$D17)</f>
        <v/>
      </c>
      <c r="K17" s="161">
        <f>SUMIFS(Proforma!L:L,Proforma!$D:$D,' Cash Flow'!$D17)</f>
        <v/>
      </c>
      <c r="L17" s="161">
        <f>SUMIFS(Proforma!M:M,Proforma!$D:$D,' Cash Flow'!$D17)</f>
        <v/>
      </c>
      <c r="M17" s="161">
        <f>SUMIFS(Proforma!N:N,Proforma!$D:$D,' Cash Flow'!$D17)</f>
        <v/>
      </c>
      <c r="N17" s="161">
        <f>SUMIFS(Proforma!O:O,Proforma!$D:$D,' Cash Flow'!$D17)</f>
        <v/>
      </c>
      <c r="O17" s="87" t="n"/>
      <c r="P17" s="92" t="n"/>
    </row>
    <row r="18" ht="12.75" customFormat="1" customHeight="1" s="76">
      <c r="A18" s="92" t="n"/>
      <c r="B18" s="92" t="n"/>
      <c r="C18" s="92" t="n"/>
      <c r="D18" s="96" t="inlineStr">
        <is>
          <t>EFFECTIVE GROSS INCOME</t>
        </is>
      </c>
      <c r="E18" s="2976">
        <f>SUM(E16:E17)</f>
        <v/>
      </c>
      <c r="F18" s="2976">
        <f>SUM(F16:F17)</f>
        <v/>
      </c>
      <c r="G18" s="2976">
        <f>SUM(G16:G17)</f>
        <v/>
      </c>
      <c r="H18" s="2976">
        <f>SUM(H16:H17)</f>
        <v/>
      </c>
      <c r="I18" s="2976">
        <f>SUM(I16:I17)</f>
        <v/>
      </c>
      <c r="J18" s="2976">
        <f>SUM(J16:J17)</f>
        <v/>
      </c>
      <c r="K18" s="2976">
        <f>SUM(K16:K17)</f>
        <v/>
      </c>
      <c r="L18" s="2976">
        <f>SUM(L16:L17)</f>
        <v/>
      </c>
      <c r="M18" s="2976">
        <f>SUM(M16:M17)</f>
        <v/>
      </c>
      <c r="N18" s="2976">
        <f>SUM(N16:N17)</f>
        <v/>
      </c>
      <c r="O18" s="87" t="n"/>
      <c r="P18" s="92" t="n"/>
    </row>
    <row r="19" ht="4.35" customFormat="1" customHeight="1" s="76">
      <c r="A19" s="92" t="n"/>
      <c r="B19" s="92" t="n"/>
      <c r="C19" s="97" t="n"/>
      <c r="D19" s="98" t="n"/>
      <c r="E19" s="99" t="n">
        <v>0</v>
      </c>
      <c r="F19" s="99" t="n">
        <v>0</v>
      </c>
      <c r="G19" s="99" t="n">
        <v>0</v>
      </c>
      <c r="H19" s="99" t="n">
        <v>0</v>
      </c>
      <c r="I19" s="99" t="n">
        <v>0</v>
      </c>
      <c r="J19" s="99" t="n">
        <v>0</v>
      </c>
      <c r="K19" s="99" t="n">
        <v>0</v>
      </c>
      <c r="L19" s="99" t="n">
        <v>0</v>
      </c>
      <c r="M19" s="99" t="n">
        <v>0</v>
      </c>
      <c r="N19" s="99" t="n">
        <v>0</v>
      </c>
      <c r="O19" s="87" t="n"/>
      <c r="P19" s="92" t="n"/>
    </row>
    <row r="20" ht="12.75" customFormat="1" customHeight="1" s="76">
      <c r="A20" s="92" t="n"/>
      <c r="B20" s="92" t="n"/>
      <c r="C20" s="92" t="n"/>
      <c r="D20" s="101" t="inlineStr">
        <is>
          <t>OPERATING EXPENSES</t>
        </is>
      </c>
      <c r="E20" s="102" t="n"/>
      <c r="F20" s="102" t="n"/>
      <c r="G20" s="102" t="n"/>
      <c r="H20" s="102" t="n"/>
      <c r="I20" s="102" t="n"/>
      <c r="J20" s="102" t="n"/>
      <c r="K20" s="102" t="n"/>
      <c r="L20" s="102" t="n"/>
      <c r="M20" s="102" t="n"/>
      <c r="N20" s="102" t="n"/>
      <c r="O20" s="87" t="n"/>
      <c r="P20" s="92" t="n"/>
    </row>
    <row r="21" ht="12.75" customFormat="1" customHeight="1" s="76">
      <c r="A21" s="92" t="n"/>
      <c r="B21" s="92" t="n"/>
      <c r="C21" s="94" t="n"/>
      <c r="D21" s="95" t="inlineStr">
        <is>
          <t>Municipal Taxes</t>
        </is>
      </c>
      <c r="E21" s="2974">
        <f>SUMIFS(Proforma!F:F,Proforma!$D:$D,' Cash Flow'!$D21)</f>
        <v/>
      </c>
      <c r="F21" s="2974">
        <f>SUMIFS(Proforma!G:G,Proforma!$D:$D,' Cash Flow'!$D21)</f>
        <v/>
      </c>
      <c r="G21" s="2974">
        <f>SUMIFS(Proforma!H:H,Proforma!$D:$D,' Cash Flow'!$D21)</f>
        <v/>
      </c>
      <c r="H21" s="2974">
        <f>SUMIFS(Proforma!I:I,Proforma!$D:$D,' Cash Flow'!$D21)</f>
        <v/>
      </c>
      <c r="I21" s="2974">
        <f>SUMIFS(Proforma!J:J,Proforma!$D:$D,' Cash Flow'!$D21)</f>
        <v/>
      </c>
      <c r="J21" s="2974">
        <f>SUMIFS(Proforma!K:K,Proforma!$D:$D,' Cash Flow'!$D21)</f>
        <v/>
      </c>
      <c r="K21" s="2974">
        <f>SUMIFS(Proforma!L:L,Proforma!$D:$D,' Cash Flow'!$D21)</f>
        <v/>
      </c>
      <c r="L21" s="2974">
        <f>SUMIFS(Proforma!M:M,Proforma!$D:$D,' Cash Flow'!$D21)</f>
        <v/>
      </c>
      <c r="M21" s="2974">
        <f>SUMIFS(Proforma!N:N,Proforma!$D:$D,' Cash Flow'!$D21)</f>
        <v/>
      </c>
      <c r="N21" s="2974">
        <f>SUMIFS(Proforma!O:O,Proforma!$D:$D,' Cash Flow'!$D21)</f>
        <v/>
      </c>
      <c r="O21" s="87" t="n"/>
      <c r="P21" s="92" t="n"/>
    </row>
    <row r="22" ht="12.75" customFormat="1" customHeight="1" s="76">
      <c r="A22" s="92" t="n"/>
      <c r="B22" s="92" t="n"/>
      <c r="C22" s="94" t="n"/>
      <c r="D22" s="95" t="inlineStr">
        <is>
          <t>Insurance</t>
        </is>
      </c>
      <c r="E22" s="161">
        <f>SUMIFS(Proforma!F:F,Proforma!$D:$D,' Cash Flow'!$D22)</f>
        <v/>
      </c>
      <c r="F22" s="161">
        <f>SUMIFS(Proforma!G:G,Proforma!$D:$D,' Cash Flow'!$D22)</f>
        <v/>
      </c>
      <c r="G22" s="161">
        <f>SUMIFS(Proforma!H:H,Proforma!$D:$D,' Cash Flow'!$D22)</f>
        <v/>
      </c>
      <c r="H22" s="161">
        <f>SUMIFS(Proforma!I:I,Proforma!$D:$D,' Cash Flow'!$D22)</f>
        <v/>
      </c>
      <c r="I22" s="161">
        <f>SUMIFS(Proforma!J:J,Proforma!$D:$D,' Cash Flow'!$D22)</f>
        <v/>
      </c>
      <c r="J22" s="161">
        <f>SUMIFS(Proforma!K:K,Proforma!$D:$D,' Cash Flow'!$D22)</f>
        <v/>
      </c>
      <c r="K22" s="161">
        <f>SUMIFS(Proforma!L:L,Proforma!$D:$D,' Cash Flow'!$D22)</f>
        <v/>
      </c>
      <c r="L22" s="161">
        <f>SUMIFS(Proforma!M:M,Proforma!$D:$D,' Cash Flow'!$D22)</f>
        <v/>
      </c>
      <c r="M22" s="161">
        <f>SUMIFS(Proforma!N:N,Proforma!$D:$D,' Cash Flow'!$D22)</f>
        <v/>
      </c>
      <c r="N22" s="161">
        <f>SUMIFS(Proforma!O:O,Proforma!$D:$D,' Cash Flow'!$D22)</f>
        <v/>
      </c>
      <c r="O22" s="87" t="n"/>
      <c r="P22" s="92" t="n"/>
    </row>
    <row r="23" ht="12.75" customFormat="1" customHeight="1" s="76">
      <c r="A23" s="92" t="n"/>
      <c r="B23" s="92" t="n"/>
      <c r="C23" s="94" t="n"/>
      <c r="D23" s="95" t="inlineStr">
        <is>
          <t>Repairs and Maintenance</t>
        </is>
      </c>
      <c r="E23" s="161">
        <f>SUMIFS(Proforma!F:F,Proforma!$D:$D,' Cash Flow'!$D23)</f>
        <v/>
      </c>
      <c r="F23" s="161">
        <f>SUMIFS(Proforma!G:G,Proforma!$D:$D,' Cash Flow'!$D23)</f>
        <v/>
      </c>
      <c r="G23" s="161">
        <f>SUMIFS(Proforma!H:H,Proforma!$D:$D,' Cash Flow'!$D23)</f>
        <v/>
      </c>
      <c r="H23" s="161">
        <f>SUMIFS(Proforma!I:I,Proforma!$D:$D,' Cash Flow'!$D23)</f>
        <v/>
      </c>
      <c r="I23" s="161">
        <f>SUMIFS(Proforma!J:J,Proforma!$D:$D,' Cash Flow'!$D23)</f>
        <v/>
      </c>
      <c r="J23" s="161">
        <f>SUMIFS(Proforma!K:K,Proforma!$D:$D,' Cash Flow'!$D23)</f>
        <v/>
      </c>
      <c r="K23" s="161">
        <f>SUMIFS(Proforma!L:L,Proforma!$D:$D,' Cash Flow'!$D23)</f>
        <v/>
      </c>
      <c r="L23" s="161">
        <f>SUMIFS(Proforma!M:M,Proforma!$D:$D,' Cash Flow'!$D23)</f>
        <v/>
      </c>
      <c r="M23" s="161">
        <f>SUMIFS(Proforma!N:N,Proforma!$D:$D,' Cash Flow'!$D23)</f>
        <v/>
      </c>
      <c r="N23" s="161">
        <f>SUMIFS(Proforma!O:O,Proforma!$D:$D,' Cash Flow'!$D23)</f>
        <v/>
      </c>
      <c r="O23" s="87" t="n"/>
      <c r="P23" s="92" t="n"/>
    </row>
    <row r="24" ht="12.75" customFormat="1" customHeight="1" s="76">
      <c r="A24" s="92" t="n"/>
      <c r="B24" s="92" t="n"/>
      <c r="C24" s="94" t="n"/>
      <c r="D24" s="95" t="inlineStr">
        <is>
          <t>Utilities (Gas)</t>
        </is>
      </c>
      <c r="E24" s="161">
        <f>SUMIFS(Proforma!F:F,Proforma!$D:$D,' Cash Flow'!$D24)</f>
        <v/>
      </c>
      <c r="F24" s="161">
        <f>SUMIFS(Proforma!G:G,Proforma!$D:$D,' Cash Flow'!$D24)</f>
        <v/>
      </c>
      <c r="G24" s="161">
        <f>SUMIFS(Proforma!H:H,Proforma!$D:$D,' Cash Flow'!$D24)</f>
        <v/>
      </c>
      <c r="H24" s="161">
        <f>SUMIFS(Proforma!I:I,Proforma!$D:$D,' Cash Flow'!$D24)</f>
        <v/>
      </c>
      <c r="I24" s="161">
        <f>SUMIFS(Proforma!J:J,Proforma!$D:$D,' Cash Flow'!$D24)</f>
        <v/>
      </c>
      <c r="J24" s="161">
        <f>SUMIFS(Proforma!K:K,Proforma!$D:$D,' Cash Flow'!$D24)</f>
        <v/>
      </c>
      <c r="K24" s="161">
        <f>SUMIFS(Proforma!L:L,Proforma!$D:$D,' Cash Flow'!$D24)</f>
        <v/>
      </c>
      <c r="L24" s="161">
        <f>SUMIFS(Proforma!M:M,Proforma!$D:$D,' Cash Flow'!$D24)</f>
        <v/>
      </c>
      <c r="M24" s="161">
        <f>SUMIFS(Proforma!N:N,Proforma!$D:$D,' Cash Flow'!$D24)</f>
        <v/>
      </c>
      <c r="N24" s="161">
        <f>SUMIFS(Proforma!O:O,Proforma!$D:$D,' Cash Flow'!$D24)</f>
        <v/>
      </c>
      <c r="O24" s="87" t="n"/>
      <c r="P24" s="92" t="n"/>
    </row>
    <row r="25" ht="12.75" customFormat="1" customHeight="1" s="76">
      <c r="A25" s="92" t="n"/>
      <c r="B25" s="92" t="n"/>
      <c r="C25" s="94" t="n"/>
      <c r="D25" s="95" t="inlineStr">
        <is>
          <t>Cleaning</t>
        </is>
      </c>
      <c r="E25" s="161">
        <f>SUMIFS(Proforma!F:F,Proforma!$D:$D,' Cash Flow'!$D25)</f>
        <v/>
      </c>
      <c r="F25" s="161">
        <f>SUMIFS(Proforma!G:G,Proforma!$D:$D,' Cash Flow'!$D25)</f>
        <v/>
      </c>
      <c r="G25" s="161">
        <f>SUMIFS(Proforma!H:H,Proforma!$D:$D,' Cash Flow'!$D25)</f>
        <v/>
      </c>
      <c r="H25" s="161">
        <f>SUMIFS(Proforma!I:I,Proforma!$D:$D,' Cash Flow'!$D25)</f>
        <v/>
      </c>
      <c r="I25" s="161">
        <f>SUMIFS(Proforma!J:J,Proforma!$D:$D,' Cash Flow'!$D25)</f>
        <v/>
      </c>
      <c r="J25" s="161">
        <f>SUMIFS(Proforma!K:K,Proforma!$D:$D,' Cash Flow'!$D25)</f>
        <v/>
      </c>
      <c r="K25" s="161">
        <f>SUMIFS(Proforma!L:L,Proforma!$D:$D,' Cash Flow'!$D25)</f>
        <v/>
      </c>
      <c r="L25" s="161">
        <f>SUMIFS(Proforma!M:M,Proforma!$D:$D,' Cash Flow'!$D25)</f>
        <v/>
      </c>
      <c r="M25" s="161">
        <f>SUMIFS(Proforma!N:N,Proforma!$D:$D,' Cash Flow'!$D25)</f>
        <v/>
      </c>
      <c r="N25" s="161">
        <f>SUMIFS(Proforma!O:O,Proforma!$D:$D,' Cash Flow'!$D25)</f>
        <v/>
      </c>
      <c r="O25" s="87" t="n"/>
      <c r="P25" s="92" t="n"/>
    </row>
    <row r="26" ht="12.75" customFormat="1" customHeight="1" s="76">
      <c r="A26" s="92" t="n"/>
      <c r="B26" s="92" t="n"/>
      <c r="C26" s="94" t="n"/>
      <c r="D26" s="95" t="inlineStr">
        <is>
          <t>HVAC</t>
        </is>
      </c>
      <c r="E26" s="161">
        <f>SUMIFS(Proforma!F:F,Proforma!$D:$D,' Cash Flow'!$D26)</f>
        <v/>
      </c>
      <c r="F26" s="161">
        <f>SUMIFS(Proforma!G:G,Proforma!$D:$D,' Cash Flow'!$D26)</f>
        <v/>
      </c>
      <c r="G26" s="161">
        <f>SUMIFS(Proforma!H:H,Proforma!$D:$D,' Cash Flow'!$D26)</f>
        <v/>
      </c>
      <c r="H26" s="161">
        <f>SUMIFS(Proforma!I:I,Proforma!$D:$D,' Cash Flow'!$D26)</f>
        <v/>
      </c>
      <c r="I26" s="161">
        <f>SUMIFS(Proforma!J:J,Proforma!$D:$D,' Cash Flow'!$D26)</f>
        <v/>
      </c>
      <c r="J26" s="161">
        <f>SUMIFS(Proforma!K:K,Proforma!$D:$D,' Cash Flow'!$D26)</f>
        <v/>
      </c>
      <c r="K26" s="161">
        <f>SUMIFS(Proforma!L:L,Proforma!$D:$D,' Cash Flow'!$D26)</f>
        <v/>
      </c>
      <c r="L26" s="161">
        <f>SUMIFS(Proforma!M:M,Proforma!$D:$D,' Cash Flow'!$D26)</f>
        <v/>
      </c>
      <c r="M26" s="161">
        <f>SUMIFS(Proforma!N:N,Proforma!$D:$D,' Cash Flow'!$D26)</f>
        <v/>
      </c>
      <c r="N26" s="161">
        <f>SUMIFS(Proforma!O:O,Proforma!$D:$D,' Cash Flow'!$D26)</f>
        <v/>
      </c>
      <c r="O26" s="87" t="n"/>
      <c r="P26" s="92" t="n"/>
    </row>
    <row r="27" ht="12.75" customFormat="1" customHeight="1" s="76">
      <c r="A27" s="92" t="n"/>
      <c r="B27" s="92" t="n"/>
      <c r="C27" s="94" t="n"/>
      <c r="D27" s="95" t="inlineStr">
        <is>
          <t>Salaries and Professionals</t>
        </is>
      </c>
      <c r="E27" s="161">
        <f>SUMIFS(Proforma!F:F,Proforma!$D:$D,' Cash Flow'!$D27)</f>
        <v/>
      </c>
      <c r="F27" s="161">
        <f>SUMIFS(Proforma!G:G,Proforma!$D:$D,' Cash Flow'!$D27)</f>
        <v/>
      </c>
      <c r="G27" s="161">
        <f>SUMIFS(Proforma!H:H,Proforma!$D:$D,' Cash Flow'!$D27)</f>
        <v/>
      </c>
      <c r="H27" s="161">
        <f>SUMIFS(Proforma!I:I,Proforma!$D:$D,' Cash Flow'!$D27)</f>
        <v/>
      </c>
      <c r="I27" s="161">
        <f>SUMIFS(Proforma!J:J,Proforma!$D:$D,' Cash Flow'!$D27)</f>
        <v/>
      </c>
      <c r="J27" s="161">
        <f>SUMIFS(Proforma!K:K,Proforma!$D:$D,' Cash Flow'!$D27)</f>
        <v/>
      </c>
      <c r="K27" s="161">
        <f>SUMIFS(Proforma!L:L,Proforma!$D:$D,' Cash Flow'!$D27)</f>
        <v/>
      </c>
      <c r="L27" s="161">
        <f>SUMIFS(Proforma!M:M,Proforma!$D:$D,' Cash Flow'!$D27)</f>
        <v/>
      </c>
      <c r="M27" s="161">
        <f>SUMIFS(Proforma!N:N,Proforma!$D:$D,' Cash Flow'!$D27)</f>
        <v/>
      </c>
      <c r="N27" s="161">
        <f>SUMIFS(Proforma!O:O,Proforma!$D:$D,' Cash Flow'!$D27)</f>
        <v/>
      </c>
      <c r="O27" s="87" t="n"/>
      <c r="P27" s="92" t="n"/>
    </row>
    <row r="28" ht="12.75" customFormat="1" customHeight="1" s="76">
      <c r="A28" s="92" t="n"/>
      <c r="B28" s="92" t="n"/>
      <c r="C28" s="94" t="n"/>
      <c r="D28" s="95" t="inlineStr">
        <is>
          <t>Elevator</t>
        </is>
      </c>
      <c r="E28" s="161">
        <f>SUMIFS(Proforma!F:F,Proforma!$D:$D,' Cash Flow'!$D28)</f>
        <v/>
      </c>
      <c r="F28" s="161">
        <f>SUMIFS(Proforma!G:G,Proforma!$D:$D,' Cash Flow'!$D28)</f>
        <v/>
      </c>
      <c r="G28" s="161">
        <f>SUMIFS(Proforma!H:H,Proforma!$D:$D,' Cash Flow'!$D28)</f>
        <v/>
      </c>
      <c r="H28" s="161">
        <f>SUMIFS(Proforma!I:I,Proforma!$D:$D,' Cash Flow'!$D28)</f>
        <v/>
      </c>
      <c r="I28" s="161">
        <f>SUMIFS(Proforma!J:J,Proforma!$D:$D,' Cash Flow'!$D28)</f>
        <v/>
      </c>
      <c r="J28" s="161">
        <f>SUMIFS(Proforma!K:K,Proforma!$D:$D,' Cash Flow'!$D28)</f>
        <v/>
      </c>
      <c r="K28" s="161">
        <f>SUMIFS(Proforma!L:L,Proforma!$D:$D,' Cash Flow'!$D28)</f>
        <v/>
      </c>
      <c r="L28" s="161">
        <f>SUMIFS(Proforma!M:M,Proforma!$D:$D,' Cash Flow'!$D28)</f>
        <v/>
      </c>
      <c r="M28" s="161">
        <f>SUMIFS(Proforma!N:N,Proforma!$D:$D,' Cash Flow'!$D28)</f>
        <v/>
      </c>
      <c r="N28" s="161">
        <f>SUMIFS(Proforma!O:O,Proforma!$D:$D,' Cash Flow'!$D28)</f>
        <v/>
      </c>
      <c r="O28" s="87" t="n"/>
      <c r="P28" s="92" t="n"/>
    </row>
    <row r="29" ht="12.75" customFormat="1" customHeight="1" s="76">
      <c r="A29" s="92" t="n"/>
      <c r="B29" s="92" t="n"/>
      <c r="C29" s="94" t="n"/>
      <c r="D29" s="95" t="inlineStr">
        <is>
          <t>Management</t>
        </is>
      </c>
      <c r="E29" s="161">
        <f>SUMIFS(Proforma!F:F,Proforma!$D:$D,' Cash Flow'!$D29)</f>
        <v/>
      </c>
      <c r="F29" s="161">
        <f>SUMIFS(Proforma!G:G,Proforma!$D:$D,' Cash Flow'!$D29)</f>
        <v/>
      </c>
      <c r="G29" s="161">
        <f>SUMIFS(Proforma!H:H,Proforma!$D:$D,' Cash Flow'!$D29)</f>
        <v/>
      </c>
      <c r="H29" s="161">
        <f>SUMIFS(Proforma!I:I,Proforma!$D:$D,' Cash Flow'!$D29)</f>
        <v/>
      </c>
      <c r="I29" s="161">
        <f>SUMIFS(Proforma!J:J,Proforma!$D:$D,' Cash Flow'!$D29)</f>
        <v/>
      </c>
      <c r="J29" s="161">
        <f>SUMIFS(Proforma!K:K,Proforma!$D:$D,' Cash Flow'!$D29)</f>
        <v/>
      </c>
      <c r="K29" s="161">
        <f>SUMIFS(Proforma!L:L,Proforma!$D:$D,' Cash Flow'!$D29)</f>
        <v/>
      </c>
      <c r="L29" s="161">
        <f>SUMIFS(Proforma!M:M,Proforma!$D:$D,' Cash Flow'!$D29)</f>
        <v/>
      </c>
      <c r="M29" s="161">
        <f>SUMIFS(Proforma!N:N,Proforma!$D:$D,' Cash Flow'!$D29)</f>
        <v/>
      </c>
      <c r="N29" s="161">
        <f>SUMIFS(Proforma!O:O,Proforma!$D:$D,' Cash Flow'!$D29)</f>
        <v/>
      </c>
      <c r="O29" s="87" t="n"/>
      <c r="P29" s="92" t="n"/>
    </row>
    <row r="30" ht="12.75" customFormat="1" customHeight="1" s="76">
      <c r="A30" s="92" t="n"/>
      <c r="B30" s="92" t="n"/>
      <c r="C30" s="92" t="n"/>
      <c r="D30" s="96" t="inlineStr">
        <is>
          <t>TOTAL OPERATING EXPENSES</t>
        </is>
      </c>
      <c r="E30" s="2976">
        <f>SUM(E21:E29)</f>
        <v/>
      </c>
      <c r="F30" s="2976">
        <f>SUM(F21:F29)</f>
        <v/>
      </c>
      <c r="G30" s="2976">
        <f>SUM(G21:G29)</f>
        <v/>
      </c>
      <c r="H30" s="2976">
        <f>SUM(H21:H29)</f>
        <v/>
      </c>
      <c r="I30" s="2976">
        <f>SUM(I21:I29)</f>
        <v/>
      </c>
      <c r="J30" s="2976">
        <f>SUM(J21:J29)</f>
        <v/>
      </c>
      <c r="K30" s="2976">
        <f>SUM(K21:K29)</f>
        <v/>
      </c>
      <c r="L30" s="2976">
        <f>SUM(L21:L29)</f>
        <v/>
      </c>
      <c r="M30" s="2976">
        <f>SUM(M21:M29)</f>
        <v/>
      </c>
      <c r="N30" s="2976">
        <f>SUM(N21:N29)</f>
        <v/>
      </c>
      <c r="O30" s="87" t="n"/>
      <c r="P30" s="92" t="n"/>
    </row>
    <row r="31" ht="4.35" customFormat="1" customHeight="1" s="76">
      <c r="A31" s="92" t="n"/>
      <c r="B31" s="92" t="n"/>
      <c r="C31" s="94" t="n"/>
      <c r="D31" s="104" t="n"/>
      <c r="E31" s="102" t="n"/>
      <c r="F31" s="102" t="n"/>
      <c r="G31" s="102" t="n"/>
      <c r="H31" s="102" t="n"/>
      <c r="I31" s="102" t="n"/>
      <c r="J31" s="102" t="n"/>
      <c r="K31" s="102" t="n"/>
      <c r="L31" s="102" t="n"/>
      <c r="M31" s="102" t="n"/>
      <c r="N31" s="102" t="n"/>
      <c r="O31" s="87" t="n"/>
      <c r="P31" s="92" t="n"/>
    </row>
    <row r="32" ht="12.75" customFormat="1" customHeight="1" s="75" thickBot="1">
      <c r="A32" s="83" t="n"/>
      <c r="B32" s="83" t="n"/>
      <c r="C32" s="83" t="n"/>
      <c r="D32" s="105" t="inlineStr">
        <is>
          <t>NET OPERATING INCOME</t>
        </is>
      </c>
      <c r="E32" s="2977">
        <f>E18-E30</f>
        <v/>
      </c>
      <c r="F32" s="2977">
        <f>F18-F30</f>
        <v/>
      </c>
      <c r="G32" s="2977">
        <f>G18-G30</f>
        <v/>
      </c>
      <c r="H32" s="2977">
        <f>H18-H30</f>
        <v/>
      </c>
      <c r="I32" s="2977">
        <f>I18-I30</f>
        <v/>
      </c>
      <c r="J32" s="2977">
        <f>J18-J30</f>
        <v/>
      </c>
      <c r="K32" s="2977">
        <f>K18-K30</f>
        <v/>
      </c>
      <c r="L32" s="2977">
        <f>L18-L30</f>
        <v/>
      </c>
      <c r="M32" s="2977">
        <f>M18-M30</f>
        <v/>
      </c>
      <c r="N32" s="2977">
        <f>N18-N30</f>
        <v/>
      </c>
      <c r="O32" s="87" t="n"/>
      <c r="P32" s="83" t="n"/>
    </row>
    <row r="33" ht="4.35" customFormat="1" customHeight="1" s="76" thickTop="1">
      <c r="A33" s="92" t="n"/>
      <c r="B33" s="92" t="n"/>
      <c r="C33" s="94" t="n"/>
      <c r="D33" s="104" t="n"/>
      <c r="E33" s="100" t="n">
        <v>0</v>
      </c>
      <c r="F33" s="100" t="n">
        <v>0</v>
      </c>
      <c r="G33" s="100" t="n">
        <v>0</v>
      </c>
      <c r="H33" s="100" t="n">
        <v>0</v>
      </c>
      <c r="I33" s="100" t="n">
        <v>0</v>
      </c>
      <c r="J33" s="100" t="n">
        <v>0</v>
      </c>
      <c r="K33" s="100" t="n">
        <v>0</v>
      </c>
      <c r="L33" s="100" t="n">
        <v>0</v>
      </c>
      <c r="M33" s="100" t="n">
        <v>0</v>
      </c>
      <c r="N33" s="100" t="n">
        <v>0</v>
      </c>
      <c r="O33" s="87" t="n"/>
      <c r="P33" s="92" t="n"/>
    </row>
    <row r="34" ht="12.75" customFormat="1" customHeight="1" s="76">
      <c r="A34" s="92" t="n"/>
      <c r="B34" s="92" t="n"/>
      <c r="C34" s="92" t="n"/>
      <c r="D34" s="106" t="n"/>
      <c r="E34" s="103" t="n"/>
      <c r="F34" s="103" t="n"/>
      <c r="G34" s="103" t="n"/>
      <c r="H34" s="103" t="n"/>
      <c r="I34" s="103" t="n"/>
      <c r="J34" s="103" t="n"/>
      <c r="K34" s="103" t="n"/>
      <c r="L34" s="103" t="n"/>
      <c r="M34" s="103" t="n"/>
      <c r="N34" s="103" t="n"/>
      <c r="O34" s="87" t="n"/>
      <c r="P34" s="92" t="n"/>
    </row>
    <row r="35" ht="7.35" customFormat="1" customHeight="1" s="75">
      <c r="A35" s="83" t="n"/>
      <c r="B35" s="83" t="n"/>
      <c r="C35" s="82" t="n"/>
      <c r="D35" s="107" t="n"/>
      <c r="E35" s="100" t="n">
        <v>0</v>
      </c>
      <c r="F35" s="100" t="n">
        <v>0</v>
      </c>
      <c r="G35" s="100" t="n">
        <v>0</v>
      </c>
      <c r="H35" s="100" t="n">
        <v>0</v>
      </c>
      <c r="I35" s="100" t="n">
        <v>0</v>
      </c>
      <c r="J35" s="100" t="n">
        <v>0</v>
      </c>
      <c r="K35" s="100" t="n">
        <v>0</v>
      </c>
      <c r="L35" s="100" t="n">
        <v>0</v>
      </c>
      <c r="M35" s="100" t="n">
        <v>0</v>
      </c>
      <c r="N35" s="100" t="n">
        <v>0</v>
      </c>
      <c r="O35" s="87" t="n"/>
      <c r="P35" s="83" t="n"/>
    </row>
    <row r="36" ht="15.4" customHeight="1" s="2885">
      <c r="A36" s="26" t="n"/>
      <c r="B36" s="26" t="n"/>
      <c r="C36" s="82" t="n"/>
      <c r="D36" s="26" t="n"/>
      <c r="E36" s="26" t="n"/>
      <c r="F36" s="26" t="n"/>
      <c r="G36" s="26" t="n"/>
      <c r="H36" s="26" t="n"/>
      <c r="I36" s="26" t="n"/>
      <c r="J36" s="26" t="n"/>
      <c r="K36" s="26" t="n"/>
      <c r="L36" s="26" t="n"/>
      <c r="M36" s="26" t="n"/>
      <c r="N36" s="26" t="n"/>
      <c r="O36" s="87" t="n"/>
      <c r="P36" s="26" t="n"/>
    </row>
    <row r="37" ht="15.4" customHeight="1" s="2885">
      <c r="A37" s="26" t="n"/>
      <c r="B37" s="26" t="n"/>
      <c r="C37" s="82" t="n"/>
      <c r="D37" s="26" t="n"/>
      <c r="E37" s="26" t="n"/>
      <c r="F37" s="26" t="n"/>
      <c r="G37" s="26" t="n"/>
      <c r="H37" s="26" t="n"/>
      <c r="I37" s="26" t="n"/>
      <c r="J37" s="26" t="n"/>
      <c r="K37" s="26" t="n"/>
      <c r="L37" s="26" t="n"/>
      <c r="M37" s="26" t="n"/>
      <c r="N37" s="26" t="n"/>
      <c r="O37" s="87" t="n"/>
      <c r="P37" s="26" t="n"/>
    </row>
    <row r="38" ht="15.4" customHeight="1" s="2885">
      <c r="A38" s="26" t="n"/>
      <c r="B38" s="26" t="n"/>
      <c r="C38" s="82" t="n"/>
      <c r="D38" s="26" t="n"/>
      <c r="E38" s="26" t="n"/>
      <c r="F38" s="26" t="n"/>
      <c r="G38" s="26" t="n"/>
      <c r="H38" s="26" t="n"/>
      <c r="I38" s="26" t="n"/>
      <c r="J38" s="26" t="n"/>
      <c r="K38" s="26" t="n"/>
      <c r="L38" s="26" t="n"/>
      <c r="M38" s="26" t="n"/>
      <c r="N38" s="26" t="n"/>
      <c r="O38" s="87" t="n"/>
      <c r="P38" s="26" t="n"/>
    </row>
    <row r="39" ht="15.4" customHeight="1" s="2885">
      <c r="A39" s="26" t="n"/>
      <c r="B39" s="26" t="n"/>
      <c r="C39" s="82" t="n"/>
      <c r="D39" s="26" t="n"/>
      <c r="E39" s="26" t="n"/>
      <c r="F39" s="26" t="n"/>
      <c r="G39" s="26" t="n"/>
      <c r="H39" s="26" t="n"/>
      <c r="I39" s="26" t="n"/>
      <c r="J39" s="26" t="n"/>
      <c r="K39" s="26" t="n"/>
      <c r="L39" s="26" t="n"/>
      <c r="M39" s="26" t="n"/>
      <c r="N39" s="26" t="n"/>
      <c r="O39" s="87" t="n"/>
      <c r="P39" s="26" t="n"/>
    </row>
    <row r="40" ht="15.4" customHeight="1" s="2885">
      <c r="A40" s="26" t="n"/>
      <c r="B40" s="26" t="n"/>
      <c r="C40" s="82" t="n"/>
      <c r="D40" s="26" t="n"/>
      <c r="E40" s="26" t="n"/>
      <c r="F40" s="26" t="n"/>
      <c r="G40" s="26" t="n"/>
      <c r="H40" s="26" t="n"/>
      <c r="I40" s="26" t="n"/>
      <c r="J40" s="26" t="n"/>
      <c r="K40" s="26" t="n"/>
      <c r="L40" s="26" t="n"/>
      <c r="M40" s="26" t="n"/>
      <c r="N40" s="26" t="n"/>
      <c r="O40" s="26" t="n"/>
      <c r="P40" s="26" t="n"/>
    </row>
    <row r="41" ht="15.4" customHeight="1" s="2885">
      <c r="A41" s="26" t="n"/>
      <c r="B41" s="26" t="n"/>
      <c r="C41" s="82" t="n"/>
      <c r="D41" s="26" t="n"/>
      <c r="E41" s="26" t="n"/>
      <c r="F41" s="26" t="n"/>
      <c r="G41" s="26" t="n"/>
      <c r="H41" s="26" t="n"/>
      <c r="I41" s="26" t="n"/>
      <c r="J41" s="26" t="n"/>
      <c r="K41" s="26" t="n"/>
      <c r="L41" s="26" t="n"/>
      <c r="M41" s="26" t="n"/>
      <c r="N41" s="26" t="n"/>
      <c r="O41" s="26" t="n"/>
      <c r="P41" s="26" t="n"/>
    </row>
    <row r="42" ht="15.4" customHeight="1" s="2885">
      <c r="A42" s="26" t="n"/>
      <c r="B42" s="26" t="n"/>
      <c r="C42" s="82" t="n"/>
      <c r="D42" s="26" t="n"/>
      <c r="E42" s="26" t="n"/>
      <c r="F42" s="26" t="n"/>
      <c r="G42" s="26" t="n"/>
      <c r="H42" s="26" t="n"/>
      <c r="I42" s="26" t="n"/>
      <c r="J42" s="26" t="n"/>
      <c r="K42" s="26" t="n"/>
      <c r="L42" s="26" t="n"/>
      <c r="M42" s="26" t="n"/>
      <c r="N42" s="26" t="n"/>
      <c r="O42" s="26" t="n"/>
      <c r="P42" s="26" t="n"/>
    </row>
    <row r="43" ht="15.4" customHeight="1" s="2885">
      <c r="A43" s="26" t="n"/>
      <c r="B43" s="26" t="n"/>
      <c r="C43" s="82" t="n"/>
      <c r="D43" s="26" t="n"/>
      <c r="E43" s="26" t="n"/>
      <c r="F43" s="26" t="n"/>
      <c r="G43" s="26" t="n"/>
      <c r="H43" s="26" t="n"/>
      <c r="I43" s="26" t="n"/>
      <c r="J43" s="26" t="n"/>
      <c r="K43" s="26" t="n"/>
      <c r="L43" s="26" t="n"/>
      <c r="M43" s="26" t="n"/>
      <c r="N43" s="26" t="n"/>
      <c r="O43" s="26" t="n"/>
      <c r="P43" s="26" t="n"/>
    </row>
    <row r="44" ht="15.4" customHeight="1" s="2885">
      <c r="A44" s="26" t="n"/>
      <c r="B44" s="26" t="n"/>
      <c r="C44" s="82" t="n"/>
      <c r="D44" s="26" t="n"/>
      <c r="E44" s="26" t="n"/>
      <c r="F44" s="26" t="n"/>
      <c r="G44" s="26" t="n"/>
      <c r="H44" s="26" t="n"/>
      <c r="I44" s="26" t="n"/>
      <c r="J44" s="26" t="n"/>
      <c r="K44" s="26" t="n"/>
      <c r="L44" s="26" t="n"/>
      <c r="M44" s="26" t="n"/>
      <c r="N44" s="26" t="n"/>
      <c r="O44" s="26" t="n"/>
      <c r="P44" s="26" t="n"/>
    </row>
  </sheetData>
  <pageMargins left="0.3" right="0.3" top="0.35" bottom="0.25" header="0.05" footer="0.05"/>
  <pageSetup orientation="landscape" fitToHeight="0"/>
</worksheet>
</file>

<file path=xl/worksheets/sheet57.xml><?xml version="1.0" encoding="utf-8"?>
<worksheet xmlns="http://schemas.openxmlformats.org/spreadsheetml/2006/main">
  <sheetPr>
    <tabColor theme="9" tint="-0.249977111117893"/>
    <outlinePr summaryBelow="1" summaryRight="1"/>
    <pageSetUpPr/>
  </sheetPr>
  <dimension ref="A1:X33"/>
  <sheetViews>
    <sheetView zoomScaleNormal="100" workbookViewId="0">
      <pane ySplit="3" topLeftCell="A19" activePane="bottomLeft" state="frozen"/>
      <selection pane="bottomLeft" activeCell="R31" sqref="R31"/>
    </sheetView>
  </sheetViews>
  <sheetFormatPr baseColWidth="8" defaultColWidth="8.796875" defaultRowHeight="14.25"/>
  <cols>
    <col width="22" customWidth="1" style="2885" min="1" max="1"/>
    <col width="24" customWidth="1" style="2885" min="2" max="2"/>
    <col width="38" customWidth="1" style="2885" min="3" max="3"/>
    <col hidden="1" outlineLevel="1" width="28" customWidth="1" style="2885" min="4" max="4"/>
    <col hidden="1" outlineLevel="1" collapsed="1" width="14" customWidth="1" style="2885" min="5" max="5"/>
    <col hidden="1" outlineLevel="1" width="14" customWidth="1" style="2885" min="6" max="16"/>
    <col collapsed="1" width="14" customWidth="1" style="2885" min="17" max="17"/>
    <col width="14" customWidth="1" style="2885" min="18" max="18"/>
    <col width="18" customWidth="1" style="2885" min="19" max="19"/>
  </cols>
  <sheetData>
    <row r="1" ht="24.75" customHeight="1" s="2885">
      <c r="A1" s="2898" t="inlineStr">
        <is>
          <t>LINN COUNTY PROPERTY TAX STATEMENTS 2025/2026</t>
        </is>
      </c>
    </row>
    <row r="2" ht="30" customHeight="1" s="2885">
      <c r="A2" s="2892" t="inlineStr">
        <is>
          <t>Parcel Number</t>
        </is>
      </c>
      <c r="B2" s="2892" t="inlineStr">
        <is>
          <t>Property Address</t>
        </is>
      </c>
      <c r="C2" s="2892" t="inlineStr">
        <is>
          <t>Legal Description</t>
        </is>
      </c>
      <c r="D2" s="2892" t="inlineStr">
        <is>
          <t>Deed Holder</t>
        </is>
      </c>
      <c r="E2" s="2893" t="inlineStr">
        <is>
          <t>Jan 1, 2024 Values — Assessed</t>
        </is>
      </c>
      <c r="F2" s="3448" t="n"/>
      <c r="G2" s="3448" t="n"/>
      <c r="H2" s="2893" t="inlineStr">
        <is>
          <t>Jan 1, 2024 Values — Taxable</t>
        </is>
      </c>
      <c r="I2" s="3448" t="n"/>
      <c r="J2" s="3448" t="n"/>
      <c r="K2" s="2893" t="inlineStr">
        <is>
          <t>Jan 1, 2023 Values — Assessed</t>
        </is>
      </c>
      <c r="L2" s="3448" t="n"/>
      <c r="M2" s="3448" t="n"/>
      <c r="N2" s="2893" t="inlineStr">
        <is>
          <t>Jan 1, 2023 Values — Taxable</t>
        </is>
      </c>
      <c r="O2" s="3448" t="n"/>
      <c r="P2" s="3448" t="n"/>
      <c r="Q2" s="2892" t="inlineStr">
        <is>
          <t>Tax Due
Sep 2025 ($)</t>
        </is>
      </c>
      <c r="R2" s="2892" t="inlineStr">
        <is>
          <t>Tax Due
Mar 2026 ($)</t>
        </is>
      </c>
      <c r="S2" s="2894" t="inlineStr">
        <is>
          <t>Tax Assessor
CY2024 Status</t>
        </is>
      </c>
    </row>
    <row r="3" ht="19.5" customHeight="1" s="2885">
      <c r="A3" s="3675" t="n"/>
      <c r="B3" s="3675" t="n"/>
      <c r="C3" s="3675" t="n"/>
      <c r="D3" s="3675" t="n"/>
      <c r="E3" s="2825" t="inlineStr">
        <is>
          <t>Land</t>
        </is>
      </c>
      <c r="F3" s="2825" t="inlineStr">
        <is>
          <t>Buildings</t>
        </is>
      </c>
      <c r="G3" s="2825" t="inlineStr">
        <is>
          <t>Dwellings</t>
        </is>
      </c>
      <c r="H3" s="2825" t="inlineStr">
        <is>
          <t>Land</t>
        </is>
      </c>
      <c r="I3" s="2825" t="inlineStr">
        <is>
          <t>Buildings</t>
        </is>
      </c>
      <c r="J3" s="2825" t="inlineStr">
        <is>
          <t>Dwellings</t>
        </is>
      </c>
      <c r="K3" s="2825" t="inlineStr">
        <is>
          <t>Land</t>
        </is>
      </c>
      <c r="L3" s="2825" t="inlineStr">
        <is>
          <t>Buildings</t>
        </is>
      </c>
      <c r="M3" s="2825" t="inlineStr">
        <is>
          <t>Dwellings</t>
        </is>
      </c>
      <c r="N3" s="2825" t="inlineStr">
        <is>
          <t>Land</t>
        </is>
      </c>
      <c r="O3" s="2825" t="inlineStr">
        <is>
          <t>Buildings</t>
        </is>
      </c>
      <c r="P3" s="2825" t="inlineStr">
        <is>
          <t>Dwellings</t>
        </is>
      </c>
      <c r="Q3" s="3675" t="n"/>
      <c r="R3" s="3675" t="n"/>
      <c r="S3" s="3675" t="n"/>
    </row>
    <row r="4" ht="30" customHeight="1" s="2885">
      <c r="A4" s="2401" t="inlineStr">
        <is>
          <t>133647602800000</t>
        </is>
      </c>
      <c r="B4" s="2401" t="inlineStr">
        <is>
          <t>2700 Edgewood Rd SW</t>
        </is>
      </c>
      <c r="C4" s="2401" t="inlineStr">
        <is>
          <t>Westdale 5th Lot 1, Net Acres: 1.240, Class C</t>
        </is>
      </c>
      <c r="D4" s="2401" t="inlineStr">
        <is>
          <t>Frew Development Group LLC</t>
        </is>
      </c>
      <c r="E4" s="3676" t="n">
        <v>496000</v>
      </c>
      <c r="F4" s="3676" t="n">
        <v>3657600</v>
      </c>
      <c r="G4" s="3676" t="n">
        <v>0</v>
      </c>
      <c r="H4" s="3676" t="n">
        <v>445244</v>
      </c>
      <c r="I4" s="3676" t="n">
        <v>3283311</v>
      </c>
      <c r="J4" s="3676" t="n">
        <v>0</v>
      </c>
      <c r="K4" s="3676" t="n">
        <v>496000</v>
      </c>
      <c r="L4" s="3676" t="n">
        <v>3657600</v>
      </c>
      <c r="M4" s="3676" t="n">
        <v>0</v>
      </c>
      <c r="N4" s="3676" t="n">
        <v>445265</v>
      </c>
      <c r="O4" s="3676" t="n">
        <v>3657600</v>
      </c>
      <c r="P4" s="3676" t="n">
        <v>0</v>
      </c>
      <c r="Q4" s="3676" t="n">
        <v>71189</v>
      </c>
      <c r="R4" s="3676" t="n">
        <v>71189</v>
      </c>
      <c r="S4" s="2403" t="inlineStr">
        <is>
          <t>✓ INCLUDED</t>
        </is>
      </c>
      <c r="T4" t="inlineStr">
        <is>
          <t>ROSS/MICHAELS/GSA</t>
        </is>
      </c>
    </row>
    <row r="5" ht="30" customHeight="1" s="2885">
      <c r="A5" s="2401" t="inlineStr">
        <is>
          <t>133647605700000</t>
        </is>
      </c>
      <c r="B5" s="2401" t="inlineStr">
        <is>
          <t>4515 Westdale Pkwy SW</t>
        </is>
      </c>
      <c r="C5" s="2401" t="inlineStr">
        <is>
          <t>Westdale 12th Lot 1, Net Acres: 0.230, Class C</t>
        </is>
      </c>
      <c r="D5" s="2401" t="inlineStr">
        <is>
          <t>Frew Development Group LLC</t>
        </is>
      </c>
      <c r="E5" s="3676" t="n">
        <v>92000</v>
      </c>
      <c r="F5" s="3676" t="n">
        <v>1017700</v>
      </c>
      <c r="G5" s="3676" t="n">
        <v>0</v>
      </c>
      <c r="H5" s="3676" t="n">
        <v>82585</v>
      </c>
      <c r="I5" s="3676" t="n">
        <v>913557</v>
      </c>
      <c r="J5" s="3676" t="n">
        <v>0</v>
      </c>
      <c r="K5" s="3676" t="n">
        <v>0</v>
      </c>
      <c r="L5" s="3676" t="n">
        <v>0</v>
      </c>
      <c r="M5" s="3676" t="n">
        <v>0</v>
      </c>
      <c r="N5" s="3676" t="n">
        <v>0</v>
      </c>
      <c r="O5" s="3676" t="n">
        <v>0</v>
      </c>
      <c r="P5" s="3676" t="n">
        <v>0</v>
      </c>
      <c r="Q5" s="3676" t="n">
        <v>19019</v>
      </c>
      <c r="R5" s="3676" t="n">
        <v>19019</v>
      </c>
      <c r="S5" s="2403" t="inlineStr">
        <is>
          <t>✓ INCLUDED</t>
        </is>
      </c>
      <c r="T5" t="inlineStr">
        <is>
          <t>BOULDER TAP HOUSE</t>
        </is>
      </c>
    </row>
    <row r="6" ht="30" customHeight="1" s="2885">
      <c r="A6" s="2401" t="inlineStr">
        <is>
          <t>133640103200000</t>
        </is>
      </c>
      <c r="B6" s="2401" t="inlineStr">
        <is>
          <t>3915 Westdale Parkway SW</t>
        </is>
      </c>
      <c r="C6" s="2401" t="inlineStr">
        <is>
          <t>Westdale 9th Lot 1, Net Acres: 0.620, Class C</t>
        </is>
      </c>
      <c r="D6" s="2401" t="inlineStr">
        <is>
          <t>Frew Development Group LLC</t>
        </is>
      </c>
      <c r="E6" s="3676" t="n">
        <v>244200</v>
      </c>
      <c r="F6" s="3676" t="n">
        <v>0</v>
      </c>
      <c r="G6" s="3676" t="n">
        <v>0</v>
      </c>
      <c r="H6" s="3676" t="n">
        <v>219211</v>
      </c>
      <c r="I6" s="3676" t="n">
        <v>0</v>
      </c>
      <c r="J6" s="3676" t="n">
        <v>0</v>
      </c>
      <c r="K6" s="3676" t="n">
        <v>0</v>
      </c>
      <c r="L6" s="3676" t="n">
        <v>0</v>
      </c>
      <c r="M6" s="3676" t="n">
        <v>0</v>
      </c>
      <c r="N6" s="3676" t="n">
        <v>0</v>
      </c>
      <c r="O6" s="3676" t="n">
        <v>0</v>
      </c>
      <c r="P6" s="3676" t="n">
        <v>0</v>
      </c>
      <c r="Q6" s="3676" t="n">
        <v>4185</v>
      </c>
      <c r="R6" s="3676" t="n">
        <v>4185</v>
      </c>
      <c r="S6" s="2403" t="inlineStr">
        <is>
          <t>✓ INCLUDED</t>
        </is>
      </c>
      <c r="T6" t="inlineStr">
        <is>
          <t>FIVE BELOW / ULTA</t>
        </is>
      </c>
    </row>
    <row r="7" ht="30" customHeight="1" s="2885">
      <c r="A7" s="2401" t="inlineStr">
        <is>
          <t>133640103300000</t>
        </is>
      </c>
      <c r="B7" s="2401" t="inlineStr">
        <is>
          <t>(No address listed)</t>
        </is>
      </c>
      <c r="C7" s="2401" t="inlineStr">
        <is>
          <t>Westdale 9th Outlot A, Net Acres: 2.110, Class C</t>
        </is>
      </c>
      <c r="D7" s="2401" t="inlineStr">
        <is>
          <t>Frew Development Group LLC</t>
        </is>
      </c>
      <c r="E7" s="3676" t="n">
        <v>831200</v>
      </c>
      <c r="F7" s="3676" t="n">
        <v>95281</v>
      </c>
      <c r="G7" s="3676" t="n">
        <v>0</v>
      </c>
      <c r="H7" s="3676" t="n">
        <v>746142</v>
      </c>
      <c r="I7" s="3676" t="n">
        <v>95531</v>
      </c>
      <c r="J7" s="3676" t="n">
        <v>0</v>
      </c>
      <c r="K7" s="3676" t="n">
        <v>0</v>
      </c>
      <c r="L7" s="3676" t="n">
        <v>0</v>
      </c>
      <c r="M7" s="3676" t="n">
        <v>0</v>
      </c>
      <c r="N7" s="3676" t="n">
        <v>0</v>
      </c>
      <c r="O7" s="3676" t="n">
        <v>0</v>
      </c>
      <c r="P7" s="3676" t="n">
        <v>0</v>
      </c>
      <c r="Q7" s="3676" t="n">
        <v>15879</v>
      </c>
      <c r="R7" s="3676" t="n">
        <v>15879</v>
      </c>
      <c r="S7" s="2403" t="inlineStr">
        <is>
          <t>✓ INCLUDED</t>
        </is>
      </c>
      <c r="T7" t="inlineStr">
        <is>
          <t>BUILDING X UPPER AND LOWER PARKING LOTS</t>
        </is>
      </c>
    </row>
    <row r="8" ht="30" customHeight="1" s="2885">
      <c r="A8" s="2404" t="inlineStr">
        <is>
          <t>133640103400000</t>
        </is>
      </c>
      <c r="B8" s="2404" t="inlineStr">
        <is>
          <t>(No address listed)</t>
        </is>
      </c>
      <c r="C8" s="2404" t="inlineStr">
        <is>
          <t>A.P. #492 Th Pt Lot 1 Lyg Nely of Westdale 9th &amp; Sely of Westdale 6th, Net Acres: 0.250, Class C</t>
        </is>
      </c>
      <c r="D8" s="2404" t="inlineStr">
        <is>
          <t>Frew Development Group LLC</t>
        </is>
      </c>
      <c r="E8" s="3677" t="n">
        <v>98500</v>
      </c>
      <c r="F8" s="3677" t="n">
        <v>0</v>
      </c>
      <c r="G8" s="3677" t="n">
        <v>0</v>
      </c>
      <c r="H8" s="3677" t="n">
        <v>88420</v>
      </c>
      <c r="I8" s="3677" t="n">
        <v>0</v>
      </c>
      <c r="J8" s="3677" t="n">
        <v>0</v>
      </c>
      <c r="K8" s="3677" t="n">
        <v>0</v>
      </c>
      <c r="L8" s="3677" t="n">
        <v>0</v>
      </c>
      <c r="M8" s="3677" t="n">
        <v>0</v>
      </c>
      <c r="N8" s="3677" t="n">
        <v>0</v>
      </c>
      <c r="O8" s="3677" t="n">
        <v>0</v>
      </c>
      <c r="P8" s="3677" t="n">
        <v>0</v>
      </c>
      <c r="Q8" s="3677" t="n">
        <v>1688</v>
      </c>
      <c r="R8" s="3677" t="n">
        <v>1688</v>
      </c>
      <c r="S8" s="2406" t="inlineStr">
        <is>
          <t>✗ EXCLUDED</t>
        </is>
      </c>
    </row>
    <row r="9" ht="30" customHeight="1" s="2885">
      <c r="A9" s="2404" t="inlineStr">
        <is>
          <t>133640103500000</t>
        </is>
      </c>
      <c r="B9" s="2404" t="inlineStr">
        <is>
          <t>(No address listed)</t>
        </is>
      </c>
      <c r="C9" s="2404" t="inlineStr">
        <is>
          <t>A.P. #492 Th Pt Lot 1 Lyg Nely of Westdale 9th &amp; Swly of Westdale 6th, Net Acres: 0.070, Class C</t>
        </is>
      </c>
      <c r="D9" s="2404" t="inlineStr">
        <is>
          <t>Frew Development Group LLC</t>
        </is>
      </c>
      <c r="E9" s="3677" t="n">
        <v>27600</v>
      </c>
      <c r="F9" s="3677" t="n">
        <v>0</v>
      </c>
      <c r="G9" s="3677" t="n">
        <v>0</v>
      </c>
      <c r="H9" s="3677" t="n">
        <v>24776</v>
      </c>
      <c r="I9" s="3677" t="n">
        <v>0</v>
      </c>
      <c r="J9" s="3677" t="n">
        <v>0</v>
      </c>
      <c r="K9" s="3677" t="n">
        <v>0</v>
      </c>
      <c r="L9" s="3677" t="n">
        <v>0</v>
      </c>
      <c r="M9" s="3677" t="n">
        <v>0</v>
      </c>
      <c r="N9" s="3677" t="n">
        <v>0</v>
      </c>
      <c r="O9" s="3677" t="n">
        <v>0</v>
      </c>
      <c r="P9" s="3677" t="n">
        <v>0</v>
      </c>
      <c r="Q9" s="3677" t="n">
        <v>473</v>
      </c>
      <c r="R9" s="3677" t="n">
        <v>473</v>
      </c>
      <c r="S9" s="2406" t="inlineStr">
        <is>
          <t>✗ EXCLUDED</t>
        </is>
      </c>
    </row>
    <row r="10" ht="30" customHeight="1" s="2885">
      <c r="A10" s="2404" t="inlineStr">
        <is>
          <t>133647604500000</t>
        </is>
      </c>
      <c r="B10" s="2404" t="inlineStr">
        <is>
          <t>4325 Westdale Pkwy SW</t>
        </is>
      </c>
      <c r="C10" s="2404" t="inlineStr">
        <is>
          <t>Westdale 13th Lot 1, Net Acres: 0.490, Class C</t>
        </is>
      </c>
      <c r="D10" s="2404" t="inlineStr">
        <is>
          <t>Frew Development Group LLC</t>
        </is>
      </c>
      <c r="E10" s="3677" t="n">
        <v>196000</v>
      </c>
      <c r="F10" s="3677" t="n">
        <v>1447200</v>
      </c>
      <c r="G10" s="3677" t="n">
        <v>0</v>
      </c>
      <c r="H10" s="3677" t="n">
        <v>175942</v>
      </c>
      <c r="I10" s="3677" t="n">
        <v>1299106</v>
      </c>
      <c r="J10" s="3677" t="n">
        <v>0</v>
      </c>
      <c r="K10" s="3677" t="n">
        <v>196000</v>
      </c>
      <c r="L10" s="3677" t="n">
        <v>1447200</v>
      </c>
      <c r="M10" s="3677" t="n">
        <v>0</v>
      </c>
      <c r="N10" s="3677" t="n">
        <v>175952</v>
      </c>
      <c r="O10" s="3677" t="n">
        <v>1447200</v>
      </c>
      <c r="P10" s="3677" t="n">
        <v>0</v>
      </c>
      <c r="Q10" s="3677" t="n">
        <v>28163</v>
      </c>
      <c r="R10" s="3677" t="n">
        <v>28163</v>
      </c>
      <c r="S10" s="2406" t="inlineStr">
        <is>
          <t>✗ EXCLUDED</t>
        </is>
      </c>
    </row>
    <row r="11" ht="30" customHeight="1" s="2885">
      <c r="A11" s="2404" t="inlineStr">
        <is>
          <t>133645101600000</t>
        </is>
      </c>
      <c r="B11" s="2404" t="inlineStr">
        <is>
          <t>4015 Westdale Pkwy SW</t>
        </is>
      </c>
      <c r="C11" s="2404" t="inlineStr">
        <is>
          <t>Westdale 14th Lot 2, Net Acres: 0.540, Class C</t>
        </is>
      </c>
      <c r="D11" s="2404" t="inlineStr">
        <is>
          <t>Parkway West Apartments LLC</t>
        </is>
      </c>
      <c r="E11" s="3677" t="n">
        <v>139000</v>
      </c>
      <c r="F11" s="3677" t="n">
        <v>0</v>
      </c>
      <c r="G11" s="3677" t="n">
        <v>0</v>
      </c>
      <c r="H11" s="3677" t="n">
        <v>121222</v>
      </c>
      <c r="I11" s="3677" t="n">
        <v>0</v>
      </c>
      <c r="J11" s="3677" t="n">
        <v>0</v>
      </c>
      <c r="K11" s="3677" t="n">
        <v>0</v>
      </c>
      <c r="L11" s="3677" t="n">
        <v>0</v>
      </c>
      <c r="M11" s="3677" t="n">
        <v>0</v>
      </c>
      <c r="N11" s="3677" t="n">
        <v>0</v>
      </c>
      <c r="O11" s="3677" t="n">
        <v>0</v>
      </c>
      <c r="P11" s="3677" t="n">
        <v>0</v>
      </c>
      <c r="Q11" s="3677" t="n">
        <v>2314</v>
      </c>
      <c r="R11" s="3677" t="n">
        <v>2314</v>
      </c>
      <c r="S11" s="2406" t="inlineStr">
        <is>
          <t>✗ EXCLUDED</t>
        </is>
      </c>
    </row>
    <row r="12" ht="30" customHeight="1" s="2885">
      <c r="A12" s="2401" t="inlineStr">
        <is>
          <t>133640103000000</t>
        </is>
      </c>
      <c r="B12" s="2401" t="inlineStr">
        <is>
          <t>(No address listed)</t>
        </is>
      </c>
      <c r="C12" s="2401" t="inlineStr">
        <is>
          <t>Westdale 6th Outlot A, Net Acres: 6.360, Class C</t>
        </is>
      </c>
      <c r="D12" s="2401" t="inlineStr">
        <is>
          <t>Frew Development Group LLC</t>
        </is>
      </c>
      <c r="E12" s="3676" t="n">
        <v>1438000</v>
      </c>
      <c r="F12" s="3676" t="n">
        <v>642900</v>
      </c>
      <c r="G12" s="3676" t="n">
        <v>0</v>
      </c>
      <c r="H12" s="3676" t="n">
        <v>1290847</v>
      </c>
      <c r="I12" s="3676" t="n">
        <v>577111</v>
      </c>
      <c r="J12" s="3676" t="n">
        <v>0</v>
      </c>
      <c r="K12" s="3676" t="n">
        <v>1438000</v>
      </c>
      <c r="L12" s="3676" t="n">
        <v>642900</v>
      </c>
      <c r="M12" s="3676" t="n">
        <v>0</v>
      </c>
      <c r="N12" s="3676" t="n">
        <v>1290909</v>
      </c>
      <c r="O12" s="3676" t="n">
        <v>642900</v>
      </c>
      <c r="P12" s="3676" t="n">
        <v>0</v>
      </c>
      <c r="Q12" s="3676" t="n">
        <v>35665</v>
      </c>
      <c r="R12" s="3676" t="n">
        <v>35665</v>
      </c>
      <c r="S12" s="2403" t="inlineStr">
        <is>
          <t>✓ INCLUDED</t>
        </is>
      </c>
      <c r="T12" t="inlineStr">
        <is>
          <t>*JCP PARKING LOT (EXCLUDING LOTS II AND JJ)</t>
        </is>
      </c>
    </row>
    <row r="13" ht="30" customHeight="1" s="2885">
      <c r="A13" s="2404" t="inlineStr">
        <is>
          <t>133645101100000</t>
        </is>
      </c>
      <c r="B13" s="2404" t="inlineStr">
        <is>
          <t>(No address listed)</t>
        </is>
      </c>
      <c r="C13" s="2404" t="inlineStr">
        <is>
          <t>A.P. #492 Th Pt Lot 3 Lyg Wly of Westdale 4th &amp; Sly Westdale 8th, Net Acres: 0.030, Class C</t>
        </is>
      </c>
      <c r="D13" s="2404" t="inlineStr">
        <is>
          <t>Frew Development Group LLC</t>
        </is>
      </c>
      <c r="E13" s="3677" t="n">
        <v>3600</v>
      </c>
      <c r="F13" s="3677" t="n">
        <v>0</v>
      </c>
      <c r="G13" s="3677" t="n">
        <v>0</v>
      </c>
      <c r="H13" s="3677" t="n">
        <v>3231</v>
      </c>
      <c r="I13" s="3677" t="n">
        <v>0</v>
      </c>
      <c r="J13" s="3677" t="n">
        <v>0</v>
      </c>
      <c r="K13" s="3677" t="n">
        <v>3600</v>
      </c>
      <c r="L13" s="3677" t="n">
        <v>0</v>
      </c>
      <c r="M13" s="3677" t="n">
        <v>0</v>
      </c>
      <c r="N13" s="3677" t="n">
        <v>3232</v>
      </c>
      <c r="O13" s="3677" t="n">
        <v>0</v>
      </c>
      <c r="P13" s="3677" t="n">
        <v>0</v>
      </c>
      <c r="Q13" s="3677" t="n">
        <v>62</v>
      </c>
      <c r="R13" s="3677" t="n">
        <v>62</v>
      </c>
      <c r="S13" s="2406" t="inlineStr">
        <is>
          <t>✗ EXCLUDED</t>
        </is>
      </c>
    </row>
    <row r="14" ht="30" customHeight="1" s="2885">
      <c r="A14" s="2404" t="inlineStr">
        <is>
          <t>133647603600000</t>
        </is>
      </c>
      <c r="B14" s="2404" t="inlineStr">
        <is>
          <t>2600 Edgewood Rd SW</t>
        </is>
      </c>
      <c r="C14" s="2404" t="inlineStr">
        <is>
          <t>A.P. #492 Th Pt Lot 10 Lyg Sely of Westdale 6th Ex Westdale 6th 1st, Net Acres: 0.430, Class C</t>
        </is>
      </c>
      <c r="D14" s="2404" t="inlineStr">
        <is>
          <t>Frew Development Group LLC</t>
        </is>
      </c>
      <c r="E14" s="3677" t="n">
        <v>172000</v>
      </c>
      <c r="F14" s="3677" t="n">
        <v>29300</v>
      </c>
      <c r="G14" s="3677" t="n">
        <v>0</v>
      </c>
      <c r="H14" s="3677" t="n">
        <v>154399</v>
      </c>
      <c r="I14" s="3677" t="n">
        <v>26302</v>
      </c>
      <c r="J14" s="3677" t="n">
        <v>0</v>
      </c>
      <c r="K14" s="3677" t="n">
        <v>172000</v>
      </c>
      <c r="L14" s="3677" t="n">
        <v>29300</v>
      </c>
      <c r="M14" s="3677" t="n">
        <v>0</v>
      </c>
      <c r="N14" s="3677" t="n">
        <v>154406</v>
      </c>
      <c r="O14" s="3677" t="n">
        <v>29300</v>
      </c>
      <c r="P14" s="3677" t="n">
        <v>0</v>
      </c>
      <c r="Q14" s="3677" t="n">
        <v>3450</v>
      </c>
      <c r="R14" s="3677" t="n">
        <v>3450</v>
      </c>
      <c r="S14" s="2406" t="inlineStr">
        <is>
          <t>✗ EXCLUDED</t>
        </is>
      </c>
    </row>
    <row r="15" ht="30" customHeight="1" s="2885">
      <c r="A15" s="2404" t="inlineStr">
        <is>
          <t>133647603800000</t>
        </is>
      </c>
      <c r="B15" s="2404" t="inlineStr">
        <is>
          <t>3520 Westdale Dr SW</t>
        </is>
      </c>
      <c r="C15" s="2404" t="inlineStr">
        <is>
          <t>Westdale 10th Lot 1, Net Acres: 0.660, Class C</t>
        </is>
      </c>
      <c r="D15" s="2404" t="inlineStr">
        <is>
          <t>Frew Development Group LLC</t>
        </is>
      </c>
      <c r="E15" s="3677" t="n">
        <v>211200</v>
      </c>
      <c r="F15" s="3677" t="n">
        <v>0</v>
      </c>
      <c r="G15" s="3677" t="n">
        <v>0</v>
      </c>
      <c r="H15" s="3677" t="n">
        <v>176473</v>
      </c>
      <c r="I15" s="3677" t="n">
        <v>0</v>
      </c>
      <c r="J15" s="3677" t="n">
        <v>0</v>
      </c>
      <c r="K15" s="3677" t="n">
        <v>211200</v>
      </c>
      <c r="L15" s="3677" t="n">
        <v>0</v>
      </c>
      <c r="M15" s="3677" t="n">
        <v>0</v>
      </c>
      <c r="N15" s="3677" t="n">
        <v>176125</v>
      </c>
      <c r="O15" s="3677" t="n">
        <v>0</v>
      </c>
      <c r="P15" s="3677" t="n">
        <v>0</v>
      </c>
      <c r="Q15" s="3677" t="n">
        <v>3369</v>
      </c>
      <c r="R15" s="3677" t="n">
        <v>3369</v>
      </c>
      <c r="S15" s="2406" t="inlineStr">
        <is>
          <t>✗ EXCLUDED</t>
        </is>
      </c>
    </row>
    <row r="16" ht="30" customHeight="1" s="2885">
      <c r="A16" s="2404" t="inlineStr">
        <is>
          <t>133647603900000</t>
        </is>
      </c>
      <c r="B16" s="2404" t="inlineStr">
        <is>
          <t>3425 Westdale Pkwy SW</t>
        </is>
      </c>
      <c r="C16" s="2404" t="inlineStr">
        <is>
          <t>Westdale 10th Lot 2, Net Acres: 0.520, Class C</t>
        </is>
      </c>
      <c r="D16" s="2404" t="inlineStr">
        <is>
          <t>Frew Development Group LLC</t>
        </is>
      </c>
      <c r="E16" s="3677" t="n">
        <v>166400</v>
      </c>
      <c r="F16" s="3677" t="n">
        <v>0</v>
      </c>
      <c r="G16" s="3677" t="n">
        <v>0</v>
      </c>
      <c r="H16" s="3677" t="n">
        <v>139039</v>
      </c>
      <c r="I16" s="3677" t="n">
        <v>0</v>
      </c>
      <c r="J16" s="3677" t="n">
        <v>0</v>
      </c>
      <c r="K16" s="3677" t="n">
        <v>166400</v>
      </c>
      <c r="L16" s="3677" t="n">
        <v>0</v>
      </c>
      <c r="M16" s="3677" t="n">
        <v>0</v>
      </c>
      <c r="N16" s="3677" t="n">
        <v>138765</v>
      </c>
      <c r="O16" s="3677" t="n">
        <v>0</v>
      </c>
      <c r="P16" s="3677" t="n">
        <v>0</v>
      </c>
      <c r="Q16" s="3677" t="n">
        <v>2655</v>
      </c>
      <c r="R16" s="3677" t="n">
        <v>2655</v>
      </c>
      <c r="S16" s="2406" t="inlineStr">
        <is>
          <t>✗ EXCLUDED</t>
        </is>
      </c>
    </row>
    <row r="17" ht="30" customHeight="1" s="2885">
      <c r="A17" s="2404" t="inlineStr">
        <is>
          <t>133647604000000</t>
        </is>
      </c>
      <c r="B17" s="2404" t="inlineStr">
        <is>
          <t>3515 Westdale Pkwy SW</t>
        </is>
      </c>
      <c r="C17" s="2404" t="inlineStr">
        <is>
          <t>Westdale 10th Outlot A, Net Acres: 1.870, Class C</t>
        </is>
      </c>
      <c r="D17" s="2404" t="inlineStr">
        <is>
          <t>Frew Development Group LLC</t>
        </is>
      </c>
      <c r="E17" s="3677" t="n">
        <v>598400</v>
      </c>
      <c r="F17" s="3677" t="n">
        <v>15100</v>
      </c>
      <c r="G17" s="3677" t="n">
        <v>0</v>
      </c>
      <c r="H17" s="3677" t="n">
        <v>500007</v>
      </c>
      <c r="I17" s="3677" t="n">
        <v>12618</v>
      </c>
      <c r="J17" s="3677" t="n">
        <v>0</v>
      </c>
      <c r="K17" s="3677" t="n">
        <v>598400</v>
      </c>
      <c r="L17" s="3677" t="n">
        <v>15100</v>
      </c>
      <c r="M17" s="3677" t="n">
        <v>0</v>
      </c>
      <c r="N17" s="3677" t="n">
        <v>499021</v>
      </c>
      <c r="O17" s="3677" t="n">
        <v>15100</v>
      </c>
      <c r="P17" s="3677" t="n">
        <v>0</v>
      </c>
      <c r="Q17" s="3677" t="n">
        <v>9787</v>
      </c>
      <c r="R17" s="3677" t="n">
        <v>9787</v>
      </c>
      <c r="S17" s="2406" t="inlineStr">
        <is>
          <t>✗ EXCLUDED</t>
        </is>
      </c>
    </row>
    <row r="18" ht="30" customHeight="1" s="2885">
      <c r="A18" s="2404" t="inlineStr">
        <is>
          <t>133647604600000</t>
        </is>
      </c>
      <c r="B18" s="2404" t="inlineStr">
        <is>
          <t>4335 Westdale Pkwy SW</t>
        </is>
      </c>
      <c r="C18" s="2404" t="inlineStr">
        <is>
          <t>Westdale 13th Lot 2, Net Acres: 0.570, Class C</t>
        </is>
      </c>
      <c r="D18" s="2404" t="inlineStr">
        <is>
          <t>Frew Development Group LLC</t>
        </is>
      </c>
      <c r="E18" s="3677" t="n">
        <v>182400</v>
      </c>
      <c r="F18" s="3677" t="n">
        <v>0</v>
      </c>
      <c r="G18" s="3677" t="n">
        <v>0</v>
      </c>
      <c r="H18" s="3677" t="n">
        <v>163735</v>
      </c>
      <c r="I18" s="3677" t="n">
        <v>0</v>
      </c>
      <c r="J18" s="3677" t="n">
        <v>0</v>
      </c>
      <c r="K18" s="3677" t="n">
        <v>182400</v>
      </c>
      <c r="L18" s="3677" t="n">
        <v>0</v>
      </c>
      <c r="M18" s="3677" t="n">
        <v>0</v>
      </c>
      <c r="N18" s="3677" t="n">
        <v>163743</v>
      </c>
      <c r="O18" s="3677" t="n">
        <v>0</v>
      </c>
      <c r="P18" s="3677" t="n">
        <v>0</v>
      </c>
      <c r="Q18" s="3677" t="n">
        <v>3126</v>
      </c>
      <c r="R18" s="3677" t="n">
        <v>3126</v>
      </c>
      <c r="S18" s="2406" t="inlineStr">
        <is>
          <t>✗ EXCLUDED</t>
        </is>
      </c>
    </row>
    <row r="19" ht="30" customHeight="1" s="2885">
      <c r="A19" s="2401" t="inlineStr">
        <is>
          <t>133647604700000</t>
        </is>
      </c>
      <c r="B19" s="2401" t="inlineStr">
        <is>
          <t>(No address listed)</t>
        </is>
      </c>
      <c r="C19" s="2401" t="inlineStr">
        <is>
          <t>Westdale 13th Outlot A, Net Acres: 3.424, Class C</t>
        </is>
      </c>
      <c r="D19" s="2401" t="inlineStr">
        <is>
          <t>Frew Development Group LLC</t>
        </is>
      </c>
      <c r="E19" s="3676" t="n">
        <v>1369600</v>
      </c>
      <c r="F19" s="3676" t="n">
        <v>361500</v>
      </c>
      <c r="G19" s="3676" t="n">
        <v>0</v>
      </c>
      <c r="H19" s="3676" t="n">
        <v>1229446</v>
      </c>
      <c r="I19" s="3676" t="n">
        <v>324507</v>
      </c>
      <c r="J19" s="3676" t="n">
        <v>0</v>
      </c>
      <c r="K19" s="3676" t="n">
        <v>1369600</v>
      </c>
      <c r="L19" s="3676" t="n">
        <v>361500</v>
      </c>
      <c r="M19" s="3676" t="n">
        <v>0</v>
      </c>
      <c r="N19" s="3676" t="n">
        <v>1229505</v>
      </c>
      <c r="O19" s="3676" t="n">
        <v>361500</v>
      </c>
      <c r="P19" s="3676" t="n">
        <v>0</v>
      </c>
      <c r="Q19" s="3676" t="n">
        <v>29669</v>
      </c>
      <c r="R19" s="3676" t="n">
        <v>29669</v>
      </c>
      <c r="S19" s="2403" t="inlineStr">
        <is>
          <t>✓ INCLUDED</t>
        </is>
      </c>
      <c r="T19" t="inlineStr">
        <is>
          <t>PETSMART PARKING LOT(Exclude lots DD and DD parking)</t>
        </is>
      </c>
    </row>
    <row r="20" ht="30" customHeight="1" s="2885">
      <c r="A20" s="2401" t="inlineStr">
        <is>
          <t>133647604800000</t>
        </is>
      </c>
      <c r="B20" s="2401" t="inlineStr">
        <is>
          <t>(No address listed)</t>
        </is>
      </c>
      <c r="C20" s="2401" t="inlineStr">
        <is>
          <t>Westdale 13th Outlot B, Net Acres: 1.860, Class C</t>
        </is>
      </c>
      <c r="D20" s="2401" t="inlineStr">
        <is>
          <t>Frew Development Group LLC</t>
        </is>
      </c>
      <c r="E20" s="3676" t="n">
        <v>744000</v>
      </c>
      <c r="F20" s="3676" t="n">
        <v>195800</v>
      </c>
      <c r="G20" s="3676" t="n">
        <v>0</v>
      </c>
      <c r="H20" s="3676" t="n">
        <v>667866</v>
      </c>
      <c r="I20" s="3676" t="n">
        <v>175763</v>
      </c>
      <c r="J20" s="3676" t="n">
        <v>0</v>
      </c>
      <c r="K20" s="3676" t="n">
        <v>744000</v>
      </c>
      <c r="L20" s="3676" t="n">
        <v>195800</v>
      </c>
      <c r="M20" s="3676" t="n">
        <v>0</v>
      </c>
      <c r="N20" s="3676" t="n">
        <v>667897</v>
      </c>
      <c r="O20" s="3676" t="n">
        <v>195800</v>
      </c>
      <c r="P20" s="3676" t="n">
        <v>0</v>
      </c>
      <c r="Q20" s="3676" t="n">
        <v>16107</v>
      </c>
      <c r="R20" s="3676" t="n">
        <v>16107</v>
      </c>
      <c r="S20" s="2403" t="inlineStr">
        <is>
          <t>✓ INCLUDED</t>
        </is>
      </c>
      <c r="T20" t="inlineStr">
        <is>
          <t>BURLINGTON PARKING LOT</t>
        </is>
      </c>
    </row>
    <row r="21" ht="30" customHeight="1" s="2885">
      <c r="A21" s="2404" t="inlineStr">
        <is>
          <t>133647605300000</t>
        </is>
      </c>
      <c r="B21" s="2404" t="inlineStr">
        <is>
          <t>(No address listed)</t>
        </is>
      </c>
      <c r="C21" s="2404" t="inlineStr">
        <is>
          <t>A.P. #492 Th Pt Lot 3 Lyg Wly of Westdale 3rd &amp; Ely of Westdale 8th, Net Acres: 0.780, Class C</t>
        </is>
      </c>
      <c r="D21" s="2404" t="inlineStr">
        <is>
          <t>Frew Development Group LLC</t>
        </is>
      </c>
      <c r="E21" s="3677" t="n">
        <v>249600</v>
      </c>
      <c r="F21" s="3677" t="n">
        <v>0</v>
      </c>
      <c r="G21" s="3677" t="n">
        <v>0</v>
      </c>
      <c r="H21" s="3677" t="n">
        <v>224058</v>
      </c>
      <c r="I21" s="3677" t="n">
        <v>0</v>
      </c>
      <c r="J21" s="3677" t="n">
        <v>0</v>
      </c>
      <c r="K21" s="3677" t="n">
        <v>249600</v>
      </c>
      <c r="L21" s="3677" t="n">
        <v>0</v>
      </c>
      <c r="M21" s="3677" t="n">
        <v>0</v>
      </c>
      <c r="N21" s="3677" t="n">
        <v>224069</v>
      </c>
      <c r="O21" s="3677" t="n">
        <v>0</v>
      </c>
      <c r="P21" s="3677" t="n">
        <v>0</v>
      </c>
      <c r="Q21" s="3677" t="n">
        <v>4278</v>
      </c>
      <c r="R21" s="3677" t="n">
        <v>4278</v>
      </c>
      <c r="S21" s="2406" t="inlineStr">
        <is>
          <t>✗ EXCLUDED</t>
        </is>
      </c>
    </row>
    <row r="22" ht="30" customHeight="1" s="2885">
      <c r="A22" s="2404" t="inlineStr">
        <is>
          <t>133647605400000</t>
        </is>
      </c>
      <c r="B22" s="2404" t="inlineStr">
        <is>
          <t>(No address listed)</t>
        </is>
      </c>
      <c r="C22" s="2404" t="inlineStr">
        <is>
          <t>A.P. #492 Th Pt Lot 15 Lyg Swly Westdale 3rd &amp; Sly Westdale 8th, Net Acres: 2.260, Class C</t>
        </is>
      </c>
      <c r="D22" s="2404" t="inlineStr">
        <is>
          <t>Frew Development Group LLC</t>
        </is>
      </c>
      <c r="E22" s="3677" t="n">
        <v>4500</v>
      </c>
      <c r="F22" s="3677" t="n">
        <v>0</v>
      </c>
      <c r="G22" s="3677" t="n">
        <v>0</v>
      </c>
      <c r="H22" s="3677" t="n">
        <v>4040</v>
      </c>
      <c r="I22" s="3677" t="n">
        <v>0</v>
      </c>
      <c r="J22" s="3677" t="n">
        <v>0</v>
      </c>
      <c r="K22" s="3677" t="n">
        <v>4500</v>
      </c>
      <c r="L22" s="3677" t="n">
        <v>0</v>
      </c>
      <c r="M22" s="3677" t="n">
        <v>0</v>
      </c>
      <c r="N22" s="3677" t="n">
        <v>4039</v>
      </c>
      <c r="O22" s="3677" t="n">
        <v>0</v>
      </c>
      <c r="P22" s="3677" t="n">
        <v>0</v>
      </c>
      <c r="Q22" s="3677" t="n">
        <v>77</v>
      </c>
      <c r="R22" s="3677" t="n">
        <v>77</v>
      </c>
      <c r="S22" s="2406" t="inlineStr">
        <is>
          <t>✗ EXCLUDED</t>
        </is>
      </c>
    </row>
    <row r="23" ht="30" customHeight="1" s="2885">
      <c r="A23" s="2404" t="inlineStr">
        <is>
          <t>133647605500000</t>
        </is>
      </c>
      <c r="B23" s="2404" t="inlineStr">
        <is>
          <t>(No address listed)</t>
        </is>
      </c>
      <c r="C23" s="2404" t="inlineStr">
        <is>
          <t>A.P. #492 Th Pt Lot 15 Lyg Swly Westdale 3rd &amp; Nly Westdale 8th, Net Acres: 0.240, Class C</t>
        </is>
      </c>
      <c r="D23" s="2404" t="inlineStr">
        <is>
          <t>Frew Development Group LLC</t>
        </is>
      </c>
      <c r="E23" s="3677" t="n">
        <v>76800</v>
      </c>
      <c r="F23" s="3677" t="n">
        <v>0</v>
      </c>
      <c r="G23" s="3677" t="n">
        <v>0</v>
      </c>
      <c r="H23" s="3677" t="n">
        <v>68941</v>
      </c>
      <c r="I23" s="3677" t="n">
        <v>0</v>
      </c>
      <c r="J23" s="3677" t="n">
        <v>0</v>
      </c>
      <c r="K23" s="3677" t="n">
        <v>76800</v>
      </c>
      <c r="L23" s="3677" t="n">
        <v>0</v>
      </c>
      <c r="M23" s="3677" t="n">
        <v>0</v>
      </c>
      <c r="N23" s="3677" t="n">
        <v>68944</v>
      </c>
      <c r="O23" s="3677" t="n">
        <v>0</v>
      </c>
      <c r="P23" s="3677" t="n">
        <v>0</v>
      </c>
      <c r="Q23" s="3677" t="n">
        <v>1316</v>
      </c>
      <c r="R23" s="3677" t="n">
        <v>1316</v>
      </c>
      <c r="S23" s="2406" t="inlineStr">
        <is>
          <t>✗ EXCLUDED</t>
        </is>
      </c>
    </row>
    <row r="24" ht="30" customHeight="1" s="2885">
      <c r="A24" s="2401" t="inlineStr">
        <is>
          <t>133647605600000</t>
        </is>
      </c>
      <c r="B24" s="2401" t="inlineStr">
        <is>
          <t>(No address listed)</t>
        </is>
      </c>
      <c r="C24" s="2401" t="inlineStr">
        <is>
          <t>Westdale 5th Outlot A Ex P.O.S. #2831, Net Acres: 3.780, Class C</t>
        </is>
      </c>
      <c r="D24" s="2401" t="inlineStr">
        <is>
          <t>Frew Development Group LLC</t>
        </is>
      </c>
      <c r="E24" s="3676" t="n">
        <v>973300</v>
      </c>
      <c r="F24" s="3676" t="n">
        <v>103700</v>
      </c>
      <c r="G24" s="3676" t="n">
        <v>0</v>
      </c>
      <c r="H24" s="3676" t="n">
        <v>873701</v>
      </c>
      <c r="I24" s="3676" t="n">
        <v>93068</v>
      </c>
      <c r="J24" s="3676" t="n">
        <v>0</v>
      </c>
      <c r="K24" s="3676" t="n">
        <v>2049500</v>
      </c>
      <c r="L24" s="3676" t="n">
        <v>287300</v>
      </c>
      <c r="M24" s="3676" t="n">
        <v>0</v>
      </c>
      <c r="N24" s="3676" t="n">
        <v>1839859</v>
      </c>
      <c r="O24" s="3676" t="n">
        <v>287300</v>
      </c>
      <c r="P24" s="3676" t="n">
        <v>0</v>
      </c>
      <c r="Q24" s="3676" t="n">
        <v>18459</v>
      </c>
      <c r="R24" s="3676" t="n">
        <v>18459</v>
      </c>
      <c r="S24" s="2403" t="inlineStr">
        <is>
          <t>✓ INCLUDED</t>
        </is>
      </c>
      <c r="T24" t="inlineStr">
        <is>
          <t>ROSS/MICHAELS UPPER AND LOWER PARKING LOTS</t>
        </is>
      </c>
    </row>
    <row r="25" ht="30" customHeight="1" s="2885">
      <c r="A25" s="2401" t="inlineStr">
        <is>
          <t>133647605800000</t>
        </is>
      </c>
      <c r="B25" s="2401" t="inlineStr">
        <is>
          <t>(No address listed)</t>
        </is>
      </c>
      <c r="C25" s="2401" t="inlineStr">
        <is>
          <t>Westdale 12th Outlot A, Net Acres: 1.140, Class C</t>
        </is>
      </c>
      <c r="D25" s="2401" t="inlineStr">
        <is>
          <t>Frew Development Group LLC</t>
        </is>
      </c>
      <c r="E25" s="3676" t="n">
        <v>456000</v>
      </c>
      <c r="F25" s="3676" t="n">
        <v>126900</v>
      </c>
      <c r="G25" s="3676" t="n">
        <v>0</v>
      </c>
      <c r="H25" s="3676" t="n">
        <v>409337</v>
      </c>
      <c r="I25" s="3676" t="n">
        <v>113915</v>
      </c>
      <c r="J25" s="3676" t="n">
        <v>0</v>
      </c>
      <c r="K25" s="3676" t="n">
        <v>0</v>
      </c>
      <c r="L25" s="3676" t="n">
        <v>0</v>
      </c>
      <c r="M25" s="3676" t="n">
        <v>0</v>
      </c>
      <c r="N25" s="3676" t="n">
        <v>0</v>
      </c>
      <c r="O25" s="3676" t="n">
        <v>0</v>
      </c>
      <c r="P25" s="3676" t="n">
        <v>0</v>
      </c>
      <c r="Q25" s="3676" t="n">
        <v>9990</v>
      </c>
      <c r="R25" s="3676" t="n">
        <v>9990</v>
      </c>
      <c r="S25" s="2403" t="inlineStr">
        <is>
          <t>✓ INCLUDED</t>
        </is>
      </c>
      <c r="T25" t="inlineStr">
        <is>
          <t>BOULDER TAP HOUSE PARKING LOT</t>
        </is>
      </c>
    </row>
    <row r="26" ht="30" customHeight="1" s="2885">
      <c r="A26" s="2404" t="inlineStr">
        <is>
          <t>133647605900000</t>
        </is>
      </c>
      <c r="B26" s="2404" t="inlineStr">
        <is>
          <t>(No address listed)</t>
        </is>
      </c>
      <c r="C26" s="2404" t="inlineStr">
        <is>
          <t>A.P. #492 Th Pt Lot 1 Surrounded by Westdale 9th, Net Acres: 0.050, Class C</t>
        </is>
      </c>
      <c r="D26" s="2404" t="inlineStr">
        <is>
          <t>Frew Development Group LLC</t>
        </is>
      </c>
      <c r="E26" s="3677" t="n">
        <v>19700</v>
      </c>
      <c r="F26" s="3677" t="n">
        <v>25819</v>
      </c>
      <c r="G26" s="3677" t="n">
        <v>0</v>
      </c>
      <c r="H26" s="3677" t="n">
        <v>17684</v>
      </c>
      <c r="I26" s="3677" t="n">
        <v>23177</v>
      </c>
      <c r="J26" s="3677" t="n">
        <v>0</v>
      </c>
      <c r="K26" s="3677" t="n">
        <v>0</v>
      </c>
      <c r="L26" s="3677" t="n">
        <v>0</v>
      </c>
      <c r="M26" s="3677" t="n">
        <v>0</v>
      </c>
      <c r="N26" s="3677" t="n">
        <v>0</v>
      </c>
      <c r="O26" s="3677" t="n">
        <v>0</v>
      </c>
      <c r="P26" s="3677" t="n">
        <v>0</v>
      </c>
      <c r="Q26" s="3677" t="n">
        <v>780</v>
      </c>
      <c r="R26" s="3677" t="n">
        <v>780</v>
      </c>
      <c r="S26" s="2406" t="inlineStr">
        <is>
          <t>✗ EXCLUDED</t>
        </is>
      </c>
    </row>
    <row r="27" ht="30" customHeight="1" s="2885">
      <c r="A27" s="2401" t="inlineStr">
        <is>
          <t>133647602000000</t>
        </is>
      </c>
      <c r="B27" s="2401" t="inlineStr">
        <is>
          <t>3475 Westdale Dr SW</t>
        </is>
      </c>
      <c r="C27" s="2401" t="inlineStr">
        <is>
          <t>Westdale 3rd Lot 1, Net Acres: 1.380, Class C</t>
        </is>
      </c>
      <c r="D27" s="2401" t="inlineStr">
        <is>
          <t>Frew Development Group LLC</t>
        </is>
      </c>
      <c r="E27" s="3676" t="n">
        <v>552000</v>
      </c>
      <c r="F27" s="3676" t="n">
        <v>3453800</v>
      </c>
      <c r="G27" s="3676" t="n">
        <v>0</v>
      </c>
      <c r="H27" s="3676" t="n">
        <v>495512</v>
      </c>
      <c r="I27" s="3676" t="n">
        <v>3100367</v>
      </c>
      <c r="J27" s="3676" t="n">
        <v>0</v>
      </c>
      <c r="K27" s="3676" t="n">
        <v>552000</v>
      </c>
      <c r="L27" s="3676" t="n">
        <v>3453800</v>
      </c>
      <c r="M27" s="3676" t="n">
        <v>0</v>
      </c>
      <c r="N27" s="3676" t="n">
        <v>495536</v>
      </c>
      <c r="O27" s="3676" t="n">
        <v>3453800</v>
      </c>
      <c r="P27" s="3676" t="n">
        <v>0</v>
      </c>
      <c r="Q27" s="3676" t="n">
        <v>68655</v>
      </c>
      <c r="R27" s="3676" t="n">
        <v>68655</v>
      </c>
      <c r="S27" s="2403" t="inlineStr">
        <is>
          <t>✓ INCLUDED</t>
        </is>
      </c>
      <c r="T27" s="2251" t="inlineStr">
        <is>
          <t>BURLINGTON COAT</t>
        </is>
      </c>
    </row>
    <row r="28" ht="30" customHeight="1" s="2885">
      <c r="A28" s="2404" t="inlineStr">
        <is>
          <t>133642800200000</t>
        </is>
      </c>
      <c r="B28" s="2404" t="inlineStr">
        <is>
          <t>3998 Westdale Pkwy SW</t>
        </is>
      </c>
      <c r="C28" s="2404" t="inlineStr">
        <is>
          <t>Westdale 8th Lot 1, Net Acres: 1.820, Class M</t>
        </is>
      </c>
      <c r="D28" s="2404" t="inlineStr">
        <is>
          <t>Frew Development Group LLC</t>
        </is>
      </c>
      <c r="E28" s="3677" t="n">
        <v>1092000</v>
      </c>
      <c r="F28" s="3677" t="n">
        <v>1746672</v>
      </c>
      <c r="G28" s="3677" t="n">
        <v>5531128</v>
      </c>
      <c r="H28" s="3677" t="n">
        <v>628905</v>
      </c>
      <c r="I28" s="3677" t="n">
        <v>1567932</v>
      </c>
      <c r="J28" s="3677" t="n">
        <v>2623503</v>
      </c>
      <c r="K28" s="3677" t="n">
        <v>1092000</v>
      </c>
      <c r="L28" s="3677" t="n">
        <v>1746672</v>
      </c>
      <c r="M28" s="3677" t="n">
        <v>5531128</v>
      </c>
      <c r="N28" s="3677" t="n">
        <v>619880</v>
      </c>
      <c r="O28" s="3677" t="n">
        <v>1746672</v>
      </c>
      <c r="P28" s="3677" t="n">
        <v>2563280</v>
      </c>
      <c r="Q28" s="3677" t="n">
        <v>92034</v>
      </c>
      <c r="R28" s="3677" t="n">
        <v>92034</v>
      </c>
      <c r="S28" s="2406" t="inlineStr">
        <is>
          <t>✗ EXCLUDED</t>
        </is>
      </c>
    </row>
    <row r="29" ht="21.75" customHeight="1" s="2885">
      <c r="A29" s="2893" t="inlineStr">
        <is>
          <t>TOTALS</t>
        </is>
      </c>
      <c r="B29" s="3448" t="n"/>
      <c r="C29" s="3448" t="n"/>
      <c r="D29" s="3448" t="n"/>
      <c r="E29" s="3678">
        <f>SUM(E4:E28)</f>
        <v/>
      </c>
      <c r="F29" s="3678">
        <f>SUM(F4:F28)</f>
        <v/>
      </c>
      <c r="G29" s="3678">
        <f>SUM(G4:G28)</f>
        <v/>
      </c>
      <c r="H29" s="3678">
        <f>SUM(H4:H28)</f>
        <v/>
      </c>
      <c r="I29" s="3678">
        <f>SUM(I4:I28)</f>
        <v/>
      </c>
      <c r="J29" s="3678">
        <f>SUM(J4:J28)</f>
        <v/>
      </c>
      <c r="K29" s="3678">
        <f>SUM(K4:K28)</f>
        <v/>
      </c>
      <c r="L29" s="3678">
        <f>SUM(L4:L28)</f>
        <v/>
      </c>
      <c r="M29" s="3678">
        <f>SUM(M4:M28)</f>
        <v/>
      </c>
      <c r="N29" s="3678">
        <f>SUM(N4:N28)</f>
        <v/>
      </c>
      <c r="O29" s="3678">
        <f>SUM(O4:O28)</f>
        <v/>
      </c>
      <c r="P29" s="3678">
        <f>SUM(P4:P28)</f>
        <v/>
      </c>
      <c r="Q29" s="3678">
        <f>SUM(Q4:Q28)</f>
        <v/>
      </c>
      <c r="R29" s="3678">
        <f>SUM(R4:R28)</f>
        <v/>
      </c>
      <c r="S29" s="2407" t="n"/>
    </row>
    <row r="31">
      <c r="A31" s="2895" t="inlineStr">
        <is>
          <t>LEGEND:</t>
        </is>
      </c>
      <c r="D31" s="2896" t="inlineStr">
        <is>
          <t>✓ INCLUDED — Parcel found in Tax Assessor CY2024 data (photo)</t>
        </is>
      </c>
      <c r="E31" s="3448" t="n"/>
      <c r="F31" s="3448" t="n"/>
      <c r="G31" s="2897" t="inlineStr">
        <is>
          <t>✗ EXCLUDED — Parcel NOT in Tax Assessor CY2024 data (photo)</t>
        </is>
      </c>
      <c r="H31" s="3448" t="n"/>
      <c r="I31" s="3448" t="n"/>
      <c r="J31" s="3448" t="n"/>
      <c r="Q31" s="1603" t="inlineStr">
        <is>
          <t>EXCLUDED</t>
        </is>
      </c>
      <c r="R31" s="3679">
        <f>SUM(Q8:R11,Q13:R18,Q21:R23,Q26:R26,Q28:R28)</f>
        <v/>
      </c>
    </row>
    <row r="32">
      <c r="Q32" s="1603" t="inlineStr">
        <is>
          <t>INCLUDED</t>
        </is>
      </c>
      <c r="R32" s="3679">
        <f>SUM(Q4:R7,Q12:R12,Q19:R20,Q24:R25,Q27:R27)</f>
        <v/>
      </c>
    </row>
    <row r="33" ht="30" customHeight="1" s="2885">
      <c r="A33" s="2891" t="inlineStr">
        <is>
          <t>NOTE: 4 parcels appear in the Tax Assessor CY2024 photo but are NOT in this tax statement file: 13364-01029-0000 (2400 Edgewood Rd SW), 13364-76060-0000 (3425 Westdale PKWY Dr SW), 13364-76062-0000 (3419 Westdale Dr SW), 13364-76405-0000 (4325 Westdale PKWY SW)</t>
        </is>
      </c>
      <c r="T33" t="inlineStr">
        <is>
          <t>JC Penny; Chipotle</t>
        </is>
      </c>
      <c r="V33" t="inlineStr">
        <is>
          <t>Maurice, B&amp;B, Vacants</t>
        </is>
      </c>
      <c r="X33" t="inlineStr">
        <is>
          <t>Petsmart</t>
        </is>
      </c>
    </row>
  </sheetData>
  <mergeCells count="17">
    <mergeCell ref="E2:G2"/>
    <mergeCell ref="K2:M2"/>
    <mergeCell ref="G31:J31"/>
    <mergeCell ref="N2:P2"/>
    <mergeCell ref="A33:R33"/>
    <mergeCell ref="D31:F31"/>
    <mergeCell ref="A31:C31"/>
    <mergeCell ref="C2:C3"/>
    <mergeCell ref="A29:D29"/>
    <mergeCell ref="B2:B3"/>
    <mergeCell ref="A2:A3"/>
    <mergeCell ref="H2:J2"/>
    <mergeCell ref="D2:D3"/>
    <mergeCell ref="A1:R1"/>
    <mergeCell ref="Q2:Q3"/>
    <mergeCell ref="R2:R3"/>
    <mergeCell ref="S2:S3"/>
  </mergeCells>
  <pageMargins left="0.75" right="0.75" top="1" bottom="1" header="0.511811023622047" footer="0.511811023622047"/>
  <pageSetup orientation="portrait" paperSize="9" horizontalDpi="300" verticalDpi="300"/>
</worksheet>
</file>

<file path=xl/worksheets/sheet58.xml><?xml version="1.0" encoding="utf-8"?>
<worksheet xmlns="http://schemas.openxmlformats.org/spreadsheetml/2006/main">
  <sheetPr codeName="Sheet71">
    <tabColor theme="1"/>
    <outlinePr summaryBelow="1" summaryRight="1"/>
    <pageSetUpPr/>
  </sheetPr>
  <dimension ref="A1:A1"/>
  <sheetViews>
    <sheetView showGridLines="0" view="pageBreakPreview" zoomScale="85" zoomScaleNormal="100" zoomScaleSheetLayoutView="85" workbookViewId="0">
      <selection activeCell="A1" sqref="A1"/>
    </sheetView>
  </sheetViews>
  <sheetFormatPr baseColWidth="8" defaultRowHeight="14.25"/>
  <sheetData/>
  <pageMargins left="0.7" right="0.7" top="0.75" bottom="0.75" header="0.3" footer="0.3"/>
  <pageSetup orientation="portrait" scale="49"/>
</worksheet>
</file>

<file path=xl/worksheets/sheet59.xml><?xml version="1.0" encoding="utf-8"?>
<worksheet xmlns="http://schemas.openxmlformats.org/spreadsheetml/2006/main">
  <sheetPr>
    <tabColor rgb="FF051243"/>
    <outlinePr summaryBelow="1" summaryRight="1"/>
    <pageSetUpPr/>
  </sheetPr>
  <dimension ref="C1:V676"/>
  <sheetViews>
    <sheetView showGridLines="0" workbookViewId="0">
      <selection activeCell="A1" sqref="A1"/>
    </sheetView>
  </sheetViews>
  <sheetFormatPr baseColWidth="8" defaultColWidth="9.1328125" defaultRowHeight="13.15" outlineLevelRow="1"/>
  <cols>
    <col width="0.86328125" customWidth="1" style="2065" min="1" max="3"/>
    <col width="23" bestFit="1" customWidth="1" style="2065" min="4" max="4"/>
    <col width="23.46484375" bestFit="1" customWidth="1" style="2065" min="5" max="5"/>
    <col width="21.86328125" customWidth="1" style="2065" min="6" max="6"/>
    <col width="15.1328125" customWidth="1" style="2065" min="7" max="7"/>
    <col hidden="1" width="13" customWidth="1" style="2065" min="8" max="8"/>
    <col width="13.86328125" bestFit="1" customWidth="1" style="2065" min="9" max="9"/>
    <col hidden="1" outlineLevel="1" width="13" customWidth="1" style="2065" min="10" max="10"/>
    <col collapsed="1" width="8.86328125" customWidth="1" style="2065" min="11" max="11"/>
    <col width="11.53125" bestFit="1" customWidth="1" style="2065" min="12" max="12"/>
    <col width="16.1328125" customWidth="1" style="2065" min="13" max="13"/>
    <col width="14.46484375" bestFit="1" customWidth="1" style="2065" min="14" max="14"/>
    <col width="13.86328125" bestFit="1" customWidth="1" style="2065" min="15" max="15"/>
    <col hidden="1" outlineLevel="1" width="13" customWidth="1" style="2065" min="16" max="16"/>
    <col collapsed="1" width="14.1328125" bestFit="1" customWidth="1" style="2065" min="17" max="17"/>
    <col hidden="1" width="13" customWidth="1" style="2065" min="18" max="18"/>
    <col width="0.86328125" customWidth="1" style="2065" min="19" max="20"/>
    <col hidden="1" outlineLevel="1" width="13" customWidth="1" style="2065" min="21" max="22"/>
    <col collapsed="1" width="9.1328125" customWidth="1" style="2065" min="23" max="23"/>
    <col width="9.1328125" customWidth="1" style="2065" min="24" max="16384"/>
  </cols>
  <sheetData>
    <row r="1">
      <c r="H1" s="2066" t="n"/>
    </row>
    <row r="2">
      <c r="H2" s="2066" t="n"/>
    </row>
    <row r="3" ht="13.5" customHeight="1" s="2885" thickBot="1">
      <c r="C3" s="2067" t="inlineStr">
        <is>
          <t>SALES COMPS</t>
        </is>
      </c>
      <c r="D3" s="2067" t="n"/>
      <c r="E3" s="2067" t="n"/>
      <c r="F3" s="2067" t="n"/>
      <c r="G3" s="2067" t="n"/>
      <c r="H3" s="2068" t="n"/>
      <c r="I3" s="2067" t="n"/>
      <c r="J3" s="2067" t="n"/>
      <c r="K3" s="2067" t="n"/>
      <c r="L3" s="2067" t="n"/>
      <c r="M3" s="2067" t="n"/>
      <c r="N3" s="2067" t="n"/>
      <c r="O3" s="2067" t="n"/>
      <c r="P3" s="2067" t="n"/>
      <c r="Q3" s="2069">
        <f>D12</f>
        <v/>
      </c>
      <c r="R3" s="2069" t="n"/>
    </row>
    <row r="4" ht="13.5" customHeight="1" s="2885" thickTop="1">
      <c r="C4" s="2070" t="n"/>
      <c r="I4" s="2827" t="n"/>
      <c r="J4" s="3680" t="n"/>
      <c r="K4" s="3680" t="n"/>
      <c r="L4" s="3680" t="n"/>
      <c r="M4" s="3680" t="n"/>
      <c r="N4" s="2829" t="n"/>
      <c r="O4" s="2830" t="n"/>
    </row>
    <row r="5" ht="15.4" customHeight="1" s="2885">
      <c r="C5" s="2071" t="n"/>
      <c r="D5" s="2072" t="inlineStr">
        <is>
          <t>Property Name</t>
        </is>
      </c>
      <c r="E5" s="2072" t="inlineStr">
        <is>
          <t>Street Address</t>
        </is>
      </c>
      <c r="F5" s="2073" t="inlineStr">
        <is>
          <t>City</t>
        </is>
      </c>
      <c r="G5" s="2073" t="inlineStr">
        <is>
          <t>Distance</t>
        </is>
      </c>
      <c r="H5" s="2072" t="inlineStr">
        <is>
          <t>Property Type</t>
        </is>
      </c>
      <c r="I5" s="2071" t="inlineStr">
        <is>
          <t>Year Built</t>
        </is>
      </c>
      <c r="J5" s="2071" t="inlineStr">
        <is>
          <t>Total Units</t>
        </is>
      </c>
      <c r="K5" s="2071" t="inlineStr">
        <is>
          <t>Occupancy</t>
        </is>
      </c>
      <c r="L5" s="2071" t="inlineStr">
        <is>
          <t>Total SF</t>
        </is>
      </c>
      <c r="M5" s="2071" t="inlineStr">
        <is>
          <t>Cap Rate</t>
        </is>
      </c>
      <c r="N5" s="2071" t="inlineStr">
        <is>
          <t>Sale Date</t>
        </is>
      </c>
      <c r="O5" s="2071" t="inlineStr">
        <is>
          <t>Sale Price</t>
        </is>
      </c>
      <c r="P5" s="2071" t="inlineStr">
        <is>
          <t>Price Per Unit</t>
        </is>
      </c>
      <c r="Q5" s="2071" t="inlineStr">
        <is>
          <t>Price PSF</t>
        </is>
      </c>
      <c r="R5" s="2071" t="inlineStr">
        <is>
          <t>Sale Status</t>
        </is>
      </c>
      <c r="U5" s="2070" t="n"/>
    </row>
    <row r="6">
      <c r="D6" s="2831" t="inlineStr">
        <is>
          <t>Easton</t>
        </is>
      </c>
      <c r="E6" s="2832" t="inlineStr">
        <is>
          <t>3400 Morse Xing</t>
        </is>
      </c>
      <c r="F6" s="2827" t="inlineStr">
        <is>
          <t>Columbus</t>
        </is>
      </c>
      <c r="G6" s="3681" t="n">
        <v>6.98</v>
      </c>
      <c r="H6" s="3682" t="n"/>
      <c r="I6" s="2827" t="n">
        <v>1997</v>
      </c>
      <c r="J6" s="2835" t="n"/>
      <c r="K6" s="2836" t="inlineStr">
        <is>
          <t>n/a</t>
        </is>
      </c>
      <c r="L6" s="2837" t="n">
        <v>56818</v>
      </c>
      <c r="M6" s="2838" t="inlineStr">
        <is>
          <t>n/a</t>
        </is>
      </c>
      <c r="N6" s="3683" t="n">
        <v>45751</v>
      </c>
      <c r="O6" s="3684" t="n">
        <v>7300000</v>
      </c>
      <c r="P6" s="3684">
        <f>O6/J6</f>
        <v/>
      </c>
      <c r="Q6" s="3685">
        <f>O6/L6</f>
        <v/>
      </c>
      <c r="R6" s="3683" t="n"/>
      <c r="U6" s="3686">
        <f>O6/J6</f>
        <v/>
      </c>
      <c r="V6" s="3686">
        <f>O6/L6</f>
        <v/>
      </c>
    </row>
    <row r="7">
      <c r="C7" s="2075" t="n"/>
      <c r="D7" s="2842" t="inlineStr">
        <is>
          <t>Smiths Mill Road</t>
        </is>
      </c>
      <c r="E7" s="2843" t="inlineStr">
        <is>
          <t>8111-8131 Smiths Mill Rd</t>
        </is>
      </c>
      <c r="F7" s="2844" t="inlineStr">
        <is>
          <t>New Albany</t>
        </is>
      </c>
      <c r="G7" s="3687" t="n">
        <v>10.54</v>
      </c>
      <c r="H7" s="3688" t="n"/>
      <c r="I7" s="2844" t="n">
        <v>2013</v>
      </c>
      <c r="J7" s="2847" t="n"/>
      <c r="K7" s="2848" t="inlineStr">
        <is>
          <t>n/a</t>
        </is>
      </c>
      <c r="L7" s="2849" t="n">
        <v>175000</v>
      </c>
      <c r="M7" s="2850" t="inlineStr">
        <is>
          <t>n/a</t>
        </is>
      </c>
      <c r="N7" s="3689" t="n">
        <v>45925</v>
      </c>
      <c r="O7" s="3690" t="n">
        <v>25666476</v>
      </c>
      <c r="P7" s="3690">
        <f>O7/J7</f>
        <v/>
      </c>
      <c r="Q7" s="3691">
        <f>O7/L7</f>
        <v/>
      </c>
      <c r="R7" s="3689" t="n"/>
      <c r="U7" s="3686">
        <f>O7/J7</f>
        <v/>
      </c>
      <c r="V7" s="3686">
        <f>O7/L7</f>
        <v/>
      </c>
    </row>
    <row r="8">
      <c r="D8" s="2831" t="inlineStr">
        <is>
          <t>OffiCenter II</t>
        </is>
      </c>
      <c r="E8" s="2832" t="inlineStr">
        <is>
          <t>775 Taylor Rd</t>
        </is>
      </c>
      <c r="F8" s="2827" t="inlineStr">
        <is>
          <t>Gahanna</t>
        </is>
      </c>
      <c r="G8" s="3681" t="n">
        <v>10.89</v>
      </c>
      <c r="H8" s="3692" t="n"/>
      <c r="I8" s="2827" t="n">
        <v>1997</v>
      </c>
      <c r="J8" s="2835" t="n"/>
      <c r="K8" s="2836" t="n">
        <v>0.43</v>
      </c>
      <c r="L8" s="2837" t="n">
        <v>56966</v>
      </c>
      <c r="M8" s="2838" t="inlineStr">
        <is>
          <t>n/a</t>
        </is>
      </c>
      <c r="N8" s="3683" t="n">
        <v>45419</v>
      </c>
      <c r="O8" s="3684" t="n">
        <v>7300000</v>
      </c>
      <c r="P8" s="3684">
        <f>O8/J8</f>
        <v/>
      </c>
      <c r="Q8" s="3685">
        <f>O8/L8</f>
        <v/>
      </c>
      <c r="R8" s="3683" t="n"/>
      <c r="U8" s="3686">
        <f>O8/J8</f>
        <v/>
      </c>
      <c r="V8" s="3686">
        <f>O8/L8</f>
        <v/>
      </c>
    </row>
    <row r="9">
      <c r="C9" s="2075" t="n"/>
      <c r="D9" s="2842" t="inlineStr">
        <is>
          <t>MOB I</t>
        </is>
      </c>
      <c r="E9" s="2843" t="inlineStr">
        <is>
          <t>4343 All Seasons Dr</t>
        </is>
      </c>
      <c r="F9" s="2844" t="inlineStr">
        <is>
          <t>Hilliard</t>
        </is>
      </c>
      <c r="G9" s="3687" t="n">
        <v>12.11</v>
      </c>
      <c r="H9" s="3688" t="n"/>
      <c r="I9" s="2844" t="n">
        <v>2013</v>
      </c>
      <c r="J9" s="2847" t="n"/>
      <c r="K9" s="2848" t="inlineStr">
        <is>
          <t>n/a</t>
        </is>
      </c>
      <c r="L9" s="2849" t="n">
        <v>50000</v>
      </c>
      <c r="M9" s="2850" t="inlineStr">
        <is>
          <t>n/a</t>
        </is>
      </c>
      <c r="N9" s="3689" t="n">
        <v>45957</v>
      </c>
      <c r="O9" s="3690" t="n">
        <v>13105838</v>
      </c>
      <c r="P9" s="3690">
        <f>O9/J9</f>
        <v/>
      </c>
      <c r="Q9" s="3691">
        <f>O9/L9</f>
        <v/>
      </c>
      <c r="R9" s="3689" t="n"/>
      <c r="U9" s="3686">
        <f>O9/J9</f>
        <v/>
      </c>
      <c r="V9" s="3686">
        <f>O9/L9</f>
        <v/>
      </c>
    </row>
    <row r="10">
      <c r="D10" s="2831" t="inlineStr">
        <is>
          <t>101 Town Center</t>
        </is>
      </c>
      <c r="E10" s="2832" t="inlineStr">
        <is>
          <t>101 E Town St</t>
        </is>
      </c>
      <c r="F10" s="2827" t="inlineStr">
        <is>
          <t>Columbus</t>
        </is>
      </c>
      <c r="G10" s="3681" t="n">
        <v>12.85</v>
      </c>
      <c r="H10" s="3692" t="n"/>
      <c r="I10" s="2827" t="n">
        <v>1972</v>
      </c>
      <c r="J10" s="2835" t="n"/>
      <c r="K10" s="2836" t="n">
        <v>1</v>
      </c>
      <c r="L10" s="2837" t="n">
        <v>54818</v>
      </c>
      <c r="M10" s="2838" t="n">
        <v>0.092</v>
      </c>
      <c r="N10" s="3683" t="n">
        <v>45712</v>
      </c>
      <c r="O10" s="3684" t="n">
        <v>8300000</v>
      </c>
      <c r="P10" s="3684">
        <f>O10/J10</f>
        <v/>
      </c>
      <c r="Q10" s="3685">
        <f>O10/L10</f>
        <v/>
      </c>
      <c r="R10" s="3683" t="n"/>
      <c r="U10" s="3686">
        <f>O10/J10</f>
        <v/>
      </c>
      <c r="V10" s="3686">
        <f>O10/L10</f>
        <v/>
      </c>
    </row>
    <row r="11" outlineLevel="1" s="2885">
      <c r="C11" s="2076" t="n"/>
      <c r="D11" s="2076" t="inlineStr">
        <is>
          <t>Wtd Avg/Avg of Comps</t>
        </is>
      </c>
      <c r="E11" s="2076" t="n"/>
      <c r="F11" s="2076" t="n"/>
      <c r="G11" s="3693">
        <f>AVERAGE(G6:G10)</f>
        <v/>
      </c>
      <c r="H11" s="3694">
        <f>SUMPRODUCT(H6:H10,$J$6:$J$10)/SUM($J$6:$J$10)</f>
        <v/>
      </c>
      <c r="I11" s="2079">
        <f>AVERAGE(I6:I10)</f>
        <v/>
      </c>
      <c r="J11" s="2080">
        <f>AVERAGE(J6:J10)</f>
        <v/>
      </c>
      <c r="K11" s="2081">
        <f>AVERAGE(K6:K10)</f>
        <v/>
      </c>
      <c r="L11" s="2082">
        <f>AVERAGE(L6:L10)</f>
        <v/>
      </c>
      <c r="M11" s="2083">
        <f>IFERROR(AVERAGE(M6:M10),"n/a")</f>
        <v/>
      </c>
      <c r="N11" s="3695">
        <f>AVERAGE(N6:N10)</f>
        <v/>
      </c>
      <c r="O11" s="3696">
        <f>AVERAGE(O6:O10)</f>
        <v/>
      </c>
      <c r="P11" s="3696">
        <f>SUMPRODUCT(P6:P10,$J$6:$J$10)/SUM($J$6:$J$10)</f>
        <v/>
      </c>
      <c r="Q11" s="3697">
        <f>AVERAGE(Q6:Q10)</f>
        <v/>
      </c>
      <c r="R11" s="3698" t="n"/>
      <c r="U11" s="3699" t="n"/>
    </row>
    <row r="12">
      <c r="C12" s="2076" t="n"/>
      <c r="D12" s="2089">
        <f>'Title Page'!C12</f>
        <v/>
      </c>
      <c r="E12" s="2090">
        <f>'Title Page'!C14</f>
        <v/>
      </c>
      <c r="F12" s="2091" t="inlineStr">
        <is>
          <t>Westerville</t>
        </is>
      </c>
      <c r="G12" s="3693" t="n">
        <v>0</v>
      </c>
      <c r="H12" s="3694" t="n"/>
      <c r="I12" s="2092" t="n">
        <v>2004</v>
      </c>
      <c r="J12" s="2080" t="n"/>
      <c r="K12" s="2081">
        <f>'Exec Summ'!J8</f>
        <v/>
      </c>
      <c r="L12" s="2082">
        <f>'Exec Summ'!J7</f>
        <v/>
      </c>
      <c r="M12" s="2093">
        <f>'Exec Summ'!$H$26</f>
        <v/>
      </c>
      <c r="N12" s="3700" t="inlineStr">
        <is>
          <t>TBD</t>
        </is>
      </c>
      <c r="O12" s="3696">
        <f>'Exec Summ'!$H$21</f>
        <v/>
      </c>
      <c r="P12" s="3696">
        <f>O12/J12</f>
        <v/>
      </c>
      <c r="Q12" s="3697">
        <f>O12/L12</f>
        <v/>
      </c>
      <c r="R12" s="3698" t="n"/>
      <c r="U12" s="3699" t="n"/>
    </row>
    <row r="14">
      <c r="D14" s="2066" t="n"/>
      <c r="G14" s="2094" t="n"/>
      <c r="H14" s="2094" t="n"/>
      <c r="I14" s="2094" t="n"/>
      <c r="J14" s="2095" t="n"/>
      <c r="K14" s="2095" t="n"/>
      <c r="L14" s="2095" t="n"/>
      <c r="M14" s="2095" t="n"/>
      <c r="N14" s="2095" t="n"/>
      <c r="O14" s="3701" t="n"/>
      <c r="P14" s="3702" t="n"/>
      <c r="Q14" s="2098" t="n"/>
      <c r="R14" s="2098" t="n"/>
    </row>
    <row r="15" ht="14.25" customHeight="1" s="2885">
      <c r="D15" s="2099" t="inlineStr">
        <is>
          <t>Google MyMaps Link:</t>
        </is>
      </c>
      <c r="E15" s="1080" t="inlineStr">
        <is>
          <t>https://www.google.com/maps/d/u/0/edit?mid=1XaPeQ4s_tr5ufI22wNgyCTs4mSsD9KE&amp;usp=sharing</t>
        </is>
      </c>
      <c r="F15" s="2100" t="n"/>
    </row>
    <row r="16" ht="14.25" customHeight="1" s="2885">
      <c r="D16" s="2101" t="n"/>
      <c r="F16" s="2100" t="n"/>
      <c r="N16" s="2065" t="inlineStr">
        <is>
          <t> </t>
        </is>
      </c>
    </row>
    <row r="17">
      <c r="D17" s="2066" t="n"/>
      <c r="J17" s="3703" t="n"/>
      <c r="K17" s="3703" t="n"/>
      <c r="L17" s="3703" t="n"/>
      <c r="M17" s="3703" t="n"/>
    </row>
    <row r="18">
      <c r="D18" s="2066" t="n"/>
      <c r="N18" s="2103" t="n"/>
    </row>
    <row r="19">
      <c r="D19" s="2066" t="n"/>
      <c r="N19" s="2103" t="n"/>
    </row>
    <row r="20">
      <c r="D20" s="2104" t="n"/>
      <c r="G20" s="2066" t="n"/>
      <c r="H20" s="2066" t="n"/>
      <c r="I20" s="2066" t="n"/>
      <c r="J20" s="3704" t="n"/>
      <c r="K20" s="3704" t="n"/>
      <c r="L20" s="3704" t="n"/>
      <c r="M20" s="3704" t="n"/>
      <c r="N20" s="2066" t="n"/>
      <c r="O20" s="2066" t="n"/>
      <c r="P20" s="2066" t="n"/>
      <c r="Q20" s="2066" t="n"/>
      <c r="U20" s="2070" t="n"/>
    </row>
    <row r="21">
      <c r="D21" s="2104" t="n"/>
      <c r="G21" s="2066" t="n"/>
      <c r="H21" s="2066" t="n"/>
      <c r="I21" s="2066" t="n"/>
      <c r="J21" s="3704" t="n"/>
      <c r="K21" s="3704" t="n"/>
      <c r="L21" s="3704" t="n"/>
      <c r="M21" s="3704" t="n"/>
      <c r="N21" s="2066" t="n"/>
      <c r="O21" s="2066" t="n"/>
      <c r="P21" s="2066" t="n"/>
      <c r="Q21" s="2066" t="n"/>
      <c r="U21" s="3699" t="n"/>
    </row>
    <row r="22">
      <c r="D22" s="2104" t="n"/>
      <c r="J22" s="3703" t="n"/>
      <c r="K22" s="3703" t="n"/>
      <c r="L22" s="3703" t="n"/>
      <c r="M22" s="3703" t="n"/>
    </row>
    <row r="23">
      <c r="D23" s="2066" t="n"/>
    </row>
    <row r="24">
      <c r="D24" s="2066" t="n"/>
    </row>
    <row r="25">
      <c r="D25" s="2066" t="n"/>
    </row>
    <row r="26">
      <c r="D26" s="2066" t="n"/>
    </row>
    <row r="27">
      <c r="D27" s="2066" t="n"/>
    </row>
    <row r="28">
      <c r="D28" s="2066" t="n"/>
    </row>
    <row r="29">
      <c r="D29" s="2066" t="n"/>
    </row>
    <row r="30">
      <c r="D30" s="2066" t="n"/>
    </row>
    <row r="31">
      <c r="D31" s="2066" t="n"/>
    </row>
    <row r="32">
      <c r="D32" s="2066" t="n"/>
    </row>
    <row r="33">
      <c r="D33" s="2066" t="n"/>
    </row>
    <row r="34">
      <c r="D34" s="2066" t="n"/>
    </row>
    <row r="35">
      <c r="D35" s="2066" t="n"/>
    </row>
    <row r="36">
      <c r="D36" s="2066" t="n"/>
    </row>
    <row r="37">
      <c r="D37" s="2066" t="n"/>
    </row>
    <row r="38">
      <c r="D38" s="2066" t="n"/>
    </row>
    <row r="39">
      <c r="D39" s="2066" t="n"/>
    </row>
    <row r="40">
      <c r="D40" s="2066" t="n"/>
    </row>
    <row r="41">
      <c r="D41" s="2066" t="n"/>
    </row>
    <row r="42">
      <c r="D42" s="2066" t="n"/>
    </row>
    <row r="43">
      <c r="D43" s="2066" t="n"/>
    </row>
    <row r="44">
      <c r="D44" s="2066" t="n"/>
    </row>
    <row r="45">
      <c r="D45" s="2066" t="n"/>
    </row>
    <row r="46">
      <c r="D46" s="2066" t="n"/>
    </row>
    <row r="47">
      <c r="D47" s="2066" t="n"/>
    </row>
    <row r="48">
      <c r="D48" s="2066" t="n"/>
    </row>
    <row r="49">
      <c r="D49" s="2066" t="n"/>
    </row>
    <row r="50">
      <c r="D50" s="2066" t="n"/>
    </row>
    <row r="51">
      <c r="D51" s="2066" t="n"/>
    </row>
    <row r="52">
      <c r="D52" s="2066" t="n"/>
    </row>
    <row r="53">
      <c r="D53" s="2066" t="n"/>
    </row>
    <row r="54">
      <c r="D54" s="2066" t="n"/>
    </row>
    <row r="55">
      <c r="D55" s="2066" t="n"/>
    </row>
    <row r="56">
      <c r="D56" s="2066" t="n"/>
    </row>
    <row r="57">
      <c r="D57" s="2066" t="n"/>
    </row>
    <row r="58">
      <c r="D58" s="2066" t="n"/>
    </row>
    <row r="59">
      <c r="D59" s="2066" t="n"/>
    </row>
    <row r="60">
      <c r="D60" s="2066" t="n"/>
    </row>
    <row r="61">
      <c r="D61" s="2066" t="n"/>
    </row>
    <row r="62">
      <c r="D62" s="2066" t="n"/>
    </row>
    <row r="63">
      <c r="D63" s="2066" t="n"/>
    </row>
    <row r="64">
      <c r="D64" s="2066" t="n"/>
    </row>
    <row r="65">
      <c r="D65" s="2066" t="n"/>
    </row>
    <row r="66">
      <c r="D66" s="2066" t="n"/>
    </row>
    <row r="67">
      <c r="D67" s="2066" t="n"/>
    </row>
    <row r="68">
      <c r="D68" s="2066" t="n"/>
    </row>
    <row r="69">
      <c r="D69" s="2066" t="n"/>
    </row>
    <row r="70">
      <c r="D70" s="2066" t="n"/>
    </row>
    <row r="71">
      <c r="D71" s="2066" t="n"/>
    </row>
    <row r="72">
      <c r="D72" s="2066" t="n"/>
    </row>
    <row r="73">
      <c r="D73" s="2066" t="n"/>
    </row>
    <row r="74">
      <c r="D74" s="2066" t="n"/>
    </row>
    <row r="75">
      <c r="D75" s="2066" t="n"/>
    </row>
    <row r="76">
      <c r="D76" s="2066" t="n"/>
    </row>
    <row r="77">
      <c r="D77" s="2066" t="n"/>
    </row>
    <row r="78">
      <c r="D78" s="2066" t="n"/>
    </row>
    <row r="79">
      <c r="D79" s="2066" t="n"/>
    </row>
    <row r="80">
      <c r="D80" s="2066" t="n"/>
    </row>
    <row r="81">
      <c r="D81" s="2066" t="n"/>
    </row>
    <row r="82">
      <c r="D82" s="2066" t="n"/>
    </row>
    <row r="83">
      <c r="D83" s="2066" t="n"/>
    </row>
    <row r="84">
      <c r="D84" s="2066" t="n"/>
    </row>
    <row r="85">
      <c r="D85" s="2066" t="n"/>
    </row>
    <row r="86">
      <c r="D86" s="2066" t="n"/>
    </row>
    <row r="87">
      <c r="D87" s="2066" t="n"/>
    </row>
    <row r="88">
      <c r="D88" s="2066" t="n"/>
    </row>
    <row r="89">
      <c r="D89" s="2066" t="n"/>
    </row>
    <row r="90">
      <c r="D90" s="2066" t="n"/>
    </row>
    <row r="91">
      <c r="D91" s="2066" t="n"/>
    </row>
    <row r="92">
      <c r="D92" s="2066" t="n"/>
    </row>
    <row r="93">
      <c r="D93" s="2066" t="n"/>
    </row>
    <row r="94">
      <c r="D94" s="2066" t="n"/>
    </row>
    <row r="95">
      <c r="D95" s="2066" t="n"/>
    </row>
    <row r="96">
      <c r="D96" s="2066" t="n"/>
    </row>
    <row r="97">
      <c r="D97" s="2066" t="n"/>
    </row>
    <row r="98">
      <c r="D98" s="2066" t="n"/>
    </row>
    <row r="99">
      <c r="D99" s="2066" t="n"/>
    </row>
    <row r="100">
      <c r="D100" s="2066" t="n"/>
    </row>
    <row r="101">
      <c r="D101" s="2066" t="n"/>
    </row>
    <row r="102">
      <c r="D102" s="2066" t="n"/>
    </row>
    <row r="103">
      <c r="D103" s="2066" t="n"/>
    </row>
    <row r="104">
      <c r="D104" s="2066" t="n"/>
    </row>
    <row r="105">
      <c r="D105" s="2066" t="n"/>
    </row>
    <row r="106">
      <c r="D106" s="2066" t="n"/>
    </row>
    <row r="107">
      <c r="D107" s="2066" t="n"/>
    </row>
    <row r="108">
      <c r="D108" s="2066" t="n"/>
    </row>
    <row r="109">
      <c r="D109" s="2066" t="n"/>
    </row>
    <row r="110">
      <c r="D110" s="2066" t="n"/>
    </row>
    <row r="111">
      <c r="D111" s="2066" t="n"/>
    </row>
    <row r="112">
      <c r="D112" s="2066" t="n"/>
    </row>
    <row r="113">
      <c r="D113" s="2066" t="n"/>
    </row>
    <row r="114">
      <c r="D114" s="2066" t="n"/>
    </row>
    <row r="115">
      <c r="D115" s="2066" t="n"/>
    </row>
    <row r="116">
      <c r="D116" s="2066" t="n"/>
    </row>
    <row r="117">
      <c r="D117" s="2066" t="n"/>
    </row>
    <row r="118">
      <c r="D118" s="2066" t="n"/>
    </row>
    <row r="119">
      <c r="D119" s="2066" t="n"/>
    </row>
    <row r="120">
      <c r="D120" s="2066" t="n"/>
    </row>
    <row r="121">
      <c r="D121" s="2066" t="n"/>
    </row>
    <row r="122">
      <c r="D122" s="2066" t="n"/>
    </row>
    <row r="123">
      <c r="D123" s="2066" t="n"/>
    </row>
    <row r="124">
      <c r="D124" s="2066" t="n"/>
    </row>
    <row r="125">
      <c r="D125" s="2066" t="n"/>
    </row>
    <row r="126">
      <c r="D126" s="2066" t="n"/>
    </row>
    <row r="127">
      <c r="D127" s="2066" t="n"/>
    </row>
    <row r="128">
      <c r="D128" s="2066" t="n"/>
    </row>
    <row r="129">
      <c r="D129" s="2066" t="n"/>
    </row>
    <row r="130">
      <c r="D130" s="2066" t="n"/>
    </row>
    <row r="131">
      <c r="D131" s="2066" t="n"/>
    </row>
    <row r="132">
      <c r="D132" s="2066" t="n"/>
    </row>
    <row r="133">
      <c r="D133" s="2066" t="n"/>
    </row>
    <row r="134">
      <c r="D134" s="2066" t="n"/>
    </row>
    <row r="135">
      <c r="D135" s="2066" t="n"/>
    </row>
    <row r="136">
      <c r="D136" s="2066" t="n"/>
    </row>
    <row r="137">
      <c r="D137" s="2066" t="n"/>
    </row>
    <row r="138">
      <c r="D138" s="2066" t="n"/>
    </row>
    <row r="139">
      <c r="D139" s="2066" t="n"/>
    </row>
    <row r="140">
      <c r="D140" s="2066" t="n"/>
    </row>
    <row r="141">
      <c r="D141" s="2066" t="n"/>
    </row>
    <row r="142">
      <c r="D142" s="2066" t="n"/>
    </row>
    <row r="143">
      <c r="D143" s="2066" t="n"/>
    </row>
    <row r="144">
      <c r="D144" s="2066" t="n"/>
    </row>
    <row r="145">
      <c r="D145" s="2066" t="n"/>
    </row>
    <row r="146">
      <c r="D146" s="2066" t="n"/>
    </row>
    <row r="147">
      <c r="D147" s="2066" t="n"/>
    </row>
    <row r="148">
      <c r="D148" s="2066" t="n"/>
    </row>
    <row r="149">
      <c r="D149" s="2066" t="n"/>
    </row>
    <row r="150">
      <c r="D150" s="2066" t="n"/>
    </row>
    <row r="151">
      <c r="D151" s="2066" t="n"/>
    </row>
    <row r="152">
      <c r="D152" s="2066" t="n"/>
    </row>
    <row r="153">
      <c r="D153" s="2066" t="n"/>
    </row>
    <row r="154">
      <c r="D154" s="2066" t="n"/>
    </row>
    <row r="155">
      <c r="D155" s="2066" t="n"/>
    </row>
    <row r="156">
      <c r="D156" s="2066" t="n"/>
    </row>
    <row r="157">
      <c r="D157" s="2066" t="n"/>
    </row>
    <row r="158">
      <c r="D158" s="2066" t="n"/>
    </row>
    <row r="159">
      <c r="D159" s="2066" t="n"/>
    </row>
    <row r="160">
      <c r="D160" s="2066" t="n"/>
    </row>
    <row r="161">
      <c r="D161" s="2066" t="n"/>
    </row>
    <row r="162">
      <c r="D162" s="2066" t="n"/>
    </row>
    <row r="163">
      <c r="D163" s="2066" t="n"/>
    </row>
    <row r="164">
      <c r="D164" s="2066" t="n"/>
    </row>
    <row r="165">
      <c r="D165" s="2066" t="n"/>
    </row>
    <row r="166">
      <c r="D166" s="2066" t="n"/>
    </row>
    <row r="167">
      <c r="D167" s="2066" t="n"/>
    </row>
    <row r="168">
      <c r="D168" s="2066" t="n"/>
    </row>
    <row r="169">
      <c r="D169" s="2066" t="n"/>
    </row>
    <row r="170">
      <c r="D170" s="2066" t="n"/>
    </row>
    <row r="171">
      <c r="D171" s="2066" t="n"/>
    </row>
    <row r="172">
      <c r="D172" s="2066" t="n"/>
    </row>
    <row r="173">
      <c r="D173" s="2066" t="n"/>
    </row>
    <row r="174">
      <c r="D174" s="2066" t="n"/>
    </row>
    <row r="175">
      <c r="D175" s="2066" t="n"/>
    </row>
    <row r="176">
      <c r="D176" s="2066" t="n"/>
    </row>
    <row r="177">
      <c r="D177" s="2066" t="n"/>
    </row>
    <row r="178">
      <c r="D178" s="2066" t="n"/>
    </row>
    <row r="179">
      <c r="D179" s="2066" t="n"/>
    </row>
    <row r="180">
      <c r="D180" s="2066" t="n"/>
    </row>
    <row r="181">
      <c r="D181" s="2066" t="n"/>
    </row>
    <row r="182">
      <c r="D182" s="2066" t="n"/>
    </row>
    <row r="183">
      <c r="D183" s="2066" t="n"/>
    </row>
    <row r="184">
      <c r="D184" s="2066" t="n"/>
    </row>
    <row r="185">
      <c r="D185" s="2066" t="n"/>
    </row>
    <row r="186">
      <c r="D186" s="2066" t="n"/>
    </row>
    <row r="187">
      <c r="D187" s="2066" t="n"/>
    </row>
    <row r="188">
      <c r="D188" s="2066" t="n"/>
    </row>
    <row r="189">
      <c r="D189" s="2066" t="n"/>
    </row>
    <row r="190">
      <c r="D190" s="2066" t="n"/>
    </row>
    <row r="191">
      <c r="D191" s="2066" t="n"/>
    </row>
    <row r="192">
      <c r="D192" s="2066" t="n"/>
    </row>
    <row r="193">
      <c r="D193" s="2066" t="n"/>
    </row>
    <row r="194">
      <c r="D194" s="2066" t="n"/>
    </row>
    <row r="195">
      <c r="D195" s="2066" t="n"/>
    </row>
    <row r="196">
      <c r="D196" s="2066" t="n"/>
    </row>
    <row r="197">
      <c r="D197" s="2066" t="n"/>
    </row>
    <row r="198">
      <c r="D198" s="2066" t="n"/>
    </row>
    <row r="199">
      <c r="D199" s="2066" t="n"/>
    </row>
    <row r="200">
      <c r="D200" s="2066" t="n"/>
    </row>
    <row r="201">
      <c r="D201" s="2066" t="n"/>
    </row>
    <row r="202">
      <c r="D202" s="2066" t="n"/>
    </row>
    <row r="203">
      <c r="D203" s="2066" t="n"/>
    </row>
    <row r="204">
      <c r="D204" s="2066" t="n"/>
    </row>
    <row r="205">
      <c r="D205" s="2066" t="n"/>
    </row>
    <row r="206">
      <c r="D206" s="2066" t="n"/>
    </row>
    <row r="207">
      <c r="D207" s="2066" t="n"/>
    </row>
    <row r="208">
      <c r="D208" s="2066" t="n"/>
    </row>
    <row r="209">
      <c r="D209" s="2066" t="n"/>
    </row>
    <row r="210">
      <c r="D210" s="2066" t="n"/>
    </row>
    <row r="211">
      <c r="D211" s="2066" t="n"/>
    </row>
    <row r="212">
      <c r="D212" s="2066" t="n"/>
    </row>
    <row r="213">
      <c r="D213" s="2066" t="n"/>
    </row>
    <row r="214">
      <c r="D214" s="2066" t="n"/>
    </row>
    <row r="215">
      <c r="D215" s="2066" t="n"/>
    </row>
    <row r="216">
      <c r="D216" s="2066" t="n"/>
    </row>
    <row r="217">
      <c r="D217" s="2066" t="n"/>
    </row>
    <row r="218">
      <c r="D218" s="2066" t="n"/>
    </row>
    <row r="219">
      <c r="D219" s="2066" t="n"/>
    </row>
    <row r="220">
      <c r="D220" s="2066" t="n"/>
    </row>
    <row r="221">
      <c r="D221" s="2066" t="n"/>
    </row>
    <row r="222">
      <c r="D222" s="2066" t="n"/>
    </row>
    <row r="223">
      <c r="D223" s="2066" t="n"/>
    </row>
    <row r="224">
      <c r="D224" s="2066" t="n"/>
    </row>
    <row r="225">
      <c r="D225" s="2066" t="n"/>
    </row>
    <row r="226">
      <c r="D226" s="2066" t="n"/>
    </row>
    <row r="227">
      <c r="D227" s="2066" t="n"/>
    </row>
    <row r="228">
      <c r="D228" s="2066" t="n"/>
    </row>
    <row r="229">
      <c r="D229" s="2066" t="n"/>
    </row>
    <row r="230">
      <c r="D230" s="2066" t="n"/>
    </row>
    <row r="231">
      <c r="D231" s="2066" t="n"/>
    </row>
    <row r="232">
      <c r="D232" s="2066" t="n"/>
    </row>
    <row r="233">
      <c r="D233" s="2066" t="n"/>
    </row>
    <row r="234">
      <c r="D234" s="2066" t="n"/>
    </row>
    <row r="235">
      <c r="D235" s="2066" t="n"/>
    </row>
    <row r="236">
      <c r="D236" s="2066" t="n"/>
    </row>
    <row r="237">
      <c r="D237" s="2066" t="n"/>
    </row>
    <row r="238">
      <c r="D238" s="2066" t="n"/>
    </row>
    <row r="239">
      <c r="D239" s="2066" t="n"/>
    </row>
    <row r="240">
      <c r="D240" s="2066" t="n"/>
    </row>
    <row r="241">
      <c r="D241" s="2066" t="n"/>
    </row>
    <row r="242">
      <c r="D242" s="2066" t="n"/>
    </row>
    <row r="243">
      <c r="D243" s="2066" t="n"/>
    </row>
    <row r="244">
      <c r="D244" s="2066" t="n"/>
    </row>
    <row r="245">
      <c r="D245" s="2066" t="n"/>
    </row>
    <row r="246">
      <c r="D246" s="2066" t="n"/>
    </row>
    <row r="247">
      <c r="D247" s="2066" t="n"/>
    </row>
    <row r="248">
      <c r="D248" s="2066" t="n"/>
    </row>
    <row r="249">
      <c r="D249" s="2066" t="n"/>
    </row>
    <row r="250">
      <c r="D250" s="2066" t="n"/>
    </row>
    <row r="251">
      <c r="D251" s="2066" t="n"/>
    </row>
    <row r="252">
      <c r="D252" s="2066" t="n"/>
    </row>
    <row r="253">
      <c r="D253" s="2066" t="n"/>
    </row>
    <row r="254">
      <c r="D254" s="2066" t="n"/>
    </row>
    <row r="255">
      <c r="D255" s="2066" t="n"/>
    </row>
    <row r="256">
      <c r="D256" s="2066" t="n"/>
    </row>
    <row r="257">
      <c r="D257" s="2066" t="n"/>
    </row>
    <row r="258">
      <c r="D258" s="2066" t="n"/>
    </row>
    <row r="259">
      <c r="D259" s="2066" t="n"/>
    </row>
    <row r="260">
      <c r="D260" s="2066" t="n"/>
    </row>
    <row r="261">
      <c r="D261" s="2066" t="n"/>
    </row>
    <row r="262">
      <c r="D262" s="2066" t="n"/>
    </row>
    <row r="263">
      <c r="D263" s="2066" t="n"/>
    </row>
    <row r="264">
      <c r="D264" s="2066" t="n"/>
    </row>
    <row r="265">
      <c r="D265" s="2066" t="n"/>
    </row>
    <row r="266">
      <c r="D266" s="2066" t="n"/>
    </row>
    <row r="267">
      <c r="D267" s="2066" t="n"/>
    </row>
    <row r="268">
      <c r="D268" s="2066" t="n"/>
    </row>
    <row r="269">
      <c r="D269" s="2066" t="n"/>
    </row>
    <row r="270">
      <c r="D270" s="2066" t="n"/>
    </row>
    <row r="271">
      <c r="D271" s="2066" t="n"/>
    </row>
    <row r="272">
      <c r="D272" s="2066" t="n"/>
    </row>
    <row r="273">
      <c r="D273" s="2066" t="n"/>
    </row>
    <row r="274">
      <c r="D274" s="2066" t="n"/>
    </row>
    <row r="275">
      <c r="D275" s="2066" t="n"/>
    </row>
    <row r="276">
      <c r="D276" s="2066" t="n"/>
    </row>
    <row r="277">
      <c r="D277" s="2066" t="n"/>
    </row>
    <row r="278">
      <c r="D278" s="2066" t="n"/>
    </row>
    <row r="279">
      <c r="D279" s="2066" t="n"/>
    </row>
    <row r="280">
      <c r="D280" s="2066" t="n"/>
    </row>
    <row r="281">
      <c r="D281" s="2066" t="n"/>
    </row>
    <row r="282">
      <c r="D282" s="2066" t="n"/>
    </row>
    <row r="283">
      <c r="D283" s="2066" t="n"/>
    </row>
    <row r="284">
      <c r="D284" s="2066" t="n"/>
    </row>
    <row r="285">
      <c r="D285" s="2066" t="n"/>
    </row>
    <row r="286">
      <c r="D286" s="2066" t="n"/>
    </row>
    <row r="287">
      <c r="D287" s="2066" t="n"/>
    </row>
    <row r="288">
      <c r="D288" s="2066" t="n"/>
    </row>
    <row r="289">
      <c r="D289" s="2066" t="n"/>
    </row>
    <row r="290">
      <c r="D290" s="2066" t="n"/>
    </row>
    <row r="291">
      <c r="D291" s="2066" t="n"/>
    </row>
    <row r="292">
      <c r="D292" s="2066" t="n"/>
    </row>
    <row r="293">
      <c r="D293" s="2066" t="n"/>
    </row>
    <row r="294">
      <c r="D294" s="2066" t="n"/>
    </row>
    <row r="295">
      <c r="D295" s="2066" t="n"/>
    </row>
    <row r="296">
      <c r="D296" s="2066" t="n"/>
    </row>
    <row r="297">
      <c r="D297" s="2066" t="n"/>
    </row>
    <row r="298">
      <c r="D298" s="2066" t="n"/>
    </row>
    <row r="299">
      <c r="D299" s="2066" t="n"/>
    </row>
    <row r="300">
      <c r="D300" s="2066" t="n"/>
    </row>
    <row r="301">
      <c r="D301" s="2066" t="n"/>
    </row>
    <row r="302">
      <c r="D302" s="2066" t="n"/>
    </row>
    <row r="303">
      <c r="D303" s="2066" t="n"/>
    </row>
    <row r="304">
      <c r="D304" s="2066" t="n"/>
    </row>
    <row r="305">
      <c r="D305" s="2066" t="n"/>
    </row>
    <row r="306">
      <c r="D306" s="2066" t="n"/>
    </row>
    <row r="307">
      <c r="D307" s="2066" t="n"/>
    </row>
    <row r="308">
      <c r="D308" s="2066" t="n"/>
    </row>
    <row r="309">
      <c r="D309" s="2066" t="n"/>
    </row>
    <row r="310">
      <c r="D310" s="2066" t="n"/>
    </row>
    <row r="311">
      <c r="D311" s="2066" t="n"/>
    </row>
    <row r="312">
      <c r="D312" s="2066" t="n"/>
    </row>
    <row r="313">
      <c r="D313" s="2066" t="n"/>
    </row>
    <row r="314">
      <c r="D314" s="2066" t="n"/>
    </row>
    <row r="315">
      <c r="D315" s="2066" t="n"/>
    </row>
    <row r="316">
      <c r="D316" s="2066" t="n"/>
    </row>
    <row r="317">
      <c r="D317" s="2066" t="n"/>
    </row>
    <row r="318">
      <c r="D318" s="2066" t="n"/>
    </row>
    <row r="319">
      <c r="D319" s="2066" t="n"/>
    </row>
    <row r="320">
      <c r="D320" s="2066" t="n"/>
    </row>
    <row r="321">
      <c r="D321" s="2066" t="n"/>
    </row>
    <row r="322">
      <c r="D322" s="2066" t="n"/>
    </row>
    <row r="323">
      <c r="D323" s="2066" t="n"/>
    </row>
    <row r="324">
      <c r="D324" s="2066" t="n"/>
    </row>
    <row r="325">
      <c r="D325" s="2066" t="n"/>
    </row>
    <row r="326">
      <c r="D326" s="2066" t="n"/>
    </row>
    <row r="327">
      <c r="D327" s="2066" t="n"/>
    </row>
    <row r="328">
      <c r="D328" s="2066" t="n"/>
    </row>
    <row r="329">
      <c r="D329" s="2066" t="n"/>
    </row>
    <row r="330">
      <c r="D330" s="2066" t="n"/>
    </row>
    <row r="331">
      <c r="D331" s="2066" t="n"/>
    </row>
    <row r="332">
      <c r="D332" s="2066" t="n"/>
    </row>
    <row r="333">
      <c r="D333" s="2066" t="n"/>
    </row>
    <row r="334">
      <c r="D334" s="2066" t="n"/>
    </row>
    <row r="335">
      <c r="D335" s="2066" t="n"/>
    </row>
    <row r="336">
      <c r="D336" s="2066" t="n"/>
    </row>
    <row r="337">
      <c r="D337" s="2066" t="n"/>
    </row>
    <row r="338">
      <c r="D338" s="2066" t="n"/>
    </row>
    <row r="339">
      <c r="D339" s="2066" t="n"/>
    </row>
    <row r="340">
      <c r="D340" s="2066" t="n"/>
    </row>
    <row r="341">
      <c r="D341" s="2066" t="n"/>
    </row>
    <row r="342">
      <c r="D342" s="2066" t="n"/>
    </row>
    <row r="343">
      <c r="D343" s="2066" t="n"/>
    </row>
    <row r="344">
      <c r="D344" s="2066" t="n"/>
    </row>
    <row r="345">
      <c r="D345" s="2066" t="n"/>
    </row>
    <row r="346">
      <c r="D346" s="2066" t="n"/>
    </row>
    <row r="347">
      <c r="D347" s="2066" t="n"/>
    </row>
    <row r="348">
      <c r="D348" s="2066" t="n"/>
    </row>
    <row r="349">
      <c r="D349" s="2066" t="n"/>
    </row>
    <row r="350">
      <c r="D350" s="2066" t="n"/>
    </row>
    <row r="351">
      <c r="D351" s="2066" t="n"/>
    </row>
    <row r="352">
      <c r="D352" s="2066" t="n"/>
    </row>
    <row r="353">
      <c r="D353" s="2066" t="n"/>
    </row>
    <row r="354">
      <c r="D354" s="2066" t="n"/>
    </row>
    <row r="355">
      <c r="D355" s="2066" t="n"/>
    </row>
    <row r="356">
      <c r="D356" s="2066" t="n"/>
    </row>
    <row r="357">
      <c r="D357" s="2066" t="n"/>
    </row>
    <row r="358">
      <c r="D358" s="2066" t="n"/>
    </row>
    <row r="359">
      <c r="D359" s="2066" t="n"/>
    </row>
    <row r="360">
      <c r="D360" s="2066" t="n"/>
    </row>
    <row r="361">
      <c r="D361" s="2066" t="n"/>
    </row>
    <row r="362">
      <c r="D362" s="2066" t="n"/>
    </row>
    <row r="363">
      <c r="D363" s="2066" t="n"/>
    </row>
    <row r="364">
      <c r="D364" s="2066" t="n"/>
    </row>
    <row r="365">
      <c r="D365" s="2066" t="n"/>
    </row>
    <row r="366">
      <c r="D366" s="2066" t="n"/>
    </row>
    <row r="367">
      <c r="D367" s="2066" t="n"/>
    </row>
    <row r="368">
      <c r="D368" s="2066" t="n"/>
    </row>
    <row r="369">
      <c r="D369" s="2066" t="n"/>
    </row>
    <row r="370">
      <c r="D370" s="2066" t="n"/>
    </row>
    <row r="371">
      <c r="D371" s="2066" t="n"/>
    </row>
    <row r="372">
      <c r="D372" s="2066" t="n"/>
    </row>
    <row r="373">
      <c r="D373" s="2066" t="n"/>
    </row>
    <row r="374">
      <c r="D374" s="2066" t="n"/>
    </row>
    <row r="375">
      <c r="D375" s="2066" t="n"/>
    </row>
    <row r="376">
      <c r="D376" s="2066" t="n"/>
    </row>
    <row r="377">
      <c r="D377" s="2066" t="n"/>
    </row>
    <row r="378">
      <c r="D378" s="2066" t="n"/>
    </row>
    <row r="379">
      <c r="D379" s="2066" t="n"/>
    </row>
    <row r="380">
      <c r="D380" s="2066" t="n"/>
    </row>
    <row r="381">
      <c r="D381" s="2066" t="n"/>
    </row>
    <row r="382">
      <c r="D382" s="2066" t="n"/>
    </row>
    <row r="383">
      <c r="D383" s="2066" t="n"/>
    </row>
    <row r="384">
      <c r="D384" s="2066" t="n"/>
    </row>
    <row r="385">
      <c r="D385" s="2066" t="n"/>
    </row>
    <row r="386">
      <c r="D386" s="2066" t="n"/>
    </row>
    <row r="387">
      <c r="D387" s="2066" t="n"/>
    </row>
    <row r="388">
      <c r="D388" s="2066" t="n"/>
    </row>
    <row r="389">
      <c r="D389" s="2066" t="n"/>
    </row>
    <row r="390">
      <c r="D390" s="2066" t="n"/>
    </row>
    <row r="391">
      <c r="D391" s="2066" t="n"/>
    </row>
    <row r="392">
      <c r="D392" s="2066" t="n"/>
    </row>
    <row r="393">
      <c r="D393" s="2066" t="n"/>
    </row>
    <row r="394">
      <c r="D394" s="2066" t="n"/>
    </row>
    <row r="395">
      <c r="D395" s="2066" t="n"/>
    </row>
    <row r="396">
      <c r="D396" s="2066" t="n"/>
    </row>
    <row r="397">
      <c r="D397" s="2066" t="n"/>
    </row>
    <row r="398">
      <c r="D398" s="2066" t="n"/>
    </row>
    <row r="399">
      <c r="D399" s="2066" t="n"/>
    </row>
    <row r="400">
      <c r="D400" s="2066" t="n"/>
    </row>
    <row r="401">
      <c r="D401" s="2066" t="n"/>
    </row>
    <row r="402">
      <c r="D402" s="2066" t="n"/>
    </row>
    <row r="403">
      <c r="D403" s="2066" t="n"/>
    </row>
    <row r="404">
      <c r="D404" s="2066" t="n"/>
    </row>
    <row r="405">
      <c r="D405" s="2066" t="n"/>
    </row>
    <row r="406">
      <c r="D406" s="2066" t="n"/>
    </row>
    <row r="407">
      <c r="D407" s="2066" t="n"/>
    </row>
    <row r="408">
      <c r="D408" s="2066" t="n"/>
    </row>
    <row r="409">
      <c r="D409" s="2066" t="n"/>
    </row>
    <row r="410">
      <c r="D410" s="2066" t="n"/>
    </row>
    <row r="411">
      <c r="D411" s="2066" t="n"/>
    </row>
    <row r="412">
      <c r="D412" s="2066" t="n"/>
    </row>
    <row r="413">
      <c r="D413" s="2066" t="n"/>
    </row>
    <row r="414">
      <c r="D414" s="2066" t="n"/>
    </row>
    <row r="415">
      <c r="D415" s="2066" t="n"/>
    </row>
    <row r="416">
      <c r="D416" s="2066" t="n"/>
    </row>
    <row r="417">
      <c r="D417" s="2066" t="n"/>
    </row>
    <row r="418">
      <c r="D418" s="2066" t="n"/>
    </row>
    <row r="419">
      <c r="D419" s="2066" t="n"/>
    </row>
    <row r="420">
      <c r="D420" s="2066" t="n"/>
    </row>
    <row r="421">
      <c r="D421" s="2066" t="n"/>
    </row>
    <row r="422">
      <c r="D422" s="2066" t="n"/>
    </row>
    <row r="423">
      <c r="D423" s="2066" t="n"/>
    </row>
    <row r="424">
      <c r="D424" s="2066" t="n"/>
    </row>
    <row r="425">
      <c r="D425" s="2066" t="n"/>
    </row>
    <row r="426">
      <c r="D426" s="2066" t="n"/>
    </row>
    <row r="427">
      <c r="D427" s="2066" t="n"/>
    </row>
    <row r="428">
      <c r="D428" s="2066" t="n"/>
    </row>
    <row r="429">
      <c r="D429" s="2066" t="n"/>
    </row>
    <row r="430">
      <c r="D430" s="2066" t="n"/>
    </row>
    <row r="431">
      <c r="D431" s="2066" t="n"/>
    </row>
    <row r="432">
      <c r="D432" s="2066" t="n"/>
    </row>
    <row r="433">
      <c r="D433" s="2066" t="n"/>
    </row>
    <row r="434">
      <c r="D434" s="2066" t="n"/>
    </row>
    <row r="435">
      <c r="D435" s="2066" t="n"/>
    </row>
    <row r="436">
      <c r="D436" s="2066" t="n"/>
    </row>
    <row r="437">
      <c r="D437" s="2066" t="n"/>
    </row>
    <row r="438">
      <c r="D438" s="2066" t="n"/>
    </row>
    <row r="439">
      <c r="D439" s="2066" t="n"/>
    </row>
    <row r="440">
      <c r="D440" s="2066" t="n"/>
    </row>
    <row r="441">
      <c r="D441" s="2066" t="n"/>
    </row>
    <row r="442">
      <c r="D442" s="2066" t="n"/>
    </row>
    <row r="443">
      <c r="D443" s="2066" t="n"/>
    </row>
    <row r="444">
      <c r="D444" s="2066" t="n"/>
    </row>
    <row r="445">
      <c r="D445" s="2066" t="n"/>
    </row>
    <row r="446">
      <c r="D446" s="2066" t="n"/>
    </row>
    <row r="447">
      <c r="D447" s="2066" t="n"/>
    </row>
    <row r="448">
      <c r="D448" s="2066" t="n"/>
    </row>
    <row r="449">
      <c r="D449" s="2066" t="n"/>
    </row>
    <row r="450">
      <c r="D450" s="2066" t="n"/>
    </row>
    <row r="451">
      <c r="D451" s="2066" t="n"/>
    </row>
    <row r="452">
      <c r="D452" s="2066" t="n"/>
    </row>
    <row r="453">
      <c r="D453" s="2066" t="n"/>
    </row>
    <row r="454">
      <c r="D454" s="2066" t="n"/>
    </row>
    <row r="455">
      <c r="D455" s="2066" t="n"/>
    </row>
    <row r="456">
      <c r="D456" s="2066" t="n"/>
    </row>
    <row r="457">
      <c r="D457" s="2066" t="n"/>
    </row>
    <row r="458">
      <c r="D458" s="2066" t="n"/>
    </row>
    <row r="459">
      <c r="D459" s="2066" t="n"/>
    </row>
    <row r="460">
      <c r="D460" s="2066" t="n"/>
    </row>
    <row r="461">
      <c r="D461" s="2066" t="n"/>
    </row>
    <row r="462">
      <c r="D462" s="2066" t="n"/>
    </row>
    <row r="463">
      <c r="D463" s="2066" t="n"/>
    </row>
    <row r="464">
      <c r="D464" s="2066" t="n"/>
    </row>
    <row r="465">
      <c r="D465" s="2066" t="n"/>
    </row>
    <row r="466">
      <c r="D466" s="2066" t="n"/>
    </row>
    <row r="467">
      <c r="D467" s="2066" t="n"/>
    </row>
    <row r="468">
      <c r="D468" s="2066" t="n"/>
    </row>
    <row r="469">
      <c r="D469" s="2066" t="n"/>
    </row>
    <row r="470">
      <c r="D470" s="2066" t="n"/>
    </row>
    <row r="471">
      <c r="D471" s="2066" t="n"/>
    </row>
    <row r="472">
      <c r="D472" s="2066" t="n"/>
    </row>
    <row r="473">
      <c r="D473" s="2066" t="n"/>
    </row>
    <row r="474">
      <c r="D474" s="2066" t="n"/>
    </row>
    <row r="475">
      <c r="D475" s="2066" t="n"/>
    </row>
    <row r="476">
      <c r="D476" s="2066" t="n"/>
    </row>
    <row r="477">
      <c r="D477" s="2066" t="n"/>
    </row>
    <row r="478">
      <c r="D478" s="2066" t="n"/>
    </row>
    <row r="479">
      <c r="D479" s="2066" t="n"/>
    </row>
    <row r="480">
      <c r="D480" s="2066" t="n"/>
    </row>
    <row r="481">
      <c r="D481" s="2066" t="n"/>
    </row>
    <row r="482">
      <c r="D482" s="2066" t="n"/>
    </row>
    <row r="483">
      <c r="D483" s="2066" t="n"/>
    </row>
    <row r="484">
      <c r="D484" s="2066" t="n"/>
    </row>
    <row r="485">
      <c r="D485" s="2066" t="n"/>
    </row>
    <row r="486">
      <c r="D486" s="2066" t="n"/>
    </row>
    <row r="487">
      <c r="D487" s="2066" t="n"/>
    </row>
    <row r="488">
      <c r="D488" s="2066" t="n"/>
    </row>
    <row r="489">
      <c r="D489" s="2066" t="n"/>
    </row>
    <row r="490">
      <c r="D490" s="2066" t="n"/>
    </row>
    <row r="491">
      <c r="D491" s="2066" t="n"/>
    </row>
    <row r="492">
      <c r="D492" s="2066" t="n"/>
    </row>
    <row r="493">
      <c r="D493" s="2066" t="n"/>
    </row>
    <row r="494">
      <c r="D494" s="2066" t="n"/>
    </row>
    <row r="495">
      <c r="D495" s="2066" t="n"/>
    </row>
    <row r="496">
      <c r="D496" s="2066" t="n"/>
    </row>
    <row r="497">
      <c r="D497" s="2066" t="n"/>
    </row>
    <row r="498">
      <c r="D498" s="2066" t="n"/>
    </row>
    <row r="499">
      <c r="D499" s="2066" t="n"/>
    </row>
    <row r="500">
      <c r="D500" s="2066" t="n"/>
    </row>
    <row r="501">
      <c r="D501" s="2066" t="n"/>
    </row>
    <row r="502">
      <c r="D502" s="2066" t="n"/>
    </row>
    <row r="503">
      <c r="D503" s="2066" t="n"/>
    </row>
    <row r="504">
      <c r="D504" s="2066" t="n"/>
    </row>
    <row r="505">
      <c r="D505" s="2066" t="n"/>
    </row>
    <row r="506">
      <c r="D506" s="2066" t="n"/>
    </row>
    <row r="507">
      <c r="D507" s="2066" t="n"/>
    </row>
    <row r="508">
      <c r="D508" s="2066" t="n"/>
    </row>
    <row r="509">
      <c r="D509" s="2066" t="n"/>
    </row>
    <row r="510">
      <c r="D510" s="2066" t="n"/>
    </row>
    <row r="511">
      <c r="D511" s="2066" t="n"/>
    </row>
    <row r="512">
      <c r="D512" s="2066" t="n"/>
    </row>
    <row r="513">
      <c r="D513" s="2066" t="n"/>
    </row>
    <row r="514">
      <c r="D514" s="2066" t="n"/>
    </row>
    <row r="515">
      <c r="D515" s="2066" t="n"/>
    </row>
    <row r="516">
      <c r="D516" s="2066" t="n"/>
    </row>
    <row r="517">
      <c r="D517" s="2066" t="n"/>
    </row>
    <row r="518">
      <c r="D518" s="2066" t="n"/>
    </row>
    <row r="519">
      <c r="D519" s="2066" t="n"/>
    </row>
    <row r="520">
      <c r="D520" s="2066" t="n"/>
    </row>
    <row r="521">
      <c r="D521" s="2066" t="n"/>
    </row>
    <row r="522">
      <c r="D522" s="2066" t="n"/>
    </row>
    <row r="523">
      <c r="D523" s="2066" t="n"/>
    </row>
    <row r="524">
      <c r="D524" s="2066" t="n"/>
    </row>
    <row r="525">
      <c r="D525" s="2066" t="n"/>
    </row>
    <row r="526">
      <c r="D526" s="2066" t="n"/>
    </row>
    <row r="527">
      <c r="D527" s="2066" t="n"/>
    </row>
    <row r="528">
      <c r="D528" s="2066" t="n"/>
    </row>
    <row r="529">
      <c r="D529" s="2066" t="n"/>
    </row>
    <row r="530">
      <c r="D530" s="2066" t="n"/>
    </row>
    <row r="531">
      <c r="D531" s="2066" t="n"/>
    </row>
    <row r="532">
      <c r="D532" s="2066" t="n"/>
    </row>
    <row r="533">
      <c r="D533" s="2066" t="n"/>
    </row>
    <row r="534">
      <c r="D534" s="2066" t="n"/>
    </row>
    <row r="535">
      <c r="D535" s="2066" t="n"/>
    </row>
    <row r="536">
      <c r="D536" s="2066" t="n"/>
    </row>
    <row r="537">
      <c r="D537" s="2066" t="n"/>
    </row>
    <row r="538">
      <c r="D538" s="2066" t="n"/>
    </row>
    <row r="539">
      <c r="D539" s="2066" t="n"/>
    </row>
    <row r="540">
      <c r="D540" s="2066" t="n"/>
    </row>
    <row r="541">
      <c r="D541" s="2066" t="n"/>
    </row>
    <row r="542">
      <c r="D542" s="2066" t="n"/>
    </row>
    <row r="543">
      <c r="D543" s="2066" t="n"/>
    </row>
    <row r="544">
      <c r="D544" s="2066" t="n"/>
    </row>
    <row r="545">
      <c r="D545" s="2066" t="n"/>
    </row>
    <row r="546">
      <c r="D546" s="2066" t="n"/>
    </row>
    <row r="547">
      <c r="D547" s="2066" t="n"/>
    </row>
    <row r="548">
      <c r="D548" s="2066" t="n"/>
    </row>
    <row r="549">
      <c r="D549" s="2066" t="n"/>
    </row>
    <row r="550">
      <c r="D550" s="2066" t="n"/>
    </row>
    <row r="551">
      <c r="D551" s="2066" t="n"/>
    </row>
    <row r="552">
      <c r="D552" s="2066" t="n"/>
    </row>
    <row r="553">
      <c r="D553" s="2066" t="n"/>
    </row>
    <row r="554">
      <c r="D554" s="2066" t="n"/>
    </row>
    <row r="555">
      <c r="D555" s="2066" t="n"/>
    </row>
    <row r="556">
      <c r="D556" s="2066" t="n"/>
    </row>
    <row r="557">
      <c r="D557" s="2066" t="n"/>
    </row>
    <row r="558">
      <c r="D558" s="2066" t="n"/>
    </row>
    <row r="559">
      <c r="D559" s="2066" t="n"/>
    </row>
    <row r="560">
      <c r="D560" s="2066" t="n"/>
    </row>
    <row r="561">
      <c r="D561" s="2066" t="n"/>
    </row>
    <row r="562">
      <c r="D562" s="2066" t="n"/>
    </row>
    <row r="563">
      <c r="D563" s="2066" t="n"/>
    </row>
    <row r="564">
      <c r="D564" s="2066" t="n"/>
    </row>
    <row r="565">
      <c r="D565" s="2066" t="n"/>
    </row>
    <row r="566">
      <c r="D566" s="2066" t="n"/>
    </row>
    <row r="567">
      <c r="D567" s="2066" t="n"/>
    </row>
    <row r="568">
      <c r="D568" s="2066" t="n"/>
    </row>
    <row r="569">
      <c r="D569" s="2066" t="n"/>
    </row>
    <row r="570">
      <c r="D570" s="2066" t="n"/>
    </row>
    <row r="571">
      <c r="D571" s="2066" t="n"/>
    </row>
    <row r="572">
      <c r="D572" s="2066" t="n"/>
    </row>
    <row r="573">
      <c r="D573" s="2066" t="n"/>
    </row>
    <row r="574">
      <c r="D574" s="2066" t="n"/>
    </row>
    <row r="575">
      <c r="D575" s="2066" t="n"/>
    </row>
    <row r="576">
      <c r="D576" s="2066" t="n"/>
    </row>
    <row r="577">
      <c r="D577" s="2066" t="n"/>
    </row>
    <row r="578">
      <c r="D578" s="2066" t="n"/>
    </row>
    <row r="579">
      <c r="D579" s="2066" t="n"/>
    </row>
    <row r="580">
      <c r="D580" s="2066" t="n"/>
    </row>
    <row r="581">
      <c r="D581" s="2066" t="n"/>
    </row>
    <row r="582">
      <c r="D582" s="2066" t="n"/>
    </row>
    <row r="583">
      <c r="D583" s="2066" t="n"/>
    </row>
    <row r="584">
      <c r="D584" s="2066" t="n"/>
    </row>
    <row r="585">
      <c r="D585" s="2066" t="n"/>
    </row>
    <row r="586">
      <c r="D586" s="2066" t="n"/>
    </row>
    <row r="587">
      <c r="D587" s="2066" t="n"/>
    </row>
    <row r="588">
      <c r="D588" s="2066" t="n"/>
    </row>
    <row r="589">
      <c r="D589" s="2066" t="n"/>
    </row>
    <row r="590">
      <c r="D590" s="2066" t="n"/>
    </row>
    <row r="591">
      <c r="D591" s="2066" t="n"/>
    </row>
    <row r="592">
      <c r="D592" s="2066" t="n"/>
    </row>
    <row r="593">
      <c r="D593" s="2066" t="n"/>
    </row>
    <row r="594">
      <c r="D594" s="2066" t="n"/>
    </row>
    <row r="595">
      <c r="D595" s="2066" t="n"/>
    </row>
    <row r="596">
      <c r="D596" s="2066" t="n"/>
    </row>
    <row r="597">
      <c r="D597" s="2066" t="n"/>
    </row>
    <row r="598">
      <c r="D598" s="2066" t="n"/>
    </row>
    <row r="599">
      <c r="D599" s="2066" t="n"/>
    </row>
    <row r="600">
      <c r="D600" s="2066" t="n"/>
    </row>
    <row r="601">
      <c r="D601" s="2066" t="n"/>
    </row>
    <row r="602">
      <c r="D602" s="2066" t="n"/>
    </row>
    <row r="603">
      <c r="D603" s="2066" t="n"/>
    </row>
    <row r="604">
      <c r="D604" s="2066" t="n"/>
    </row>
    <row r="605">
      <c r="D605" s="2066" t="n"/>
    </row>
    <row r="606">
      <c r="D606" s="2066" t="n"/>
    </row>
    <row r="607">
      <c r="D607" s="2066" t="n"/>
    </row>
    <row r="608">
      <c r="D608" s="2066" t="n"/>
    </row>
    <row r="609">
      <c r="D609" s="2066" t="n"/>
    </row>
    <row r="610">
      <c r="D610" s="2066" t="n"/>
    </row>
    <row r="611">
      <c r="D611" s="2066" t="n"/>
    </row>
    <row r="612">
      <c r="D612" s="2066" t="n"/>
    </row>
    <row r="613">
      <c r="D613" s="2066" t="n"/>
    </row>
    <row r="614">
      <c r="D614" s="2066" t="n"/>
    </row>
    <row r="615">
      <c r="D615" s="2066" t="n"/>
    </row>
    <row r="616">
      <c r="D616" s="2066" t="n"/>
    </row>
    <row r="617">
      <c r="D617" s="2066" t="n"/>
    </row>
    <row r="618">
      <c r="D618" s="2066" t="n"/>
    </row>
    <row r="619">
      <c r="D619" s="2066" t="n"/>
    </row>
    <row r="620">
      <c r="D620" s="2066" t="n"/>
    </row>
    <row r="621">
      <c r="D621" s="2066" t="n"/>
    </row>
    <row r="622">
      <c r="D622" s="2066" t="n"/>
    </row>
    <row r="623">
      <c r="D623" s="2066" t="n"/>
    </row>
    <row r="624">
      <c r="D624" s="2066" t="n"/>
    </row>
    <row r="625">
      <c r="D625" s="2066" t="n"/>
    </row>
    <row r="626">
      <c r="D626" s="2066" t="n"/>
    </row>
    <row r="627">
      <c r="D627" s="2066" t="n"/>
    </row>
    <row r="628">
      <c r="D628" s="2066" t="n"/>
    </row>
    <row r="629">
      <c r="D629" s="2066" t="n"/>
    </row>
    <row r="630">
      <c r="D630" s="2066" t="n"/>
    </row>
    <row r="631">
      <c r="D631" s="2066" t="n"/>
    </row>
    <row r="632">
      <c r="D632" s="2066" t="n"/>
    </row>
    <row r="633">
      <c r="D633" s="2066" t="n"/>
    </row>
    <row r="634">
      <c r="D634" s="2066" t="n"/>
    </row>
    <row r="635">
      <c r="D635" s="2066" t="n"/>
    </row>
    <row r="636">
      <c r="D636" s="2066" t="n"/>
    </row>
    <row r="637">
      <c r="D637" s="2066" t="n"/>
    </row>
    <row r="638">
      <c r="D638" s="2066" t="n"/>
    </row>
    <row r="639">
      <c r="D639" s="2066" t="n"/>
    </row>
    <row r="640">
      <c r="D640" s="2066" t="n"/>
    </row>
    <row r="641">
      <c r="D641" s="2066" t="n"/>
    </row>
    <row r="642">
      <c r="D642" s="2066" t="n"/>
    </row>
    <row r="643">
      <c r="D643" s="2066" t="n"/>
    </row>
    <row r="644">
      <c r="D644" s="2066" t="n"/>
    </row>
    <row r="645">
      <c r="D645" s="2066" t="n"/>
    </row>
    <row r="646">
      <c r="D646" s="2066" t="n"/>
    </row>
    <row r="647">
      <c r="D647" s="2066" t="n"/>
    </row>
    <row r="648">
      <c r="D648" s="2066" t="n"/>
    </row>
    <row r="649">
      <c r="D649" s="2066" t="n"/>
    </row>
    <row r="650">
      <c r="D650" s="2066" t="n"/>
    </row>
    <row r="651">
      <c r="D651" s="2066" t="n"/>
    </row>
    <row r="652">
      <c r="D652" s="2066" t="n"/>
    </row>
    <row r="653">
      <c r="D653" s="2066" t="n"/>
    </row>
    <row r="654">
      <c r="D654" s="2066" t="n"/>
    </row>
    <row r="655">
      <c r="D655" s="2066" t="n"/>
    </row>
    <row r="656">
      <c r="D656" s="2066" t="n"/>
    </row>
    <row r="657">
      <c r="D657" s="2066" t="n"/>
    </row>
    <row r="658">
      <c r="D658" s="2066" t="n"/>
    </row>
    <row r="659">
      <c r="D659" s="2066" t="n"/>
    </row>
    <row r="660">
      <c r="D660" s="2066" t="n"/>
    </row>
    <row r="661">
      <c r="D661" s="2066" t="n"/>
    </row>
    <row r="662">
      <c r="D662" s="2066" t="n"/>
    </row>
    <row r="663">
      <c r="D663" s="2066" t="n"/>
    </row>
    <row r="664">
      <c r="D664" s="2066" t="n"/>
    </row>
    <row r="665">
      <c r="D665" s="2066" t="n"/>
    </row>
    <row r="666">
      <c r="D666" s="2066" t="n"/>
    </row>
    <row r="667">
      <c r="D667" s="2066" t="n"/>
    </row>
    <row r="668">
      <c r="D668" s="2066" t="n"/>
    </row>
    <row r="669">
      <c r="D669" s="2066" t="n"/>
    </row>
    <row r="670">
      <c r="D670" s="2066" t="n"/>
    </row>
    <row r="671">
      <c r="D671" s="2066" t="n"/>
    </row>
    <row r="672">
      <c r="D672" s="2066" t="n"/>
    </row>
    <row r="673">
      <c r="D673" s="2066" t="n"/>
    </row>
    <row r="674">
      <c r="D674" s="2066" t="n"/>
    </row>
    <row r="675">
      <c r="D675" s="2066" t="n"/>
    </row>
    <row r="676">
      <c r="D676" s="2066" t="n"/>
    </row>
  </sheetData>
  <hyperlinks>
    <hyperlink xmlns:r="http://schemas.openxmlformats.org/officeDocument/2006/relationships" ref="E15" r:id="rId1"/>
  </hyperlinks>
  <pageMargins left="0.7" right="0.7" top="0.75" bottom="0.75" header="0.3" footer="0.3"/>
</worksheet>
</file>

<file path=xl/worksheets/sheet60.xml><?xml version="1.0" encoding="utf-8"?>
<worksheet xmlns="http://schemas.openxmlformats.org/spreadsheetml/2006/main">
  <sheetPr codeName="Sheet62">
    <tabColor rgb="FF051243"/>
    <outlinePr summaryBelow="1" summaryRight="1"/>
    <pageSetUpPr fitToPage="1"/>
  </sheetPr>
  <dimension ref="A1:A1"/>
  <sheetViews>
    <sheetView workbookViewId="0">
      <selection activeCell="A1" sqref="A1"/>
    </sheetView>
  </sheetViews>
  <sheetFormatPr baseColWidth="8" defaultColWidth="8.46484375" defaultRowHeight="14.25"/>
  <sheetData/>
  <pageMargins left="0.7" right="0.7" top="0.75" bottom="0.75" header="0.3" footer="0.3"/>
  <pageSetup orientation="landscape" fitToHeight="0" horizontalDpi="200" verticalDpi="200"/>
  <headerFooter>
    <oddHeader/>
    <oddFooter>&amp;L&amp;F&amp;R&amp;D  |  &amp;P of &amp;N</oddFooter>
    <evenHeader/>
    <evenFooter/>
    <firstHeader/>
    <firstFooter/>
  </headerFooter>
</worksheet>
</file>

<file path=xl/worksheets/sheet61.xml><?xml version="1.0" encoding="utf-8"?>
<worksheet xmlns="http://schemas.openxmlformats.org/spreadsheetml/2006/main">
  <sheetPr codeName="Sheet67">
    <tabColor rgb="FF051243"/>
    <outlinePr summaryBelow="0"/>
    <pageSetUpPr/>
  </sheetPr>
  <dimension ref="A1:U189"/>
  <sheetViews>
    <sheetView topLeftCell="A23" workbookViewId="0">
      <selection activeCell="A31" sqref="A31"/>
    </sheetView>
  </sheetViews>
  <sheetFormatPr baseColWidth="8" defaultColWidth="9.46484375" defaultRowHeight="14.25"/>
  <cols>
    <col width="23.46484375" bestFit="1" customWidth="1" style="2043" min="1" max="1"/>
    <col width="34.796875" customWidth="1" style="2885" min="2" max="2"/>
    <col width="9.19921875" customWidth="1" style="2885" min="3" max="13"/>
    <col width="10.796875" customWidth="1" style="2885" min="14" max="14"/>
    <col width="9.46484375" customWidth="1" style="2043" min="15" max="15"/>
    <col width="9.19921875" customWidth="1" style="2885" min="16" max="16"/>
    <col width="9.46484375" customWidth="1" style="2043" min="17" max="20"/>
    <col hidden="1" outlineLevel="1" width="8.1328125" customWidth="1" style="2043" min="21" max="21"/>
    <col collapsed="1" width="9.46484375" customWidth="1" style="2043" min="22" max="22"/>
    <col width="9.46484375" customWidth="1" style="2043" min="23" max="16384"/>
  </cols>
  <sheetData>
    <row r="1" ht="12" customHeight="1" s="2885">
      <c r="B1" s="2899" t="inlineStr">
        <is>
          <t>Cash Flow</t>
        </is>
      </c>
      <c r="P1" s="2899" t="n"/>
      <c r="Q1" s="2235" t="inlineStr">
        <is>
          <t>Overall Monthly Annualized NOI</t>
        </is>
      </c>
      <c r="R1" s="2237" t="n"/>
      <c r="U1" s="2044" t="inlineStr">
        <is>
          <t>Rollover</t>
        </is>
      </c>
    </row>
    <row r="2" ht="12" customHeight="1" s="2885">
      <c r="B2" s="2900" t="inlineStr">
        <is>
          <t>Airport May 2026 (Amounts in USD)</t>
        </is>
      </c>
      <c r="P2" s="2900" t="n"/>
      <c r="Q2" s="2235">
        <f>SUM(Q3:Q306)</f>
        <v/>
      </c>
      <c r="R2" s="2518">
        <f>Q2='Exec Summ'!J10</f>
        <v/>
      </c>
    </row>
    <row r="3" ht="12" customHeight="1" s="2885">
      <c r="B3" s="2900" t="inlineStr">
        <is>
          <t>Nov, 2026 through Sep, 2037</t>
        </is>
      </c>
      <c r="P3" s="2900" t="n"/>
    </row>
    <row r="4" ht="12" customHeight="1" s="2885">
      <c r="B4" s="2900" t="inlineStr">
        <is>
          <t>6/23/2026 5:07:34 PM</t>
        </is>
      </c>
      <c r="P4" s="2900" t="n"/>
    </row>
    <row r="5" ht="12" customHeight="1" s="2885"/>
    <row r="6" ht="12" customHeight="1" s="2885">
      <c r="C6" s="1792" t="inlineStr">
        <is>
          <t>Forecast</t>
        </is>
      </c>
      <c r="D6" s="1792" t="inlineStr">
        <is>
          <t>Forecast</t>
        </is>
      </c>
      <c r="E6" s="1792" t="inlineStr">
        <is>
          <t>Forecast</t>
        </is>
      </c>
      <c r="F6" s="1792" t="inlineStr">
        <is>
          <t>Forecast</t>
        </is>
      </c>
      <c r="G6" s="1792" t="inlineStr">
        <is>
          <t>Forecast</t>
        </is>
      </c>
      <c r="H6" s="1792" t="inlineStr">
        <is>
          <t>Forecast</t>
        </is>
      </c>
      <c r="I6" s="1792" t="inlineStr">
        <is>
          <t>Forecast</t>
        </is>
      </c>
      <c r="J6" s="1792" t="inlineStr">
        <is>
          <t>Forecast</t>
        </is>
      </c>
      <c r="K6" s="1792" t="inlineStr">
        <is>
          <t>Forecast</t>
        </is>
      </c>
      <c r="L6" s="1792" t="inlineStr">
        <is>
          <t>Forecast</t>
        </is>
      </c>
      <c r="M6" s="1792" t="inlineStr">
        <is>
          <t>Forecast</t>
        </is>
      </c>
      <c r="N6" s="1792" t="inlineStr">
        <is>
          <t>Forecast</t>
        </is>
      </c>
      <c r="P6" s="1792" t="inlineStr">
        <is>
          <t>Forecast</t>
        </is>
      </c>
    </row>
    <row r="7" ht="12" customHeight="1" s="2885"/>
    <row r="8" ht="9" customHeight="1" s="2885">
      <c r="C8" s="1790" t="inlineStr">
        <is>
          <t>Year 1</t>
        </is>
      </c>
      <c r="D8" s="1790" t="inlineStr">
        <is>
          <t>Year 2</t>
        </is>
      </c>
      <c r="E8" s="1790" t="inlineStr">
        <is>
          <t>Year 3</t>
        </is>
      </c>
      <c r="F8" s="1790" t="inlineStr">
        <is>
          <t>Year 4</t>
        </is>
      </c>
      <c r="G8" s="1790" t="inlineStr">
        <is>
          <t>Year 5</t>
        </is>
      </c>
      <c r="H8" s="1790" t="inlineStr">
        <is>
          <t>Year 6</t>
        </is>
      </c>
      <c r="I8" s="1790" t="inlineStr">
        <is>
          <t>Year 7</t>
        </is>
      </c>
      <c r="J8" s="1790" t="inlineStr">
        <is>
          <t>Year 8</t>
        </is>
      </c>
      <c r="K8" s="1790" t="inlineStr">
        <is>
          <t>Year 9</t>
        </is>
      </c>
      <c r="L8" s="1790" t="inlineStr">
        <is>
          <t>Year 10</t>
        </is>
      </c>
      <c r="M8" s="1790" t="inlineStr">
        <is>
          <t>Year 11</t>
        </is>
      </c>
      <c r="P8" s="1790" t="inlineStr">
        <is>
          <t>Month 1</t>
        </is>
      </c>
    </row>
    <row r="9" ht="12" customHeight="1" s="2885">
      <c r="B9" s="2900" t="inlineStr">
        <is>
          <t>For the Years Ending</t>
        </is>
      </c>
      <c r="C9" s="1791" t="inlineStr">
        <is>
          <t>Oct-2027</t>
        </is>
      </c>
      <c r="D9" s="1791" t="inlineStr">
        <is>
          <t>Oct-2028</t>
        </is>
      </c>
      <c r="E9" s="1791" t="inlineStr">
        <is>
          <t>Oct-2029</t>
        </is>
      </c>
      <c r="F9" s="1791" t="inlineStr">
        <is>
          <t>Oct-2030</t>
        </is>
      </c>
      <c r="G9" s="1791" t="inlineStr">
        <is>
          <t>Oct-2031</t>
        </is>
      </c>
      <c r="H9" s="1791" t="inlineStr">
        <is>
          <t>Oct-2032</t>
        </is>
      </c>
      <c r="I9" s="1791" t="inlineStr">
        <is>
          <t>Oct-2033</t>
        </is>
      </c>
      <c r="J9" s="1791" t="inlineStr">
        <is>
          <t>Oct-2034</t>
        </is>
      </c>
      <c r="K9" s="1791" t="inlineStr">
        <is>
          <t>Oct-2035</t>
        </is>
      </c>
      <c r="L9" s="1791" t="inlineStr">
        <is>
          <t>Oct-2036</t>
        </is>
      </c>
      <c r="M9" s="1791" t="inlineStr">
        <is>
          <t>Sep-2037</t>
        </is>
      </c>
      <c r="N9" s="1791" t="inlineStr">
        <is>
          <t>Total</t>
        </is>
      </c>
      <c r="P9" s="1791" t="inlineStr">
        <is>
          <t>Nov-2026</t>
        </is>
      </c>
    </row>
    <row r="10" ht="12" customHeight="1" s="2885"/>
    <row r="11" ht="12" customHeight="1" s="2885">
      <c r="B11" s="1788" t="inlineStr">
        <is>
          <t>Rental Revenue</t>
        </is>
      </c>
    </row>
    <row r="12" ht="12" customHeight="1" s="2885">
      <c r="A12" s="2043" t="inlineStr">
        <is>
          <t>Base Rental Revenue</t>
        </is>
      </c>
      <c r="B12" s="1789" t="inlineStr">
        <is>
          <t xml:space="preserve">  Potential Base Rent</t>
        </is>
      </c>
      <c r="C12" s="1735" t="n">
        <v>1768330</v>
      </c>
      <c r="D12" s="1735" t="n">
        <v>1815001</v>
      </c>
      <c r="E12" s="1735" t="n">
        <v>1862870</v>
      </c>
      <c r="F12" s="1735" t="n">
        <v>1907887</v>
      </c>
      <c r="G12" s="1735" t="n">
        <v>1951711</v>
      </c>
      <c r="H12" s="1735" t="n">
        <v>2007280</v>
      </c>
      <c r="I12" s="1735" t="n">
        <v>2065399</v>
      </c>
      <c r="J12" s="1735" t="n">
        <v>2118125</v>
      </c>
      <c r="K12" s="1735" t="n">
        <v>2172758</v>
      </c>
      <c r="L12" s="1735" t="n">
        <v>2259565</v>
      </c>
      <c r="M12" s="1735" t="n">
        <v>2132960</v>
      </c>
      <c r="N12" s="1735" t="n">
        <v>1701905</v>
      </c>
      <c r="P12" s="1735" t="n">
        <v>146470</v>
      </c>
      <c r="U12" s="2043" t="inlineStr">
        <is>
          <t>Unit 2</t>
        </is>
      </c>
    </row>
    <row r="13" ht="12" customHeight="1" s="2885">
      <c r="A13" s="2043" t="inlineStr">
        <is>
          <t xml:space="preserve">Absorption and Turnover Vacancy </t>
        </is>
      </c>
      <c r="B13" s="1789" t="inlineStr">
        <is>
          <t xml:space="preserve">  Absorption &amp; Turnover Vacancy</t>
        </is>
      </c>
      <c r="C13" s="1735" t="n">
        <v>-126261</v>
      </c>
      <c r="D13" s="1735" t="n">
        <v>0</v>
      </c>
      <c r="E13" s="1735" t="n">
        <v>-18318</v>
      </c>
      <c r="F13" s="1735" t="n">
        <v>-211891</v>
      </c>
      <c r="G13" s="1735" t="n">
        <v>-10263</v>
      </c>
      <c r="H13" s="1735" t="n">
        <v>0</v>
      </c>
      <c r="I13" s="1735" t="n">
        <v>-43075</v>
      </c>
      <c r="J13" s="1735" t="n">
        <v>-21236</v>
      </c>
      <c r="K13" s="1735" t="n">
        <v>-78743</v>
      </c>
      <c r="L13" s="1735" t="n">
        <v>-197415</v>
      </c>
      <c r="M13" s="1735" t="n">
        <v>-36635</v>
      </c>
      <c r="N13" s="1735" t="n">
        <v>-14122</v>
      </c>
      <c r="P13" s="1735" t="n">
        <v>-18037</v>
      </c>
      <c r="U13" s="2043" t="inlineStr">
        <is>
          <t>Unit 2</t>
        </is>
      </c>
    </row>
    <row r="14" ht="12" customHeight="1" s="2885">
      <c r="A14" s="2043" t="inlineStr">
        <is>
          <t>Free Rent</t>
        </is>
      </c>
      <c r="B14" s="1789" t="inlineStr">
        <is>
          <t xml:space="preserve">  Free Rent</t>
        </is>
      </c>
      <c r="C14" s="1735" t="n">
        <v>-90187</v>
      </c>
      <c r="D14" s="1735" t="n">
        <v>0</v>
      </c>
      <c r="E14" s="1735" t="n">
        <v>-32057</v>
      </c>
      <c r="F14" s="1735" t="n">
        <v>-67925</v>
      </c>
      <c r="G14" s="1735" t="n">
        <v>-311878</v>
      </c>
      <c r="H14" s="1735" t="n">
        <v>-18226</v>
      </c>
      <c r="I14" s="1735" t="n">
        <v>-75381</v>
      </c>
      <c r="J14" s="1735" t="n">
        <v>-37163</v>
      </c>
      <c r="K14" s="1735" t="n">
        <v>0</v>
      </c>
      <c r="L14" s="1735" t="n">
        <v>-440295</v>
      </c>
      <c r="M14" s="1735" t="n">
        <v>-107094</v>
      </c>
      <c r="N14" s="1793" t="n">
        <v>1687783</v>
      </c>
      <c r="P14" s="1735" t="n">
        <v>0</v>
      </c>
      <c r="U14" s="2043" t="inlineStr">
        <is>
          <t>Unit 2</t>
        </is>
      </c>
    </row>
    <row r="15" ht="12" customHeight="1" s="2885">
      <c r="B15" s="2900" t="inlineStr">
        <is>
          <t xml:space="preserve">  Scheduled Base Rent</t>
        </is>
      </c>
      <c r="C15" s="1793" t="n">
        <v>1551882</v>
      </c>
      <c r="D15" s="1793" t="n">
        <v>1815001</v>
      </c>
      <c r="E15" s="1793" t="n">
        <v>1812495</v>
      </c>
      <c r="F15" s="1793" t="n">
        <v>1628072</v>
      </c>
      <c r="G15" s="1793" t="n">
        <v>1629570</v>
      </c>
      <c r="H15" s="1793" t="n">
        <v>1989054</v>
      </c>
      <c r="I15" s="1793" t="n">
        <v>1946943</v>
      </c>
      <c r="J15" s="1793" t="n">
        <v>2059727</v>
      </c>
      <c r="K15" s="1793" t="n">
        <v>2094014</v>
      </c>
      <c r="L15" s="1793" t="n">
        <v>1621854</v>
      </c>
      <c r="M15" s="1793" t="n">
        <v>1989231</v>
      </c>
      <c r="N15" s="1794" t="n">
        <v>1687783</v>
      </c>
      <c r="P15" s="1793" t="n">
        <v>128432</v>
      </c>
      <c r="U15" s="2043" t="inlineStr">
        <is>
          <t>Unit 2</t>
        </is>
      </c>
    </row>
    <row r="16" ht="12" customHeight="1" s="2885">
      <c r="B16" t="inlineStr">
        <is>
          <t>Total Rental Revenue</t>
        </is>
      </c>
      <c r="C16" s="1794" t="n">
        <v>1551882</v>
      </c>
      <c r="D16" s="1794" t="n">
        <v>1815001</v>
      </c>
      <c r="E16" s="1794" t="n">
        <v>1812495</v>
      </c>
      <c r="F16" s="1794" t="n">
        <v>1628072</v>
      </c>
      <c r="G16" s="1794" t="n">
        <v>1629570</v>
      </c>
      <c r="H16" s="1794" t="n">
        <v>1989054</v>
      </c>
      <c r="I16" s="1794" t="n">
        <v>1946943</v>
      </c>
      <c r="J16" s="1794" t="n">
        <v>2059727</v>
      </c>
      <c r="K16" s="1794" t="n">
        <v>2094014</v>
      </c>
      <c r="L16" s="1794" t="n">
        <v>1621854</v>
      </c>
      <c r="M16" s="1794" t="n">
        <v>1989231</v>
      </c>
      <c r="P16" s="1794" t="n">
        <v>128432</v>
      </c>
      <c r="U16" s="2043" t="inlineStr">
        <is>
          <t>Unit 2</t>
        </is>
      </c>
    </row>
    <row r="17" ht="12" customHeight="1" s="2885">
      <c r="B17" s="1788" t="n"/>
      <c r="U17" s="2043" t="inlineStr">
        <is>
          <t>Unit 2</t>
        </is>
      </c>
    </row>
    <row r="18" ht="12" customHeight="1" s="2885">
      <c r="B18" s="1789" t="inlineStr">
        <is>
          <t>Other Tenant Revenue</t>
        </is>
      </c>
      <c r="N18" s="1735" t="n">
        <v>797521</v>
      </c>
      <c r="U18" s="2043" t="inlineStr">
        <is>
          <t>Unit 2</t>
        </is>
      </c>
    </row>
    <row r="19" ht="12" customHeight="1" s="2885">
      <c r="A19" s="2043" t="inlineStr">
        <is>
          <t>Total Expense Recoveries</t>
        </is>
      </c>
      <c r="B19" s="2900" t="inlineStr">
        <is>
          <t xml:space="preserve">  Total Expense Recoveries</t>
        </is>
      </c>
      <c r="C19" s="1735" t="n">
        <v>825899</v>
      </c>
      <c r="D19" s="1735" t="n">
        <v>919258</v>
      </c>
      <c r="E19" s="1735" t="n">
        <v>937176</v>
      </c>
      <c r="F19" s="1735" t="n">
        <v>869461</v>
      </c>
      <c r="G19" s="1735" t="n">
        <v>999086</v>
      </c>
      <c r="H19" s="1735" t="n">
        <v>1034633</v>
      </c>
      <c r="I19" s="1735" t="n">
        <v>1042956</v>
      </c>
      <c r="J19" s="1735" t="n">
        <v>1086444</v>
      </c>
      <c r="K19" s="1735" t="n">
        <v>1092605</v>
      </c>
      <c r="L19" s="1735" t="n">
        <v>1063940</v>
      </c>
      <c r="M19" s="1735" t="n">
        <v>1077410</v>
      </c>
      <c r="N19" s="1794" t="n">
        <v>797521</v>
      </c>
      <c r="P19" s="1735" t="n">
        <v>64676</v>
      </c>
      <c r="Q19" s="2046" t="n"/>
      <c r="R19" s="2046" t="n"/>
      <c r="S19" s="2046" t="n"/>
      <c r="T19" s="2046" t="n"/>
      <c r="U19" s="2043" t="inlineStr">
        <is>
          <t>Unit 2</t>
        </is>
      </c>
    </row>
    <row r="20" ht="12" customHeight="1" s="2885">
      <c r="B20" t="inlineStr">
        <is>
          <t>Total Other Tenant Revenue</t>
        </is>
      </c>
      <c r="C20" s="1794" t="n">
        <v>825899</v>
      </c>
      <c r="D20" s="1794" t="n">
        <v>919258</v>
      </c>
      <c r="E20" s="1794" t="n">
        <v>937176</v>
      </c>
      <c r="F20" s="1794" t="n">
        <v>869461</v>
      </c>
      <c r="G20" s="1794" t="n">
        <v>999086</v>
      </c>
      <c r="H20" s="1794" t="n">
        <v>1034633</v>
      </c>
      <c r="I20" s="1794" t="n">
        <v>1042956</v>
      </c>
      <c r="J20" s="1794" t="n">
        <v>1086444</v>
      </c>
      <c r="K20" s="1794" t="n">
        <v>1092605</v>
      </c>
      <c r="L20" s="1794" t="n">
        <v>1063940</v>
      </c>
      <c r="M20" s="1794" t="n">
        <v>1077410</v>
      </c>
      <c r="P20" s="1794" t="n">
        <v>64676</v>
      </c>
      <c r="U20" s="2043" t="inlineStr">
        <is>
          <t>Unit 2</t>
        </is>
      </c>
    </row>
    <row r="21" ht="12" customHeight="1" s="2885">
      <c r="B21" s="2900" t="n"/>
      <c r="N21" s="1795" t="n">
        <v>2485303</v>
      </c>
      <c r="U21" s="2043" t="inlineStr">
        <is>
          <t>Unit 2</t>
        </is>
      </c>
    </row>
    <row r="22" ht="12" customHeight="1" s="2885">
      <c r="B22" t="inlineStr">
        <is>
          <t>Total Tenant Revenue</t>
        </is>
      </c>
      <c r="C22" s="1795" t="n">
        <v>2377781</v>
      </c>
      <c r="D22" s="1795" t="n">
        <v>2734259</v>
      </c>
      <c r="E22" s="1795" t="n">
        <v>2749670</v>
      </c>
      <c r="F22" s="1795" t="n">
        <v>2497533</v>
      </c>
      <c r="G22" s="1795" t="n">
        <v>2628656</v>
      </c>
      <c r="H22" s="1795" t="n">
        <v>3023687</v>
      </c>
      <c r="I22" s="1795" t="n">
        <v>2989899</v>
      </c>
      <c r="J22" s="1795" t="n">
        <v>3146170</v>
      </c>
      <c r="K22" s="1795" t="n">
        <v>3186620</v>
      </c>
      <c r="L22" s="1795" t="n">
        <v>2685795</v>
      </c>
      <c r="M22" s="1795" t="n">
        <v>3066641</v>
      </c>
      <c r="P22" s="1795" t="n">
        <v>193109</v>
      </c>
      <c r="U22" s="2043" t="inlineStr">
        <is>
          <t>Unit 2</t>
        </is>
      </c>
    </row>
    <row r="23" ht="12" customHeight="1" s="2885">
      <c r="B23" s="2900" t="n"/>
      <c r="N23" s="1795" t="n">
        <v>2485303</v>
      </c>
      <c r="U23" s="2043" t="inlineStr">
        <is>
          <t>Unit 2</t>
        </is>
      </c>
    </row>
    <row r="24" ht="12" customHeight="1" s="2885">
      <c r="B24" t="inlineStr">
        <is>
          <t>Parking Revenue</t>
        </is>
      </c>
      <c r="U24" s="2043" t="inlineStr">
        <is>
          <t>Unit 2</t>
        </is>
      </c>
    </row>
    <row r="25" ht="12" customHeight="1" s="2885">
      <c r="A25" s="2043" t="inlineStr">
        <is>
          <t xml:space="preserve">Parking Revenue </t>
        </is>
      </c>
      <c r="B25" s="1788" t="inlineStr">
        <is>
          <t xml:space="preserve">  Parking Revenue</t>
        </is>
      </c>
      <c r="C25" s="1735" t="n">
        <v>19920</v>
      </c>
      <c r="D25" s="1735" t="n">
        <v>19920</v>
      </c>
      <c r="E25" s="1735" t="n">
        <v>19920</v>
      </c>
      <c r="F25" s="1735" t="n">
        <v>19920</v>
      </c>
      <c r="G25" s="1735" t="n">
        <v>19920</v>
      </c>
      <c r="H25" s="1735" t="n">
        <v>19920</v>
      </c>
      <c r="I25" s="1735" t="n">
        <v>19920</v>
      </c>
      <c r="J25" s="1735" t="n">
        <v>19920</v>
      </c>
      <c r="K25" s="1735" t="n">
        <v>19920</v>
      </c>
      <c r="L25" s="1735" t="n">
        <v>19920</v>
      </c>
      <c r="M25" s="1735" t="n">
        <v>18260</v>
      </c>
      <c r="P25" s="1735" t="n">
        <v>1660</v>
      </c>
      <c r="U25" s="2043" t="inlineStr">
        <is>
          <t>Unit 2</t>
        </is>
      </c>
    </row>
    <row r="26" ht="12" customHeight="1" s="2885">
      <c r="B26" s="1789" t="inlineStr">
        <is>
          <t>Total Other Revenue</t>
        </is>
      </c>
      <c r="C26" s="1794" t="n">
        <v>19920</v>
      </c>
      <c r="D26" s="1794" t="n">
        <v>19920</v>
      </c>
      <c r="E26" s="1794" t="n">
        <v>19920</v>
      </c>
      <c r="F26" s="1794" t="n">
        <v>19920</v>
      </c>
      <c r="G26" s="1794" t="n">
        <v>19920</v>
      </c>
      <c r="H26" s="1794" t="n">
        <v>19920</v>
      </c>
      <c r="I26" s="1794" t="n">
        <v>19920</v>
      </c>
      <c r="J26" s="1794" t="n">
        <v>19920</v>
      </c>
      <c r="K26" s="1794" t="n">
        <v>19920</v>
      </c>
      <c r="L26" s="1794" t="n">
        <v>19920</v>
      </c>
      <c r="M26" s="1794" t="n">
        <v>18260</v>
      </c>
      <c r="N26" s="1735" t="n">
        <v>-230515</v>
      </c>
      <c r="P26" s="1794" t="n">
        <v>1660</v>
      </c>
      <c r="U26" s="2043" t="inlineStr">
        <is>
          <t>Unit 2</t>
        </is>
      </c>
    </row>
    <row r="27" ht="12" customHeight="1" s="2885">
      <c r="B27" s="2900" t="n"/>
      <c r="N27" s="1794" t="n">
        <v>-230515</v>
      </c>
      <c r="U27" s="2043" t="inlineStr">
        <is>
          <t>Unit 2</t>
        </is>
      </c>
    </row>
    <row r="28" ht="12" customHeight="1" s="2885">
      <c r="B28" t="inlineStr">
        <is>
          <t>Potential Gross Revenue</t>
        </is>
      </c>
      <c r="C28" s="1795" t="n">
        <v>2397701</v>
      </c>
      <c r="D28" s="1795" t="n">
        <v>2754179</v>
      </c>
      <c r="E28" s="1795" t="n">
        <v>2769590</v>
      </c>
      <c r="F28" s="1795" t="n">
        <v>2517453</v>
      </c>
      <c r="G28" s="1795" t="n">
        <v>2648576</v>
      </c>
      <c r="H28" s="1795" t="n">
        <v>3043607</v>
      </c>
      <c r="I28" s="1795" t="n">
        <v>3009819</v>
      </c>
      <c r="J28" s="1795" t="n">
        <v>3166090</v>
      </c>
      <c r="K28" s="1795" t="n">
        <v>3206540</v>
      </c>
      <c r="L28" s="1795" t="n">
        <v>2705715</v>
      </c>
      <c r="M28" s="1795" t="n">
        <v>3084901</v>
      </c>
      <c r="P28" s="1795" t="n">
        <v>194769</v>
      </c>
      <c r="U28" s="2043" t="inlineStr">
        <is>
          <t>Unit 2</t>
        </is>
      </c>
    </row>
    <row r="29" ht="12" customHeight="1" s="2885">
      <c r="B29" s="2900" t="n"/>
      <c r="N29" s="1795" t="n">
        <v>2254788</v>
      </c>
      <c r="U29" s="2043" t="inlineStr">
        <is>
          <t>Unit 2</t>
        </is>
      </c>
    </row>
    <row r="30" ht="12" customHeight="1" s="2885">
      <c r="B30" t="inlineStr">
        <is>
          <t>Vacancy &amp; Credit Loss</t>
        </is>
      </c>
      <c r="U30" s="2043" t="inlineStr">
        <is>
          <t>Unit 2</t>
        </is>
      </c>
    </row>
    <row r="31" ht="12" customHeight="1" s="2885">
      <c r="A31" s="2043" t="inlineStr">
        <is>
          <t>General Vacancy Loss</t>
        </is>
      </c>
      <c r="B31" s="1788" t="inlineStr">
        <is>
          <t xml:space="preserve">  Vacancy Allowance</t>
        </is>
      </c>
      <c r="C31" s="1735" t="n">
        <v>0</v>
      </c>
      <c r="D31" s="1735" t="n">
        <v>-275418</v>
      </c>
      <c r="E31" s="1735" t="n">
        <v>-258641</v>
      </c>
      <c r="F31" s="1735" t="n">
        <v>-217364</v>
      </c>
      <c r="G31" s="1735" t="n">
        <v>-254594</v>
      </c>
      <c r="H31" s="1735" t="n">
        <v>-304361</v>
      </c>
      <c r="I31" s="1735" t="n">
        <v>-257907</v>
      </c>
      <c r="J31" s="1735" t="n">
        <v>-295373</v>
      </c>
      <c r="K31" s="1735" t="n">
        <v>-303943</v>
      </c>
      <c r="L31" s="1735" t="n">
        <v>-222745</v>
      </c>
      <c r="M31" s="1735" t="n">
        <v>-277912</v>
      </c>
      <c r="P31" s="1735" t="n">
        <v>0</v>
      </c>
      <c r="U31" s="2043" t="inlineStr">
        <is>
          <t>Unit 2</t>
        </is>
      </c>
    </row>
    <row r="32" ht="12" customHeight="1" s="2885">
      <c r="B32" s="2900" t="inlineStr">
        <is>
          <t>Total Vacancy &amp; Credit Loss</t>
        </is>
      </c>
      <c r="C32" s="1794" t="n">
        <v>0</v>
      </c>
      <c r="D32" s="1794" t="n">
        <v>-275418</v>
      </c>
      <c r="E32" s="1794" t="n">
        <v>-258641</v>
      </c>
      <c r="F32" s="1794" t="n">
        <v>-217364</v>
      </c>
      <c r="G32" s="1794" t="n">
        <v>-254594</v>
      </c>
      <c r="H32" s="1794" t="n">
        <v>-304361</v>
      </c>
      <c r="I32" s="1794" t="n">
        <v>-257907</v>
      </c>
      <c r="J32" s="1794" t="n">
        <v>-295373</v>
      </c>
      <c r="K32" s="1794" t="n">
        <v>-303943</v>
      </c>
      <c r="L32" s="1794" t="n">
        <v>-222745</v>
      </c>
      <c r="M32" s="1794" t="n">
        <v>-277912</v>
      </c>
      <c r="N32" s="1735" t="n">
        <v>55407</v>
      </c>
      <c r="P32" s="1794" t="n">
        <v>0</v>
      </c>
      <c r="U32" s="2043" t="inlineStr">
        <is>
          <t>Unit 2</t>
        </is>
      </c>
    </row>
    <row r="33" ht="12" customHeight="1" s="2885">
      <c r="B33" s="2900" t="n"/>
      <c r="N33" s="1735" t="n">
        <v>81791</v>
      </c>
      <c r="U33" s="2043" t="inlineStr">
        <is>
          <t>Unit 2</t>
        </is>
      </c>
    </row>
    <row r="34" ht="12" customHeight="1" s="2885">
      <c r="A34" s="2043" t="inlineStr">
        <is>
          <t>Effective Gross Revenue</t>
        </is>
      </c>
      <c r="B34" s="2900" t="inlineStr">
        <is>
          <t>Effective Gross Revenue</t>
        </is>
      </c>
      <c r="C34" s="1795" t="n">
        <v>2397701</v>
      </c>
      <c r="D34" s="1795" t="n">
        <v>2478761</v>
      </c>
      <c r="E34" s="1795" t="n">
        <v>2510950</v>
      </c>
      <c r="F34" s="1795" t="n">
        <v>2300089</v>
      </c>
      <c r="G34" s="1795" t="n">
        <v>2393981</v>
      </c>
      <c r="H34" s="1795" t="n">
        <v>2739247</v>
      </c>
      <c r="I34" s="1795" t="n">
        <v>2751912</v>
      </c>
      <c r="J34" s="1795" t="n">
        <v>2870717</v>
      </c>
      <c r="K34" s="1795" t="n">
        <v>2902597</v>
      </c>
      <c r="L34" s="1795" t="n">
        <v>2482970</v>
      </c>
      <c r="M34" s="1795" t="n">
        <v>2806989</v>
      </c>
      <c r="N34" s="1735" t="n">
        <v>112739</v>
      </c>
      <c r="P34" s="1795" t="n">
        <v>194769</v>
      </c>
      <c r="U34" s="2043" t="inlineStr">
        <is>
          <t>Unit 2</t>
        </is>
      </c>
    </row>
    <row r="35" ht="12" customHeight="1" s="2885">
      <c r="B35" s="2900" t="n"/>
      <c r="N35" s="1735" t="n">
        <v>1125</v>
      </c>
      <c r="U35" s="2043" t="inlineStr">
        <is>
          <t>Unit 2</t>
        </is>
      </c>
    </row>
    <row r="36" ht="12" customHeight="1" s="2885">
      <c r="B36" s="2900" t="inlineStr">
        <is>
          <t>Operating Expenses</t>
        </is>
      </c>
      <c r="N36" s="1735" t="n">
        <v>156</v>
      </c>
      <c r="U36" s="2043" t="inlineStr">
        <is>
          <t>Unit 2</t>
        </is>
      </c>
    </row>
    <row r="37" ht="12" customHeight="1" s="2885">
      <c r="A37" s="2043" t="inlineStr">
        <is>
          <t xml:space="preserve">  RE Taxes</t>
        </is>
      </c>
      <c r="B37" s="2900" t="inlineStr">
        <is>
          <t xml:space="preserve">  RE Taxes</t>
        </is>
      </c>
      <c r="C37" s="1735" t="n">
        <v>219365</v>
      </c>
      <c r="D37" s="1735" t="n">
        <v>225946</v>
      </c>
      <c r="E37" s="1735" t="n">
        <v>232724</v>
      </c>
      <c r="F37" s="1735" t="n">
        <v>239706</v>
      </c>
      <c r="G37" s="1735" t="n">
        <v>246897</v>
      </c>
      <c r="H37" s="1735" t="n">
        <v>254304</v>
      </c>
      <c r="I37" s="1735" t="n">
        <v>261933</v>
      </c>
      <c r="J37" s="1735" t="n">
        <v>269791</v>
      </c>
      <c r="K37" s="1735" t="n">
        <v>277885</v>
      </c>
      <c r="L37" s="1735" t="n">
        <v>286222</v>
      </c>
      <c r="M37" s="1735" t="n">
        <v>269567</v>
      </c>
      <c r="N37" s="1735" t="n">
        <v>938</v>
      </c>
      <c r="P37" s="1735" t="n">
        <v>18235</v>
      </c>
      <c r="U37" s="2043" t="inlineStr">
        <is>
          <t>Unit 2</t>
        </is>
      </c>
    </row>
    <row r="38" ht="12" customHeight="1" s="2885">
      <c r="A38" s="2043" t="inlineStr">
        <is>
          <t xml:space="preserve">  Insurance</t>
        </is>
      </c>
      <c r="B38" s="2900" t="inlineStr">
        <is>
          <t xml:space="preserve">  Insurance</t>
        </is>
      </c>
      <c r="C38" s="1735" t="n">
        <v>23369</v>
      </c>
      <c r="D38" s="1735" t="n">
        <v>24070</v>
      </c>
      <c r="E38" s="1735" t="n">
        <v>24792</v>
      </c>
      <c r="F38" s="1735" t="n">
        <v>25536</v>
      </c>
      <c r="G38" s="1735" t="n">
        <v>26302</v>
      </c>
      <c r="H38" s="1735" t="n">
        <v>27091</v>
      </c>
      <c r="I38" s="1735" t="n">
        <v>27904</v>
      </c>
      <c r="J38" s="1735" t="n">
        <v>28741</v>
      </c>
      <c r="K38" s="1735" t="n">
        <v>29604</v>
      </c>
      <c r="L38" s="1735" t="n">
        <v>30492</v>
      </c>
      <c r="M38" s="1735" t="n">
        <v>28717</v>
      </c>
      <c r="N38" s="1735" t="n">
        <v>625</v>
      </c>
      <c r="P38" s="1735" t="n">
        <v>1943</v>
      </c>
      <c r="U38" s="2043" t="inlineStr">
        <is>
          <t>Unit 2</t>
        </is>
      </c>
    </row>
    <row r="39" ht="12" customHeight="1" s="2885">
      <c r="A39" s="2043" t="inlineStr">
        <is>
          <t xml:space="preserve">  Other CAM</t>
        </is>
      </c>
      <c r="B39" s="2900" t="inlineStr">
        <is>
          <t xml:space="preserve">  Other CAM</t>
        </is>
      </c>
      <c r="C39" s="1735" t="n">
        <v>649749</v>
      </c>
      <c r="D39" s="1735" t="n">
        <v>669242</v>
      </c>
      <c r="E39" s="1735" t="n">
        <v>689319</v>
      </c>
      <c r="F39" s="1735" t="n">
        <v>709999</v>
      </c>
      <c r="G39" s="1735" t="n">
        <v>731299</v>
      </c>
      <c r="H39" s="1735" t="n">
        <v>753238</v>
      </c>
      <c r="I39" s="1735" t="n">
        <v>775835</v>
      </c>
      <c r="J39" s="1735" t="n">
        <v>799110</v>
      </c>
      <c r="K39" s="1735" t="n">
        <v>823083</v>
      </c>
      <c r="L39" s="1735" t="n">
        <v>847775</v>
      </c>
      <c r="M39" s="1735" t="n">
        <v>798445</v>
      </c>
      <c r="N39" s="1735" t="n">
        <v>750</v>
      </c>
      <c r="P39" s="1735" t="n">
        <v>54011</v>
      </c>
      <c r="U39" s="2043" t="inlineStr">
        <is>
          <t>Unit 2</t>
        </is>
      </c>
    </row>
    <row r="40" ht="12" customHeight="1" s="2885">
      <c r="A40" s="2043" t="inlineStr">
        <is>
          <t>Total Operating Expenses</t>
        </is>
      </c>
      <c r="B40" s="2900" t="inlineStr">
        <is>
          <t>Total Operating Expenses</t>
        </is>
      </c>
      <c r="C40" s="1794" t="n">
        <v>892484</v>
      </c>
      <c r="D40" s="1794" t="n">
        <v>919258</v>
      </c>
      <c r="E40" s="1794" t="n">
        <v>946836</v>
      </c>
      <c r="F40" s="1794" t="n">
        <v>975241</v>
      </c>
      <c r="G40" s="1794" t="n">
        <v>1004498</v>
      </c>
      <c r="H40" s="1794" t="n">
        <v>1034633</v>
      </c>
      <c r="I40" s="1794" t="n">
        <v>1065672</v>
      </c>
      <c r="J40" s="1794" t="n">
        <v>1097642</v>
      </c>
      <c r="K40" s="1794" t="n">
        <v>1130572</v>
      </c>
      <c r="L40" s="1794" t="n">
        <v>1164489</v>
      </c>
      <c r="M40" s="1794" t="n">
        <v>1096730</v>
      </c>
      <c r="N40" s="1735" t="n">
        <v>313</v>
      </c>
      <c r="P40" s="1794" t="n">
        <v>74188</v>
      </c>
      <c r="U40" s="2043" t="inlineStr">
        <is>
          <t>Unit 2</t>
        </is>
      </c>
    </row>
    <row r="41" ht="12" customHeight="1" s="2885">
      <c r="B41" s="2900" t="n"/>
      <c r="N41" s="1735" t="n">
        <v>94248</v>
      </c>
      <c r="U41" s="2043" t="inlineStr">
        <is>
          <t>Unit 2</t>
        </is>
      </c>
    </row>
    <row r="42">
      <c r="A42" s="2043" t="inlineStr">
        <is>
          <t>Net Operating Income</t>
        </is>
      </c>
      <c r="B42" s="2900" t="inlineStr">
        <is>
          <t>Net Operating Income</t>
        </is>
      </c>
      <c r="C42" s="1795" t="n">
        <v>1505217</v>
      </c>
      <c r="D42" s="1795" t="n">
        <v>1559503</v>
      </c>
      <c r="E42" s="1795" t="n">
        <v>1564114</v>
      </c>
      <c r="F42" s="1795" t="n">
        <v>1324848</v>
      </c>
      <c r="G42" s="1795" t="n">
        <v>1389483</v>
      </c>
      <c r="H42" s="1795" t="n">
        <v>1704613</v>
      </c>
      <c r="I42" s="1795" t="n">
        <v>1686240</v>
      </c>
      <c r="J42" s="1795" t="n">
        <v>1773075</v>
      </c>
      <c r="K42" s="1795" t="n">
        <v>1772026</v>
      </c>
      <c r="L42" s="1795" t="n">
        <v>1318481</v>
      </c>
      <c r="M42" s="1795" t="n">
        <v>1710259</v>
      </c>
      <c r="N42" s="1735" t="n">
        <v>9101</v>
      </c>
      <c r="P42" s="1795" t="n">
        <v>120580</v>
      </c>
      <c r="U42" s="2043" t="inlineStr">
        <is>
          <t>Unit 2</t>
        </is>
      </c>
    </row>
    <row r="43">
      <c r="B43" s="2900" t="n"/>
      <c r="N43" s="1735" t="n">
        <v>7282</v>
      </c>
      <c r="U43" s="2043" t="inlineStr">
        <is>
          <t>Unit 2</t>
        </is>
      </c>
    </row>
    <row r="44">
      <c r="B44" s="2900" t="inlineStr">
        <is>
          <t>Leasing Costs</t>
        </is>
      </c>
      <c r="N44" s="1735" t="n">
        <v>313</v>
      </c>
      <c r="U44" s="2043" t="inlineStr">
        <is>
          <t>Unit 2</t>
        </is>
      </c>
    </row>
    <row r="45">
      <c r="A45" s="2043" t="inlineStr">
        <is>
          <t>Tenant Improvements</t>
        </is>
      </c>
      <c r="B45" s="2900" t="inlineStr">
        <is>
          <t xml:space="preserve">  Tenant Improvements</t>
        </is>
      </c>
      <c r="C45" s="1735" t="n">
        <v>676400</v>
      </c>
      <c r="D45" s="1735" t="n">
        <v>0</v>
      </c>
      <c r="E45" s="1735" t="n">
        <v>171733</v>
      </c>
      <c r="F45" s="1735" t="n">
        <v>1164423</v>
      </c>
      <c r="G45" s="1735" t="n">
        <v>761069</v>
      </c>
      <c r="H45" s="1735" t="n">
        <v>97640</v>
      </c>
      <c r="I45" s="1735" t="n">
        <v>403828</v>
      </c>
      <c r="J45" s="1735" t="n">
        <v>199086</v>
      </c>
      <c r="K45" s="1735" t="n">
        <v>0</v>
      </c>
      <c r="L45" s="1735" t="n">
        <v>2232173</v>
      </c>
      <c r="M45" s="1735" t="n">
        <v>573718</v>
      </c>
      <c r="N45" s="1735" t="n">
        <v>625</v>
      </c>
      <c r="P45" s="1735" t="n">
        <v>0</v>
      </c>
      <c r="U45" s="2043" t="inlineStr">
        <is>
          <t>Unit 2</t>
        </is>
      </c>
    </row>
    <row r="46">
      <c r="A46" s="2043" t="inlineStr">
        <is>
          <t>Leasing Commissions</t>
        </is>
      </c>
      <c r="B46" s="2900" t="inlineStr">
        <is>
          <t xml:space="preserve">  Leasing Commissions</t>
        </is>
      </c>
      <c r="C46" s="1735" t="n">
        <v>78568</v>
      </c>
      <c r="D46" s="1735" t="n">
        <v>0</v>
      </c>
      <c r="E46" s="1735" t="n">
        <v>37116</v>
      </c>
      <c r="F46" s="1735" t="n">
        <v>273015</v>
      </c>
      <c r="G46" s="1735" t="n">
        <v>163930</v>
      </c>
      <c r="H46" s="1735" t="n">
        <v>20997</v>
      </c>
      <c r="I46" s="1735" t="n">
        <v>86704</v>
      </c>
      <c r="J46" s="1735" t="n">
        <v>42679</v>
      </c>
      <c r="K46" s="1735" t="n">
        <v>0</v>
      </c>
      <c r="L46" s="1735" t="n">
        <v>502860</v>
      </c>
      <c r="M46" s="1735" t="n">
        <v>122457</v>
      </c>
      <c r="N46" s="1735" t="n">
        <v>313</v>
      </c>
      <c r="P46" s="1735" t="n">
        <v>0</v>
      </c>
      <c r="U46" s="2043" t="inlineStr">
        <is>
          <t>Unit 2</t>
        </is>
      </c>
    </row>
    <row r="47">
      <c r="B47" s="2900" t="inlineStr">
        <is>
          <t xml:space="preserve">  Total Leasing Costs</t>
        </is>
      </c>
      <c r="C47" s="1794" t="n">
        <v>754968</v>
      </c>
      <c r="D47" s="1794" t="n">
        <v>0</v>
      </c>
      <c r="E47" s="1794" t="n">
        <v>208849</v>
      </c>
      <c r="F47" s="1794" t="n">
        <v>1437438</v>
      </c>
      <c r="G47" s="1794" t="n">
        <v>924999</v>
      </c>
      <c r="H47" s="1794" t="n">
        <v>118637</v>
      </c>
      <c r="I47" s="1794" t="n">
        <v>490533</v>
      </c>
      <c r="J47" s="1794" t="n">
        <v>241765</v>
      </c>
      <c r="K47" s="1794" t="n">
        <v>0</v>
      </c>
      <c r="L47" s="1794" t="n">
        <v>2735033</v>
      </c>
      <c r="M47" s="1794" t="n">
        <v>696175</v>
      </c>
      <c r="N47" s="1735" t="n">
        <v>15005</v>
      </c>
      <c r="P47" s="1794" t="n">
        <v>0</v>
      </c>
      <c r="U47" s="2043" t="inlineStr">
        <is>
          <t>Unit 2</t>
        </is>
      </c>
    </row>
    <row r="48">
      <c r="B48" s="2900" t="n"/>
      <c r="N48" s="1735" t="n">
        <v>7815</v>
      </c>
      <c r="U48" s="2043" t="inlineStr">
        <is>
          <t>Unit 2</t>
        </is>
      </c>
    </row>
    <row r="49">
      <c r="A49" s="2043" t="inlineStr">
        <is>
          <t>Total Leasing &amp; Capital Costs</t>
        </is>
      </c>
      <c r="B49" s="2900" t="inlineStr">
        <is>
          <t>Total Leasing &amp; Capital Costs</t>
        </is>
      </c>
      <c r="C49" s="1795" t="n">
        <v>754968</v>
      </c>
      <c r="D49" s="1795" t="n">
        <v>0</v>
      </c>
      <c r="E49" s="1795" t="n">
        <v>208849</v>
      </c>
      <c r="F49" s="1795" t="n">
        <v>1437438</v>
      </c>
      <c r="G49" s="1795" t="n">
        <v>924999</v>
      </c>
      <c r="H49" s="1795" t="n">
        <v>118637</v>
      </c>
      <c r="I49" s="1795" t="n">
        <v>490533</v>
      </c>
      <c r="J49" s="1795" t="n">
        <v>241765</v>
      </c>
      <c r="K49" s="1795" t="n">
        <v>0</v>
      </c>
      <c r="L49" s="1795" t="n">
        <v>2735033</v>
      </c>
      <c r="M49" s="1795" t="n">
        <v>696175</v>
      </c>
      <c r="N49" s="1735" t="n">
        <v>1876</v>
      </c>
      <c r="P49" s="1795" t="n">
        <v>0</v>
      </c>
      <c r="U49" s="2043" t="inlineStr">
        <is>
          <t>Unit 2</t>
        </is>
      </c>
    </row>
    <row r="50">
      <c r="B50" s="2900" t="n"/>
      <c r="N50" s="1735" t="n">
        <v>106569</v>
      </c>
      <c r="U50" s="2043" t="inlineStr">
        <is>
          <t>Unit 2</t>
        </is>
      </c>
    </row>
    <row r="51">
      <c r="A51" s="2043" t="inlineStr">
        <is>
          <t>Net Income</t>
        </is>
      </c>
      <c r="B51" s="2900" t="inlineStr">
        <is>
          <t>Cash Flow Before Debt Service</t>
        </is>
      </c>
      <c r="C51" s="1795" t="n">
        <v>750249</v>
      </c>
      <c r="D51" s="1795" t="n">
        <v>1559503</v>
      </c>
      <c r="E51" s="1795" t="n">
        <v>1355265</v>
      </c>
      <c r="F51" s="1795" t="n">
        <v>-112590</v>
      </c>
      <c r="G51" s="1795" t="n">
        <v>464484</v>
      </c>
      <c r="H51" s="1795" t="n">
        <v>1585977</v>
      </c>
      <c r="I51" s="1795" t="n">
        <v>1195707</v>
      </c>
      <c r="J51" s="1795" t="n">
        <v>1531310</v>
      </c>
      <c r="K51" s="1795" t="n">
        <v>1772026</v>
      </c>
      <c r="L51" s="1795" t="n">
        <v>-1416553</v>
      </c>
      <c r="M51" s="1795" t="n">
        <v>1014084</v>
      </c>
      <c r="N51" s="1735" t="n">
        <v>368135</v>
      </c>
      <c r="P51" s="1795" t="n">
        <v>120580</v>
      </c>
      <c r="Q51" s="3705" t="n"/>
      <c r="U51" s="2043" t="inlineStr">
        <is>
          <t>Unit 2</t>
        </is>
      </c>
    </row>
    <row r="52" ht="15" customHeight="1" s="2885">
      <c r="B52" s="2900" t="n"/>
      <c r="N52" s="1735" t="n">
        <v>15630</v>
      </c>
      <c r="Q52" s="3705" t="n"/>
      <c r="U52" s="2043" t="inlineStr">
        <is>
          <t>Unit 2</t>
        </is>
      </c>
    </row>
    <row r="53" ht="14.65" customHeight="1" s="2885" thickBot="1">
      <c r="B53" s="2900" t="inlineStr">
        <is>
          <t>Cash Flow Available for Distribution</t>
        </is>
      </c>
      <c r="C53" s="2945" t="n">
        <v>750249</v>
      </c>
      <c r="D53" s="2945" t="n">
        <v>1559503</v>
      </c>
      <c r="E53" s="2945" t="n">
        <v>1355265</v>
      </c>
      <c r="F53" s="2945" t="n">
        <v>-112590</v>
      </c>
      <c r="G53" s="2945" t="n">
        <v>464484</v>
      </c>
      <c r="H53" s="2945" t="n">
        <v>1585977</v>
      </c>
      <c r="I53" s="2945" t="n">
        <v>1195707</v>
      </c>
      <c r="J53" s="2945" t="n">
        <v>1531310</v>
      </c>
      <c r="K53" s="2945" t="n">
        <v>1772026</v>
      </c>
      <c r="L53" s="2945" t="n">
        <v>-1416553</v>
      </c>
      <c r="M53" s="2945" t="n">
        <v>1014084</v>
      </c>
      <c r="N53" s="1735" t="n">
        <v>37512</v>
      </c>
      <c r="P53" s="2945" t="n">
        <v>120580</v>
      </c>
      <c r="U53" s="2043" t="inlineStr">
        <is>
          <t>Unit 2</t>
        </is>
      </c>
    </row>
    <row r="54" ht="14.65" customHeight="1" s="2885" thickBot="1">
      <c r="B54" s="2900" t="n"/>
      <c r="C54" s="2945" t="n"/>
      <c r="D54" s="2945" t="n"/>
      <c r="E54" s="2945" t="n"/>
      <c r="F54" s="2945" t="n"/>
      <c r="G54" s="2945" t="n"/>
      <c r="H54" s="2945" t="n"/>
      <c r="I54" s="2945" t="n"/>
      <c r="J54" s="2945" t="n"/>
      <c r="K54" s="2945" t="n"/>
      <c r="L54" s="2945" t="n"/>
      <c r="M54" s="2945" t="n"/>
      <c r="N54" s="1735" t="n"/>
      <c r="P54" s="2945" t="n"/>
    </row>
    <row r="55">
      <c r="B55" s="2900" t="n"/>
      <c r="N55" s="1735" t="n"/>
      <c r="P55" s="1735" t="n"/>
    </row>
    <row r="56">
      <c r="B56" s="2900" t="n"/>
      <c r="N56" s="1735" t="n"/>
      <c r="P56" s="1735" t="n"/>
    </row>
    <row r="57">
      <c r="B57" s="2900" t="n"/>
      <c r="N57" s="1735" t="n"/>
      <c r="P57" s="1735" t="n"/>
    </row>
    <row r="58">
      <c r="B58" s="2900" t="n"/>
      <c r="N58" s="1735" t="n"/>
      <c r="P58" s="1735" t="n"/>
    </row>
    <row r="59">
      <c r="B59" s="2900" t="n"/>
      <c r="N59" s="1735" t="n"/>
      <c r="P59" s="1735" t="n"/>
    </row>
    <row r="60">
      <c r="B60" s="2900" t="n"/>
      <c r="N60" s="1735" t="n"/>
      <c r="P60" s="1735" t="n"/>
    </row>
    <row r="61">
      <c r="B61" s="2900" t="n"/>
      <c r="N61" s="1735" t="n"/>
      <c r="P61" s="1735" t="n"/>
    </row>
    <row r="62">
      <c r="B62" s="2900" t="n"/>
      <c r="N62" s="1735" t="n"/>
      <c r="P62" s="1735" t="n"/>
    </row>
    <row r="63">
      <c r="B63" s="2900" t="n"/>
      <c r="N63" s="1735" t="n"/>
      <c r="P63" s="1735" t="n"/>
    </row>
    <row r="64">
      <c r="B64" s="2900" t="n"/>
      <c r="N64" s="1735" t="n"/>
      <c r="P64" s="1735" t="n"/>
    </row>
    <row r="65">
      <c r="B65" s="2900" t="n"/>
      <c r="N65" s="1735" t="n"/>
      <c r="P65" s="1735" t="n"/>
    </row>
    <row r="66">
      <c r="B66" s="2900" t="n"/>
      <c r="N66" s="1735" t="n"/>
      <c r="P66" s="1735" t="n"/>
    </row>
    <row r="67">
      <c r="B67" s="2900" t="n"/>
      <c r="N67" s="1735" t="n"/>
      <c r="P67" s="1735" t="n"/>
    </row>
    <row r="68">
      <c r="B68" s="2900" t="n"/>
      <c r="N68" s="1794" t="n"/>
      <c r="P68" s="1794" t="n"/>
    </row>
    <row r="70">
      <c r="B70" s="2900" t="n"/>
      <c r="N70" s="1795" t="n"/>
      <c r="P70" s="1795" t="n"/>
    </row>
    <row r="72">
      <c r="B72" s="1788" t="n"/>
    </row>
    <row r="73">
      <c r="B73" s="1789" t="n"/>
      <c r="N73" s="1735" t="n"/>
      <c r="P73" s="1735" t="n"/>
    </row>
    <row r="74">
      <c r="B74" s="1789" t="n"/>
      <c r="N74" s="1735" t="n"/>
      <c r="P74" s="1735" t="n"/>
    </row>
    <row r="75">
      <c r="B75" s="2900" t="n"/>
      <c r="N75" s="1794" t="n"/>
      <c r="P75" s="1794" t="n"/>
    </row>
    <row r="77">
      <c r="B77" s="1788" t="n"/>
    </row>
    <row r="78">
      <c r="B78" s="2900" t="n"/>
      <c r="N78" s="1735" t="n"/>
      <c r="P78" s="1735" t="n"/>
    </row>
    <row r="79">
      <c r="B79" s="2900" t="n"/>
      <c r="N79" s="1794" t="n"/>
      <c r="P79" s="1794" t="n"/>
    </row>
    <row r="81">
      <c r="B81" s="2900" t="n"/>
      <c r="N81" s="1795" t="n"/>
      <c r="P81" s="1795" t="n"/>
    </row>
    <row r="83">
      <c r="B83" s="2900" t="n"/>
      <c r="N83" s="1795" t="n"/>
      <c r="P83" s="1795" t="n"/>
    </row>
    <row r="84">
      <c r="P84" s="1795" t="n"/>
    </row>
    <row r="85">
      <c r="B85" s="2900" t="n"/>
      <c r="N85" s="1735" t="n"/>
    </row>
    <row r="86">
      <c r="N86" s="1735" t="n"/>
    </row>
    <row r="87">
      <c r="N87" s="1735" t="n"/>
    </row>
    <row r="89">
      <c r="P89" s="2899" t="n"/>
    </row>
    <row r="90">
      <c r="B90" s="2899" t="n"/>
      <c r="P90" s="2900" t="n"/>
    </row>
    <row r="91">
      <c r="B91" s="2900" t="n"/>
      <c r="P91" s="2900" t="n"/>
    </row>
    <row r="92">
      <c r="B92" s="2900" t="n"/>
      <c r="P92" s="2900" t="n"/>
    </row>
    <row r="93">
      <c r="B93" s="2900" t="n"/>
      <c r="C93" s="2900" t="n"/>
      <c r="D93" s="2900" t="n"/>
      <c r="E93" s="2900" t="n"/>
      <c r="F93" s="2900" t="n"/>
      <c r="G93" s="2900" t="n"/>
      <c r="H93" s="2900" t="n"/>
      <c r="I93" s="2900" t="n"/>
      <c r="J93" s="2900" t="n"/>
    </row>
    <row r="95">
      <c r="C95" s="1790" t="n"/>
      <c r="D95" s="1790" t="n"/>
      <c r="E95" s="1790" t="n"/>
      <c r="F95" s="1790" t="n"/>
      <c r="G95" s="1790" t="n"/>
      <c r="H95" s="1790" t="n"/>
      <c r="I95" s="1790" t="n"/>
      <c r="J95" s="1790" t="n"/>
      <c r="K95" s="1790" t="n"/>
      <c r="L95" s="1790" t="n"/>
      <c r="M95" s="1790" t="n"/>
      <c r="N95" s="1790" t="n"/>
      <c r="P95" s="1790" t="n"/>
    </row>
    <row r="97">
      <c r="C97" s="1790" t="n"/>
      <c r="D97" s="1790" t="n"/>
      <c r="E97" s="1790" t="n"/>
      <c r="F97" s="1790" t="n"/>
      <c r="G97" s="1790" t="n"/>
      <c r="H97" s="1790" t="n"/>
      <c r="I97" s="1790" t="n"/>
      <c r="J97" s="1790" t="n"/>
      <c r="K97" s="1790" t="n"/>
      <c r="L97" s="1790" t="n"/>
      <c r="M97" s="1790" t="n"/>
      <c r="P97" s="1790" t="n"/>
    </row>
    <row r="98" ht="13.15" customHeight="1" s="2885">
      <c r="B98" s="2900" t="n"/>
      <c r="C98" s="1791" t="n"/>
      <c r="D98" s="1791" t="n"/>
      <c r="E98" s="1791" t="n"/>
      <c r="F98" s="1791" t="n"/>
      <c r="G98" s="1791" t="n"/>
      <c r="H98" s="1791" t="n"/>
      <c r="I98" s="1791" t="n"/>
      <c r="J98" s="1791" t="n"/>
      <c r="K98" s="1791" t="n"/>
      <c r="L98" s="1791" t="n"/>
      <c r="M98" s="1791" t="n"/>
      <c r="N98" s="1791" t="n"/>
      <c r="P98" s="1791" t="n"/>
    </row>
    <row r="100">
      <c r="B100" s="1788" t="n"/>
    </row>
    <row r="101" ht="13.15" customHeight="1" s="2885">
      <c r="B101" s="1789" t="n"/>
      <c r="C101" s="1735" t="n"/>
      <c r="D101" s="1735" t="n"/>
      <c r="E101" s="1735" t="n"/>
      <c r="F101" s="1735" t="n"/>
      <c r="G101" s="1735" t="n"/>
      <c r="H101" s="1735" t="n"/>
      <c r="I101" s="1735" t="n"/>
      <c r="J101" s="1735" t="n"/>
      <c r="K101" s="1735" t="n"/>
      <c r="L101" s="1735" t="n"/>
      <c r="M101" s="1735" t="n"/>
      <c r="N101" s="1735" t="n"/>
      <c r="P101" s="1735" t="n"/>
    </row>
    <row r="102" ht="13.15" customHeight="1" s="2885">
      <c r="B102" s="1789" t="n"/>
      <c r="C102" s="1735" t="n"/>
      <c r="D102" s="1735" t="n"/>
      <c r="E102" s="1735" t="n"/>
      <c r="F102" s="1735" t="n"/>
      <c r="G102" s="1735" t="n"/>
      <c r="H102" s="1735" t="n"/>
      <c r="I102" s="1735" t="n"/>
      <c r="J102" s="1735" t="n"/>
      <c r="K102" s="1735" t="n"/>
      <c r="L102" s="1735" t="n"/>
      <c r="M102" s="1735" t="n"/>
      <c r="N102" s="1735" t="n"/>
      <c r="P102" s="1735" t="n"/>
    </row>
    <row r="103" ht="13.15" customHeight="1" s="2885">
      <c r="B103" s="1789" t="n"/>
      <c r="C103" s="1735" t="n"/>
      <c r="D103" s="1735" t="n"/>
      <c r="E103" s="1735" t="n"/>
      <c r="F103" s="1735" t="n"/>
      <c r="G103" s="1735" t="n"/>
      <c r="H103" s="1735" t="n"/>
      <c r="I103" s="1735" t="n"/>
      <c r="J103" s="1735" t="n"/>
      <c r="K103" s="1735" t="n"/>
      <c r="L103" s="1735" t="n"/>
      <c r="M103" s="1735" t="n"/>
      <c r="N103" s="1735" t="n"/>
      <c r="P103" s="1735" t="n"/>
    </row>
    <row r="104" ht="13.15" customHeight="1" s="2885">
      <c r="B104" s="1789" t="n"/>
      <c r="C104" s="1735" t="n"/>
      <c r="D104" s="1735" t="n"/>
      <c r="E104" s="1735" t="n"/>
      <c r="F104" s="1735" t="n"/>
      <c r="G104" s="1735" t="n"/>
      <c r="H104" s="1735" t="n"/>
      <c r="I104" s="1735" t="n"/>
      <c r="J104" s="1735" t="n"/>
      <c r="K104" s="1735" t="n"/>
      <c r="L104" s="1735" t="n"/>
      <c r="M104" s="1735" t="n"/>
      <c r="N104" s="1735" t="n"/>
      <c r="P104" s="1735" t="n"/>
    </row>
    <row r="105" ht="13.15" customHeight="1" s="2885">
      <c r="B105" s="2900" t="n"/>
      <c r="C105" s="1735" t="n"/>
      <c r="D105" s="1735" t="n"/>
      <c r="E105" s="1735" t="n"/>
      <c r="F105" s="1735" t="n"/>
      <c r="G105" s="1735" t="n"/>
      <c r="H105" s="1735" t="n"/>
      <c r="I105" s="1735" t="n"/>
      <c r="J105" s="1735" t="n"/>
      <c r="K105" s="1735" t="n"/>
      <c r="L105" s="1735" t="n"/>
      <c r="M105" s="1735" t="n"/>
      <c r="N105" s="1735" t="n"/>
      <c r="P105" s="1735" t="n"/>
    </row>
    <row r="107">
      <c r="B107" s="1788" t="n"/>
    </row>
    <row r="108" ht="13.15" customHeight="1" s="2885">
      <c r="B108" s="1789" t="n"/>
      <c r="C108" s="1735" t="n"/>
      <c r="D108" s="1735" t="n"/>
      <c r="E108" s="1735" t="n"/>
      <c r="F108" s="1735" t="n"/>
      <c r="G108" s="1735" t="n"/>
      <c r="H108" s="1735" t="n"/>
      <c r="I108" s="1735" t="n"/>
      <c r="J108" s="1735" t="n"/>
      <c r="K108" s="1735" t="n"/>
      <c r="L108" s="1735" t="n"/>
      <c r="M108" s="1735" t="n"/>
      <c r="N108" s="1735" t="n"/>
      <c r="P108" s="1735" t="n"/>
    </row>
    <row r="109" ht="13.15" customHeight="1" s="2885">
      <c r="B109" s="2900" t="n"/>
      <c r="C109" s="1735" t="n"/>
      <c r="D109" s="1735" t="n"/>
      <c r="E109" s="1735" t="n"/>
      <c r="F109" s="1735" t="n"/>
      <c r="G109" s="1735" t="n"/>
      <c r="H109" s="1735" t="n"/>
      <c r="I109" s="1735" t="n"/>
      <c r="J109" s="1735" t="n"/>
      <c r="K109" s="1735" t="n"/>
      <c r="L109" s="1735" t="n"/>
      <c r="M109" s="1735" t="n"/>
      <c r="N109" s="1735" t="n"/>
      <c r="P109" s="1735" t="n"/>
    </row>
    <row r="111" ht="13.15" customHeight="1" s="2885">
      <c r="B111" s="2900" t="n"/>
      <c r="C111" s="1735" t="n"/>
      <c r="D111" s="1735" t="n"/>
      <c r="E111" s="1735" t="n"/>
      <c r="F111" s="1735" t="n"/>
      <c r="G111" s="1735" t="n"/>
      <c r="H111" s="1735" t="n"/>
      <c r="I111" s="1735" t="n"/>
      <c r="J111" s="1735" t="n"/>
      <c r="K111" s="1735" t="n"/>
      <c r="L111" s="1735" t="n"/>
      <c r="M111" s="1735" t="n"/>
      <c r="N111" s="1735" t="n"/>
      <c r="P111" s="1735" t="n"/>
    </row>
    <row r="113" ht="13.15" customHeight="1" s="2885">
      <c r="B113" s="2900" t="n"/>
      <c r="C113" s="1735" t="n"/>
      <c r="D113" s="1735" t="n"/>
      <c r="E113" s="1735" t="n"/>
      <c r="F113" s="1735" t="n"/>
      <c r="G113" s="1735" t="n"/>
      <c r="H113" s="1735" t="n"/>
      <c r="I113" s="1735" t="n"/>
      <c r="J113" s="1735" t="n"/>
      <c r="K113" s="1735" t="n"/>
      <c r="L113" s="1735" t="n"/>
      <c r="M113" s="1735" t="n"/>
      <c r="N113" s="1735" t="n"/>
      <c r="P113" s="1735" t="n"/>
    </row>
    <row r="115">
      <c r="B115" s="1788" t="n"/>
    </row>
    <row r="116" ht="13.15" customHeight="1" s="2885">
      <c r="B116" s="1789" t="n"/>
      <c r="C116" s="1735" t="n"/>
      <c r="D116" s="1735" t="n"/>
      <c r="E116" s="1735" t="n"/>
      <c r="F116" s="1735" t="n"/>
      <c r="G116" s="1735" t="n"/>
      <c r="H116" s="1735" t="n"/>
      <c r="I116" s="1735" t="n"/>
      <c r="J116" s="1735" t="n"/>
      <c r="K116" s="1735" t="n"/>
      <c r="L116" s="1735" t="n"/>
      <c r="M116" s="1735" t="n"/>
      <c r="N116" s="1735" t="n"/>
      <c r="P116" s="1735" t="n"/>
    </row>
    <row r="117" ht="13.15" customHeight="1" s="2885">
      <c r="B117" s="2900" t="n"/>
      <c r="C117" s="1735" t="n"/>
      <c r="D117" s="1735" t="n"/>
      <c r="E117" s="1735" t="n"/>
      <c r="F117" s="1735" t="n"/>
      <c r="G117" s="1735" t="n"/>
      <c r="H117" s="1735" t="n"/>
      <c r="I117" s="1735" t="n"/>
      <c r="J117" s="1735" t="n"/>
      <c r="K117" s="1735" t="n"/>
      <c r="L117" s="1735" t="n"/>
      <c r="M117" s="1735" t="n"/>
      <c r="N117" s="1735" t="n"/>
      <c r="P117" s="1735" t="n"/>
    </row>
    <row r="119" ht="13.15" customHeight="1" s="2885">
      <c r="B119" s="2900" t="n"/>
      <c r="C119" s="1735" t="n"/>
      <c r="D119" s="1735" t="n"/>
      <c r="E119" s="1735" t="n"/>
      <c r="F119" s="1735" t="n"/>
      <c r="G119" s="1735" t="n"/>
      <c r="H119" s="1735" t="n"/>
      <c r="I119" s="1735" t="n"/>
      <c r="J119" s="1735" t="n"/>
      <c r="K119" s="1735" t="n"/>
      <c r="L119" s="1735" t="n"/>
      <c r="M119" s="1735" t="n"/>
      <c r="N119" s="1735" t="n"/>
      <c r="P119" s="1735" t="n"/>
    </row>
    <row r="121">
      <c r="B121" s="1788" t="n"/>
    </row>
    <row r="122" ht="13.15" customHeight="1" s="2885">
      <c r="B122" s="2900" t="n"/>
      <c r="C122" s="1735" t="n"/>
      <c r="D122" s="1735" t="n"/>
      <c r="E122" s="1735" t="n"/>
      <c r="F122" s="1735" t="n"/>
      <c r="G122" s="1735" t="n"/>
      <c r="H122" s="1735" t="n"/>
      <c r="I122" s="1735" t="n"/>
      <c r="J122" s="1735" t="n"/>
      <c r="K122" s="1735" t="n"/>
      <c r="L122" s="1735" t="n"/>
      <c r="M122" s="1735" t="n"/>
      <c r="N122" s="1735" t="n"/>
      <c r="P122" s="1735" t="n"/>
    </row>
    <row r="123" ht="13.15" customHeight="1" s="2885">
      <c r="B123" s="2900" t="n"/>
      <c r="C123" s="1735" t="n"/>
      <c r="D123" s="1735" t="n"/>
      <c r="E123" s="1735" t="n"/>
      <c r="F123" s="1735" t="n"/>
      <c r="G123" s="1735" t="n"/>
      <c r="H123" s="1735" t="n"/>
      <c r="I123" s="1735" t="n"/>
      <c r="J123" s="1735" t="n"/>
      <c r="K123" s="1735" t="n"/>
      <c r="L123" s="1735" t="n"/>
      <c r="M123" s="1735" t="n"/>
      <c r="N123" s="1735" t="n"/>
      <c r="P123" s="1735" t="n"/>
    </row>
    <row r="124" ht="13.15" customHeight="1" s="2885">
      <c r="B124" s="2900" t="n"/>
      <c r="C124" s="1735" t="n"/>
      <c r="D124" s="1735" t="n"/>
      <c r="E124" s="1735" t="n"/>
      <c r="F124" s="1735" t="n"/>
      <c r="G124" s="1735" t="n"/>
      <c r="H124" s="1735" t="n"/>
      <c r="I124" s="1735" t="n"/>
      <c r="J124" s="1735" t="n"/>
      <c r="K124" s="1735" t="n"/>
      <c r="L124" s="1735" t="n"/>
      <c r="M124" s="1735" t="n"/>
      <c r="N124" s="1735" t="n"/>
      <c r="P124" s="1735" t="n"/>
    </row>
    <row r="125" ht="13.15" customHeight="1" s="2885">
      <c r="B125" s="2900" t="n"/>
      <c r="C125" s="1735" t="n"/>
      <c r="D125" s="1735" t="n"/>
      <c r="E125" s="1735" t="n"/>
      <c r="F125" s="1735" t="n"/>
      <c r="G125" s="1735" t="n"/>
      <c r="H125" s="1735" t="n"/>
      <c r="I125" s="1735" t="n"/>
      <c r="J125" s="1735" t="n"/>
      <c r="K125" s="1735" t="n"/>
      <c r="L125" s="1735" t="n"/>
      <c r="M125" s="1735" t="n"/>
      <c r="N125" s="1735" t="n"/>
      <c r="P125" s="1735" t="n"/>
    </row>
    <row r="126" ht="13.15" customHeight="1" s="2885">
      <c r="B126" s="2900" t="n"/>
      <c r="C126" s="1735" t="n"/>
      <c r="D126" s="1735" t="n"/>
      <c r="E126" s="1735" t="n"/>
      <c r="F126" s="1735" t="n"/>
      <c r="G126" s="1735" t="n"/>
      <c r="H126" s="1735" t="n"/>
      <c r="I126" s="1735" t="n"/>
      <c r="J126" s="1735" t="n"/>
      <c r="K126" s="1735" t="n"/>
      <c r="L126" s="1735" t="n"/>
      <c r="M126" s="1735" t="n"/>
      <c r="N126" s="1735" t="n"/>
      <c r="P126" s="1735" t="n"/>
    </row>
    <row r="127" ht="13.15" customHeight="1" s="2885">
      <c r="B127" s="2900" t="n"/>
      <c r="C127" s="1735" t="n"/>
      <c r="D127" s="1735" t="n"/>
      <c r="E127" s="1735" t="n"/>
      <c r="F127" s="1735" t="n"/>
      <c r="G127" s="1735" t="n"/>
      <c r="H127" s="1735" t="n"/>
      <c r="I127" s="1735" t="n"/>
      <c r="J127" s="1735" t="n"/>
      <c r="K127" s="1735" t="n"/>
      <c r="L127" s="1735" t="n"/>
      <c r="M127" s="1735" t="n"/>
      <c r="N127" s="1735" t="n"/>
      <c r="P127" s="1735" t="n"/>
    </row>
    <row r="128" ht="13.15" customHeight="1" s="2885">
      <c r="B128" s="2900" t="n"/>
      <c r="C128" s="1735" t="n"/>
      <c r="D128" s="1735" t="n"/>
      <c r="E128" s="1735" t="n"/>
      <c r="F128" s="1735" t="n"/>
      <c r="G128" s="1735" t="n"/>
      <c r="H128" s="1735" t="n"/>
      <c r="I128" s="1735" t="n"/>
      <c r="J128" s="1735" t="n"/>
      <c r="K128" s="1735" t="n"/>
      <c r="L128" s="1735" t="n"/>
      <c r="M128" s="1735" t="n"/>
      <c r="N128" s="1735" t="n"/>
      <c r="P128" s="1735" t="n"/>
    </row>
    <row r="129" ht="13.15" customHeight="1" s="2885">
      <c r="B129" s="2900" t="n"/>
      <c r="C129" s="1735" t="n"/>
      <c r="D129" s="1735" t="n"/>
      <c r="E129" s="1735" t="n"/>
      <c r="F129" s="1735" t="n"/>
      <c r="G129" s="1735" t="n"/>
      <c r="H129" s="1735" t="n"/>
      <c r="I129" s="1735" t="n"/>
      <c r="J129" s="1735" t="n"/>
      <c r="K129" s="1735" t="n"/>
      <c r="L129" s="1735" t="n"/>
      <c r="M129" s="1735" t="n"/>
      <c r="N129" s="1735" t="n"/>
      <c r="P129" s="1735" t="n"/>
    </row>
    <row r="130" ht="13.15" customHeight="1" s="2885">
      <c r="B130" s="2900" t="n"/>
      <c r="C130" s="1735" t="n"/>
      <c r="D130" s="1735" t="n"/>
      <c r="E130" s="1735" t="n"/>
      <c r="F130" s="1735" t="n"/>
      <c r="G130" s="1735" t="n"/>
      <c r="H130" s="1735" t="n"/>
      <c r="I130" s="1735" t="n"/>
      <c r="J130" s="1735" t="n"/>
      <c r="K130" s="1735" t="n"/>
      <c r="L130" s="1735" t="n"/>
      <c r="M130" s="1735" t="n"/>
      <c r="N130" s="1735" t="n"/>
      <c r="P130" s="1735" t="n"/>
    </row>
    <row r="131" ht="13.15" customHeight="1" s="2885">
      <c r="B131" s="2900" t="n"/>
      <c r="C131" s="1735" t="n"/>
      <c r="D131" s="1735" t="n"/>
      <c r="E131" s="1735" t="n"/>
      <c r="F131" s="1735" t="n"/>
      <c r="G131" s="1735" t="n"/>
      <c r="H131" s="1735" t="n"/>
      <c r="I131" s="1735" t="n"/>
      <c r="J131" s="1735" t="n"/>
      <c r="K131" s="1735" t="n"/>
      <c r="L131" s="1735" t="n"/>
      <c r="M131" s="1735" t="n"/>
      <c r="N131" s="1735" t="n"/>
      <c r="P131" s="1735" t="n"/>
    </row>
    <row r="132" ht="13.15" customHeight="1" s="2885">
      <c r="B132" s="2900" t="n"/>
      <c r="C132" s="1735" t="n"/>
      <c r="D132" s="1735" t="n"/>
      <c r="E132" s="1735" t="n"/>
      <c r="F132" s="1735" t="n"/>
      <c r="G132" s="1735" t="n"/>
      <c r="H132" s="1735" t="n"/>
      <c r="I132" s="1735" t="n"/>
      <c r="J132" s="1735" t="n"/>
      <c r="K132" s="1735" t="n"/>
      <c r="L132" s="1735" t="n"/>
      <c r="M132" s="1735" t="n"/>
      <c r="N132" s="1735" t="n"/>
      <c r="P132" s="1735" t="n"/>
    </row>
    <row r="133" ht="13.15" customHeight="1" s="2885">
      <c r="B133" s="2900" t="n"/>
      <c r="C133" s="1735" t="n"/>
      <c r="D133" s="1735" t="n"/>
      <c r="E133" s="1735" t="n"/>
      <c r="F133" s="1735" t="n"/>
      <c r="G133" s="1735" t="n"/>
      <c r="H133" s="1735" t="n"/>
      <c r="I133" s="1735" t="n"/>
      <c r="J133" s="1735" t="n"/>
      <c r="K133" s="1735" t="n"/>
      <c r="L133" s="1735" t="n"/>
      <c r="M133" s="1735" t="n"/>
      <c r="N133" s="1735" t="n"/>
      <c r="P133" s="1735" t="n"/>
    </row>
    <row r="134" ht="13.15" customHeight="1" s="2885">
      <c r="B134" s="2900" t="n"/>
      <c r="C134" s="1735" t="n"/>
      <c r="D134" s="1735" t="n"/>
      <c r="E134" s="1735" t="n"/>
      <c r="F134" s="1735" t="n"/>
      <c r="G134" s="1735" t="n"/>
      <c r="H134" s="1735" t="n"/>
      <c r="I134" s="1735" t="n"/>
      <c r="J134" s="1735" t="n"/>
      <c r="K134" s="1735" t="n"/>
      <c r="L134" s="1735" t="n"/>
      <c r="M134" s="1735" t="n"/>
      <c r="N134" s="1735" t="n"/>
      <c r="P134" s="1735" t="n"/>
    </row>
    <row r="135" ht="13.15" customHeight="1" s="2885">
      <c r="B135" s="2900" t="n"/>
      <c r="C135" s="1735" t="n"/>
      <c r="D135" s="1735" t="n"/>
      <c r="E135" s="1735" t="n"/>
      <c r="F135" s="1735" t="n"/>
      <c r="G135" s="1735" t="n"/>
      <c r="H135" s="1735" t="n"/>
      <c r="I135" s="1735" t="n"/>
      <c r="J135" s="1735" t="n"/>
      <c r="K135" s="1735" t="n"/>
      <c r="L135" s="1735" t="n"/>
      <c r="M135" s="1735" t="n"/>
      <c r="N135" s="1735" t="n"/>
      <c r="P135" s="1735" t="n"/>
    </row>
    <row r="136" ht="13.15" customHeight="1" s="2885">
      <c r="B136" s="2900" t="n"/>
      <c r="C136" s="1735" t="n"/>
      <c r="D136" s="1735" t="n"/>
      <c r="E136" s="1735" t="n"/>
      <c r="F136" s="1735" t="n"/>
      <c r="G136" s="1735" t="n"/>
      <c r="H136" s="1735" t="n"/>
      <c r="I136" s="1735" t="n"/>
      <c r="J136" s="1735" t="n"/>
      <c r="K136" s="1735" t="n"/>
      <c r="L136" s="1735" t="n"/>
      <c r="M136" s="1735" t="n"/>
      <c r="N136" s="1735" t="n"/>
      <c r="P136" s="1735" t="n"/>
    </row>
    <row r="137" ht="13.15" customHeight="1" s="2885">
      <c r="B137" s="2900" t="n"/>
      <c r="C137" s="1735" t="n"/>
      <c r="D137" s="1735" t="n"/>
      <c r="E137" s="1735" t="n"/>
      <c r="F137" s="1735" t="n"/>
      <c r="G137" s="1735" t="n"/>
      <c r="H137" s="1735" t="n"/>
      <c r="I137" s="1735" t="n"/>
      <c r="J137" s="1735" t="n"/>
      <c r="K137" s="1735" t="n"/>
      <c r="L137" s="1735" t="n"/>
      <c r="M137" s="1735" t="n"/>
      <c r="N137" s="1735" t="n"/>
      <c r="P137" s="1735" t="n"/>
    </row>
    <row r="138" ht="13.15" customHeight="1" s="2885">
      <c r="B138" s="2900" t="n"/>
      <c r="C138" s="1735" t="n"/>
      <c r="D138" s="1735" t="n"/>
      <c r="E138" s="1735" t="n"/>
      <c r="F138" s="1735" t="n"/>
      <c r="G138" s="1735" t="n"/>
      <c r="H138" s="1735" t="n"/>
      <c r="I138" s="1735" t="n"/>
      <c r="J138" s="1735" t="n"/>
      <c r="K138" s="1735" t="n"/>
      <c r="L138" s="1735" t="n"/>
      <c r="M138" s="1735" t="n"/>
      <c r="N138" s="1735" t="n"/>
      <c r="P138" s="1735" t="n"/>
    </row>
    <row r="139" ht="13.15" customHeight="1" s="2885">
      <c r="B139" s="2900" t="n"/>
      <c r="C139" s="1735" t="n"/>
      <c r="D139" s="1735" t="n"/>
      <c r="E139" s="1735" t="n"/>
      <c r="F139" s="1735" t="n"/>
      <c r="G139" s="1735" t="n"/>
      <c r="H139" s="1735" t="n"/>
      <c r="I139" s="1735" t="n"/>
      <c r="J139" s="1735" t="n"/>
      <c r="K139" s="1735" t="n"/>
      <c r="L139" s="1735" t="n"/>
      <c r="M139" s="1735" t="n"/>
      <c r="N139" s="1735" t="n"/>
      <c r="P139" s="1735" t="n"/>
    </row>
    <row r="140" ht="13.15" customHeight="1" s="2885">
      <c r="B140" s="2900" t="n"/>
      <c r="C140" s="1735" t="n"/>
      <c r="D140" s="1735" t="n"/>
      <c r="E140" s="1735" t="n"/>
      <c r="F140" s="1735" t="n"/>
      <c r="G140" s="1735" t="n"/>
      <c r="H140" s="1735" t="n"/>
      <c r="I140" s="1735" t="n"/>
      <c r="J140" s="1735" t="n"/>
      <c r="K140" s="1735" t="n"/>
      <c r="L140" s="1735" t="n"/>
      <c r="M140" s="1735" t="n"/>
      <c r="N140" s="1735" t="n"/>
      <c r="P140" s="1735" t="n"/>
    </row>
    <row r="141" ht="13.15" customHeight="1" s="2885">
      <c r="B141" s="2900" t="n"/>
      <c r="C141" s="1735" t="n"/>
      <c r="D141" s="1735" t="n"/>
      <c r="E141" s="1735" t="n"/>
      <c r="F141" s="1735" t="n"/>
      <c r="G141" s="1735" t="n"/>
      <c r="H141" s="1735" t="n"/>
      <c r="I141" s="1735" t="n"/>
      <c r="J141" s="1735" t="n"/>
      <c r="K141" s="1735" t="n"/>
      <c r="L141" s="1735" t="n"/>
      <c r="M141" s="1735" t="n"/>
      <c r="N141" s="1735" t="n"/>
      <c r="P141" s="1735" t="n"/>
    </row>
    <row r="142" ht="13.15" customHeight="1" s="2885">
      <c r="B142" s="2900" t="n"/>
      <c r="C142" s="1735" t="n"/>
      <c r="D142" s="1735" t="n"/>
      <c r="E142" s="1735" t="n"/>
      <c r="F142" s="1735" t="n"/>
      <c r="G142" s="1735" t="n"/>
      <c r="H142" s="1735" t="n"/>
      <c r="I142" s="1735" t="n"/>
      <c r="J142" s="1735" t="n"/>
      <c r="K142" s="1735" t="n"/>
      <c r="L142" s="1735" t="n"/>
      <c r="M142" s="1735" t="n"/>
      <c r="N142" s="1735" t="n"/>
      <c r="P142" s="1735" t="n"/>
    </row>
    <row r="143" ht="13.15" customHeight="1" s="2885">
      <c r="B143" s="2900" t="n"/>
      <c r="C143" s="1735" t="n"/>
      <c r="D143" s="1735" t="n"/>
      <c r="E143" s="1735" t="n"/>
      <c r="F143" s="1735" t="n"/>
      <c r="G143" s="1735" t="n"/>
      <c r="H143" s="1735" t="n"/>
      <c r="I143" s="1735" t="n"/>
      <c r="J143" s="1735" t="n"/>
      <c r="K143" s="1735" t="n"/>
      <c r="L143" s="1735" t="n"/>
      <c r="M143" s="1735" t="n"/>
      <c r="N143" s="1735" t="n"/>
      <c r="P143" s="1735" t="n"/>
    </row>
    <row r="144" ht="13.15" customHeight="1" s="2885">
      <c r="B144" s="2900" t="n"/>
      <c r="C144" s="1735" t="n"/>
      <c r="D144" s="1735" t="n"/>
      <c r="E144" s="1735" t="n"/>
      <c r="F144" s="1735" t="n"/>
      <c r="G144" s="1735" t="n"/>
      <c r="H144" s="1735" t="n"/>
      <c r="I144" s="1735" t="n"/>
      <c r="J144" s="1735" t="n"/>
      <c r="K144" s="1735" t="n"/>
      <c r="L144" s="1735" t="n"/>
      <c r="M144" s="1735" t="n"/>
      <c r="N144" s="1735" t="n"/>
      <c r="P144" s="1735" t="n"/>
    </row>
    <row r="145" ht="13.15" customHeight="1" s="2885">
      <c r="B145" s="2900" t="n"/>
      <c r="C145" s="1735" t="n"/>
      <c r="D145" s="1735" t="n"/>
      <c r="E145" s="1735" t="n"/>
      <c r="F145" s="1735" t="n"/>
      <c r="G145" s="1735" t="n"/>
      <c r="H145" s="1735" t="n"/>
      <c r="I145" s="1735" t="n"/>
      <c r="J145" s="1735" t="n"/>
      <c r="K145" s="1735" t="n"/>
      <c r="L145" s="1735" t="n"/>
      <c r="M145" s="1735" t="n"/>
      <c r="N145" s="1735" t="n"/>
      <c r="P145" s="1735" t="n"/>
    </row>
    <row r="146" ht="13.15" customHeight="1" s="2885">
      <c r="B146" s="2900" t="n"/>
      <c r="C146" s="1735" t="n"/>
      <c r="D146" s="1735" t="n"/>
      <c r="E146" s="1735" t="n"/>
      <c r="F146" s="1735" t="n"/>
      <c r="G146" s="1735" t="n"/>
      <c r="H146" s="1735" t="n"/>
      <c r="I146" s="1735" t="n"/>
      <c r="J146" s="1735" t="n"/>
      <c r="K146" s="1735" t="n"/>
      <c r="L146" s="1735" t="n"/>
      <c r="M146" s="1735" t="n"/>
      <c r="N146" s="1735" t="n"/>
      <c r="P146" s="1735" t="n"/>
    </row>
    <row r="147" ht="13.15" customHeight="1" s="2885">
      <c r="B147" s="2900" t="n"/>
      <c r="C147" s="1735" t="n"/>
      <c r="D147" s="1735" t="n"/>
      <c r="E147" s="1735" t="n"/>
      <c r="F147" s="1735" t="n"/>
      <c r="G147" s="1735" t="n"/>
      <c r="H147" s="1735" t="n"/>
      <c r="I147" s="1735" t="n"/>
      <c r="J147" s="1735" t="n"/>
      <c r="K147" s="1735" t="n"/>
      <c r="L147" s="1735" t="n"/>
      <c r="M147" s="1735" t="n"/>
      <c r="N147" s="1735" t="n"/>
      <c r="P147" s="1735" t="n"/>
    </row>
    <row r="148" ht="13.15" customHeight="1" s="2885">
      <c r="B148" s="2900" t="n"/>
      <c r="C148" s="1735" t="n"/>
      <c r="D148" s="1735" t="n"/>
      <c r="E148" s="1735" t="n"/>
      <c r="F148" s="1735" t="n"/>
      <c r="G148" s="1735" t="n"/>
      <c r="H148" s="1735" t="n"/>
      <c r="I148" s="1735" t="n"/>
      <c r="J148" s="1735" t="n"/>
      <c r="K148" s="1735" t="n"/>
      <c r="L148" s="1735" t="n"/>
      <c r="M148" s="1735" t="n"/>
      <c r="N148" s="1735" t="n"/>
      <c r="P148" s="1735" t="n"/>
    </row>
    <row r="149" ht="13.15" customHeight="1" s="2885">
      <c r="B149" s="2900" t="n"/>
      <c r="C149" s="1735" t="n"/>
      <c r="D149" s="1735" t="n"/>
      <c r="E149" s="1735" t="n"/>
      <c r="F149" s="1735" t="n"/>
      <c r="G149" s="1735" t="n"/>
      <c r="H149" s="1735" t="n"/>
      <c r="I149" s="1735" t="n"/>
      <c r="J149" s="1735" t="n"/>
      <c r="K149" s="1735" t="n"/>
      <c r="L149" s="1735" t="n"/>
      <c r="M149" s="1735" t="n"/>
      <c r="N149" s="1735" t="n"/>
      <c r="P149" s="1735" t="n"/>
    </row>
    <row r="150" ht="13.15" customHeight="1" s="2885">
      <c r="B150" s="2900" t="n"/>
      <c r="C150" s="1735" t="n"/>
      <c r="D150" s="1735" t="n"/>
      <c r="E150" s="1735" t="n"/>
      <c r="F150" s="1735" t="n"/>
      <c r="G150" s="1735" t="n"/>
      <c r="H150" s="1735" t="n"/>
      <c r="I150" s="1735" t="n"/>
      <c r="J150" s="1735" t="n"/>
      <c r="K150" s="1735" t="n"/>
      <c r="L150" s="1735" t="n"/>
      <c r="M150" s="1735" t="n"/>
      <c r="N150" s="1735" t="n"/>
      <c r="P150" s="1735" t="n"/>
    </row>
    <row r="151" ht="13.15" customHeight="1" s="2885">
      <c r="B151" s="2900" t="n"/>
      <c r="C151" s="1735" t="n"/>
      <c r="D151" s="1735" t="n"/>
      <c r="E151" s="1735" t="n"/>
      <c r="F151" s="1735" t="n"/>
      <c r="G151" s="1735" t="n"/>
      <c r="H151" s="1735" t="n"/>
      <c r="I151" s="1735" t="n"/>
      <c r="J151" s="1735" t="n"/>
      <c r="K151" s="1735" t="n"/>
      <c r="L151" s="1735" t="n"/>
      <c r="M151" s="1735" t="n"/>
      <c r="N151" s="1735" t="n"/>
      <c r="P151" s="1735" t="n"/>
    </row>
    <row r="152" ht="13.15" customHeight="1" s="2885">
      <c r="B152" s="2900" t="n"/>
      <c r="C152" s="1735" t="n"/>
      <c r="D152" s="1735" t="n"/>
      <c r="E152" s="1735" t="n"/>
      <c r="F152" s="1735" t="n"/>
      <c r="G152" s="1735" t="n"/>
      <c r="H152" s="1735" t="n"/>
      <c r="I152" s="1735" t="n"/>
      <c r="J152" s="1735" t="n"/>
      <c r="K152" s="1735" t="n"/>
      <c r="L152" s="1735" t="n"/>
      <c r="M152" s="1735" t="n"/>
      <c r="N152" s="1735" t="n"/>
      <c r="P152" s="1735" t="n"/>
    </row>
    <row r="153" ht="13.15" customHeight="1" s="2885">
      <c r="B153" s="2900" t="n"/>
      <c r="C153" s="1735" t="n"/>
      <c r="D153" s="1735" t="n"/>
      <c r="E153" s="1735" t="n"/>
      <c r="F153" s="1735" t="n"/>
      <c r="G153" s="1735" t="n"/>
      <c r="H153" s="1735" t="n"/>
      <c r="I153" s="1735" t="n"/>
      <c r="J153" s="1735" t="n"/>
      <c r="K153" s="1735" t="n"/>
      <c r="L153" s="1735" t="n"/>
      <c r="M153" s="1735" t="n"/>
      <c r="N153" s="1735" t="n"/>
      <c r="P153" s="1735" t="n"/>
    </row>
    <row r="154" ht="13.15" customHeight="1" s="2885">
      <c r="B154" s="2900" t="n"/>
      <c r="C154" s="1735" t="n"/>
      <c r="D154" s="1735" t="n"/>
      <c r="E154" s="1735" t="n"/>
      <c r="F154" s="1735" t="n"/>
      <c r="G154" s="1735" t="n"/>
      <c r="H154" s="1735" t="n"/>
      <c r="I154" s="1735" t="n"/>
      <c r="J154" s="1735" t="n"/>
      <c r="K154" s="1735" t="n"/>
      <c r="L154" s="1735" t="n"/>
      <c r="M154" s="1735" t="n"/>
      <c r="N154" s="1735" t="n"/>
      <c r="P154" s="1735" t="n"/>
    </row>
    <row r="155" ht="13.15" customHeight="1" s="2885">
      <c r="B155" s="2900" t="n"/>
      <c r="C155" s="1735" t="n"/>
      <c r="D155" s="1735" t="n"/>
      <c r="E155" s="1735" t="n"/>
      <c r="F155" s="1735" t="n"/>
      <c r="G155" s="1735" t="n"/>
      <c r="H155" s="1735" t="n"/>
      <c r="I155" s="1735" t="n"/>
      <c r="J155" s="1735" t="n"/>
      <c r="K155" s="1735" t="n"/>
      <c r="L155" s="1735" t="n"/>
      <c r="M155" s="1735" t="n"/>
      <c r="N155" s="1735" t="n"/>
      <c r="P155" s="1735" t="n"/>
    </row>
    <row r="156" ht="13.15" customHeight="1" s="2885">
      <c r="B156" s="2900" t="n"/>
      <c r="C156" s="1735" t="n"/>
      <c r="D156" s="1735" t="n"/>
      <c r="E156" s="1735" t="n"/>
      <c r="F156" s="1735" t="n"/>
      <c r="G156" s="1735" t="n"/>
      <c r="H156" s="1735" t="n"/>
      <c r="I156" s="1735" t="n"/>
      <c r="J156" s="1735" t="n"/>
      <c r="K156" s="1735" t="n"/>
      <c r="L156" s="1735" t="n"/>
      <c r="M156" s="1735" t="n"/>
      <c r="N156" s="1735" t="n"/>
      <c r="P156" s="1735" t="n"/>
    </row>
    <row r="157" ht="13.15" customHeight="1" s="2885">
      <c r="B157" s="2900" t="n"/>
      <c r="C157" s="1735" t="n"/>
      <c r="D157" s="1735" t="n"/>
      <c r="E157" s="1735" t="n"/>
      <c r="F157" s="1735" t="n"/>
      <c r="G157" s="1735" t="n"/>
      <c r="H157" s="1735" t="n"/>
      <c r="I157" s="1735" t="n"/>
      <c r="J157" s="1735" t="n"/>
      <c r="K157" s="1735" t="n"/>
      <c r="L157" s="1735" t="n"/>
      <c r="M157" s="1735" t="n"/>
      <c r="N157" s="1735" t="n"/>
      <c r="P157" s="1735" t="n"/>
    </row>
    <row r="158" ht="13.15" customHeight="1" s="2885">
      <c r="B158" s="2900" t="n"/>
      <c r="C158" s="1735" t="n"/>
      <c r="D158" s="1735" t="n"/>
      <c r="E158" s="1735" t="n"/>
      <c r="F158" s="1735" t="n"/>
      <c r="G158" s="1735" t="n"/>
      <c r="H158" s="1735" t="n"/>
      <c r="I158" s="1735" t="n"/>
      <c r="J158" s="1735" t="n"/>
      <c r="K158" s="1735" t="n"/>
      <c r="L158" s="1735" t="n"/>
      <c r="M158" s="1735" t="n"/>
      <c r="N158" s="1735" t="n"/>
      <c r="P158" s="1735" t="n"/>
    </row>
    <row r="159" ht="13.15" customHeight="1" s="2885">
      <c r="B159" s="2900" t="n"/>
      <c r="C159" s="1735" t="n"/>
      <c r="D159" s="1735" t="n"/>
      <c r="E159" s="1735" t="n"/>
      <c r="F159" s="1735" t="n"/>
      <c r="G159" s="1735" t="n"/>
      <c r="H159" s="1735" t="n"/>
      <c r="I159" s="1735" t="n"/>
      <c r="J159" s="1735" t="n"/>
      <c r="K159" s="1735" t="n"/>
      <c r="L159" s="1735" t="n"/>
      <c r="M159" s="1735" t="n"/>
      <c r="N159" s="1735" t="n"/>
      <c r="P159" s="1735" t="n"/>
    </row>
    <row r="160" ht="13.15" customHeight="1" s="2885">
      <c r="B160" s="2900" t="n"/>
      <c r="C160" s="1735" t="n"/>
      <c r="D160" s="1735" t="n"/>
      <c r="E160" s="1735" t="n"/>
      <c r="F160" s="1735" t="n"/>
      <c r="G160" s="1735" t="n"/>
      <c r="H160" s="1735" t="n"/>
      <c r="I160" s="1735" t="n"/>
      <c r="J160" s="1735" t="n"/>
      <c r="K160" s="1735" t="n"/>
      <c r="L160" s="1735" t="n"/>
      <c r="M160" s="1735" t="n"/>
      <c r="N160" s="1735" t="n"/>
      <c r="P160" s="1735" t="n"/>
    </row>
    <row r="161" ht="13.15" customHeight="1" s="2885">
      <c r="B161" s="2900" t="n"/>
      <c r="C161" s="1735" t="n"/>
      <c r="D161" s="1735" t="n"/>
      <c r="E161" s="1735" t="n"/>
      <c r="F161" s="1735" t="n"/>
      <c r="G161" s="1735" t="n"/>
      <c r="H161" s="1735" t="n"/>
      <c r="I161" s="1735" t="n"/>
      <c r="J161" s="1735" t="n"/>
      <c r="K161" s="1735" t="n"/>
      <c r="L161" s="1735" t="n"/>
      <c r="M161" s="1735" t="n"/>
      <c r="N161" s="1735" t="n"/>
      <c r="P161" s="1735" t="n"/>
    </row>
    <row r="162" ht="13.15" customHeight="1" s="2885">
      <c r="B162" s="2900" t="n"/>
      <c r="C162" s="1735" t="n"/>
      <c r="D162" s="1735" t="n"/>
      <c r="E162" s="1735" t="n"/>
      <c r="F162" s="1735" t="n"/>
      <c r="G162" s="1735" t="n"/>
      <c r="H162" s="1735" t="n"/>
      <c r="I162" s="1735" t="n"/>
      <c r="J162" s="1735" t="n"/>
      <c r="K162" s="1735" t="n"/>
      <c r="L162" s="1735" t="n"/>
      <c r="M162" s="1735" t="n"/>
      <c r="N162" s="1735" t="n"/>
      <c r="P162" s="1735" t="n"/>
    </row>
    <row r="163" ht="13.15" customHeight="1" s="2885">
      <c r="B163" s="2900" t="n"/>
      <c r="C163" s="1735" t="n"/>
      <c r="D163" s="1735" t="n"/>
      <c r="E163" s="1735" t="n"/>
      <c r="F163" s="1735" t="n"/>
      <c r="G163" s="1735" t="n"/>
      <c r="H163" s="1735" t="n"/>
      <c r="I163" s="1735" t="n"/>
      <c r="J163" s="1735" t="n"/>
      <c r="K163" s="1735" t="n"/>
      <c r="L163" s="1735" t="n"/>
      <c r="M163" s="1735" t="n"/>
      <c r="N163" s="1735" t="n"/>
      <c r="P163" s="1735" t="n"/>
    </row>
    <row r="164" ht="13.15" customHeight="1" s="2885">
      <c r="B164" s="2900" t="n"/>
      <c r="C164" s="1735" t="n"/>
      <c r="D164" s="1735" t="n"/>
      <c r="E164" s="1735" t="n"/>
      <c r="F164" s="1735" t="n"/>
      <c r="G164" s="1735" t="n"/>
      <c r="H164" s="1735" t="n"/>
      <c r="I164" s="1735" t="n"/>
      <c r="J164" s="1735" t="n"/>
      <c r="K164" s="1735" t="n"/>
      <c r="L164" s="1735" t="n"/>
      <c r="M164" s="1735" t="n"/>
      <c r="N164" s="1735" t="n"/>
      <c r="P164" s="1735" t="n"/>
    </row>
    <row r="165" ht="13.15" customHeight="1" s="2885">
      <c r="B165" s="2900" t="n"/>
      <c r="C165" s="1735" t="n"/>
      <c r="D165" s="1735" t="n"/>
      <c r="E165" s="1735" t="n"/>
      <c r="F165" s="1735" t="n"/>
      <c r="G165" s="1735" t="n"/>
      <c r="H165" s="1735" t="n"/>
      <c r="I165" s="1735" t="n"/>
      <c r="J165" s="1735" t="n"/>
      <c r="K165" s="1735" t="n"/>
      <c r="L165" s="1735" t="n"/>
      <c r="M165" s="1735" t="n"/>
      <c r="N165" s="1735" t="n"/>
      <c r="P165" s="1735" t="n"/>
    </row>
    <row r="166" ht="13.15" customHeight="1" s="2885">
      <c r="B166" s="2900" t="n"/>
      <c r="C166" s="1735" t="n"/>
      <c r="D166" s="1735" t="n"/>
      <c r="E166" s="1735" t="n"/>
      <c r="F166" s="1735" t="n"/>
      <c r="G166" s="1735" t="n"/>
      <c r="H166" s="1735" t="n"/>
      <c r="I166" s="1735" t="n"/>
      <c r="J166" s="1735" t="n"/>
      <c r="K166" s="1735" t="n"/>
      <c r="L166" s="1735" t="n"/>
      <c r="M166" s="1735" t="n"/>
      <c r="N166" s="1735" t="n"/>
      <c r="P166" s="1735" t="n"/>
    </row>
    <row r="167" ht="13.15" customHeight="1" s="2885">
      <c r="B167" s="2900" t="n"/>
      <c r="C167" s="1735" t="n"/>
      <c r="D167" s="1735" t="n"/>
      <c r="E167" s="1735" t="n"/>
      <c r="F167" s="1735" t="n"/>
      <c r="G167" s="1735" t="n"/>
      <c r="H167" s="1735" t="n"/>
      <c r="I167" s="1735" t="n"/>
      <c r="J167" s="1735" t="n"/>
      <c r="K167" s="1735" t="n"/>
      <c r="L167" s="1735" t="n"/>
      <c r="M167" s="1735" t="n"/>
      <c r="N167" s="1735" t="n"/>
      <c r="P167" s="1735" t="n"/>
    </row>
    <row r="168" ht="13.15" customHeight="1" s="2885">
      <c r="B168" s="2900" t="n"/>
      <c r="C168" s="1735" t="n"/>
      <c r="D168" s="1735" t="n"/>
      <c r="E168" s="1735" t="n"/>
      <c r="F168" s="1735" t="n"/>
      <c r="G168" s="1735" t="n"/>
      <c r="H168" s="1735" t="n"/>
      <c r="I168" s="1735" t="n"/>
      <c r="J168" s="1735" t="n"/>
      <c r="K168" s="1735" t="n"/>
      <c r="L168" s="1735" t="n"/>
      <c r="M168" s="1735" t="n"/>
      <c r="N168" s="1735" t="n"/>
      <c r="P168" s="1735" t="n"/>
    </row>
    <row r="169" ht="13.15" customHeight="1" s="2885">
      <c r="B169" s="2900" t="n"/>
      <c r="C169" s="1735" t="n"/>
      <c r="D169" s="1735" t="n"/>
      <c r="E169" s="1735" t="n"/>
      <c r="F169" s="1735" t="n"/>
      <c r="G169" s="1735" t="n"/>
      <c r="H169" s="1735" t="n"/>
      <c r="I169" s="1735" t="n"/>
      <c r="J169" s="1735" t="n"/>
      <c r="K169" s="1735" t="n"/>
      <c r="L169" s="1735" t="n"/>
      <c r="M169" s="1735" t="n"/>
      <c r="N169" s="1735" t="n"/>
      <c r="P169" s="1735" t="n"/>
    </row>
    <row r="171" ht="13.15" customHeight="1" s="2885">
      <c r="B171" s="2900" t="n"/>
      <c r="C171" s="1735" t="n"/>
      <c r="D171" s="1735" t="n"/>
      <c r="E171" s="1735" t="n"/>
      <c r="F171" s="1735" t="n"/>
      <c r="G171" s="1735" t="n"/>
      <c r="H171" s="1735" t="n"/>
      <c r="I171" s="1735" t="n"/>
      <c r="J171" s="1735" t="n"/>
      <c r="K171" s="1735" t="n"/>
      <c r="L171" s="1735" t="n"/>
      <c r="M171" s="1735" t="n"/>
      <c r="N171" s="1735" t="n"/>
      <c r="P171" s="1735" t="n"/>
    </row>
    <row r="173">
      <c r="B173" s="1788" t="n"/>
    </row>
    <row r="174" ht="13.15" customHeight="1" s="2885">
      <c r="B174" s="1789" t="n"/>
      <c r="C174" s="1735" t="n"/>
      <c r="D174" s="1735" t="n"/>
      <c r="E174" s="1735" t="n"/>
      <c r="F174" s="1735" t="n"/>
      <c r="G174" s="1735" t="n"/>
      <c r="H174" s="1735" t="n"/>
      <c r="I174" s="1735" t="n"/>
      <c r="J174" s="1735" t="n"/>
      <c r="K174" s="1735" t="n"/>
      <c r="L174" s="1735" t="n"/>
      <c r="M174" s="1735" t="n"/>
      <c r="N174" s="1735" t="n"/>
      <c r="P174" s="1735" t="n"/>
    </row>
    <row r="175" ht="13.15" customHeight="1" s="2885">
      <c r="B175" s="1789" t="n"/>
      <c r="C175" s="1735" t="n"/>
      <c r="D175" s="1735" t="n"/>
      <c r="E175" s="1735" t="n"/>
      <c r="F175" s="1735" t="n"/>
      <c r="G175" s="1735" t="n"/>
      <c r="H175" s="1735" t="n"/>
      <c r="I175" s="1735" t="n"/>
      <c r="J175" s="1735" t="n"/>
      <c r="K175" s="1735" t="n"/>
      <c r="L175" s="1735" t="n"/>
      <c r="M175" s="1735" t="n"/>
      <c r="N175" s="1735" t="n"/>
      <c r="P175" s="1735" t="n"/>
    </row>
    <row r="176" ht="13.15" customHeight="1" s="2885">
      <c r="B176" s="2900" t="n"/>
      <c r="C176" s="1735" t="n"/>
      <c r="D176" s="1735" t="n"/>
      <c r="E176" s="1735" t="n"/>
      <c r="F176" s="1735" t="n"/>
      <c r="G176" s="1735" t="n"/>
      <c r="H176" s="1735" t="n"/>
      <c r="I176" s="1735" t="n"/>
      <c r="J176" s="1735" t="n"/>
      <c r="K176" s="1735" t="n"/>
      <c r="L176" s="1735" t="n"/>
      <c r="M176" s="1735" t="n"/>
      <c r="N176" s="1735" t="n"/>
      <c r="P176" s="1735" t="n"/>
    </row>
    <row r="178">
      <c r="B178" s="1788" t="n"/>
    </row>
    <row r="179" ht="13.15" customHeight="1" s="2885">
      <c r="B179" s="2900" t="n"/>
      <c r="C179" s="1735" t="n"/>
      <c r="D179" s="1735" t="n"/>
      <c r="E179" s="1735" t="n"/>
      <c r="F179" s="1735" t="n"/>
      <c r="G179" s="1735" t="n"/>
      <c r="H179" s="1735" t="n"/>
      <c r="I179" s="1735" t="n"/>
      <c r="J179" s="1735" t="n"/>
      <c r="K179" s="1735" t="n"/>
      <c r="L179" s="1735" t="n"/>
      <c r="M179" s="1735" t="n"/>
      <c r="N179" s="1735" t="n"/>
      <c r="P179" s="1735" t="n"/>
    </row>
    <row r="180" ht="13.15" customHeight="1" s="2885">
      <c r="B180" s="2900" t="n"/>
      <c r="C180" s="1735" t="n"/>
      <c r="D180" s="1735" t="n"/>
      <c r="E180" s="1735" t="n"/>
      <c r="F180" s="1735" t="n"/>
      <c r="G180" s="1735" t="n"/>
      <c r="H180" s="1735" t="n"/>
      <c r="I180" s="1735" t="n"/>
      <c r="J180" s="1735" t="n"/>
      <c r="K180" s="1735" t="n"/>
      <c r="L180" s="1735" t="n"/>
      <c r="M180" s="1735" t="n"/>
      <c r="N180" s="1735" t="n"/>
      <c r="P180" s="1735" t="n"/>
    </row>
    <row r="182" ht="13.15" customHeight="1" s="2885">
      <c r="B182" s="2900" t="n"/>
      <c r="C182" s="1735" t="n"/>
      <c r="D182" s="1735" t="n"/>
      <c r="E182" s="1735" t="n"/>
      <c r="F182" s="1735" t="n"/>
      <c r="G182" s="1735" t="n"/>
      <c r="H182" s="1735" t="n"/>
      <c r="I182" s="1735" t="n"/>
      <c r="J182" s="1735" t="n"/>
      <c r="K182" s="1735" t="n"/>
      <c r="L182" s="1735" t="n"/>
      <c r="M182" s="1735" t="n"/>
      <c r="N182" s="1735" t="n"/>
      <c r="P182" s="1735" t="n"/>
    </row>
    <row r="184" ht="13.15" customHeight="1" s="2885">
      <c r="B184" s="2900" t="n"/>
      <c r="C184" s="1735" t="n"/>
      <c r="D184" s="1735" t="n"/>
      <c r="E184" s="1735" t="n"/>
      <c r="F184" s="1735" t="n"/>
      <c r="G184" s="1735" t="n"/>
      <c r="H184" s="1735" t="n"/>
      <c r="I184" s="1735" t="n"/>
      <c r="J184" s="1735" t="n"/>
      <c r="K184" s="1735" t="n"/>
      <c r="L184" s="1735" t="n"/>
      <c r="M184" s="1735" t="n"/>
      <c r="N184" s="1735" t="n"/>
      <c r="P184" s="1735" t="n"/>
    </row>
    <row r="186" ht="13.15" customHeight="1" s="2885">
      <c r="B186" s="2900" t="n"/>
      <c r="C186" s="1735" t="n"/>
      <c r="D186" s="1735" t="n"/>
      <c r="E186" s="1735" t="n"/>
      <c r="F186" s="1735" t="n"/>
      <c r="G186" s="1735" t="n"/>
      <c r="H186" s="1735" t="n"/>
      <c r="I186" s="1735" t="n"/>
      <c r="J186" s="1735" t="n"/>
      <c r="K186" s="1735" t="n"/>
      <c r="L186" s="1735" t="n"/>
      <c r="M186" s="1735" t="n"/>
      <c r="N186" s="1735" t="n"/>
      <c r="P186" s="1735" t="n"/>
    </row>
    <row r="187">
      <c r="C187" s="1735" t="n"/>
      <c r="D187" s="1735" t="n"/>
      <c r="E187" s="1735" t="n"/>
      <c r="F187" s="1735" t="n"/>
      <c r="G187" s="1735" t="n"/>
      <c r="H187" s="1735" t="n"/>
      <c r="I187" s="1735" t="n"/>
      <c r="J187" s="1735" t="n"/>
      <c r="K187" s="1735" t="n"/>
      <c r="L187" s="1735" t="n"/>
      <c r="M187" s="1735" t="n"/>
      <c r="N187" s="1735" t="n"/>
    </row>
    <row r="189">
      <c r="U189" s="2043" t="inlineStr">
        <is>
          <t>Unit 3</t>
        </is>
      </c>
    </row>
  </sheetData>
  <mergeCells count="4">
    <mergeCell ref="B2:J2"/>
    <mergeCell ref="B1:J1"/>
    <mergeCell ref="B3:J3"/>
    <mergeCell ref="B4:J4"/>
  </mergeCells>
  <pageMargins left="0.159999996423721" right="0.159999996423721" top="0.400000005960464" bottom="0.319999992847443" header="0.3" footer="0.3"/>
  <pageSetup orientation="landscape"/>
</worksheet>
</file>

<file path=xl/worksheets/sheet62.xml><?xml version="1.0" encoding="utf-8"?>
<worksheet xmlns="http://schemas.openxmlformats.org/spreadsheetml/2006/main">
  <sheetPr codeName="Sheet72">
    <tabColor rgb="FF051243"/>
    <outlinePr summaryBelow="0"/>
    <pageSetUpPr/>
  </sheetPr>
  <dimension ref="A1:M54"/>
  <sheetViews>
    <sheetView zoomScaleNormal="100" workbookViewId="0">
      <selection activeCell="B6" sqref="B6:L92"/>
    </sheetView>
  </sheetViews>
  <sheetFormatPr baseColWidth="8" defaultRowHeight="14.25"/>
  <cols>
    <col width="32.86328125" customWidth="1" style="2885" min="1" max="1"/>
    <col width="9.19921875" customWidth="1" style="2885" min="2" max="12"/>
    <col width="10.796875" customWidth="1" style="2885" min="13" max="13"/>
  </cols>
  <sheetData>
    <row r="1" ht="12" customHeight="1" s="2885">
      <c r="A1" s="2899" t="inlineStr">
        <is>
          <t>Cash Flow</t>
        </is>
      </c>
    </row>
    <row r="2" ht="12" customHeight="1" s="2885">
      <c r="A2" s="2900" t="inlineStr">
        <is>
          <t>Airport May 2026 (Amounts in USD)</t>
        </is>
      </c>
    </row>
    <row r="3" ht="12" customHeight="1" s="2885">
      <c r="A3" s="2900" t="inlineStr">
        <is>
          <t>Nov, 2026 through Sep, 2037</t>
        </is>
      </c>
    </row>
    <row r="4" ht="12" customHeight="1" s="2885">
      <c r="A4" s="2900" t="inlineStr">
        <is>
          <t>6/23/2026 5:07:34 PM</t>
        </is>
      </c>
    </row>
    <row r="5" ht="12" customHeight="1" s="2885"/>
    <row r="6" ht="12" customHeight="1" s="2885">
      <c r="B6" s="1792" t="inlineStr">
        <is>
          <t>Forecast</t>
        </is>
      </c>
      <c r="C6" s="1792" t="inlineStr">
        <is>
          <t>Forecast</t>
        </is>
      </c>
      <c r="D6" s="1792" t="inlineStr">
        <is>
          <t>Forecast</t>
        </is>
      </c>
      <c r="E6" s="1792" t="inlineStr">
        <is>
          <t>Forecast</t>
        </is>
      </c>
      <c r="F6" s="1792" t="inlineStr">
        <is>
          <t>Forecast</t>
        </is>
      </c>
      <c r="G6" s="1792" t="inlineStr">
        <is>
          <t>Forecast</t>
        </is>
      </c>
      <c r="H6" s="1792" t="inlineStr">
        <is>
          <t>Forecast</t>
        </is>
      </c>
      <c r="I6" s="1792" t="inlineStr">
        <is>
          <t>Forecast</t>
        </is>
      </c>
      <c r="J6" s="1792" t="inlineStr">
        <is>
          <t>Forecast</t>
        </is>
      </c>
      <c r="K6" s="1792" t="inlineStr">
        <is>
          <t>Forecast</t>
        </is>
      </c>
      <c r="L6" s="1792" t="inlineStr">
        <is>
          <t>Forecast</t>
        </is>
      </c>
      <c r="M6" s="1792" t="inlineStr">
        <is>
          <t>Forecast</t>
        </is>
      </c>
    </row>
    <row r="7" ht="12" customHeight="1" s="2885"/>
    <row r="8" ht="12" customHeight="1" s="2885">
      <c r="B8" s="1790" t="inlineStr">
        <is>
          <t>Year 1</t>
        </is>
      </c>
      <c r="C8" s="1790" t="inlineStr">
        <is>
          <t>Year 2</t>
        </is>
      </c>
      <c r="D8" s="1790" t="inlineStr">
        <is>
          <t>Year 3</t>
        </is>
      </c>
      <c r="E8" s="1790" t="inlineStr">
        <is>
          <t>Year 4</t>
        </is>
      </c>
      <c r="F8" s="1790" t="inlineStr">
        <is>
          <t>Year 5</t>
        </is>
      </c>
      <c r="G8" s="1790" t="inlineStr">
        <is>
          <t>Year 6</t>
        </is>
      </c>
      <c r="H8" s="1790" t="inlineStr">
        <is>
          <t>Year 7</t>
        </is>
      </c>
      <c r="I8" s="1790" t="inlineStr">
        <is>
          <t>Year 8</t>
        </is>
      </c>
      <c r="J8" s="1790" t="inlineStr">
        <is>
          <t>Year 9</t>
        </is>
      </c>
      <c r="K8" s="1790" t="inlineStr">
        <is>
          <t>Year 10</t>
        </is>
      </c>
      <c r="L8" s="1790" t="inlineStr">
        <is>
          <t>Year 11</t>
        </is>
      </c>
    </row>
    <row r="9" ht="12" customHeight="1" s="2885">
      <c r="A9" s="2900" t="inlineStr">
        <is>
          <t>For the Years Ending</t>
        </is>
      </c>
      <c r="B9" s="1791" t="inlineStr">
        <is>
          <t>Oct-2027</t>
        </is>
      </c>
      <c r="C9" s="1791" t="inlineStr">
        <is>
          <t>Oct-2028</t>
        </is>
      </c>
      <c r="D9" s="1791" t="inlineStr">
        <is>
          <t>Oct-2029</t>
        </is>
      </c>
      <c r="E9" s="1791" t="inlineStr">
        <is>
          <t>Oct-2030</t>
        </is>
      </c>
      <c r="F9" s="1791" t="inlineStr">
        <is>
          <t>Oct-2031</t>
        </is>
      </c>
      <c r="G9" s="1791" t="inlineStr">
        <is>
          <t>Oct-2032</t>
        </is>
      </c>
      <c r="H9" s="1791" t="inlineStr">
        <is>
          <t>Oct-2033</t>
        </is>
      </c>
      <c r="I9" s="1791" t="inlineStr">
        <is>
          <t>Oct-2034</t>
        </is>
      </c>
      <c r="J9" s="1791" t="inlineStr">
        <is>
          <t>Oct-2035</t>
        </is>
      </c>
      <c r="K9" s="1791" t="inlineStr">
        <is>
          <t>Oct-2036</t>
        </is>
      </c>
      <c r="L9" s="1791" t="inlineStr">
        <is>
          <t>Sep-2037</t>
        </is>
      </c>
      <c r="M9" s="1791" t="inlineStr">
        <is>
          <t>Total</t>
        </is>
      </c>
    </row>
    <row r="10" ht="12" customHeight="1" s="2885"/>
    <row r="11" ht="12" customHeight="1" s="2885">
      <c r="A11" s="1788" t="inlineStr">
        <is>
          <t>Rental Revenue</t>
        </is>
      </c>
    </row>
    <row r="12" ht="12" customHeight="1" s="2885">
      <c r="A12" s="1789" t="inlineStr">
        <is>
          <t xml:space="preserve">  Potential Base Rent</t>
        </is>
      </c>
      <c r="B12" s="1735" t="n">
        <v>1768330</v>
      </c>
      <c r="C12" s="1735" t="n">
        <v>1815001</v>
      </c>
      <c r="D12" s="1735" t="n">
        <v>1862870</v>
      </c>
      <c r="E12" s="1735" t="n">
        <v>1907887</v>
      </c>
      <c r="F12" s="1735" t="n">
        <v>1951711</v>
      </c>
      <c r="G12" s="1735" t="n">
        <v>2007280</v>
      </c>
      <c r="H12" s="1735" t="n">
        <v>2065399</v>
      </c>
      <c r="I12" s="1735" t="n">
        <v>2118125</v>
      </c>
      <c r="J12" s="1735" t="n">
        <v>2172758</v>
      </c>
      <c r="K12" s="1735" t="n">
        <v>2259565</v>
      </c>
      <c r="L12" s="1735" t="n">
        <v>2132960</v>
      </c>
      <c r="M12" s="1735" t="n">
        <v>22061887</v>
      </c>
    </row>
    <row r="13" ht="12" customHeight="1" s="2885">
      <c r="A13" s="1789" t="inlineStr">
        <is>
          <t xml:space="preserve">  Absorption &amp; Turnover Vacancy</t>
        </is>
      </c>
      <c r="B13" s="1735" t="n">
        <v>-126261</v>
      </c>
      <c r="C13" s="1735" t="n">
        <v>0</v>
      </c>
      <c r="D13" s="1735" t="n">
        <v>-18318</v>
      </c>
      <c r="E13" s="1735" t="n">
        <v>-211891</v>
      </c>
      <c r="F13" s="1735" t="n">
        <v>-10263</v>
      </c>
      <c r="G13" s="1735" t="n">
        <v>0</v>
      </c>
      <c r="H13" s="1735" t="n">
        <v>-43075</v>
      </c>
      <c r="I13" s="1735" t="n">
        <v>-21236</v>
      </c>
      <c r="J13" s="1735" t="n">
        <v>-78743</v>
      </c>
      <c r="K13" s="1735" t="n">
        <v>-197415</v>
      </c>
      <c r="L13" s="1735" t="n">
        <v>-36635</v>
      </c>
      <c r="M13" s="1735" t="n">
        <v>-743839</v>
      </c>
    </row>
    <row r="14" ht="12" customHeight="1" s="2885">
      <c r="A14" s="1789" t="inlineStr">
        <is>
          <t xml:space="preserve">  Free Rent</t>
        </is>
      </c>
      <c r="B14" s="1735" t="n">
        <v>-90187</v>
      </c>
      <c r="C14" s="1735" t="n">
        <v>0</v>
      </c>
      <c r="D14" s="1735" t="n">
        <v>-32057</v>
      </c>
      <c r="E14" s="1735" t="n">
        <v>-67925</v>
      </c>
      <c r="F14" s="1735" t="n">
        <v>-311878</v>
      </c>
      <c r="G14" s="1735" t="n">
        <v>-18226</v>
      </c>
      <c r="H14" s="1735" t="n">
        <v>-75381</v>
      </c>
      <c r="I14" s="1735" t="n">
        <v>-37163</v>
      </c>
      <c r="J14" s="1735" t="n">
        <v>0</v>
      </c>
      <c r="K14" s="1735" t="n">
        <v>-440295</v>
      </c>
      <c r="L14" s="1735" t="n">
        <v>-107094</v>
      </c>
      <c r="M14" s="1735" t="n">
        <v>-1180206</v>
      </c>
    </row>
    <row r="15" ht="12" customHeight="1" s="2885">
      <c r="A15" s="1789" t="inlineStr">
        <is>
          <t xml:space="preserve">  Scheduled Base Rent</t>
        </is>
      </c>
      <c r="B15" s="1793" t="n">
        <v>1551882</v>
      </c>
      <c r="C15" s="1793" t="n">
        <v>1815001</v>
      </c>
      <c r="D15" s="1793" t="n">
        <v>1812495</v>
      </c>
      <c r="E15" s="1793" t="n">
        <v>1628072</v>
      </c>
      <c r="F15" s="1793" t="n">
        <v>1629570</v>
      </c>
      <c r="G15" s="1793" t="n">
        <v>1989054</v>
      </c>
      <c r="H15" s="1793" t="n">
        <v>1946943</v>
      </c>
      <c r="I15" s="1793" t="n">
        <v>2059727</v>
      </c>
      <c r="J15" s="1793" t="n">
        <v>2094014</v>
      </c>
      <c r="K15" s="1793" t="n">
        <v>1621854</v>
      </c>
      <c r="L15" s="1793" t="n">
        <v>1989231</v>
      </c>
      <c r="M15" s="1793" t="n">
        <v>20137843</v>
      </c>
    </row>
    <row r="16" ht="12" customHeight="1" s="2885">
      <c r="A16" s="2900" t="inlineStr">
        <is>
          <t>Total Rental Revenue</t>
        </is>
      </c>
      <c r="B16" s="1794" t="n">
        <v>1551882</v>
      </c>
      <c r="C16" s="1794" t="n">
        <v>1815001</v>
      </c>
      <c r="D16" s="1794" t="n">
        <v>1812495</v>
      </c>
      <c r="E16" s="1794" t="n">
        <v>1628072</v>
      </c>
      <c r="F16" s="1794" t="n">
        <v>1629570</v>
      </c>
      <c r="G16" s="1794" t="n">
        <v>1989054</v>
      </c>
      <c r="H16" s="1794" t="n">
        <v>1946943</v>
      </c>
      <c r="I16" s="1794" t="n">
        <v>2059727</v>
      </c>
      <c r="J16" s="1794" t="n">
        <v>2094014</v>
      </c>
      <c r="K16" s="1794" t="n">
        <v>1621854</v>
      </c>
      <c r="L16" s="1794" t="n">
        <v>1989231</v>
      </c>
      <c r="M16" s="1794" t="n">
        <v>20137843</v>
      </c>
    </row>
    <row r="17" ht="12" customHeight="1" s="2885"/>
    <row r="18" ht="12" customHeight="1" s="2885">
      <c r="A18" s="1788" t="inlineStr">
        <is>
          <t>Other Tenant Revenue</t>
        </is>
      </c>
    </row>
    <row r="19" ht="12" customHeight="1" s="2885">
      <c r="A19" s="1789" t="inlineStr">
        <is>
          <t xml:space="preserve">  Total Expense Recoveries</t>
        </is>
      </c>
      <c r="B19" s="1735" t="n">
        <v>825899</v>
      </c>
      <c r="C19" s="1735" t="n">
        <v>919258</v>
      </c>
      <c r="D19" s="1735" t="n">
        <v>937176</v>
      </c>
      <c r="E19" s="1735" t="n">
        <v>869461</v>
      </c>
      <c r="F19" s="1735" t="n">
        <v>999086</v>
      </c>
      <c r="G19" s="1735" t="n">
        <v>1034633</v>
      </c>
      <c r="H19" s="1735" t="n">
        <v>1042956</v>
      </c>
      <c r="I19" s="1735" t="n">
        <v>1086444</v>
      </c>
      <c r="J19" s="1735" t="n">
        <v>1092605</v>
      </c>
      <c r="K19" s="1735" t="n">
        <v>1063940</v>
      </c>
      <c r="L19" s="1735" t="n">
        <v>1077410</v>
      </c>
      <c r="M19" s="1735" t="n">
        <v>10948869</v>
      </c>
    </row>
    <row r="20" ht="12" customHeight="1" s="2885">
      <c r="A20" s="2900" t="inlineStr">
        <is>
          <t>Total Other Tenant Revenue</t>
        </is>
      </c>
      <c r="B20" s="1794" t="n">
        <v>825899</v>
      </c>
      <c r="C20" s="1794" t="n">
        <v>919258</v>
      </c>
      <c r="D20" s="1794" t="n">
        <v>937176</v>
      </c>
      <c r="E20" s="1794" t="n">
        <v>869461</v>
      </c>
      <c r="F20" s="1794" t="n">
        <v>999086</v>
      </c>
      <c r="G20" s="1794" t="n">
        <v>1034633</v>
      </c>
      <c r="H20" s="1794" t="n">
        <v>1042956</v>
      </c>
      <c r="I20" s="1794" t="n">
        <v>1086444</v>
      </c>
      <c r="J20" s="1794" t="n">
        <v>1092605</v>
      </c>
      <c r="K20" s="1794" t="n">
        <v>1063940</v>
      </c>
      <c r="L20" s="1794" t="n">
        <v>1077410</v>
      </c>
      <c r="M20" s="1794" t="n">
        <v>10948869</v>
      </c>
    </row>
    <row r="21" ht="12" customHeight="1" s="2885"/>
    <row r="22" ht="12" customHeight="1" s="2885">
      <c r="A22" s="2900" t="inlineStr">
        <is>
          <t>Total Tenant Revenue</t>
        </is>
      </c>
      <c r="B22" s="1795" t="n">
        <v>2377781</v>
      </c>
      <c r="C22" s="1795" t="n">
        <v>2734259</v>
      </c>
      <c r="D22" s="1795" t="n">
        <v>2749670</v>
      </c>
      <c r="E22" s="1795" t="n">
        <v>2497533</v>
      </c>
      <c r="F22" s="1795" t="n">
        <v>2628656</v>
      </c>
      <c r="G22" s="1795" t="n">
        <v>3023687</v>
      </c>
      <c r="H22" s="1795" t="n">
        <v>2989899</v>
      </c>
      <c r="I22" s="1795" t="n">
        <v>3146170</v>
      </c>
      <c r="J22" s="1795" t="n">
        <v>3186620</v>
      </c>
      <c r="K22" s="1795" t="n">
        <v>2685795</v>
      </c>
      <c r="L22" s="1795" t="n">
        <v>3066641</v>
      </c>
      <c r="M22" s="1795" t="n">
        <v>31086711</v>
      </c>
    </row>
    <row r="23" ht="12" customHeight="1" s="2885"/>
    <row r="24" ht="12" customHeight="1" s="2885">
      <c r="A24" s="1788" t="inlineStr">
        <is>
          <t>Parking Revenue</t>
        </is>
      </c>
    </row>
    <row r="25" ht="12" customHeight="1" s="2885">
      <c r="A25" s="2900" t="inlineStr">
        <is>
          <t xml:space="preserve">  Parking Revenue</t>
        </is>
      </c>
      <c r="B25" s="1735" t="n">
        <v>19920</v>
      </c>
      <c r="C25" s="1735" t="n">
        <v>19920</v>
      </c>
      <c r="D25" s="1735" t="n">
        <v>19920</v>
      </c>
      <c r="E25" s="1735" t="n">
        <v>19920</v>
      </c>
      <c r="F25" s="1735" t="n">
        <v>19920</v>
      </c>
      <c r="G25" s="1735" t="n">
        <v>19920</v>
      </c>
      <c r="H25" s="1735" t="n">
        <v>19920</v>
      </c>
      <c r="I25" s="1735" t="n">
        <v>19920</v>
      </c>
      <c r="J25" s="1735" t="n">
        <v>19920</v>
      </c>
      <c r="K25" s="1735" t="n">
        <v>19920</v>
      </c>
      <c r="L25" s="1735" t="n">
        <v>18260</v>
      </c>
      <c r="M25" s="1735" t="n">
        <v>217460</v>
      </c>
    </row>
    <row r="26" ht="12" customHeight="1" s="2885">
      <c r="A26" s="2900" t="inlineStr">
        <is>
          <t>Total Other Revenue</t>
        </is>
      </c>
      <c r="B26" s="1794" t="n">
        <v>19920</v>
      </c>
      <c r="C26" s="1794" t="n">
        <v>19920</v>
      </c>
      <c r="D26" s="1794" t="n">
        <v>19920</v>
      </c>
      <c r="E26" s="1794" t="n">
        <v>19920</v>
      </c>
      <c r="F26" s="1794" t="n">
        <v>19920</v>
      </c>
      <c r="G26" s="1794" t="n">
        <v>19920</v>
      </c>
      <c r="H26" s="1794" t="n">
        <v>19920</v>
      </c>
      <c r="I26" s="1794" t="n">
        <v>19920</v>
      </c>
      <c r="J26" s="1794" t="n">
        <v>19920</v>
      </c>
      <c r="K26" s="1794" t="n">
        <v>19920</v>
      </c>
      <c r="L26" s="1794" t="n">
        <v>18260</v>
      </c>
      <c r="M26" s="1794" t="n">
        <v>217460</v>
      </c>
    </row>
    <row r="27" ht="12" customHeight="1" s="2885"/>
    <row r="28" ht="12" customHeight="1" s="2885">
      <c r="A28" s="2900" t="inlineStr">
        <is>
          <t>Potential Gross Revenue</t>
        </is>
      </c>
      <c r="B28" s="1795" t="n">
        <v>2397701</v>
      </c>
      <c r="C28" s="1795" t="n">
        <v>2754179</v>
      </c>
      <c r="D28" s="1795" t="n">
        <v>2769590</v>
      </c>
      <c r="E28" s="1795" t="n">
        <v>2517453</v>
      </c>
      <c r="F28" s="1795" t="n">
        <v>2648576</v>
      </c>
      <c r="G28" s="1795" t="n">
        <v>3043607</v>
      </c>
      <c r="H28" s="1795" t="n">
        <v>3009819</v>
      </c>
      <c r="I28" s="1795" t="n">
        <v>3166090</v>
      </c>
      <c r="J28" s="1795" t="n">
        <v>3206540</v>
      </c>
      <c r="K28" s="1795" t="n">
        <v>2705715</v>
      </c>
      <c r="L28" s="1795" t="n">
        <v>3084901</v>
      </c>
      <c r="M28" s="1795" t="n">
        <v>31304171</v>
      </c>
    </row>
    <row r="29" ht="12" customHeight="1" s="2885"/>
    <row r="30" ht="12" customHeight="1" s="2885">
      <c r="A30" s="1788" t="inlineStr">
        <is>
          <t>Vacancy &amp; Credit Loss</t>
        </is>
      </c>
    </row>
    <row r="31" ht="12" customHeight="1" s="2885">
      <c r="A31" s="1789" t="inlineStr">
        <is>
          <t xml:space="preserve">  Vacancy Allowance</t>
        </is>
      </c>
      <c r="B31" s="1735" t="n">
        <v>0</v>
      </c>
      <c r="C31" s="1735" t="n">
        <v>-275418</v>
      </c>
      <c r="D31" s="1735" t="n">
        <v>-258641</v>
      </c>
      <c r="E31" s="1735" t="n">
        <v>-217364</v>
      </c>
      <c r="F31" s="1735" t="n">
        <v>-254594</v>
      </c>
      <c r="G31" s="1735" t="n">
        <v>-304361</v>
      </c>
      <c r="H31" s="1735" t="n">
        <v>-257907</v>
      </c>
      <c r="I31" s="1735" t="n">
        <v>-295373</v>
      </c>
      <c r="J31" s="1735" t="n">
        <v>-303943</v>
      </c>
      <c r="K31" s="1735" t="n">
        <v>-222745</v>
      </c>
      <c r="L31" s="1735" t="n">
        <v>-277912</v>
      </c>
      <c r="M31" s="1735" t="n">
        <v>-2668258</v>
      </c>
    </row>
    <row r="32" ht="12" customHeight="1" s="2885">
      <c r="A32" s="2900" t="inlineStr">
        <is>
          <t>Total Vacancy &amp; Credit Loss</t>
        </is>
      </c>
      <c r="B32" s="1794" t="n">
        <v>0</v>
      </c>
      <c r="C32" s="1794" t="n">
        <v>-275418</v>
      </c>
      <c r="D32" s="1794" t="n">
        <v>-258641</v>
      </c>
      <c r="E32" s="1794" t="n">
        <v>-217364</v>
      </c>
      <c r="F32" s="1794" t="n">
        <v>-254594</v>
      </c>
      <c r="G32" s="1794" t="n">
        <v>-304361</v>
      </c>
      <c r="H32" s="1794" t="n">
        <v>-257907</v>
      </c>
      <c r="I32" s="1794" t="n">
        <v>-295373</v>
      </c>
      <c r="J32" s="1794" t="n">
        <v>-303943</v>
      </c>
      <c r="K32" s="1794" t="n">
        <v>-222745</v>
      </c>
      <c r="L32" s="1794" t="n">
        <v>-277912</v>
      </c>
      <c r="M32" s="1794" t="n">
        <v>-2668258</v>
      </c>
    </row>
    <row r="33" ht="12" customHeight="1" s="2885"/>
    <row r="34" ht="12" customHeight="1" s="2885">
      <c r="A34" s="2900" t="inlineStr">
        <is>
          <t>Effective Gross Revenue</t>
        </is>
      </c>
      <c r="B34" s="1795" t="n">
        <v>2397701</v>
      </c>
      <c r="C34" s="1795" t="n">
        <v>2478761</v>
      </c>
      <c r="D34" s="1795" t="n">
        <v>2510950</v>
      </c>
      <c r="E34" s="1795" t="n">
        <v>2300089</v>
      </c>
      <c r="F34" s="1795" t="n">
        <v>2393981</v>
      </c>
      <c r="G34" s="1795" t="n">
        <v>2739247</v>
      </c>
      <c r="H34" s="1795" t="n">
        <v>2751912</v>
      </c>
      <c r="I34" s="1795" t="n">
        <v>2870717</v>
      </c>
      <c r="J34" s="1795" t="n">
        <v>2902597</v>
      </c>
      <c r="K34" s="1795" t="n">
        <v>2482970</v>
      </c>
      <c r="L34" s="1795" t="n">
        <v>2806989</v>
      </c>
      <c r="M34" s="1795" t="n">
        <v>28635913</v>
      </c>
    </row>
    <row r="35" ht="12" customHeight="1" s="2885"/>
    <row r="36" ht="12" customHeight="1" s="2885">
      <c r="A36" s="1788" t="inlineStr">
        <is>
          <t>Operating Expenses</t>
        </is>
      </c>
    </row>
    <row r="37" ht="12" customHeight="1" s="2885">
      <c r="A37" s="2900" t="inlineStr">
        <is>
          <t xml:space="preserve">  RE Taxes</t>
        </is>
      </c>
      <c r="B37" s="1735" t="n">
        <v>219365</v>
      </c>
      <c r="C37" s="1735" t="n">
        <v>225946</v>
      </c>
      <c r="D37" s="1735" t="n">
        <v>232724</v>
      </c>
      <c r="E37" s="1735" t="n">
        <v>239706</v>
      </c>
      <c r="F37" s="1735" t="n">
        <v>246897</v>
      </c>
      <c r="G37" s="1735" t="n">
        <v>254304</v>
      </c>
      <c r="H37" s="1735" t="n">
        <v>261933</v>
      </c>
      <c r="I37" s="1735" t="n">
        <v>269791</v>
      </c>
      <c r="J37" s="1735" t="n">
        <v>277885</v>
      </c>
      <c r="K37" s="1735" t="n">
        <v>286222</v>
      </c>
      <c r="L37" s="1735" t="n">
        <v>269567</v>
      </c>
      <c r="M37" s="1735" t="n">
        <v>2784341</v>
      </c>
    </row>
    <row r="38" ht="12" customHeight="1" s="2885">
      <c r="A38" s="2900" t="inlineStr">
        <is>
          <t xml:space="preserve">  Insurance</t>
        </is>
      </c>
      <c r="B38" s="1735" t="n">
        <v>23369</v>
      </c>
      <c r="C38" s="1735" t="n">
        <v>24070</v>
      </c>
      <c r="D38" s="1735" t="n">
        <v>24792</v>
      </c>
      <c r="E38" s="1735" t="n">
        <v>25536</v>
      </c>
      <c r="F38" s="1735" t="n">
        <v>26302</v>
      </c>
      <c r="G38" s="1735" t="n">
        <v>27091</v>
      </c>
      <c r="H38" s="1735" t="n">
        <v>27904</v>
      </c>
      <c r="I38" s="1735" t="n">
        <v>28741</v>
      </c>
      <c r="J38" s="1735" t="n">
        <v>29604</v>
      </c>
      <c r="K38" s="1735" t="n">
        <v>30492</v>
      </c>
      <c r="L38" s="1735" t="n">
        <v>28717</v>
      </c>
      <c r="M38" s="1735" t="n">
        <v>296620</v>
      </c>
    </row>
    <row r="39" ht="12" customHeight="1" s="2885">
      <c r="A39" s="2900" t="inlineStr">
        <is>
          <t xml:space="preserve">  Other CAM</t>
        </is>
      </c>
      <c r="B39" s="1735" t="n">
        <v>649749</v>
      </c>
      <c r="C39" s="1735" t="n">
        <v>669242</v>
      </c>
      <c r="D39" s="1735" t="n">
        <v>689319</v>
      </c>
      <c r="E39" s="1735" t="n">
        <v>709999</v>
      </c>
      <c r="F39" s="1735" t="n">
        <v>731299</v>
      </c>
      <c r="G39" s="1735" t="n">
        <v>753238</v>
      </c>
      <c r="H39" s="1735" t="n">
        <v>775835</v>
      </c>
      <c r="I39" s="1735" t="n">
        <v>799110</v>
      </c>
      <c r="J39" s="1735" t="n">
        <v>823083</v>
      </c>
      <c r="K39" s="1735" t="n">
        <v>847775</v>
      </c>
      <c r="L39" s="1735" t="n">
        <v>798445</v>
      </c>
      <c r="M39" s="1735" t="n">
        <v>8247093</v>
      </c>
    </row>
    <row r="40" ht="12" customHeight="1" s="2885">
      <c r="A40" s="2900" t="inlineStr">
        <is>
          <t>Total Operating Expenses</t>
        </is>
      </c>
      <c r="B40" s="1794" t="n">
        <v>892484</v>
      </c>
      <c r="C40" s="1794" t="n">
        <v>919258</v>
      </c>
      <c r="D40" s="1794" t="n">
        <v>946836</v>
      </c>
      <c r="E40" s="1794" t="n">
        <v>975241</v>
      </c>
      <c r="F40" s="1794" t="n">
        <v>1004498</v>
      </c>
      <c r="G40" s="1794" t="n">
        <v>1034633</v>
      </c>
      <c r="H40" s="1794" t="n">
        <v>1065672</v>
      </c>
      <c r="I40" s="1794" t="n">
        <v>1097642</v>
      </c>
      <c r="J40" s="1794" t="n">
        <v>1130572</v>
      </c>
      <c r="K40" s="1794" t="n">
        <v>1164489</v>
      </c>
      <c r="L40" s="1794" t="n">
        <v>1096730</v>
      </c>
      <c r="M40" s="1794" t="n">
        <v>11328054</v>
      </c>
    </row>
    <row r="41" ht="12" customHeight="1" s="2885"/>
    <row r="42" ht="12" customHeight="1" s="2885">
      <c r="A42" s="2900" t="inlineStr">
        <is>
          <t>Net Operating Income</t>
        </is>
      </c>
      <c r="B42" s="1795" t="n">
        <v>1505217</v>
      </c>
      <c r="C42" s="1795" t="n">
        <v>1559503</v>
      </c>
      <c r="D42" s="1795" t="n">
        <v>1564114</v>
      </c>
      <c r="E42" s="1795" t="n">
        <v>1324848</v>
      </c>
      <c r="F42" s="1795" t="n">
        <v>1389483</v>
      </c>
      <c r="G42" s="1795" t="n">
        <v>1704613</v>
      </c>
      <c r="H42" s="1795" t="n">
        <v>1686240</v>
      </c>
      <c r="I42" s="1795" t="n">
        <v>1773075</v>
      </c>
      <c r="J42" s="1795" t="n">
        <v>1772026</v>
      </c>
      <c r="K42" s="1795" t="n">
        <v>1318481</v>
      </c>
      <c r="L42" s="1795" t="n">
        <v>1710259</v>
      </c>
      <c r="M42" s="1795" t="n">
        <v>17307859</v>
      </c>
    </row>
    <row r="43" ht="12" customHeight="1" s="2885"/>
    <row r="44" ht="12" customHeight="1" s="2885">
      <c r="A44" s="1788" t="inlineStr">
        <is>
          <t>Leasing Costs</t>
        </is>
      </c>
    </row>
    <row r="45" ht="12" customHeight="1" s="2885">
      <c r="A45" s="1789" t="inlineStr">
        <is>
          <t xml:space="preserve">  Tenant Improvements</t>
        </is>
      </c>
      <c r="B45" s="1735" t="n">
        <v>676400</v>
      </c>
      <c r="C45" s="1735" t="n">
        <v>0</v>
      </c>
      <c r="D45" s="1735" t="n">
        <v>171733</v>
      </c>
      <c r="E45" s="1735" t="n">
        <v>1164423</v>
      </c>
      <c r="F45" s="1735" t="n">
        <v>761069</v>
      </c>
      <c r="G45" s="1735" t="n">
        <v>97640</v>
      </c>
      <c r="H45" s="1735" t="n">
        <v>403828</v>
      </c>
      <c r="I45" s="1735" t="n">
        <v>199086</v>
      </c>
      <c r="J45" s="1735" t="n">
        <v>0</v>
      </c>
      <c r="K45" s="1735" t="n">
        <v>2232173</v>
      </c>
      <c r="L45" s="1735" t="n">
        <v>573718</v>
      </c>
      <c r="M45" s="1735" t="n">
        <v>6280071</v>
      </c>
    </row>
    <row r="46" ht="12" customHeight="1" s="2885">
      <c r="A46" s="1789" t="inlineStr">
        <is>
          <t xml:space="preserve">  Leasing Commissions</t>
        </is>
      </c>
      <c r="B46" s="1735" t="n">
        <v>78568</v>
      </c>
      <c r="C46" s="1735" t="n">
        <v>0</v>
      </c>
      <c r="D46" s="1735" t="n">
        <v>37116</v>
      </c>
      <c r="E46" s="1735" t="n">
        <v>273015</v>
      </c>
      <c r="F46" s="1735" t="n">
        <v>163930</v>
      </c>
      <c r="G46" s="1735" t="n">
        <v>20997</v>
      </c>
      <c r="H46" s="1735" t="n">
        <v>86704</v>
      </c>
      <c r="I46" s="1735" t="n">
        <v>42679</v>
      </c>
      <c r="J46" s="1735" t="n">
        <v>0</v>
      </c>
      <c r="K46" s="1735" t="n">
        <v>502860</v>
      </c>
      <c r="L46" s="1735" t="n">
        <v>122457</v>
      </c>
      <c r="M46" s="1735" t="n">
        <v>1328327</v>
      </c>
    </row>
    <row r="47" ht="12" customHeight="1" s="2885">
      <c r="A47" s="2900" t="inlineStr">
        <is>
          <t xml:space="preserve">  Total Leasing Costs</t>
        </is>
      </c>
      <c r="B47" s="1794" t="n">
        <v>754968</v>
      </c>
      <c r="C47" s="1794" t="n">
        <v>0</v>
      </c>
      <c r="D47" s="1794" t="n">
        <v>208849</v>
      </c>
      <c r="E47" s="1794" t="n">
        <v>1437438</v>
      </c>
      <c r="F47" s="1794" t="n">
        <v>924999</v>
      </c>
      <c r="G47" s="1794" t="n">
        <v>118637</v>
      </c>
      <c r="H47" s="1794" t="n">
        <v>490533</v>
      </c>
      <c r="I47" s="1794" t="n">
        <v>241765</v>
      </c>
      <c r="J47" s="1794" t="n">
        <v>0</v>
      </c>
      <c r="K47" s="1794" t="n">
        <v>2735033</v>
      </c>
      <c r="L47" s="1794" t="n">
        <v>696175</v>
      </c>
      <c r="M47" s="1794" t="n">
        <v>7608398</v>
      </c>
    </row>
    <row r="48" ht="12" customHeight="1" s="2885"/>
    <row r="49" ht="12" customHeight="1" s="2885">
      <c r="A49" s="2900" t="inlineStr">
        <is>
          <t>Total Leasing &amp; Capital Costs</t>
        </is>
      </c>
      <c r="B49" s="1795" t="n">
        <v>754968</v>
      </c>
      <c r="C49" s="1795" t="n">
        <v>0</v>
      </c>
      <c r="D49" s="1795" t="n">
        <v>208849</v>
      </c>
      <c r="E49" s="1795" t="n">
        <v>1437438</v>
      </c>
      <c r="F49" s="1795" t="n">
        <v>924999</v>
      </c>
      <c r="G49" s="1795" t="n">
        <v>118637</v>
      </c>
      <c r="H49" s="1795" t="n">
        <v>490533</v>
      </c>
      <c r="I49" s="1795" t="n">
        <v>241765</v>
      </c>
      <c r="J49" s="1795" t="n">
        <v>0</v>
      </c>
      <c r="K49" s="1795" t="n">
        <v>2735033</v>
      </c>
      <c r="L49" s="1795" t="n">
        <v>696175</v>
      </c>
      <c r="M49" s="1795" t="n">
        <v>7608398</v>
      </c>
    </row>
    <row r="50" ht="12" customHeight="1" s="2885"/>
    <row r="51" ht="12" customHeight="1" s="2885">
      <c r="A51" s="2900" t="inlineStr">
        <is>
          <t>Cash Flow Before Debt Service</t>
        </is>
      </c>
      <c r="B51" s="1795" t="n">
        <v>750249</v>
      </c>
      <c r="C51" s="1795" t="n">
        <v>1559503</v>
      </c>
      <c r="D51" s="1795" t="n">
        <v>1355265</v>
      </c>
      <c r="E51" s="1795" t="n">
        <v>-112590</v>
      </c>
      <c r="F51" s="1795" t="n">
        <v>464484</v>
      </c>
      <c r="G51" s="1795" t="n">
        <v>1585977</v>
      </c>
      <c r="H51" s="1795" t="n">
        <v>1195707</v>
      </c>
      <c r="I51" s="1795" t="n">
        <v>1531310</v>
      </c>
      <c r="J51" s="1795" t="n">
        <v>1772026</v>
      </c>
      <c r="K51" s="1795" t="n">
        <v>-1416553</v>
      </c>
      <c r="L51" s="1795" t="n">
        <v>1014084</v>
      </c>
      <c r="M51" s="1795" t="n">
        <v>9699461</v>
      </c>
    </row>
    <row r="52" ht="12" customHeight="1" s="2885"/>
    <row r="53" ht="14.65" customHeight="1" s="2885" thickBot="1">
      <c r="A53" s="2900" t="inlineStr">
        <is>
          <t>Cash Flow Available for Distribution</t>
        </is>
      </c>
      <c r="B53" s="2945" t="n">
        <v>750249</v>
      </c>
      <c r="C53" s="2945" t="n">
        <v>1559503</v>
      </c>
      <c r="D53" s="2945" t="n">
        <v>1355265</v>
      </c>
      <c r="E53" s="2945" t="n">
        <v>-112590</v>
      </c>
      <c r="F53" s="2945" t="n">
        <v>464484</v>
      </c>
      <c r="G53" s="2945" t="n">
        <v>1585977</v>
      </c>
      <c r="H53" s="2945" t="n">
        <v>1195707</v>
      </c>
      <c r="I53" s="2945" t="n">
        <v>1531310</v>
      </c>
      <c r="J53" s="2945" t="n">
        <v>1772026</v>
      </c>
      <c r="K53" s="2945" t="n">
        <v>-1416553</v>
      </c>
      <c r="L53" s="2945" t="n">
        <v>1014084</v>
      </c>
      <c r="M53" s="2945" t="n">
        <v>9699461</v>
      </c>
    </row>
    <row r="54" ht="14.65" customHeight="1" s="2885" thickBot="1">
      <c r="B54" s="2945" t="n"/>
      <c r="C54" s="2945" t="n"/>
      <c r="D54" s="2945" t="n"/>
      <c r="E54" s="2945" t="n"/>
      <c r="F54" s="2945" t="n"/>
      <c r="G54" s="2945" t="n"/>
      <c r="H54" s="2945" t="n"/>
      <c r="I54" s="2945" t="n"/>
      <c r="J54" s="2945" t="n"/>
      <c r="K54" s="2945" t="n"/>
      <c r="L54" s="2945" t="n"/>
      <c r="M54" s="2945" t="n"/>
    </row>
  </sheetData>
  <mergeCells count="4">
    <mergeCell ref="A1:I1"/>
    <mergeCell ref="A4:I4"/>
    <mergeCell ref="A2:I2"/>
    <mergeCell ref="A3:I3"/>
  </mergeCells>
  <pageMargins left="0.159999996423721" right="0.159999996423721" top="0.400000005960464" bottom="0.319999992847443" header="0.3" footer="0.3"/>
  <pageSetup orientation="landscape"/>
</worksheet>
</file>

<file path=xl/worksheets/sheet63.xml><?xml version="1.0" encoding="utf-8"?>
<worksheet xmlns="http://schemas.openxmlformats.org/spreadsheetml/2006/main">
  <sheetPr codeName="Sheet73">
    <tabColor rgb="FF051243"/>
    <outlinePr summaryBelow="0"/>
    <pageSetUpPr/>
  </sheetPr>
  <dimension ref="A1:EC54"/>
  <sheetViews>
    <sheetView topLeftCell="A33" workbookViewId="0">
      <selection activeCell="B6" sqref="B6:B54"/>
    </sheetView>
  </sheetViews>
  <sheetFormatPr baseColWidth="8" defaultRowHeight="14.25"/>
  <cols>
    <col width="32.86328125" customWidth="1" style="2885" min="1" max="1"/>
    <col width="9.19921875" customWidth="1" style="2885" min="2" max="48"/>
    <col width="10.796875" customWidth="1" style="2885" min="49" max="49"/>
    <col width="9.19921875" customWidth="1" style="2885" min="50" max="110"/>
    <col width="10.796875" customWidth="1" style="2885" min="111" max="112"/>
    <col width="9.19921875" customWidth="1" style="2885" min="113" max="132"/>
    <col width="10.796875" customWidth="1" style="2885" min="133" max="133"/>
  </cols>
  <sheetData>
    <row r="1" ht="12" customHeight="1" s="2885">
      <c r="A1" s="2899" t="inlineStr">
        <is>
          <t>Cash Flow</t>
        </is>
      </c>
    </row>
    <row r="2" ht="12" customHeight="1" s="2885">
      <c r="A2" s="2900" t="inlineStr">
        <is>
          <t>Airport May 2026 (Amounts in USD)</t>
        </is>
      </c>
    </row>
    <row r="3" ht="12" customHeight="1" s="2885">
      <c r="A3" s="2900" t="inlineStr">
        <is>
          <t>Nov, 2026 through Sep, 2037</t>
        </is>
      </c>
    </row>
    <row r="4" ht="12" customHeight="1" s="2885">
      <c r="A4" s="2900" t="inlineStr">
        <is>
          <t>6/23/2026 5:06:08 PM</t>
        </is>
      </c>
    </row>
    <row r="5" ht="12" customHeight="1" s="2885"/>
    <row r="6" ht="12" customHeight="1" s="2885">
      <c r="B6" s="1792" t="inlineStr">
        <is>
          <t>Forecast</t>
        </is>
      </c>
      <c r="C6" s="1792" t="inlineStr">
        <is>
          <t>Forecast</t>
        </is>
      </c>
      <c r="D6" s="1792" t="inlineStr">
        <is>
          <t>Forecast</t>
        </is>
      </c>
      <c r="E6" s="1792" t="inlineStr">
        <is>
          <t>Forecast</t>
        </is>
      </c>
      <c r="F6" s="1792" t="inlineStr">
        <is>
          <t>Forecast</t>
        </is>
      </c>
      <c r="G6" s="1792" t="inlineStr">
        <is>
          <t>Forecast</t>
        </is>
      </c>
      <c r="H6" s="1792" t="inlineStr">
        <is>
          <t>Forecast</t>
        </is>
      </c>
      <c r="I6" s="1792" t="inlineStr">
        <is>
          <t>Forecast</t>
        </is>
      </c>
      <c r="J6" s="1792" t="inlineStr">
        <is>
          <t>Forecast</t>
        </is>
      </c>
      <c r="K6" s="1792" t="inlineStr">
        <is>
          <t>Forecast</t>
        </is>
      </c>
      <c r="L6" s="1792" t="inlineStr">
        <is>
          <t>Forecast</t>
        </is>
      </c>
      <c r="M6" s="1792" t="inlineStr">
        <is>
          <t>Forecast</t>
        </is>
      </c>
      <c r="N6" s="1792" t="inlineStr">
        <is>
          <t>Forecast</t>
        </is>
      </c>
      <c r="O6" s="1792" t="inlineStr">
        <is>
          <t>Forecast</t>
        </is>
      </c>
      <c r="P6" s="1792" t="inlineStr">
        <is>
          <t>Forecast</t>
        </is>
      </c>
      <c r="Q6" s="1792" t="inlineStr">
        <is>
          <t>Forecast</t>
        </is>
      </c>
      <c r="R6" s="1792" t="inlineStr">
        <is>
          <t>Forecast</t>
        </is>
      </c>
      <c r="S6" s="1792" t="inlineStr">
        <is>
          <t>Forecast</t>
        </is>
      </c>
      <c r="T6" s="1792" t="inlineStr">
        <is>
          <t>Forecast</t>
        </is>
      </c>
      <c r="U6" s="1792" t="inlineStr">
        <is>
          <t>Forecast</t>
        </is>
      </c>
      <c r="V6" s="1792" t="inlineStr">
        <is>
          <t>Forecast</t>
        </is>
      </c>
      <c r="W6" s="1792" t="inlineStr">
        <is>
          <t>Forecast</t>
        </is>
      </c>
      <c r="X6" s="1792" t="inlineStr">
        <is>
          <t>Forecast</t>
        </is>
      </c>
      <c r="Y6" s="1792" t="inlineStr">
        <is>
          <t>Forecast</t>
        </is>
      </c>
      <c r="Z6" s="1792" t="inlineStr">
        <is>
          <t>Forecast</t>
        </is>
      </c>
      <c r="AA6" s="1792" t="inlineStr">
        <is>
          <t>Forecast</t>
        </is>
      </c>
      <c r="AB6" s="1792" t="inlineStr">
        <is>
          <t>Forecast</t>
        </is>
      </c>
      <c r="AC6" s="1792" t="inlineStr">
        <is>
          <t>Forecast</t>
        </is>
      </c>
      <c r="AD6" s="1792" t="inlineStr">
        <is>
          <t>Forecast</t>
        </is>
      </c>
      <c r="AE6" s="1792" t="inlineStr">
        <is>
          <t>Forecast</t>
        </is>
      </c>
      <c r="AF6" s="1792" t="inlineStr">
        <is>
          <t>Forecast</t>
        </is>
      </c>
      <c r="AG6" s="1792" t="inlineStr">
        <is>
          <t>Forecast</t>
        </is>
      </c>
      <c r="AH6" s="1792" t="inlineStr">
        <is>
          <t>Forecast</t>
        </is>
      </c>
      <c r="AI6" s="1792" t="inlineStr">
        <is>
          <t>Forecast</t>
        </is>
      </c>
      <c r="AJ6" s="1792" t="inlineStr">
        <is>
          <t>Forecast</t>
        </is>
      </c>
      <c r="AK6" s="1792" t="inlineStr">
        <is>
          <t>Forecast</t>
        </is>
      </c>
      <c r="AL6" s="1792" t="inlineStr">
        <is>
          <t>Forecast</t>
        </is>
      </c>
      <c r="AM6" s="1792" t="inlineStr">
        <is>
          <t>Forecast</t>
        </is>
      </c>
      <c r="AN6" s="1792" t="inlineStr">
        <is>
          <t>Forecast</t>
        </is>
      </c>
      <c r="AO6" s="1792" t="inlineStr">
        <is>
          <t>Forecast</t>
        </is>
      </c>
      <c r="AP6" s="1792" t="inlineStr">
        <is>
          <t>Forecast</t>
        </is>
      </c>
      <c r="AQ6" s="1792" t="inlineStr">
        <is>
          <t>Forecast</t>
        </is>
      </c>
      <c r="AR6" s="1792" t="inlineStr">
        <is>
          <t>Forecast</t>
        </is>
      </c>
      <c r="AS6" s="1792" t="inlineStr">
        <is>
          <t>Forecast</t>
        </is>
      </c>
      <c r="AT6" s="1792" t="inlineStr">
        <is>
          <t>Forecast</t>
        </is>
      </c>
      <c r="AU6" s="1792" t="inlineStr">
        <is>
          <t>Forecast</t>
        </is>
      </c>
      <c r="AV6" s="1792" t="inlineStr">
        <is>
          <t>Forecast</t>
        </is>
      </c>
      <c r="AW6" s="1792" t="inlineStr">
        <is>
          <t>Forecast</t>
        </is>
      </c>
      <c r="AX6" s="1792" t="inlineStr">
        <is>
          <t>Forecast</t>
        </is>
      </c>
      <c r="AY6" s="1792" t="inlineStr">
        <is>
          <t>Forecast</t>
        </is>
      </c>
      <c r="AZ6" s="1792" t="inlineStr">
        <is>
          <t>Forecast</t>
        </is>
      </c>
      <c r="BA6" s="1792" t="inlineStr">
        <is>
          <t>Forecast</t>
        </is>
      </c>
      <c r="BB6" s="1792" t="inlineStr">
        <is>
          <t>Forecast</t>
        </is>
      </c>
      <c r="BC6" s="1792" t="inlineStr">
        <is>
          <t>Forecast</t>
        </is>
      </c>
      <c r="BD6" s="1792" t="inlineStr">
        <is>
          <t>Forecast</t>
        </is>
      </c>
      <c r="BE6" s="1792" t="inlineStr">
        <is>
          <t>Forecast</t>
        </is>
      </c>
      <c r="BF6" s="1792" t="inlineStr">
        <is>
          <t>Forecast</t>
        </is>
      </c>
      <c r="BG6" s="1792" t="inlineStr">
        <is>
          <t>Forecast</t>
        </is>
      </c>
      <c r="BH6" s="1792" t="inlineStr">
        <is>
          <t>Forecast</t>
        </is>
      </c>
      <c r="BI6" s="1792" t="inlineStr">
        <is>
          <t>Forecast</t>
        </is>
      </c>
      <c r="BJ6" s="1792" t="inlineStr">
        <is>
          <t>Forecast</t>
        </is>
      </c>
      <c r="BK6" s="1792" t="inlineStr">
        <is>
          <t>Forecast</t>
        </is>
      </c>
      <c r="BL6" s="1792" t="inlineStr">
        <is>
          <t>Forecast</t>
        </is>
      </c>
      <c r="BM6" s="1792" t="inlineStr">
        <is>
          <t>Forecast</t>
        </is>
      </c>
      <c r="BN6" s="1792" t="inlineStr">
        <is>
          <t>Forecast</t>
        </is>
      </c>
      <c r="BO6" s="1792" t="inlineStr">
        <is>
          <t>Forecast</t>
        </is>
      </c>
      <c r="BP6" s="1792" t="inlineStr">
        <is>
          <t>Forecast</t>
        </is>
      </c>
      <c r="BQ6" s="1792" t="inlineStr">
        <is>
          <t>Forecast</t>
        </is>
      </c>
      <c r="BR6" s="1792" t="inlineStr">
        <is>
          <t>Forecast</t>
        </is>
      </c>
      <c r="BS6" s="1792" t="inlineStr">
        <is>
          <t>Forecast</t>
        </is>
      </c>
      <c r="BT6" s="1792" t="inlineStr">
        <is>
          <t>Forecast</t>
        </is>
      </c>
      <c r="BU6" s="1792" t="inlineStr">
        <is>
          <t>Forecast</t>
        </is>
      </c>
      <c r="BV6" s="1792" t="inlineStr">
        <is>
          <t>Forecast</t>
        </is>
      </c>
      <c r="BW6" s="1792" t="inlineStr">
        <is>
          <t>Forecast</t>
        </is>
      </c>
      <c r="BX6" s="1792" t="inlineStr">
        <is>
          <t>Forecast</t>
        </is>
      </c>
      <c r="BY6" s="1792" t="inlineStr">
        <is>
          <t>Forecast</t>
        </is>
      </c>
      <c r="BZ6" s="1792" t="inlineStr">
        <is>
          <t>Forecast</t>
        </is>
      </c>
      <c r="CA6" s="1792" t="inlineStr">
        <is>
          <t>Forecast</t>
        </is>
      </c>
      <c r="CB6" s="1792" t="inlineStr">
        <is>
          <t>Forecast</t>
        </is>
      </c>
      <c r="CC6" s="1792" t="inlineStr">
        <is>
          <t>Forecast</t>
        </is>
      </c>
      <c r="CD6" s="1792" t="inlineStr">
        <is>
          <t>Forecast</t>
        </is>
      </c>
      <c r="CE6" s="1792" t="inlineStr">
        <is>
          <t>Forecast</t>
        </is>
      </c>
      <c r="CF6" s="1792" t="inlineStr">
        <is>
          <t>Forecast</t>
        </is>
      </c>
      <c r="CG6" s="1792" t="inlineStr">
        <is>
          <t>Forecast</t>
        </is>
      </c>
      <c r="CH6" s="1792" t="inlineStr">
        <is>
          <t>Forecast</t>
        </is>
      </c>
      <c r="CI6" s="1792" t="inlineStr">
        <is>
          <t>Forecast</t>
        </is>
      </c>
      <c r="CJ6" s="1792" t="inlineStr">
        <is>
          <t>Forecast</t>
        </is>
      </c>
      <c r="CK6" s="1792" t="inlineStr">
        <is>
          <t>Forecast</t>
        </is>
      </c>
      <c r="CL6" s="1792" t="inlineStr">
        <is>
          <t>Forecast</t>
        </is>
      </c>
      <c r="CM6" s="1792" t="inlineStr">
        <is>
          <t>Forecast</t>
        </is>
      </c>
      <c r="CN6" s="1792" t="inlineStr">
        <is>
          <t>Forecast</t>
        </is>
      </c>
      <c r="CO6" s="1792" t="inlineStr">
        <is>
          <t>Forecast</t>
        </is>
      </c>
      <c r="CP6" s="1792" t="inlineStr">
        <is>
          <t>Forecast</t>
        </is>
      </c>
      <c r="CQ6" s="1792" t="inlineStr">
        <is>
          <t>Forecast</t>
        </is>
      </c>
      <c r="CR6" s="1792" t="inlineStr">
        <is>
          <t>Forecast</t>
        </is>
      </c>
      <c r="CS6" s="1792" t="inlineStr">
        <is>
          <t>Forecast</t>
        </is>
      </c>
      <c r="CT6" s="1792" t="inlineStr">
        <is>
          <t>Forecast</t>
        </is>
      </c>
      <c r="CU6" s="1792" t="inlineStr">
        <is>
          <t>Forecast</t>
        </is>
      </c>
      <c r="CV6" s="1792" t="inlineStr">
        <is>
          <t>Forecast</t>
        </is>
      </c>
      <c r="CW6" s="1792" t="inlineStr">
        <is>
          <t>Forecast</t>
        </is>
      </c>
      <c r="CX6" s="1792" t="inlineStr">
        <is>
          <t>Forecast</t>
        </is>
      </c>
      <c r="CY6" s="1792" t="inlineStr">
        <is>
          <t>Forecast</t>
        </is>
      </c>
      <c r="CZ6" s="1792" t="inlineStr">
        <is>
          <t>Forecast</t>
        </is>
      </c>
      <c r="DA6" s="1792" t="inlineStr">
        <is>
          <t>Forecast</t>
        </is>
      </c>
      <c r="DB6" s="1792" t="inlineStr">
        <is>
          <t>Forecast</t>
        </is>
      </c>
      <c r="DC6" s="1792" t="inlineStr">
        <is>
          <t>Forecast</t>
        </is>
      </c>
      <c r="DD6" s="1792" t="inlineStr">
        <is>
          <t>Forecast</t>
        </is>
      </c>
      <c r="DE6" s="1792" t="inlineStr">
        <is>
          <t>Forecast</t>
        </is>
      </c>
      <c r="DF6" s="1792" t="inlineStr">
        <is>
          <t>Forecast</t>
        </is>
      </c>
      <c r="DG6" s="1792" t="inlineStr">
        <is>
          <t>Forecast</t>
        </is>
      </c>
      <c r="DH6" s="1792" t="inlineStr">
        <is>
          <t>Forecast</t>
        </is>
      </c>
      <c r="DI6" s="1792" t="inlineStr">
        <is>
          <t>Forecast</t>
        </is>
      </c>
      <c r="DJ6" s="1792" t="inlineStr">
        <is>
          <t>Forecast</t>
        </is>
      </c>
      <c r="DK6" s="1792" t="inlineStr">
        <is>
          <t>Forecast</t>
        </is>
      </c>
      <c r="DL6" s="1792" t="inlineStr">
        <is>
          <t>Forecast</t>
        </is>
      </c>
      <c r="DM6" s="1792" t="inlineStr">
        <is>
          <t>Forecast</t>
        </is>
      </c>
      <c r="DN6" s="1792" t="inlineStr">
        <is>
          <t>Forecast</t>
        </is>
      </c>
      <c r="DO6" s="1792" t="inlineStr">
        <is>
          <t>Forecast</t>
        </is>
      </c>
      <c r="DP6" s="1792" t="inlineStr">
        <is>
          <t>Forecast</t>
        </is>
      </c>
      <c r="DQ6" s="1792" t="inlineStr">
        <is>
          <t>Forecast</t>
        </is>
      </c>
      <c r="DR6" s="1792" t="inlineStr">
        <is>
          <t>Forecast</t>
        </is>
      </c>
      <c r="DS6" s="1792" t="inlineStr">
        <is>
          <t>Forecast</t>
        </is>
      </c>
      <c r="DT6" s="1792" t="inlineStr">
        <is>
          <t>Forecast</t>
        </is>
      </c>
      <c r="DU6" s="1792" t="inlineStr">
        <is>
          <t>Forecast</t>
        </is>
      </c>
      <c r="DV6" s="1792" t="inlineStr">
        <is>
          <t>Forecast</t>
        </is>
      </c>
      <c r="DW6" s="1792" t="inlineStr">
        <is>
          <t>Forecast</t>
        </is>
      </c>
      <c r="DX6" s="1792" t="inlineStr">
        <is>
          <t>Forecast</t>
        </is>
      </c>
      <c r="DY6" s="1792" t="inlineStr">
        <is>
          <t>Forecast</t>
        </is>
      </c>
      <c r="DZ6" s="1792" t="inlineStr">
        <is>
          <t>Forecast</t>
        </is>
      </c>
      <c r="EA6" s="1792" t="inlineStr">
        <is>
          <t>Forecast</t>
        </is>
      </c>
      <c r="EB6" s="1792" t="inlineStr">
        <is>
          <t>Forecast</t>
        </is>
      </c>
      <c r="EC6" s="1792" t="inlineStr">
        <is>
          <t>Forecast</t>
        </is>
      </c>
    </row>
    <row r="7" ht="12" customHeight="1" s="2885"/>
    <row r="8" ht="12" customHeight="1" s="2885">
      <c r="B8" s="1790" t="inlineStr">
        <is>
          <t>Month 1</t>
        </is>
      </c>
      <c r="C8" s="1790" t="inlineStr">
        <is>
          <t>Month 2</t>
        </is>
      </c>
      <c r="D8" s="1790" t="inlineStr">
        <is>
          <t>Month 3</t>
        </is>
      </c>
      <c r="E8" s="1790" t="inlineStr">
        <is>
          <t>Month 4</t>
        </is>
      </c>
      <c r="F8" s="1790" t="inlineStr">
        <is>
          <t>Month 5</t>
        </is>
      </c>
      <c r="G8" s="1790" t="inlineStr">
        <is>
          <t>Month 6</t>
        </is>
      </c>
      <c r="H8" s="1790" t="inlineStr">
        <is>
          <t>Month 7</t>
        </is>
      </c>
      <c r="I8" s="1790" t="inlineStr">
        <is>
          <t>Month 8</t>
        </is>
      </c>
      <c r="J8" s="1790" t="inlineStr">
        <is>
          <t>Month 9</t>
        </is>
      </c>
      <c r="K8" s="1790" t="inlineStr">
        <is>
          <t>Month 10</t>
        </is>
      </c>
      <c r="L8" s="1790" t="inlineStr">
        <is>
          <t>Month 11</t>
        </is>
      </c>
      <c r="M8" s="1790" t="inlineStr">
        <is>
          <t>Month 12</t>
        </is>
      </c>
      <c r="N8" s="1790" t="inlineStr">
        <is>
          <t>Month 13</t>
        </is>
      </c>
      <c r="O8" s="1790" t="inlineStr">
        <is>
          <t>Month 14</t>
        </is>
      </c>
      <c r="P8" s="1790" t="inlineStr">
        <is>
          <t>Month 15</t>
        </is>
      </c>
      <c r="Q8" s="1790" t="inlineStr">
        <is>
          <t>Month 16</t>
        </is>
      </c>
      <c r="R8" s="1790" t="inlineStr">
        <is>
          <t>Month 17</t>
        </is>
      </c>
      <c r="S8" s="1790" t="inlineStr">
        <is>
          <t>Month 18</t>
        </is>
      </c>
      <c r="T8" s="1790" t="inlineStr">
        <is>
          <t>Month 19</t>
        </is>
      </c>
      <c r="U8" s="1790" t="inlineStr">
        <is>
          <t>Month 20</t>
        </is>
      </c>
      <c r="V8" s="1790" t="inlineStr">
        <is>
          <t>Month 21</t>
        </is>
      </c>
      <c r="W8" s="1790" t="inlineStr">
        <is>
          <t>Month 22</t>
        </is>
      </c>
      <c r="X8" s="1790" t="inlineStr">
        <is>
          <t>Month 23</t>
        </is>
      </c>
      <c r="Y8" s="1790" t="inlineStr">
        <is>
          <t>Month 24</t>
        </is>
      </c>
      <c r="Z8" s="1790" t="inlineStr">
        <is>
          <t>Month 25</t>
        </is>
      </c>
      <c r="AA8" s="1790" t="inlineStr">
        <is>
          <t>Month 26</t>
        </is>
      </c>
      <c r="AB8" s="1790" t="inlineStr">
        <is>
          <t>Month 27</t>
        </is>
      </c>
      <c r="AC8" s="1790" t="inlineStr">
        <is>
          <t>Month 28</t>
        </is>
      </c>
      <c r="AD8" s="1790" t="inlineStr">
        <is>
          <t>Month 29</t>
        </is>
      </c>
      <c r="AE8" s="1790" t="inlineStr">
        <is>
          <t>Month 30</t>
        </is>
      </c>
      <c r="AF8" s="1790" t="inlineStr">
        <is>
          <t>Month 31</t>
        </is>
      </c>
      <c r="AG8" s="1790" t="inlineStr">
        <is>
          <t>Month 32</t>
        </is>
      </c>
      <c r="AH8" s="1790" t="inlineStr">
        <is>
          <t>Month 33</t>
        </is>
      </c>
      <c r="AI8" s="1790" t="inlineStr">
        <is>
          <t>Month 34</t>
        </is>
      </c>
      <c r="AJ8" s="1790" t="inlineStr">
        <is>
          <t>Month 35</t>
        </is>
      </c>
      <c r="AK8" s="1790" t="inlineStr">
        <is>
          <t>Month 36</t>
        </is>
      </c>
      <c r="AL8" s="1790" t="inlineStr">
        <is>
          <t>Month 37</t>
        </is>
      </c>
      <c r="AM8" s="1790" t="inlineStr">
        <is>
          <t>Month 38</t>
        </is>
      </c>
      <c r="AN8" s="1790" t="inlineStr">
        <is>
          <t>Month 39</t>
        </is>
      </c>
      <c r="AO8" s="1790" t="inlineStr">
        <is>
          <t>Month 40</t>
        </is>
      </c>
      <c r="AP8" s="1790" t="inlineStr">
        <is>
          <t>Month 41</t>
        </is>
      </c>
      <c r="AQ8" s="1790" t="inlineStr">
        <is>
          <t>Month 42</t>
        </is>
      </c>
      <c r="AR8" s="1790" t="inlineStr">
        <is>
          <t>Month 43</t>
        </is>
      </c>
      <c r="AS8" s="1790" t="inlineStr">
        <is>
          <t>Month 44</t>
        </is>
      </c>
      <c r="AT8" s="1790" t="inlineStr">
        <is>
          <t>Month 45</t>
        </is>
      </c>
      <c r="AU8" s="1790" t="inlineStr">
        <is>
          <t>Month 46</t>
        </is>
      </c>
      <c r="AV8" s="1790" t="inlineStr">
        <is>
          <t>Month 47</t>
        </is>
      </c>
      <c r="AW8" s="1790" t="inlineStr">
        <is>
          <t>Month 48</t>
        </is>
      </c>
      <c r="AX8" s="1790" t="inlineStr">
        <is>
          <t>Month 49</t>
        </is>
      </c>
      <c r="AY8" s="1790" t="inlineStr">
        <is>
          <t>Month 50</t>
        </is>
      </c>
      <c r="AZ8" s="1790" t="inlineStr">
        <is>
          <t>Month 51</t>
        </is>
      </c>
      <c r="BA8" s="1790" t="inlineStr">
        <is>
          <t>Month 52</t>
        </is>
      </c>
      <c r="BB8" s="1790" t="inlineStr">
        <is>
          <t>Month 53</t>
        </is>
      </c>
      <c r="BC8" s="1790" t="inlineStr">
        <is>
          <t>Month 54</t>
        </is>
      </c>
      <c r="BD8" s="1790" t="inlineStr">
        <is>
          <t>Month 55</t>
        </is>
      </c>
      <c r="BE8" s="1790" t="inlineStr">
        <is>
          <t>Month 56</t>
        </is>
      </c>
      <c r="BF8" s="1790" t="inlineStr">
        <is>
          <t>Month 57</t>
        </is>
      </c>
      <c r="BG8" s="1790" t="inlineStr">
        <is>
          <t>Month 58</t>
        </is>
      </c>
      <c r="BH8" s="1790" t="inlineStr">
        <is>
          <t>Month 59</t>
        </is>
      </c>
      <c r="BI8" s="1790" t="inlineStr">
        <is>
          <t>Month 60</t>
        </is>
      </c>
      <c r="BJ8" s="1790" t="inlineStr">
        <is>
          <t>Month 61</t>
        </is>
      </c>
      <c r="BK8" s="1790" t="inlineStr">
        <is>
          <t>Month 62</t>
        </is>
      </c>
      <c r="BL8" s="1790" t="inlineStr">
        <is>
          <t>Month 63</t>
        </is>
      </c>
      <c r="BM8" s="1790" t="inlineStr">
        <is>
          <t>Month 64</t>
        </is>
      </c>
      <c r="BN8" s="1790" t="inlineStr">
        <is>
          <t>Month 65</t>
        </is>
      </c>
      <c r="BO8" s="1790" t="inlineStr">
        <is>
          <t>Month 66</t>
        </is>
      </c>
      <c r="BP8" s="1790" t="inlineStr">
        <is>
          <t>Month 67</t>
        </is>
      </c>
      <c r="BQ8" s="1790" t="inlineStr">
        <is>
          <t>Month 68</t>
        </is>
      </c>
      <c r="BR8" s="1790" t="inlineStr">
        <is>
          <t>Month 69</t>
        </is>
      </c>
      <c r="BS8" s="1790" t="inlineStr">
        <is>
          <t>Month 70</t>
        </is>
      </c>
      <c r="BT8" s="1790" t="inlineStr">
        <is>
          <t>Month 71</t>
        </is>
      </c>
      <c r="BU8" s="1790" t="inlineStr">
        <is>
          <t>Month 72</t>
        </is>
      </c>
      <c r="BV8" s="1790" t="inlineStr">
        <is>
          <t>Month 73</t>
        </is>
      </c>
      <c r="BW8" s="1790" t="inlineStr">
        <is>
          <t>Month 74</t>
        </is>
      </c>
      <c r="BX8" s="1790" t="inlineStr">
        <is>
          <t>Month 75</t>
        </is>
      </c>
      <c r="BY8" s="1790" t="inlineStr">
        <is>
          <t>Month 76</t>
        </is>
      </c>
      <c r="BZ8" s="1790" t="inlineStr">
        <is>
          <t>Month 77</t>
        </is>
      </c>
      <c r="CA8" s="1790" t="inlineStr">
        <is>
          <t>Month 78</t>
        </is>
      </c>
      <c r="CB8" s="1790" t="inlineStr">
        <is>
          <t>Month 79</t>
        </is>
      </c>
      <c r="CC8" s="1790" t="inlineStr">
        <is>
          <t>Month 80</t>
        </is>
      </c>
      <c r="CD8" s="1790" t="inlineStr">
        <is>
          <t>Month 81</t>
        </is>
      </c>
      <c r="CE8" s="1790" t="inlineStr">
        <is>
          <t>Month 82</t>
        </is>
      </c>
      <c r="CF8" s="1790" t="inlineStr">
        <is>
          <t>Month 83</t>
        </is>
      </c>
      <c r="CG8" s="1790" t="inlineStr">
        <is>
          <t>Month 84</t>
        </is>
      </c>
      <c r="CH8" s="1790" t="inlineStr">
        <is>
          <t>Month 85</t>
        </is>
      </c>
      <c r="CI8" s="1790" t="inlineStr">
        <is>
          <t>Month 86</t>
        </is>
      </c>
      <c r="CJ8" s="1790" t="inlineStr">
        <is>
          <t>Month 87</t>
        </is>
      </c>
      <c r="CK8" s="1790" t="inlineStr">
        <is>
          <t>Month 88</t>
        </is>
      </c>
      <c r="CL8" s="1790" t="inlineStr">
        <is>
          <t>Month 89</t>
        </is>
      </c>
      <c r="CM8" s="1790" t="inlineStr">
        <is>
          <t>Month 90</t>
        </is>
      </c>
      <c r="CN8" s="1790" t="inlineStr">
        <is>
          <t>Month 91</t>
        </is>
      </c>
      <c r="CO8" s="1790" t="inlineStr">
        <is>
          <t>Month 92</t>
        </is>
      </c>
      <c r="CP8" s="1790" t="inlineStr">
        <is>
          <t>Month 93</t>
        </is>
      </c>
      <c r="CQ8" s="1790" t="inlineStr">
        <is>
          <t>Month 94</t>
        </is>
      </c>
      <c r="CR8" s="1790" t="inlineStr">
        <is>
          <t>Month 95</t>
        </is>
      </c>
      <c r="CS8" s="1790" t="inlineStr">
        <is>
          <t>Month 96</t>
        </is>
      </c>
      <c r="CT8" s="1790" t="inlineStr">
        <is>
          <t>Month 97</t>
        </is>
      </c>
      <c r="CU8" s="1790" t="inlineStr">
        <is>
          <t>Month 98</t>
        </is>
      </c>
      <c r="CV8" s="1790" t="inlineStr">
        <is>
          <t>Month 99</t>
        </is>
      </c>
      <c r="CW8" s="1790" t="inlineStr">
        <is>
          <t>Month 100</t>
        </is>
      </c>
      <c r="CX8" s="1790" t="inlineStr">
        <is>
          <t>Month 101</t>
        </is>
      </c>
      <c r="CY8" s="1790" t="inlineStr">
        <is>
          <t>Month 102</t>
        </is>
      </c>
      <c r="CZ8" s="1790" t="inlineStr">
        <is>
          <t>Month 103</t>
        </is>
      </c>
      <c r="DA8" s="1790" t="inlineStr">
        <is>
          <t>Month 104</t>
        </is>
      </c>
      <c r="DB8" s="1790" t="inlineStr">
        <is>
          <t>Month 105</t>
        </is>
      </c>
      <c r="DC8" s="1790" t="inlineStr">
        <is>
          <t>Month 106</t>
        </is>
      </c>
      <c r="DD8" s="1790" t="inlineStr">
        <is>
          <t>Month 107</t>
        </is>
      </c>
      <c r="DE8" s="1790" t="inlineStr">
        <is>
          <t>Month 108</t>
        </is>
      </c>
      <c r="DF8" s="1790" t="inlineStr">
        <is>
          <t>Month 109</t>
        </is>
      </c>
      <c r="DG8" s="1790" t="inlineStr">
        <is>
          <t>Month 110</t>
        </is>
      </c>
      <c r="DH8" s="1790" t="inlineStr">
        <is>
          <t>Month 111</t>
        </is>
      </c>
      <c r="DI8" s="1790" t="inlineStr">
        <is>
          <t>Month 112</t>
        </is>
      </c>
      <c r="DJ8" s="1790" t="inlineStr">
        <is>
          <t>Month 113</t>
        </is>
      </c>
      <c r="DK8" s="1790" t="inlineStr">
        <is>
          <t>Month 114</t>
        </is>
      </c>
      <c r="DL8" s="1790" t="inlineStr">
        <is>
          <t>Month 115</t>
        </is>
      </c>
      <c r="DM8" s="1790" t="inlineStr">
        <is>
          <t>Month 116</t>
        </is>
      </c>
      <c r="DN8" s="1790" t="inlineStr">
        <is>
          <t>Month 117</t>
        </is>
      </c>
      <c r="DO8" s="1790" t="inlineStr">
        <is>
          <t>Month 118</t>
        </is>
      </c>
      <c r="DP8" s="1790" t="inlineStr">
        <is>
          <t>Month 119</t>
        </is>
      </c>
      <c r="DQ8" s="1790" t="inlineStr">
        <is>
          <t>Month 120</t>
        </is>
      </c>
      <c r="DR8" s="1790" t="inlineStr">
        <is>
          <t>Month 121</t>
        </is>
      </c>
      <c r="DS8" s="1790" t="inlineStr">
        <is>
          <t>Month 122</t>
        </is>
      </c>
      <c r="DT8" s="1790" t="inlineStr">
        <is>
          <t>Month 123</t>
        </is>
      </c>
      <c r="DU8" s="1790" t="inlineStr">
        <is>
          <t>Month 124</t>
        </is>
      </c>
      <c r="DV8" s="1790" t="inlineStr">
        <is>
          <t>Month 125</t>
        </is>
      </c>
      <c r="DW8" s="1790" t="inlineStr">
        <is>
          <t>Month 126</t>
        </is>
      </c>
      <c r="DX8" s="1790" t="inlineStr">
        <is>
          <t>Month 127</t>
        </is>
      </c>
      <c r="DY8" s="1790" t="inlineStr">
        <is>
          <t>Month 128</t>
        </is>
      </c>
      <c r="DZ8" s="1790" t="inlineStr">
        <is>
          <t>Month 129</t>
        </is>
      </c>
      <c r="EA8" s="1790" t="inlineStr">
        <is>
          <t>Month 130</t>
        </is>
      </c>
      <c r="EB8" s="1790" t="inlineStr">
        <is>
          <t>Month 131</t>
        </is>
      </c>
    </row>
    <row r="9" ht="12" customHeight="1" s="2885">
      <c r="A9" s="2900" t="inlineStr">
        <is>
          <t>For the Months</t>
        </is>
      </c>
      <c r="B9" s="1791" t="inlineStr">
        <is>
          <t>Nov-2026</t>
        </is>
      </c>
      <c r="C9" s="1791" t="inlineStr">
        <is>
          <t>Dec-2026</t>
        </is>
      </c>
      <c r="D9" s="1791" t="inlineStr">
        <is>
          <t>Jan-2027</t>
        </is>
      </c>
      <c r="E9" s="1791" t="inlineStr">
        <is>
          <t>Feb-2027</t>
        </is>
      </c>
      <c r="F9" s="1791" t="inlineStr">
        <is>
          <t>Mar-2027</t>
        </is>
      </c>
      <c r="G9" s="1791" t="inlineStr">
        <is>
          <t>Apr-2027</t>
        </is>
      </c>
      <c r="H9" s="1791" t="inlineStr">
        <is>
          <t>May-2027</t>
        </is>
      </c>
      <c r="I9" s="1791" t="inlineStr">
        <is>
          <t>Jun-2027</t>
        </is>
      </c>
      <c r="J9" s="1791" t="inlineStr">
        <is>
          <t>Jul-2027</t>
        </is>
      </c>
      <c r="K9" s="1791" t="inlineStr">
        <is>
          <t>Aug-2027</t>
        </is>
      </c>
      <c r="L9" s="1791" t="inlineStr">
        <is>
          <t>Sep-2027</t>
        </is>
      </c>
      <c r="M9" s="1791" t="inlineStr">
        <is>
          <t>Oct-2027</t>
        </is>
      </c>
      <c r="N9" s="1791" t="inlineStr">
        <is>
          <t>Nov-2027</t>
        </is>
      </c>
      <c r="O9" s="1791" t="inlineStr">
        <is>
          <t>Dec-2027</t>
        </is>
      </c>
      <c r="P9" s="1791" t="inlineStr">
        <is>
          <t>Jan-2028</t>
        </is>
      </c>
      <c r="Q9" s="1791" t="inlineStr">
        <is>
          <t>Feb-2028</t>
        </is>
      </c>
      <c r="R9" s="1791" t="inlineStr">
        <is>
          <t>Mar-2028</t>
        </is>
      </c>
      <c r="S9" s="1791" t="inlineStr">
        <is>
          <t>Apr-2028</t>
        </is>
      </c>
      <c r="T9" s="1791" t="inlineStr">
        <is>
          <t>May-2028</t>
        </is>
      </c>
      <c r="U9" s="1791" t="inlineStr">
        <is>
          <t>Jun-2028</t>
        </is>
      </c>
      <c r="V9" s="1791" t="inlineStr">
        <is>
          <t>Jul-2028</t>
        </is>
      </c>
      <c r="W9" s="1791" t="inlineStr">
        <is>
          <t>Aug-2028</t>
        </is>
      </c>
      <c r="X9" s="1791" t="inlineStr">
        <is>
          <t>Sep-2028</t>
        </is>
      </c>
      <c r="Y9" s="1791" t="inlineStr">
        <is>
          <t>Oct-2028</t>
        </is>
      </c>
      <c r="Z9" s="1791" t="inlineStr">
        <is>
          <t>Nov-2028</t>
        </is>
      </c>
      <c r="AA9" s="1791" t="inlineStr">
        <is>
          <t>Dec-2028</t>
        </is>
      </c>
      <c r="AB9" s="1791" t="inlineStr">
        <is>
          <t>Jan-2029</t>
        </is>
      </c>
      <c r="AC9" s="1791" t="inlineStr">
        <is>
          <t>Feb-2029</t>
        </is>
      </c>
      <c r="AD9" s="1791" t="inlineStr">
        <is>
          <t>Mar-2029</t>
        </is>
      </c>
      <c r="AE9" s="1791" t="inlineStr">
        <is>
          <t>Apr-2029</t>
        </is>
      </c>
      <c r="AF9" s="1791" t="inlineStr">
        <is>
          <t>May-2029</t>
        </is>
      </c>
      <c r="AG9" s="1791" t="inlineStr">
        <is>
          <t>Jun-2029</t>
        </is>
      </c>
      <c r="AH9" s="1791" t="inlineStr">
        <is>
          <t>Jul-2029</t>
        </is>
      </c>
      <c r="AI9" s="1791" t="inlineStr">
        <is>
          <t>Aug-2029</t>
        </is>
      </c>
      <c r="AJ9" s="1791" t="inlineStr">
        <is>
          <t>Sep-2029</t>
        </is>
      </c>
      <c r="AK9" s="1791" t="inlineStr">
        <is>
          <t>Oct-2029</t>
        </is>
      </c>
      <c r="AL9" s="1791" t="inlineStr">
        <is>
          <t>Nov-2029</t>
        </is>
      </c>
      <c r="AM9" s="1791" t="inlineStr">
        <is>
          <t>Dec-2029</t>
        </is>
      </c>
      <c r="AN9" s="1791" t="inlineStr">
        <is>
          <t>Jan-2030</t>
        </is>
      </c>
      <c r="AO9" s="1791" t="inlineStr">
        <is>
          <t>Feb-2030</t>
        </is>
      </c>
      <c r="AP9" s="1791" t="inlineStr">
        <is>
          <t>Mar-2030</t>
        </is>
      </c>
      <c r="AQ9" s="1791" t="inlineStr">
        <is>
          <t>Apr-2030</t>
        </is>
      </c>
      <c r="AR9" s="1791" t="inlineStr">
        <is>
          <t>May-2030</t>
        </is>
      </c>
      <c r="AS9" s="1791" t="inlineStr">
        <is>
          <t>Jun-2030</t>
        </is>
      </c>
      <c r="AT9" s="1791" t="inlineStr">
        <is>
          <t>Jul-2030</t>
        </is>
      </c>
      <c r="AU9" s="1791" t="inlineStr">
        <is>
          <t>Aug-2030</t>
        </is>
      </c>
      <c r="AV9" s="1791" t="inlineStr">
        <is>
          <t>Sep-2030</t>
        </is>
      </c>
      <c r="AW9" s="1791" t="inlineStr">
        <is>
          <t>Oct-2030</t>
        </is>
      </c>
      <c r="AX9" s="1791" t="inlineStr">
        <is>
          <t>Nov-2030</t>
        </is>
      </c>
      <c r="AY9" s="1791" t="inlineStr">
        <is>
          <t>Dec-2030</t>
        </is>
      </c>
      <c r="AZ9" s="1791" t="inlineStr">
        <is>
          <t>Jan-2031</t>
        </is>
      </c>
      <c r="BA9" s="1791" t="inlineStr">
        <is>
          <t>Feb-2031</t>
        </is>
      </c>
      <c r="BB9" s="1791" t="inlineStr">
        <is>
          <t>Mar-2031</t>
        </is>
      </c>
      <c r="BC9" s="1791" t="inlineStr">
        <is>
          <t>Apr-2031</t>
        </is>
      </c>
      <c r="BD9" s="1791" t="inlineStr">
        <is>
          <t>May-2031</t>
        </is>
      </c>
      <c r="BE9" s="1791" t="inlineStr">
        <is>
          <t>Jun-2031</t>
        </is>
      </c>
      <c r="BF9" s="1791" t="inlineStr">
        <is>
          <t>Jul-2031</t>
        </is>
      </c>
      <c r="BG9" s="1791" t="inlineStr">
        <is>
          <t>Aug-2031</t>
        </is>
      </c>
      <c r="BH9" s="1791" t="inlineStr">
        <is>
          <t>Sep-2031</t>
        </is>
      </c>
      <c r="BI9" s="1791" t="inlineStr">
        <is>
          <t>Oct-2031</t>
        </is>
      </c>
      <c r="BJ9" s="1791" t="inlineStr">
        <is>
          <t>Nov-2031</t>
        </is>
      </c>
      <c r="BK9" s="1791" t="inlineStr">
        <is>
          <t>Dec-2031</t>
        </is>
      </c>
      <c r="BL9" s="1791" t="inlineStr">
        <is>
          <t>Jan-2032</t>
        </is>
      </c>
      <c r="BM9" s="1791" t="inlineStr">
        <is>
          <t>Feb-2032</t>
        </is>
      </c>
      <c r="BN9" s="1791" t="inlineStr">
        <is>
          <t>Mar-2032</t>
        </is>
      </c>
      <c r="BO9" s="1791" t="inlineStr">
        <is>
          <t>Apr-2032</t>
        </is>
      </c>
      <c r="BP9" s="1791" t="inlineStr">
        <is>
          <t>May-2032</t>
        </is>
      </c>
      <c r="BQ9" s="1791" t="inlineStr">
        <is>
          <t>Jun-2032</t>
        </is>
      </c>
      <c r="BR9" s="1791" t="inlineStr">
        <is>
          <t>Jul-2032</t>
        </is>
      </c>
      <c r="BS9" s="1791" t="inlineStr">
        <is>
          <t>Aug-2032</t>
        </is>
      </c>
      <c r="BT9" s="1791" t="inlineStr">
        <is>
          <t>Sep-2032</t>
        </is>
      </c>
      <c r="BU9" s="1791" t="inlineStr">
        <is>
          <t>Oct-2032</t>
        </is>
      </c>
      <c r="BV9" s="1791" t="inlineStr">
        <is>
          <t>Nov-2032</t>
        </is>
      </c>
      <c r="BW9" s="1791" t="inlineStr">
        <is>
          <t>Dec-2032</t>
        </is>
      </c>
      <c r="BX9" s="1791" t="inlineStr">
        <is>
          <t>Jan-2033</t>
        </is>
      </c>
      <c r="BY9" s="1791" t="inlineStr">
        <is>
          <t>Feb-2033</t>
        </is>
      </c>
      <c r="BZ9" s="1791" t="inlineStr">
        <is>
          <t>Mar-2033</t>
        </is>
      </c>
      <c r="CA9" s="1791" t="inlineStr">
        <is>
          <t>Apr-2033</t>
        </is>
      </c>
      <c r="CB9" s="1791" t="inlineStr">
        <is>
          <t>May-2033</t>
        </is>
      </c>
      <c r="CC9" s="1791" t="inlineStr">
        <is>
          <t>Jun-2033</t>
        </is>
      </c>
      <c r="CD9" s="1791" t="inlineStr">
        <is>
          <t>Jul-2033</t>
        </is>
      </c>
      <c r="CE9" s="1791" t="inlineStr">
        <is>
          <t>Aug-2033</t>
        </is>
      </c>
      <c r="CF9" s="1791" t="inlineStr">
        <is>
          <t>Sep-2033</t>
        </is>
      </c>
      <c r="CG9" s="1791" t="inlineStr">
        <is>
          <t>Oct-2033</t>
        </is>
      </c>
      <c r="CH9" s="1791" t="inlineStr">
        <is>
          <t>Nov-2033</t>
        </is>
      </c>
      <c r="CI9" s="1791" t="inlineStr">
        <is>
          <t>Dec-2033</t>
        </is>
      </c>
      <c r="CJ9" s="1791" t="inlineStr">
        <is>
          <t>Jan-2034</t>
        </is>
      </c>
      <c r="CK9" s="1791" t="inlineStr">
        <is>
          <t>Feb-2034</t>
        </is>
      </c>
      <c r="CL9" s="1791" t="inlineStr">
        <is>
          <t>Mar-2034</t>
        </is>
      </c>
      <c r="CM9" s="1791" t="inlineStr">
        <is>
          <t>Apr-2034</t>
        </is>
      </c>
      <c r="CN9" s="1791" t="inlineStr">
        <is>
          <t>May-2034</t>
        </is>
      </c>
      <c r="CO9" s="1791" t="inlineStr">
        <is>
          <t>Jun-2034</t>
        </is>
      </c>
      <c r="CP9" s="1791" t="inlineStr">
        <is>
          <t>Jul-2034</t>
        </is>
      </c>
      <c r="CQ9" s="1791" t="inlineStr">
        <is>
          <t>Aug-2034</t>
        </is>
      </c>
      <c r="CR9" s="1791" t="inlineStr">
        <is>
          <t>Sep-2034</t>
        </is>
      </c>
      <c r="CS9" s="1791" t="inlineStr">
        <is>
          <t>Oct-2034</t>
        </is>
      </c>
      <c r="CT9" s="1791" t="inlineStr">
        <is>
          <t>Nov-2034</t>
        </is>
      </c>
      <c r="CU9" s="1791" t="inlineStr">
        <is>
          <t>Dec-2034</t>
        </is>
      </c>
      <c r="CV9" s="1791" t="inlineStr">
        <is>
          <t>Jan-2035</t>
        </is>
      </c>
      <c r="CW9" s="1791" t="inlineStr">
        <is>
          <t>Feb-2035</t>
        </is>
      </c>
      <c r="CX9" s="1791" t="inlineStr">
        <is>
          <t>Mar-2035</t>
        </is>
      </c>
      <c r="CY9" s="1791" t="inlineStr">
        <is>
          <t>Apr-2035</t>
        </is>
      </c>
      <c r="CZ9" s="1791" t="inlineStr">
        <is>
          <t>May-2035</t>
        </is>
      </c>
      <c r="DA9" s="1791" t="inlineStr">
        <is>
          <t>Jun-2035</t>
        </is>
      </c>
      <c r="DB9" s="1791" t="inlineStr">
        <is>
          <t>Jul-2035</t>
        </is>
      </c>
      <c r="DC9" s="1791" t="inlineStr">
        <is>
          <t>Aug-2035</t>
        </is>
      </c>
      <c r="DD9" s="1791" t="inlineStr">
        <is>
          <t>Sep-2035</t>
        </is>
      </c>
      <c r="DE9" s="1791" t="inlineStr">
        <is>
          <t>Oct-2035</t>
        </is>
      </c>
      <c r="DF9" s="1791" t="inlineStr">
        <is>
          <t>Nov-2035</t>
        </is>
      </c>
      <c r="DG9" s="1791" t="inlineStr">
        <is>
          <t>Dec-2035</t>
        </is>
      </c>
      <c r="DH9" s="1791" t="inlineStr">
        <is>
          <t>Jan-2036</t>
        </is>
      </c>
      <c r="DI9" s="1791" t="inlineStr">
        <is>
          <t>Feb-2036</t>
        </is>
      </c>
      <c r="DJ9" s="1791" t="inlineStr">
        <is>
          <t>Mar-2036</t>
        </is>
      </c>
      <c r="DK9" s="1791" t="inlineStr">
        <is>
          <t>Apr-2036</t>
        </is>
      </c>
      <c r="DL9" s="1791" t="inlineStr">
        <is>
          <t>May-2036</t>
        </is>
      </c>
      <c r="DM9" s="1791" t="inlineStr">
        <is>
          <t>Jun-2036</t>
        </is>
      </c>
      <c r="DN9" s="1791" t="inlineStr">
        <is>
          <t>Jul-2036</t>
        </is>
      </c>
      <c r="DO9" s="1791" t="inlineStr">
        <is>
          <t>Aug-2036</t>
        </is>
      </c>
      <c r="DP9" s="1791" t="inlineStr">
        <is>
          <t>Sep-2036</t>
        </is>
      </c>
      <c r="DQ9" s="1791" t="inlineStr">
        <is>
          <t>Oct-2036</t>
        </is>
      </c>
      <c r="DR9" s="1791" t="inlineStr">
        <is>
          <t>Nov-2036</t>
        </is>
      </c>
      <c r="DS9" s="1791" t="inlineStr">
        <is>
          <t>Dec-2036</t>
        </is>
      </c>
      <c r="DT9" s="1791" t="inlineStr">
        <is>
          <t>Jan-2037</t>
        </is>
      </c>
      <c r="DU9" s="1791" t="inlineStr">
        <is>
          <t>Feb-2037</t>
        </is>
      </c>
      <c r="DV9" s="1791" t="inlineStr">
        <is>
          <t>Mar-2037</t>
        </is>
      </c>
      <c r="DW9" s="1791" t="inlineStr">
        <is>
          <t>Apr-2037</t>
        </is>
      </c>
      <c r="DX9" s="1791" t="inlineStr">
        <is>
          <t>May-2037</t>
        </is>
      </c>
      <c r="DY9" s="1791" t="inlineStr">
        <is>
          <t>Jun-2037</t>
        </is>
      </c>
      <c r="DZ9" s="1791" t="inlineStr">
        <is>
          <t>Jul-2037</t>
        </is>
      </c>
      <c r="EA9" s="1791" t="inlineStr">
        <is>
          <t>Aug-2037</t>
        </is>
      </c>
      <c r="EB9" s="1791" t="inlineStr">
        <is>
          <t>Sep-2037</t>
        </is>
      </c>
      <c r="EC9" s="1791" t="inlineStr">
        <is>
          <t>Total</t>
        </is>
      </c>
    </row>
    <row r="10" ht="12" customHeight="1" s="2885"/>
    <row r="11" ht="12" customHeight="1" s="2885">
      <c r="A11" s="1788" t="inlineStr">
        <is>
          <t>Rental Revenue</t>
        </is>
      </c>
    </row>
    <row r="12" ht="12" customHeight="1" s="2885">
      <c r="A12" s="1789" t="inlineStr">
        <is>
          <t xml:space="preserve">  Potential Base Rent</t>
        </is>
      </c>
      <c r="B12" s="1735" t="n">
        <v>146470</v>
      </c>
      <c r="C12" s="1735" t="n">
        <v>146470</v>
      </c>
      <c r="D12" s="1735" t="n">
        <v>146470</v>
      </c>
      <c r="E12" s="1735" t="n">
        <v>146470</v>
      </c>
      <c r="F12" s="1735" t="n">
        <v>146470</v>
      </c>
      <c r="G12" s="1735" t="n">
        <v>146470</v>
      </c>
      <c r="H12" s="1735" t="n">
        <v>146470</v>
      </c>
      <c r="I12" s="1735" t="n">
        <v>147987</v>
      </c>
      <c r="J12" s="1735" t="n">
        <v>147987</v>
      </c>
      <c r="K12" s="1735" t="n">
        <v>147987</v>
      </c>
      <c r="L12" s="1735" t="n">
        <v>149255</v>
      </c>
      <c r="M12" s="1735" t="n">
        <v>149826</v>
      </c>
      <c r="N12" s="1735" t="n">
        <v>150095</v>
      </c>
      <c r="O12" s="1735" t="n">
        <v>150095</v>
      </c>
      <c r="P12" s="1735" t="n">
        <v>150095</v>
      </c>
      <c r="Q12" s="1735" t="n">
        <v>150095</v>
      </c>
      <c r="R12" s="1735" t="n">
        <v>150095</v>
      </c>
      <c r="S12" s="1735" t="n">
        <v>150095</v>
      </c>
      <c r="T12" s="1735" t="n">
        <v>150095</v>
      </c>
      <c r="U12" s="1735" t="n">
        <v>152245</v>
      </c>
      <c r="V12" s="1735" t="n">
        <v>152245</v>
      </c>
      <c r="W12" s="1735" t="n">
        <v>152245</v>
      </c>
      <c r="X12" s="1735" t="n">
        <v>153513</v>
      </c>
      <c r="Y12" s="1735" t="n">
        <v>154084</v>
      </c>
      <c r="Z12" s="1735" t="n">
        <v>154070</v>
      </c>
      <c r="AA12" s="1735" t="n">
        <v>154070</v>
      </c>
      <c r="AB12" s="1735" t="n">
        <v>154070</v>
      </c>
      <c r="AC12" s="1735" t="n">
        <v>154070</v>
      </c>
      <c r="AD12" s="1735" t="n">
        <v>154070</v>
      </c>
      <c r="AE12" s="1735" t="n">
        <v>154070</v>
      </c>
      <c r="AF12" s="1735" t="n">
        <v>154070</v>
      </c>
      <c r="AG12" s="1735" t="n">
        <v>156255</v>
      </c>
      <c r="AH12" s="1735" t="n">
        <v>156255</v>
      </c>
      <c r="AI12" s="1735" t="n">
        <v>156255</v>
      </c>
      <c r="AJ12" s="1735" t="n">
        <v>157522</v>
      </c>
      <c r="AK12" s="1735" t="n">
        <v>158093</v>
      </c>
      <c r="AL12" s="1735" t="n">
        <v>158093</v>
      </c>
      <c r="AM12" s="1735" t="n">
        <v>158093</v>
      </c>
      <c r="AN12" s="1735" t="n">
        <v>158363</v>
      </c>
      <c r="AO12" s="1735" t="n">
        <v>158363</v>
      </c>
      <c r="AP12" s="1735" t="n">
        <v>158363</v>
      </c>
      <c r="AQ12" s="1735" t="n">
        <v>158363</v>
      </c>
      <c r="AR12" s="1735" t="n">
        <v>158363</v>
      </c>
      <c r="AS12" s="1735" t="n">
        <v>160547</v>
      </c>
      <c r="AT12" s="1735" t="n">
        <v>160547</v>
      </c>
      <c r="AU12" s="1735" t="n">
        <v>158660</v>
      </c>
      <c r="AV12" s="1735" t="n">
        <v>158200</v>
      </c>
      <c r="AW12" s="1735" t="n">
        <v>161932</v>
      </c>
      <c r="AX12" s="1735" t="n">
        <v>161932</v>
      </c>
      <c r="AY12" s="1735" t="n">
        <v>161932</v>
      </c>
      <c r="AZ12" s="1735" t="n">
        <v>162202</v>
      </c>
      <c r="BA12" s="1735" t="n">
        <v>162202</v>
      </c>
      <c r="BB12" s="1735" t="n">
        <v>162202</v>
      </c>
      <c r="BC12" s="1735" t="n">
        <v>162202</v>
      </c>
      <c r="BD12" s="1735" t="n">
        <v>162202</v>
      </c>
      <c r="BE12" s="1735" t="n">
        <v>162765</v>
      </c>
      <c r="BF12" s="1735" t="n">
        <v>162765</v>
      </c>
      <c r="BG12" s="1735" t="n">
        <v>162765</v>
      </c>
      <c r="BH12" s="1735" t="n">
        <v>163048</v>
      </c>
      <c r="BI12" s="1735" t="n">
        <v>165495</v>
      </c>
      <c r="BJ12" s="1735" t="n">
        <v>166622</v>
      </c>
      <c r="BK12" s="1735" t="n">
        <v>166622</v>
      </c>
      <c r="BL12" s="1735" t="n">
        <v>166892</v>
      </c>
      <c r="BM12" s="1735" t="n">
        <v>166892</v>
      </c>
      <c r="BN12" s="1735" t="n">
        <v>166892</v>
      </c>
      <c r="BO12" s="1735" t="n">
        <v>166892</v>
      </c>
      <c r="BP12" s="1735" t="n">
        <v>166892</v>
      </c>
      <c r="BQ12" s="1735" t="n">
        <v>167456</v>
      </c>
      <c r="BR12" s="1735" t="n">
        <v>167456</v>
      </c>
      <c r="BS12" s="1735" t="n">
        <v>167456</v>
      </c>
      <c r="BT12" s="1735" t="n">
        <v>167456</v>
      </c>
      <c r="BU12" s="1735" t="n">
        <v>169751</v>
      </c>
      <c r="BV12" s="1735" t="n">
        <v>171700</v>
      </c>
      <c r="BW12" s="1735" t="n">
        <v>171700</v>
      </c>
      <c r="BX12" s="1735" t="n">
        <v>171970</v>
      </c>
      <c r="BY12" s="1735" t="n">
        <v>171970</v>
      </c>
      <c r="BZ12" s="1735" t="n">
        <v>171970</v>
      </c>
      <c r="CA12" s="1735" t="n">
        <v>171970</v>
      </c>
      <c r="CB12" s="1735" t="n">
        <v>171970</v>
      </c>
      <c r="CC12" s="1735" t="n">
        <v>171970</v>
      </c>
      <c r="CD12" s="1735" t="n">
        <v>171970</v>
      </c>
      <c r="CE12" s="1735" t="n">
        <v>171970</v>
      </c>
      <c r="CF12" s="1735" t="n">
        <v>171970</v>
      </c>
      <c r="CG12" s="1735" t="n">
        <v>174266</v>
      </c>
      <c r="CH12" s="1735" t="n">
        <v>175533</v>
      </c>
      <c r="CI12" s="1735" t="n">
        <v>175533</v>
      </c>
      <c r="CJ12" s="1735" t="n">
        <v>176476</v>
      </c>
      <c r="CK12" s="1735" t="n">
        <v>176476</v>
      </c>
      <c r="CL12" s="1735" t="n">
        <v>176476</v>
      </c>
      <c r="CM12" s="1735" t="n">
        <v>176476</v>
      </c>
      <c r="CN12" s="1735" t="n">
        <v>176476</v>
      </c>
      <c r="CO12" s="1735" t="n">
        <v>176476</v>
      </c>
      <c r="CP12" s="1735" t="n">
        <v>176476</v>
      </c>
      <c r="CQ12" s="1735" t="n">
        <v>176476</v>
      </c>
      <c r="CR12" s="1735" t="n">
        <v>176476</v>
      </c>
      <c r="CS12" s="1735" t="n">
        <v>178772</v>
      </c>
      <c r="CT12" s="1735" t="n">
        <v>180039</v>
      </c>
      <c r="CU12" s="1735" t="n">
        <v>180039</v>
      </c>
      <c r="CV12" s="1735" t="n">
        <v>180603</v>
      </c>
      <c r="CW12" s="1735" t="n">
        <v>180603</v>
      </c>
      <c r="CX12" s="1735" t="n">
        <v>180873</v>
      </c>
      <c r="CY12" s="1735" t="n">
        <v>180873</v>
      </c>
      <c r="CZ12" s="1735" t="n">
        <v>180873</v>
      </c>
      <c r="DA12" s="1735" t="n">
        <v>180873</v>
      </c>
      <c r="DB12" s="1735" t="n">
        <v>180873</v>
      </c>
      <c r="DC12" s="1735" t="n">
        <v>180873</v>
      </c>
      <c r="DD12" s="1735" t="n">
        <v>180873</v>
      </c>
      <c r="DE12" s="1735" t="n">
        <v>185365</v>
      </c>
      <c r="DF12" s="1735" t="n">
        <v>187463</v>
      </c>
      <c r="DG12" s="1735" t="n">
        <v>187463</v>
      </c>
      <c r="DH12" s="1735" t="n">
        <v>188026</v>
      </c>
      <c r="DI12" s="1735" t="n">
        <v>188026</v>
      </c>
      <c r="DJ12" s="1735" t="n">
        <v>188296</v>
      </c>
      <c r="DK12" s="1735" t="n">
        <v>188296</v>
      </c>
      <c r="DL12" s="1735" t="n">
        <v>188296</v>
      </c>
      <c r="DM12" s="1735" t="n">
        <v>188296</v>
      </c>
      <c r="DN12" s="1735" t="n">
        <v>188296</v>
      </c>
      <c r="DO12" s="1735" t="n">
        <v>188296</v>
      </c>
      <c r="DP12" s="1735" t="n">
        <v>188296</v>
      </c>
      <c r="DQ12" s="1735" t="n">
        <v>190515</v>
      </c>
      <c r="DR12" s="1735" t="n">
        <v>190783</v>
      </c>
      <c r="DS12" s="1735" t="n">
        <v>192507</v>
      </c>
      <c r="DT12" s="1735" t="n">
        <v>194198</v>
      </c>
      <c r="DU12" s="1735" t="n">
        <v>194198</v>
      </c>
      <c r="DV12" s="1735" t="n">
        <v>194468</v>
      </c>
      <c r="DW12" s="1735" t="n">
        <v>194468</v>
      </c>
      <c r="DX12" s="1735" t="n">
        <v>194468</v>
      </c>
      <c r="DY12" s="1735" t="n">
        <v>194468</v>
      </c>
      <c r="DZ12" s="1735" t="n">
        <v>194468</v>
      </c>
      <c r="EA12" s="1735" t="n">
        <v>194468</v>
      </c>
      <c r="EB12" s="1735" t="n">
        <v>194468</v>
      </c>
      <c r="EC12" s="1735" t="n">
        <v>22061887</v>
      </c>
    </row>
    <row r="13" ht="12" customHeight="1" s="2885">
      <c r="A13" s="1789" t="inlineStr">
        <is>
          <t xml:space="preserve">  Absorption &amp; Turnover Vacancy</t>
        </is>
      </c>
      <c r="B13" s="1735" t="n">
        <v>-18037</v>
      </c>
      <c r="C13" s="1735" t="n">
        <v>-18037</v>
      </c>
      <c r="D13" s="1735" t="n">
        <v>-18037</v>
      </c>
      <c r="E13" s="1735" t="n">
        <v>-18037</v>
      </c>
      <c r="F13" s="1735" t="n">
        <v>-18037</v>
      </c>
      <c r="G13" s="1735" t="n">
        <v>-18037</v>
      </c>
      <c r="H13" s="1735" t="n">
        <v>-18037</v>
      </c>
      <c r="I13" s="1735" t="n">
        <v>0</v>
      </c>
      <c r="J13" s="1735" t="n">
        <v>0</v>
      </c>
      <c r="K13" s="1735" t="n">
        <v>0</v>
      </c>
      <c r="L13" s="1735" t="n">
        <v>0</v>
      </c>
      <c r="M13" s="1735" t="n">
        <v>0</v>
      </c>
      <c r="N13" s="1735" t="n">
        <v>0</v>
      </c>
      <c r="O13" s="1735" t="n">
        <v>0</v>
      </c>
      <c r="P13" s="1735" t="n">
        <v>0</v>
      </c>
      <c r="Q13" s="1735" t="n">
        <v>0</v>
      </c>
      <c r="R13" s="1735" t="n">
        <v>0</v>
      </c>
      <c r="S13" s="1735" t="n">
        <v>0</v>
      </c>
      <c r="T13" s="1735" t="n">
        <v>0</v>
      </c>
      <c r="U13" s="1735" t="n">
        <v>0</v>
      </c>
      <c r="V13" s="1735" t="n">
        <v>0</v>
      </c>
      <c r="W13" s="1735" t="n">
        <v>0</v>
      </c>
      <c r="X13" s="1735" t="n">
        <v>0</v>
      </c>
      <c r="Y13" s="1735" t="n">
        <v>0</v>
      </c>
      <c r="Z13" s="1735" t="n">
        <v>-9159</v>
      </c>
      <c r="AA13" s="1735" t="n">
        <v>-9159</v>
      </c>
      <c r="AB13" s="1735" t="n">
        <v>0</v>
      </c>
      <c r="AC13" s="1735" t="n">
        <v>0</v>
      </c>
      <c r="AD13" s="1735" t="n">
        <v>0</v>
      </c>
      <c r="AE13" s="1735" t="n">
        <v>0</v>
      </c>
      <c r="AF13" s="1735" t="n">
        <v>0</v>
      </c>
      <c r="AG13" s="1735" t="n">
        <v>0</v>
      </c>
      <c r="AH13" s="1735" t="n">
        <v>0</v>
      </c>
      <c r="AI13" s="1735" t="n">
        <v>0</v>
      </c>
      <c r="AJ13" s="1735" t="n">
        <v>0</v>
      </c>
      <c r="AK13" s="1735" t="n">
        <v>0</v>
      </c>
      <c r="AL13" s="1735" t="n">
        <v>0</v>
      </c>
      <c r="AM13" s="1735" t="n">
        <v>0</v>
      </c>
      <c r="AN13" s="1735" t="n">
        <v>0</v>
      </c>
      <c r="AO13" s="1735" t="n">
        <v>0</v>
      </c>
      <c r="AP13" s="1735" t="n">
        <v>0</v>
      </c>
      <c r="AQ13" s="1735" t="n">
        <v>0</v>
      </c>
      <c r="AR13" s="1735" t="n">
        <v>0</v>
      </c>
      <c r="AS13" s="1735" t="n">
        <v>0</v>
      </c>
      <c r="AT13" s="1735" t="n">
        <v>0</v>
      </c>
      <c r="AU13" s="1735" t="n">
        <v>-65946</v>
      </c>
      <c r="AV13" s="1735" t="n">
        <v>-105354</v>
      </c>
      <c r="AW13" s="1735" t="n">
        <v>-40590</v>
      </c>
      <c r="AX13" s="1735" t="n">
        <v>0</v>
      </c>
      <c r="AY13" s="1735" t="n">
        <v>0</v>
      </c>
      <c r="AZ13" s="1735" t="n">
        <v>0</v>
      </c>
      <c r="BA13" s="1735" t="n">
        <v>0</v>
      </c>
      <c r="BB13" s="1735" t="n">
        <v>0</v>
      </c>
      <c r="BC13" s="1735" t="n">
        <v>0</v>
      </c>
      <c r="BD13" s="1735" t="n">
        <v>0</v>
      </c>
      <c r="BE13" s="1735" t="n">
        <v>0</v>
      </c>
      <c r="BF13" s="1735" t="n">
        <v>0</v>
      </c>
      <c r="BG13" s="1735" t="n">
        <v>0</v>
      </c>
      <c r="BH13" s="1735" t="n">
        <v>-5056</v>
      </c>
      <c r="BI13" s="1735" t="n">
        <v>-5207</v>
      </c>
      <c r="BJ13" s="1735" t="n">
        <v>0</v>
      </c>
      <c r="BK13" s="1735" t="n">
        <v>0</v>
      </c>
      <c r="BL13" s="1735" t="n">
        <v>0</v>
      </c>
      <c r="BM13" s="1735" t="n">
        <v>0</v>
      </c>
      <c r="BN13" s="1735" t="n">
        <v>0</v>
      </c>
      <c r="BO13" s="1735" t="n">
        <v>0</v>
      </c>
      <c r="BP13" s="1735" t="n">
        <v>0</v>
      </c>
      <c r="BQ13" s="1735" t="n">
        <v>0</v>
      </c>
      <c r="BR13" s="1735" t="n">
        <v>0</v>
      </c>
      <c r="BS13" s="1735" t="n">
        <v>0</v>
      </c>
      <c r="BT13" s="1735" t="n">
        <v>0</v>
      </c>
      <c r="BU13" s="1735" t="n">
        <v>0</v>
      </c>
      <c r="BV13" s="1735" t="n">
        <v>-21538</v>
      </c>
      <c r="BW13" s="1735" t="n">
        <v>-21538</v>
      </c>
      <c r="BX13" s="1735" t="n">
        <v>0</v>
      </c>
      <c r="BY13" s="1735" t="n">
        <v>0</v>
      </c>
      <c r="BZ13" s="1735" t="n">
        <v>0</v>
      </c>
      <c r="CA13" s="1735" t="n">
        <v>0</v>
      </c>
      <c r="CB13" s="1735" t="n">
        <v>0</v>
      </c>
      <c r="CC13" s="1735" t="n">
        <v>0</v>
      </c>
      <c r="CD13" s="1735" t="n">
        <v>0</v>
      </c>
      <c r="CE13" s="1735" t="n">
        <v>0</v>
      </c>
      <c r="CF13" s="1735" t="n">
        <v>0</v>
      </c>
      <c r="CG13" s="1735" t="n">
        <v>0</v>
      </c>
      <c r="CH13" s="1735" t="n">
        <v>0</v>
      </c>
      <c r="CI13" s="1735" t="n">
        <v>0</v>
      </c>
      <c r="CJ13" s="1735" t="n">
        <v>-10618</v>
      </c>
      <c r="CK13" s="1735" t="n">
        <v>-10618</v>
      </c>
      <c r="CL13" s="1735" t="n">
        <v>0</v>
      </c>
      <c r="CM13" s="1735" t="n">
        <v>0</v>
      </c>
      <c r="CN13" s="1735" t="n">
        <v>0</v>
      </c>
      <c r="CO13" s="1735" t="n">
        <v>0</v>
      </c>
      <c r="CP13" s="1735" t="n">
        <v>0</v>
      </c>
      <c r="CQ13" s="1735" t="n">
        <v>0</v>
      </c>
      <c r="CR13" s="1735" t="n">
        <v>0</v>
      </c>
      <c r="CS13" s="1735" t="n">
        <v>0</v>
      </c>
      <c r="CT13" s="1735" t="n">
        <v>0</v>
      </c>
      <c r="CU13" s="1735" t="n">
        <v>0</v>
      </c>
      <c r="CV13" s="1735" t="n">
        <v>0</v>
      </c>
      <c r="CW13" s="1735" t="n">
        <v>0</v>
      </c>
      <c r="CX13" s="1735" t="n">
        <v>0</v>
      </c>
      <c r="CY13" s="1735" t="n">
        <v>0</v>
      </c>
      <c r="CZ13" s="1735" t="n">
        <v>0</v>
      </c>
      <c r="DA13" s="1735" t="n">
        <v>0</v>
      </c>
      <c r="DB13" s="1735" t="n">
        <v>0</v>
      </c>
      <c r="DC13" s="1735" t="n">
        <v>0</v>
      </c>
      <c r="DD13" s="1735" t="n">
        <v>0</v>
      </c>
      <c r="DE13" s="1735" t="n">
        <v>-78743</v>
      </c>
      <c r="DF13" s="1735" t="n">
        <v>-125799</v>
      </c>
      <c r="DG13" s="1735" t="n">
        <v>-47055</v>
      </c>
      <c r="DH13" s="1735" t="n">
        <v>0</v>
      </c>
      <c r="DI13" s="1735" t="n">
        <v>0</v>
      </c>
      <c r="DJ13" s="1735" t="n">
        <v>0</v>
      </c>
      <c r="DK13" s="1735" t="n">
        <v>0</v>
      </c>
      <c r="DL13" s="1735" t="n">
        <v>0</v>
      </c>
      <c r="DM13" s="1735" t="n">
        <v>0</v>
      </c>
      <c r="DN13" s="1735" t="n">
        <v>0</v>
      </c>
      <c r="DO13" s="1735" t="n">
        <v>0</v>
      </c>
      <c r="DP13" s="1735" t="n">
        <v>0</v>
      </c>
      <c r="DQ13" s="1735" t="n">
        <v>-24561</v>
      </c>
      <c r="DR13" s="1735" t="n">
        <v>-30598</v>
      </c>
      <c r="DS13" s="1735" t="n">
        <v>-6037</v>
      </c>
      <c r="DT13" s="1735" t="n">
        <v>0</v>
      </c>
      <c r="DU13" s="1735" t="n">
        <v>0</v>
      </c>
      <c r="DV13" s="1735" t="n">
        <v>0</v>
      </c>
      <c r="DW13" s="1735" t="n">
        <v>0</v>
      </c>
      <c r="DX13" s="1735" t="n">
        <v>0</v>
      </c>
      <c r="DY13" s="1735" t="n">
        <v>0</v>
      </c>
      <c r="DZ13" s="1735" t="n">
        <v>0</v>
      </c>
      <c r="EA13" s="1735" t="n">
        <v>0</v>
      </c>
      <c r="EB13" s="1735" t="n">
        <v>0</v>
      </c>
      <c r="EC13" s="1735" t="n">
        <v>-743839</v>
      </c>
    </row>
    <row r="14" ht="12" customHeight="1" s="2885">
      <c r="A14" s="1789" t="inlineStr">
        <is>
          <t xml:space="preserve">  Free Rent</t>
        </is>
      </c>
      <c r="B14" s="1735" t="n">
        <v>0</v>
      </c>
      <c r="C14" s="1735" t="n">
        <v>0</v>
      </c>
      <c r="D14" s="1735" t="n">
        <v>0</v>
      </c>
      <c r="E14" s="1735" t="n">
        <v>0</v>
      </c>
      <c r="F14" s="1735" t="n">
        <v>0</v>
      </c>
      <c r="G14" s="1735" t="n">
        <v>0</v>
      </c>
      <c r="H14" s="1735" t="n">
        <v>0</v>
      </c>
      <c r="I14" s="1735" t="n">
        <v>-18037</v>
      </c>
      <c r="J14" s="1735" t="n">
        <v>-18037</v>
      </c>
      <c r="K14" s="1735" t="n">
        <v>-18037</v>
      </c>
      <c r="L14" s="1735" t="n">
        <v>-18037</v>
      </c>
      <c r="M14" s="1735" t="n">
        <v>-18037</v>
      </c>
      <c r="N14" s="1735" t="n">
        <v>0</v>
      </c>
      <c r="O14" s="1735" t="n">
        <v>0</v>
      </c>
      <c r="P14" s="1735" t="n">
        <v>0</v>
      </c>
      <c r="Q14" s="1735" t="n">
        <v>0</v>
      </c>
      <c r="R14" s="1735" t="n">
        <v>0</v>
      </c>
      <c r="S14" s="1735" t="n">
        <v>0</v>
      </c>
      <c r="T14" s="1735" t="n">
        <v>0</v>
      </c>
      <c r="U14" s="1735" t="n">
        <v>0</v>
      </c>
      <c r="V14" s="1735" t="n">
        <v>0</v>
      </c>
      <c r="W14" s="1735" t="n">
        <v>0</v>
      </c>
      <c r="X14" s="1735" t="n">
        <v>0</v>
      </c>
      <c r="Y14" s="1735" t="n">
        <v>0</v>
      </c>
      <c r="Z14" s="1735" t="n">
        <v>0</v>
      </c>
      <c r="AA14" s="1735" t="n">
        <v>0</v>
      </c>
      <c r="AB14" s="1735" t="n">
        <v>-9159</v>
      </c>
      <c r="AC14" s="1735" t="n">
        <v>-9159</v>
      </c>
      <c r="AD14" s="1735" t="n">
        <v>-9159</v>
      </c>
      <c r="AE14" s="1735" t="n">
        <v>-4580</v>
      </c>
      <c r="AF14" s="1735" t="n">
        <v>0</v>
      </c>
      <c r="AG14" s="1735" t="n">
        <v>0</v>
      </c>
      <c r="AH14" s="1735" t="n">
        <v>0</v>
      </c>
      <c r="AI14" s="1735" t="n">
        <v>0</v>
      </c>
      <c r="AJ14" s="1735" t="n">
        <v>0</v>
      </c>
      <c r="AK14" s="1735" t="n">
        <v>0</v>
      </c>
      <c r="AL14" s="1735" t="n">
        <v>0</v>
      </c>
      <c r="AM14" s="1735" t="n">
        <v>0</v>
      </c>
      <c r="AN14" s="1735" t="n">
        <v>0</v>
      </c>
      <c r="AO14" s="1735" t="n">
        <v>0</v>
      </c>
      <c r="AP14" s="1735" t="n">
        <v>0</v>
      </c>
      <c r="AQ14" s="1735" t="n">
        <v>0</v>
      </c>
      <c r="AR14" s="1735" t="n">
        <v>0</v>
      </c>
      <c r="AS14" s="1735" t="n">
        <v>0</v>
      </c>
      <c r="AT14" s="1735" t="n">
        <v>0</v>
      </c>
      <c r="AU14" s="1735" t="n">
        <v>0</v>
      </c>
      <c r="AV14" s="1735" t="n">
        <v>0</v>
      </c>
      <c r="AW14" s="1735" t="n">
        <v>-67925</v>
      </c>
      <c r="AX14" s="1735" t="n">
        <v>-108515</v>
      </c>
      <c r="AY14" s="1735" t="n">
        <v>-108515</v>
      </c>
      <c r="AZ14" s="1735" t="n">
        <v>-74553</v>
      </c>
      <c r="BA14" s="1735" t="n">
        <v>-20295</v>
      </c>
      <c r="BB14" s="1735" t="n">
        <v>0</v>
      </c>
      <c r="BC14" s="1735" t="n">
        <v>0</v>
      </c>
      <c r="BD14" s="1735" t="n">
        <v>0</v>
      </c>
      <c r="BE14" s="1735" t="n">
        <v>0</v>
      </c>
      <c r="BF14" s="1735" t="n">
        <v>0</v>
      </c>
      <c r="BG14" s="1735" t="n">
        <v>0</v>
      </c>
      <c r="BH14" s="1735" t="n">
        <v>0</v>
      </c>
      <c r="BI14" s="1735" t="n">
        <v>0</v>
      </c>
      <c r="BJ14" s="1735" t="n">
        <v>-5207</v>
      </c>
      <c r="BK14" s="1735" t="n">
        <v>-5207</v>
      </c>
      <c r="BL14" s="1735" t="n">
        <v>-5207</v>
      </c>
      <c r="BM14" s="1735" t="n">
        <v>-2604</v>
      </c>
      <c r="BN14" s="1735" t="n">
        <v>0</v>
      </c>
      <c r="BO14" s="1735" t="n">
        <v>0</v>
      </c>
      <c r="BP14" s="1735" t="n">
        <v>0</v>
      </c>
      <c r="BQ14" s="1735" t="n">
        <v>0</v>
      </c>
      <c r="BR14" s="1735" t="n">
        <v>0</v>
      </c>
      <c r="BS14" s="1735" t="n">
        <v>0</v>
      </c>
      <c r="BT14" s="1735" t="n">
        <v>0</v>
      </c>
      <c r="BU14" s="1735" t="n">
        <v>0</v>
      </c>
      <c r="BV14" s="1735" t="n">
        <v>0</v>
      </c>
      <c r="BW14" s="1735" t="n">
        <v>0</v>
      </c>
      <c r="BX14" s="1735" t="n">
        <v>-21538</v>
      </c>
      <c r="BY14" s="1735" t="n">
        <v>-21538</v>
      </c>
      <c r="BZ14" s="1735" t="n">
        <v>-21538</v>
      </c>
      <c r="CA14" s="1735" t="n">
        <v>-10769</v>
      </c>
      <c r="CB14" s="1735" t="n">
        <v>0</v>
      </c>
      <c r="CC14" s="1735" t="n">
        <v>0</v>
      </c>
      <c r="CD14" s="1735" t="n">
        <v>0</v>
      </c>
      <c r="CE14" s="1735" t="n">
        <v>0</v>
      </c>
      <c r="CF14" s="1735" t="n">
        <v>0</v>
      </c>
      <c r="CG14" s="1735" t="n">
        <v>0</v>
      </c>
      <c r="CH14" s="1735" t="n">
        <v>0</v>
      </c>
      <c r="CI14" s="1735" t="n">
        <v>0</v>
      </c>
      <c r="CJ14" s="1735" t="n">
        <v>0</v>
      </c>
      <c r="CK14" s="1735" t="n">
        <v>0</v>
      </c>
      <c r="CL14" s="1735" t="n">
        <v>-10618</v>
      </c>
      <c r="CM14" s="1735" t="n">
        <v>-10618</v>
      </c>
      <c r="CN14" s="1735" t="n">
        <v>-10618</v>
      </c>
      <c r="CO14" s="1735" t="n">
        <v>-5309</v>
      </c>
      <c r="CP14" s="1735" t="n">
        <v>0</v>
      </c>
      <c r="CQ14" s="1735" t="n">
        <v>0</v>
      </c>
      <c r="CR14" s="1735" t="n">
        <v>0</v>
      </c>
      <c r="CS14" s="1735" t="n">
        <v>0</v>
      </c>
      <c r="CT14" s="1735" t="n">
        <v>0</v>
      </c>
      <c r="CU14" s="1735" t="n">
        <v>0</v>
      </c>
      <c r="CV14" s="1735" t="n">
        <v>0</v>
      </c>
      <c r="CW14" s="1735" t="n">
        <v>0</v>
      </c>
      <c r="CX14" s="1735" t="n">
        <v>0</v>
      </c>
      <c r="CY14" s="1735" t="n">
        <v>0</v>
      </c>
      <c r="CZ14" s="1735" t="n">
        <v>0</v>
      </c>
      <c r="DA14" s="1735" t="n">
        <v>0</v>
      </c>
      <c r="DB14" s="1735" t="n">
        <v>0</v>
      </c>
      <c r="DC14" s="1735" t="n">
        <v>0</v>
      </c>
      <c r="DD14" s="1735" t="n">
        <v>0</v>
      </c>
      <c r="DE14" s="1735" t="n">
        <v>0</v>
      </c>
      <c r="DF14" s="1735" t="n">
        <v>0</v>
      </c>
      <c r="DG14" s="1735" t="n">
        <v>-78743</v>
      </c>
      <c r="DH14" s="1735" t="n">
        <v>-125799</v>
      </c>
      <c r="DI14" s="1735" t="n">
        <v>-125799</v>
      </c>
      <c r="DJ14" s="1735" t="n">
        <v>-86427</v>
      </c>
      <c r="DK14" s="1735" t="n">
        <v>-23528</v>
      </c>
      <c r="DL14" s="1735" t="n">
        <v>0</v>
      </c>
      <c r="DM14" s="1735" t="n">
        <v>0</v>
      </c>
      <c r="DN14" s="1735" t="n">
        <v>0</v>
      </c>
      <c r="DO14" s="1735" t="n">
        <v>0</v>
      </c>
      <c r="DP14" s="1735" t="n">
        <v>0</v>
      </c>
      <c r="DQ14" s="1735" t="n">
        <v>0</v>
      </c>
      <c r="DR14" s="1735" t="n">
        <v>0</v>
      </c>
      <c r="DS14" s="1735" t="n">
        <v>-24561</v>
      </c>
      <c r="DT14" s="1735" t="n">
        <v>-30598</v>
      </c>
      <c r="DU14" s="1735" t="n">
        <v>-30598</v>
      </c>
      <c r="DV14" s="1735" t="n">
        <v>-18318</v>
      </c>
      <c r="DW14" s="1735" t="n">
        <v>-3018</v>
      </c>
      <c r="DX14" s="1735" t="n">
        <v>0</v>
      </c>
      <c r="DY14" s="1735" t="n">
        <v>0</v>
      </c>
      <c r="DZ14" s="1735" t="n">
        <v>0</v>
      </c>
      <c r="EA14" s="1735" t="n">
        <v>0</v>
      </c>
      <c r="EB14" s="1735" t="n">
        <v>0</v>
      </c>
      <c r="EC14" s="1735" t="n">
        <v>-1180206</v>
      </c>
    </row>
    <row r="15" ht="12" customHeight="1" s="2885">
      <c r="A15" s="1789" t="inlineStr">
        <is>
          <t xml:space="preserve">  Scheduled Base Rent</t>
        </is>
      </c>
      <c r="B15" s="1793" t="n">
        <v>128432</v>
      </c>
      <c r="C15" s="1793" t="n">
        <v>128432</v>
      </c>
      <c r="D15" s="1793" t="n">
        <v>128432</v>
      </c>
      <c r="E15" s="1793" t="n">
        <v>128432</v>
      </c>
      <c r="F15" s="1793" t="n">
        <v>128432</v>
      </c>
      <c r="G15" s="1793" t="n">
        <v>128432</v>
      </c>
      <c r="H15" s="1793" t="n">
        <v>128432</v>
      </c>
      <c r="I15" s="1793" t="n">
        <v>129950</v>
      </c>
      <c r="J15" s="1793" t="n">
        <v>129950</v>
      </c>
      <c r="K15" s="1793" t="n">
        <v>129950</v>
      </c>
      <c r="L15" s="1793" t="n">
        <v>131217</v>
      </c>
      <c r="M15" s="1793" t="n">
        <v>131788</v>
      </c>
      <c r="N15" s="1793" t="n">
        <v>150095</v>
      </c>
      <c r="O15" s="1793" t="n">
        <v>150095</v>
      </c>
      <c r="P15" s="1793" t="n">
        <v>150095</v>
      </c>
      <c r="Q15" s="1793" t="n">
        <v>150095</v>
      </c>
      <c r="R15" s="1793" t="n">
        <v>150095</v>
      </c>
      <c r="S15" s="1793" t="n">
        <v>150095</v>
      </c>
      <c r="T15" s="1793" t="n">
        <v>150095</v>
      </c>
      <c r="U15" s="1793" t="n">
        <v>152245</v>
      </c>
      <c r="V15" s="1793" t="n">
        <v>152245</v>
      </c>
      <c r="W15" s="1793" t="n">
        <v>152245</v>
      </c>
      <c r="X15" s="1793" t="n">
        <v>153513</v>
      </c>
      <c r="Y15" s="1793" t="n">
        <v>154084</v>
      </c>
      <c r="Z15" s="1793" t="n">
        <v>144911</v>
      </c>
      <c r="AA15" s="1793" t="n">
        <v>144911</v>
      </c>
      <c r="AB15" s="1793" t="n">
        <v>144911</v>
      </c>
      <c r="AC15" s="1793" t="n">
        <v>144911</v>
      </c>
      <c r="AD15" s="1793" t="n">
        <v>144911</v>
      </c>
      <c r="AE15" s="1793" t="n">
        <v>149491</v>
      </c>
      <c r="AF15" s="1793" t="n">
        <v>154070</v>
      </c>
      <c r="AG15" s="1793" t="n">
        <v>156255</v>
      </c>
      <c r="AH15" s="1793" t="n">
        <v>156255</v>
      </c>
      <c r="AI15" s="1793" t="n">
        <v>156255</v>
      </c>
      <c r="AJ15" s="1793" t="n">
        <v>157522</v>
      </c>
      <c r="AK15" s="1793" t="n">
        <v>158093</v>
      </c>
      <c r="AL15" s="1793" t="n">
        <v>158093</v>
      </c>
      <c r="AM15" s="1793" t="n">
        <v>158093</v>
      </c>
      <c r="AN15" s="1793" t="n">
        <v>158363</v>
      </c>
      <c r="AO15" s="1793" t="n">
        <v>158363</v>
      </c>
      <c r="AP15" s="1793" t="n">
        <v>158363</v>
      </c>
      <c r="AQ15" s="1793" t="n">
        <v>158363</v>
      </c>
      <c r="AR15" s="1793" t="n">
        <v>158363</v>
      </c>
      <c r="AS15" s="1793" t="n">
        <v>160547</v>
      </c>
      <c r="AT15" s="1793" t="n">
        <v>160547</v>
      </c>
      <c r="AU15" s="1793" t="n">
        <v>92714</v>
      </c>
      <c r="AV15" s="1793" t="n">
        <v>52846</v>
      </c>
      <c r="AW15" s="1793" t="n">
        <v>53417</v>
      </c>
      <c r="AX15" s="1793" t="n">
        <v>53417</v>
      </c>
      <c r="AY15" s="1793" t="n">
        <v>53417</v>
      </c>
      <c r="AZ15" s="1793" t="n">
        <v>87649</v>
      </c>
      <c r="BA15" s="1793" t="n">
        <v>141906</v>
      </c>
      <c r="BB15" s="1793" t="n">
        <v>162202</v>
      </c>
      <c r="BC15" s="1793" t="n">
        <v>162202</v>
      </c>
      <c r="BD15" s="1793" t="n">
        <v>162202</v>
      </c>
      <c r="BE15" s="1793" t="n">
        <v>162765</v>
      </c>
      <c r="BF15" s="1793" t="n">
        <v>162765</v>
      </c>
      <c r="BG15" s="1793" t="n">
        <v>162765</v>
      </c>
      <c r="BH15" s="1793" t="n">
        <v>157993</v>
      </c>
      <c r="BI15" s="1793" t="n">
        <v>160288</v>
      </c>
      <c r="BJ15" s="1793" t="n">
        <v>161415</v>
      </c>
      <c r="BK15" s="1793" t="n">
        <v>161415</v>
      </c>
      <c r="BL15" s="1793" t="n">
        <v>161685</v>
      </c>
      <c r="BM15" s="1793" t="n">
        <v>164288</v>
      </c>
      <c r="BN15" s="1793" t="n">
        <v>166892</v>
      </c>
      <c r="BO15" s="1793" t="n">
        <v>166892</v>
      </c>
      <c r="BP15" s="1793" t="n">
        <v>166892</v>
      </c>
      <c r="BQ15" s="1793" t="n">
        <v>167456</v>
      </c>
      <c r="BR15" s="1793" t="n">
        <v>167456</v>
      </c>
      <c r="BS15" s="1793" t="n">
        <v>167456</v>
      </c>
      <c r="BT15" s="1793" t="n">
        <v>167456</v>
      </c>
      <c r="BU15" s="1793" t="n">
        <v>169751</v>
      </c>
      <c r="BV15" s="1793" t="n">
        <v>150163</v>
      </c>
      <c r="BW15" s="1793" t="n">
        <v>150163</v>
      </c>
      <c r="BX15" s="1793" t="n">
        <v>150433</v>
      </c>
      <c r="BY15" s="1793" t="n">
        <v>150433</v>
      </c>
      <c r="BZ15" s="1793" t="n">
        <v>150433</v>
      </c>
      <c r="CA15" s="1793" t="n">
        <v>161202</v>
      </c>
      <c r="CB15" s="1793" t="n">
        <v>171970</v>
      </c>
      <c r="CC15" s="1793" t="n">
        <v>171970</v>
      </c>
      <c r="CD15" s="1793" t="n">
        <v>171970</v>
      </c>
      <c r="CE15" s="1793" t="n">
        <v>171970</v>
      </c>
      <c r="CF15" s="1793" t="n">
        <v>171970</v>
      </c>
      <c r="CG15" s="1793" t="n">
        <v>174266</v>
      </c>
      <c r="CH15" s="1793" t="n">
        <v>175533</v>
      </c>
      <c r="CI15" s="1793" t="n">
        <v>175533</v>
      </c>
      <c r="CJ15" s="1793" t="n">
        <v>165858</v>
      </c>
      <c r="CK15" s="1793" t="n">
        <v>165858</v>
      </c>
      <c r="CL15" s="1793" t="n">
        <v>165858</v>
      </c>
      <c r="CM15" s="1793" t="n">
        <v>165858</v>
      </c>
      <c r="CN15" s="1793" t="n">
        <v>165858</v>
      </c>
      <c r="CO15" s="1793" t="n">
        <v>171167</v>
      </c>
      <c r="CP15" s="1793" t="n">
        <v>176476</v>
      </c>
      <c r="CQ15" s="1793" t="n">
        <v>176476</v>
      </c>
      <c r="CR15" s="1793" t="n">
        <v>176476</v>
      </c>
      <c r="CS15" s="1793" t="n">
        <v>178772</v>
      </c>
      <c r="CT15" s="1793" t="n">
        <v>180039</v>
      </c>
      <c r="CU15" s="1793" t="n">
        <v>180039</v>
      </c>
      <c r="CV15" s="1793" t="n">
        <v>180603</v>
      </c>
      <c r="CW15" s="1793" t="n">
        <v>180603</v>
      </c>
      <c r="CX15" s="1793" t="n">
        <v>180873</v>
      </c>
      <c r="CY15" s="1793" t="n">
        <v>180873</v>
      </c>
      <c r="CZ15" s="1793" t="n">
        <v>180873</v>
      </c>
      <c r="DA15" s="1793" t="n">
        <v>180873</v>
      </c>
      <c r="DB15" s="1793" t="n">
        <v>180873</v>
      </c>
      <c r="DC15" s="1793" t="n">
        <v>180873</v>
      </c>
      <c r="DD15" s="1793" t="n">
        <v>180873</v>
      </c>
      <c r="DE15" s="1793" t="n">
        <v>106622</v>
      </c>
      <c r="DF15" s="1793" t="n">
        <v>61664</v>
      </c>
      <c r="DG15" s="1793" t="n">
        <v>61664</v>
      </c>
      <c r="DH15" s="1793" t="n">
        <v>62228</v>
      </c>
      <c r="DI15" s="1793" t="n">
        <v>62228</v>
      </c>
      <c r="DJ15" s="1793" t="n">
        <v>101869</v>
      </c>
      <c r="DK15" s="1793" t="n">
        <v>164768</v>
      </c>
      <c r="DL15" s="1793" t="n">
        <v>188296</v>
      </c>
      <c r="DM15" s="1793" t="n">
        <v>188296</v>
      </c>
      <c r="DN15" s="1793" t="n">
        <v>188296</v>
      </c>
      <c r="DO15" s="1793" t="n">
        <v>188296</v>
      </c>
      <c r="DP15" s="1793" t="n">
        <v>188296</v>
      </c>
      <c r="DQ15" s="1793" t="n">
        <v>165954</v>
      </c>
      <c r="DR15" s="1793" t="n">
        <v>160185</v>
      </c>
      <c r="DS15" s="1793" t="n">
        <v>161909</v>
      </c>
      <c r="DT15" s="1793" t="n">
        <v>163600</v>
      </c>
      <c r="DU15" s="1793" t="n">
        <v>163600</v>
      </c>
      <c r="DV15" s="1793" t="n">
        <v>176150</v>
      </c>
      <c r="DW15" s="1793" t="n">
        <v>191449</v>
      </c>
      <c r="DX15" s="1793" t="n">
        <v>194468</v>
      </c>
      <c r="DY15" s="1793" t="n">
        <v>194468</v>
      </c>
      <c r="DZ15" s="1793" t="n">
        <v>194468</v>
      </c>
      <c r="EA15" s="1793" t="n">
        <v>194468</v>
      </c>
      <c r="EB15" s="1793" t="n">
        <v>194468</v>
      </c>
      <c r="EC15" s="1793" t="n">
        <v>20137843</v>
      </c>
    </row>
    <row r="16" ht="12" customHeight="1" s="2885">
      <c r="A16" s="2900" t="inlineStr">
        <is>
          <t>Total Rental Revenue</t>
        </is>
      </c>
      <c r="B16" s="1794" t="n">
        <v>128432</v>
      </c>
      <c r="C16" s="1794" t="n">
        <v>128432</v>
      </c>
      <c r="D16" s="1794" t="n">
        <v>128432</v>
      </c>
      <c r="E16" s="1794" t="n">
        <v>128432</v>
      </c>
      <c r="F16" s="1794" t="n">
        <v>128432</v>
      </c>
      <c r="G16" s="1794" t="n">
        <v>128432</v>
      </c>
      <c r="H16" s="1794" t="n">
        <v>128432</v>
      </c>
      <c r="I16" s="1794" t="n">
        <v>129950</v>
      </c>
      <c r="J16" s="1794" t="n">
        <v>129950</v>
      </c>
      <c r="K16" s="1794" t="n">
        <v>129950</v>
      </c>
      <c r="L16" s="1794" t="n">
        <v>131217</v>
      </c>
      <c r="M16" s="1794" t="n">
        <v>131788</v>
      </c>
      <c r="N16" s="1794" t="n">
        <v>150095</v>
      </c>
      <c r="O16" s="1794" t="n">
        <v>150095</v>
      </c>
      <c r="P16" s="1794" t="n">
        <v>150095</v>
      </c>
      <c r="Q16" s="1794" t="n">
        <v>150095</v>
      </c>
      <c r="R16" s="1794" t="n">
        <v>150095</v>
      </c>
      <c r="S16" s="1794" t="n">
        <v>150095</v>
      </c>
      <c r="T16" s="1794" t="n">
        <v>150095</v>
      </c>
      <c r="U16" s="1794" t="n">
        <v>152245</v>
      </c>
      <c r="V16" s="1794" t="n">
        <v>152245</v>
      </c>
      <c r="W16" s="1794" t="n">
        <v>152245</v>
      </c>
      <c r="X16" s="1794" t="n">
        <v>153513</v>
      </c>
      <c r="Y16" s="1794" t="n">
        <v>154084</v>
      </c>
      <c r="Z16" s="1794" t="n">
        <v>144911</v>
      </c>
      <c r="AA16" s="1794" t="n">
        <v>144911</v>
      </c>
      <c r="AB16" s="1794" t="n">
        <v>144911</v>
      </c>
      <c r="AC16" s="1794" t="n">
        <v>144911</v>
      </c>
      <c r="AD16" s="1794" t="n">
        <v>144911</v>
      </c>
      <c r="AE16" s="1794" t="n">
        <v>149491</v>
      </c>
      <c r="AF16" s="1794" t="n">
        <v>154070</v>
      </c>
      <c r="AG16" s="1794" t="n">
        <v>156255</v>
      </c>
      <c r="AH16" s="1794" t="n">
        <v>156255</v>
      </c>
      <c r="AI16" s="1794" t="n">
        <v>156255</v>
      </c>
      <c r="AJ16" s="1794" t="n">
        <v>157522</v>
      </c>
      <c r="AK16" s="1794" t="n">
        <v>158093</v>
      </c>
      <c r="AL16" s="1794" t="n">
        <v>158093</v>
      </c>
      <c r="AM16" s="1794" t="n">
        <v>158093</v>
      </c>
      <c r="AN16" s="1794" t="n">
        <v>158363</v>
      </c>
      <c r="AO16" s="1794" t="n">
        <v>158363</v>
      </c>
      <c r="AP16" s="1794" t="n">
        <v>158363</v>
      </c>
      <c r="AQ16" s="1794" t="n">
        <v>158363</v>
      </c>
      <c r="AR16" s="1794" t="n">
        <v>158363</v>
      </c>
      <c r="AS16" s="1794" t="n">
        <v>160547</v>
      </c>
      <c r="AT16" s="1794" t="n">
        <v>160547</v>
      </c>
      <c r="AU16" s="1794" t="n">
        <v>92714</v>
      </c>
      <c r="AV16" s="1794" t="n">
        <v>52846</v>
      </c>
      <c r="AW16" s="1794" t="n">
        <v>53417</v>
      </c>
      <c r="AX16" s="1794" t="n">
        <v>53417</v>
      </c>
      <c r="AY16" s="1794" t="n">
        <v>53417</v>
      </c>
      <c r="AZ16" s="1794" t="n">
        <v>87649</v>
      </c>
      <c r="BA16" s="1794" t="n">
        <v>141906</v>
      </c>
      <c r="BB16" s="1794" t="n">
        <v>162202</v>
      </c>
      <c r="BC16" s="1794" t="n">
        <v>162202</v>
      </c>
      <c r="BD16" s="1794" t="n">
        <v>162202</v>
      </c>
      <c r="BE16" s="1794" t="n">
        <v>162765</v>
      </c>
      <c r="BF16" s="1794" t="n">
        <v>162765</v>
      </c>
      <c r="BG16" s="1794" t="n">
        <v>162765</v>
      </c>
      <c r="BH16" s="1794" t="n">
        <v>157993</v>
      </c>
      <c r="BI16" s="1794" t="n">
        <v>160288</v>
      </c>
      <c r="BJ16" s="1794" t="n">
        <v>161415</v>
      </c>
      <c r="BK16" s="1794" t="n">
        <v>161415</v>
      </c>
      <c r="BL16" s="1794" t="n">
        <v>161685</v>
      </c>
      <c r="BM16" s="1794" t="n">
        <v>164288</v>
      </c>
      <c r="BN16" s="1794" t="n">
        <v>166892</v>
      </c>
      <c r="BO16" s="1794" t="n">
        <v>166892</v>
      </c>
      <c r="BP16" s="1794" t="n">
        <v>166892</v>
      </c>
      <c r="BQ16" s="1794" t="n">
        <v>167456</v>
      </c>
      <c r="BR16" s="1794" t="n">
        <v>167456</v>
      </c>
      <c r="BS16" s="1794" t="n">
        <v>167456</v>
      </c>
      <c r="BT16" s="1794" t="n">
        <v>167456</v>
      </c>
      <c r="BU16" s="1794" t="n">
        <v>169751</v>
      </c>
      <c r="BV16" s="1794" t="n">
        <v>150163</v>
      </c>
      <c r="BW16" s="1794" t="n">
        <v>150163</v>
      </c>
      <c r="BX16" s="1794" t="n">
        <v>150433</v>
      </c>
      <c r="BY16" s="1794" t="n">
        <v>150433</v>
      </c>
      <c r="BZ16" s="1794" t="n">
        <v>150433</v>
      </c>
      <c r="CA16" s="1794" t="n">
        <v>161202</v>
      </c>
      <c r="CB16" s="1794" t="n">
        <v>171970</v>
      </c>
      <c r="CC16" s="1794" t="n">
        <v>171970</v>
      </c>
      <c r="CD16" s="1794" t="n">
        <v>171970</v>
      </c>
      <c r="CE16" s="1794" t="n">
        <v>171970</v>
      </c>
      <c r="CF16" s="1794" t="n">
        <v>171970</v>
      </c>
      <c r="CG16" s="1794" t="n">
        <v>174266</v>
      </c>
      <c r="CH16" s="1794" t="n">
        <v>175533</v>
      </c>
      <c r="CI16" s="1794" t="n">
        <v>175533</v>
      </c>
      <c r="CJ16" s="1794" t="n">
        <v>165858</v>
      </c>
      <c r="CK16" s="1794" t="n">
        <v>165858</v>
      </c>
      <c r="CL16" s="1794" t="n">
        <v>165858</v>
      </c>
      <c r="CM16" s="1794" t="n">
        <v>165858</v>
      </c>
      <c r="CN16" s="1794" t="n">
        <v>165858</v>
      </c>
      <c r="CO16" s="1794" t="n">
        <v>171167</v>
      </c>
      <c r="CP16" s="1794" t="n">
        <v>176476</v>
      </c>
      <c r="CQ16" s="1794" t="n">
        <v>176476</v>
      </c>
      <c r="CR16" s="1794" t="n">
        <v>176476</v>
      </c>
      <c r="CS16" s="1794" t="n">
        <v>178772</v>
      </c>
      <c r="CT16" s="1794" t="n">
        <v>180039</v>
      </c>
      <c r="CU16" s="1794" t="n">
        <v>180039</v>
      </c>
      <c r="CV16" s="1794" t="n">
        <v>180603</v>
      </c>
      <c r="CW16" s="1794" t="n">
        <v>180603</v>
      </c>
      <c r="CX16" s="1794" t="n">
        <v>180873</v>
      </c>
      <c r="CY16" s="1794" t="n">
        <v>180873</v>
      </c>
      <c r="CZ16" s="1794" t="n">
        <v>180873</v>
      </c>
      <c r="DA16" s="1794" t="n">
        <v>180873</v>
      </c>
      <c r="DB16" s="1794" t="n">
        <v>180873</v>
      </c>
      <c r="DC16" s="1794" t="n">
        <v>180873</v>
      </c>
      <c r="DD16" s="1794" t="n">
        <v>180873</v>
      </c>
      <c r="DE16" s="1794" t="n">
        <v>106622</v>
      </c>
      <c r="DF16" s="1794" t="n">
        <v>61664</v>
      </c>
      <c r="DG16" s="1794" t="n">
        <v>61664</v>
      </c>
      <c r="DH16" s="1794" t="n">
        <v>62228</v>
      </c>
      <c r="DI16" s="1794" t="n">
        <v>62228</v>
      </c>
      <c r="DJ16" s="1794" t="n">
        <v>101869</v>
      </c>
      <c r="DK16" s="1794" t="n">
        <v>164768</v>
      </c>
      <c r="DL16" s="1794" t="n">
        <v>188296</v>
      </c>
      <c r="DM16" s="1794" t="n">
        <v>188296</v>
      </c>
      <c r="DN16" s="1794" t="n">
        <v>188296</v>
      </c>
      <c r="DO16" s="1794" t="n">
        <v>188296</v>
      </c>
      <c r="DP16" s="1794" t="n">
        <v>188296</v>
      </c>
      <c r="DQ16" s="1794" t="n">
        <v>165954</v>
      </c>
      <c r="DR16" s="1794" t="n">
        <v>160185</v>
      </c>
      <c r="DS16" s="1794" t="n">
        <v>161909</v>
      </c>
      <c r="DT16" s="1794" t="n">
        <v>163600</v>
      </c>
      <c r="DU16" s="1794" t="n">
        <v>163600</v>
      </c>
      <c r="DV16" s="1794" t="n">
        <v>176150</v>
      </c>
      <c r="DW16" s="1794" t="n">
        <v>191449</v>
      </c>
      <c r="DX16" s="1794" t="n">
        <v>194468</v>
      </c>
      <c r="DY16" s="1794" t="n">
        <v>194468</v>
      </c>
      <c r="DZ16" s="1794" t="n">
        <v>194468</v>
      </c>
      <c r="EA16" s="1794" t="n">
        <v>194468</v>
      </c>
      <c r="EB16" s="1794" t="n">
        <v>194468</v>
      </c>
      <c r="EC16" s="1794" t="n">
        <v>20137843</v>
      </c>
    </row>
    <row r="17" ht="12" customHeight="1" s="2885"/>
    <row r="18" ht="12" customHeight="1" s="2885">
      <c r="A18" s="1788" t="inlineStr">
        <is>
          <t>Other Tenant Revenue</t>
        </is>
      </c>
    </row>
    <row r="19" ht="12" customHeight="1" s="2885">
      <c r="A19" s="1789" t="inlineStr">
        <is>
          <t xml:space="preserve">  Total Expense Recoveries</t>
        </is>
      </c>
      <c r="B19" s="1735" t="n">
        <v>64676</v>
      </c>
      <c r="C19" s="1735" t="n">
        <v>64676</v>
      </c>
      <c r="D19" s="1735" t="n">
        <v>64676</v>
      </c>
      <c r="E19" s="1735" t="n">
        <v>64676</v>
      </c>
      <c r="F19" s="1735" t="n">
        <v>64676</v>
      </c>
      <c r="G19" s="1735" t="n">
        <v>64676</v>
      </c>
      <c r="H19" s="1735" t="n">
        <v>64676</v>
      </c>
      <c r="I19" s="1735" t="n">
        <v>74188</v>
      </c>
      <c r="J19" s="1735" t="n">
        <v>74188</v>
      </c>
      <c r="K19" s="1735" t="n">
        <v>74188</v>
      </c>
      <c r="L19" s="1735" t="n">
        <v>74188</v>
      </c>
      <c r="M19" s="1735" t="n">
        <v>76414</v>
      </c>
      <c r="N19" s="1735" t="n">
        <v>76414</v>
      </c>
      <c r="O19" s="1735" t="n">
        <v>76414</v>
      </c>
      <c r="P19" s="1735" t="n">
        <v>76414</v>
      </c>
      <c r="Q19" s="1735" t="n">
        <v>76414</v>
      </c>
      <c r="R19" s="1735" t="n">
        <v>76414</v>
      </c>
      <c r="S19" s="1735" t="n">
        <v>76414</v>
      </c>
      <c r="T19" s="1735" t="n">
        <v>76414</v>
      </c>
      <c r="U19" s="1735" t="n">
        <v>76414</v>
      </c>
      <c r="V19" s="1735" t="n">
        <v>76414</v>
      </c>
      <c r="W19" s="1735" t="n">
        <v>76414</v>
      </c>
      <c r="X19" s="1735" t="n">
        <v>76414</v>
      </c>
      <c r="Y19" s="1735" t="n">
        <v>78706</v>
      </c>
      <c r="Z19" s="1735" t="n">
        <v>73876</v>
      </c>
      <c r="AA19" s="1735" t="n">
        <v>73876</v>
      </c>
      <c r="AB19" s="1735" t="n">
        <v>78706</v>
      </c>
      <c r="AC19" s="1735" t="n">
        <v>78706</v>
      </c>
      <c r="AD19" s="1735" t="n">
        <v>78706</v>
      </c>
      <c r="AE19" s="1735" t="n">
        <v>78706</v>
      </c>
      <c r="AF19" s="1735" t="n">
        <v>78706</v>
      </c>
      <c r="AG19" s="1735" t="n">
        <v>78706</v>
      </c>
      <c r="AH19" s="1735" t="n">
        <v>78706</v>
      </c>
      <c r="AI19" s="1735" t="n">
        <v>78706</v>
      </c>
      <c r="AJ19" s="1735" t="n">
        <v>78706</v>
      </c>
      <c r="AK19" s="1735" t="n">
        <v>81067</v>
      </c>
      <c r="AL19" s="1735" t="n">
        <v>81067</v>
      </c>
      <c r="AM19" s="1735" t="n">
        <v>81067</v>
      </c>
      <c r="AN19" s="1735" t="n">
        <v>81067</v>
      </c>
      <c r="AO19" s="1735" t="n">
        <v>81067</v>
      </c>
      <c r="AP19" s="1735" t="n">
        <v>81067</v>
      </c>
      <c r="AQ19" s="1735" t="n">
        <v>81067</v>
      </c>
      <c r="AR19" s="1735" t="n">
        <v>81067</v>
      </c>
      <c r="AS19" s="1735" t="n">
        <v>81067</v>
      </c>
      <c r="AT19" s="1735" t="n">
        <v>81067</v>
      </c>
      <c r="AU19" s="1735" t="n">
        <v>49271</v>
      </c>
      <c r="AV19" s="1735" t="n">
        <v>28489</v>
      </c>
      <c r="AW19" s="1735" t="n">
        <v>62094</v>
      </c>
      <c r="AX19" s="1735" t="n">
        <v>83499</v>
      </c>
      <c r="AY19" s="1735" t="n">
        <v>83499</v>
      </c>
      <c r="AZ19" s="1735" t="n">
        <v>83499</v>
      </c>
      <c r="BA19" s="1735" t="n">
        <v>83499</v>
      </c>
      <c r="BB19" s="1735" t="n">
        <v>83499</v>
      </c>
      <c r="BC19" s="1735" t="n">
        <v>83499</v>
      </c>
      <c r="BD19" s="1735" t="n">
        <v>83499</v>
      </c>
      <c r="BE19" s="1735" t="n">
        <v>83499</v>
      </c>
      <c r="BF19" s="1735" t="n">
        <v>83499</v>
      </c>
      <c r="BG19" s="1735" t="n">
        <v>83499</v>
      </c>
      <c r="BH19" s="1735" t="n">
        <v>80833</v>
      </c>
      <c r="BI19" s="1735" t="n">
        <v>83258</v>
      </c>
      <c r="BJ19" s="1735" t="n">
        <v>86004</v>
      </c>
      <c r="BK19" s="1735" t="n">
        <v>86004</v>
      </c>
      <c r="BL19" s="1735" t="n">
        <v>86004</v>
      </c>
      <c r="BM19" s="1735" t="n">
        <v>86004</v>
      </c>
      <c r="BN19" s="1735" t="n">
        <v>86004</v>
      </c>
      <c r="BO19" s="1735" t="n">
        <v>86004</v>
      </c>
      <c r="BP19" s="1735" t="n">
        <v>86004</v>
      </c>
      <c r="BQ19" s="1735" t="n">
        <v>86004</v>
      </c>
      <c r="BR19" s="1735" t="n">
        <v>86004</v>
      </c>
      <c r="BS19" s="1735" t="n">
        <v>86004</v>
      </c>
      <c r="BT19" s="1735" t="n">
        <v>86004</v>
      </c>
      <c r="BU19" s="1735" t="n">
        <v>88585</v>
      </c>
      <c r="BV19" s="1735" t="n">
        <v>77227</v>
      </c>
      <c r="BW19" s="1735" t="n">
        <v>77227</v>
      </c>
      <c r="BX19" s="1735" t="n">
        <v>88585</v>
      </c>
      <c r="BY19" s="1735" t="n">
        <v>88585</v>
      </c>
      <c r="BZ19" s="1735" t="n">
        <v>88585</v>
      </c>
      <c r="CA19" s="1735" t="n">
        <v>88585</v>
      </c>
      <c r="CB19" s="1735" t="n">
        <v>88585</v>
      </c>
      <c r="CC19" s="1735" t="n">
        <v>88585</v>
      </c>
      <c r="CD19" s="1735" t="n">
        <v>88585</v>
      </c>
      <c r="CE19" s="1735" t="n">
        <v>88585</v>
      </c>
      <c r="CF19" s="1735" t="n">
        <v>88585</v>
      </c>
      <c r="CG19" s="1735" t="n">
        <v>91242</v>
      </c>
      <c r="CH19" s="1735" t="n">
        <v>91242</v>
      </c>
      <c r="CI19" s="1735" t="n">
        <v>91242</v>
      </c>
      <c r="CJ19" s="1735" t="n">
        <v>85643</v>
      </c>
      <c r="CK19" s="1735" t="n">
        <v>85643</v>
      </c>
      <c r="CL19" s="1735" t="n">
        <v>91242</v>
      </c>
      <c r="CM19" s="1735" t="n">
        <v>91242</v>
      </c>
      <c r="CN19" s="1735" t="n">
        <v>91242</v>
      </c>
      <c r="CO19" s="1735" t="n">
        <v>91242</v>
      </c>
      <c r="CP19" s="1735" t="n">
        <v>91242</v>
      </c>
      <c r="CQ19" s="1735" t="n">
        <v>91242</v>
      </c>
      <c r="CR19" s="1735" t="n">
        <v>91242</v>
      </c>
      <c r="CS19" s="1735" t="n">
        <v>93979</v>
      </c>
      <c r="CT19" s="1735" t="n">
        <v>93979</v>
      </c>
      <c r="CU19" s="1735" t="n">
        <v>93979</v>
      </c>
      <c r="CV19" s="1735" t="n">
        <v>93979</v>
      </c>
      <c r="CW19" s="1735" t="n">
        <v>93979</v>
      </c>
      <c r="CX19" s="1735" t="n">
        <v>93979</v>
      </c>
      <c r="CY19" s="1735" t="n">
        <v>93979</v>
      </c>
      <c r="CZ19" s="1735" t="n">
        <v>93979</v>
      </c>
      <c r="DA19" s="1735" t="n">
        <v>93979</v>
      </c>
      <c r="DB19" s="1735" t="n">
        <v>93979</v>
      </c>
      <c r="DC19" s="1735" t="n">
        <v>93979</v>
      </c>
      <c r="DD19" s="1735" t="n">
        <v>93979</v>
      </c>
      <c r="DE19" s="1735" t="n">
        <v>58832</v>
      </c>
      <c r="DF19" s="1735" t="n">
        <v>34018</v>
      </c>
      <c r="DG19" s="1735" t="n">
        <v>71984</v>
      </c>
      <c r="DH19" s="1735" t="n">
        <v>96799</v>
      </c>
      <c r="DI19" s="1735" t="n">
        <v>96799</v>
      </c>
      <c r="DJ19" s="1735" t="n">
        <v>96799</v>
      </c>
      <c r="DK19" s="1735" t="n">
        <v>96799</v>
      </c>
      <c r="DL19" s="1735" t="n">
        <v>96799</v>
      </c>
      <c r="DM19" s="1735" t="n">
        <v>96799</v>
      </c>
      <c r="DN19" s="1735" t="n">
        <v>96799</v>
      </c>
      <c r="DO19" s="1735" t="n">
        <v>96799</v>
      </c>
      <c r="DP19" s="1735" t="n">
        <v>96799</v>
      </c>
      <c r="DQ19" s="1735" t="n">
        <v>86750</v>
      </c>
      <c r="DR19" s="1735" t="n">
        <v>83567</v>
      </c>
      <c r="DS19" s="1735" t="n">
        <v>96519</v>
      </c>
      <c r="DT19" s="1735" t="n">
        <v>99703</v>
      </c>
      <c r="DU19" s="1735" t="n">
        <v>99703</v>
      </c>
      <c r="DV19" s="1735" t="n">
        <v>99703</v>
      </c>
      <c r="DW19" s="1735" t="n">
        <v>99703</v>
      </c>
      <c r="DX19" s="1735" t="n">
        <v>99703</v>
      </c>
      <c r="DY19" s="1735" t="n">
        <v>99703</v>
      </c>
      <c r="DZ19" s="1735" t="n">
        <v>99703</v>
      </c>
      <c r="EA19" s="1735" t="n">
        <v>99703</v>
      </c>
      <c r="EB19" s="1735" t="n">
        <v>99703</v>
      </c>
      <c r="EC19" s="1735" t="n">
        <v>10948869</v>
      </c>
    </row>
    <row r="20" ht="12" customHeight="1" s="2885">
      <c r="A20" s="2900" t="inlineStr">
        <is>
          <t>Total Other Tenant Revenue</t>
        </is>
      </c>
      <c r="B20" s="1794" t="n">
        <v>64676</v>
      </c>
      <c r="C20" s="1794" t="n">
        <v>64676</v>
      </c>
      <c r="D20" s="1794" t="n">
        <v>64676</v>
      </c>
      <c r="E20" s="1794" t="n">
        <v>64676</v>
      </c>
      <c r="F20" s="1794" t="n">
        <v>64676</v>
      </c>
      <c r="G20" s="1794" t="n">
        <v>64676</v>
      </c>
      <c r="H20" s="1794" t="n">
        <v>64676</v>
      </c>
      <c r="I20" s="1794" t="n">
        <v>74188</v>
      </c>
      <c r="J20" s="1794" t="n">
        <v>74188</v>
      </c>
      <c r="K20" s="1794" t="n">
        <v>74188</v>
      </c>
      <c r="L20" s="1794" t="n">
        <v>74188</v>
      </c>
      <c r="M20" s="1794" t="n">
        <v>76414</v>
      </c>
      <c r="N20" s="1794" t="n">
        <v>76414</v>
      </c>
      <c r="O20" s="1794" t="n">
        <v>76414</v>
      </c>
      <c r="P20" s="1794" t="n">
        <v>76414</v>
      </c>
      <c r="Q20" s="1794" t="n">
        <v>76414</v>
      </c>
      <c r="R20" s="1794" t="n">
        <v>76414</v>
      </c>
      <c r="S20" s="1794" t="n">
        <v>76414</v>
      </c>
      <c r="T20" s="1794" t="n">
        <v>76414</v>
      </c>
      <c r="U20" s="1794" t="n">
        <v>76414</v>
      </c>
      <c r="V20" s="1794" t="n">
        <v>76414</v>
      </c>
      <c r="W20" s="1794" t="n">
        <v>76414</v>
      </c>
      <c r="X20" s="1794" t="n">
        <v>76414</v>
      </c>
      <c r="Y20" s="1794" t="n">
        <v>78706</v>
      </c>
      <c r="Z20" s="1794" t="n">
        <v>73876</v>
      </c>
      <c r="AA20" s="1794" t="n">
        <v>73876</v>
      </c>
      <c r="AB20" s="1794" t="n">
        <v>78706</v>
      </c>
      <c r="AC20" s="1794" t="n">
        <v>78706</v>
      </c>
      <c r="AD20" s="1794" t="n">
        <v>78706</v>
      </c>
      <c r="AE20" s="1794" t="n">
        <v>78706</v>
      </c>
      <c r="AF20" s="1794" t="n">
        <v>78706</v>
      </c>
      <c r="AG20" s="1794" t="n">
        <v>78706</v>
      </c>
      <c r="AH20" s="1794" t="n">
        <v>78706</v>
      </c>
      <c r="AI20" s="1794" t="n">
        <v>78706</v>
      </c>
      <c r="AJ20" s="1794" t="n">
        <v>78706</v>
      </c>
      <c r="AK20" s="1794" t="n">
        <v>81067</v>
      </c>
      <c r="AL20" s="1794" t="n">
        <v>81067</v>
      </c>
      <c r="AM20" s="1794" t="n">
        <v>81067</v>
      </c>
      <c r="AN20" s="1794" t="n">
        <v>81067</v>
      </c>
      <c r="AO20" s="1794" t="n">
        <v>81067</v>
      </c>
      <c r="AP20" s="1794" t="n">
        <v>81067</v>
      </c>
      <c r="AQ20" s="1794" t="n">
        <v>81067</v>
      </c>
      <c r="AR20" s="1794" t="n">
        <v>81067</v>
      </c>
      <c r="AS20" s="1794" t="n">
        <v>81067</v>
      </c>
      <c r="AT20" s="1794" t="n">
        <v>81067</v>
      </c>
      <c r="AU20" s="1794" t="n">
        <v>49271</v>
      </c>
      <c r="AV20" s="1794" t="n">
        <v>28489</v>
      </c>
      <c r="AW20" s="1794" t="n">
        <v>62094</v>
      </c>
      <c r="AX20" s="1794" t="n">
        <v>83499</v>
      </c>
      <c r="AY20" s="1794" t="n">
        <v>83499</v>
      </c>
      <c r="AZ20" s="1794" t="n">
        <v>83499</v>
      </c>
      <c r="BA20" s="1794" t="n">
        <v>83499</v>
      </c>
      <c r="BB20" s="1794" t="n">
        <v>83499</v>
      </c>
      <c r="BC20" s="1794" t="n">
        <v>83499</v>
      </c>
      <c r="BD20" s="1794" t="n">
        <v>83499</v>
      </c>
      <c r="BE20" s="1794" t="n">
        <v>83499</v>
      </c>
      <c r="BF20" s="1794" t="n">
        <v>83499</v>
      </c>
      <c r="BG20" s="1794" t="n">
        <v>83499</v>
      </c>
      <c r="BH20" s="1794" t="n">
        <v>80833</v>
      </c>
      <c r="BI20" s="1794" t="n">
        <v>83258</v>
      </c>
      <c r="BJ20" s="1794" t="n">
        <v>86004</v>
      </c>
      <c r="BK20" s="1794" t="n">
        <v>86004</v>
      </c>
      <c r="BL20" s="1794" t="n">
        <v>86004</v>
      </c>
      <c r="BM20" s="1794" t="n">
        <v>86004</v>
      </c>
      <c r="BN20" s="1794" t="n">
        <v>86004</v>
      </c>
      <c r="BO20" s="1794" t="n">
        <v>86004</v>
      </c>
      <c r="BP20" s="1794" t="n">
        <v>86004</v>
      </c>
      <c r="BQ20" s="1794" t="n">
        <v>86004</v>
      </c>
      <c r="BR20" s="1794" t="n">
        <v>86004</v>
      </c>
      <c r="BS20" s="1794" t="n">
        <v>86004</v>
      </c>
      <c r="BT20" s="1794" t="n">
        <v>86004</v>
      </c>
      <c r="BU20" s="1794" t="n">
        <v>88585</v>
      </c>
      <c r="BV20" s="1794" t="n">
        <v>77227</v>
      </c>
      <c r="BW20" s="1794" t="n">
        <v>77227</v>
      </c>
      <c r="BX20" s="1794" t="n">
        <v>88585</v>
      </c>
      <c r="BY20" s="1794" t="n">
        <v>88585</v>
      </c>
      <c r="BZ20" s="1794" t="n">
        <v>88585</v>
      </c>
      <c r="CA20" s="1794" t="n">
        <v>88585</v>
      </c>
      <c r="CB20" s="1794" t="n">
        <v>88585</v>
      </c>
      <c r="CC20" s="1794" t="n">
        <v>88585</v>
      </c>
      <c r="CD20" s="1794" t="n">
        <v>88585</v>
      </c>
      <c r="CE20" s="1794" t="n">
        <v>88585</v>
      </c>
      <c r="CF20" s="1794" t="n">
        <v>88585</v>
      </c>
      <c r="CG20" s="1794" t="n">
        <v>91242</v>
      </c>
      <c r="CH20" s="1794" t="n">
        <v>91242</v>
      </c>
      <c r="CI20" s="1794" t="n">
        <v>91242</v>
      </c>
      <c r="CJ20" s="1794" t="n">
        <v>85643</v>
      </c>
      <c r="CK20" s="1794" t="n">
        <v>85643</v>
      </c>
      <c r="CL20" s="1794" t="n">
        <v>91242</v>
      </c>
      <c r="CM20" s="1794" t="n">
        <v>91242</v>
      </c>
      <c r="CN20" s="1794" t="n">
        <v>91242</v>
      </c>
      <c r="CO20" s="1794" t="n">
        <v>91242</v>
      </c>
      <c r="CP20" s="1794" t="n">
        <v>91242</v>
      </c>
      <c r="CQ20" s="1794" t="n">
        <v>91242</v>
      </c>
      <c r="CR20" s="1794" t="n">
        <v>91242</v>
      </c>
      <c r="CS20" s="1794" t="n">
        <v>93979</v>
      </c>
      <c r="CT20" s="1794" t="n">
        <v>93979</v>
      </c>
      <c r="CU20" s="1794" t="n">
        <v>93979</v>
      </c>
      <c r="CV20" s="1794" t="n">
        <v>93979</v>
      </c>
      <c r="CW20" s="1794" t="n">
        <v>93979</v>
      </c>
      <c r="CX20" s="1794" t="n">
        <v>93979</v>
      </c>
      <c r="CY20" s="1794" t="n">
        <v>93979</v>
      </c>
      <c r="CZ20" s="1794" t="n">
        <v>93979</v>
      </c>
      <c r="DA20" s="1794" t="n">
        <v>93979</v>
      </c>
      <c r="DB20" s="1794" t="n">
        <v>93979</v>
      </c>
      <c r="DC20" s="1794" t="n">
        <v>93979</v>
      </c>
      <c r="DD20" s="1794" t="n">
        <v>93979</v>
      </c>
      <c r="DE20" s="1794" t="n">
        <v>58832</v>
      </c>
      <c r="DF20" s="1794" t="n">
        <v>34018</v>
      </c>
      <c r="DG20" s="1794" t="n">
        <v>71984</v>
      </c>
      <c r="DH20" s="1794" t="n">
        <v>96799</v>
      </c>
      <c r="DI20" s="1794" t="n">
        <v>96799</v>
      </c>
      <c r="DJ20" s="1794" t="n">
        <v>96799</v>
      </c>
      <c r="DK20" s="1794" t="n">
        <v>96799</v>
      </c>
      <c r="DL20" s="1794" t="n">
        <v>96799</v>
      </c>
      <c r="DM20" s="1794" t="n">
        <v>96799</v>
      </c>
      <c r="DN20" s="1794" t="n">
        <v>96799</v>
      </c>
      <c r="DO20" s="1794" t="n">
        <v>96799</v>
      </c>
      <c r="DP20" s="1794" t="n">
        <v>96799</v>
      </c>
      <c r="DQ20" s="1794" t="n">
        <v>86750</v>
      </c>
      <c r="DR20" s="1794" t="n">
        <v>83567</v>
      </c>
      <c r="DS20" s="1794" t="n">
        <v>96519</v>
      </c>
      <c r="DT20" s="1794" t="n">
        <v>99703</v>
      </c>
      <c r="DU20" s="1794" t="n">
        <v>99703</v>
      </c>
      <c r="DV20" s="1794" t="n">
        <v>99703</v>
      </c>
      <c r="DW20" s="1794" t="n">
        <v>99703</v>
      </c>
      <c r="DX20" s="1794" t="n">
        <v>99703</v>
      </c>
      <c r="DY20" s="1794" t="n">
        <v>99703</v>
      </c>
      <c r="DZ20" s="1794" t="n">
        <v>99703</v>
      </c>
      <c r="EA20" s="1794" t="n">
        <v>99703</v>
      </c>
      <c r="EB20" s="1794" t="n">
        <v>99703</v>
      </c>
      <c r="EC20" s="1794" t="n">
        <v>10948869</v>
      </c>
    </row>
    <row r="21" ht="12" customHeight="1" s="2885"/>
    <row r="22" ht="12" customHeight="1" s="2885">
      <c r="A22" s="2900" t="inlineStr">
        <is>
          <t>Total Tenant Revenue</t>
        </is>
      </c>
      <c r="B22" s="1795" t="n">
        <v>193109</v>
      </c>
      <c r="C22" s="1795" t="n">
        <v>193109</v>
      </c>
      <c r="D22" s="1795" t="n">
        <v>193109</v>
      </c>
      <c r="E22" s="1795" t="n">
        <v>193109</v>
      </c>
      <c r="F22" s="1795" t="n">
        <v>193109</v>
      </c>
      <c r="G22" s="1795" t="n">
        <v>193109</v>
      </c>
      <c r="H22" s="1795" t="n">
        <v>193109</v>
      </c>
      <c r="I22" s="1795" t="n">
        <v>204138</v>
      </c>
      <c r="J22" s="1795" t="n">
        <v>204138</v>
      </c>
      <c r="K22" s="1795" t="n">
        <v>204138</v>
      </c>
      <c r="L22" s="1795" t="n">
        <v>205405</v>
      </c>
      <c r="M22" s="1795" t="n">
        <v>208202</v>
      </c>
      <c r="N22" s="1795" t="n">
        <v>226509</v>
      </c>
      <c r="O22" s="1795" t="n">
        <v>226509</v>
      </c>
      <c r="P22" s="1795" t="n">
        <v>226509</v>
      </c>
      <c r="Q22" s="1795" t="n">
        <v>226509</v>
      </c>
      <c r="R22" s="1795" t="n">
        <v>226509</v>
      </c>
      <c r="S22" s="1795" t="n">
        <v>226509</v>
      </c>
      <c r="T22" s="1795" t="n">
        <v>226509</v>
      </c>
      <c r="U22" s="1795" t="n">
        <v>228659</v>
      </c>
      <c r="V22" s="1795" t="n">
        <v>228659</v>
      </c>
      <c r="W22" s="1795" t="n">
        <v>228659</v>
      </c>
      <c r="X22" s="1795" t="n">
        <v>229927</v>
      </c>
      <c r="Y22" s="1795" t="n">
        <v>232790</v>
      </c>
      <c r="Z22" s="1795" t="n">
        <v>218787</v>
      </c>
      <c r="AA22" s="1795" t="n">
        <v>218787</v>
      </c>
      <c r="AB22" s="1795" t="n">
        <v>223617</v>
      </c>
      <c r="AC22" s="1795" t="n">
        <v>223617</v>
      </c>
      <c r="AD22" s="1795" t="n">
        <v>223617</v>
      </c>
      <c r="AE22" s="1795" t="n">
        <v>228197</v>
      </c>
      <c r="AF22" s="1795" t="n">
        <v>232776</v>
      </c>
      <c r="AG22" s="1795" t="n">
        <v>234961</v>
      </c>
      <c r="AH22" s="1795" t="n">
        <v>234961</v>
      </c>
      <c r="AI22" s="1795" t="n">
        <v>234961</v>
      </c>
      <c r="AJ22" s="1795" t="n">
        <v>236228</v>
      </c>
      <c r="AK22" s="1795" t="n">
        <v>239161</v>
      </c>
      <c r="AL22" s="1795" t="n">
        <v>239161</v>
      </c>
      <c r="AM22" s="1795" t="n">
        <v>239161</v>
      </c>
      <c r="AN22" s="1795" t="n">
        <v>239430</v>
      </c>
      <c r="AO22" s="1795" t="n">
        <v>239430</v>
      </c>
      <c r="AP22" s="1795" t="n">
        <v>239430</v>
      </c>
      <c r="AQ22" s="1795" t="n">
        <v>239430</v>
      </c>
      <c r="AR22" s="1795" t="n">
        <v>239430</v>
      </c>
      <c r="AS22" s="1795" t="n">
        <v>241615</v>
      </c>
      <c r="AT22" s="1795" t="n">
        <v>241615</v>
      </c>
      <c r="AU22" s="1795" t="n">
        <v>141985</v>
      </c>
      <c r="AV22" s="1795" t="n">
        <v>81335</v>
      </c>
      <c r="AW22" s="1795" t="n">
        <v>115511</v>
      </c>
      <c r="AX22" s="1795" t="n">
        <v>136916</v>
      </c>
      <c r="AY22" s="1795" t="n">
        <v>136916</v>
      </c>
      <c r="AZ22" s="1795" t="n">
        <v>171148</v>
      </c>
      <c r="BA22" s="1795" t="n">
        <v>225406</v>
      </c>
      <c r="BB22" s="1795" t="n">
        <v>245701</v>
      </c>
      <c r="BC22" s="1795" t="n">
        <v>245701</v>
      </c>
      <c r="BD22" s="1795" t="n">
        <v>245701</v>
      </c>
      <c r="BE22" s="1795" t="n">
        <v>246265</v>
      </c>
      <c r="BF22" s="1795" t="n">
        <v>246265</v>
      </c>
      <c r="BG22" s="1795" t="n">
        <v>246265</v>
      </c>
      <c r="BH22" s="1795" t="n">
        <v>238826</v>
      </c>
      <c r="BI22" s="1795" t="n">
        <v>243546</v>
      </c>
      <c r="BJ22" s="1795" t="n">
        <v>247419</v>
      </c>
      <c r="BK22" s="1795" t="n">
        <v>247419</v>
      </c>
      <c r="BL22" s="1795" t="n">
        <v>247689</v>
      </c>
      <c r="BM22" s="1795" t="n">
        <v>250293</v>
      </c>
      <c r="BN22" s="1795" t="n">
        <v>252897</v>
      </c>
      <c r="BO22" s="1795" t="n">
        <v>252897</v>
      </c>
      <c r="BP22" s="1795" t="n">
        <v>252897</v>
      </c>
      <c r="BQ22" s="1795" t="n">
        <v>253460</v>
      </c>
      <c r="BR22" s="1795" t="n">
        <v>253460</v>
      </c>
      <c r="BS22" s="1795" t="n">
        <v>253460</v>
      </c>
      <c r="BT22" s="1795" t="n">
        <v>253460</v>
      </c>
      <c r="BU22" s="1795" t="n">
        <v>258336</v>
      </c>
      <c r="BV22" s="1795" t="n">
        <v>227390</v>
      </c>
      <c r="BW22" s="1795" t="n">
        <v>227390</v>
      </c>
      <c r="BX22" s="1795" t="n">
        <v>239017</v>
      </c>
      <c r="BY22" s="1795" t="n">
        <v>239017</v>
      </c>
      <c r="BZ22" s="1795" t="n">
        <v>239017</v>
      </c>
      <c r="CA22" s="1795" t="n">
        <v>249786</v>
      </c>
      <c r="CB22" s="1795" t="n">
        <v>260555</v>
      </c>
      <c r="CC22" s="1795" t="n">
        <v>260555</v>
      </c>
      <c r="CD22" s="1795" t="n">
        <v>260555</v>
      </c>
      <c r="CE22" s="1795" t="n">
        <v>260555</v>
      </c>
      <c r="CF22" s="1795" t="n">
        <v>260555</v>
      </c>
      <c r="CG22" s="1795" t="n">
        <v>265508</v>
      </c>
      <c r="CH22" s="1795" t="n">
        <v>266775</v>
      </c>
      <c r="CI22" s="1795" t="n">
        <v>266775</v>
      </c>
      <c r="CJ22" s="1795" t="n">
        <v>251501</v>
      </c>
      <c r="CK22" s="1795" t="n">
        <v>251501</v>
      </c>
      <c r="CL22" s="1795" t="n">
        <v>257101</v>
      </c>
      <c r="CM22" s="1795" t="n">
        <v>257101</v>
      </c>
      <c r="CN22" s="1795" t="n">
        <v>257101</v>
      </c>
      <c r="CO22" s="1795" t="n">
        <v>262410</v>
      </c>
      <c r="CP22" s="1795" t="n">
        <v>267718</v>
      </c>
      <c r="CQ22" s="1795" t="n">
        <v>267718</v>
      </c>
      <c r="CR22" s="1795" t="n">
        <v>267718</v>
      </c>
      <c r="CS22" s="1795" t="n">
        <v>272751</v>
      </c>
      <c r="CT22" s="1795" t="n">
        <v>274019</v>
      </c>
      <c r="CU22" s="1795" t="n">
        <v>274019</v>
      </c>
      <c r="CV22" s="1795" t="n">
        <v>274582</v>
      </c>
      <c r="CW22" s="1795" t="n">
        <v>274582</v>
      </c>
      <c r="CX22" s="1795" t="n">
        <v>274852</v>
      </c>
      <c r="CY22" s="1795" t="n">
        <v>274852</v>
      </c>
      <c r="CZ22" s="1795" t="n">
        <v>274852</v>
      </c>
      <c r="DA22" s="1795" t="n">
        <v>274852</v>
      </c>
      <c r="DB22" s="1795" t="n">
        <v>274852</v>
      </c>
      <c r="DC22" s="1795" t="n">
        <v>274852</v>
      </c>
      <c r="DD22" s="1795" t="n">
        <v>274852</v>
      </c>
      <c r="DE22" s="1795" t="n">
        <v>165454</v>
      </c>
      <c r="DF22" s="1795" t="n">
        <v>95682</v>
      </c>
      <c r="DG22" s="1795" t="n">
        <v>133648</v>
      </c>
      <c r="DH22" s="1795" t="n">
        <v>159026</v>
      </c>
      <c r="DI22" s="1795" t="n">
        <v>159026</v>
      </c>
      <c r="DJ22" s="1795" t="n">
        <v>198668</v>
      </c>
      <c r="DK22" s="1795" t="n">
        <v>261567</v>
      </c>
      <c r="DL22" s="1795" t="n">
        <v>285095</v>
      </c>
      <c r="DM22" s="1795" t="n">
        <v>285095</v>
      </c>
      <c r="DN22" s="1795" t="n">
        <v>285095</v>
      </c>
      <c r="DO22" s="1795" t="n">
        <v>285095</v>
      </c>
      <c r="DP22" s="1795" t="n">
        <v>285095</v>
      </c>
      <c r="DQ22" s="1795" t="n">
        <v>252704</v>
      </c>
      <c r="DR22" s="1795" t="n">
        <v>243751</v>
      </c>
      <c r="DS22" s="1795" t="n">
        <v>258428</v>
      </c>
      <c r="DT22" s="1795" t="n">
        <v>263302</v>
      </c>
      <c r="DU22" s="1795" t="n">
        <v>263302</v>
      </c>
      <c r="DV22" s="1795" t="n">
        <v>275853</v>
      </c>
      <c r="DW22" s="1795" t="n">
        <v>291152</v>
      </c>
      <c r="DX22" s="1795" t="n">
        <v>294170</v>
      </c>
      <c r="DY22" s="1795" t="n">
        <v>294170</v>
      </c>
      <c r="DZ22" s="1795" t="n">
        <v>294170</v>
      </c>
      <c r="EA22" s="1795" t="n">
        <v>294170</v>
      </c>
      <c r="EB22" s="1795" t="n">
        <v>294170</v>
      </c>
      <c r="EC22" s="1795" t="n">
        <v>31086711</v>
      </c>
    </row>
    <row r="23" ht="12" customHeight="1" s="2885"/>
    <row r="24" ht="12" customHeight="1" s="2885">
      <c r="A24" s="1788" t="inlineStr">
        <is>
          <t>Parking Revenue</t>
        </is>
      </c>
    </row>
    <row r="25" ht="12" customHeight="1" s="2885">
      <c r="A25" s="2900" t="inlineStr">
        <is>
          <t xml:space="preserve">  Parking Revenue</t>
        </is>
      </c>
      <c r="B25" s="1735" t="n">
        <v>1660</v>
      </c>
      <c r="C25" s="1735" t="n">
        <v>1660</v>
      </c>
      <c r="D25" s="1735" t="n">
        <v>1660</v>
      </c>
      <c r="E25" s="1735" t="n">
        <v>1660</v>
      </c>
      <c r="F25" s="1735" t="n">
        <v>1660</v>
      </c>
      <c r="G25" s="1735" t="n">
        <v>1660</v>
      </c>
      <c r="H25" s="1735" t="n">
        <v>1660</v>
      </c>
      <c r="I25" s="1735" t="n">
        <v>1660</v>
      </c>
      <c r="J25" s="1735" t="n">
        <v>1660</v>
      </c>
      <c r="K25" s="1735" t="n">
        <v>1660</v>
      </c>
      <c r="L25" s="1735" t="n">
        <v>1660</v>
      </c>
      <c r="M25" s="1735" t="n">
        <v>1660</v>
      </c>
      <c r="N25" s="1735" t="n">
        <v>1660</v>
      </c>
      <c r="O25" s="1735" t="n">
        <v>1660</v>
      </c>
      <c r="P25" s="1735" t="n">
        <v>1660</v>
      </c>
      <c r="Q25" s="1735" t="n">
        <v>1660</v>
      </c>
      <c r="R25" s="1735" t="n">
        <v>1660</v>
      </c>
      <c r="S25" s="1735" t="n">
        <v>1660</v>
      </c>
      <c r="T25" s="1735" t="n">
        <v>1660</v>
      </c>
      <c r="U25" s="1735" t="n">
        <v>1660</v>
      </c>
      <c r="V25" s="1735" t="n">
        <v>1660</v>
      </c>
      <c r="W25" s="1735" t="n">
        <v>1660</v>
      </c>
      <c r="X25" s="1735" t="n">
        <v>1660</v>
      </c>
      <c r="Y25" s="1735" t="n">
        <v>1660</v>
      </c>
      <c r="Z25" s="1735" t="n">
        <v>1660</v>
      </c>
      <c r="AA25" s="1735" t="n">
        <v>1660</v>
      </c>
      <c r="AB25" s="1735" t="n">
        <v>1660</v>
      </c>
      <c r="AC25" s="1735" t="n">
        <v>1660</v>
      </c>
      <c r="AD25" s="1735" t="n">
        <v>1660</v>
      </c>
      <c r="AE25" s="1735" t="n">
        <v>1660</v>
      </c>
      <c r="AF25" s="1735" t="n">
        <v>1660</v>
      </c>
      <c r="AG25" s="1735" t="n">
        <v>1660</v>
      </c>
      <c r="AH25" s="1735" t="n">
        <v>1660</v>
      </c>
      <c r="AI25" s="1735" t="n">
        <v>1660</v>
      </c>
      <c r="AJ25" s="1735" t="n">
        <v>1660</v>
      </c>
      <c r="AK25" s="1735" t="n">
        <v>1660</v>
      </c>
      <c r="AL25" s="1735" t="n">
        <v>1660</v>
      </c>
      <c r="AM25" s="1735" t="n">
        <v>1660</v>
      </c>
      <c r="AN25" s="1735" t="n">
        <v>1660</v>
      </c>
      <c r="AO25" s="1735" t="n">
        <v>1660</v>
      </c>
      <c r="AP25" s="1735" t="n">
        <v>1660</v>
      </c>
      <c r="AQ25" s="1735" t="n">
        <v>1660</v>
      </c>
      <c r="AR25" s="1735" t="n">
        <v>1660</v>
      </c>
      <c r="AS25" s="1735" t="n">
        <v>1660</v>
      </c>
      <c r="AT25" s="1735" t="n">
        <v>1660</v>
      </c>
      <c r="AU25" s="1735" t="n">
        <v>1660</v>
      </c>
      <c r="AV25" s="1735" t="n">
        <v>1660</v>
      </c>
      <c r="AW25" s="1735" t="n">
        <v>1660</v>
      </c>
      <c r="AX25" s="1735" t="n">
        <v>1660</v>
      </c>
      <c r="AY25" s="1735" t="n">
        <v>1660</v>
      </c>
      <c r="AZ25" s="1735" t="n">
        <v>1660</v>
      </c>
      <c r="BA25" s="1735" t="n">
        <v>1660</v>
      </c>
      <c r="BB25" s="1735" t="n">
        <v>1660</v>
      </c>
      <c r="BC25" s="1735" t="n">
        <v>1660</v>
      </c>
      <c r="BD25" s="1735" t="n">
        <v>1660</v>
      </c>
      <c r="BE25" s="1735" t="n">
        <v>1660</v>
      </c>
      <c r="BF25" s="1735" t="n">
        <v>1660</v>
      </c>
      <c r="BG25" s="1735" t="n">
        <v>1660</v>
      </c>
      <c r="BH25" s="1735" t="n">
        <v>1660</v>
      </c>
      <c r="BI25" s="1735" t="n">
        <v>1660</v>
      </c>
      <c r="BJ25" s="1735" t="n">
        <v>1660</v>
      </c>
      <c r="BK25" s="1735" t="n">
        <v>1660</v>
      </c>
      <c r="BL25" s="1735" t="n">
        <v>1660</v>
      </c>
      <c r="BM25" s="1735" t="n">
        <v>1660</v>
      </c>
      <c r="BN25" s="1735" t="n">
        <v>1660</v>
      </c>
      <c r="BO25" s="1735" t="n">
        <v>1660</v>
      </c>
      <c r="BP25" s="1735" t="n">
        <v>1660</v>
      </c>
      <c r="BQ25" s="1735" t="n">
        <v>1660</v>
      </c>
      <c r="BR25" s="1735" t="n">
        <v>1660</v>
      </c>
      <c r="BS25" s="1735" t="n">
        <v>1660</v>
      </c>
      <c r="BT25" s="1735" t="n">
        <v>1660</v>
      </c>
      <c r="BU25" s="1735" t="n">
        <v>1660</v>
      </c>
      <c r="BV25" s="1735" t="n">
        <v>1660</v>
      </c>
      <c r="BW25" s="1735" t="n">
        <v>1660</v>
      </c>
      <c r="BX25" s="1735" t="n">
        <v>1660</v>
      </c>
      <c r="BY25" s="1735" t="n">
        <v>1660</v>
      </c>
      <c r="BZ25" s="1735" t="n">
        <v>1660</v>
      </c>
      <c r="CA25" s="1735" t="n">
        <v>1660</v>
      </c>
      <c r="CB25" s="1735" t="n">
        <v>1660</v>
      </c>
      <c r="CC25" s="1735" t="n">
        <v>1660</v>
      </c>
      <c r="CD25" s="1735" t="n">
        <v>1660</v>
      </c>
      <c r="CE25" s="1735" t="n">
        <v>1660</v>
      </c>
      <c r="CF25" s="1735" t="n">
        <v>1660</v>
      </c>
      <c r="CG25" s="1735" t="n">
        <v>1660</v>
      </c>
      <c r="CH25" s="1735" t="n">
        <v>1660</v>
      </c>
      <c r="CI25" s="1735" t="n">
        <v>1660</v>
      </c>
      <c r="CJ25" s="1735" t="n">
        <v>1660</v>
      </c>
      <c r="CK25" s="1735" t="n">
        <v>1660</v>
      </c>
      <c r="CL25" s="1735" t="n">
        <v>1660</v>
      </c>
      <c r="CM25" s="1735" t="n">
        <v>1660</v>
      </c>
      <c r="CN25" s="1735" t="n">
        <v>1660</v>
      </c>
      <c r="CO25" s="1735" t="n">
        <v>1660</v>
      </c>
      <c r="CP25" s="1735" t="n">
        <v>1660</v>
      </c>
      <c r="CQ25" s="1735" t="n">
        <v>1660</v>
      </c>
      <c r="CR25" s="1735" t="n">
        <v>1660</v>
      </c>
      <c r="CS25" s="1735" t="n">
        <v>1660</v>
      </c>
      <c r="CT25" s="1735" t="n">
        <v>1660</v>
      </c>
      <c r="CU25" s="1735" t="n">
        <v>1660</v>
      </c>
      <c r="CV25" s="1735" t="n">
        <v>1660</v>
      </c>
      <c r="CW25" s="1735" t="n">
        <v>1660</v>
      </c>
      <c r="CX25" s="1735" t="n">
        <v>1660</v>
      </c>
      <c r="CY25" s="1735" t="n">
        <v>1660</v>
      </c>
      <c r="CZ25" s="1735" t="n">
        <v>1660</v>
      </c>
      <c r="DA25" s="1735" t="n">
        <v>1660</v>
      </c>
      <c r="DB25" s="1735" t="n">
        <v>1660</v>
      </c>
      <c r="DC25" s="1735" t="n">
        <v>1660</v>
      </c>
      <c r="DD25" s="1735" t="n">
        <v>1660</v>
      </c>
      <c r="DE25" s="1735" t="n">
        <v>1660</v>
      </c>
      <c r="DF25" s="1735" t="n">
        <v>1660</v>
      </c>
      <c r="DG25" s="1735" t="n">
        <v>1660</v>
      </c>
      <c r="DH25" s="1735" t="n">
        <v>1660</v>
      </c>
      <c r="DI25" s="1735" t="n">
        <v>1660</v>
      </c>
      <c r="DJ25" s="1735" t="n">
        <v>1660</v>
      </c>
      <c r="DK25" s="1735" t="n">
        <v>1660</v>
      </c>
      <c r="DL25" s="1735" t="n">
        <v>1660</v>
      </c>
      <c r="DM25" s="1735" t="n">
        <v>1660</v>
      </c>
      <c r="DN25" s="1735" t="n">
        <v>1660</v>
      </c>
      <c r="DO25" s="1735" t="n">
        <v>1660</v>
      </c>
      <c r="DP25" s="1735" t="n">
        <v>1660</v>
      </c>
      <c r="DQ25" s="1735" t="n">
        <v>1660</v>
      </c>
      <c r="DR25" s="1735" t="n">
        <v>1660</v>
      </c>
      <c r="DS25" s="1735" t="n">
        <v>1660</v>
      </c>
      <c r="DT25" s="1735" t="n">
        <v>1660</v>
      </c>
      <c r="DU25" s="1735" t="n">
        <v>1660</v>
      </c>
      <c r="DV25" s="1735" t="n">
        <v>1660</v>
      </c>
      <c r="DW25" s="1735" t="n">
        <v>1660</v>
      </c>
      <c r="DX25" s="1735" t="n">
        <v>1660</v>
      </c>
      <c r="DY25" s="1735" t="n">
        <v>1660</v>
      </c>
      <c r="DZ25" s="1735" t="n">
        <v>1660</v>
      </c>
      <c r="EA25" s="1735" t="n">
        <v>1660</v>
      </c>
      <c r="EB25" s="1735" t="n">
        <v>1660</v>
      </c>
      <c r="EC25" s="1735" t="n">
        <v>217460</v>
      </c>
    </row>
    <row r="26" ht="12" customHeight="1" s="2885">
      <c r="A26" s="2900" t="inlineStr">
        <is>
          <t>Total Other Revenue</t>
        </is>
      </c>
      <c r="B26" s="1794" t="n">
        <v>1660</v>
      </c>
      <c r="C26" s="1794" t="n">
        <v>1660</v>
      </c>
      <c r="D26" s="1794" t="n">
        <v>1660</v>
      </c>
      <c r="E26" s="1794" t="n">
        <v>1660</v>
      </c>
      <c r="F26" s="1794" t="n">
        <v>1660</v>
      </c>
      <c r="G26" s="1794" t="n">
        <v>1660</v>
      </c>
      <c r="H26" s="1794" t="n">
        <v>1660</v>
      </c>
      <c r="I26" s="1794" t="n">
        <v>1660</v>
      </c>
      <c r="J26" s="1794" t="n">
        <v>1660</v>
      </c>
      <c r="K26" s="1794" t="n">
        <v>1660</v>
      </c>
      <c r="L26" s="1794" t="n">
        <v>1660</v>
      </c>
      <c r="M26" s="1794" t="n">
        <v>1660</v>
      </c>
      <c r="N26" s="1794" t="n">
        <v>1660</v>
      </c>
      <c r="O26" s="1794" t="n">
        <v>1660</v>
      </c>
      <c r="P26" s="1794" t="n">
        <v>1660</v>
      </c>
      <c r="Q26" s="1794" t="n">
        <v>1660</v>
      </c>
      <c r="R26" s="1794" t="n">
        <v>1660</v>
      </c>
      <c r="S26" s="1794" t="n">
        <v>1660</v>
      </c>
      <c r="T26" s="1794" t="n">
        <v>1660</v>
      </c>
      <c r="U26" s="1794" t="n">
        <v>1660</v>
      </c>
      <c r="V26" s="1794" t="n">
        <v>1660</v>
      </c>
      <c r="W26" s="1794" t="n">
        <v>1660</v>
      </c>
      <c r="X26" s="1794" t="n">
        <v>1660</v>
      </c>
      <c r="Y26" s="1794" t="n">
        <v>1660</v>
      </c>
      <c r="Z26" s="1794" t="n">
        <v>1660</v>
      </c>
      <c r="AA26" s="1794" t="n">
        <v>1660</v>
      </c>
      <c r="AB26" s="1794" t="n">
        <v>1660</v>
      </c>
      <c r="AC26" s="1794" t="n">
        <v>1660</v>
      </c>
      <c r="AD26" s="1794" t="n">
        <v>1660</v>
      </c>
      <c r="AE26" s="1794" t="n">
        <v>1660</v>
      </c>
      <c r="AF26" s="1794" t="n">
        <v>1660</v>
      </c>
      <c r="AG26" s="1794" t="n">
        <v>1660</v>
      </c>
      <c r="AH26" s="1794" t="n">
        <v>1660</v>
      </c>
      <c r="AI26" s="1794" t="n">
        <v>1660</v>
      </c>
      <c r="AJ26" s="1794" t="n">
        <v>1660</v>
      </c>
      <c r="AK26" s="1794" t="n">
        <v>1660</v>
      </c>
      <c r="AL26" s="1794" t="n">
        <v>1660</v>
      </c>
      <c r="AM26" s="1794" t="n">
        <v>1660</v>
      </c>
      <c r="AN26" s="1794" t="n">
        <v>1660</v>
      </c>
      <c r="AO26" s="1794" t="n">
        <v>1660</v>
      </c>
      <c r="AP26" s="1794" t="n">
        <v>1660</v>
      </c>
      <c r="AQ26" s="1794" t="n">
        <v>1660</v>
      </c>
      <c r="AR26" s="1794" t="n">
        <v>1660</v>
      </c>
      <c r="AS26" s="1794" t="n">
        <v>1660</v>
      </c>
      <c r="AT26" s="1794" t="n">
        <v>1660</v>
      </c>
      <c r="AU26" s="1794" t="n">
        <v>1660</v>
      </c>
      <c r="AV26" s="1794" t="n">
        <v>1660</v>
      </c>
      <c r="AW26" s="1794" t="n">
        <v>1660</v>
      </c>
      <c r="AX26" s="1794" t="n">
        <v>1660</v>
      </c>
      <c r="AY26" s="1794" t="n">
        <v>1660</v>
      </c>
      <c r="AZ26" s="1794" t="n">
        <v>1660</v>
      </c>
      <c r="BA26" s="1794" t="n">
        <v>1660</v>
      </c>
      <c r="BB26" s="1794" t="n">
        <v>1660</v>
      </c>
      <c r="BC26" s="1794" t="n">
        <v>1660</v>
      </c>
      <c r="BD26" s="1794" t="n">
        <v>1660</v>
      </c>
      <c r="BE26" s="1794" t="n">
        <v>1660</v>
      </c>
      <c r="BF26" s="1794" t="n">
        <v>1660</v>
      </c>
      <c r="BG26" s="1794" t="n">
        <v>1660</v>
      </c>
      <c r="BH26" s="1794" t="n">
        <v>1660</v>
      </c>
      <c r="BI26" s="1794" t="n">
        <v>1660</v>
      </c>
      <c r="BJ26" s="1794" t="n">
        <v>1660</v>
      </c>
      <c r="BK26" s="1794" t="n">
        <v>1660</v>
      </c>
      <c r="BL26" s="1794" t="n">
        <v>1660</v>
      </c>
      <c r="BM26" s="1794" t="n">
        <v>1660</v>
      </c>
      <c r="BN26" s="1794" t="n">
        <v>1660</v>
      </c>
      <c r="BO26" s="1794" t="n">
        <v>1660</v>
      </c>
      <c r="BP26" s="1794" t="n">
        <v>1660</v>
      </c>
      <c r="BQ26" s="1794" t="n">
        <v>1660</v>
      </c>
      <c r="BR26" s="1794" t="n">
        <v>1660</v>
      </c>
      <c r="BS26" s="1794" t="n">
        <v>1660</v>
      </c>
      <c r="BT26" s="1794" t="n">
        <v>1660</v>
      </c>
      <c r="BU26" s="1794" t="n">
        <v>1660</v>
      </c>
      <c r="BV26" s="1794" t="n">
        <v>1660</v>
      </c>
      <c r="BW26" s="1794" t="n">
        <v>1660</v>
      </c>
      <c r="BX26" s="1794" t="n">
        <v>1660</v>
      </c>
      <c r="BY26" s="1794" t="n">
        <v>1660</v>
      </c>
      <c r="BZ26" s="1794" t="n">
        <v>1660</v>
      </c>
      <c r="CA26" s="1794" t="n">
        <v>1660</v>
      </c>
      <c r="CB26" s="1794" t="n">
        <v>1660</v>
      </c>
      <c r="CC26" s="1794" t="n">
        <v>1660</v>
      </c>
      <c r="CD26" s="1794" t="n">
        <v>1660</v>
      </c>
      <c r="CE26" s="1794" t="n">
        <v>1660</v>
      </c>
      <c r="CF26" s="1794" t="n">
        <v>1660</v>
      </c>
      <c r="CG26" s="1794" t="n">
        <v>1660</v>
      </c>
      <c r="CH26" s="1794" t="n">
        <v>1660</v>
      </c>
      <c r="CI26" s="1794" t="n">
        <v>1660</v>
      </c>
      <c r="CJ26" s="1794" t="n">
        <v>1660</v>
      </c>
      <c r="CK26" s="1794" t="n">
        <v>1660</v>
      </c>
      <c r="CL26" s="1794" t="n">
        <v>1660</v>
      </c>
      <c r="CM26" s="1794" t="n">
        <v>1660</v>
      </c>
      <c r="CN26" s="1794" t="n">
        <v>1660</v>
      </c>
      <c r="CO26" s="1794" t="n">
        <v>1660</v>
      </c>
      <c r="CP26" s="1794" t="n">
        <v>1660</v>
      </c>
      <c r="CQ26" s="1794" t="n">
        <v>1660</v>
      </c>
      <c r="CR26" s="1794" t="n">
        <v>1660</v>
      </c>
      <c r="CS26" s="1794" t="n">
        <v>1660</v>
      </c>
      <c r="CT26" s="1794" t="n">
        <v>1660</v>
      </c>
      <c r="CU26" s="1794" t="n">
        <v>1660</v>
      </c>
      <c r="CV26" s="1794" t="n">
        <v>1660</v>
      </c>
      <c r="CW26" s="1794" t="n">
        <v>1660</v>
      </c>
      <c r="CX26" s="1794" t="n">
        <v>1660</v>
      </c>
      <c r="CY26" s="1794" t="n">
        <v>1660</v>
      </c>
      <c r="CZ26" s="1794" t="n">
        <v>1660</v>
      </c>
      <c r="DA26" s="1794" t="n">
        <v>1660</v>
      </c>
      <c r="DB26" s="1794" t="n">
        <v>1660</v>
      </c>
      <c r="DC26" s="1794" t="n">
        <v>1660</v>
      </c>
      <c r="DD26" s="1794" t="n">
        <v>1660</v>
      </c>
      <c r="DE26" s="1794" t="n">
        <v>1660</v>
      </c>
      <c r="DF26" s="1794" t="n">
        <v>1660</v>
      </c>
      <c r="DG26" s="1794" t="n">
        <v>1660</v>
      </c>
      <c r="DH26" s="1794" t="n">
        <v>1660</v>
      </c>
      <c r="DI26" s="1794" t="n">
        <v>1660</v>
      </c>
      <c r="DJ26" s="1794" t="n">
        <v>1660</v>
      </c>
      <c r="DK26" s="1794" t="n">
        <v>1660</v>
      </c>
      <c r="DL26" s="1794" t="n">
        <v>1660</v>
      </c>
      <c r="DM26" s="1794" t="n">
        <v>1660</v>
      </c>
      <c r="DN26" s="1794" t="n">
        <v>1660</v>
      </c>
      <c r="DO26" s="1794" t="n">
        <v>1660</v>
      </c>
      <c r="DP26" s="1794" t="n">
        <v>1660</v>
      </c>
      <c r="DQ26" s="1794" t="n">
        <v>1660</v>
      </c>
      <c r="DR26" s="1794" t="n">
        <v>1660</v>
      </c>
      <c r="DS26" s="1794" t="n">
        <v>1660</v>
      </c>
      <c r="DT26" s="1794" t="n">
        <v>1660</v>
      </c>
      <c r="DU26" s="1794" t="n">
        <v>1660</v>
      </c>
      <c r="DV26" s="1794" t="n">
        <v>1660</v>
      </c>
      <c r="DW26" s="1794" t="n">
        <v>1660</v>
      </c>
      <c r="DX26" s="1794" t="n">
        <v>1660</v>
      </c>
      <c r="DY26" s="1794" t="n">
        <v>1660</v>
      </c>
      <c r="DZ26" s="1794" t="n">
        <v>1660</v>
      </c>
      <c r="EA26" s="1794" t="n">
        <v>1660</v>
      </c>
      <c r="EB26" s="1794" t="n">
        <v>1660</v>
      </c>
      <c r="EC26" s="1794" t="n">
        <v>217460</v>
      </c>
    </row>
    <row r="27" ht="12" customHeight="1" s="2885"/>
    <row r="28" ht="12" customHeight="1" s="2885">
      <c r="A28" s="2900" t="inlineStr">
        <is>
          <t>Potential Gross Revenue</t>
        </is>
      </c>
      <c r="B28" s="1795" t="n">
        <v>194769</v>
      </c>
      <c r="C28" s="1795" t="n">
        <v>194769</v>
      </c>
      <c r="D28" s="1795" t="n">
        <v>194769</v>
      </c>
      <c r="E28" s="1795" t="n">
        <v>194769</v>
      </c>
      <c r="F28" s="1795" t="n">
        <v>194769</v>
      </c>
      <c r="G28" s="1795" t="n">
        <v>194769</v>
      </c>
      <c r="H28" s="1795" t="n">
        <v>194769</v>
      </c>
      <c r="I28" s="1795" t="n">
        <v>205798</v>
      </c>
      <c r="J28" s="1795" t="n">
        <v>205798</v>
      </c>
      <c r="K28" s="1795" t="n">
        <v>205798</v>
      </c>
      <c r="L28" s="1795" t="n">
        <v>207065</v>
      </c>
      <c r="M28" s="1795" t="n">
        <v>209862</v>
      </c>
      <c r="N28" s="1795" t="n">
        <v>228169</v>
      </c>
      <c r="O28" s="1795" t="n">
        <v>228169</v>
      </c>
      <c r="P28" s="1795" t="n">
        <v>228169</v>
      </c>
      <c r="Q28" s="1795" t="n">
        <v>228169</v>
      </c>
      <c r="R28" s="1795" t="n">
        <v>228169</v>
      </c>
      <c r="S28" s="1795" t="n">
        <v>228169</v>
      </c>
      <c r="T28" s="1795" t="n">
        <v>228169</v>
      </c>
      <c r="U28" s="1795" t="n">
        <v>230319</v>
      </c>
      <c r="V28" s="1795" t="n">
        <v>230319</v>
      </c>
      <c r="W28" s="1795" t="n">
        <v>230319</v>
      </c>
      <c r="X28" s="1795" t="n">
        <v>231587</v>
      </c>
      <c r="Y28" s="1795" t="n">
        <v>234450</v>
      </c>
      <c r="Z28" s="1795" t="n">
        <v>220447</v>
      </c>
      <c r="AA28" s="1795" t="n">
        <v>220447</v>
      </c>
      <c r="AB28" s="1795" t="n">
        <v>225277</v>
      </c>
      <c r="AC28" s="1795" t="n">
        <v>225277</v>
      </c>
      <c r="AD28" s="1795" t="n">
        <v>225277</v>
      </c>
      <c r="AE28" s="1795" t="n">
        <v>229857</v>
      </c>
      <c r="AF28" s="1795" t="n">
        <v>234436</v>
      </c>
      <c r="AG28" s="1795" t="n">
        <v>236621</v>
      </c>
      <c r="AH28" s="1795" t="n">
        <v>236621</v>
      </c>
      <c r="AI28" s="1795" t="n">
        <v>236621</v>
      </c>
      <c r="AJ28" s="1795" t="n">
        <v>237888</v>
      </c>
      <c r="AK28" s="1795" t="n">
        <v>240821</v>
      </c>
      <c r="AL28" s="1795" t="n">
        <v>240821</v>
      </c>
      <c r="AM28" s="1795" t="n">
        <v>240821</v>
      </c>
      <c r="AN28" s="1795" t="n">
        <v>241090</v>
      </c>
      <c r="AO28" s="1795" t="n">
        <v>241090</v>
      </c>
      <c r="AP28" s="1795" t="n">
        <v>241090</v>
      </c>
      <c r="AQ28" s="1795" t="n">
        <v>241090</v>
      </c>
      <c r="AR28" s="1795" t="n">
        <v>241090</v>
      </c>
      <c r="AS28" s="1795" t="n">
        <v>243275</v>
      </c>
      <c r="AT28" s="1795" t="n">
        <v>243275</v>
      </c>
      <c r="AU28" s="1795" t="n">
        <v>143645</v>
      </c>
      <c r="AV28" s="1795" t="n">
        <v>82995</v>
      </c>
      <c r="AW28" s="1795" t="n">
        <v>117171</v>
      </c>
      <c r="AX28" s="1795" t="n">
        <v>138576</v>
      </c>
      <c r="AY28" s="1795" t="n">
        <v>138576</v>
      </c>
      <c r="AZ28" s="1795" t="n">
        <v>172808</v>
      </c>
      <c r="BA28" s="1795" t="n">
        <v>227066</v>
      </c>
      <c r="BB28" s="1795" t="n">
        <v>247361</v>
      </c>
      <c r="BC28" s="1795" t="n">
        <v>247361</v>
      </c>
      <c r="BD28" s="1795" t="n">
        <v>247361</v>
      </c>
      <c r="BE28" s="1795" t="n">
        <v>247925</v>
      </c>
      <c r="BF28" s="1795" t="n">
        <v>247925</v>
      </c>
      <c r="BG28" s="1795" t="n">
        <v>247925</v>
      </c>
      <c r="BH28" s="1795" t="n">
        <v>240486</v>
      </c>
      <c r="BI28" s="1795" t="n">
        <v>245206</v>
      </c>
      <c r="BJ28" s="1795" t="n">
        <v>249079</v>
      </c>
      <c r="BK28" s="1795" t="n">
        <v>249079</v>
      </c>
      <c r="BL28" s="1795" t="n">
        <v>249349</v>
      </c>
      <c r="BM28" s="1795" t="n">
        <v>251953</v>
      </c>
      <c r="BN28" s="1795" t="n">
        <v>254557</v>
      </c>
      <c r="BO28" s="1795" t="n">
        <v>254557</v>
      </c>
      <c r="BP28" s="1795" t="n">
        <v>254557</v>
      </c>
      <c r="BQ28" s="1795" t="n">
        <v>255120</v>
      </c>
      <c r="BR28" s="1795" t="n">
        <v>255120</v>
      </c>
      <c r="BS28" s="1795" t="n">
        <v>255120</v>
      </c>
      <c r="BT28" s="1795" t="n">
        <v>255120</v>
      </c>
      <c r="BU28" s="1795" t="n">
        <v>259996</v>
      </c>
      <c r="BV28" s="1795" t="n">
        <v>229050</v>
      </c>
      <c r="BW28" s="1795" t="n">
        <v>229050</v>
      </c>
      <c r="BX28" s="1795" t="n">
        <v>240677</v>
      </c>
      <c r="BY28" s="1795" t="n">
        <v>240677</v>
      </c>
      <c r="BZ28" s="1795" t="n">
        <v>240677</v>
      </c>
      <c r="CA28" s="1795" t="n">
        <v>251446</v>
      </c>
      <c r="CB28" s="1795" t="n">
        <v>262215</v>
      </c>
      <c r="CC28" s="1795" t="n">
        <v>262215</v>
      </c>
      <c r="CD28" s="1795" t="n">
        <v>262215</v>
      </c>
      <c r="CE28" s="1795" t="n">
        <v>262215</v>
      </c>
      <c r="CF28" s="1795" t="n">
        <v>262215</v>
      </c>
      <c r="CG28" s="1795" t="n">
        <v>267168</v>
      </c>
      <c r="CH28" s="1795" t="n">
        <v>268435</v>
      </c>
      <c r="CI28" s="1795" t="n">
        <v>268435</v>
      </c>
      <c r="CJ28" s="1795" t="n">
        <v>253161</v>
      </c>
      <c r="CK28" s="1795" t="n">
        <v>253161</v>
      </c>
      <c r="CL28" s="1795" t="n">
        <v>258761</v>
      </c>
      <c r="CM28" s="1795" t="n">
        <v>258761</v>
      </c>
      <c r="CN28" s="1795" t="n">
        <v>258761</v>
      </c>
      <c r="CO28" s="1795" t="n">
        <v>264070</v>
      </c>
      <c r="CP28" s="1795" t="n">
        <v>269378</v>
      </c>
      <c r="CQ28" s="1795" t="n">
        <v>269378</v>
      </c>
      <c r="CR28" s="1795" t="n">
        <v>269378</v>
      </c>
      <c r="CS28" s="1795" t="n">
        <v>274411</v>
      </c>
      <c r="CT28" s="1795" t="n">
        <v>275679</v>
      </c>
      <c r="CU28" s="1795" t="n">
        <v>275679</v>
      </c>
      <c r="CV28" s="1795" t="n">
        <v>276242</v>
      </c>
      <c r="CW28" s="1795" t="n">
        <v>276242</v>
      </c>
      <c r="CX28" s="1795" t="n">
        <v>276512</v>
      </c>
      <c r="CY28" s="1795" t="n">
        <v>276512</v>
      </c>
      <c r="CZ28" s="1795" t="n">
        <v>276512</v>
      </c>
      <c r="DA28" s="1795" t="n">
        <v>276512</v>
      </c>
      <c r="DB28" s="1795" t="n">
        <v>276512</v>
      </c>
      <c r="DC28" s="1795" t="n">
        <v>276512</v>
      </c>
      <c r="DD28" s="1795" t="n">
        <v>276512</v>
      </c>
      <c r="DE28" s="1795" t="n">
        <v>167114</v>
      </c>
      <c r="DF28" s="1795" t="n">
        <v>97342</v>
      </c>
      <c r="DG28" s="1795" t="n">
        <v>135308</v>
      </c>
      <c r="DH28" s="1795" t="n">
        <v>160686</v>
      </c>
      <c r="DI28" s="1795" t="n">
        <v>160686</v>
      </c>
      <c r="DJ28" s="1795" t="n">
        <v>200328</v>
      </c>
      <c r="DK28" s="1795" t="n">
        <v>263227</v>
      </c>
      <c r="DL28" s="1795" t="n">
        <v>286755</v>
      </c>
      <c r="DM28" s="1795" t="n">
        <v>286755</v>
      </c>
      <c r="DN28" s="1795" t="n">
        <v>286755</v>
      </c>
      <c r="DO28" s="1795" t="n">
        <v>286755</v>
      </c>
      <c r="DP28" s="1795" t="n">
        <v>286755</v>
      </c>
      <c r="DQ28" s="1795" t="n">
        <v>254364</v>
      </c>
      <c r="DR28" s="1795" t="n">
        <v>245411</v>
      </c>
      <c r="DS28" s="1795" t="n">
        <v>260088</v>
      </c>
      <c r="DT28" s="1795" t="n">
        <v>264962</v>
      </c>
      <c r="DU28" s="1795" t="n">
        <v>264962</v>
      </c>
      <c r="DV28" s="1795" t="n">
        <v>277513</v>
      </c>
      <c r="DW28" s="1795" t="n">
        <v>292812</v>
      </c>
      <c r="DX28" s="1795" t="n">
        <v>295830</v>
      </c>
      <c r="DY28" s="1795" t="n">
        <v>295830</v>
      </c>
      <c r="DZ28" s="1795" t="n">
        <v>295830</v>
      </c>
      <c r="EA28" s="1795" t="n">
        <v>295830</v>
      </c>
      <c r="EB28" s="1795" t="n">
        <v>295830</v>
      </c>
      <c r="EC28" s="1795" t="n">
        <v>31304171</v>
      </c>
    </row>
    <row r="29" ht="12" customHeight="1" s="2885"/>
    <row r="30" ht="12" customHeight="1" s="2885">
      <c r="A30" s="1788" t="inlineStr">
        <is>
          <t>Vacancy &amp; Credit Loss</t>
        </is>
      </c>
    </row>
    <row r="31" ht="12" customHeight="1" s="2885">
      <c r="A31" s="1789" t="inlineStr">
        <is>
          <t xml:space="preserve">  Vacancy Allowance</t>
        </is>
      </c>
      <c r="B31" s="1735" t="n">
        <v>0</v>
      </c>
      <c r="C31" s="1735" t="n">
        <v>0</v>
      </c>
      <c r="D31" s="1735" t="n">
        <v>0</v>
      </c>
      <c r="E31" s="1735" t="n">
        <v>0</v>
      </c>
      <c r="F31" s="1735" t="n">
        <v>0</v>
      </c>
      <c r="G31" s="1735" t="n">
        <v>0</v>
      </c>
      <c r="H31" s="1735" t="n">
        <v>0</v>
      </c>
      <c r="I31" s="1735" t="n">
        <v>0</v>
      </c>
      <c r="J31" s="1735" t="n">
        <v>0</v>
      </c>
      <c r="K31" s="1735" t="n">
        <v>0</v>
      </c>
      <c r="L31" s="1735" t="n">
        <v>0</v>
      </c>
      <c r="M31" s="1735" t="n">
        <v>0</v>
      </c>
      <c r="N31" s="1735" t="n">
        <v>-22817</v>
      </c>
      <c r="O31" s="1735" t="n">
        <v>-22817</v>
      </c>
      <c r="P31" s="1735" t="n">
        <v>-22817</v>
      </c>
      <c r="Q31" s="1735" t="n">
        <v>-22817</v>
      </c>
      <c r="R31" s="1735" t="n">
        <v>-22817</v>
      </c>
      <c r="S31" s="1735" t="n">
        <v>-22817</v>
      </c>
      <c r="T31" s="1735" t="n">
        <v>-22817</v>
      </c>
      <c r="U31" s="1735" t="n">
        <v>-23032</v>
      </c>
      <c r="V31" s="1735" t="n">
        <v>-23032</v>
      </c>
      <c r="W31" s="1735" t="n">
        <v>-23032</v>
      </c>
      <c r="X31" s="1735" t="n">
        <v>-23159</v>
      </c>
      <c r="Y31" s="1735" t="n">
        <v>-23445</v>
      </c>
      <c r="Z31" s="1735" t="n">
        <v>-12886</v>
      </c>
      <c r="AA31" s="1735" t="n">
        <v>-12886</v>
      </c>
      <c r="AB31" s="1735" t="n">
        <v>-22528</v>
      </c>
      <c r="AC31" s="1735" t="n">
        <v>-22528</v>
      </c>
      <c r="AD31" s="1735" t="n">
        <v>-22528</v>
      </c>
      <c r="AE31" s="1735" t="n">
        <v>-22986</v>
      </c>
      <c r="AF31" s="1735" t="n">
        <v>-23444</v>
      </c>
      <c r="AG31" s="1735" t="n">
        <v>-23662</v>
      </c>
      <c r="AH31" s="1735" t="n">
        <v>-23662</v>
      </c>
      <c r="AI31" s="1735" t="n">
        <v>-23662</v>
      </c>
      <c r="AJ31" s="1735" t="n">
        <v>-23789</v>
      </c>
      <c r="AK31" s="1735" t="n">
        <v>-24082</v>
      </c>
      <c r="AL31" s="1735" t="n">
        <v>-24082</v>
      </c>
      <c r="AM31" s="1735" t="n">
        <v>-24082</v>
      </c>
      <c r="AN31" s="1735" t="n">
        <v>-24109</v>
      </c>
      <c r="AO31" s="1735" t="n">
        <v>-24109</v>
      </c>
      <c r="AP31" s="1735" t="n">
        <v>-24109</v>
      </c>
      <c r="AQ31" s="1735" t="n">
        <v>-24109</v>
      </c>
      <c r="AR31" s="1735" t="n">
        <v>-24109</v>
      </c>
      <c r="AS31" s="1735" t="n">
        <v>-24327</v>
      </c>
      <c r="AT31" s="1735" t="n">
        <v>-24327</v>
      </c>
      <c r="AU31" s="1735" t="n">
        <v>0</v>
      </c>
      <c r="AV31" s="1735" t="n">
        <v>0</v>
      </c>
      <c r="AW31" s="1735" t="n">
        <v>0</v>
      </c>
      <c r="AX31" s="1735" t="n">
        <v>-13858</v>
      </c>
      <c r="AY31" s="1735" t="n">
        <v>-13858</v>
      </c>
      <c r="AZ31" s="1735" t="n">
        <v>-17281</v>
      </c>
      <c r="BA31" s="1735" t="n">
        <v>-22707</v>
      </c>
      <c r="BB31" s="1735" t="n">
        <v>-24736</v>
      </c>
      <c r="BC31" s="1735" t="n">
        <v>-24736</v>
      </c>
      <c r="BD31" s="1735" t="n">
        <v>-24736</v>
      </c>
      <c r="BE31" s="1735" t="n">
        <v>-24792</v>
      </c>
      <c r="BF31" s="1735" t="n">
        <v>-24792</v>
      </c>
      <c r="BG31" s="1735" t="n">
        <v>-24792</v>
      </c>
      <c r="BH31" s="1735" t="n">
        <v>-18993</v>
      </c>
      <c r="BI31" s="1735" t="n">
        <v>-19313</v>
      </c>
      <c r="BJ31" s="1735" t="n">
        <v>-24908</v>
      </c>
      <c r="BK31" s="1735" t="n">
        <v>-24908</v>
      </c>
      <c r="BL31" s="1735" t="n">
        <v>-24935</v>
      </c>
      <c r="BM31" s="1735" t="n">
        <v>-25195</v>
      </c>
      <c r="BN31" s="1735" t="n">
        <v>-25456</v>
      </c>
      <c r="BO31" s="1735" t="n">
        <v>-25456</v>
      </c>
      <c r="BP31" s="1735" t="n">
        <v>-25456</v>
      </c>
      <c r="BQ31" s="1735" t="n">
        <v>-25512</v>
      </c>
      <c r="BR31" s="1735" t="n">
        <v>-25512</v>
      </c>
      <c r="BS31" s="1735" t="n">
        <v>-25512</v>
      </c>
      <c r="BT31" s="1735" t="n">
        <v>-25512</v>
      </c>
      <c r="BU31" s="1735" t="n">
        <v>-26000</v>
      </c>
      <c r="BV31" s="1735" t="n">
        <v>-1367</v>
      </c>
      <c r="BW31" s="1735" t="n">
        <v>-1367</v>
      </c>
      <c r="BX31" s="1735" t="n">
        <v>-24068</v>
      </c>
      <c r="BY31" s="1735" t="n">
        <v>-24068</v>
      </c>
      <c r="BZ31" s="1735" t="n">
        <v>-24068</v>
      </c>
      <c r="CA31" s="1735" t="n">
        <v>-25145</v>
      </c>
      <c r="CB31" s="1735" t="n">
        <v>-26221</v>
      </c>
      <c r="CC31" s="1735" t="n">
        <v>-26221</v>
      </c>
      <c r="CD31" s="1735" t="n">
        <v>-26221</v>
      </c>
      <c r="CE31" s="1735" t="n">
        <v>-26221</v>
      </c>
      <c r="CF31" s="1735" t="n">
        <v>-26221</v>
      </c>
      <c r="CG31" s="1735" t="n">
        <v>-26717</v>
      </c>
      <c r="CH31" s="1735" t="n">
        <v>-26844</v>
      </c>
      <c r="CI31" s="1735" t="n">
        <v>-26844</v>
      </c>
      <c r="CJ31" s="1735" t="n">
        <v>-14698</v>
      </c>
      <c r="CK31" s="1735" t="n">
        <v>-14698</v>
      </c>
      <c r="CL31" s="1735" t="n">
        <v>-25876</v>
      </c>
      <c r="CM31" s="1735" t="n">
        <v>-25876</v>
      </c>
      <c r="CN31" s="1735" t="n">
        <v>-25876</v>
      </c>
      <c r="CO31" s="1735" t="n">
        <v>-26407</v>
      </c>
      <c r="CP31" s="1735" t="n">
        <v>-26938</v>
      </c>
      <c r="CQ31" s="1735" t="n">
        <v>-26938</v>
      </c>
      <c r="CR31" s="1735" t="n">
        <v>-26938</v>
      </c>
      <c r="CS31" s="1735" t="n">
        <v>-27441</v>
      </c>
      <c r="CT31" s="1735" t="n">
        <v>-27568</v>
      </c>
      <c r="CU31" s="1735" t="n">
        <v>-27568</v>
      </c>
      <c r="CV31" s="1735" t="n">
        <v>-27624</v>
      </c>
      <c r="CW31" s="1735" t="n">
        <v>-27624</v>
      </c>
      <c r="CX31" s="1735" t="n">
        <v>-27651</v>
      </c>
      <c r="CY31" s="1735" t="n">
        <v>-27651</v>
      </c>
      <c r="CZ31" s="1735" t="n">
        <v>-27651</v>
      </c>
      <c r="DA31" s="1735" t="n">
        <v>-27651</v>
      </c>
      <c r="DB31" s="1735" t="n">
        <v>-27651</v>
      </c>
      <c r="DC31" s="1735" t="n">
        <v>-27651</v>
      </c>
      <c r="DD31" s="1735" t="n">
        <v>-27651</v>
      </c>
      <c r="DE31" s="1735" t="n">
        <v>0</v>
      </c>
      <c r="DF31" s="1735" t="n">
        <v>0</v>
      </c>
      <c r="DG31" s="1735" t="n">
        <v>0</v>
      </c>
      <c r="DH31" s="1735" t="n">
        <v>-16069</v>
      </c>
      <c r="DI31" s="1735" t="n">
        <v>-16069</v>
      </c>
      <c r="DJ31" s="1735" t="n">
        <v>-20033</v>
      </c>
      <c r="DK31" s="1735" t="n">
        <v>-26323</v>
      </c>
      <c r="DL31" s="1735" t="n">
        <v>-28675</v>
      </c>
      <c r="DM31" s="1735" t="n">
        <v>-28675</v>
      </c>
      <c r="DN31" s="1735" t="n">
        <v>-28675</v>
      </c>
      <c r="DO31" s="1735" t="n">
        <v>-28675</v>
      </c>
      <c r="DP31" s="1735" t="n">
        <v>-28675</v>
      </c>
      <c r="DQ31" s="1735" t="n">
        <v>-875</v>
      </c>
      <c r="DR31" s="1735" t="n">
        <v>0</v>
      </c>
      <c r="DS31" s="1735" t="n">
        <v>-19972</v>
      </c>
      <c r="DT31" s="1735" t="n">
        <v>-26496</v>
      </c>
      <c r="DU31" s="1735" t="n">
        <v>-26496</v>
      </c>
      <c r="DV31" s="1735" t="n">
        <v>-27751</v>
      </c>
      <c r="DW31" s="1735" t="n">
        <v>-29281</v>
      </c>
      <c r="DX31" s="1735" t="n">
        <v>-29583</v>
      </c>
      <c r="DY31" s="1735" t="n">
        <v>-29583</v>
      </c>
      <c r="DZ31" s="1735" t="n">
        <v>-29583</v>
      </c>
      <c r="EA31" s="1735" t="n">
        <v>-29583</v>
      </c>
      <c r="EB31" s="1735" t="n">
        <v>-29583</v>
      </c>
      <c r="EC31" s="1735" t="n">
        <v>-2668258</v>
      </c>
    </row>
    <row r="32" ht="12" customHeight="1" s="2885">
      <c r="A32" s="2900" t="inlineStr">
        <is>
          <t>Total Vacancy &amp; Credit Loss</t>
        </is>
      </c>
      <c r="B32" s="1794" t="n">
        <v>0</v>
      </c>
      <c r="C32" s="1794" t="n">
        <v>0</v>
      </c>
      <c r="D32" s="1794" t="n">
        <v>0</v>
      </c>
      <c r="E32" s="1794" t="n">
        <v>0</v>
      </c>
      <c r="F32" s="1794" t="n">
        <v>0</v>
      </c>
      <c r="G32" s="1794" t="n">
        <v>0</v>
      </c>
      <c r="H32" s="1794" t="n">
        <v>0</v>
      </c>
      <c r="I32" s="1794" t="n">
        <v>0</v>
      </c>
      <c r="J32" s="1794" t="n">
        <v>0</v>
      </c>
      <c r="K32" s="1794" t="n">
        <v>0</v>
      </c>
      <c r="L32" s="1794" t="n">
        <v>0</v>
      </c>
      <c r="M32" s="1794" t="n">
        <v>0</v>
      </c>
      <c r="N32" s="1794" t="n">
        <v>-22817</v>
      </c>
      <c r="O32" s="1794" t="n">
        <v>-22817</v>
      </c>
      <c r="P32" s="1794" t="n">
        <v>-22817</v>
      </c>
      <c r="Q32" s="1794" t="n">
        <v>-22817</v>
      </c>
      <c r="R32" s="1794" t="n">
        <v>-22817</v>
      </c>
      <c r="S32" s="1794" t="n">
        <v>-22817</v>
      </c>
      <c r="T32" s="1794" t="n">
        <v>-22817</v>
      </c>
      <c r="U32" s="1794" t="n">
        <v>-23032</v>
      </c>
      <c r="V32" s="1794" t="n">
        <v>-23032</v>
      </c>
      <c r="W32" s="1794" t="n">
        <v>-23032</v>
      </c>
      <c r="X32" s="1794" t="n">
        <v>-23159</v>
      </c>
      <c r="Y32" s="1794" t="n">
        <v>-23445</v>
      </c>
      <c r="Z32" s="1794" t="n">
        <v>-12886</v>
      </c>
      <c r="AA32" s="1794" t="n">
        <v>-12886</v>
      </c>
      <c r="AB32" s="1794" t="n">
        <v>-22528</v>
      </c>
      <c r="AC32" s="1794" t="n">
        <v>-22528</v>
      </c>
      <c r="AD32" s="1794" t="n">
        <v>-22528</v>
      </c>
      <c r="AE32" s="1794" t="n">
        <v>-22986</v>
      </c>
      <c r="AF32" s="1794" t="n">
        <v>-23444</v>
      </c>
      <c r="AG32" s="1794" t="n">
        <v>-23662</v>
      </c>
      <c r="AH32" s="1794" t="n">
        <v>-23662</v>
      </c>
      <c r="AI32" s="1794" t="n">
        <v>-23662</v>
      </c>
      <c r="AJ32" s="1794" t="n">
        <v>-23789</v>
      </c>
      <c r="AK32" s="1794" t="n">
        <v>-24082</v>
      </c>
      <c r="AL32" s="1794" t="n">
        <v>-24082</v>
      </c>
      <c r="AM32" s="1794" t="n">
        <v>-24082</v>
      </c>
      <c r="AN32" s="1794" t="n">
        <v>-24109</v>
      </c>
      <c r="AO32" s="1794" t="n">
        <v>-24109</v>
      </c>
      <c r="AP32" s="1794" t="n">
        <v>-24109</v>
      </c>
      <c r="AQ32" s="1794" t="n">
        <v>-24109</v>
      </c>
      <c r="AR32" s="1794" t="n">
        <v>-24109</v>
      </c>
      <c r="AS32" s="1794" t="n">
        <v>-24327</v>
      </c>
      <c r="AT32" s="1794" t="n">
        <v>-24327</v>
      </c>
      <c r="AU32" s="1794" t="n">
        <v>0</v>
      </c>
      <c r="AV32" s="1794" t="n">
        <v>0</v>
      </c>
      <c r="AW32" s="1794" t="n">
        <v>0</v>
      </c>
      <c r="AX32" s="1794" t="n">
        <v>-13858</v>
      </c>
      <c r="AY32" s="1794" t="n">
        <v>-13858</v>
      </c>
      <c r="AZ32" s="1794" t="n">
        <v>-17281</v>
      </c>
      <c r="BA32" s="1794" t="n">
        <v>-22707</v>
      </c>
      <c r="BB32" s="1794" t="n">
        <v>-24736</v>
      </c>
      <c r="BC32" s="1794" t="n">
        <v>-24736</v>
      </c>
      <c r="BD32" s="1794" t="n">
        <v>-24736</v>
      </c>
      <c r="BE32" s="1794" t="n">
        <v>-24792</v>
      </c>
      <c r="BF32" s="1794" t="n">
        <v>-24792</v>
      </c>
      <c r="BG32" s="1794" t="n">
        <v>-24792</v>
      </c>
      <c r="BH32" s="1794" t="n">
        <v>-18993</v>
      </c>
      <c r="BI32" s="1794" t="n">
        <v>-19313</v>
      </c>
      <c r="BJ32" s="1794" t="n">
        <v>-24908</v>
      </c>
      <c r="BK32" s="1794" t="n">
        <v>-24908</v>
      </c>
      <c r="BL32" s="1794" t="n">
        <v>-24935</v>
      </c>
      <c r="BM32" s="1794" t="n">
        <v>-25195</v>
      </c>
      <c r="BN32" s="1794" t="n">
        <v>-25456</v>
      </c>
      <c r="BO32" s="1794" t="n">
        <v>-25456</v>
      </c>
      <c r="BP32" s="1794" t="n">
        <v>-25456</v>
      </c>
      <c r="BQ32" s="1794" t="n">
        <v>-25512</v>
      </c>
      <c r="BR32" s="1794" t="n">
        <v>-25512</v>
      </c>
      <c r="BS32" s="1794" t="n">
        <v>-25512</v>
      </c>
      <c r="BT32" s="1794" t="n">
        <v>-25512</v>
      </c>
      <c r="BU32" s="1794" t="n">
        <v>-26000</v>
      </c>
      <c r="BV32" s="1794" t="n">
        <v>-1367</v>
      </c>
      <c r="BW32" s="1794" t="n">
        <v>-1367</v>
      </c>
      <c r="BX32" s="1794" t="n">
        <v>-24068</v>
      </c>
      <c r="BY32" s="1794" t="n">
        <v>-24068</v>
      </c>
      <c r="BZ32" s="1794" t="n">
        <v>-24068</v>
      </c>
      <c r="CA32" s="1794" t="n">
        <v>-25145</v>
      </c>
      <c r="CB32" s="1794" t="n">
        <v>-26221</v>
      </c>
      <c r="CC32" s="1794" t="n">
        <v>-26221</v>
      </c>
      <c r="CD32" s="1794" t="n">
        <v>-26221</v>
      </c>
      <c r="CE32" s="1794" t="n">
        <v>-26221</v>
      </c>
      <c r="CF32" s="1794" t="n">
        <v>-26221</v>
      </c>
      <c r="CG32" s="1794" t="n">
        <v>-26717</v>
      </c>
      <c r="CH32" s="1794" t="n">
        <v>-26844</v>
      </c>
      <c r="CI32" s="1794" t="n">
        <v>-26844</v>
      </c>
      <c r="CJ32" s="1794" t="n">
        <v>-14698</v>
      </c>
      <c r="CK32" s="1794" t="n">
        <v>-14698</v>
      </c>
      <c r="CL32" s="1794" t="n">
        <v>-25876</v>
      </c>
      <c r="CM32" s="1794" t="n">
        <v>-25876</v>
      </c>
      <c r="CN32" s="1794" t="n">
        <v>-25876</v>
      </c>
      <c r="CO32" s="1794" t="n">
        <v>-26407</v>
      </c>
      <c r="CP32" s="1794" t="n">
        <v>-26938</v>
      </c>
      <c r="CQ32" s="1794" t="n">
        <v>-26938</v>
      </c>
      <c r="CR32" s="1794" t="n">
        <v>-26938</v>
      </c>
      <c r="CS32" s="1794" t="n">
        <v>-27441</v>
      </c>
      <c r="CT32" s="1794" t="n">
        <v>-27568</v>
      </c>
      <c r="CU32" s="1794" t="n">
        <v>-27568</v>
      </c>
      <c r="CV32" s="1794" t="n">
        <v>-27624</v>
      </c>
      <c r="CW32" s="1794" t="n">
        <v>-27624</v>
      </c>
      <c r="CX32" s="1794" t="n">
        <v>-27651</v>
      </c>
      <c r="CY32" s="1794" t="n">
        <v>-27651</v>
      </c>
      <c r="CZ32" s="1794" t="n">
        <v>-27651</v>
      </c>
      <c r="DA32" s="1794" t="n">
        <v>-27651</v>
      </c>
      <c r="DB32" s="1794" t="n">
        <v>-27651</v>
      </c>
      <c r="DC32" s="1794" t="n">
        <v>-27651</v>
      </c>
      <c r="DD32" s="1794" t="n">
        <v>-27651</v>
      </c>
      <c r="DE32" s="1794" t="n">
        <v>0</v>
      </c>
      <c r="DF32" s="1794" t="n">
        <v>0</v>
      </c>
      <c r="DG32" s="1794" t="n">
        <v>0</v>
      </c>
      <c r="DH32" s="1794" t="n">
        <v>-16069</v>
      </c>
      <c r="DI32" s="1794" t="n">
        <v>-16069</v>
      </c>
      <c r="DJ32" s="1794" t="n">
        <v>-20033</v>
      </c>
      <c r="DK32" s="1794" t="n">
        <v>-26323</v>
      </c>
      <c r="DL32" s="1794" t="n">
        <v>-28675</v>
      </c>
      <c r="DM32" s="1794" t="n">
        <v>-28675</v>
      </c>
      <c r="DN32" s="1794" t="n">
        <v>-28675</v>
      </c>
      <c r="DO32" s="1794" t="n">
        <v>-28675</v>
      </c>
      <c r="DP32" s="1794" t="n">
        <v>-28675</v>
      </c>
      <c r="DQ32" s="1794" t="n">
        <v>-875</v>
      </c>
      <c r="DR32" s="1794" t="n">
        <v>0</v>
      </c>
      <c r="DS32" s="1794" t="n">
        <v>-19972</v>
      </c>
      <c r="DT32" s="1794" t="n">
        <v>-26496</v>
      </c>
      <c r="DU32" s="1794" t="n">
        <v>-26496</v>
      </c>
      <c r="DV32" s="1794" t="n">
        <v>-27751</v>
      </c>
      <c r="DW32" s="1794" t="n">
        <v>-29281</v>
      </c>
      <c r="DX32" s="1794" t="n">
        <v>-29583</v>
      </c>
      <c r="DY32" s="1794" t="n">
        <v>-29583</v>
      </c>
      <c r="DZ32" s="1794" t="n">
        <v>-29583</v>
      </c>
      <c r="EA32" s="1794" t="n">
        <v>-29583</v>
      </c>
      <c r="EB32" s="1794" t="n">
        <v>-29583</v>
      </c>
      <c r="EC32" s="1794" t="n">
        <v>-2668258</v>
      </c>
    </row>
    <row r="33" ht="12" customHeight="1" s="2885"/>
    <row r="34" ht="12" customHeight="1" s="2885">
      <c r="A34" s="2900" t="inlineStr">
        <is>
          <t>Effective Gross Revenue</t>
        </is>
      </c>
      <c r="B34" s="1795" t="n">
        <v>194769</v>
      </c>
      <c r="C34" s="1795" t="n">
        <v>194769</v>
      </c>
      <c r="D34" s="1795" t="n">
        <v>194769</v>
      </c>
      <c r="E34" s="1795" t="n">
        <v>194769</v>
      </c>
      <c r="F34" s="1795" t="n">
        <v>194769</v>
      </c>
      <c r="G34" s="1795" t="n">
        <v>194769</v>
      </c>
      <c r="H34" s="1795" t="n">
        <v>194769</v>
      </c>
      <c r="I34" s="1795" t="n">
        <v>205798</v>
      </c>
      <c r="J34" s="1795" t="n">
        <v>205798</v>
      </c>
      <c r="K34" s="1795" t="n">
        <v>205798</v>
      </c>
      <c r="L34" s="1795" t="n">
        <v>207065</v>
      </c>
      <c r="M34" s="1795" t="n">
        <v>209862</v>
      </c>
      <c r="N34" s="1795" t="n">
        <v>205352</v>
      </c>
      <c r="O34" s="1795" t="n">
        <v>205352</v>
      </c>
      <c r="P34" s="1795" t="n">
        <v>205352</v>
      </c>
      <c r="Q34" s="1795" t="n">
        <v>205352</v>
      </c>
      <c r="R34" s="1795" t="n">
        <v>205352</v>
      </c>
      <c r="S34" s="1795" t="n">
        <v>205352</v>
      </c>
      <c r="T34" s="1795" t="n">
        <v>205352</v>
      </c>
      <c r="U34" s="1795" t="n">
        <v>207287</v>
      </c>
      <c r="V34" s="1795" t="n">
        <v>207287</v>
      </c>
      <c r="W34" s="1795" t="n">
        <v>207287</v>
      </c>
      <c r="X34" s="1795" t="n">
        <v>208428</v>
      </c>
      <c r="Y34" s="1795" t="n">
        <v>211005</v>
      </c>
      <c r="Z34" s="1795" t="n">
        <v>207562</v>
      </c>
      <c r="AA34" s="1795" t="n">
        <v>207562</v>
      </c>
      <c r="AB34" s="1795" t="n">
        <v>202750</v>
      </c>
      <c r="AC34" s="1795" t="n">
        <v>202750</v>
      </c>
      <c r="AD34" s="1795" t="n">
        <v>202750</v>
      </c>
      <c r="AE34" s="1795" t="n">
        <v>206871</v>
      </c>
      <c r="AF34" s="1795" t="n">
        <v>210993</v>
      </c>
      <c r="AG34" s="1795" t="n">
        <v>212959</v>
      </c>
      <c r="AH34" s="1795" t="n">
        <v>212959</v>
      </c>
      <c r="AI34" s="1795" t="n">
        <v>212959</v>
      </c>
      <c r="AJ34" s="1795" t="n">
        <v>214099</v>
      </c>
      <c r="AK34" s="1795" t="n">
        <v>216738</v>
      </c>
      <c r="AL34" s="1795" t="n">
        <v>216738</v>
      </c>
      <c r="AM34" s="1795" t="n">
        <v>216738</v>
      </c>
      <c r="AN34" s="1795" t="n">
        <v>216981</v>
      </c>
      <c r="AO34" s="1795" t="n">
        <v>216981</v>
      </c>
      <c r="AP34" s="1795" t="n">
        <v>216981</v>
      </c>
      <c r="AQ34" s="1795" t="n">
        <v>216981</v>
      </c>
      <c r="AR34" s="1795" t="n">
        <v>216981</v>
      </c>
      <c r="AS34" s="1795" t="n">
        <v>218947</v>
      </c>
      <c r="AT34" s="1795" t="n">
        <v>218947</v>
      </c>
      <c r="AU34" s="1795" t="n">
        <v>143645</v>
      </c>
      <c r="AV34" s="1795" t="n">
        <v>82995</v>
      </c>
      <c r="AW34" s="1795" t="n">
        <v>117171</v>
      </c>
      <c r="AX34" s="1795" t="n">
        <v>124719</v>
      </c>
      <c r="AY34" s="1795" t="n">
        <v>124719</v>
      </c>
      <c r="AZ34" s="1795" t="n">
        <v>155528</v>
      </c>
      <c r="BA34" s="1795" t="n">
        <v>204359</v>
      </c>
      <c r="BB34" s="1795" t="n">
        <v>222625</v>
      </c>
      <c r="BC34" s="1795" t="n">
        <v>222625</v>
      </c>
      <c r="BD34" s="1795" t="n">
        <v>222625</v>
      </c>
      <c r="BE34" s="1795" t="n">
        <v>223132</v>
      </c>
      <c r="BF34" s="1795" t="n">
        <v>223132</v>
      </c>
      <c r="BG34" s="1795" t="n">
        <v>223132</v>
      </c>
      <c r="BH34" s="1795" t="n">
        <v>221493</v>
      </c>
      <c r="BI34" s="1795" t="n">
        <v>225893</v>
      </c>
      <c r="BJ34" s="1795" t="n">
        <v>224171</v>
      </c>
      <c r="BK34" s="1795" t="n">
        <v>224171</v>
      </c>
      <c r="BL34" s="1795" t="n">
        <v>224414</v>
      </c>
      <c r="BM34" s="1795" t="n">
        <v>226758</v>
      </c>
      <c r="BN34" s="1795" t="n">
        <v>229101</v>
      </c>
      <c r="BO34" s="1795" t="n">
        <v>229101</v>
      </c>
      <c r="BP34" s="1795" t="n">
        <v>229101</v>
      </c>
      <c r="BQ34" s="1795" t="n">
        <v>229608</v>
      </c>
      <c r="BR34" s="1795" t="n">
        <v>229608</v>
      </c>
      <c r="BS34" s="1795" t="n">
        <v>229608</v>
      </c>
      <c r="BT34" s="1795" t="n">
        <v>229608</v>
      </c>
      <c r="BU34" s="1795" t="n">
        <v>233996</v>
      </c>
      <c r="BV34" s="1795" t="n">
        <v>227682</v>
      </c>
      <c r="BW34" s="1795" t="n">
        <v>227682</v>
      </c>
      <c r="BX34" s="1795" t="n">
        <v>216610</v>
      </c>
      <c r="BY34" s="1795" t="n">
        <v>216610</v>
      </c>
      <c r="BZ34" s="1795" t="n">
        <v>216610</v>
      </c>
      <c r="CA34" s="1795" t="n">
        <v>226301</v>
      </c>
      <c r="CB34" s="1795" t="n">
        <v>235993</v>
      </c>
      <c r="CC34" s="1795" t="n">
        <v>235993</v>
      </c>
      <c r="CD34" s="1795" t="n">
        <v>235993</v>
      </c>
      <c r="CE34" s="1795" t="n">
        <v>235993</v>
      </c>
      <c r="CF34" s="1795" t="n">
        <v>235993</v>
      </c>
      <c r="CG34" s="1795" t="n">
        <v>240451</v>
      </c>
      <c r="CH34" s="1795" t="n">
        <v>241592</v>
      </c>
      <c r="CI34" s="1795" t="n">
        <v>241592</v>
      </c>
      <c r="CJ34" s="1795" t="n">
        <v>238463</v>
      </c>
      <c r="CK34" s="1795" t="n">
        <v>238463</v>
      </c>
      <c r="CL34" s="1795" t="n">
        <v>232885</v>
      </c>
      <c r="CM34" s="1795" t="n">
        <v>232885</v>
      </c>
      <c r="CN34" s="1795" t="n">
        <v>232885</v>
      </c>
      <c r="CO34" s="1795" t="n">
        <v>237663</v>
      </c>
      <c r="CP34" s="1795" t="n">
        <v>242441</v>
      </c>
      <c r="CQ34" s="1795" t="n">
        <v>242441</v>
      </c>
      <c r="CR34" s="1795" t="n">
        <v>242441</v>
      </c>
      <c r="CS34" s="1795" t="n">
        <v>246970</v>
      </c>
      <c r="CT34" s="1795" t="n">
        <v>248111</v>
      </c>
      <c r="CU34" s="1795" t="n">
        <v>248111</v>
      </c>
      <c r="CV34" s="1795" t="n">
        <v>248618</v>
      </c>
      <c r="CW34" s="1795" t="n">
        <v>248618</v>
      </c>
      <c r="CX34" s="1795" t="n">
        <v>248861</v>
      </c>
      <c r="CY34" s="1795" t="n">
        <v>248861</v>
      </c>
      <c r="CZ34" s="1795" t="n">
        <v>248861</v>
      </c>
      <c r="DA34" s="1795" t="n">
        <v>248861</v>
      </c>
      <c r="DB34" s="1795" t="n">
        <v>248861</v>
      </c>
      <c r="DC34" s="1795" t="n">
        <v>248861</v>
      </c>
      <c r="DD34" s="1795" t="n">
        <v>248861</v>
      </c>
      <c r="DE34" s="1795" t="n">
        <v>167114</v>
      </c>
      <c r="DF34" s="1795" t="n">
        <v>97342</v>
      </c>
      <c r="DG34" s="1795" t="n">
        <v>135308</v>
      </c>
      <c r="DH34" s="1795" t="n">
        <v>144618</v>
      </c>
      <c r="DI34" s="1795" t="n">
        <v>144618</v>
      </c>
      <c r="DJ34" s="1795" t="n">
        <v>180295</v>
      </c>
      <c r="DK34" s="1795" t="n">
        <v>236904</v>
      </c>
      <c r="DL34" s="1795" t="n">
        <v>258079</v>
      </c>
      <c r="DM34" s="1795" t="n">
        <v>258079</v>
      </c>
      <c r="DN34" s="1795" t="n">
        <v>258079</v>
      </c>
      <c r="DO34" s="1795" t="n">
        <v>258079</v>
      </c>
      <c r="DP34" s="1795" t="n">
        <v>258079</v>
      </c>
      <c r="DQ34" s="1795" t="n">
        <v>253489</v>
      </c>
      <c r="DR34" s="1795" t="n">
        <v>245411</v>
      </c>
      <c r="DS34" s="1795" t="n">
        <v>240116</v>
      </c>
      <c r="DT34" s="1795" t="n">
        <v>238466</v>
      </c>
      <c r="DU34" s="1795" t="n">
        <v>238466</v>
      </c>
      <c r="DV34" s="1795" t="n">
        <v>249762</v>
      </c>
      <c r="DW34" s="1795" t="n">
        <v>263531</v>
      </c>
      <c r="DX34" s="1795" t="n">
        <v>266247</v>
      </c>
      <c r="DY34" s="1795" t="n">
        <v>266247</v>
      </c>
      <c r="DZ34" s="1795" t="n">
        <v>266247</v>
      </c>
      <c r="EA34" s="1795" t="n">
        <v>266247</v>
      </c>
      <c r="EB34" s="1795" t="n">
        <v>266247</v>
      </c>
      <c r="EC34" s="1795" t="n">
        <v>28635913</v>
      </c>
    </row>
    <row r="35" ht="12" customHeight="1" s="2885"/>
    <row r="36" ht="12" customHeight="1" s="2885">
      <c r="A36" s="1788" t="inlineStr">
        <is>
          <t>Operating Expenses</t>
        </is>
      </c>
    </row>
    <row r="37" ht="12" customHeight="1" s="2885">
      <c r="A37" s="2900" t="inlineStr">
        <is>
          <t xml:space="preserve">  RE Taxes</t>
        </is>
      </c>
      <c r="B37" s="1735" t="n">
        <v>18235</v>
      </c>
      <c r="C37" s="1735" t="n">
        <v>18235</v>
      </c>
      <c r="D37" s="1735" t="n">
        <v>18235</v>
      </c>
      <c r="E37" s="1735" t="n">
        <v>18235</v>
      </c>
      <c r="F37" s="1735" t="n">
        <v>18235</v>
      </c>
      <c r="G37" s="1735" t="n">
        <v>18235</v>
      </c>
      <c r="H37" s="1735" t="n">
        <v>18235</v>
      </c>
      <c r="I37" s="1735" t="n">
        <v>18235</v>
      </c>
      <c r="J37" s="1735" t="n">
        <v>18235</v>
      </c>
      <c r="K37" s="1735" t="n">
        <v>18235</v>
      </c>
      <c r="L37" s="1735" t="n">
        <v>18235</v>
      </c>
      <c r="M37" s="1735" t="n">
        <v>18782</v>
      </c>
      <c r="N37" s="1735" t="n">
        <v>18782</v>
      </c>
      <c r="O37" s="1735" t="n">
        <v>18782</v>
      </c>
      <c r="P37" s="1735" t="n">
        <v>18782</v>
      </c>
      <c r="Q37" s="1735" t="n">
        <v>18782</v>
      </c>
      <c r="R37" s="1735" t="n">
        <v>18782</v>
      </c>
      <c r="S37" s="1735" t="n">
        <v>18782</v>
      </c>
      <c r="T37" s="1735" t="n">
        <v>18782</v>
      </c>
      <c r="U37" s="1735" t="n">
        <v>18782</v>
      </c>
      <c r="V37" s="1735" t="n">
        <v>18782</v>
      </c>
      <c r="W37" s="1735" t="n">
        <v>18782</v>
      </c>
      <c r="X37" s="1735" t="n">
        <v>18782</v>
      </c>
      <c r="Y37" s="1735" t="n">
        <v>19345</v>
      </c>
      <c r="Z37" s="1735" t="n">
        <v>19345</v>
      </c>
      <c r="AA37" s="1735" t="n">
        <v>19345</v>
      </c>
      <c r="AB37" s="1735" t="n">
        <v>19345</v>
      </c>
      <c r="AC37" s="1735" t="n">
        <v>19345</v>
      </c>
      <c r="AD37" s="1735" t="n">
        <v>19345</v>
      </c>
      <c r="AE37" s="1735" t="n">
        <v>19345</v>
      </c>
      <c r="AF37" s="1735" t="n">
        <v>19345</v>
      </c>
      <c r="AG37" s="1735" t="n">
        <v>19345</v>
      </c>
      <c r="AH37" s="1735" t="n">
        <v>19345</v>
      </c>
      <c r="AI37" s="1735" t="n">
        <v>19345</v>
      </c>
      <c r="AJ37" s="1735" t="n">
        <v>19345</v>
      </c>
      <c r="AK37" s="1735" t="n">
        <v>19926</v>
      </c>
      <c r="AL37" s="1735" t="n">
        <v>19926</v>
      </c>
      <c r="AM37" s="1735" t="n">
        <v>19926</v>
      </c>
      <c r="AN37" s="1735" t="n">
        <v>19926</v>
      </c>
      <c r="AO37" s="1735" t="n">
        <v>19926</v>
      </c>
      <c r="AP37" s="1735" t="n">
        <v>19926</v>
      </c>
      <c r="AQ37" s="1735" t="n">
        <v>19926</v>
      </c>
      <c r="AR37" s="1735" t="n">
        <v>19926</v>
      </c>
      <c r="AS37" s="1735" t="n">
        <v>19926</v>
      </c>
      <c r="AT37" s="1735" t="n">
        <v>19926</v>
      </c>
      <c r="AU37" s="1735" t="n">
        <v>19926</v>
      </c>
      <c r="AV37" s="1735" t="n">
        <v>19926</v>
      </c>
      <c r="AW37" s="1735" t="n">
        <v>20523</v>
      </c>
      <c r="AX37" s="1735" t="n">
        <v>20523</v>
      </c>
      <c r="AY37" s="1735" t="n">
        <v>20523</v>
      </c>
      <c r="AZ37" s="1735" t="n">
        <v>20523</v>
      </c>
      <c r="BA37" s="1735" t="n">
        <v>20523</v>
      </c>
      <c r="BB37" s="1735" t="n">
        <v>20523</v>
      </c>
      <c r="BC37" s="1735" t="n">
        <v>20523</v>
      </c>
      <c r="BD37" s="1735" t="n">
        <v>20523</v>
      </c>
      <c r="BE37" s="1735" t="n">
        <v>20523</v>
      </c>
      <c r="BF37" s="1735" t="n">
        <v>20523</v>
      </c>
      <c r="BG37" s="1735" t="n">
        <v>20523</v>
      </c>
      <c r="BH37" s="1735" t="n">
        <v>20523</v>
      </c>
      <c r="BI37" s="1735" t="n">
        <v>21139</v>
      </c>
      <c r="BJ37" s="1735" t="n">
        <v>21139</v>
      </c>
      <c r="BK37" s="1735" t="n">
        <v>21139</v>
      </c>
      <c r="BL37" s="1735" t="n">
        <v>21139</v>
      </c>
      <c r="BM37" s="1735" t="n">
        <v>21139</v>
      </c>
      <c r="BN37" s="1735" t="n">
        <v>21139</v>
      </c>
      <c r="BO37" s="1735" t="n">
        <v>21139</v>
      </c>
      <c r="BP37" s="1735" t="n">
        <v>21139</v>
      </c>
      <c r="BQ37" s="1735" t="n">
        <v>21139</v>
      </c>
      <c r="BR37" s="1735" t="n">
        <v>21139</v>
      </c>
      <c r="BS37" s="1735" t="n">
        <v>21139</v>
      </c>
      <c r="BT37" s="1735" t="n">
        <v>21139</v>
      </c>
      <c r="BU37" s="1735" t="n">
        <v>21773</v>
      </c>
      <c r="BV37" s="1735" t="n">
        <v>21773</v>
      </c>
      <c r="BW37" s="1735" t="n">
        <v>21773</v>
      </c>
      <c r="BX37" s="1735" t="n">
        <v>21773</v>
      </c>
      <c r="BY37" s="1735" t="n">
        <v>21773</v>
      </c>
      <c r="BZ37" s="1735" t="n">
        <v>21773</v>
      </c>
      <c r="CA37" s="1735" t="n">
        <v>21773</v>
      </c>
      <c r="CB37" s="1735" t="n">
        <v>21773</v>
      </c>
      <c r="CC37" s="1735" t="n">
        <v>21773</v>
      </c>
      <c r="CD37" s="1735" t="n">
        <v>21773</v>
      </c>
      <c r="CE37" s="1735" t="n">
        <v>21773</v>
      </c>
      <c r="CF37" s="1735" t="n">
        <v>21773</v>
      </c>
      <c r="CG37" s="1735" t="n">
        <v>22427</v>
      </c>
      <c r="CH37" s="1735" t="n">
        <v>22427</v>
      </c>
      <c r="CI37" s="1735" t="n">
        <v>22427</v>
      </c>
      <c r="CJ37" s="1735" t="n">
        <v>22427</v>
      </c>
      <c r="CK37" s="1735" t="n">
        <v>22427</v>
      </c>
      <c r="CL37" s="1735" t="n">
        <v>22427</v>
      </c>
      <c r="CM37" s="1735" t="n">
        <v>22427</v>
      </c>
      <c r="CN37" s="1735" t="n">
        <v>22427</v>
      </c>
      <c r="CO37" s="1735" t="n">
        <v>22427</v>
      </c>
      <c r="CP37" s="1735" t="n">
        <v>22427</v>
      </c>
      <c r="CQ37" s="1735" t="n">
        <v>22427</v>
      </c>
      <c r="CR37" s="1735" t="n">
        <v>22427</v>
      </c>
      <c r="CS37" s="1735" t="n">
        <v>23099</v>
      </c>
      <c r="CT37" s="1735" t="n">
        <v>23099</v>
      </c>
      <c r="CU37" s="1735" t="n">
        <v>23099</v>
      </c>
      <c r="CV37" s="1735" t="n">
        <v>23099</v>
      </c>
      <c r="CW37" s="1735" t="n">
        <v>23099</v>
      </c>
      <c r="CX37" s="1735" t="n">
        <v>23099</v>
      </c>
      <c r="CY37" s="1735" t="n">
        <v>23099</v>
      </c>
      <c r="CZ37" s="1735" t="n">
        <v>23099</v>
      </c>
      <c r="DA37" s="1735" t="n">
        <v>23099</v>
      </c>
      <c r="DB37" s="1735" t="n">
        <v>23099</v>
      </c>
      <c r="DC37" s="1735" t="n">
        <v>23099</v>
      </c>
      <c r="DD37" s="1735" t="n">
        <v>23099</v>
      </c>
      <c r="DE37" s="1735" t="n">
        <v>23792</v>
      </c>
      <c r="DF37" s="1735" t="n">
        <v>23792</v>
      </c>
      <c r="DG37" s="1735" t="n">
        <v>23792</v>
      </c>
      <c r="DH37" s="1735" t="n">
        <v>23792</v>
      </c>
      <c r="DI37" s="1735" t="n">
        <v>23792</v>
      </c>
      <c r="DJ37" s="1735" t="n">
        <v>23792</v>
      </c>
      <c r="DK37" s="1735" t="n">
        <v>23792</v>
      </c>
      <c r="DL37" s="1735" t="n">
        <v>23792</v>
      </c>
      <c r="DM37" s="1735" t="n">
        <v>23792</v>
      </c>
      <c r="DN37" s="1735" t="n">
        <v>23792</v>
      </c>
      <c r="DO37" s="1735" t="n">
        <v>23792</v>
      </c>
      <c r="DP37" s="1735" t="n">
        <v>23792</v>
      </c>
      <c r="DQ37" s="1735" t="n">
        <v>24506</v>
      </c>
      <c r="DR37" s="1735" t="n">
        <v>24506</v>
      </c>
      <c r="DS37" s="1735" t="n">
        <v>24506</v>
      </c>
      <c r="DT37" s="1735" t="n">
        <v>24506</v>
      </c>
      <c r="DU37" s="1735" t="n">
        <v>24506</v>
      </c>
      <c r="DV37" s="1735" t="n">
        <v>24506</v>
      </c>
      <c r="DW37" s="1735" t="n">
        <v>24506</v>
      </c>
      <c r="DX37" s="1735" t="n">
        <v>24506</v>
      </c>
      <c r="DY37" s="1735" t="n">
        <v>24506</v>
      </c>
      <c r="DZ37" s="1735" t="n">
        <v>24506</v>
      </c>
      <c r="EA37" s="1735" t="n">
        <v>24506</v>
      </c>
      <c r="EB37" s="1735" t="n">
        <v>24506</v>
      </c>
      <c r="EC37" s="1735" t="n">
        <v>2784341</v>
      </c>
    </row>
    <row r="38" ht="12" customHeight="1" s="2885">
      <c r="A38" s="2900" t="inlineStr">
        <is>
          <t xml:space="preserve">  Insurance</t>
        </is>
      </c>
      <c r="B38" s="1735" t="n">
        <v>1943</v>
      </c>
      <c r="C38" s="1735" t="n">
        <v>1943</v>
      </c>
      <c r="D38" s="1735" t="n">
        <v>1943</v>
      </c>
      <c r="E38" s="1735" t="n">
        <v>1943</v>
      </c>
      <c r="F38" s="1735" t="n">
        <v>1943</v>
      </c>
      <c r="G38" s="1735" t="n">
        <v>1943</v>
      </c>
      <c r="H38" s="1735" t="n">
        <v>1943</v>
      </c>
      <c r="I38" s="1735" t="n">
        <v>1943</v>
      </c>
      <c r="J38" s="1735" t="n">
        <v>1943</v>
      </c>
      <c r="K38" s="1735" t="n">
        <v>1943</v>
      </c>
      <c r="L38" s="1735" t="n">
        <v>1943</v>
      </c>
      <c r="M38" s="1735" t="n">
        <v>2001</v>
      </c>
      <c r="N38" s="1735" t="n">
        <v>2001</v>
      </c>
      <c r="O38" s="1735" t="n">
        <v>2001</v>
      </c>
      <c r="P38" s="1735" t="n">
        <v>2001</v>
      </c>
      <c r="Q38" s="1735" t="n">
        <v>2001</v>
      </c>
      <c r="R38" s="1735" t="n">
        <v>2001</v>
      </c>
      <c r="S38" s="1735" t="n">
        <v>2001</v>
      </c>
      <c r="T38" s="1735" t="n">
        <v>2001</v>
      </c>
      <c r="U38" s="1735" t="n">
        <v>2001</v>
      </c>
      <c r="V38" s="1735" t="n">
        <v>2001</v>
      </c>
      <c r="W38" s="1735" t="n">
        <v>2001</v>
      </c>
      <c r="X38" s="1735" t="n">
        <v>2001</v>
      </c>
      <c r="Y38" s="1735" t="n">
        <v>2061</v>
      </c>
      <c r="Z38" s="1735" t="n">
        <v>2061</v>
      </c>
      <c r="AA38" s="1735" t="n">
        <v>2061</v>
      </c>
      <c r="AB38" s="1735" t="n">
        <v>2061</v>
      </c>
      <c r="AC38" s="1735" t="n">
        <v>2061</v>
      </c>
      <c r="AD38" s="1735" t="n">
        <v>2061</v>
      </c>
      <c r="AE38" s="1735" t="n">
        <v>2061</v>
      </c>
      <c r="AF38" s="1735" t="n">
        <v>2061</v>
      </c>
      <c r="AG38" s="1735" t="n">
        <v>2061</v>
      </c>
      <c r="AH38" s="1735" t="n">
        <v>2061</v>
      </c>
      <c r="AI38" s="1735" t="n">
        <v>2061</v>
      </c>
      <c r="AJ38" s="1735" t="n">
        <v>2061</v>
      </c>
      <c r="AK38" s="1735" t="n">
        <v>2123</v>
      </c>
      <c r="AL38" s="1735" t="n">
        <v>2123</v>
      </c>
      <c r="AM38" s="1735" t="n">
        <v>2123</v>
      </c>
      <c r="AN38" s="1735" t="n">
        <v>2123</v>
      </c>
      <c r="AO38" s="1735" t="n">
        <v>2123</v>
      </c>
      <c r="AP38" s="1735" t="n">
        <v>2123</v>
      </c>
      <c r="AQ38" s="1735" t="n">
        <v>2123</v>
      </c>
      <c r="AR38" s="1735" t="n">
        <v>2123</v>
      </c>
      <c r="AS38" s="1735" t="n">
        <v>2123</v>
      </c>
      <c r="AT38" s="1735" t="n">
        <v>2123</v>
      </c>
      <c r="AU38" s="1735" t="n">
        <v>2123</v>
      </c>
      <c r="AV38" s="1735" t="n">
        <v>2123</v>
      </c>
      <c r="AW38" s="1735" t="n">
        <v>2186</v>
      </c>
      <c r="AX38" s="1735" t="n">
        <v>2186</v>
      </c>
      <c r="AY38" s="1735" t="n">
        <v>2186</v>
      </c>
      <c r="AZ38" s="1735" t="n">
        <v>2186</v>
      </c>
      <c r="BA38" s="1735" t="n">
        <v>2186</v>
      </c>
      <c r="BB38" s="1735" t="n">
        <v>2186</v>
      </c>
      <c r="BC38" s="1735" t="n">
        <v>2186</v>
      </c>
      <c r="BD38" s="1735" t="n">
        <v>2186</v>
      </c>
      <c r="BE38" s="1735" t="n">
        <v>2186</v>
      </c>
      <c r="BF38" s="1735" t="n">
        <v>2186</v>
      </c>
      <c r="BG38" s="1735" t="n">
        <v>2186</v>
      </c>
      <c r="BH38" s="1735" t="n">
        <v>2186</v>
      </c>
      <c r="BI38" s="1735" t="n">
        <v>2252</v>
      </c>
      <c r="BJ38" s="1735" t="n">
        <v>2252</v>
      </c>
      <c r="BK38" s="1735" t="n">
        <v>2252</v>
      </c>
      <c r="BL38" s="1735" t="n">
        <v>2252</v>
      </c>
      <c r="BM38" s="1735" t="n">
        <v>2252</v>
      </c>
      <c r="BN38" s="1735" t="n">
        <v>2252</v>
      </c>
      <c r="BO38" s="1735" t="n">
        <v>2252</v>
      </c>
      <c r="BP38" s="1735" t="n">
        <v>2252</v>
      </c>
      <c r="BQ38" s="1735" t="n">
        <v>2252</v>
      </c>
      <c r="BR38" s="1735" t="n">
        <v>2252</v>
      </c>
      <c r="BS38" s="1735" t="n">
        <v>2252</v>
      </c>
      <c r="BT38" s="1735" t="n">
        <v>2252</v>
      </c>
      <c r="BU38" s="1735" t="n">
        <v>2320</v>
      </c>
      <c r="BV38" s="1735" t="n">
        <v>2320</v>
      </c>
      <c r="BW38" s="1735" t="n">
        <v>2320</v>
      </c>
      <c r="BX38" s="1735" t="n">
        <v>2320</v>
      </c>
      <c r="BY38" s="1735" t="n">
        <v>2320</v>
      </c>
      <c r="BZ38" s="1735" t="n">
        <v>2320</v>
      </c>
      <c r="CA38" s="1735" t="n">
        <v>2320</v>
      </c>
      <c r="CB38" s="1735" t="n">
        <v>2320</v>
      </c>
      <c r="CC38" s="1735" t="n">
        <v>2320</v>
      </c>
      <c r="CD38" s="1735" t="n">
        <v>2320</v>
      </c>
      <c r="CE38" s="1735" t="n">
        <v>2320</v>
      </c>
      <c r="CF38" s="1735" t="n">
        <v>2320</v>
      </c>
      <c r="CG38" s="1735" t="n">
        <v>2389</v>
      </c>
      <c r="CH38" s="1735" t="n">
        <v>2389</v>
      </c>
      <c r="CI38" s="1735" t="n">
        <v>2389</v>
      </c>
      <c r="CJ38" s="1735" t="n">
        <v>2389</v>
      </c>
      <c r="CK38" s="1735" t="n">
        <v>2389</v>
      </c>
      <c r="CL38" s="1735" t="n">
        <v>2389</v>
      </c>
      <c r="CM38" s="1735" t="n">
        <v>2389</v>
      </c>
      <c r="CN38" s="1735" t="n">
        <v>2389</v>
      </c>
      <c r="CO38" s="1735" t="n">
        <v>2389</v>
      </c>
      <c r="CP38" s="1735" t="n">
        <v>2389</v>
      </c>
      <c r="CQ38" s="1735" t="n">
        <v>2389</v>
      </c>
      <c r="CR38" s="1735" t="n">
        <v>2389</v>
      </c>
      <c r="CS38" s="1735" t="n">
        <v>2461</v>
      </c>
      <c r="CT38" s="1735" t="n">
        <v>2461</v>
      </c>
      <c r="CU38" s="1735" t="n">
        <v>2461</v>
      </c>
      <c r="CV38" s="1735" t="n">
        <v>2461</v>
      </c>
      <c r="CW38" s="1735" t="n">
        <v>2461</v>
      </c>
      <c r="CX38" s="1735" t="n">
        <v>2461</v>
      </c>
      <c r="CY38" s="1735" t="n">
        <v>2461</v>
      </c>
      <c r="CZ38" s="1735" t="n">
        <v>2461</v>
      </c>
      <c r="DA38" s="1735" t="n">
        <v>2461</v>
      </c>
      <c r="DB38" s="1735" t="n">
        <v>2461</v>
      </c>
      <c r="DC38" s="1735" t="n">
        <v>2461</v>
      </c>
      <c r="DD38" s="1735" t="n">
        <v>2461</v>
      </c>
      <c r="DE38" s="1735" t="n">
        <v>2535</v>
      </c>
      <c r="DF38" s="1735" t="n">
        <v>2535</v>
      </c>
      <c r="DG38" s="1735" t="n">
        <v>2535</v>
      </c>
      <c r="DH38" s="1735" t="n">
        <v>2535</v>
      </c>
      <c r="DI38" s="1735" t="n">
        <v>2535</v>
      </c>
      <c r="DJ38" s="1735" t="n">
        <v>2535</v>
      </c>
      <c r="DK38" s="1735" t="n">
        <v>2535</v>
      </c>
      <c r="DL38" s="1735" t="n">
        <v>2535</v>
      </c>
      <c r="DM38" s="1735" t="n">
        <v>2535</v>
      </c>
      <c r="DN38" s="1735" t="n">
        <v>2535</v>
      </c>
      <c r="DO38" s="1735" t="n">
        <v>2535</v>
      </c>
      <c r="DP38" s="1735" t="n">
        <v>2535</v>
      </c>
      <c r="DQ38" s="1735" t="n">
        <v>2611</v>
      </c>
      <c r="DR38" s="1735" t="n">
        <v>2611</v>
      </c>
      <c r="DS38" s="1735" t="n">
        <v>2611</v>
      </c>
      <c r="DT38" s="1735" t="n">
        <v>2611</v>
      </c>
      <c r="DU38" s="1735" t="n">
        <v>2611</v>
      </c>
      <c r="DV38" s="1735" t="n">
        <v>2611</v>
      </c>
      <c r="DW38" s="1735" t="n">
        <v>2611</v>
      </c>
      <c r="DX38" s="1735" t="n">
        <v>2611</v>
      </c>
      <c r="DY38" s="1735" t="n">
        <v>2611</v>
      </c>
      <c r="DZ38" s="1735" t="n">
        <v>2611</v>
      </c>
      <c r="EA38" s="1735" t="n">
        <v>2611</v>
      </c>
      <c r="EB38" s="1735" t="n">
        <v>2611</v>
      </c>
      <c r="EC38" s="1735" t="n">
        <v>296620</v>
      </c>
    </row>
    <row r="39" ht="12" customHeight="1" s="2885">
      <c r="A39" s="2900" t="inlineStr">
        <is>
          <t xml:space="preserve">  Other CAM</t>
        </is>
      </c>
      <c r="B39" s="1735" t="n">
        <v>54011</v>
      </c>
      <c r="C39" s="1735" t="n">
        <v>54011</v>
      </c>
      <c r="D39" s="1735" t="n">
        <v>54011</v>
      </c>
      <c r="E39" s="1735" t="n">
        <v>54011</v>
      </c>
      <c r="F39" s="1735" t="n">
        <v>54011</v>
      </c>
      <c r="G39" s="1735" t="n">
        <v>54011</v>
      </c>
      <c r="H39" s="1735" t="n">
        <v>54011</v>
      </c>
      <c r="I39" s="1735" t="n">
        <v>54011</v>
      </c>
      <c r="J39" s="1735" t="n">
        <v>54011</v>
      </c>
      <c r="K39" s="1735" t="n">
        <v>54011</v>
      </c>
      <c r="L39" s="1735" t="n">
        <v>54011</v>
      </c>
      <c r="M39" s="1735" t="n">
        <v>55631</v>
      </c>
      <c r="N39" s="1735" t="n">
        <v>55631</v>
      </c>
      <c r="O39" s="1735" t="n">
        <v>55631</v>
      </c>
      <c r="P39" s="1735" t="n">
        <v>55631</v>
      </c>
      <c r="Q39" s="1735" t="n">
        <v>55631</v>
      </c>
      <c r="R39" s="1735" t="n">
        <v>55631</v>
      </c>
      <c r="S39" s="1735" t="n">
        <v>55631</v>
      </c>
      <c r="T39" s="1735" t="n">
        <v>55631</v>
      </c>
      <c r="U39" s="1735" t="n">
        <v>55631</v>
      </c>
      <c r="V39" s="1735" t="n">
        <v>55631</v>
      </c>
      <c r="W39" s="1735" t="n">
        <v>55631</v>
      </c>
      <c r="X39" s="1735" t="n">
        <v>55631</v>
      </c>
      <c r="Y39" s="1735" t="n">
        <v>57300</v>
      </c>
      <c r="Z39" s="1735" t="n">
        <v>57300</v>
      </c>
      <c r="AA39" s="1735" t="n">
        <v>57300</v>
      </c>
      <c r="AB39" s="1735" t="n">
        <v>57300</v>
      </c>
      <c r="AC39" s="1735" t="n">
        <v>57300</v>
      </c>
      <c r="AD39" s="1735" t="n">
        <v>57300</v>
      </c>
      <c r="AE39" s="1735" t="n">
        <v>57300</v>
      </c>
      <c r="AF39" s="1735" t="n">
        <v>57300</v>
      </c>
      <c r="AG39" s="1735" t="n">
        <v>57300</v>
      </c>
      <c r="AH39" s="1735" t="n">
        <v>57300</v>
      </c>
      <c r="AI39" s="1735" t="n">
        <v>57300</v>
      </c>
      <c r="AJ39" s="1735" t="n">
        <v>57300</v>
      </c>
      <c r="AK39" s="1735" t="n">
        <v>59019</v>
      </c>
      <c r="AL39" s="1735" t="n">
        <v>59019</v>
      </c>
      <c r="AM39" s="1735" t="n">
        <v>59019</v>
      </c>
      <c r="AN39" s="1735" t="n">
        <v>59019</v>
      </c>
      <c r="AO39" s="1735" t="n">
        <v>59019</v>
      </c>
      <c r="AP39" s="1735" t="n">
        <v>59019</v>
      </c>
      <c r="AQ39" s="1735" t="n">
        <v>59019</v>
      </c>
      <c r="AR39" s="1735" t="n">
        <v>59019</v>
      </c>
      <c r="AS39" s="1735" t="n">
        <v>59019</v>
      </c>
      <c r="AT39" s="1735" t="n">
        <v>59019</v>
      </c>
      <c r="AU39" s="1735" t="n">
        <v>59019</v>
      </c>
      <c r="AV39" s="1735" t="n">
        <v>59019</v>
      </c>
      <c r="AW39" s="1735" t="n">
        <v>60790</v>
      </c>
      <c r="AX39" s="1735" t="n">
        <v>60790</v>
      </c>
      <c r="AY39" s="1735" t="n">
        <v>60790</v>
      </c>
      <c r="AZ39" s="1735" t="n">
        <v>60790</v>
      </c>
      <c r="BA39" s="1735" t="n">
        <v>60790</v>
      </c>
      <c r="BB39" s="1735" t="n">
        <v>60790</v>
      </c>
      <c r="BC39" s="1735" t="n">
        <v>60790</v>
      </c>
      <c r="BD39" s="1735" t="n">
        <v>60790</v>
      </c>
      <c r="BE39" s="1735" t="n">
        <v>60790</v>
      </c>
      <c r="BF39" s="1735" t="n">
        <v>60790</v>
      </c>
      <c r="BG39" s="1735" t="n">
        <v>60790</v>
      </c>
      <c r="BH39" s="1735" t="n">
        <v>60790</v>
      </c>
      <c r="BI39" s="1735" t="n">
        <v>62613</v>
      </c>
      <c r="BJ39" s="1735" t="n">
        <v>62613</v>
      </c>
      <c r="BK39" s="1735" t="n">
        <v>62613</v>
      </c>
      <c r="BL39" s="1735" t="n">
        <v>62613</v>
      </c>
      <c r="BM39" s="1735" t="n">
        <v>62613</v>
      </c>
      <c r="BN39" s="1735" t="n">
        <v>62613</v>
      </c>
      <c r="BO39" s="1735" t="n">
        <v>62613</v>
      </c>
      <c r="BP39" s="1735" t="n">
        <v>62613</v>
      </c>
      <c r="BQ39" s="1735" t="n">
        <v>62613</v>
      </c>
      <c r="BR39" s="1735" t="n">
        <v>62613</v>
      </c>
      <c r="BS39" s="1735" t="n">
        <v>62613</v>
      </c>
      <c r="BT39" s="1735" t="n">
        <v>62613</v>
      </c>
      <c r="BU39" s="1735" t="n">
        <v>64492</v>
      </c>
      <c r="BV39" s="1735" t="n">
        <v>64492</v>
      </c>
      <c r="BW39" s="1735" t="n">
        <v>64492</v>
      </c>
      <c r="BX39" s="1735" t="n">
        <v>64492</v>
      </c>
      <c r="BY39" s="1735" t="n">
        <v>64492</v>
      </c>
      <c r="BZ39" s="1735" t="n">
        <v>64492</v>
      </c>
      <c r="CA39" s="1735" t="n">
        <v>64492</v>
      </c>
      <c r="CB39" s="1735" t="n">
        <v>64492</v>
      </c>
      <c r="CC39" s="1735" t="n">
        <v>64492</v>
      </c>
      <c r="CD39" s="1735" t="n">
        <v>64492</v>
      </c>
      <c r="CE39" s="1735" t="n">
        <v>64492</v>
      </c>
      <c r="CF39" s="1735" t="n">
        <v>64492</v>
      </c>
      <c r="CG39" s="1735" t="n">
        <v>66426</v>
      </c>
      <c r="CH39" s="1735" t="n">
        <v>66426</v>
      </c>
      <c r="CI39" s="1735" t="n">
        <v>66426</v>
      </c>
      <c r="CJ39" s="1735" t="n">
        <v>66426</v>
      </c>
      <c r="CK39" s="1735" t="n">
        <v>66426</v>
      </c>
      <c r="CL39" s="1735" t="n">
        <v>66426</v>
      </c>
      <c r="CM39" s="1735" t="n">
        <v>66426</v>
      </c>
      <c r="CN39" s="1735" t="n">
        <v>66426</v>
      </c>
      <c r="CO39" s="1735" t="n">
        <v>66426</v>
      </c>
      <c r="CP39" s="1735" t="n">
        <v>66426</v>
      </c>
      <c r="CQ39" s="1735" t="n">
        <v>66426</v>
      </c>
      <c r="CR39" s="1735" t="n">
        <v>66426</v>
      </c>
      <c r="CS39" s="1735" t="n">
        <v>68419</v>
      </c>
      <c r="CT39" s="1735" t="n">
        <v>68419</v>
      </c>
      <c r="CU39" s="1735" t="n">
        <v>68419</v>
      </c>
      <c r="CV39" s="1735" t="n">
        <v>68419</v>
      </c>
      <c r="CW39" s="1735" t="n">
        <v>68419</v>
      </c>
      <c r="CX39" s="1735" t="n">
        <v>68419</v>
      </c>
      <c r="CY39" s="1735" t="n">
        <v>68419</v>
      </c>
      <c r="CZ39" s="1735" t="n">
        <v>68419</v>
      </c>
      <c r="DA39" s="1735" t="n">
        <v>68419</v>
      </c>
      <c r="DB39" s="1735" t="n">
        <v>68419</v>
      </c>
      <c r="DC39" s="1735" t="n">
        <v>68419</v>
      </c>
      <c r="DD39" s="1735" t="n">
        <v>68419</v>
      </c>
      <c r="DE39" s="1735" t="n">
        <v>70472</v>
      </c>
      <c r="DF39" s="1735" t="n">
        <v>70472</v>
      </c>
      <c r="DG39" s="1735" t="n">
        <v>70472</v>
      </c>
      <c r="DH39" s="1735" t="n">
        <v>70472</v>
      </c>
      <c r="DI39" s="1735" t="n">
        <v>70472</v>
      </c>
      <c r="DJ39" s="1735" t="n">
        <v>70472</v>
      </c>
      <c r="DK39" s="1735" t="n">
        <v>70472</v>
      </c>
      <c r="DL39" s="1735" t="n">
        <v>70472</v>
      </c>
      <c r="DM39" s="1735" t="n">
        <v>70472</v>
      </c>
      <c r="DN39" s="1735" t="n">
        <v>70472</v>
      </c>
      <c r="DO39" s="1735" t="n">
        <v>70472</v>
      </c>
      <c r="DP39" s="1735" t="n">
        <v>70472</v>
      </c>
      <c r="DQ39" s="1735" t="n">
        <v>72586</v>
      </c>
      <c r="DR39" s="1735" t="n">
        <v>72586</v>
      </c>
      <c r="DS39" s="1735" t="n">
        <v>72586</v>
      </c>
      <c r="DT39" s="1735" t="n">
        <v>72586</v>
      </c>
      <c r="DU39" s="1735" t="n">
        <v>72586</v>
      </c>
      <c r="DV39" s="1735" t="n">
        <v>72586</v>
      </c>
      <c r="DW39" s="1735" t="n">
        <v>72586</v>
      </c>
      <c r="DX39" s="1735" t="n">
        <v>72586</v>
      </c>
      <c r="DY39" s="1735" t="n">
        <v>72586</v>
      </c>
      <c r="DZ39" s="1735" t="n">
        <v>72586</v>
      </c>
      <c r="EA39" s="1735" t="n">
        <v>72586</v>
      </c>
      <c r="EB39" s="1735" t="n">
        <v>72586</v>
      </c>
      <c r="EC39" s="1735" t="n">
        <v>8247093</v>
      </c>
    </row>
    <row r="40" ht="12" customHeight="1" s="2885">
      <c r="A40" s="2900" t="inlineStr">
        <is>
          <t>Total Operating Expenses</t>
        </is>
      </c>
      <c r="B40" s="1794" t="n">
        <v>74188</v>
      </c>
      <c r="C40" s="1794" t="n">
        <v>74188</v>
      </c>
      <c r="D40" s="1794" t="n">
        <v>74188</v>
      </c>
      <c r="E40" s="1794" t="n">
        <v>74188</v>
      </c>
      <c r="F40" s="1794" t="n">
        <v>74188</v>
      </c>
      <c r="G40" s="1794" t="n">
        <v>74188</v>
      </c>
      <c r="H40" s="1794" t="n">
        <v>74188</v>
      </c>
      <c r="I40" s="1794" t="n">
        <v>74188</v>
      </c>
      <c r="J40" s="1794" t="n">
        <v>74188</v>
      </c>
      <c r="K40" s="1794" t="n">
        <v>74188</v>
      </c>
      <c r="L40" s="1794" t="n">
        <v>74188</v>
      </c>
      <c r="M40" s="1794" t="n">
        <v>76414</v>
      </c>
      <c r="N40" s="1794" t="n">
        <v>76414</v>
      </c>
      <c r="O40" s="1794" t="n">
        <v>76414</v>
      </c>
      <c r="P40" s="1794" t="n">
        <v>76414</v>
      </c>
      <c r="Q40" s="1794" t="n">
        <v>76414</v>
      </c>
      <c r="R40" s="1794" t="n">
        <v>76414</v>
      </c>
      <c r="S40" s="1794" t="n">
        <v>76414</v>
      </c>
      <c r="T40" s="1794" t="n">
        <v>76414</v>
      </c>
      <c r="U40" s="1794" t="n">
        <v>76414</v>
      </c>
      <c r="V40" s="1794" t="n">
        <v>76414</v>
      </c>
      <c r="W40" s="1794" t="n">
        <v>76414</v>
      </c>
      <c r="X40" s="1794" t="n">
        <v>76414</v>
      </c>
      <c r="Y40" s="1794" t="n">
        <v>78706</v>
      </c>
      <c r="Z40" s="1794" t="n">
        <v>78706</v>
      </c>
      <c r="AA40" s="1794" t="n">
        <v>78706</v>
      </c>
      <c r="AB40" s="1794" t="n">
        <v>78706</v>
      </c>
      <c r="AC40" s="1794" t="n">
        <v>78706</v>
      </c>
      <c r="AD40" s="1794" t="n">
        <v>78706</v>
      </c>
      <c r="AE40" s="1794" t="n">
        <v>78706</v>
      </c>
      <c r="AF40" s="1794" t="n">
        <v>78706</v>
      </c>
      <c r="AG40" s="1794" t="n">
        <v>78706</v>
      </c>
      <c r="AH40" s="1794" t="n">
        <v>78706</v>
      </c>
      <c r="AI40" s="1794" t="n">
        <v>78706</v>
      </c>
      <c r="AJ40" s="1794" t="n">
        <v>78706</v>
      </c>
      <c r="AK40" s="1794" t="n">
        <v>81067</v>
      </c>
      <c r="AL40" s="1794" t="n">
        <v>81067</v>
      </c>
      <c r="AM40" s="1794" t="n">
        <v>81067</v>
      </c>
      <c r="AN40" s="1794" t="n">
        <v>81067</v>
      </c>
      <c r="AO40" s="1794" t="n">
        <v>81067</v>
      </c>
      <c r="AP40" s="1794" t="n">
        <v>81067</v>
      </c>
      <c r="AQ40" s="1794" t="n">
        <v>81067</v>
      </c>
      <c r="AR40" s="1794" t="n">
        <v>81067</v>
      </c>
      <c r="AS40" s="1794" t="n">
        <v>81067</v>
      </c>
      <c r="AT40" s="1794" t="n">
        <v>81067</v>
      </c>
      <c r="AU40" s="1794" t="n">
        <v>81067</v>
      </c>
      <c r="AV40" s="1794" t="n">
        <v>81067</v>
      </c>
      <c r="AW40" s="1794" t="n">
        <v>83499</v>
      </c>
      <c r="AX40" s="1794" t="n">
        <v>83499</v>
      </c>
      <c r="AY40" s="1794" t="n">
        <v>83499</v>
      </c>
      <c r="AZ40" s="1794" t="n">
        <v>83499</v>
      </c>
      <c r="BA40" s="1794" t="n">
        <v>83499</v>
      </c>
      <c r="BB40" s="1794" t="n">
        <v>83499</v>
      </c>
      <c r="BC40" s="1794" t="n">
        <v>83499</v>
      </c>
      <c r="BD40" s="1794" t="n">
        <v>83499</v>
      </c>
      <c r="BE40" s="1794" t="n">
        <v>83499</v>
      </c>
      <c r="BF40" s="1794" t="n">
        <v>83499</v>
      </c>
      <c r="BG40" s="1794" t="n">
        <v>83499</v>
      </c>
      <c r="BH40" s="1794" t="n">
        <v>83499</v>
      </c>
      <c r="BI40" s="1794" t="n">
        <v>86004</v>
      </c>
      <c r="BJ40" s="1794" t="n">
        <v>86004</v>
      </c>
      <c r="BK40" s="1794" t="n">
        <v>86004</v>
      </c>
      <c r="BL40" s="1794" t="n">
        <v>86004</v>
      </c>
      <c r="BM40" s="1794" t="n">
        <v>86004</v>
      </c>
      <c r="BN40" s="1794" t="n">
        <v>86004</v>
      </c>
      <c r="BO40" s="1794" t="n">
        <v>86004</v>
      </c>
      <c r="BP40" s="1794" t="n">
        <v>86004</v>
      </c>
      <c r="BQ40" s="1794" t="n">
        <v>86004</v>
      </c>
      <c r="BR40" s="1794" t="n">
        <v>86004</v>
      </c>
      <c r="BS40" s="1794" t="n">
        <v>86004</v>
      </c>
      <c r="BT40" s="1794" t="n">
        <v>86004</v>
      </c>
      <c r="BU40" s="1794" t="n">
        <v>88585</v>
      </c>
      <c r="BV40" s="1794" t="n">
        <v>88585</v>
      </c>
      <c r="BW40" s="1794" t="n">
        <v>88585</v>
      </c>
      <c r="BX40" s="1794" t="n">
        <v>88585</v>
      </c>
      <c r="BY40" s="1794" t="n">
        <v>88585</v>
      </c>
      <c r="BZ40" s="1794" t="n">
        <v>88585</v>
      </c>
      <c r="CA40" s="1794" t="n">
        <v>88585</v>
      </c>
      <c r="CB40" s="1794" t="n">
        <v>88585</v>
      </c>
      <c r="CC40" s="1794" t="n">
        <v>88585</v>
      </c>
      <c r="CD40" s="1794" t="n">
        <v>88585</v>
      </c>
      <c r="CE40" s="1794" t="n">
        <v>88585</v>
      </c>
      <c r="CF40" s="1794" t="n">
        <v>88585</v>
      </c>
      <c r="CG40" s="1794" t="n">
        <v>91242</v>
      </c>
      <c r="CH40" s="1794" t="n">
        <v>91242</v>
      </c>
      <c r="CI40" s="1794" t="n">
        <v>91242</v>
      </c>
      <c r="CJ40" s="1794" t="n">
        <v>91242</v>
      </c>
      <c r="CK40" s="1794" t="n">
        <v>91242</v>
      </c>
      <c r="CL40" s="1794" t="n">
        <v>91242</v>
      </c>
      <c r="CM40" s="1794" t="n">
        <v>91242</v>
      </c>
      <c r="CN40" s="1794" t="n">
        <v>91242</v>
      </c>
      <c r="CO40" s="1794" t="n">
        <v>91242</v>
      </c>
      <c r="CP40" s="1794" t="n">
        <v>91242</v>
      </c>
      <c r="CQ40" s="1794" t="n">
        <v>91242</v>
      </c>
      <c r="CR40" s="1794" t="n">
        <v>91242</v>
      </c>
      <c r="CS40" s="1794" t="n">
        <v>93979</v>
      </c>
      <c r="CT40" s="1794" t="n">
        <v>93979</v>
      </c>
      <c r="CU40" s="1794" t="n">
        <v>93979</v>
      </c>
      <c r="CV40" s="1794" t="n">
        <v>93979</v>
      </c>
      <c r="CW40" s="1794" t="n">
        <v>93979</v>
      </c>
      <c r="CX40" s="1794" t="n">
        <v>93979</v>
      </c>
      <c r="CY40" s="1794" t="n">
        <v>93979</v>
      </c>
      <c r="CZ40" s="1794" t="n">
        <v>93979</v>
      </c>
      <c r="DA40" s="1794" t="n">
        <v>93979</v>
      </c>
      <c r="DB40" s="1794" t="n">
        <v>93979</v>
      </c>
      <c r="DC40" s="1794" t="n">
        <v>93979</v>
      </c>
      <c r="DD40" s="1794" t="n">
        <v>93979</v>
      </c>
      <c r="DE40" s="1794" t="n">
        <v>96799</v>
      </c>
      <c r="DF40" s="1794" t="n">
        <v>96799</v>
      </c>
      <c r="DG40" s="1794" t="n">
        <v>96799</v>
      </c>
      <c r="DH40" s="1794" t="n">
        <v>96799</v>
      </c>
      <c r="DI40" s="1794" t="n">
        <v>96799</v>
      </c>
      <c r="DJ40" s="1794" t="n">
        <v>96799</v>
      </c>
      <c r="DK40" s="1794" t="n">
        <v>96799</v>
      </c>
      <c r="DL40" s="1794" t="n">
        <v>96799</v>
      </c>
      <c r="DM40" s="1794" t="n">
        <v>96799</v>
      </c>
      <c r="DN40" s="1794" t="n">
        <v>96799</v>
      </c>
      <c r="DO40" s="1794" t="n">
        <v>96799</v>
      </c>
      <c r="DP40" s="1794" t="n">
        <v>96799</v>
      </c>
      <c r="DQ40" s="1794" t="n">
        <v>99703</v>
      </c>
      <c r="DR40" s="1794" t="n">
        <v>99703</v>
      </c>
      <c r="DS40" s="1794" t="n">
        <v>99703</v>
      </c>
      <c r="DT40" s="1794" t="n">
        <v>99703</v>
      </c>
      <c r="DU40" s="1794" t="n">
        <v>99703</v>
      </c>
      <c r="DV40" s="1794" t="n">
        <v>99703</v>
      </c>
      <c r="DW40" s="1794" t="n">
        <v>99703</v>
      </c>
      <c r="DX40" s="1794" t="n">
        <v>99703</v>
      </c>
      <c r="DY40" s="1794" t="n">
        <v>99703</v>
      </c>
      <c r="DZ40" s="1794" t="n">
        <v>99703</v>
      </c>
      <c r="EA40" s="1794" t="n">
        <v>99703</v>
      </c>
      <c r="EB40" s="1794" t="n">
        <v>99703</v>
      </c>
      <c r="EC40" s="1794" t="n">
        <v>11328054</v>
      </c>
    </row>
    <row r="41" ht="12" customHeight="1" s="2885"/>
    <row r="42" ht="12" customHeight="1" s="2885">
      <c r="A42" s="2900" t="inlineStr">
        <is>
          <t>Net Operating Income</t>
        </is>
      </c>
      <c r="B42" s="1795" t="n">
        <v>120580</v>
      </c>
      <c r="C42" s="1795" t="n">
        <v>120580</v>
      </c>
      <c r="D42" s="1795" t="n">
        <v>120580</v>
      </c>
      <c r="E42" s="1795" t="n">
        <v>120580</v>
      </c>
      <c r="F42" s="1795" t="n">
        <v>120580</v>
      </c>
      <c r="G42" s="1795" t="n">
        <v>120580</v>
      </c>
      <c r="H42" s="1795" t="n">
        <v>120580</v>
      </c>
      <c r="I42" s="1795" t="n">
        <v>131610</v>
      </c>
      <c r="J42" s="1795" t="n">
        <v>131610</v>
      </c>
      <c r="K42" s="1795" t="n">
        <v>131610</v>
      </c>
      <c r="L42" s="1795" t="n">
        <v>132877</v>
      </c>
      <c r="M42" s="1795" t="n">
        <v>133448</v>
      </c>
      <c r="N42" s="1795" t="n">
        <v>128938</v>
      </c>
      <c r="O42" s="1795" t="n">
        <v>128938</v>
      </c>
      <c r="P42" s="1795" t="n">
        <v>128938</v>
      </c>
      <c r="Q42" s="1795" t="n">
        <v>128938</v>
      </c>
      <c r="R42" s="1795" t="n">
        <v>128938</v>
      </c>
      <c r="S42" s="1795" t="n">
        <v>128938</v>
      </c>
      <c r="T42" s="1795" t="n">
        <v>128938</v>
      </c>
      <c r="U42" s="1795" t="n">
        <v>130874</v>
      </c>
      <c r="V42" s="1795" t="n">
        <v>130874</v>
      </c>
      <c r="W42" s="1795" t="n">
        <v>130874</v>
      </c>
      <c r="X42" s="1795" t="n">
        <v>132014</v>
      </c>
      <c r="Y42" s="1795" t="n">
        <v>132299</v>
      </c>
      <c r="Z42" s="1795" t="n">
        <v>128855</v>
      </c>
      <c r="AA42" s="1795" t="n">
        <v>128855</v>
      </c>
      <c r="AB42" s="1795" t="n">
        <v>124043</v>
      </c>
      <c r="AC42" s="1795" t="n">
        <v>124043</v>
      </c>
      <c r="AD42" s="1795" t="n">
        <v>124043</v>
      </c>
      <c r="AE42" s="1795" t="n">
        <v>128165</v>
      </c>
      <c r="AF42" s="1795" t="n">
        <v>132286</v>
      </c>
      <c r="AG42" s="1795" t="n">
        <v>134253</v>
      </c>
      <c r="AH42" s="1795" t="n">
        <v>134253</v>
      </c>
      <c r="AI42" s="1795" t="n">
        <v>134253</v>
      </c>
      <c r="AJ42" s="1795" t="n">
        <v>135393</v>
      </c>
      <c r="AK42" s="1795" t="n">
        <v>135671</v>
      </c>
      <c r="AL42" s="1795" t="n">
        <v>135671</v>
      </c>
      <c r="AM42" s="1795" t="n">
        <v>135671</v>
      </c>
      <c r="AN42" s="1795" t="n">
        <v>135914</v>
      </c>
      <c r="AO42" s="1795" t="n">
        <v>135914</v>
      </c>
      <c r="AP42" s="1795" t="n">
        <v>135914</v>
      </c>
      <c r="AQ42" s="1795" t="n">
        <v>135914</v>
      </c>
      <c r="AR42" s="1795" t="n">
        <v>135914</v>
      </c>
      <c r="AS42" s="1795" t="n">
        <v>137880</v>
      </c>
      <c r="AT42" s="1795" t="n">
        <v>137880</v>
      </c>
      <c r="AU42" s="1795" t="n">
        <v>62578</v>
      </c>
      <c r="AV42" s="1795" t="n">
        <v>1927</v>
      </c>
      <c r="AW42" s="1795" t="n">
        <v>33671</v>
      </c>
      <c r="AX42" s="1795" t="n">
        <v>41219</v>
      </c>
      <c r="AY42" s="1795" t="n">
        <v>41219</v>
      </c>
      <c r="AZ42" s="1795" t="n">
        <v>72028</v>
      </c>
      <c r="BA42" s="1795" t="n">
        <v>120860</v>
      </c>
      <c r="BB42" s="1795" t="n">
        <v>139125</v>
      </c>
      <c r="BC42" s="1795" t="n">
        <v>139125</v>
      </c>
      <c r="BD42" s="1795" t="n">
        <v>139125</v>
      </c>
      <c r="BE42" s="1795" t="n">
        <v>139633</v>
      </c>
      <c r="BF42" s="1795" t="n">
        <v>139633</v>
      </c>
      <c r="BG42" s="1795" t="n">
        <v>139633</v>
      </c>
      <c r="BH42" s="1795" t="n">
        <v>137994</v>
      </c>
      <c r="BI42" s="1795" t="n">
        <v>139889</v>
      </c>
      <c r="BJ42" s="1795" t="n">
        <v>138167</v>
      </c>
      <c r="BK42" s="1795" t="n">
        <v>138167</v>
      </c>
      <c r="BL42" s="1795" t="n">
        <v>138410</v>
      </c>
      <c r="BM42" s="1795" t="n">
        <v>140753</v>
      </c>
      <c r="BN42" s="1795" t="n">
        <v>143097</v>
      </c>
      <c r="BO42" s="1795" t="n">
        <v>143097</v>
      </c>
      <c r="BP42" s="1795" t="n">
        <v>143097</v>
      </c>
      <c r="BQ42" s="1795" t="n">
        <v>143604</v>
      </c>
      <c r="BR42" s="1795" t="n">
        <v>143604</v>
      </c>
      <c r="BS42" s="1795" t="n">
        <v>143604</v>
      </c>
      <c r="BT42" s="1795" t="n">
        <v>143604</v>
      </c>
      <c r="BU42" s="1795" t="n">
        <v>145412</v>
      </c>
      <c r="BV42" s="1795" t="n">
        <v>139098</v>
      </c>
      <c r="BW42" s="1795" t="n">
        <v>139098</v>
      </c>
      <c r="BX42" s="1795" t="n">
        <v>128025</v>
      </c>
      <c r="BY42" s="1795" t="n">
        <v>128025</v>
      </c>
      <c r="BZ42" s="1795" t="n">
        <v>128025</v>
      </c>
      <c r="CA42" s="1795" t="n">
        <v>137717</v>
      </c>
      <c r="CB42" s="1795" t="n">
        <v>147409</v>
      </c>
      <c r="CC42" s="1795" t="n">
        <v>147409</v>
      </c>
      <c r="CD42" s="1795" t="n">
        <v>147409</v>
      </c>
      <c r="CE42" s="1795" t="n">
        <v>147409</v>
      </c>
      <c r="CF42" s="1795" t="n">
        <v>147409</v>
      </c>
      <c r="CG42" s="1795" t="n">
        <v>149209</v>
      </c>
      <c r="CH42" s="1795" t="n">
        <v>150350</v>
      </c>
      <c r="CI42" s="1795" t="n">
        <v>150350</v>
      </c>
      <c r="CJ42" s="1795" t="n">
        <v>147221</v>
      </c>
      <c r="CK42" s="1795" t="n">
        <v>147221</v>
      </c>
      <c r="CL42" s="1795" t="n">
        <v>141642</v>
      </c>
      <c r="CM42" s="1795" t="n">
        <v>141642</v>
      </c>
      <c r="CN42" s="1795" t="n">
        <v>141642</v>
      </c>
      <c r="CO42" s="1795" t="n">
        <v>146420</v>
      </c>
      <c r="CP42" s="1795" t="n">
        <v>151199</v>
      </c>
      <c r="CQ42" s="1795" t="n">
        <v>151199</v>
      </c>
      <c r="CR42" s="1795" t="n">
        <v>151199</v>
      </c>
      <c r="CS42" s="1795" t="n">
        <v>152991</v>
      </c>
      <c r="CT42" s="1795" t="n">
        <v>154131</v>
      </c>
      <c r="CU42" s="1795" t="n">
        <v>154131</v>
      </c>
      <c r="CV42" s="1795" t="n">
        <v>154639</v>
      </c>
      <c r="CW42" s="1795" t="n">
        <v>154639</v>
      </c>
      <c r="CX42" s="1795" t="n">
        <v>154881</v>
      </c>
      <c r="CY42" s="1795" t="n">
        <v>154881</v>
      </c>
      <c r="CZ42" s="1795" t="n">
        <v>154881</v>
      </c>
      <c r="DA42" s="1795" t="n">
        <v>154881</v>
      </c>
      <c r="DB42" s="1795" t="n">
        <v>154881</v>
      </c>
      <c r="DC42" s="1795" t="n">
        <v>154881</v>
      </c>
      <c r="DD42" s="1795" t="n">
        <v>154881</v>
      </c>
      <c r="DE42" s="1795" t="n">
        <v>70316</v>
      </c>
      <c r="DF42" s="1795" t="n">
        <v>543</v>
      </c>
      <c r="DG42" s="1795" t="n">
        <v>38509</v>
      </c>
      <c r="DH42" s="1795" t="n">
        <v>47819</v>
      </c>
      <c r="DI42" s="1795" t="n">
        <v>47819</v>
      </c>
      <c r="DJ42" s="1795" t="n">
        <v>83496</v>
      </c>
      <c r="DK42" s="1795" t="n">
        <v>140106</v>
      </c>
      <c r="DL42" s="1795" t="n">
        <v>161281</v>
      </c>
      <c r="DM42" s="1795" t="n">
        <v>161281</v>
      </c>
      <c r="DN42" s="1795" t="n">
        <v>161281</v>
      </c>
      <c r="DO42" s="1795" t="n">
        <v>161281</v>
      </c>
      <c r="DP42" s="1795" t="n">
        <v>161281</v>
      </c>
      <c r="DQ42" s="1795" t="n">
        <v>153786</v>
      </c>
      <c r="DR42" s="1795" t="n">
        <v>145709</v>
      </c>
      <c r="DS42" s="1795" t="n">
        <v>140413</v>
      </c>
      <c r="DT42" s="1795" t="n">
        <v>138763</v>
      </c>
      <c r="DU42" s="1795" t="n">
        <v>138763</v>
      </c>
      <c r="DV42" s="1795" t="n">
        <v>150059</v>
      </c>
      <c r="DW42" s="1795" t="n">
        <v>163828</v>
      </c>
      <c r="DX42" s="1795" t="n">
        <v>166545</v>
      </c>
      <c r="DY42" s="1795" t="n">
        <v>166545</v>
      </c>
      <c r="DZ42" s="1795" t="n">
        <v>166545</v>
      </c>
      <c r="EA42" s="1795" t="n">
        <v>166545</v>
      </c>
      <c r="EB42" s="1795" t="n">
        <v>166545</v>
      </c>
      <c r="EC42" s="1795" t="n">
        <v>17307859</v>
      </c>
    </row>
    <row r="43" ht="12" customHeight="1" s="2885"/>
    <row r="44" ht="12" customHeight="1" s="2885">
      <c r="A44" s="1788" t="inlineStr">
        <is>
          <t>Leasing Costs</t>
        </is>
      </c>
    </row>
    <row r="45" ht="12" customHeight="1" s="2885">
      <c r="A45" s="1789" t="inlineStr">
        <is>
          <t xml:space="preserve">  Tenant Improvements</t>
        </is>
      </c>
      <c r="B45" s="1735" t="n">
        <v>0</v>
      </c>
      <c r="C45" s="1735" t="n">
        <v>0</v>
      </c>
      <c r="D45" s="1735" t="n">
        <v>0</v>
      </c>
      <c r="E45" s="1735" t="n">
        <v>0</v>
      </c>
      <c r="F45" s="1735" t="n">
        <v>0</v>
      </c>
      <c r="G45" s="1735" t="n">
        <v>0</v>
      </c>
      <c r="H45" s="1735" t="n">
        <v>0</v>
      </c>
      <c r="I45" s="1735" t="n">
        <v>676400</v>
      </c>
      <c r="J45" s="1735" t="n">
        <v>0</v>
      </c>
      <c r="K45" s="1735" t="n">
        <v>0</v>
      </c>
      <c r="L45" s="1735" t="n">
        <v>0</v>
      </c>
      <c r="M45" s="1735" t="n">
        <v>0</v>
      </c>
      <c r="N45" s="1735" t="n">
        <v>0</v>
      </c>
      <c r="O45" s="1735" t="n">
        <v>0</v>
      </c>
      <c r="P45" s="1735" t="n">
        <v>0</v>
      </c>
      <c r="Q45" s="1735" t="n">
        <v>0</v>
      </c>
      <c r="R45" s="1735" t="n">
        <v>0</v>
      </c>
      <c r="S45" s="1735" t="n">
        <v>0</v>
      </c>
      <c r="T45" s="1735" t="n">
        <v>0</v>
      </c>
      <c r="U45" s="1735" t="n">
        <v>0</v>
      </c>
      <c r="V45" s="1735" t="n">
        <v>0</v>
      </c>
      <c r="W45" s="1735" t="n">
        <v>0</v>
      </c>
      <c r="X45" s="1735" t="n">
        <v>0</v>
      </c>
      <c r="Y45" s="1735" t="n">
        <v>0</v>
      </c>
      <c r="Z45" s="1735" t="n">
        <v>0</v>
      </c>
      <c r="AA45" s="1735" t="n">
        <v>0</v>
      </c>
      <c r="AB45" s="1735" t="n">
        <v>171733</v>
      </c>
      <c r="AC45" s="1735" t="n">
        <v>0</v>
      </c>
      <c r="AD45" s="1735" t="n">
        <v>0</v>
      </c>
      <c r="AE45" s="1735" t="n">
        <v>0</v>
      </c>
      <c r="AF45" s="1735" t="n">
        <v>0</v>
      </c>
      <c r="AG45" s="1735" t="n">
        <v>0</v>
      </c>
      <c r="AH45" s="1735" t="n">
        <v>0</v>
      </c>
      <c r="AI45" s="1735" t="n">
        <v>0</v>
      </c>
      <c r="AJ45" s="1735" t="n">
        <v>0</v>
      </c>
      <c r="AK45" s="1735" t="n">
        <v>0</v>
      </c>
      <c r="AL45" s="1735" t="n">
        <v>0</v>
      </c>
      <c r="AM45" s="1735" t="n">
        <v>0</v>
      </c>
      <c r="AN45" s="1735" t="n">
        <v>0</v>
      </c>
      <c r="AO45" s="1735" t="n">
        <v>0</v>
      </c>
      <c r="AP45" s="1735" t="n">
        <v>0</v>
      </c>
      <c r="AQ45" s="1735" t="n">
        <v>0</v>
      </c>
      <c r="AR45" s="1735" t="n">
        <v>0</v>
      </c>
      <c r="AS45" s="1735" t="n">
        <v>0</v>
      </c>
      <c r="AT45" s="1735" t="n">
        <v>0</v>
      </c>
      <c r="AU45" s="1735" t="n">
        <v>0</v>
      </c>
      <c r="AV45" s="1735" t="n">
        <v>0</v>
      </c>
      <c r="AW45" s="1735" t="n">
        <v>1164423</v>
      </c>
      <c r="AX45" s="1735" t="n">
        <v>761069</v>
      </c>
      <c r="AY45" s="1735" t="n">
        <v>0</v>
      </c>
      <c r="AZ45" s="1735" t="n">
        <v>0</v>
      </c>
      <c r="BA45" s="1735" t="n">
        <v>0</v>
      </c>
      <c r="BB45" s="1735" t="n">
        <v>0</v>
      </c>
      <c r="BC45" s="1735" t="n">
        <v>0</v>
      </c>
      <c r="BD45" s="1735" t="n">
        <v>0</v>
      </c>
      <c r="BE45" s="1735" t="n">
        <v>0</v>
      </c>
      <c r="BF45" s="1735" t="n">
        <v>0</v>
      </c>
      <c r="BG45" s="1735" t="n">
        <v>0</v>
      </c>
      <c r="BH45" s="1735" t="n">
        <v>0</v>
      </c>
      <c r="BI45" s="1735" t="n">
        <v>0</v>
      </c>
      <c r="BJ45" s="1735" t="n">
        <v>97640</v>
      </c>
      <c r="BK45" s="1735" t="n">
        <v>0</v>
      </c>
      <c r="BL45" s="1735" t="n">
        <v>0</v>
      </c>
      <c r="BM45" s="1735" t="n">
        <v>0</v>
      </c>
      <c r="BN45" s="1735" t="n">
        <v>0</v>
      </c>
      <c r="BO45" s="1735" t="n">
        <v>0</v>
      </c>
      <c r="BP45" s="1735" t="n">
        <v>0</v>
      </c>
      <c r="BQ45" s="1735" t="n">
        <v>0</v>
      </c>
      <c r="BR45" s="1735" t="n">
        <v>0</v>
      </c>
      <c r="BS45" s="1735" t="n">
        <v>0</v>
      </c>
      <c r="BT45" s="1735" t="n">
        <v>0</v>
      </c>
      <c r="BU45" s="1735" t="n">
        <v>0</v>
      </c>
      <c r="BV45" s="1735" t="n">
        <v>0</v>
      </c>
      <c r="BW45" s="1735" t="n">
        <v>0</v>
      </c>
      <c r="BX45" s="1735" t="n">
        <v>403828</v>
      </c>
      <c r="BY45" s="1735" t="n">
        <v>0</v>
      </c>
      <c r="BZ45" s="1735" t="n">
        <v>0</v>
      </c>
      <c r="CA45" s="1735" t="n">
        <v>0</v>
      </c>
      <c r="CB45" s="1735" t="n">
        <v>0</v>
      </c>
      <c r="CC45" s="1735" t="n">
        <v>0</v>
      </c>
      <c r="CD45" s="1735" t="n">
        <v>0</v>
      </c>
      <c r="CE45" s="1735" t="n">
        <v>0</v>
      </c>
      <c r="CF45" s="1735" t="n">
        <v>0</v>
      </c>
      <c r="CG45" s="1735" t="n">
        <v>0</v>
      </c>
      <c r="CH45" s="1735" t="n">
        <v>0</v>
      </c>
      <c r="CI45" s="1735" t="n">
        <v>0</v>
      </c>
      <c r="CJ45" s="1735" t="n">
        <v>0</v>
      </c>
      <c r="CK45" s="1735" t="n">
        <v>0</v>
      </c>
      <c r="CL45" s="1735" t="n">
        <v>199086</v>
      </c>
      <c r="CM45" s="1735" t="n">
        <v>0</v>
      </c>
      <c r="CN45" s="1735" t="n">
        <v>0</v>
      </c>
      <c r="CO45" s="1735" t="n">
        <v>0</v>
      </c>
      <c r="CP45" s="1735" t="n">
        <v>0</v>
      </c>
      <c r="CQ45" s="1735" t="n">
        <v>0</v>
      </c>
      <c r="CR45" s="1735" t="n">
        <v>0</v>
      </c>
      <c r="CS45" s="1735" t="n">
        <v>0</v>
      </c>
      <c r="CT45" s="1735" t="n">
        <v>0</v>
      </c>
      <c r="CU45" s="1735" t="n">
        <v>0</v>
      </c>
      <c r="CV45" s="1735" t="n">
        <v>0</v>
      </c>
      <c r="CW45" s="1735" t="n">
        <v>0</v>
      </c>
      <c r="CX45" s="1735" t="n">
        <v>0</v>
      </c>
      <c r="CY45" s="1735" t="n">
        <v>0</v>
      </c>
      <c r="CZ45" s="1735" t="n">
        <v>0</v>
      </c>
      <c r="DA45" s="1735" t="n">
        <v>0</v>
      </c>
      <c r="DB45" s="1735" t="n">
        <v>0</v>
      </c>
      <c r="DC45" s="1735" t="n">
        <v>0</v>
      </c>
      <c r="DD45" s="1735" t="n">
        <v>0</v>
      </c>
      <c r="DE45" s="1735" t="n">
        <v>0</v>
      </c>
      <c r="DF45" s="1735" t="n">
        <v>0</v>
      </c>
      <c r="DG45" s="1735" t="n">
        <v>1349886</v>
      </c>
      <c r="DH45" s="1735" t="n">
        <v>882288</v>
      </c>
      <c r="DI45" s="1735" t="n">
        <v>0</v>
      </c>
      <c r="DJ45" s="1735" t="n">
        <v>0</v>
      </c>
      <c r="DK45" s="1735" t="n">
        <v>0</v>
      </c>
      <c r="DL45" s="1735" t="n">
        <v>0</v>
      </c>
      <c r="DM45" s="1735" t="n">
        <v>0</v>
      </c>
      <c r="DN45" s="1735" t="n">
        <v>0</v>
      </c>
      <c r="DO45" s="1735" t="n">
        <v>0</v>
      </c>
      <c r="DP45" s="1735" t="n">
        <v>0</v>
      </c>
      <c r="DQ45" s="1735" t="n">
        <v>0</v>
      </c>
      <c r="DR45" s="1735" t="n">
        <v>0</v>
      </c>
      <c r="DS45" s="1735" t="n">
        <v>460527</v>
      </c>
      <c r="DT45" s="1735" t="n">
        <v>113191</v>
      </c>
      <c r="DU45" s="1735" t="n">
        <v>0</v>
      </c>
      <c r="DV45" s="1735" t="n">
        <v>0</v>
      </c>
      <c r="DW45" s="1735" t="n">
        <v>0</v>
      </c>
      <c r="DX45" s="1735" t="n">
        <v>0</v>
      </c>
      <c r="DY45" s="1735" t="n">
        <v>0</v>
      </c>
      <c r="DZ45" s="1735" t="n">
        <v>0</v>
      </c>
      <c r="EA45" s="1735" t="n">
        <v>0</v>
      </c>
      <c r="EB45" s="1735" t="n">
        <v>0</v>
      </c>
      <c r="EC45" s="1735" t="n">
        <v>6280071</v>
      </c>
    </row>
    <row r="46" ht="12" customHeight="1" s="2885">
      <c r="A46" s="1789" t="inlineStr">
        <is>
          <t xml:space="preserve">  Leasing Commissions</t>
        </is>
      </c>
      <c r="B46" s="1735" t="n">
        <v>0</v>
      </c>
      <c r="C46" s="1735" t="n">
        <v>0</v>
      </c>
      <c r="D46" s="1735" t="n">
        <v>0</v>
      </c>
      <c r="E46" s="1735" t="n">
        <v>0</v>
      </c>
      <c r="F46" s="1735" t="n">
        <v>0</v>
      </c>
      <c r="G46" s="1735" t="n">
        <v>0</v>
      </c>
      <c r="H46" s="1735" t="n">
        <v>0</v>
      </c>
      <c r="I46" s="1735" t="n">
        <v>78568</v>
      </c>
      <c r="J46" s="1735" t="n">
        <v>0</v>
      </c>
      <c r="K46" s="1735" t="n">
        <v>0</v>
      </c>
      <c r="L46" s="1735" t="n">
        <v>0</v>
      </c>
      <c r="M46" s="1735" t="n">
        <v>0</v>
      </c>
      <c r="N46" s="1735" t="n">
        <v>0</v>
      </c>
      <c r="O46" s="1735" t="n">
        <v>0</v>
      </c>
      <c r="P46" s="1735" t="n">
        <v>0</v>
      </c>
      <c r="Q46" s="1735" t="n">
        <v>0</v>
      </c>
      <c r="R46" s="1735" t="n">
        <v>0</v>
      </c>
      <c r="S46" s="1735" t="n">
        <v>0</v>
      </c>
      <c r="T46" s="1735" t="n">
        <v>0</v>
      </c>
      <c r="U46" s="1735" t="n">
        <v>0</v>
      </c>
      <c r="V46" s="1735" t="n">
        <v>0</v>
      </c>
      <c r="W46" s="1735" t="n">
        <v>0</v>
      </c>
      <c r="X46" s="1735" t="n">
        <v>0</v>
      </c>
      <c r="Y46" s="1735" t="n">
        <v>0</v>
      </c>
      <c r="Z46" s="1735" t="n">
        <v>0</v>
      </c>
      <c r="AA46" s="1735" t="n">
        <v>0</v>
      </c>
      <c r="AB46" s="1735" t="n">
        <v>37116</v>
      </c>
      <c r="AC46" s="1735" t="n">
        <v>0</v>
      </c>
      <c r="AD46" s="1735" t="n">
        <v>0</v>
      </c>
      <c r="AE46" s="1735" t="n">
        <v>0</v>
      </c>
      <c r="AF46" s="1735" t="n">
        <v>0</v>
      </c>
      <c r="AG46" s="1735" t="n">
        <v>0</v>
      </c>
      <c r="AH46" s="1735" t="n">
        <v>0</v>
      </c>
      <c r="AI46" s="1735" t="n">
        <v>0</v>
      </c>
      <c r="AJ46" s="1735" t="n">
        <v>0</v>
      </c>
      <c r="AK46" s="1735" t="n">
        <v>0</v>
      </c>
      <c r="AL46" s="1735" t="n">
        <v>0</v>
      </c>
      <c r="AM46" s="1735" t="n">
        <v>0</v>
      </c>
      <c r="AN46" s="1735" t="n">
        <v>0</v>
      </c>
      <c r="AO46" s="1735" t="n">
        <v>0</v>
      </c>
      <c r="AP46" s="1735" t="n">
        <v>0</v>
      </c>
      <c r="AQ46" s="1735" t="n">
        <v>0</v>
      </c>
      <c r="AR46" s="1735" t="n">
        <v>0</v>
      </c>
      <c r="AS46" s="1735" t="n">
        <v>0</v>
      </c>
      <c r="AT46" s="1735" t="n">
        <v>0</v>
      </c>
      <c r="AU46" s="1735" t="n">
        <v>0</v>
      </c>
      <c r="AV46" s="1735" t="n">
        <v>0</v>
      </c>
      <c r="AW46" s="1735" t="n">
        <v>273015</v>
      </c>
      <c r="AX46" s="1735" t="n">
        <v>163930</v>
      </c>
      <c r="AY46" s="1735" t="n">
        <v>0</v>
      </c>
      <c r="AZ46" s="1735" t="n">
        <v>0</v>
      </c>
      <c r="BA46" s="1735" t="n">
        <v>0</v>
      </c>
      <c r="BB46" s="1735" t="n">
        <v>0</v>
      </c>
      <c r="BC46" s="1735" t="n">
        <v>0</v>
      </c>
      <c r="BD46" s="1735" t="n">
        <v>0</v>
      </c>
      <c r="BE46" s="1735" t="n">
        <v>0</v>
      </c>
      <c r="BF46" s="1735" t="n">
        <v>0</v>
      </c>
      <c r="BG46" s="1735" t="n">
        <v>0</v>
      </c>
      <c r="BH46" s="1735" t="n">
        <v>0</v>
      </c>
      <c r="BI46" s="1735" t="n">
        <v>0</v>
      </c>
      <c r="BJ46" s="1735" t="n">
        <v>20997</v>
      </c>
      <c r="BK46" s="1735" t="n">
        <v>0</v>
      </c>
      <c r="BL46" s="1735" t="n">
        <v>0</v>
      </c>
      <c r="BM46" s="1735" t="n">
        <v>0</v>
      </c>
      <c r="BN46" s="1735" t="n">
        <v>0</v>
      </c>
      <c r="BO46" s="1735" t="n">
        <v>0</v>
      </c>
      <c r="BP46" s="1735" t="n">
        <v>0</v>
      </c>
      <c r="BQ46" s="1735" t="n">
        <v>0</v>
      </c>
      <c r="BR46" s="1735" t="n">
        <v>0</v>
      </c>
      <c r="BS46" s="1735" t="n">
        <v>0</v>
      </c>
      <c r="BT46" s="1735" t="n">
        <v>0</v>
      </c>
      <c r="BU46" s="1735" t="n">
        <v>0</v>
      </c>
      <c r="BV46" s="1735" t="n">
        <v>0</v>
      </c>
      <c r="BW46" s="1735" t="n">
        <v>0</v>
      </c>
      <c r="BX46" s="1735" t="n">
        <v>86704</v>
      </c>
      <c r="BY46" s="1735" t="n">
        <v>0</v>
      </c>
      <c r="BZ46" s="1735" t="n">
        <v>0</v>
      </c>
      <c r="CA46" s="1735" t="n">
        <v>0</v>
      </c>
      <c r="CB46" s="1735" t="n">
        <v>0</v>
      </c>
      <c r="CC46" s="1735" t="n">
        <v>0</v>
      </c>
      <c r="CD46" s="1735" t="n">
        <v>0</v>
      </c>
      <c r="CE46" s="1735" t="n">
        <v>0</v>
      </c>
      <c r="CF46" s="1735" t="n">
        <v>0</v>
      </c>
      <c r="CG46" s="1735" t="n">
        <v>0</v>
      </c>
      <c r="CH46" s="1735" t="n">
        <v>0</v>
      </c>
      <c r="CI46" s="1735" t="n">
        <v>0</v>
      </c>
      <c r="CJ46" s="1735" t="n">
        <v>0</v>
      </c>
      <c r="CK46" s="1735" t="n">
        <v>0</v>
      </c>
      <c r="CL46" s="1735" t="n">
        <v>42679</v>
      </c>
      <c r="CM46" s="1735" t="n">
        <v>0</v>
      </c>
      <c r="CN46" s="1735" t="n">
        <v>0</v>
      </c>
      <c r="CO46" s="1735" t="n">
        <v>0</v>
      </c>
      <c r="CP46" s="1735" t="n">
        <v>0</v>
      </c>
      <c r="CQ46" s="1735" t="n">
        <v>0</v>
      </c>
      <c r="CR46" s="1735" t="n">
        <v>0</v>
      </c>
      <c r="CS46" s="1735" t="n">
        <v>0</v>
      </c>
      <c r="CT46" s="1735" t="n">
        <v>0</v>
      </c>
      <c r="CU46" s="1735" t="n">
        <v>0</v>
      </c>
      <c r="CV46" s="1735" t="n">
        <v>0</v>
      </c>
      <c r="CW46" s="1735" t="n">
        <v>0</v>
      </c>
      <c r="CX46" s="1735" t="n">
        <v>0</v>
      </c>
      <c r="CY46" s="1735" t="n">
        <v>0</v>
      </c>
      <c r="CZ46" s="1735" t="n">
        <v>0</v>
      </c>
      <c r="DA46" s="1735" t="n">
        <v>0</v>
      </c>
      <c r="DB46" s="1735" t="n">
        <v>0</v>
      </c>
      <c r="DC46" s="1735" t="n">
        <v>0</v>
      </c>
      <c r="DD46" s="1735" t="n">
        <v>0</v>
      </c>
      <c r="DE46" s="1735" t="n">
        <v>0</v>
      </c>
      <c r="DF46" s="1735" t="n">
        <v>0</v>
      </c>
      <c r="DG46" s="1735" t="n">
        <v>314274</v>
      </c>
      <c r="DH46" s="1735" t="n">
        <v>188586</v>
      </c>
      <c r="DI46" s="1735" t="n">
        <v>0</v>
      </c>
      <c r="DJ46" s="1735" t="n">
        <v>0</v>
      </c>
      <c r="DK46" s="1735" t="n">
        <v>0</v>
      </c>
      <c r="DL46" s="1735" t="n">
        <v>0</v>
      </c>
      <c r="DM46" s="1735" t="n">
        <v>0</v>
      </c>
      <c r="DN46" s="1735" t="n">
        <v>0</v>
      </c>
      <c r="DO46" s="1735" t="n">
        <v>0</v>
      </c>
      <c r="DP46" s="1735" t="n">
        <v>0</v>
      </c>
      <c r="DQ46" s="1735" t="n">
        <v>0</v>
      </c>
      <c r="DR46" s="1735" t="n">
        <v>0</v>
      </c>
      <c r="DS46" s="1735" t="n">
        <v>98297</v>
      </c>
      <c r="DT46" s="1735" t="n">
        <v>24160</v>
      </c>
      <c r="DU46" s="1735" t="n">
        <v>0</v>
      </c>
      <c r="DV46" s="1735" t="n">
        <v>0</v>
      </c>
      <c r="DW46" s="1735" t="n">
        <v>0</v>
      </c>
      <c r="DX46" s="1735" t="n">
        <v>0</v>
      </c>
      <c r="DY46" s="1735" t="n">
        <v>0</v>
      </c>
      <c r="DZ46" s="1735" t="n">
        <v>0</v>
      </c>
      <c r="EA46" s="1735" t="n">
        <v>0</v>
      </c>
      <c r="EB46" s="1735" t="n">
        <v>0</v>
      </c>
      <c r="EC46" s="1735" t="n">
        <v>1328327</v>
      </c>
    </row>
    <row r="47" ht="12" customHeight="1" s="2885">
      <c r="A47" s="2900" t="inlineStr">
        <is>
          <t xml:space="preserve">  Total Leasing Costs</t>
        </is>
      </c>
      <c r="B47" s="1794" t="n">
        <v>0</v>
      </c>
      <c r="C47" s="1794" t="n">
        <v>0</v>
      </c>
      <c r="D47" s="1794" t="n">
        <v>0</v>
      </c>
      <c r="E47" s="1794" t="n">
        <v>0</v>
      </c>
      <c r="F47" s="1794" t="n">
        <v>0</v>
      </c>
      <c r="G47" s="1794" t="n">
        <v>0</v>
      </c>
      <c r="H47" s="1794" t="n">
        <v>0</v>
      </c>
      <c r="I47" s="1794" t="n">
        <v>754968</v>
      </c>
      <c r="J47" s="1794" t="n">
        <v>0</v>
      </c>
      <c r="K47" s="1794" t="n">
        <v>0</v>
      </c>
      <c r="L47" s="1794" t="n">
        <v>0</v>
      </c>
      <c r="M47" s="1794" t="n">
        <v>0</v>
      </c>
      <c r="N47" s="1794" t="n">
        <v>0</v>
      </c>
      <c r="O47" s="1794" t="n">
        <v>0</v>
      </c>
      <c r="P47" s="1794" t="n">
        <v>0</v>
      </c>
      <c r="Q47" s="1794" t="n">
        <v>0</v>
      </c>
      <c r="R47" s="1794" t="n">
        <v>0</v>
      </c>
      <c r="S47" s="1794" t="n">
        <v>0</v>
      </c>
      <c r="T47" s="1794" t="n">
        <v>0</v>
      </c>
      <c r="U47" s="1794" t="n">
        <v>0</v>
      </c>
      <c r="V47" s="1794" t="n">
        <v>0</v>
      </c>
      <c r="W47" s="1794" t="n">
        <v>0</v>
      </c>
      <c r="X47" s="1794" t="n">
        <v>0</v>
      </c>
      <c r="Y47" s="1794" t="n">
        <v>0</v>
      </c>
      <c r="Z47" s="1794" t="n">
        <v>0</v>
      </c>
      <c r="AA47" s="1794" t="n">
        <v>0</v>
      </c>
      <c r="AB47" s="1794" t="n">
        <v>208849</v>
      </c>
      <c r="AC47" s="1794" t="n">
        <v>0</v>
      </c>
      <c r="AD47" s="1794" t="n">
        <v>0</v>
      </c>
      <c r="AE47" s="1794" t="n">
        <v>0</v>
      </c>
      <c r="AF47" s="1794" t="n">
        <v>0</v>
      </c>
      <c r="AG47" s="1794" t="n">
        <v>0</v>
      </c>
      <c r="AH47" s="1794" t="n">
        <v>0</v>
      </c>
      <c r="AI47" s="1794" t="n">
        <v>0</v>
      </c>
      <c r="AJ47" s="1794" t="n">
        <v>0</v>
      </c>
      <c r="AK47" s="1794" t="n">
        <v>0</v>
      </c>
      <c r="AL47" s="1794" t="n">
        <v>0</v>
      </c>
      <c r="AM47" s="1794" t="n">
        <v>0</v>
      </c>
      <c r="AN47" s="1794" t="n">
        <v>0</v>
      </c>
      <c r="AO47" s="1794" t="n">
        <v>0</v>
      </c>
      <c r="AP47" s="1794" t="n">
        <v>0</v>
      </c>
      <c r="AQ47" s="1794" t="n">
        <v>0</v>
      </c>
      <c r="AR47" s="1794" t="n">
        <v>0</v>
      </c>
      <c r="AS47" s="1794" t="n">
        <v>0</v>
      </c>
      <c r="AT47" s="1794" t="n">
        <v>0</v>
      </c>
      <c r="AU47" s="1794" t="n">
        <v>0</v>
      </c>
      <c r="AV47" s="1794" t="n">
        <v>0</v>
      </c>
      <c r="AW47" s="1794" t="n">
        <v>1437438</v>
      </c>
      <c r="AX47" s="1794" t="n">
        <v>924999</v>
      </c>
      <c r="AY47" s="1794" t="n">
        <v>0</v>
      </c>
      <c r="AZ47" s="1794" t="n">
        <v>0</v>
      </c>
      <c r="BA47" s="1794" t="n">
        <v>0</v>
      </c>
      <c r="BB47" s="1794" t="n">
        <v>0</v>
      </c>
      <c r="BC47" s="1794" t="n">
        <v>0</v>
      </c>
      <c r="BD47" s="1794" t="n">
        <v>0</v>
      </c>
      <c r="BE47" s="1794" t="n">
        <v>0</v>
      </c>
      <c r="BF47" s="1794" t="n">
        <v>0</v>
      </c>
      <c r="BG47" s="1794" t="n">
        <v>0</v>
      </c>
      <c r="BH47" s="1794" t="n">
        <v>0</v>
      </c>
      <c r="BI47" s="1794" t="n">
        <v>0</v>
      </c>
      <c r="BJ47" s="1794" t="n">
        <v>118637</v>
      </c>
      <c r="BK47" s="1794" t="n">
        <v>0</v>
      </c>
      <c r="BL47" s="1794" t="n">
        <v>0</v>
      </c>
      <c r="BM47" s="1794" t="n">
        <v>0</v>
      </c>
      <c r="BN47" s="1794" t="n">
        <v>0</v>
      </c>
      <c r="BO47" s="1794" t="n">
        <v>0</v>
      </c>
      <c r="BP47" s="1794" t="n">
        <v>0</v>
      </c>
      <c r="BQ47" s="1794" t="n">
        <v>0</v>
      </c>
      <c r="BR47" s="1794" t="n">
        <v>0</v>
      </c>
      <c r="BS47" s="1794" t="n">
        <v>0</v>
      </c>
      <c r="BT47" s="1794" t="n">
        <v>0</v>
      </c>
      <c r="BU47" s="1794" t="n">
        <v>0</v>
      </c>
      <c r="BV47" s="1794" t="n">
        <v>0</v>
      </c>
      <c r="BW47" s="1794" t="n">
        <v>0</v>
      </c>
      <c r="BX47" s="1794" t="n">
        <v>490533</v>
      </c>
      <c r="BY47" s="1794" t="n">
        <v>0</v>
      </c>
      <c r="BZ47" s="1794" t="n">
        <v>0</v>
      </c>
      <c r="CA47" s="1794" t="n">
        <v>0</v>
      </c>
      <c r="CB47" s="1794" t="n">
        <v>0</v>
      </c>
      <c r="CC47" s="1794" t="n">
        <v>0</v>
      </c>
      <c r="CD47" s="1794" t="n">
        <v>0</v>
      </c>
      <c r="CE47" s="1794" t="n">
        <v>0</v>
      </c>
      <c r="CF47" s="1794" t="n">
        <v>0</v>
      </c>
      <c r="CG47" s="1794" t="n">
        <v>0</v>
      </c>
      <c r="CH47" s="1794" t="n">
        <v>0</v>
      </c>
      <c r="CI47" s="1794" t="n">
        <v>0</v>
      </c>
      <c r="CJ47" s="1794" t="n">
        <v>0</v>
      </c>
      <c r="CK47" s="1794" t="n">
        <v>0</v>
      </c>
      <c r="CL47" s="1794" t="n">
        <v>241765</v>
      </c>
      <c r="CM47" s="1794" t="n">
        <v>0</v>
      </c>
      <c r="CN47" s="1794" t="n">
        <v>0</v>
      </c>
      <c r="CO47" s="1794" t="n">
        <v>0</v>
      </c>
      <c r="CP47" s="1794" t="n">
        <v>0</v>
      </c>
      <c r="CQ47" s="1794" t="n">
        <v>0</v>
      </c>
      <c r="CR47" s="1794" t="n">
        <v>0</v>
      </c>
      <c r="CS47" s="1794" t="n">
        <v>0</v>
      </c>
      <c r="CT47" s="1794" t="n">
        <v>0</v>
      </c>
      <c r="CU47" s="1794" t="n">
        <v>0</v>
      </c>
      <c r="CV47" s="1794" t="n">
        <v>0</v>
      </c>
      <c r="CW47" s="1794" t="n">
        <v>0</v>
      </c>
      <c r="CX47" s="1794" t="n">
        <v>0</v>
      </c>
      <c r="CY47" s="1794" t="n">
        <v>0</v>
      </c>
      <c r="CZ47" s="1794" t="n">
        <v>0</v>
      </c>
      <c r="DA47" s="1794" t="n">
        <v>0</v>
      </c>
      <c r="DB47" s="1794" t="n">
        <v>0</v>
      </c>
      <c r="DC47" s="1794" t="n">
        <v>0</v>
      </c>
      <c r="DD47" s="1794" t="n">
        <v>0</v>
      </c>
      <c r="DE47" s="1794" t="n">
        <v>0</v>
      </c>
      <c r="DF47" s="1794" t="n">
        <v>0</v>
      </c>
      <c r="DG47" s="1794" t="n">
        <v>1664160</v>
      </c>
      <c r="DH47" s="1794" t="n">
        <v>1070874</v>
      </c>
      <c r="DI47" s="1794" t="n">
        <v>0</v>
      </c>
      <c r="DJ47" s="1794" t="n">
        <v>0</v>
      </c>
      <c r="DK47" s="1794" t="n">
        <v>0</v>
      </c>
      <c r="DL47" s="1794" t="n">
        <v>0</v>
      </c>
      <c r="DM47" s="1794" t="n">
        <v>0</v>
      </c>
      <c r="DN47" s="1794" t="n">
        <v>0</v>
      </c>
      <c r="DO47" s="1794" t="n">
        <v>0</v>
      </c>
      <c r="DP47" s="1794" t="n">
        <v>0</v>
      </c>
      <c r="DQ47" s="1794" t="n">
        <v>0</v>
      </c>
      <c r="DR47" s="1794" t="n">
        <v>0</v>
      </c>
      <c r="DS47" s="1794" t="n">
        <v>558824</v>
      </c>
      <c r="DT47" s="1794" t="n">
        <v>137352</v>
      </c>
      <c r="DU47" s="1794" t="n">
        <v>0</v>
      </c>
      <c r="DV47" s="1794" t="n">
        <v>0</v>
      </c>
      <c r="DW47" s="1794" t="n">
        <v>0</v>
      </c>
      <c r="DX47" s="1794" t="n">
        <v>0</v>
      </c>
      <c r="DY47" s="1794" t="n">
        <v>0</v>
      </c>
      <c r="DZ47" s="1794" t="n">
        <v>0</v>
      </c>
      <c r="EA47" s="1794" t="n">
        <v>0</v>
      </c>
      <c r="EB47" s="1794" t="n">
        <v>0</v>
      </c>
      <c r="EC47" s="1794" t="n">
        <v>7608398</v>
      </c>
    </row>
    <row r="48" ht="12" customHeight="1" s="2885"/>
    <row r="49" ht="12" customHeight="1" s="2885">
      <c r="A49" s="2900" t="inlineStr">
        <is>
          <t>Total Leasing &amp; Capital Costs</t>
        </is>
      </c>
      <c r="B49" s="1795" t="n">
        <v>0</v>
      </c>
      <c r="C49" s="1795" t="n">
        <v>0</v>
      </c>
      <c r="D49" s="1795" t="n">
        <v>0</v>
      </c>
      <c r="E49" s="1795" t="n">
        <v>0</v>
      </c>
      <c r="F49" s="1795" t="n">
        <v>0</v>
      </c>
      <c r="G49" s="1795" t="n">
        <v>0</v>
      </c>
      <c r="H49" s="1795" t="n">
        <v>0</v>
      </c>
      <c r="I49" s="1795" t="n">
        <v>754968</v>
      </c>
      <c r="J49" s="1795" t="n">
        <v>0</v>
      </c>
      <c r="K49" s="1795" t="n">
        <v>0</v>
      </c>
      <c r="L49" s="1795" t="n">
        <v>0</v>
      </c>
      <c r="M49" s="1795" t="n">
        <v>0</v>
      </c>
      <c r="N49" s="1795" t="n">
        <v>0</v>
      </c>
      <c r="O49" s="1795" t="n">
        <v>0</v>
      </c>
      <c r="P49" s="1795" t="n">
        <v>0</v>
      </c>
      <c r="Q49" s="1795" t="n">
        <v>0</v>
      </c>
      <c r="R49" s="1795" t="n">
        <v>0</v>
      </c>
      <c r="S49" s="1795" t="n">
        <v>0</v>
      </c>
      <c r="T49" s="1795" t="n">
        <v>0</v>
      </c>
      <c r="U49" s="1795" t="n">
        <v>0</v>
      </c>
      <c r="V49" s="1795" t="n">
        <v>0</v>
      </c>
      <c r="W49" s="1795" t="n">
        <v>0</v>
      </c>
      <c r="X49" s="1795" t="n">
        <v>0</v>
      </c>
      <c r="Y49" s="1795" t="n">
        <v>0</v>
      </c>
      <c r="Z49" s="1795" t="n">
        <v>0</v>
      </c>
      <c r="AA49" s="1795" t="n">
        <v>0</v>
      </c>
      <c r="AB49" s="1795" t="n">
        <v>208849</v>
      </c>
      <c r="AC49" s="1795" t="n">
        <v>0</v>
      </c>
      <c r="AD49" s="1795" t="n">
        <v>0</v>
      </c>
      <c r="AE49" s="1795" t="n">
        <v>0</v>
      </c>
      <c r="AF49" s="1795" t="n">
        <v>0</v>
      </c>
      <c r="AG49" s="1795" t="n">
        <v>0</v>
      </c>
      <c r="AH49" s="1795" t="n">
        <v>0</v>
      </c>
      <c r="AI49" s="1795" t="n">
        <v>0</v>
      </c>
      <c r="AJ49" s="1795" t="n">
        <v>0</v>
      </c>
      <c r="AK49" s="1795" t="n">
        <v>0</v>
      </c>
      <c r="AL49" s="1795" t="n">
        <v>0</v>
      </c>
      <c r="AM49" s="1795" t="n">
        <v>0</v>
      </c>
      <c r="AN49" s="1795" t="n">
        <v>0</v>
      </c>
      <c r="AO49" s="1795" t="n">
        <v>0</v>
      </c>
      <c r="AP49" s="1795" t="n">
        <v>0</v>
      </c>
      <c r="AQ49" s="1795" t="n">
        <v>0</v>
      </c>
      <c r="AR49" s="1795" t="n">
        <v>0</v>
      </c>
      <c r="AS49" s="1795" t="n">
        <v>0</v>
      </c>
      <c r="AT49" s="1795" t="n">
        <v>0</v>
      </c>
      <c r="AU49" s="1795" t="n">
        <v>0</v>
      </c>
      <c r="AV49" s="1795" t="n">
        <v>0</v>
      </c>
      <c r="AW49" s="1795" t="n">
        <v>1437438</v>
      </c>
      <c r="AX49" s="1795" t="n">
        <v>924999</v>
      </c>
      <c r="AY49" s="1795" t="n">
        <v>0</v>
      </c>
      <c r="AZ49" s="1795" t="n">
        <v>0</v>
      </c>
      <c r="BA49" s="1795" t="n">
        <v>0</v>
      </c>
      <c r="BB49" s="1795" t="n">
        <v>0</v>
      </c>
      <c r="BC49" s="1795" t="n">
        <v>0</v>
      </c>
      <c r="BD49" s="1795" t="n">
        <v>0</v>
      </c>
      <c r="BE49" s="1795" t="n">
        <v>0</v>
      </c>
      <c r="BF49" s="1795" t="n">
        <v>0</v>
      </c>
      <c r="BG49" s="1795" t="n">
        <v>0</v>
      </c>
      <c r="BH49" s="1795" t="n">
        <v>0</v>
      </c>
      <c r="BI49" s="1795" t="n">
        <v>0</v>
      </c>
      <c r="BJ49" s="1795" t="n">
        <v>118637</v>
      </c>
      <c r="BK49" s="1795" t="n">
        <v>0</v>
      </c>
      <c r="BL49" s="1795" t="n">
        <v>0</v>
      </c>
      <c r="BM49" s="1795" t="n">
        <v>0</v>
      </c>
      <c r="BN49" s="1795" t="n">
        <v>0</v>
      </c>
      <c r="BO49" s="1795" t="n">
        <v>0</v>
      </c>
      <c r="BP49" s="1795" t="n">
        <v>0</v>
      </c>
      <c r="BQ49" s="1795" t="n">
        <v>0</v>
      </c>
      <c r="BR49" s="1795" t="n">
        <v>0</v>
      </c>
      <c r="BS49" s="1795" t="n">
        <v>0</v>
      </c>
      <c r="BT49" s="1795" t="n">
        <v>0</v>
      </c>
      <c r="BU49" s="1795" t="n">
        <v>0</v>
      </c>
      <c r="BV49" s="1795" t="n">
        <v>0</v>
      </c>
      <c r="BW49" s="1795" t="n">
        <v>0</v>
      </c>
      <c r="BX49" s="1795" t="n">
        <v>490533</v>
      </c>
      <c r="BY49" s="1795" t="n">
        <v>0</v>
      </c>
      <c r="BZ49" s="1795" t="n">
        <v>0</v>
      </c>
      <c r="CA49" s="1795" t="n">
        <v>0</v>
      </c>
      <c r="CB49" s="1795" t="n">
        <v>0</v>
      </c>
      <c r="CC49" s="1795" t="n">
        <v>0</v>
      </c>
      <c r="CD49" s="1795" t="n">
        <v>0</v>
      </c>
      <c r="CE49" s="1795" t="n">
        <v>0</v>
      </c>
      <c r="CF49" s="1795" t="n">
        <v>0</v>
      </c>
      <c r="CG49" s="1795" t="n">
        <v>0</v>
      </c>
      <c r="CH49" s="1795" t="n">
        <v>0</v>
      </c>
      <c r="CI49" s="1795" t="n">
        <v>0</v>
      </c>
      <c r="CJ49" s="1795" t="n">
        <v>0</v>
      </c>
      <c r="CK49" s="1795" t="n">
        <v>0</v>
      </c>
      <c r="CL49" s="1795" t="n">
        <v>241765</v>
      </c>
      <c r="CM49" s="1795" t="n">
        <v>0</v>
      </c>
      <c r="CN49" s="1795" t="n">
        <v>0</v>
      </c>
      <c r="CO49" s="1795" t="n">
        <v>0</v>
      </c>
      <c r="CP49" s="1795" t="n">
        <v>0</v>
      </c>
      <c r="CQ49" s="1795" t="n">
        <v>0</v>
      </c>
      <c r="CR49" s="1795" t="n">
        <v>0</v>
      </c>
      <c r="CS49" s="1795" t="n">
        <v>0</v>
      </c>
      <c r="CT49" s="1795" t="n">
        <v>0</v>
      </c>
      <c r="CU49" s="1795" t="n">
        <v>0</v>
      </c>
      <c r="CV49" s="1795" t="n">
        <v>0</v>
      </c>
      <c r="CW49" s="1795" t="n">
        <v>0</v>
      </c>
      <c r="CX49" s="1795" t="n">
        <v>0</v>
      </c>
      <c r="CY49" s="1795" t="n">
        <v>0</v>
      </c>
      <c r="CZ49" s="1795" t="n">
        <v>0</v>
      </c>
      <c r="DA49" s="1795" t="n">
        <v>0</v>
      </c>
      <c r="DB49" s="1795" t="n">
        <v>0</v>
      </c>
      <c r="DC49" s="1795" t="n">
        <v>0</v>
      </c>
      <c r="DD49" s="1795" t="n">
        <v>0</v>
      </c>
      <c r="DE49" s="1795" t="n">
        <v>0</v>
      </c>
      <c r="DF49" s="1795" t="n">
        <v>0</v>
      </c>
      <c r="DG49" s="1795" t="n">
        <v>1664160</v>
      </c>
      <c r="DH49" s="1795" t="n">
        <v>1070874</v>
      </c>
      <c r="DI49" s="1795" t="n">
        <v>0</v>
      </c>
      <c r="DJ49" s="1795" t="n">
        <v>0</v>
      </c>
      <c r="DK49" s="1795" t="n">
        <v>0</v>
      </c>
      <c r="DL49" s="1795" t="n">
        <v>0</v>
      </c>
      <c r="DM49" s="1795" t="n">
        <v>0</v>
      </c>
      <c r="DN49" s="1795" t="n">
        <v>0</v>
      </c>
      <c r="DO49" s="1795" t="n">
        <v>0</v>
      </c>
      <c r="DP49" s="1795" t="n">
        <v>0</v>
      </c>
      <c r="DQ49" s="1795" t="n">
        <v>0</v>
      </c>
      <c r="DR49" s="1795" t="n">
        <v>0</v>
      </c>
      <c r="DS49" s="1795" t="n">
        <v>558824</v>
      </c>
      <c r="DT49" s="1795" t="n">
        <v>137352</v>
      </c>
      <c r="DU49" s="1795" t="n">
        <v>0</v>
      </c>
      <c r="DV49" s="1795" t="n">
        <v>0</v>
      </c>
      <c r="DW49" s="1795" t="n">
        <v>0</v>
      </c>
      <c r="DX49" s="1795" t="n">
        <v>0</v>
      </c>
      <c r="DY49" s="1795" t="n">
        <v>0</v>
      </c>
      <c r="DZ49" s="1795" t="n">
        <v>0</v>
      </c>
      <c r="EA49" s="1795" t="n">
        <v>0</v>
      </c>
      <c r="EB49" s="1795" t="n">
        <v>0</v>
      </c>
      <c r="EC49" s="1795" t="n">
        <v>7608398</v>
      </c>
    </row>
    <row r="50" ht="12" customHeight="1" s="2885"/>
    <row r="51" ht="12" customHeight="1" s="2885">
      <c r="A51" s="2900" t="inlineStr">
        <is>
          <t>Cash Flow Before Debt Service</t>
        </is>
      </c>
      <c r="B51" s="1795" t="n">
        <v>120580</v>
      </c>
      <c r="C51" s="1795" t="n">
        <v>120580</v>
      </c>
      <c r="D51" s="1795" t="n">
        <v>120580</v>
      </c>
      <c r="E51" s="1795" t="n">
        <v>120580</v>
      </c>
      <c r="F51" s="1795" t="n">
        <v>120580</v>
      </c>
      <c r="G51" s="1795" t="n">
        <v>120580</v>
      </c>
      <c r="H51" s="1795" t="n">
        <v>120580</v>
      </c>
      <c r="I51" s="1795" t="n">
        <v>-623358</v>
      </c>
      <c r="J51" s="1795" t="n">
        <v>131610</v>
      </c>
      <c r="K51" s="1795" t="n">
        <v>131610</v>
      </c>
      <c r="L51" s="1795" t="n">
        <v>132877</v>
      </c>
      <c r="M51" s="1795" t="n">
        <v>133448</v>
      </c>
      <c r="N51" s="1795" t="n">
        <v>128938</v>
      </c>
      <c r="O51" s="1795" t="n">
        <v>128938</v>
      </c>
      <c r="P51" s="1795" t="n">
        <v>128938</v>
      </c>
      <c r="Q51" s="1795" t="n">
        <v>128938</v>
      </c>
      <c r="R51" s="1795" t="n">
        <v>128938</v>
      </c>
      <c r="S51" s="1795" t="n">
        <v>128938</v>
      </c>
      <c r="T51" s="1795" t="n">
        <v>128938</v>
      </c>
      <c r="U51" s="1795" t="n">
        <v>130874</v>
      </c>
      <c r="V51" s="1795" t="n">
        <v>130874</v>
      </c>
      <c r="W51" s="1795" t="n">
        <v>130874</v>
      </c>
      <c r="X51" s="1795" t="n">
        <v>132014</v>
      </c>
      <c r="Y51" s="1795" t="n">
        <v>132299</v>
      </c>
      <c r="Z51" s="1795" t="n">
        <v>128855</v>
      </c>
      <c r="AA51" s="1795" t="n">
        <v>128855</v>
      </c>
      <c r="AB51" s="1795" t="n">
        <v>-84806</v>
      </c>
      <c r="AC51" s="1795" t="n">
        <v>124043</v>
      </c>
      <c r="AD51" s="1795" t="n">
        <v>124043</v>
      </c>
      <c r="AE51" s="1795" t="n">
        <v>128165</v>
      </c>
      <c r="AF51" s="1795" t="n">
        <v>132286</v>
      </c>
      <c r="AG51" s="1795" t="n">
        <v>134253</v>
      </c>
      <c r="AH51" s="1795" t="n">
        <v>134253</v>
      </c>
      <c r="AI51" s="1795" t="n">
        <v>134253</v>
      </c>
      <c r="AJ51" s="1795" t="n">
        <v>135393</v>
      </c>
      <c r="AK51" s="1795" t="n">
        <v>135671</v>
      </c>
      <c r="AL51" s="1795" t="n">
        <v>135671</v>
      </c>
      <c r="AM51" s="1795" t="n">
        <v>135671</v>
      </c>
      <c r="AN51" s="1795" t="n">
        <v>135914</v>
      </c>
      <c r="AO51" s="1795" t="n">
        <v>135914</v>
      </c>
      <c r="AP51" s="1795" t="n">
        <v>135914</v>
      </c>
      <c r="AQ51" s="1795" t="n">
        <v>135914</v>
      </c>
      <c r="AR51" s="1795" t="n">
        <v>135914</v>
      </c>
      <c r="AS51" s="1795" t="n">
        <v>137880</v>
      </c>
      <c r="AT51" s="1795" t="n">
        <v>137880</v>
      </c>
      <c r="AU51" s="1795" t="n">
        <v>62578</v>
      </c>
      <c r="AV51" s="1795" t="n">
        <v>1927</v>
      </c>
      <c r="AW51" s="1795" t="n">
        <v>-1403767</v>
      </c>
      <c r="AX51" s="1795" t="n">
        <v>-883780</v>
      </c>
      <c r="AY51" s="1795" t="n">
        <v>41219</v>
      </c>
      <c r="AZ51" s="1795" t="n">
        <v>72028</v>
      </c>
      <c r="BA51" s="1795" t="n">
        <v>120860</v>
      </c>
      <c r="BB51" s="1795" t="n">
        <v>139125</v>
      </c>
      <c r="BC51" s="1795" t="n">
        <v>139125</v>
      </c>
      <c r="BD51" s="1795" t="n">
        <v>139125</v>
      </c>
      <c r="BE51" s="1795" t="n">
        <v>139633</v>
      </c>
      <c r="BF51" s="1795" t="n">
        <v>139633</v>
      </c>
      <c r="BG51" s="1795" t="n">
        <v>139633</v>
      </c>
      <c r="BH51" s="1795" t="n">
        <v>137994</v>
      </c>
      <c r="BI51" s="1795" t="n">
        <v>139889</v>
      </c>
      <c r="BJ51" s="1795" t="n">
        <v>19530</v>
      </c>
      <c r="BK51" s="1795" t="n">
        <v>138167</v>
      </c>
      <c r="BL51" s="1795" t="n">
        <v>138410</v>
      </c>
      <c r="BM51" s="1795" t="n">
        <v>140753</v>
      </c>
      <c r="BN51" s="1795" t="n">
        <v>143097</v>
      </c>
      <c r="BO51" s="1795" t="n">
        <v>143097</v>
      </c>
      <c r="BP51" s="1795" t="n">
        <v>143097</v>
      </c>
      <c r="BQ51" s="1795" t="n">
        <v>143604</v>
      </c>
      <c r="BR51" s="1795" t="n">
        <v>143604</v>
      </c>
      <c r="BS51" s="1795" t="n">
        <v>143604</v>
      </c>
      <c r="BT51" s="1795" t="n">
        <v>143604</v>
      </c>
      <c r="BU51" s="1795" t="n">
        <v>145412</v>
      </c>
      <c r="BV51" s="1795" t="n">
        <v>139098</v>
      </c>
      <c r="BW51" s="1795" t="n">
        <v>139098</v>
      </c>
      <c r="BX51" s="1795" t="n">
        <v>-362508</v>
      </c>
      <c r="BY51" s="1795" t="n">
        <v>128025</v>
      </c>
      <c r="BZ51" s="1795" t="n">
        <v>128025</v>
      </c>
      <c r="CA51" s="1795" t="n">
        <v>137717</v>
      </c>
      <c r="CB51" s="1795" t="n">
        <v>147409</v>
      </c>
      <c r="CC51" s="1795" t="n">
        <v>147409</v>
      </c>
      <c r="CD51" s="1795" t="n">
        <v>147409</v>
      </c>
      <c r="CE51" s="1795" t="n">
        <v>147409</v>
      </c>
      <c r="CF51" s="1795" t="n">
        <v>147409</v>
      </c>
      <c r="CG51" s="1795" t="n">
        <v>149209</v>
      </c>
      <c r="CH51" s="1795" t="n">
        <v>150350</v>
      </c>
      <c r="CI51" s="1795" t="n">
        <v>150350</v>
      </c>
      <c r="CJ51" s="1795" t="n">
        <v>147221</v>
      </c>
      <c r="CK51" s="1795" t="n">
        <v>147221</v>
      </c>
      <c r="CL51" s="1795" t="n">
        <v>-100123</v>
      </c>
      <c r="CM51" s="1795" t="n">
        <v>141642</v>
      </c>
      <c r="CN51" s="1795" t="n">
        <v>141642</v>
      </c>
      <c r="CO51" s="1795" t="n">
        <v>146420</v>
      </c>
      <c r="CP51" s="1795" t="n">
        <v>151199</v>
      </c>
      <c r="CQ51" s="1795" t="n">
        <v>151199</v>
      </c>
      <c r="CR51" s="1795" t="n">
        <v>151199</v>
      </c>
      <c r="CS51" s="1795" t="n">
        <v>152991</v>
      </c>
      <c r="CT51" s="1795" t="n">
        <v>154131</v>
      </c>
      <c r="CU51" s="1795" t="n">
        <v>154131</v>
      </c>
      <c r="CV51" s="1795" t="n">
        <v>154639</v>
      </c>
      <c r="CW51" s="1795" t="n">
        <v>154639</v>
      </c>
      <c r="CX51" s="1795" t="n">
        <v>154881</v>
      </c>
      <c r="CY51" s="1795" t="n">
        <v>154881</v>
      </c>
      <c r="CZ51" s="1795" t="n">
        <v>154881</v>
      </c>
      <c r="DA51" s="1795" t="n">
        <v>154881</v>
      </c>
      <c r="DB51" s="1795" t="n">
        <v>154881</v>
      </c>
      <c r="DC51" s="1795" t="n">
        <v>154881</v>
      </c>
      <c r="DD51" s="1795" t="n">
        <v>154881</v>
      </c>
      <c r="DE51" s="1795" t="n">
        <v>70316</v>
      </c>
      <c r="DF51" s="1795" t="n">
        <v>543</v>
      </c>
      <c r="DG51" s="1795" t="n">
        <v>-1625651</v>
      </c>
      <c r="DH51" s="1795" t="n">
        <v>-1023055</v>
      </c>
      <c r="DI51" s="1795" t="n">
        <v>47819</v>
      </c>
      <c r="DJ51" s="1795" t="n">
        <v>83496</v>
      </c>
      <c r="DK51" s="1795" t="n">
        <v>140106</v>
      </c>
      <c r="DL51" s="1795" t="n">
        <v>161281</v>
      </c>
      <c r="DM51" s="1795" t="n">
        <v>161281</v>
      </c>
      <c r="DN51" s="1795" t="n">
        <v>161281</v>
      </c>
      <c r="DO51" s="1795" t="n">
        <v>161281</v>
      </c>
      <c r="DP51" s="1795" t="n">
        <v>161281</v>
      </c>
      <c r="DQ51" s="1795" t="n">
        <v>153786</v>
      </c>
      <c r="DR51" s="1795" t="n">
        <v>145709</v>
      </c>
      <c r="DS51" s="1795" t="n">
        <v>-418410</v>
      </c>
      <c r="DT51" s="1795" t="n">
        <v>1412</v>
      </c>
      <c r="DU51" s="1795" t="n">
        <v>138763</v>
      </c>
      <c r="DV51" s="1795" t="n">
        <v>150059</v>
      </c>
      <c r="DW51" s="1795" t="n">
        <v>163828</v>
      </c>
      <c r="DX51" s="1795" t="n">
        <v>166545</v>
      </c>
      <c r="DY51" s="1795" t="n">
        <v>166545</v>
      </c>
      <c r="DZ51" s="1795" t="n">
        <v>166545</v>
      </c>
      <c r="EA51" s="1795" t="n">
        <v>166545</v>
      </c>
      <c r="EB51" s="1795" t="n">
        <v>166545</v>
      </c>
      <c r="EC51" s="1795" t="n">
        <v>9699461</v>
      </c>
    </row>
    <row r="52" ht="12" customHeight="1" s="2885"/>
    <row r="53" ht="14.65" customHeight="1" s="2885" thickBot="1">
      <c r="A53" s="2900" t="inlineStr">
        <is>
          <t>Cash Flow Available for Distribution</t>
        </is>
      </c>
      <c r="B53" s="2945" t="n">
        <v>120580</v>
      </c>
      <c r="C53" s="2945" t="n">
        <v>120580</v>
      </c>
      <c r="D53" s="2945" t="n">
        <v>120580</v>
      </c>
      <c r="E53" s="2945" t="n">
        <v>120580</v>
      </c>
      <c r="F53" s="2945" t="n">
        <v>120580</v>
      </c>
      <c r="G53" s="2945" t="n">
        <v>120580</v>
      </c>
      <c r="H53" s="2945" t="n">
        <v>120580</v>
      </c>
      <c r="I53" s="2945" t="n">
        <v>-623358</v>
      </c>
      <c r="J53" s="2945" t="n">
        <v>131610</v>
      </c>
      <c r="K53" s="2945" t="n">
        <v>131610</v>
      </c>
      <c r="L53" s="2945" t="n">
        <v>132877</v>
      </c>
      <c r="M53" s="2945" t="n">
        <v>133448</v>
      </c>
      <c r="N53" s="2945" t="n">
        <v>128938</v>
      </c>
      <c r="O53" s="2945" t="n">
        <v>128938</v>
      </c>
      <c r="P53" s="2945" t="n">
        <v>128938</v>
      </c>
      <c r="Q53" s="2945" t="n">
        <v>128938</v>
      </c>
      <c r="R53" s="2945" t="n">
        <v>128938</v>
      </c>
      <c r="S53" s="2945" t="n">
        <v>128938</v>
      </c>
      <c r="T53" s="2945" t="n">
        <v>128938</v>
      </c>
      <c r="U53" s="2945" t="n">
        <v>130874</v>
      </c>
      <c r="V53" s="2945" t="n">
        <v>130874</v>
      </c>
      <c r="W53" s="2945" t="n">
        <v>130874</v>
      </c>
      <c r="X53" s="2945" t="n">
        <v>132014</v>
      </c>
      <c r="Y53" s="2945" t="n">
        <v>132299</v>
      </c>
      <c r="Z53" s="2945" t="n">
        <v>128855</v>
      </c>
      <c r="AA53" s="2945" t="n">
        <v>128855</v>
      </c>
      <c r="AB53" s="2945" t="n">
        <v>-84806</v>
      </c>
      <c r="AC53" s="2945" t="n">
        <v>124043</v>
      </c>
      <c r="AD53" s="2945" t="n">
        <v>124043</v>
      </c>
      <c r="AE53" s="2945" t="n">
        <v>128165</v>
      </c>
      <c r="AF53" s="2945" t="n">
        <v>132286</v>
      </c>
      <c r="AG53" s="2945" t="n">
        <v>134253</v>
      </c>
      <c r="AH53" s="2945" t="n">
        <v>134253</v>
      </c>
      <c r="AI53" s="2945" t="n">
        <v>134253</v>
      </c>
      <c r="AJ53" s="2945" t="n">
        <v>135393</v>
      </c>
      <c r="AK53" s="2945" t="n">
        <v>135671</v>
      </c>
      <c r="AL53" s="2945" t="n">
        <v>135671</v>
      </c>
      <c r="AM53" s="2945" t="n">
        <v>135671</v>
      </c>
      <c r="AN53" s="2945" t="n">
        <v>135914</v>
      </c>
      <c r="AO53" s="2945" t="n">
        <v>135914</v>
      </c>
      <c r="AP53" s="2945" t="n">
        <v>135914</v>
      </c>
      <c r="AQ53" s="2945" t="n">
        <v>135914</v>
      </c>
      <c r="AR53" s="2945" t="n">
        <v>135914</v>
      </c>
      <c r="AS53" s="2945" t="n">
        <v>137880</v>
      </c>
      <c r="AT53" s="2945" t="n">
        <v>137880</v>
      </c>
      <c r="AU53" s="2945" t="n">
        <v>62578</v>
      </c>
      <c r="AV53" s="2945" t="n">
        <v>1927</v>
      </c>
      <c r="AW53" s="2945" t="n">
        <v>-1403767</v>
      </c>
      <c r="AX53" s="2945" t="n">
        <v>-883780</v>
      </c>
      <c r="AY53" s="2945" t="n">
        <v>41219</v>
      </c>
      <c r="AZ53" s="2945" t="n">
        <v>72028</v>
      </c>
      <c r="BA53" s="2945" t="n">
        <v>120860</v>
      </c>
      <c r="BB53" s="2945" t="n">
        <v>139125</v>
      </c>
      <c r="BC53" s="2945" t="n">
        <v>139125</v>
      </c>
      <c r="BD53" s="2945" t="n">
        <v>139125</v>
      </c>
      <c r="BE53" s="2945" t="n">
        <v>139633</v>
      </c>
      <c r="BF53" s="2945" t="n">
        <v>139633</v>
      </c>
      <c r="BG53" s="2945" t="n">
        <v>139633</v>
      </c>
      <c r="BH53" s="2945" t="n">
        <v>137994</v>
      </c>
      <c r="BI53" s="2945" t="n">
        <v>139889</v>
      </c>
      <c r="BJ53" s="2945" t="n">
        <v>19530</v>
      </c>
      <c r="BK53" s="2945" t="n">
        <v>138167</v>
      </c>
      <c r="BL53" s="2945" t="n">
        <v>138410</v>
      </c>
      <c r="BM53" s="2945" t="n">
        <v>140753</v>
      </c>
      <c r="BN53" s="2945" t="n">
        <v>143097</v>
      </c>
      <c r="BO53" s="2945" t="n">
        <v>143097</v>
      </c>
      <c r="BP53" s="2945" t="n">
        <v>143097</v>
      </c>
      <c r="BQ53" s="2945" t="n">
        <v>143604</v>
      </c>
      <c r="BR53" s="2945" t="n">
        <v>143604</v>
      </c>
      <c r="BS53" s="2945" t="n">
        <v>143604</v>
      </c>
      <c r="BT53" s="2945" t="n">
        <v>143604</v>
      </c>
      <c r="BU53" s="2945" t="n">
        <v>145412</v>
      </c>
      <c r="BV53" s="2945" t="n">
        <v>139098</v>
      </c>
      <c r="BW53" s="2945" t="n">
        <v>139098</v>
      </c>
      <c r="BX53" s="2945" t="n">
        <v>-362508</v>
      </c>
      <c r="BY53" s="2945" t="n">
        <v>128025</v>
      </c>
      <c r="BZ53" s="2945" t="n">
        <v>128025</v>
      </c>
      <c r="CA53" s="2945" t="n">
        <v>137717</v>
      </c>
      <c r="CB53" s="2945" t="n">
        <v>147409</v>
      </c>
      <c r="CC53" s="2945" t="n">
        <v>147409</v>
      </c>
      <c r="CD53" s="2945" t="n">
        <v>147409</v>
      </c>
      <c r="CE53" s="2945" t="n">
        <v>147409</v>
      </c>
      <c r="CF53" s="2945" t="n">
        <v>147409</v>
      </c>
      <c r="CG53" s="2945" t="n">
        <v>149209</v>
      </c>
      <c r="CH53" s="2945" t="n">
        <v>150350</v>
      </c>
      <c r="CI53" s="2945" t="n">
        <v>150350</v>
      </c>
      <c r="CJ53" s="2945" t="n">
        <v>147221</v>
      </c>
      <c r="CK53" s="2945" t="n">
        <v>147221</v>
      </c>
      <c r="CL53" s="2945" t="n">
        <v>-100123</v>
      </c>
      <c r="CM53" s="2945" t="n">
        <v>141642</v>
      </c>
      <c r="CN53" s="2945" t="n">
        <v>141642</v>
      </c>
      <c r="CO53" s="2945" t="n">
        <v>146420</v>
      </c>
      <c r="CP53" s="2945" t="n">
        <v>151199</v>
      </c>
      <c r="CQ53" s="2945" t="n">
        <v>151199</v>
      </c>
      <c r="CR53" s="2945" t="n">
        <v>151199</v>
      </c>
      <c r="CS53" s="2945" t="n">
        <v>152991</v>
      </c>
      <c r="CT53" s="2945" t="n">
        <v>154131</v>
      </c>
      <c r="CU53" s="2945" t="n">
        <v>154131</v>
      </c>
      <c r="CV53" s="2945" t="n">
        <v>154639</v>
      </c>
      <c r="CW53" s="2945" t="n">
        <v>154639</v>
      </c>
      <c r="CX53" s="2945" t="n">
        <v>154881</v>
      </c>
      <c r="CY53" s="2945" t="n">
        <v>154881</v>
      </c>
      <c r="CZ53" s="2945" t="n">
        <v>154881</v>
      </c>
      <c r="DA53" s="2945" t="n">
        <v>154881</v>
      </c>
      <c r="DB53" s="2945" t="n">
        <v>154881</v>
      </c>
      <c r="DC53" s="2945" t="n">
        <v>154881</v>
      </c>
      <c r="DD53" s="2945" t="n">
        <v>154881</v>
      </c>
      <c r="DE53" s="2945" t="n">
        <v>70316</v>
      </c>
      <c r="DF53" s="2945" t="n">
        <v>543</v>
      </c>
      <c r="DG53" s="2945" t="n">
        <v>-1625651</v>
      </c>
      <c r="DH53" s="2945" t="n">
        <v>-1023055</v>
      </c>
      <c r="DI53" s="2945" t="n">
        <v>47819</v>
      </c>
      <c r="DJ53" s="2945" t="n">
        <v>83496</v>
      </c>
      <c r="DK53" s="2945" t="n">
        <v>140106</v>
      </c>
      <c r="DL53" s="2945" t="n">
        <v>161281</v>
      </c>
      <c r="DM53" s="2945" t="n">
        <v>161281</v>
      </c>
      <c r="DN53" s="2945" t="n">
        <v>161281</v>
      </c>
      <c r="DO53" s="2945" t="n">
        <v>161281</v>
      </c>
      <c r="DP53" s="2945" t="n">
        <v>161281</v>
      </c>
      <c r="DQ53" s="2945" t="n">
        <v>153786</v>
      </c>
      <c r="DR53" s="2945" t="n">
        <v>145709</v>
      </c>
      <c r="DS53" s="2945" t="n">
        <v>-418410</v>
      </c>
      <c r="DT53" s="2945" t="n">
        <v>1412</v>
      </c>
      <c r="DU53" s="2945" t="n">
        <v>138763</v>
      </c>
      <c r="DV53" s="2945" t="n">
        <v>150059</v>
      </c>
      <c r="DW53" s="2945" t="n">
        <v>163828</v>
      </c>
      <c r="DX53" s="2945" t="n">
        <v>166545</v>
      </c>
      <c r="DY53" s="2945" t="n">
        <v>166545</v>
      </c>
      <c r="DZ53" s="2945" t="n">
        <v>166545</v>
      </c>
      <c r="EA53" s="2945" t="n">
        <v>166545</v>
      </c>
      <c r="EB53" s="2945" t="n">
        <v>166545</v>
      </c>
      <c r="EC53" s="2945" t="n">
        <v>9699461</v>
      </c>
    </row>
    <row r="54" ht="14.65" customHeight="1" s="2885" thickBot="1">
      <c r="B54" s="2945" t="n"/>
      <c r="C54" s="2945" t="n"/>
      <c r="D54" s="2945" t="n"/>
      <c r="E54" s="2945" t="n"/>
      <c r="F54" s="2945" t="n"/>
      <c r="G54" s="2945" t="n"/>
      <c r="H54" s="2945" t="n"/>
      <c r="I54" s="2945" t="n"/>
      <c r="J54" s="2945" t="n"/>
      <c r="K54" s="2945" t="n"/>
      <c r="L54" s="2945" t="n"/>
      <c r="M54" s="2945" t="n"/>
      <c r="N54" s="2945" t="n"/>
      <c r="O54" s="2945" t="n"/>
      <c r="P54" s="2945" t="n"/>
      <c r="Q54" s="2945" t="n"/>
      <c r="R54" s="2945" t="n"/>
      <c r="S54" s="2945" t="n"/>
      <c r="T54" s="2945" t="n"/>
      <c r="U54" s="2945" t="n"/>
      <c r="V54" s="2945" t="n"/>
      <c r="W54" s="2945" t="n"/>
      <c r="X54" s="2945" t="n"/>
      <c r="Y54" s="2945" t="n"/>
      <c r="Z54" s="2945" t="n"/>
      <c r="AA54" s="2945" t="n"/>
      <c r="AB54" s="2945" t="n"/>
      <c r="AC54" s="2945" t="n"/>
      <c r="AD54" s="2945" t="n"/>
      <c r="AE54" s="2945" t="n"/>
      <c r="AF54" s="2945" t="n"/>
      <c r="AG54" s="2945" t="n"/>
      <c r="AH54" s="2945" t="n"/>
      <c r="AI54" s="2945" t="n"/>
      <c r="AJ54" s="2945" t="n"/>
      <c r="AK54" s="2945" t="n"/>
      <c r="AL54" s="2945" t="n"/>
      <c r="AM54" s="2945" t="n"/>
      <c r="AN54" s="2945" t="n"/>
      <c r="AO54" s="2945" t="n"/>
      <c r="AP54" s="2945" t="n"/>
      <c r="AQ54" s="2945" t="n"/>
      <c r="AR54" s="2945" t="n"/>
      <c r="AS54" s="2945" t="n"/>
      <c r="AT54" s="2945" t="n"/>
      <c r="AU54" s="2945" t="n"/>
      <c r="AV54" s="2945" t="n"/>
      <c r="AW54" s="2945" t="n"/>
      <c r="AX54" s="2945" t="n"/>
      <c r="AY54" s="2945" t="n"/>
      <c r="AZ54" s="2945" t="n"/>
      <c r="BA54" s="2945" t="n"/>
      <c r="BB54" s="2945" t="n"/>
      <c r="BC54" s="2945" t="n"/>
      <c r="BD54" s="2945" t="n"/>
      <c r="BE54" s="2945" t="n"/>
      <c r="BF54" s="2945" t="n"/>
      <c r="BG54" s="2945" t="n"/>
      <c r="BH54" s="2945" t="n"/>
      <c r="BI54" s="2945" t="n"/>
      <c r="BJ54" s="2945" t="n"/>
      <c r="BK54" s="2945" t="n"/>
      <c r="BL54" s="2945" t="n"/>
      <c r="BM54" s="2945" t="n"/>
      <c r="BN54" s="2945" t="n"/>
      <c r="BO54" s="2945" t="n"/>
      <c r="BP54" s="2945" t="n"/>
      <c r="BQ54" s="2945" t="n"/>
      <c r="BR54" s="2945" t="n"/>
      <c r="BS54" s="2945" t="n"/>
      <c r="BT54" s="2945" t="n"/>
      <c r="BU54" s="2945" t="n"/>
      <c r="BV54" s="2945" t="n"/>
      <c r="BW54" s="2945" t="n"/>
      <c r="BX54" s="2945" t="n"/>
      <c r="BY54" s="2945" t="n"/>
      <c r="BZ54" s="2945" t="n"/>
      <c r="CA54" s="2945" t="n"/>
      <c r="CB54" s="2945" t="n"/>
      <c r="CC54" s="2945" t="n"/>
      <c r="CD54" s="2945" t="n"/>
      <c r="CE54" s="2945" t="n"/>
      <c r="CF54" s="2945" t="n"/>
      <c r="CG54" s="2945" t="n"/>
      <c r="CH54" s="2945" t="n"/>
      <c r="CI54" s="2945" t="n"/>
      <c r="CJ54" s="2945" t="n"/>
      <c r="CK54" s="2945" t="n"/>
      <c r="CL54" s="2945" t="n"/>
      <c r="CM54" s="2945" t="n"/>
      <c r="CN54" s="2945" t="n"/>
      <c r="CO54" s="2945" t="n"/>
      <c r="CP54" s="2945" t="n"/>
      <c r="CQ54" s="2945" t="n"/>
      <c r="CR54" s="2945" t="n"/>
      <c r="CS54" s="2945" t="n"/>
      <c r="CT54" s="2945" t="n"/>
      <c r="CU54" s="2945" t="n"/>
      <c r="CV54" s="2945" t="n"/>
      <c r="CW54" s="2945" t="n"/>
      <c r="CX54" s="2945" t="n"/>
      <c r="CY54" s="2945" t="n"/>
      <c r="CZ54" s="2945" t="n"/>
      <c r="DA54" s="2945" t="n"/>
      <c r="DB54" s="2945" t="n"/>
      <c r="DC54" s="2945" t="n"/>
      <c r="DD54" s="2945" t="n"/>
      <c r="DE54" s="2945" t="n"/>
      <c r="DF54" s="2945" t="n"/>
      <c r="DG54" s="2945" t="n"/>
      <c r="DH54" s="2945" t="n"/>
      <c r="DI54" s="2945" t="n"/>
      <c r="DJ54" s="2945" t="n"/>
      <c r="DK54" s="2945" t="n"/>
      <c r="DL54" s="2945" t="n"/>
      <c r="DM54" s="2945" t="n"/>
      <c r="DN54" s="2945" t="n"/>
      <c r="DO54" s="2945" t="n"/>
      <c r="DP54" s="2945" t="n"/>
      <c r="DQ54" s="2945" t="n"/>
      <c r="DR54" s="2945" t="n"/>
      <c r="DS54" s="2945" t="n"/>
      <c r="DT54" s="2945" t="n"/>
      <c r="DU54" s="2945" t="n"/>
      <c r="DV54" s="2945" t="n"/>
      <c r="DW54" s="2945" t="n"/>
      <c r="DX54" s="2945" t="n"/>
      <c r="DY54" s="2945" t="n"/>
      <c r="DZ54" s="2945" t="n"/>
      <c r="EA54" s="2945" t="n"/>
      <c r="EB54" s="2945" t="n"/>
      <c r="EC54" s="2945" t="n"/>
    </row>
  </sheetData>
  <mergeCells count="4">
    <mergeCell ref="A1:I1"/>
    <mergeCell ref="A4:I4"/>
    <mergeCell ref="A2:I2"/>
    <mergeCell ref="A3:I3"/>
  </mergeCells>
  <pageMargins left="0.159999996423721" right="0.159999996423721" top="0.400000005960464" bottom="0.319999992847443" header="0.3" footer="0.3"/>
  <pageSetup orientation="landscape"/>
</worksheet>
</file>

<file path=xl/worksheets/sheet64.xml><?xml version="1.0" encoding="utf-8"?>
<worksheet xmlns="http://schemas.openxmlformats.org/spreadsheetml/2006/main">
  <sheetPr codeName="Sheet74">
    <tabColor rgb="FF051243"/>
    <outlinePr summaryBelow="0"/>
    <pageSetUpPr/>
  </sheetPr>
  <dimension ref="A1:N117"/>
  <sheetViews>
    <sheetView zoomScale="85" zoomScaleNormal="85" workbookViewId="0">
      <pane xSplit="1" topLeftCell="B1" activePane="topRight" state="frozen"/>
      <selection activeCell="A1" sqref="A1:J1"/>
      <selection pane="topRight" activeCell="J45" sqref="J45"/>
    </sheetView>
  </sheetViews>
  <sheetFormatPr baseColWidth="8" defaultRowHeight="14.25"/>
  <cols>
    <col width="36.1328125" customWidth="1" style="2885" min="1" max="1"/>
    <col width="10" customWidth="1" style="2885" min="2" max="2"/>
    <col width="9.19921875" customWidth="1" style="2885" min="3" max="13"/>
    <col width="10.796875" customWidth="1" style="2885" min="14" max="14"/>
  </cols>
  <sheetData>
    <row r="1" ht="12" customHeight="1" s="2885">
      <c r="A1" s="2899" t="inlineStr">
        <is>
          <t>Lease Audit Report</t>
        </is>
      </c>
    </row>
    <row r="2" ht="12" customHeight="1" s="2885">
      <c r="A2" s="2900" t="inlineStr">
        <is>
          <t>Airport May 2026 (Amounts in USD, Measures in SF)</t>
        </is>
      </c>
    </row>
    <row r="3" ht="12" customHeight="1" s="2885">
      <c r="A3" s="2900" t="inlineStr">
        <is>
          <t>Nov, 2026 through Sep, 2037</t>
        </is>
      </c>
    </row>
    <row r="4" ht="12" customHeight="1" s="2885">
      <c r="A4" s="2900" t="inlineStr">
        <is>
          <t>6/23/2026 5:09:10 PM</t>
        </is>
      </c>
    </row>
    <row r="5" ht="12" customHeight="1" s="2885">
      <c r="C5" s="1790" t="inlineStr">
        <is>
          <t>Year 1</t>
        </is>
      </c>
      <c r="D5" s="1790" t="inlineStr">
        <is>
          <t>Year 2</t>
        </is>
      </c>
      <c r="E5" s="1790" t="inlineStr">
        <is>
          <t>Year 3</t>
        </is>
      </c>
      <c r="F5" s="1790" t="inlineStr">
        <is>
          <t>Year 4</t>
        </is>
      </c>
      <c r="G5" s="1790" t="inlineStr">
        <is>
          <t>Year 5</t>
        </is>
      </c>
      <c r="H5" s="1790" t="inlineStr">
        <is>
          <t>Year 6</t>
        </is>
      </c>
      <c r="I5" s="1790" t="inlineStr">
        <is>
          <t>Year 7</t>
        </is>
      </c>
      <c r="J5" s="1790" t="inlineStr">
        <is>
          <t>Year 8</t>
        </is>
      </c>
      <c r="K5" s="1790" t="inlineStr">
        <is>
          <t>Year 9</t>
        </is>
      </c>
      <c r="L5" s="1790" t="inlineStr">
        <is>
          <t>Year 10</t>
        </is>
      </c>
      <c r="M5" s="1790" t="inlineStr">
        <is>
          <t>Year 11</t>
        </is>
      </c>
    </row>
    <row r="6" ht="12" customHeight="1" s="2885">
      <c r="A6" s="2900" t="inlineStr">
        <is>
          <t>For the Years Ending</t>
        </is>
      </c>
      <c r="B6" s="2566" t="inlineStr">
        <is>
          <t>Suite</t>
        </is>
      </c>
      <c r="C6" s="1791" t="inlineStr">
        <is>
          <t>Sep-2027</t>
        </is>
      </c>
      <c r="D6" s="1791" t="inlineStr">
        <is>
          <t>Sep-2028</t>
        </is>
      </c>
      <c r="E6" s="1791" t="inlineStr">
        <is>
          <t>Sep-2029</t>
        </is>
      </c>
      <c r="F6" s="1791" t="inlineStr">
        <is>
          <t>Sep-2030</t>
        </is>
      </c>
      <c r="G6" s="1791" t="inlineStr">
        <is>
          <t>Sep-2031</t>
        </is>
      </c>
      <c r="H6" s="1791" t="inlineStr">
        <is>
          <t>Sep-2032</t>
        </is>
      </c>
      <c r="I6" s="1791" t="inlineStr">
        <is>
          <t>Sep-2033</t>
        </is>
      </c>
      <c r="J6" s="1791" t="inlineStr">
        <is>
          <t>Sep-2034</t>
        </is>
      </c>
      <c r="K6" s="1791" t="inlineStr">
        <is>
          <t>Sep-2035</t>
        </is>
      </c>
      <c r="L6" s="1791" t="inlineStr">
        <is>
          <t>Sep-2036</t>
        </is>
      </c>
      <c r="M6" s="1791" t="inlineStr">
        <is>
          <t>Sep-2037</t>
        </is>
      </c>
      <c r="N6" s="1791" t="inlineStr">
        <is>
          <t>Total</t>
        </is>
      </c>
    </row>
    <row r="7" ht="12" customHeight="1" s="2885">
      <c r="A7" s="1788" t="inlineStr">
        <is>
          <t>Area</t>
        </is>
      </c>
    </row>
    <row r="8" ht="12" customHeight="1" s="2885">
      <c r="A8" s="1789" t="inlineStr">
        <is>
          <t xml:space="preserve">  1. Enterprise Rent-a-Car</t>
        </is>
      </c>
      <c r="C8" s="1735" t="n">
        <v>41383</v>
      </c>
      <c r="D8" s="1735" t="n">
        <v>41383</v>
      </c>
      <c r="E8" s="1735" t="n">
        <v>41383</v>
      </c>
      <c r="F8" s="1735" t="n">
        <v>34486</v>
      </c>
      <c r="G8" s="1735" t="n">
        <v>41383</v>
      </c>
      <c r="H8" s="1735" t="n">
        <v>41383</v>
      </c>
      <c r="I8" s="1735" t="n">
        <v>41383</v>
      </c>
      <c r="J8" s="1735" t="n">
        <v>41383</v>
      </c>
      <c r="K8" s="1735" t="n">
        <v>41383</v>
      </c>
      <c r="L8" s="1735" t="n">
        <v>34486</v>
      </c>
      <c r="M8" s="1735" t="n">
        <v>41383</v>
      </c>
      <c r="N8" s="2900" t="inlineStr">
        <is>
          <t> </t>
        </is>
      </c>
    </row>
    <row r="9" ht="12" customHeight="1" s="2885">
      <c r="A9" s="1789" t="inlineStr">
        <is>
          <t xml:space="preserve">  2. Lennar Title</t>
        </is>
      </c>
      <c r="C9" s="1735" t="n">
        <v>6475</v>
      </c>
      <c r="D9" s="1735" t="n">
        <v>6475</v>
      </c>
      <c r="E9" s="1735" t="n">
        <v>5396</v>
      </c>
      <c r="F9" s="1735" t="n">
        <v>6475</v>
      </c>
      <c r="G9" s="1735" t="n">
        <v>6475</v>
      </c>
      <c r="H9" s="1735" t="n">
        <v>6475</v>
      </c>
      <c r="I9" s="1735" t="n">
        <v>6475</v>
      </c>
      <c r="J9" s="1735" t="n">
        <v>5396</v>
      </c>
      <c r="K9" s="1735" t="n">
        <v>6475</v>
      </c>
      <c r="L9" s="1735" t="n">
        <v>6475</v>
      </c>
      <c r="M9" s="1735" t="n">
        <v>6475</v>
      </c>
      <c r="N9" s="2900" t="inlineStr">
        <is>
          <t> </t>
        </is>
      </c>
    </row>
    <row r="10" ht="12" customHeight="1" s="2885">
      <c r="A10" s="1789" t="inlineStr">
        <is>
          <t xml:space="preserve">  3. Equipment One Co.</t>
        </is>
      </c>
      <c r="C10" s="1735" t="n">
        <v>13707</v>
      </c>
      <c r="D10" s="1735" t="n">
        <v>13707</v>
      </c>
      <c r="E10" s="1735" t="n">
        <v>13707</v>
      </c>
      <c r="F10" s="1735" t="n">
        <v>13707</v>
      </c>
      <c r="G10" s="1735" t="n">
        <v>13707</v>
      </c>
      <c r="H10" s="1735" t="n">
        <v>13707</v>
      </c>
      <c r="I10" s="1735" t="n">
        <v>13707</v>
      </c>
      <c r="J10" s="1735" t="n">
        <v>13707</v>
      </c>
      <c r="K10" s="1735" t="n">
        <v>13707</v>
      </c>
      <c r="L10" s="1735" t="n">
        <v>13707</v>
      </c>
      <c r="M10" s="1735" t="n">
        <v>11423</v>
      </c>
      <c r="N10" s="2900" t="inlineStr">
        <is>
          <t> </t>
        </is>
      </c>
    </row>
    <row r="11" ht="12" customHeight="1" s="2885">
      <c r="A11" s="1789" t="inlineStr">
        <is>
          <t xml:space="preserve">  4. Texas Tech University</t>
        </is>
      </c>
      <c r="C11" s="1735" t="n">
        <v>27048</v>
      </c>
      <c r="D11" s="1735" t="n">
        <v>27048</v>
      </c>
      <c r="E11" s="1735" t="n">
        <v>27048</v>
      </c>
      <c r="F11" s="1735" t="n">
        <v>24794</v>
      </c>
      <c r="G11" s="1735" t="n">
        <v>24794</v>
      </c>
      <c r="H11" s="1735" t="n">
        <v>27048</v>
      </c>
      <c r="I11" s="1735" t="n">
        <v>27048</v>
      </c>
      <c r="J11" s="1735" t="n">
        <v>27048</v>
      </c>
      <c r="K11" s="1735" t="n">
        <v>27048</v>
      </c>
      <c r="L11" s="1735" t="n">
        <v>22540</v>
      </c>
      <c r="M11" s="1735" t="n">
        <v>27048</v>
      </c>
      <c r="N11" s="2900" t="inlineStr">
        <is>
          <t> </t>
        </is>
      </c>
    </row>
    <row r="12" ht="12" customHeight="1" s="2885">
      <c r="A12" s="1789" t="inlineStr">
        <is>
          <t xml:space="preserve">  5. Farmers Insurance</t>
        </is>
      </c>
      <c r="C12" s="1735" t="n">
        <v>3369</v>
      </c>
      <c r="D12" s="1735" t="n">
        <v>3369</v>
      </c>
      <c r="E12" s="1735" t="n">
        <v>3369</v>
      </c>
      <c r="F12" s="1735" t="n">
        <v>3369</v>
      </c>
      <c r="G12" s="1735" t="n">
        <v>3088</v>
      </c>
      <c r="H12" s="1735" t="n">
        <v>3088</v>
      </c>
      <c r="I12" s="1735" t="n">
        <v>3369</v>
      </c>
      <c r="J12" s="1735" t="n">
        <v>3369</v>
      </c>
      <c r="K12" s="1735" t="n">
        <v>3369</v>
      </c>
      <c r="L12" s="1735" t="n">
        <v>3369</v>
      </c>
      <c r="M12" s="1735" t="n">
        <v>2808</v>
      </c>
      <c r="N12" s="2900" t="inlineStr">
        <is>
          <t> </t>
        </is>
      </c>
    </row>
    <row r="13" ht="12" customHeight="1" s="2885">
      <c r="A13" s="1789" t="inlineStr">
        <is>
          <t xml:space="preserve">  6. VACANT</t>
        </is>
      </c>
      <c r="C13" s="1735" t="n">
        <v>4919</v>
      </c>
      <c r="D13" s="1735" t="n">
        <v>13528</v>
      </c>
      <c r="E13" s="1735" t="n">
        <v>13528</v>
      </c>
      <c r="F13" s="1735" t="n">
        <v>13528</v>
      </c>
      <c r="G13" s="1735" t="n">
        <v>13528</v>
      </c>
      <c r="H13" s="1735" t="n">
        <v>13528</v>
      </c>
      <c r="I13" s="1735" t="n">
        <v>11273</v>
      </c>
      <c r="J13" s="1735" t="n">
        <v>13528</v>
      </c>
      <c r="K13" s="1735" t="n">
        <v>13528</v>
      </c>
      <c r="L13" s="1735" t="n">
        <v>13528</v>
      </c>
      <c r="M13" s="1735" t="n">
        <v>13528</v>
      </c>
      <c r="N13" s="2900" t="inlineStr">
        <is>
          <t> </t>
        </is>
      </c>
    </row>
    <row r="14" ht="12" customHeight="1" s="2885">
      <c r="A14" s="2900" t="inlineStr">
        <is>
          <t xml:space="preserve">    Total Area</t>
        </is>
      </c>
      <c r="C14" s="1794" t="n">
        <v>96901</v>
      </c>
      <c r="D14" s="1794" t="n">
        <v>105510</v>
      </c>
      <c r="E14" s="1794" t="n">
        <v>104431</v>
      </c>
      <c r="F14" s="1794" t="n">
        <v>96359</v>
      </c>
      <c r="G14" s="1794" t="n">
        <v>102975</v>
      </c>
      <c r="H14" s="1794" t="n">
        <v>105229</v>
      </c>
      <c r="I14" s="1794" t="n">
        <v>103255</v>
      </c>
      <c r="J14" s="1794" t="n">
        <v>104431</v>
      </c>
      <c r="K14" s="1794" t="n">
        <v>105510</v>
      </c>
      <c r="L14" s="1794" t="n">
        <v>94105</v>
      </c>
      <c r="M14" s="1794" t="n">
        <v>102664</v>
      </c>
      <c r="N14" s="2900" t="inlineStr">
        <is>
          <t> </t>
        </is>
      </c>
    </row>
    <row r="15" ht="12" customHeight="1" s="2885"/>
    <row r="16" ht="12" customHeight="1" s="2885">
      <c r="A16" s="2900" t="inlineStr">
        <is>
          <t xml:space="preserve">    Total Occupancy %</t>
        </is>
      </c>
      <c r="C16" s="2553" t="n">
        <v>0.9184084231567879</v>
      </c>
      <c r="D16" s="2553" t="n">
        <v>1</v>
      </c>
      <c r="E16" s="2553" t="n">
        <v>0.989771901557514</v>
      </c>
      <c r="F16" s="2553" t="n">
        <v>0.9132673048368239</v>
      </c>
      <c r="G16" s="2553" t="n">
        <v>0.975976210785708</v>
      </c>
      <c r="H16" s="2553" t="n">
        <v>0.997339114775851</v>
      </c>
      <c r="I16" s="2553" t="n">
        <v>0.978630777493445</v>
      </c>
      <c r="J16" s="2553" t="n">
        <v>0.989771901557514</v>
      </c>
      <c r="K16" s="2553" t="n">
        <v>1</v>
      </c>
      <c r="L16" s="2553" t="n">
        <v>0.891904400846681</v>
      </c>
      <c r="M16" s="2553" t="n">
        <v>0.973026253435693</v>
      </c>
      <c r="N16" s="2900" t="inlineStr">
        <is>
          <t> </t>
        </is>
      </c>
    </row>
    <row r="17" ht="24" customHeight="1" s="2885"/>
    <row r="18" ht="12" customHeight="1" s="2885">
      <c r="A18" s="1788" t="inlineStr">
        <is>
          <t>Potential Base Rent</t>
        </is>
      </c>
    </row>
    <row r="19" ht="12" customHeight="1" s="2885">
      <c r="A19" s="1789" t="inlineStr">
        <is>
          <t xml:space="preserve">  1. Enterprise Rent-a-Car</t>
        </is>
      </c>
      <c r="C19" s="1735" t="n">
        <v>682440</v>
      </c>
      <c r="D19" s="1735" t="n">
        <v>762413</v>
      </c>
      <c r="E19" s="1735" t="n">
        <v>781587</v>
      </c>
      <c r="F19" s="1735" t="n">
        <v>797262</v>
      </c>
      <c r="G19" s="1735" t="n">
        <v>815096</v>
      </c>
      <c r="H19" s="1735" t="n">
        <v>835788</v>
      </c>
      <c r="I19" s="1735" t="n">
        <v>856479</v>
      </c>
      <c r="J19" s="1735" t="n">
        <v>877171</v>
      </c>
      <c r="K19" s="1735" t="n">
        <v>897862</v>
      </c>
      <c r="L19" s="1735" t="n">
        <v>944920</v>
      </c>
      <c r="M19" s="1735" t="n">
        <v>962163</v>
      </c>
      <c r="N19" s="1735" t="n">
        <v>9213182</v>
      </c>
    </row>
    <row r="20" ht="12" customHeight="1" s="2885">
      <c r="A20" s="1789" t="inlineStr">
        <is>
          <t xml:space="preserve">  2. Lennar Title</t>
        </is>
      </c>
      <c r="C20" s="1735" t="n">
        <v>97934</v>
      </c>
      <c r="D20" s="1735" t="n">
        <v>109805</v>
      </c>
      <c r="E20" s="1735" t="n">
        <v>109923</v>
      </c>
      <c r="F20" s="1735" t="n">
        <v>112337</v>
      </c>
      <c r="G20" s="1735" t="n">
        <v>115575</v>
      </c>
      <c r="H20" s="1735" t="n">
        <v>118812</v>
      </c>
      <c r="I20" s="1735" t="n">
        <v>122050</v>
      </c>
      <c r="J20" s="1735" t="n">
        <v>126276</v>
      </c>
      <c r="K20" s="1735" t="n">
        <v>129303</v>
      </c>
      <c r="L20" s="1735" t="n">
        <v>132541</v>
      </c>
      <c r="M20" s="1735" t="n">
        <v>135778</v>
      </c>
      <c r="N20" s="1735" t="n">
        <v>1310336</v>
      </c>
    </row>
    <row r="21" ht="12" customHeight="1" s="2885">
      <c r="A21" s="1789" t="inlineStr">
        <is>
          <t xml:space="preserve">  3. Equipment One Co.</t>
        </is>
      </c>
      <c r="C21" s="1735" t="n">
        <v>189225</v>
      </c>
      <c r="D21" s="1735" t="n">
        <v>213281</v>
      </c>
      <c r="E21" s="1735" t="n">
        <v>220134</v>
      </c>
      <c r="F21" s="1735" t="n">
        <v>226988</v>
      </c>
      <c r="G21" s="1735" t="n">
        <v>233841</v>
      </c>
      <c r="H21" s="1735" t="n">
        <v>240695</v>
      </c>
      <c r="I21" s="1735" t="n">
        <v>247548</v>
      </c>
      <c r="J21" s="1735" t="n">
        <v>254402</v>
      </c>
      <c r="K21" s="1735" t="n">
        <v>261255</v>
      </c>
      <c r="L21" s="1735" t="n">
        <v>268109</v>
      </c>
      <c r="M21" s="1735" t="n">
        <v>294737</v>
      </c>
      <c r="N21" s="1735" t="n">
        <v>2650217</v>
      </c>
    </row>
    <row r="22" ht="12" customHeight="1" s="2885">
      <c r="A22" s="1789" t="inlineStr">
        <is>
          <t xml:space="preserve">  4. Texas Tech University</t>
        </is>
      </c>
      <c r="C22" s="1735" t="n">
        <v>404030</v>
      </c>
      <c r="D22" s="1735" t="n">
        <v>454181</v>
      </c>
      <c r="E22" s="1735" t="n">
        <v>467705</v>
      </c>
      <c r="F22" s="1735" t="n">
        <v>479502</v>
      </c>
      <c r="G22" s="1735" t="n">
        <v>487084</v>
      </c>
      <c r="H22" s="1735" t="n">
        <v>499481</v>
      </c>
      <c r="I22" s="1735" t="n">
        <v>513005</v>
      </c>
      <c r="J22" s="1735" t="n">
        <v>526529</v>
      </c>
      <c r="K22" s="1735" t="n">
        <v>540053</v>
      </c>
      <c r="L22" s="1735" t="n">
        <v>562707</v>
      </c>
      <c r="M22" s="1735" t="n">
        <v>574807</v>
      </c>
      <c r="N22" s="1735" t="n">
        <v>5509084</v>
      </c>
    </row>
    <row r="23" ht="12" customHeight="1" s="2885">
      <c r="A23" s="1789" t="inlineStr">
        <is>
          <t xml:space="preserve">  5. Farmers Insurance</t>
        </is>
      </c>
      <c r="C23" s="1735" t="n">
        <v>46464</v>
      </c>
      <c r="D23" s="1735" t="n">
        <v>52360</v>
      </c>
      <c r="E23" s="1735" t="n">
        <v>54044</v>
      </c>
      <c r="F23" s="1735" t="n">
        <v>55729</v>
      </c>
      <c r="G23" s="1735" t="n">
        <v>57556</v>
      </c>
      <c r="H23" s="1735" t="n">
        <v>62490</v>
      </c>
      <c r="I23" s="1735" t="n">
        <v>64034</v>
      </c>
      <c r="J23" s="1735" t="n">
        <v>65718</v>
      </c>
      <c r="K23" s="1735" t="n">
        <v>67403</v>
      </c>
      <c r="L23" s="1735" t="n">
        <v>69087</v>
      </c>
      <c r="M23" s="1735" t="n">
        <v>72175</v>
      </c>
      <c r="N23" s="1735" t="n">
        <v>667059</v>
      </c>
    </row>
    <row r="24" ht="12" customHeight="1" s="2885">
      <c r="A24" s="1789" t="inlineStr">
        <is>
          <t xml:space="preserve">  6. VACANT</t>
        </is>
      </c>
      <c r="C24" s="1735" t="n">
        <v>198411</v>
      </c>
      <c r="D24" s="1735" t="n">
        <v>218703</v>
      </c>
      <c r="E24" s="1735" t="n">
        <v>225467</v>
      </c>
      <c r="F24" s="1735" t="n">
        <v>232231</v>
      </c>
      <c r="G24" s="1735" t="n">
        <v>238995</v>
      </c>
      <c r="H24" s="1735" t="n">
        <v>245759</v>
      </c>
      <c r="I24" s="1735" t="n">
        <v>257768</v>
      </c>
      <c r="J24" s="1735" t="n">
        <v>263523</v>
      </c>
      <c r="K24" s="1735" t="n">
        <v>270287</v>
      </c>
      <c r="L24" s="1735" t="n">
        <v>277051</v>
      </c>
      <c r="M24" s="1735" t="n">
        <v>283815</v>
      </c>
      <c r="N24" s="1735" t="n">
        <v>2712009</v>
      </c>
    </row>
    <row r="25" ht="12" customHeight="1" s="2885">
      <c r="A25" s="2900" t="inlineStr">
        <is>
          <t xml:space="preserve">    Total Potential Base Rent</t>
        </is>
      </c>
      <c r="C25" s="1794" t="n">
        <v>1618504</v>
      </c>
      <c r="D25" s="1794" t="n">
        <v>1810743</v>
      </c>
      <c r="E25" s="1794" t="n">
        <v>1858861</v>
      </c>
      <c r="F25" s="1794" t="n">
        <v>1904049</v>
      </c>
      <c r="G25" s="1794" t="n">
        <v>1948148</v>
      </c>
      <c r="H25" s="1794" t="n">
        <v>2003024</v>
      </c>
      <c r="I25" s="1794" t="n">
        <v>2060885</v>
      </c>
      <c r="J25" s="1794" t="n">
        <v>2113619</v>
      </c>
      <c r="K25" s="1794" t="n">
        <v>2166164</v>
      </c>
      <c r="L25" s="1794" t="n">
        <v>2254415</v>
      </c>
      <c r="M25" s="1794" t="n">
        <v>2323475</v>
      </c>
      <c r="N25" s="1794" t="n">
        <v>22061887</v>
      </c>
    </row>
    <row r="26" ht="12" customHeight="1" s="2885"/>
    <row r="27" ht="12" customHeight="1" s="2885">
      <c r="A27" s="1788" t="inlineStr">
        <is>
          <t>Lost Absorption / Turnover Rent</t>
        </is>
      </c>
    </row>
    <row r="28" ht="12" customHeight="1" s="2885">
      <c r="A28" s="1789" t="inlineStr">
        <is>
          <t xml:space="preserve">  1. Enterprise Rent-a-Car</t>
        </is>
      </c>
      <c r="C28" s="1735" t="n">
        <v>0</v>
      </c>
      <c r="D28" s="1735" t="n">
        <v>0</v>
      </c>
      <c r="E28" s="1735" t="n">
        <v>0</v>
      </c>
      <c r="F28" s="1735" t="n">
        <v>-131893</v>
      </c>
      <c r="G28" s="1735" t="n">
        <v>0</v>
      </c>
      <c r="H28" s="1735" t="n">
        <v>0</v>
      </c>
      <c r="I28" s="1735" t="n">
        <v>0</v>
      </c>
      <c r="J28" s="1735" t="n">
        <v>0</v>
      </c>
      <c r="K28" s="1735" t="n">
        <v>0</v>
      </c>
      <c r="L28" s="1735" t="n">
        <v>-157487</v>
      </c>
      <c r="M28" s="1735" t="n">
        <v>0</v>
      </c>
      <c r="N28" s="1735" t="n">
        <v>-289379</v>
      </c>
    </row>
    <row r="29" ht="12" customHeight="1" s="2885">
      <c r="A29" s="1789" t="inlineStr">
        <is>
          <t xml:space="preserve">  2. Lennar Title</t>
        </is>
      </c>
      <c r="C29" s="1735" t="n">
        <v>0</v>
      </c>
      <c r="D29" s="1735" t="n">
        <v>0</v>
      </c>
      <c r="E29" s="1735" t="n">
        <v>-18318</v>
      </c>
      <c r="F29" s="1735" t="n">
        <v>0</v>
      </c>
      <c r="G29" s="1735" t="n">
        <v>0</v>
      </c>
      <c r="H29" s="1735" t="n">
        <v>0</v>
      </c>
      <c r="I29" s="1735" t="n">
        <v>0</v>
      </c>
      <c r="J29" s="1735" t="n">
        <v>-21236</v>
      </c>
      <c r="K29" s="1735" t="n">
        <v>0</v>
      </c>
      <c r="L29" s="1735" t="n">
        <v>0</v>
      </c>
      <c r="M29" s="1735" t="n">
        <v>0</v>
      </c>
      <c r="N29" s="1735" t="n">
        <v>-39554</v>
      </c>
    </row>
    <row r="30" ht="12" customHeight="1" s="2885">
      <c r="A30" s="1789" t="inlineStr">
        <is>
          <t xml:space="preserve">  3. Equipment One Co.</t>
        </is>
      </c>
      <c r="C30" s="1735" t="n">
        <v>0</v>
      </c>
      <c r="D30" s="1735" t="n">
        <v>0</v>
      </c>
      <c r="E30" s="1735" t="n">
        <v>0</v>
      </c>
      <c r="F30" s="1735" t="n">
        <v>0</v>
      </c>
      <c r="G30" s="1735" t="n">
        <v>0</v>
      </c>
      <c r="H30" s="1735" t="n">
        <v>0</v>
      </c>
      <c r="I30" s="1735" t="n">
        <v>0</v>
      </c>
      <c r="J30" s="1735" t="n">
        <v>0</v>
      </c>
      <c r="K30" s="1735" t="n">
        <v>0</v>
      </c>
      <c r="L30" s="1735" t="n">
        <v>0</v>
      </c>
      <c r="M30" s="1735" t="n">
        <v>-49123</v>
      </c>
      <c r="N30" s="1735" t="n">
        <v>-49123</v>
      </c>
    </row>
    <row r="31" ht="12" customHeight="1" s="2885">
      <c r="A31" s="1789" t="inlineStr">
        <is>
          <t xml:space="preserve">  4. Texas Tech University</t>
        </is>
      </c>
      <c r="C31" s="1735" t="n">
        <v>0</v>
      </c>
      <c r="D31" s="1735" t="n">
        <v>0</v>
      </c>
      <c r="E31" s="1735" t="n">
        <v>0</v>
      </c>
      <c r="F31" s="1735" t="n">
        <v>-39408</v>
      </c>
      <c r="G31" s="1735" t="n">
        <v>-40590</v>
      </c>
      <c r="H31" s="1735" t="n">
        <v>0</v>
      </c>
      <c r="I31" s="1735" t="n">
        <v>0</v>
      </c>
      <c r="J31" s="1735" t="n">
        <v>0</v>
      </c>
      <c r="K31" s="1735" t="n">
        <v>0</v>
      </c>
      <c r="L31" s="1735" t="n">
        <v>-94111</v>
      </c>
      <c r="M31" s="1735" t="n">
        <v>0</v>
      </c>
      <c r="N31" s="1735" t="n">
        <v>-174109</v>
      </c>
    </row>
    <row r="32" ht="12" customHeight="1" s="2885">
      <c r="A32" s="1789" t="inlineStr">
        <is>
          <t xml:space="preserve">  5. Farmers Insurance</t>
        </is>
      </c>
      <c r="C32" s="1735" t="n">
        <v>0</v>
      </c>
      <c r="D32" s="1735" t="n">
        <v>0</v>
      </c>
      <c r="E32" s="1735" t="n">
        <v>0</v>
      </c>
      <c r="F32" s="1735" t="n">
        <v>0</v>
      </c>
      <c r="G32" s="1735" t="n">
        <v>-5056</v>
      </c>
      <c r="H32" s="1735" t="n">
        <v>-5207</v>
      </c>
      <c r="I32" s="1735" t="n">
        <v>0</v>
      </c>
      <c r="J32" s="1735" t="n">
        <v>0</v>
      </c>
      <c r="K32" s="1735" t="n">
        <v>0</v>
      </c>
      <c r="L32" s="1735" t="n">
        <v>0</v>
      </c>
      <c r="M32" s="1735" t="n">
        <v>-12074</v>
      </c>
      <c r="N32" s="1735" t="n">
        <v>-22337</v>
      </c>
    </row>
    <row r="33" ht="12" customHeight="1" s="2885">
      <c r="A33" s="1789" t="inlineStr">
        <is>
          <t xml:space="preserve">  6. VACANT</t>
        </is>
      </c>
      <c r="C33" s="1735" t="n">
        <v>-126261</v>
      </c>
      <c r="D33" s="1735" t="n">
        <v>0</v>
      </c>
      <c r="E33" s="1735" t="n">
        <v>0</v>
      </c>
      <c r="F33" s="1735" t="n">
        <v>0</v>
      </c>
      <c r="G33" s="1735" t="n">
        <v>0</v>
      </c>
      <c r="H33" s="1735" t="n">
        <v>0</v>
      </c>
      <c r="I33" s="1735" t="n">
        <v>-43075</v>
      </c>
      <c r="J33" s="1735" t="n">
        <v>0</v>
      </c>
      <c r="K33" s="1735" t="n">
        <v>0</v>
      </c>
      <c r="L33" s="1735" t="n">
        <v>0</v>
      </c>
      <c r="M33" s="1735" t="n">
        <v>0</v>
      </c>
      <c r="N33" s="1735" t="n">
        <v>-169336</v>
      </c>
    </row>
    <row r="34" ht="12" customHeight="1" s="2885">
      <c r="A34" s="2900" t="inlineStr">
        <is>
          <t xml:space="preserve">    Total Lost Absorption / Turnover Rent</t>
        </is>
      </c>
      <c r="C34" s="1794" t="n">
        <v>-126261</v>
      </c>
      <c r="D34" s="1794" t="n">
        <v>0</v>
      </c>
      <c r="E34" s="1794" t="n">
        <v>-18318</v>
      </c>
      <c r="F34" s="1794" t="n">
        <v>-171301</v>
      </c>
      <c r="G34" s="1794" t="n">
        <v>-45646</v>
      </c>
      <c r="H34" s="1794" t="n">
        <v>-5207</v>
      </c>
      <c r="I34" s="1794" t="n">
        <v>-43075</v>
      </c>
      <c r="J34" s="1794" t="n">
        <v>-21236</v>
      </c>
      <c r="K34" s="1794" t="n">
        <v>0</v>
      </c>
      <c r="L34" s="1794" t="n">
        <v>-251597</v>
      </c>
      <c r="M34" s="1794" t="n">
        <v>-61197</v>
      </c>
      <c r="N34" s="1794" t="n">
        <v>-743839</v>
      </c>
    </row>
    <row r="35" ht="12" customHeight="1" s="2885"/>
    <row r="36" ht="12" customHeight="1" s="2885">
      <c r="A36" s="1788" t="inlineStr">
        <is>
          <t>Lost Absorption / Turnover Other Income</t>
        </is>
      </c>
    </row>
    <row r="37" ht="12" customHeight="1" s="2885">
      <c r="A37" s="1789" t="inlineStr">
        <is>
          <t xml:space="preserve">  1. Enterprise Rent-a-Car</t>
        </is>
      </c>
      <c r="C37" s="1735" t="n">
        <v>0</v>
      </c>
      <c r="D37" s="1735" t="n">
        <v>0</v>
      </c>
      <c r="E37" s="1735" t="n">
        <v>0</v>
      </c>
      <c r="F37" s="1735" t="n">
        <v>-65500</v>
      </c>
      <c r="G37" s="1735" t="n">
        <v>0</v>
      </c>
      <c r="H37" s="1735" t="n">
        <v>0</v>
      </c>
      <c r="I37" s="1735" t="n">
        <v>0</v>
      </c>
      <c r="J37" s="1735" t="n">
        <v>0</v>
      </c>
      <c r="K37" s="1735" t="n">
        <v>0</v>
      </c>
      <c r="L37" s="1735" t="n">
        <v>-76312</v>
      </c>
      <c r="M37" s="1735" t="n">
        <v>0</v>
      </c>
      <c r="N37" s="1735" t="n">
        <v>-141812</v>
      </c>
    </row>
    <row r="38" ht="12" customHeight="1" s="2885">
      <c r="A38" s="1789" t="inlineStr">
        <is>
          <t xml:space="preserve">  2. Lennar Title</t>
        </is>
      </c>
      <c r="C38" s="1735" t="n">
        <v>0</v>
      </c>
      <c r="D38" s="1735" t="n">
        <v>0</v>
      </c>
      <c r="E38" s="1735" t="n">
        <v>-9733</v>
      </c>
      <c r="F38" s="1735" t="n">
        <v>0</v>
      </c>
      <c r="G38" s="1735" t="n">
        <v>0</v>
      </c>
      <c r="H38" s="1735" t="n">
        <v>0</v>
      </c>
      <c r="I38" s="1735" t="n">
        <v>0</v>
      </c>
      <c r="J38" s="1735" t="n">
        <v>-11339</v>
      </c>
      <c r="K38" s="1735" t="n">
        <v>0</v>
      </c>
      <c r="L38" s="1735" t="n">
        <v>0</v>
      </c>
      <c r="M38" s="1735" t="n">
        <v>0</v>
      </c>
      <c r="N38" s="1735" t="n">
        <v>-21071</v>
      </c>
    </row>
    <row r="39" ht="12" customHeight="1" s="2885">
      <c r="A39" s="1789" t="inlineStr">
        <is>
          <t xml:space="preserve">  3. Equipment One Co.</t>
        </is>
      </c>
      <c r="C39" s="1735" t="n">
        <v>0</v>
      </c>
      <c r="D39" s="1735" t="n">
        <v>0</v>
      </c>
      <c r="E39" s="1735" t="n">
        <v>0</v>
      </c>
      <c r="F39" s="1735" t="n">
        <v>0</v>
      </c>
      <c r="G39" s="1735" t="n">
        <v>0</v>
      </c>
      <c r="H39" s="1735" t="n">
        <v>0</v>
      </c>
      <c r="I39" s="1735" t="n">
        <v>0</v>
      </c>
      <c r="J39" s="1735" t="n">
        <v>0</v>
      </c>
      <c r="K39" s="1735" t="n">
        <v>0</v>
      </c>
      <c r="L39" s="1735" t="n">
        <v>0</v>
      </c>
      <c r="M39" s="1735" t="n">
        <v>-26035</v>
      </c>
      <c r="N39" s="1735" t="n">
        <v>-26035</v>
      </c>
    </row>
    <row r="40" ht="12" customHeight="1" s="2885">
      <c r="A40" s="1789" t="inlineStr">
        <is>
          <t xml:space="preserve">  4. Texas Tech University</t>
        </is>
      </c>
      <c r="C40" s="1735" t="n">
        <v>0</v>
      </c>
      <c r="D40" s="1735" t="n">
        <v>0</v>
      </c>
      <c r="E40" s="1735" t="n">
        <v>0</v>
      </c>
      <c r="F40" s="1735" t="n">
        <v>-21459</v>
      </c>
      <c r="G40" s="1735" t="n">
        <v>-21459</v>
      </c>
      <c r="H40" s="1735" t="n">
        <v>0</v>
      </c>
      <c r="I40" s="1735" t="n">
        <v>0</v>
      </c>
      <c r="J40" s="1735" t="n">
        <v>0</v>
      </c>
      <c r="K40" s="1735" t="n">
        <v>0</v>
      </c>
      <c r="L40" s="1735" t="n">
        <v>-50002</v>
      </c>
      <c r="M40" s="1735" t="n">
        <v>0</v>
      </c>
      <c r="N40" s="1735" t="n">
        <v>-92920</v>
      </c>
    </row>
    <row r="41" ht="12" customHeight="1" s="2885">
      <c r="A41" s="1789" t="inlineStr">
        <is>
          <t xml:space="preserve">  5. Farmers Insurance</t>
        </is>
      </c>
      <c r="C41" s="1735" t="n">
        <v>0</v>
      </c>
      <c r="D41" s="1735" t="n">
        <v>0</v>
      </c>
      <c r="E41" s="1735" t="n">
        <v>0</v>
      </c>
      <c r="F41" s="1735" t="n">
        <v>0</v>
      </c>
      <c r="G41" s="1735" t="n">
        <v>-2753</v>
      </c>
      <c r="H41" s="1735" t="n">
        <v>-2753</v>
      </c>
      <c r="I41" s="1735" t="n">
        <v>0</v>
      </c>
      <c r="J41" s="1735" t="n">
        <v>0</v>
      </c>
      <c r="K41" s="1735" t="n">
        <v>0</v>
      </c>
      <c r="L41" s="1735" t="n">
        <v>0</v>
      </c>
      <c r="M41" s="1735" t="n">
        <v>-6415</v>
      </c>
      <c r="N41" s="1735" t="n">
        <v>-11921</v>
      </c>
    </row>
    <row r="42" ht="12" customHeight="1" s="2885">
      <c r="A42" s="1789" t="inlineStr">
        <is>
          <t xml:space="preserve">  6. VACANT</t>
        </is>
      </c>
      <c r="C42" s="1735" t="n">
        <v>-67916</v>
      </c>
      <c r="D42" s="1735" t="n">
        <v>0</v>
      </c>
      <c r="E42" s="1735" t="n">
        <v>0</v>
      </c>
      <c r="F42" s="1735" t="n">
        <v>0</v>
      </c>
      <c r="G42" s="1735" t="n">
        <v>0</v>
      </c>
      <c r="H42" s="1735" t="n">
        <v>0</v>
      </c>
      <c r="I42" s="1735" t="n">
        <v>-22886</v>
      </c>
      <c r="J42" s="1735" t="n">
        <v>0</v>
      </c>
      <c r="K42" s="1735" t="n">
        <v>0</v>
      </c>
      <c r="L42" s="1735" t="n">
        <v>0</v>
      </c>
      <c r="M42" s="1735" t="n">
        <v>0</v>
      </c>
      <c r="N42" s="1735" t="n">
        <v>-90802</v>
      </c>
    </row>
    <row r="43" ht="12" customHeight="1" s="2885">
      <c r="A43" s="2900" t="inlineStr">
        <is>
          <t xml:space="preserve">    Total Lost Absorption / Turnover Other Income</t>
        </is>
      </c>
      <c r="C43" s="1794" t="n">
        <v>-67916</v>
      </c>
      <c r="D43" s="1794" t="n">
        <v>0</v>
      </c>
      <c r="E43" s="1794" t="n">
        <v>-9733</v>
      </c>
      <c r="F43" s="1794" t="n">
        <v>-86959</v>
      </c>
      <c r="G43" s="1794" t="n">
        <v>-24212</v>
      </c>
      <c r="H43" s="1794" t="n">
        <v>-2753</v>
      </c>
      <c r="I43" s="1794" t="n">
        <v>-22886</v>
      </c>
      <c r="J43" s="1794" t="n">
        <v>-11339</v>
      </c>
      <c r="K43" s="1794" t="n">
        <v>0</v>
      </c>
      <c r="L43" s="1794" t="n">
        <v>-126314</v>
      </c>
      <c r="M43" s="1794" t="n">
        <v>-32450</v>
      </c>
      <c r="N43" s="1794" t="n">
        <v>-384561</v>
      </c>
    </row>
    <row r="44" ht="12" customHeight="1" s="2885"/>
    <row r="45" ht="12" customHeight="1" s="2885">
      <c r="A45" s="1788" t="inlineStr">
        <is>
          <t>Free Rent</t>
        </is>
      </c>
    </row>
    <row r="46" ht="12" customHeight="1" s="2885">
      <c r="A46" s="1789" t="inlineStr">
        <is>
          <t xml:space="preserve">  1. Enterprise Rent-a-Car</t>
        </is>
      </c>
      <c r="C46" s="1735" t="n">
        <v>0</v>
      </c>
      <c r="D46" s="1735" t="n">
        <v>0</v>
      </c>
      <c r="E46" s="1735" t="n">
        <v>0</v>
      </c>
      <c r="F46" s="1735" t="n">
        <v>0</v>
      </c>
      <c r="G46" s="1735" t="n">
        <v>-237736</v>
      </c>
      <c r="H46" s="1735" t="n">
        <v>0</v>
      </c>
      <c r="I46" s="1735" t="n">
        <v>0</v>
      </c>
      <c r="J46" s="1735" t="n">
        <v>0</v>
      </c>
      <c r="K46" s="1735" t="n">
        <v>0</v>
      </c>
      <c r="L46" s="1735" t="n">
        <v>-275602</v>
      </c>
      <c r="M46" s="1735" t="n">
        <v>0</v>
      </c>
      <c r="N46" s="1735" t="n">
        <v>-513338</v>
      </c>
    </row>
    <row r="47" ht="12" customHeight="1" s="2885">
      <c r="A47" s="1789" t="inlineStr">
        <is>
          <t xml:space="preserve">  2. Lennar Title</t>
        </is>
      </c>
      <c r="C47" s="1735" t="n">
        <v>0</v>
      </c>
      <c r="D47" s="1735" t="n">
        <v>0</v>
      </c>
      <c r="E47" s="1735" t="n">
        <v>-32057</v>
      </c>
      <c r="F47" s="1735" t="n">
        <v>0</v>
      </c>
      <c r="G47" s="1735" t="n">
        <v>0</v>
      </c>
      <c r="H47" s="1735" t="n">
        <v>0</v>
      </c>
      <c r="I47" s="1735" t="n">
        <v>0</v>
      </c>
      <c r="J47" s="1735" t="n">
        <v>-37163</v>
      </c>
      <c r="K47" s="1735" t="n">
        <v>0</v>
      </c>
      <c r="L47" s="1735" t="n">
        <v>0</v>
      </c>
      <c r="M47" s="1735" t="n">
        <v>0</v>
      </c>
      <c r="N47" s="1735" t="n">
        <v>-69220</v>
      </c>
    </row>
    <row r="48" ht="12" customHeight="1" s="2885">
      <c r="A48" s="1789" t="inlineStr">
        <is>
          <t xml:space="preserve">  3. Equipment One Co.</t>
        </is>
      </c>
      <c r="C48" s="1735" t="n">
        <v>0</v>
      </c>
      <c r="D48" s="1735" t="n">
        <v>0</v>
      </c>
      <c r="E48" s="1735" t="n">
        <v>0</v>
      </c>
      <c r="F48" s="1735" t="n">
        <v>0</v>
      </c>
      <c r="G48" s="1735" t="n">
        <v>0</v>
      </c>
      <c r="H48" s="1735" t="n">
        <v>0</v>
      </c>
      <c r="I48" s="1735" t="n">
        <v>0</v>
      </c>
      <c r="J48" s="1735" t="n">
        <v>0</v>
      </c>
      <c r="K48" s="1735" t="n">
        <v>0</v>
      </c>
      <c r="L48" s="1735" t="n">
        <v>0</v>
      </c>
      <c r="M48" s="1735" t="n">
        <v>-85965</v>
      </c>
      <c r="N48" s="1735" t="n">
        <v>-85965</v>
      </c>
    </row>
    <row r="49" ht="12" customHeight="1" s="2885">
      <c r="A49" s="1789" t="inlineStr">
        <is>
          <t xml:space="preserve">  4. Texas Tech University</t>
        </is>
      </c>
      <c r="C49" s="1735" t="n">
        <v>0</v>
      </c>
      <c r="D49" s="1735" t="n">
        <v>0</v>
      </c>
      <c r="E49" s="1735" t="n">
        <v>0</v>
      </c>
      <c r="F49" s="1735" t="n">
        <v>0</v>
      </c>
      <c r="G49" s="1735" t="n">
        <v>-142066</v>
      </c>
      <c r="H49" s="1735" t="n">
        <v>0</v>
      </c>
      <c r="I49" s="1735" t="n">
        <v>0</v>
      </c>
      <c r="J49" s="1735" t="n">
        <v>0</v>
      </c>
      <c r="K49" s="1735" t="n">
        <v>0</v>
      </c>
      <c r="L49" s="1735" t="n">
        <v>-164694</v>
      </c>
      <c r="M49" s="1735" t="n">
        <v>0</v>
      </c>
      <c r="N49" s="1735" t="n">
        <v>-306760</v>
      </c>
    </row>
    <row r="50" ht="12" customHeight="1" s="2885">
      <c r="A50" s="1789" t="inlineStr">
        <is>
          <t xml:space="preserve">  5. Farmers Insurance</t>
        </is>
      </c>
      <c r="C50" s="1735" t="n">
        <v>0</v>
      </c>
      <c r="D50" s="1735" t="n">
        <v>0</v>
      </c>
      <c r="E50" s="1735" t="n">
        <v>0</v>
      </c>
      <c r="F50" s="1735" t="n">
        <v>0</v>
      </c>
      <c r="G50" s="1735" t="n">
        <v>0</v>
      </c>
      <c r="H50" s="1735" t="n">
        <v>-18226</v>
      </c>
      <c r="I50" s="1735" t="n">
        <v>0</v>
      </c>
      <c r="J50" s="1735" t="n">
        <v>0</v>
      </c>
      <c r="K50" s="1735" t="n">
        <v>0</v>
      </c>
      <c r="L50" s="1735" t="n">
        <v>0</v>
      </c>
      <c r="M50" s="1735" t="n">
        <v>-21129</v>
      </c>
      <c r="N50" s="1735" t="n">
        <v>-39355</v>
      </c>
    </row>
    <row r="51" ht="12" customHeight="1" s="2885">
      <c r="A51" s="1789" t="inlineStr">
        <is>
          <t xml:space="preserve">  6. VACANT</t>
        </is>
      </c>
      <c r="C51" s="1735" t="n">
        <v>-72149</v>
      </c>
      <c r="D51" s="1735" t="n">
        <v>-18037</v>
      </c>
      <c r="E51" s="1735" t="n">
        <v>0</v>
      </c>
      <c r="F51" s="1735" t="n">
        <v>0</v>
      </c>
      <c r="G51" s="1735" t="n">
        <v>0</v>
      </c>
      <c r="H51" s="1735" t="n">
        <v>0</v>
      </c>
      <c r="I51" s="1735" t="n">
        <v>-75381</v>
      </c>
      <c r="J51" s="1735" t="n">
        <v>0</v>
      </c>
      <c r="K51" s="1735" t="n">
        <v>0</v>
      </c>
      <c r="L51" s="1735" t="n">
        <v>0</v>
      </c>
      <c r="M51" s="1735" t="n">
        <v>0</v>
      </c>
      <c r="N51" s="1735" t="n">
        <v>-165568</v>
      </c>
    </row>
    <row r="52" ht="12" customHeight="1" s="2885">
      <c r="A52" s="2900" t="inlineStr">
        <is>
          <t xml:space="preserve">    Total Free Rent</t>
        </is>
      </c>
      <c r="C52" s="1794" t="n">
        <v>-72149</v>
      </c>
      <c r="D52" s="1794" t="n">
        <v>-18037</v>
      </c>
      <c r="E52" s="1794" t="n">
        <v>-32057</v>
      </c>
      <c r="F52" s="1794" t="n">
        <v>0</v>
      </c>
      <c r="G52" s="1794" t="n">
        <v>-379803</v>
      </c>
      <c r="H52" s="1794" t="n">
        <v>-18226</v>
      </c>
      <c r="I52" s="1794" t="n">
        <v>-75381</v>
      </c>
      <c r="J52" s="1794" t="n">
        <v>-37163</v>
      </c>
      <c r="K52" s="1794" t="n">
        <v>0</v>
      </c>
      <c r="L52" s="1794" t="n">
        <v>-440295</v>
      </c>
      <c r="M52" s="1794" t="n">
        <v>-107094</v>
      </c>
      <c r="N52" s="1794" t="n">
        <v>-1180206</v>
      </c>
    </row>
    <row r="53" ht="12" customHeight="1" s="2885"/>
    <row r="54" ht="12" customHeight="1" s="2885">
      <c r="A54" s="1788" t="inlineStr">
        <is>
          <t>Scheduled Base Rent</t>
        </is>
      </c>
    </row>
    <row r="55" ht="12" customHeight="1" s="2885">
      <c r="A55" s="1789" t="inlineStr">
        <is>
          <t xml:space="preserve">  1. Enterprise Rent-a-Car</t>
        </is>
      </c>
      <c r="C55" s="1735" t="n">
        <v>682440</v>
      </c>
      <c r="D55" s="1735" t="n">
        <v>762413</v>
      </c>
      <c r="E55" s="1735" t="n">
        <v>781587</v>
      </c>
      <c r="F55" s="1735" t="n">
        <v>665370</v>
      </c>
      <c r="G55" s="1735" t="n">
        <v>577360</v>
      </c>
      <c r="H55" s="1735" t="n">
        <v>835788</v>
      </c>
      <c r="I55" s="1735" t="n">
        <v>856479</v>
      </c>
      <c r="J55" s="1735" t="n">
        <v>877171</v>
      </c>
      <c r="K55" s="1735" t="n">
        <v>897862</v>
      </c>
      <c r="L55" s="1735" t="n">
        <v>511832</v>
      </c>
      <c r="M55" s="1735" t="n">
        <v>962163</v>
      </c>
      <c r="N55" s="1735" t="n">
        <v>8410464</v>
      </c>
    </row>
    <row r="56" ht="12" customHeight="1" s="2885">
      <c r="A56" s="1789" t="inlineStr">
        <is>
          <t xml:space="preserve">  2. Lennar Title</t>
        </is>
      </c>
      <c r="C56" s="1735" t="n">
        <v>97934</v>
      </c>
      <c r="D56" s="1735" t="n">
        <v>109805</v>
      </c>
      <c r="E56" s="1735" t="n">
        <v>59548</v>
      </c>
      <c r="F56" s="1735" t="n">
        <v>112337</v>
      </c>
      <c r="G56" s="1735" t="n">
        <v>115575</v>
      </c>
      <c r="H56" s="1735" t="n">
        <v>118812</v>
      </c>
      <c r="I56" s="1735" t="n">
        <v>122050</v>
      </c>
      <c r="J56" s="1735" t="n">
        <v>67877</v>
      </c>
      <c r="K56" s="1735" t="n">
        <v>129303</v>
      </c>
      <c r="L56" s="1735" t="n">
        <v>132541</v>
      </c>
      <c r="M56" s="1735" t="n">
        <v>135778</v>
      </c>
      <c r="N56" s="1735" t="n">
        <v>1201563</v>
      </c>
    </row>
    <row r="57" ht="12" customHeight="1" s="2885">
      <c r="A57" s="1789" t="inlineStr">
        <is>
          <t xml:space="preserve">  3. Equipment One Co.</t>
        </is>
      </c>
      <c r="C57" s="1735" t="n">
        <v>189225</v>
      </c>
      <c r="D57" s="1735" t="n">
        <v>213281</v>
      </c>
      <c r="E57" s="1735" t="n">
        <v>220134</v>
      </c>
      <c r="F57" s="1735" t="n">
        <v>226988</v>
      </c>
      <c r="G57" s="1735" t="n">
        <v>233841</v>
      </c>
      <c r="H57" s="1735" t="n">
        <v>240695</v>
      </c>
      <c r="I57" s="1735" t="n">
        <v>247548</v>
      </c>
      <c r="J57" s="1735" t="n">
        <v>254402</v>
      </c>
      <c r="K57" s="1735" t="n">
        <v>261255</v>
      </c>
      <c r="L57" s="1735" t="n">
        <v>268109</v>
      </c>
      <c r="M57" s="1735" t="n">
        <v>159649</v>
      </c>
      <c r="N57" s="1735" t="n">
        <v>2515129</v>
      </c>
    </row>
    <row r="58" ht="12" customHeight="1" s="2885">
      <c r="A58" s="1789" t="inlineStr">
        <is>
          <t xml:space="preserve">  4. Texas Tech University</t>
        </is>
      </c>
      <c r="C58" s="1735" t="n">
        <v>404030</v>
      </c>
      <c r="D58" s="1735" t="n">
        <v>454181</v>
      </c>
      <c r="E58" s="1735" t="n">
        <v>467705</v>
      </c>
      <c r="F58" s="1735" t="n">
        <v>440094</v>
      </c>
      <c r="G58" s="1735" t="n">
        <v>304428</v>
      </c>
      <c r="H58" s="1735" t="n">
        <v>499481</v>
      </c>
      <c r="I58" s="1735" t="n">
        <v>513005</v>
      </c>
      <c r="J58" s="1735" t="n">
        <v>526529</v>
      </c>
      <c r="K58" s="1735" t="n">
        <v>540053</v>
      </c>
      <c r="L58" s="1735" t="n">
        <v>303903</v>
      </c>
      <c r="M58" s="1735" t="n">
        <v>574807</v>
      </c>
      <c r="N58" s="1735" t="n">
        <v>5028215</v>
      </c>
    </row>
    <row r="59" ht="12" customHeight="1" s="2885">
      <c r="A59" s="1789" t="inlineStr">
        <is>
          <t xml:space="preserve">  5. Farmers Insurance</t>
        </is>
      </c>
      <c r="C59" s="1735" t="n">
        <v>46464</v>
      </c>
      <c r="D59" s="1735" t="n">
        <v>52360</v>
      </c>
      <c r="E59" s="1735" t="n">
        <v>54044</v>
      </c>
      <c r="F59" s="1735" t="n">
        <v>55729</v>
      </c>
      <c r="G59" s="1735" t="n">
        <v>52500</v>
      </c>
      <c r="H59" s="1735" t="n">
        <v>39056</v>
      </c>
      <c r="I59" s="1735" t="n">
        <v>64034</v>
      </c>
      <c r="J59" s="1735" t="n">
        <v>65718</v>
      </c>
      <c r="K59" s="1735" t="n">
        <v>67403</v>
      </c>
      <c r="L59" s="1735" t="n">
        <v>69087</v>
      </c>
      <c r="M59" s="1735" t="n">
        <v>38972</v>
      </c>
      <c r="N59" s="1735" t="n">
        <v>605367</v>
      </c>
    </row>
    <row r="60" ht="12" customHeight="1" s="2885">
      <c r="A60" s="1789" t="inlineStr">
        <is>
          <t xml:space="preserve">  6. VACANT</t>
        </is>
      </c>
      <c r="C60" s="1735" t="n">
        <v>0</v>
      </c>
      <c r="D60" s="1735" t="n">
        <v>200665</v>
      </c>
      <c r="E60" s="1735" t="n">
        <v>225467</v>
      </c>
      <c r="F60" s="1735" t="n">
        <v>232231</v>
      </c>
      <c r="G60" s="1735" t="n">
        <v>238995</v>
      </c>
      <c r="H60" s="1735" t="n">
        <v>245759</v>
      </c>
      <c r="I60" s="1735" t="n">
        <v>139312</v>
      </c>
      <c r="J60" s="1735" t="n">
        <v>263523</v>
      </c>
      <c r="K60" s="1735" t="n">
        <v>270287</v>
      </c>
      <c r="L60" s="1735" t="n">
        <v>277051</v>
      </c>
      <c r="M60" s="1735" t="n">
        <v>283815</v>
      </c>
      <c r="N60" s="1735" t="n">
        <v>2377105</v>
      </c>
    </row>
    <row r="61" ht="12" customHeight="1" s="2885">
      <c r="A61" s="2900" t="inlineStr">
        <is>
          <t xml:space="preserve">    Total Scheduled Base Rent</t>
        </is>
      </c>
      <c r="C61" s="1794" t="n">
        <v>1420093</v>
      </c>
      <c r="D61" s="1794" t="n">
        <v>1792705</v>
      </c>
      <c r="E61" s="1794" t="n">
        <v>1808485</v>
      </c>
      <c r="F61" s="1794" t="n">
        <v>1732748</v>
      </c>
      <c r="G61" s="1794" t="n">
        <v>1522699</v>
      </c>
      <c r="H61" s="1794" t="n">
        <v>1979591</v>
      </c>
      <c r="I61" s="1794" t="n">
        <v>1942428</v>
      </c>
      <c r="J61" s="1794" t="n">
        <v>2055221</v>
      </c>
      <c r="K61" s="1794" t="n">
        <v>2166164</v>
      </c>
      <c r="L61" s="1794" t="n">
        <v>1562523</v>
      </c>
      <c r="M61" s="1794" t="n">
        <v>2155185</v>
      </c>
      <c r="N61" s="1794" t="n">
        <v>20137843</v>
      </c>
    </row>
    <row r="62" ht="12" customHeight="1" s="2885"/>
    <row r="63" ht="12" customHeight="1" s="2885">
      <c r="A63" s="1788" t="inlineStr">
        <is>
          <t>Fixed Steps</t>
        </is>
      </c>
    </row>
    <row r="64" ht="12" customHeight="1" s="2885">
      <c r="A64" s="1789" t="inlineStr">
        <is>
          <t xml:space="preserve">  1. Enterprise Rent-a-Car</t>
        </is>
      </c>
      <c r="C64" s="1735" t="n">
        <v>0</v>
      </c>
      <c r="D64" s="1735" t="n">
        <v>0</v>
      </c>
      <c r="E64" s="1735" t="n">
        <v>0</v>
      </c>
      <c r="F64" s="1735" t="n">
        <v>0</v>
      </c>
      <c r="G64" s="1735" t="n">
        <v>0</v>
      </c>
      <c r="H64" s="1735" t="n">
        <v>20692</v>
      </c>
      <c r="I64" s="1735" t="n">
        <v>41383</v>
      </c>
      <c r="J64" s="1735" t="n">
        <v>62075</v>
      </c>
      <c r="K64" s="1735" t="n">
        <v>82766</v>
      </c>
      <c r="L64" s="1735" t="n">
        <v>0</v>
      </c>
      <c r="M64" s="1735" t="n">
        <v>17243</v>
      </c>
      <c r="N64" s="1735" t="n">
        <v>224158</v>
      </c>
    </row>
    <row r="65" ht="12" customHeight="1" s="2885">
      <c r="A65" s="1789" t="inlineStr">
        <is>
          <t xml:space="preserve">  2. Lennar Title</t>
        </is>
      </c>
      <c r="C65" s="1735" t="n">
        <v>0</v>
      </c>
      <c r="D65" s="1735" t="n">
        <v>0</v>
      </c>
      <c r="E65" s="1735" t="n">
        <v>0</v>
      </c>
      <c r="F65" s="1735" t="n">
        <v>2428</v>
      </c>
      <c r="G65" s="1735" t="n">
        <v>5666</v>
      </c>
      <c r="H65" s="1735" t="n">
        <v>8903</v>
      </c>
      <c r="I65" s="1735" t="n">
        <v>12141</v>
      </c>
      <c r="J65" s="1735" t="n">
        <v>3238</v>
      </c>
      <c r="K65" s="1735" t="n">
        <v>1889</v>
      </c>
      <c r="L65" s="1735" t="n">
        <v>5126</v>
      </c>
      <c r="M65" s="1735" t="n">
        <v>8364</v>
      </c>
      <c r="N65" s="1735" t="n">
        <v>47753</v>
      </c>
    </row>
    <row r="66" ht="12" customHeight="1" s="2885">
      <c r="A66" s="1789" t="inlineStr">
        <is>
          <t xml:space="preserve">  4. Texas Tech University</t>
        </is>
      </c>
      <c r="C66" s="1735" t="n">
        <v>0</v>
      </c>
      <c r="D66" s="1735" t="n">
        <v>0</v>
      </c>
      <c r="E66" s="1735" t="n">
        <v>0</v>
      </c>
      <c r="F66" s="1735" t="n">
        <v>0</v>
      </c>
      <c r="G66" s="1735" t="n">
        <v>0</v>
      </c>
      <c r="H66" s="1735" t="n">
        <v>12397</v>
      </c>
      <c r="I66" s="1735" t="n">
        <v>25921</v>
      </c>
      <c r="J66" s="1735" t="n">
        <v>39445</v>
      </c>
      <c r="K66" s="1735" t="n">
        <v>52969</v>
      </c>
      <c r="L66" s="1735" t="n">
        <v>4508</v>
      </c>
      <c r="M66" s="1735" t="n">
        <v>10143</v>
      </c>
      <c r="N66" s="1735" t="n">
        <v>145383</v>
      </c>
    </row>
    <row r="67" ht="12" customHeight="1" s="2885">
      <c r="A67" s="1789" t="inlineStr">
        <is>
          <t xml:space="preserve">  5. Farmers Insurance</t>
        </is>
      </c>
      <c r="C67" s="1735" t="n">
        <v>0</v>
      </c>
      <c r="D67" s="1735" t="n">
        <v>0</v>
      </c>
      <c r="E67" s="1735" t="n">
        <v>0</v>
      </c>
      <c r="F67" s="1735" t="n">
        <v>0</v>
      </c>
      <c r="G67" s="1735" t="n">
        <v>0</v>
      </c>
      <c r="H67" s="1735" t="n">
        <v>0</v>
      </c>
      <c r="I67" s="1735" t="n">
        <v>1544</v>
      </c>
      <c r="J67" s="1735" t="n">
        <v>3229</v>
      </c>
      <c r="K67" s="1735" t="n">
        <v>4913</v>
      </c>
      <c r="L67" s="1735" t="n">
        <v>6598</v>
      </c>
      <c r="M67" s="1735" t="n">
        <v>562</v>
      </c>
      <c r="N67" s="1735" t="n">
        <v>16845</v>
      </c>
    </row>
    <row r="68" ht="12" customHeight="1" s="2885">
      <c r="A68" s="1789" t="inlineStr">
        <is>
          <t xml:space="preserve">  6. VACANT</t>
        </is>
      </c>
      <c r="C68" s="1735" t="n">
        <v>0</v>
      </c>
      <c r="D68" s="1735" t="n">
        <v>2255</v>
      </c>
      <c r="E68" s="1735" t="n">
        <v>9019</v>
      </c>
      <c r="F68" s="1735" t="n">
        <v>15783</v>
      </c>
      <c r="G68" s="1735" t="n">
        <v>22547</v>
      </c>
      <c r="H68" s="1735" t="n">
        <v>29311</v>
      </c>
      <c r="I68" s="1735" t="n">
        <v>2818</v>
      </c>
      <c r="J68" s="1735" t="n">
        <v>5073</v>
      </c>
      <c r="K68" s="1735" t="n">
        <v>11837</v>
      </c>
      <c r="L68" s="1735" t="n">
        <v>18601</v>
      </c>
      <c r="M68" s="1735" t="n">
        <v>25365</v>
      </c>
      <c r="N68" s="1735" t="n">
        <v>142608</v>
      </c>
    </row>
    <row r="69" ht="12" customHeight="1" s="2885">
      <c r="A69" s="2900" t="inlineStr">
        <is>
          <t xml:space="preserve">    Total Fixed Steps</t>
        </is>
      </c>
      <c r="C69" s="1794" t="n">
        <v>0</v>
      </c>
      <c r="D69" s="1794" t="n">
        <v>2255</v>
      </c>
      <c r="E69" s="1794" t="n">
        <v>9019</v>
      </c>
      <c r="F69" s="1794" t="n">
        <v>18211</v>
      </c>
      <c r="G69" s="1794" t="n">
        <v>28212</v>
      </c>
      <c r="H69" s="1794" t="n">
        <v>71302</v>
      </c>
      <c r="I69" s="1794" t="n">
        <v>83807</v>
      </c>
      <c r="J69" s="1794" t="n">
        <v>113059</v>
      </c>
      <c r="K69" s="1794" t="n">
        <v>154374</v>
      </c>
      <c r="L69" s="1794" t="n">
        <v>34833</v>
      </c>
      <c r="M69" s="1794" t="n">
        <v>61676</v>
      </c>
      <c r="N69" s="1794" t="n">
        <v>576747</v>
      </c>
    </row>
    <row r="70" ht="12" customHeight="1" s="2885"/>
    <row r="71" ht="12" customHeight="1" s="2885">
      <c r="A71" s="1788" t="inlineStr">
        <is>
          <t>Recoveries</t>
        </is>
      </c>
    </row>
    <row r="72" ht="12" customHeight="1" s="2885">
      <c r="A72" s="1789" t="inlineStr">
        <is>
          <t xml:space="preserve">  1. Enterprise Rent-a-Car</t>
        </is>
      </c>
      <c r="C72" s="1735" t="n">
        <v>320078</v>
      </c>
      <c r="D72" s="1735" t="n">
        <v>359651</v>
      </c>
      <c r="E72" s="1735" t="n">
        <v>370441</v>
      </c>
      <c r="F72" s="1735" t="n">
        <v>317962</v>
      </c>
      <c r="G72" s="1735" t="n">
        <v>393001</v>
      </c>
      <c r="H72" s="1735" t="n">
        <v>404791</v>
      </c>
      <c r="I72" s="1735" t="n">
        <v>416934</v>
      </c>
      <c r="J72" s="1735" t="n">
        <v>429442</v>
      </c>
      <c r="K72" s="1735" t="n">
        <v>442326</v>
      </c>
      <c r="L72" s="1735" t="n">
        <v>379663</v>
      </c>
      <c r="M72" s="1735" t="n">
        <v>469263</v>
      </c>
      <c r="N72" s="1735" t="n">
        <v>4303550</v>
      </c>
    </row>
    <row r="73" ht="12" customHeight="1" s="2885">
      <c r="A73" s="1789" t="inlineStr">
        <is>
          <t xml:space="preserve">  2. Lennar Title</t>
        </is>
      </c>
      <c r="C73" s="1735" t="n">
        <v>50081</v>
      </c>
      <c r="D73" s="1735" t="n">
        <v>56273</v>
      </c>
      <c r="E73" s="1735" t="n">
        <v>48301</v>
      </c>
      <c r="F73" s="1735" t="n">
        <v>59700</v>
      </c>
      <c r="G73" s="1735" t="n">
        <v>61491</v>
      </c>
      <c r="H73" s="1735" t="n">
        <v>63336</v>
      </c>
      <c r="I73" s="1735" t="n">
        <v>65236</v>
      </c>
      <c r="J73" s="1735" t="n">
        <v>55994</v>
      </c>
      <c r="K73" s="1735" t="n">
        <v>69209</v>
      </c>
      <c r="L73" s="1735" t="n">
        <v>71285</v>
      </c>
      <c r="M73" s="1735" t="n">
        <v>73423</v>
      </c>
      <c r="N73" s="1735" t="n">
        <v>674328</v>
      </c>
    </row>
    <row r="74" ht="12" customHeight="1" s="2885">
      <c r="A74" s="1789" t="inlineStr">
        <is>
          <t xml:space="preserve">  3. Equipment One Co.</t>
        </is>
      </c>
      <c r="C74" s="1735" t="n">
        <v>106017</v>
      </c>
      <c r="D74" s="1735" t="n">
        <v>119125</v>
      </c>
      <c r="E74" s="1735" t="n">
        <v>122698</v>
      </c>
      <c r="F74" s="1735" t="n">
        <v>126379</v>
      </c>
      <c r="G74" s="1735" t="n">
        <v>130171</v>
      </c>
      <c r="H74" s="1735" t="n">
        <v>134076</v>
      </c>
      <c r="I74" s="1735" t="n">
        <v>138098</v>
      </c>
      <c r="J74" s="1735" t="n">
        <v>142241</v>
      </c>
      <c r="K74" s="1735" t="n">
        <v>146508</v>
      </c>
      <c r="L74" s="1735" t="n">
        <v>150904</v>
      </c>
      <c r="M74" s="1735" t="n">
        <v>129526</v>
      </c>
      <c r="N74" s="1735" t="n">
        <v>1445743</v>
      </c>
    </row>
    <row r="75" ht="12" customHeight="1" s="2885">
      <c r="A75" s="1789" t="inlineStr">
        <is>
          <t xml:space="preserve">  4. Texas Tech University</t>
        </is>
      </c>
      <c r="C75" s="1735" t="n">
        <v>209203</v>
      </c>
      <c r="D75" s="1735" t="n">
        <v>235069</v>
      </c>
      <c r="E75" s="1735" t="n">
        <v>242121</v>
      </c>
      <c r="F75" s="1735" t="n">
        <v>228602</v>
      </c>
      <c r="G75" s="1735" t="n">
        <v>235460</v>
      </c>
      <c r="H75" s="1735" t="n">
        <v>264572</v>
      </c>
      <c r="I75" s="1735" t="n">
        <v>272509</v>
      </c>
      <c r="J75" s="1735" t="n">
        <v>280684</v>
      </c>
      <c r="K75" s="1735" t="n">
        <v>289105</v>
      </c>
      <c r="L75" s="1735" t="n">
        <v>248148</v>
      </c>
      <c r="M75" s="1735" t="n">
        <v>306711</v>
      </c>
      <c r="N75" s="1735" t="n">
        <v>2812185</v>
      </c>
    </row>
    <row r="76" ht="12" customHeight="1" s="2885">
      <c r="A76" s="1789" t="inlineStr">
        <is>
          <t xml:space="preserve">  5. Farmers Insurance</t>
        </is>
      </c>
      <c r="C76" s="1735" t="n">
        <v>26058</v>
      </c>
      <c r="D76" s="1735" t="n">
        <v>29279</v>
      </c>
      <c r="E76" s="1735" t="n">
        <v>30158</v>
      </c>
      <c r="F76" s="1735" t="n">
        <v>31062</v>
      </c>
      <c r="G76" s="1735" t="n">
        <v>29328</v>
      </c>
      <c r="H76" s="1735" t="n">
        <v>30208</v>
      </c>
      <c r="I76" s="1735" t="n">
        <v>33943</v>
      </c>
      <c r="J76" s="1735" t="n">
        <v>34961</v>
      </c>
      <c r="K76" s="1735" t="n">
        <v>36010</v>
      </c>
      <c r="L76" s="1735" t="n">
        <v>37090</v>
      </c>
      <c r="M76" s="1735" t="n">
        <v>31836</v>
      </c>
      <c r="N76" s="1735" t="n">
        <v>349932</v>
      </c>
    </row>
    <row r="77" ht="12" customHeight="1" s="2885">
      <c r="A77" s="1789" t="inlineStr">
        <is>
          <t xml:space="preserve">  6. VACANT</t>
        </is>
      </c>
      <c r="C77" s="1735" t="n">
        <v>38048</v>
      </c>
      <c r="D77" s="1735" t="n">
        <v>117569</v>
      </c>
      <c r="E77" s="1735" t="n">
        <v>121096</v>
      </c>
      <c r="F77" s="1735" t="n">
        <v>124729</v>
      </c>
      <c r="G77" s="1735" t="n">
        <v>128471</v>
      </c>
      <c r="H77" s="1735" t="n">
        <v>132325</v>
      </c>
      <c r="I77" s="1735" t="n">
        <v>113579</v>
      </c>
      <c r="J77" s="1735" t="n">
        <v>140384</v>
      </c>
      <c r="K77" s="1735" t="n">
        <v>144595</v>
      </c>
      <c r="L77" s="1735" t="n">
        <v>148933</v>
      </c>
      <c r="M77" s="1735" t="n">
        <v>153401</v>
      </c>
      <c r="N77" s="1735" t="n">
        <v>1363130</v>
      </c>
    </row>
    <row r="78" ht="12" customHeight="1" s="2885">
      <c r="A78" s="2900" t="inlineStr">
        <is>
          <t xml:space="preserve">    Total Recoveries</t>
        </is>
      </c>
      <c r="C78" s="1794" t="n">
        <v>749485</v>
      </c>
      <c r="D78" s="1794" t="n">
        <v>916966</v>
      </c>
      <c r="E78" s="1794" t="n">
        <v>934815</v>
      </c>
      <c r="F78" s="1794" t="n">
        <v>888435</v>
      </c>
      <c r="G78" s="1794" t="n">
        <v>977922</v>
      </c>
      <c r="H78" s="1794" t="n">
        <v>1029307</v>
      </c>
      <c r="I78" s="1794" t="n">
        <v>1040299</v>
      </c>
      <c r="J78" s="1794" t="n">
        <v>1083706</v>
      </c>
      <c r="K78" s="1794" t="n">
        <v>1127752</v>
      </c>
      <c r="L78" s="1794" t="n">
        <v>1036023</v>
      </c>
      <c r="M78" s="1794" t="n">
        <v>1164160</v>
      </c>
      <c r="N78" s="1794" t="n">
        <v>10948869</v>
      </c>
    </row>
    <row r="79" ht="12" customHeight="1" s="2885"/>
    <row r="80" ht="12" customHeight="1" s="2885">
      <c r="A80" s="1788" t="inlineStr">
        <is>
          <t>Tenant Income</t>
        </is>
      </c>
    </row>
    <row r="81" ht="12" customHeight="1" s="2885">
      <c r="A81" s="1789" t="inlineStr">
        <is>
          <t xml:space="preserve">  1. Enterprise Rent-a-Car</t>
        </is>
      </c>
      <c r="C81" s="1735" t="n">
        <v>1002518</v>
      </c>
      <c r="D81" s="1735" t="n">
        <v>1122064</v>
      </c>
      <c r="E81" s="1735" t="n">
        <v>1152028</v>
      </c>
      <c r="F81" s="1735" t="n">
        <v>983331</v>
      </c>
      <c r="G81" s="1735" t="n">
        <v>970360</v>
      </c>
      <c r="H81" s="1735" t="n">
        <v>1240578</v>
      </c>
      <c r="I81" s="1735" t="n">
        <v>1273414</v>
      </c>
      <c r="J81" s="1735" t="n">
        <v>1306613</v>
      </c>
      <c r="K81" s="1735" t="n">
        <v>1340188</v>
      </c>
      <c r="L81" s="1735" t="n">
        <v>891494</v>
      </c>
      <c r="M81" s="1735" t="n">
        <v>1431426</v>
      </c>
      <c r="N81" s="1735" t="n">
        <v>12714015</v>
      </c>
    </row>
    <row r="82" ht="12" customHeight="1" s="2885">
      <c r="A82" s="1789" t="inlineStr">
        <is>
          <t xml:space="preserve">  2. Lennar Title</t>
        </is>
      </c>
      <c r="C82" s="1735" t="n">
        <v>148015</v>
      </c>
      <c r="D82" s="1735" t="n">
        <v>166078</v>
      </c>
      <c r="E82" s="1735" t="n">
        <v>107849</v>
      </c>
      <c r="F82" s="1735" t="n">
        <v>172037</v>
      </c>
      <c r="G82" s="1735" t="n">
        <v>177066</v>
      </c>
      <c r="H82" s="1735" t="n">
        <v>182148</v>
      </c>
      <c r="I82" s="1735" t="n">
        <v>187286</v>
      </c>
      <c r="J82" s="1735" t="n">
        <v>123871</v>
      </c>
      <c r="K82" s="1735" t="n">
        <v>198512</v>
      </c>
      <c r="L82" s="1735" t="n">
        <v>203826</v>
      </c>
      <c r="M82" s="1735" t="n">
        <v>209202</v>
      </c>
      <c r="N82" s="1735" t="n">
        <v>1875890</v>
      </c>
    </row>
    <row r="83" ht="12" customHeight="1" s="2885">
      <c r="A83" s="1789" t="inlineStr">
        <is>
          <t xml:space="preserve">  3. Equipment One Co.</t>
        </is>
      </c>
      <c r="C83" s="1735" t="n">
        <v>295242</v>
      </c>
      <c r="D83" s="1735" t="n">
        <v>332406</v>
      </c>
      <c r="E83" s="1735" t="n">
        <v>342833</v>
      </c>
      <c r="F83" s="1735" t="n">
        <v>353367</v>
      </c>
      <c r="G83" s="1735" t="n">
        <v>364012</v>
      </c>
      <c r="H83" s="1735" t="n">
        <v>374771</v>
      </c>
      <c r="I83" s="1735" t="n">
        <v>385647</v>
      </c>
      <c r="J83" s="1735" t="n">
        <v>396643</v>
      </c>
      <c r="K83" s="1735" t="n">
        <v>407764</v>
      </c>
      <c r="L83" s="1735" t="n">
        <v>419013</v>
      </c>
      <c r="M83" s="1735" t="n">
        <v>289175</v>
      </c>
      <c r="N83" s="1735" t="n">
        <v>3960872</v>
      </c>
    </row>
    <row r="84" ht="12" customHeight="1" s="2885">
      <c r="A84" s="1789" t="inlineStr">
        <is>
          <t xml:space="preserve">  4. Texas Tech University</t>
        </is>
      </c>
      <c r="C84" s="1735" t="n">
        <v>613233</v>
      </c>
      <c r="D84" s="1735" t="n">
        <v>689250</v>
      </c>
      <c r="E84" s="1735" t="n">
        <v>709826</v>
      </c>
      <c r="F84" s="1735" t="n">
        <v>668696</v>
      </c>
      <c r="G84" s="1735" t="n">
        <v>539888</v>
      </c>
      <c r="H84" s="1735" t="n">
        <v>764053</v>
      </c>
      <c r="I84" s="1735" t="n">
        <v>785514</v>
      </c>
      <c r="J84" s="1735" t="n">
        <v>807213</v>
      </c>
      <c r="K84" s="1735" t="n">
        <v>829158</v>
      </c>
      <c r="L84" s="1735" t="n">
        <v>552051</v>
      </c>
      <c r="M84" s="1735" t="n">
        <v>881518</v>
      </c>
      <c r="N84" s="1735" t="n">
        <v>7840400</v>
      </c>
    </row>
    <row r="85" ht="12" customHeight="1" s="2885">
      <c r="A85" s="1789" t="inlineStr">
        <is>
          <t xml:space="preserve">  5. Farmers Insurance</t>
        </is>
      </c>
      <c r="C85" s="1735" t="n">
        <v>72522</v>
      </c>
      <c r="D85" s="1735" t="n">
        <v>81639</v>
      </c>
      <c r="E85" s="1735" t="n">
        <v>84202</v>
      </c>
      <c r="F85" s="1735" t="n">
        <v>86791</v>
      </c>
      <c r="G85" s="1735" t="n">
        <v>81828</v>
      </c>
      <c r="H85" s="1735" t="n">
        <v>69264</v>
      </c>
      <c r="I85" s="1735" t="n">
        <v>97976</v>
      </c>
      <c r="J85" s="1735" t="n">
        <v>100679</v>
      </c>
      <c r="K85" s="1735" t="n">
        <v>103412</v>
      </c>
      <c r="L85" s="1735" t="n">
        <v>106177</v>
      </c>
      <c r="M85" s="1735" t="n">
        <v>70807</v>
      </c>
      <c r="N85" s="1735" t="n">
        <v>955299</v>
      </c>
    </row>
    <row r="86" ht="12" customHeight="1" s="2885">
      <c r="A86" s="1789" t="inlineStr">
        <is>
          <t xml:space="preserve">  6. VACANT</t>
        </is>
      </c>
      <c r="C86" s="1735" t="n">
        <v>38048</v>
      </c>
      <c r="D86" s="1735" t="n">
        <v>318234</v>
      </c>
      <c r="E86" s="1735" t="n">
        <v>346563</v>
      </c>
      <c r="F86" s="1735" t="n">
        <v>356960</v>
      </c>
      <c r="G86" s="1735" t="n">
        <v>367466</v>
      </c>
      <c r="H86" s="1735" t="n">
        <v>378084</v>
      </c>
      <c r="I86" s="1735" t="n">
        <v>252891</v>
      </c>
      <c r="J86" s="1735" t="n">
        <v>403907</v>
      </c>
      <c r="K86" s="1735" t="n">
        <v>414882</v>
      </c>
      <c r="L86" s="1735" t="n">
        <v>425984</v>
      </c>
      <c r="M86" s="1735" t="n">
        <v>437216</v>
      </c>
      <c r="N86" s="1735" t="n">
        <v>3740235</v>
      </c>
    </row>
    <row r="87" ht="12" customHeight="1" s="2885">
      <c r="A87" s="2900" t="inlineStr">
        <is>
          <t xml:space="preserve">    Total Tenant Income</t>
        </is>
      </c>
      <c r="C87" s="1794" t="n">
        <v>2169579</v>
      </c>
      <c r="D87" s="1794" t="n">
        <v>2709671</v>
      </c>
      <c r="E87" s="1794" t="n">
        <v>2743300</v>
      </c>
      <c r="F87" s="1794" t="n">
        <v>2621183</v>
      </c>
      <c r="G87" s="1794" t="n">
        <v>2500620</v>
      </c>
      <c r="H87" s="1794" t="n">
        <v>3008898</v>
      </c>
      <c r="I87" s="1794" t="n">
        <v>2982727</v>
      </c>
      <c r="J87" s="1794" t="n">
        <v>3138927</v>
      </c>
      <c r="K87" s="1794" t="n">
        <v>3293917</v>
      </c>
      <c r="L87" s="1794" t="n">
        <v>2598545</v>
      </c>
      <c r="M87" s="1794" t="n">
        <v>3319345</v>
      </c>
      <c r="N87" s="1794" t="n">
        <v>31086711</v>
      </c>
    </row>
    <row r="88" ht="12" customHeight="1" s="2885"/>
    <row r="89" ht="12" customHeight="1" s="2885">
      <c r="A89" s="1788" t="inlineStr">
        <is>
          <t>Tenant Improvements</t>
        </is>
      </c>
    </row>
    <row r="90" ht="12" customHeight="1" s="2885">
      <c r="A90" s="1789" t="inlineStr">
        <is>
          <t xml:space="preserve">  1. Enterprise Rent-a-Car</t>
        </is>
      </c>
      <c r="C90" s="1735" t="n">
        <v>0</v>
      </c>
      <c r="D90" s="1735" t="n">
        <v>0</v>
      </c>
      <c r="E90" s="1735" t="n">
        <v>0</v>
      </c>
      <c r="F90" s="1735" t="n">
        <v>0</v>
      </c>
      <c r="G90" s="1735" t="n">
        <v>-1164423</v>
      </c>
      <c r="H90" s="1735" t="n">
        <v>0</v>
      </c>
      <c r="I90" s="1735" t="n">
        <v>0</v>
      </c>
      <c r="J90" s="1735" t="n">
        <v>0</v>
      </c>
      <c r="K90" s="1735" t="n">
        <v>0</v>
      </c>
      <c r="L90" s="1735" t="n">
        <v>-1349886</v>
      </c>
      <c r="M90" s="1735" t="n">
        <v>0</v>
      </c>
      <c r="N90" s="1735" t="n">
        <v>-2514309</v>
      </c>
    </row>
    <row r="91" ht="12" customHeight="1" s="2885">
      <c r="A91" s="1789" t="inlineStr">
        <is>
          <t xml:space="preserve">  2. Lennar Title</t>
        </is>
      </c>
      <c r="C91" s="1735" t="n">
        <v>0</v>
      </c>
      <c r="D91" s="1735" t="n">
        <v>0</v>
      </c>
      <c r="E91" s="1735" t="n">
        <v>-171733</v>
      </c>
      <c r="F91" s="1735" t="n">
        <v>0</v>
      </c>
      <c r="G91" s="1735" t="n">
        <v>0</v>
      </c>
      <c r="H91" s="1735" t="n">
        <v>0</v>
      </c>
      <c r="I91" s="1735" t="n">
        <v>0</v>
      </c>
      <c r="J91" s="1735" t="n">
        <v>-199086</v>
      </c>
      <c r="K91" s="1735" t="n">
        <v>0</v>
      </c>
      <c r="L91" s="1735" t="n">
        <v>0</v>
      </c>
      <c r="M91" s="1735" t="n">
        <v>0</v>
      </c>
      <c r="N91" s="1735" t="n">
        <v>-370819</v>
      </c>
    </row>
    <row r="92" ht="12" customHeight="1" s="2885">
      <c r="A92" s="1789" t="inlineStr">
        <is>
          <t xml:space="preserve">  3. Equipment One Co.</t>
        </is>
      </c>
      <c r="C92" s="1735" t="n">
        <v>0</v>
      </c>
      <c r="D92" s="1735" t="n">
        <v>0</v>
      </c>
      <c r="E92" s="1735" t="n">
        <v>0</v>
      </c>
      <c r="F92" s="1735" t="n">
        <v>0</v>
      </c>
      <c r="G92" s="1735" t="n">
        <v>0</v>
      </c>
      <c r="H92" s="1735" t="n">
        <v>0</v>
      </c>
      <c r="I92" s="1735" t="n">
        <v>0</v>
      </c>
      <c r="J92" s="1735" t="n">
        <v>0</v>
      </c>
      <c r="K92" s="1735" t="n">
        <v>0</v>
      </c>
      <c r="L92" s="1735" t="n">
        <v>0</v>
      </c>
      <c r="M92" s="1735" t="n">
        <v>-460527</v>
      </c>
      <c r="N92" s="1735" t="n">
        <v>-460527</v>
      </c>
    </row>
    <row r="93" ht="12" customHeight="1" s="2885">
      <c r="A93" s="1789" t="inlineStr">
        <is>
          <t xml:space="preserve">  4. Texas Tech University</t>
        </is>
      </c>
      <c r="C93" s="1735" t="n">
        <v>0</v>
      </c>
      <c r="D93" s="1735" t="n">
        <v>0</v>
      </c>
      <c r="E93" s="1735" t="n">
        <v>0</v>
      </c>
      <c r="F93" s="1735" t="n">
        <v>0</v>
      </c>
      <c r="G93" s="1735" t="n">
        <v>-761069</v>
      </c>
      <c r="H93" s="1735" t="n">
        <v>0</v>
      </c>
      <c r="I93" s="1735" t="n">
        <v>0</v>
      </c>
      <c r="J93" s="1735" t="n">
        <v>0</v>
      </c>
      <c r="K93" s="1735" t="n">
        <v>0</v>
      </c>
      <c r="L93" s="1735" t="n">
        <v>-882288</v>
      </c>
      <c r="M93" s="1735" t="n">
        <v>0</v>
      </c>
      <c r="N93" s="1735" t="n">
        <v>-1643357</v>
      </c>
    </row>
    <row r="94" ht="12" customHeight="1" s="2885">
      <c r="A94" s="1789" t="inlineStr">
        <is>
          <t xml:space="preserve">  5. Farmers Insurance</t>
        </is>
      </c>
      <c r="C94" s="1735" t="n">
        <v>0</v>
      </c>
      <c r="D94" s="1735" t="n">
        <v>0</v>
      </c>
      <c r="E94" s="1735" t="n">
        <v>0</v>
      </c>
      <c r="F94" s="1735" t="n">
        <v>0</v>
      </c>
      <c r="G94" s="1735" t="n">
        <v>0</v>
      </c>
      <c r="H94" s="1735" t="n">
        <v>-97640</v>
      </c>
      <c r="I94" s="1735" t="n">
        <v>0</v>
      </c>
      <c r="J94" s="1735" t="n">
        <v>0</v>
      </c>
      <c r="K94" s="1735" t="n">
        <v>0</v>
      </c>
      <c r="L94" s="1735" t="n">
        <v>0</v>
      </c>
      <c r="M94" s="1735" t="n">
        <v>-113191</v>
      </c>
      <c r="N94" s="1735" t="n">
        <v>-210831</v>
      </c>
    </row>
    <row r="95" ht="12" customHeight="1" s="2885">
      <c r="A95" s="1789" t="inlineStr">
        <is>
          <t xml:space="preserve">  6. VACANT</t>
        </is>
      </c>
      <c r="C95" s="1735" t="n">
        <v>-676400</v>
      </c>
      <c r="D95" s="1735" t="n">
        <v>0</v>
      </c>
      <c r="E95" s="1735" t="n">
        <v>0</v>
      </c>
      <c r="F95" s="1735" t="n">
        <v>0</v>
      </c>
      <c r="G95" s="1735" t="n">
        <v>0</v>
      </c>
      <c r="H95" s="1735" t="n">
        <v>0</v>
      </c>
      <c r="I95" s="1735" t="n">
        <v>-403828</v>
      </c>
      <c r="J95" s="1735" t="n">
        <v>0</v>
      </c>
      <c r="K95" s="1735" t="n">
        <v>0</v>
      </c>
      <c r="L95" s="1735" t="n">
        <v>0</v>
      </c>
      <c r="M95" s="1735" t="n">
        <v>0</v>
      </c>
      <c r="N95" s="1735" t="n">
        <v>-1080228</v>
      </c>
    </row>
    <row r="96" ht="12" customHeight="1" s="2885">
      <c r="A96" s="2900" t="inlineStr">
        <is>
          <t xml:space="preserve">    Total Tenant Improvements</t>
        </is>
      </c>
      <c r="C96" s="1794" t="n">
        <v>-676400</v>
      </c>
      <c r="D96" s="1794" t="n">
        <v>0</v>
      </c>
      <c r="E96" s="1794" t="n">
        <v>-171733</v>
      </c>
      <c r="F96" s="1794" t="n">
        <v>0</v>
      </c>
      <c r="G96" s="1794" t="n">
        <v>-1925492</v>
      </c>
      <c r="H96" s="1794" t="n">
        <v>-97640</v>
      </c>
      <c r="I96" s="1794" t="n">
        <v>-403828</v>
      </c>
      <c r="J96" s="1794" t="n">
        <v>-199086</v>
      </c>
      <c r="K96" s="1794" t="n">
        <v>0</v>
      </c>
      <c r="L96" s="1794" t="n">
        <v>-2232173</v>
      </c>
      <c r="M96" s="1794" t="n">
        <v>-573718</v>
      </c>
      <c r="N96" s="1794" t="n">
        <v>-6280071</v>
      </c>
    </row>
    <row r="97" ht="12" customHeight="1" s="2885"/>
    <row r="98" ht="12" customHeight="1" s="2885">
      <c r="A98" s="1788" t="inlineStr">
        <is>
          <t>Leasing Commissions</t>
        </is>
      </c>
    </row>
    <row r="99" ht="12" customHeight="1" s="2885">
      <c r="A99" s="1789" t="inlineStr">
        <is>
          <t xml:space="preserve">  1. Enterprise Rent-a-Car</t>
        </is>
      </c>
      <c r="C99" s="1735" t="n">
        <v>0</v>
      </c>
      <c r="D99" s="1735" t="n">
        <v>0</v>
      </c>
      <c r="E99" s="1735" t="n">
        <v>0</v>
      </c>
      <c r="F99" s="1735" t="n">
        <v>0</v>
      </c>
      <c r="G99" s="1735" t="n">
        <v>-273015</v>
      </c>
      <c r="H99" s="1735" t="n">
        <v>0</v>
      </c>
      <c r="I99" s="1735" t="n">
        <v>0</v>
      </c>
      <c r="J99" s="1735" t="n">
        <v>0</v>
      </c>
      <c r="K99" s="1735" t="n">
        <v>0</v>
      </c>
      <c r="L99" s="1735" t="n">
        <v>-314274</v>
      </c>
      <c r="M99" s="1735" t="n">
        <v>0</v>
      </c>
      <c r="N99" s="1735" t="n">
        <v>-587289</v>
      </c>
    </row>
    <row r="100" ht="12" customHeight="1" s="2885">
      <c r="A100" s="1789" t="inlineStr">
        <is>
          <t xml:space="preserve">  2. Lennar Title</t>
        </is>
      </c>
      <c r="C100" s="1735" t="n">
        <v>0</v>
      </c>
      <c r="D100" s="1735" t="n">
        <v>0</v>
      </c>
      <c r="E100" s="1735" t="n">
        <v>-37116</v>
      </c>
      <c r="F100" s="1735" t="n">
        <v>0</v>
      </c>
      <c r="G100" s="1735" t="n">
        <v>0</v>
      </c>
      <c r="H100" s="1735" t="n">
        <v>0</v>
      </c>
      <c r="I100" s="1735" t="n">
        <v>0</v>
      </c>
      <c r="J100" s="1735" t="n">
        <v>-42679</v>
      </c>
      <c r="K100" s="1735" t="n">
        <v>0</v>
      </c>
      <c r="L100" s="1735" t="n">
        <v>0</v>
      </c>
      <c r="M100" s="1735" t="n">
        <v>0</v>
      </c>
      <c r="N100" s="1735" t="n">
        <v>-79795</v>
      </c>
    </row>
    <row r="101" ht="12" customHeight="1" s="2885">
      <c r="A101" s="1789" t="inlineStr">
        <is>
          <t xml:space="preserve">  3. Equipment One Co.</t>
        </is>
      </c>
      <c r="C101" s="1735" t="n">
        <v>0</v>
      </c>
      <c r="D101" s="1735" t="n">
        <v>0</v>
      </c>
      <c r="E101" s="1735" t="n">
        <v>0</v>
      </c>
      <c r="F101" s="1735" t="n">
        <v>0</v>
      </c>
      <c r="G101" s="1735" t="n">
        <v>0</v>
      </c>
      <c r="H101" s="1735" t="n">
        <v>0</v>
      </c>
      <c r="I101" s="1735" t="n">
        <v>0</v>
      </c>
      <c r="J101" s="1735" t="n">
        <v>0</v>
      </c>
      <c r="K101" s="1735" t="n">
        <v>0</v>
      </c>
      <c r="L101" s="1735" t="n">
        <v>0</v>
      </c>
      <c r="M101" s="1735" t="n">
        <v>-98297</v>
      </c>
      <c r="N101" s="1735" t="n">
        <v>-98297</v>
      </c>
    </row>
    <row r="102" ht="12" customHeight="1" s="2885">
      <c r="A102" s="1789" t="inlineStr">
        <is>
          <t xml:space="preserve">  4. Texas Tech University</t>
        </is>
      </c>
      <c r="C102" s="1735" t="n">
        <v>0</v>
      </c>
      <c r="D102" s="1735" t="n">
        <v>0</v>
      </c>
      <c r="E102" s="1735" t="n">
        <v>0</v>
      </c>
      <c r="F102" s="1735" t="n">
        <v>0</v>
      </c>
      <c r="G102" s="1735" t="n">
        <v>-163930</v>
      </c>
      <c r="H102" s="1735" t="n">
        <v>0</v>
      </c>
      <c r="I102" s="1735" t="n">
        <v>0</v>
      </c>
      <c r="J102" s="1735" t="n">
        <v>0</v>
      </c>
      <c r="K102" s="1735" t="n">
        <v>0</v>
      </c>
      <c r="L102" s="1735" t="n">
        <v>-188586</v>
      </c>
      <c r="M102" s="1735" t="n">
        <v>0</v>
      </c>
      <c r="N102" s="1735" t="n">
        <v>-352516</v>
      </c>
    </row>
    <row r="103" ht="12" customHeight="1" s="2885">
      <c r="A103" s="1789" t="inlineStr">
        <is>
          <t xml:space="preserve">  5. Farmers Insurance</t>
        </is>
      </c>
      <c r="C103" s="1735" t="n">
        <v>0</v>
      </c>
      <c r="D103" s="1735" t="n">
        <v>0</v>
      </c>
      <c r="E103" s="1735" t="n">
        <v>0</v>
      </c>
      <c r="F103" s="1735" t="n">
        <v>0</v>
      </c>
      <c r="G103" s="1735" t="n">
        <v>0</v>
      </c>
      <c r="H103" s="1735" t="n">
        <v>-20997</v>
      </c>
      <c r="I103" s="1735" t="n">
        <v>0</v>
      </c>
      <c r="J103" s="1735" t="n">
        <v>0</v>
      </c>
      <c r="K103" s="1735" t="n">
        <v>0</v>
      </c>
      <c r="L103" s="1735" t="n">
        <v>0</v>
      </c>
      <c r="M103" s="1735" t="n">
        <v>-24160</v>
      </c>
      <c r="N103" s="1735" t="n">
        <v>-45157</v>
      </c>
    </row>
    <row r="104" ht="12" customHeight="1" s="2885">
      <c r="A104" s="1789" t="inlineStr">
        <is>
          <t xml:space="preserve">  6. VACANT</t>
        </is>
      </c>
      <c r="C104" s="1735" t="n">
        <v>-78568</v>
      </c>
      <c r="D104" s="1735" t="n">
        <v>0</v>
      </c>
      <c r="E104" s="1735" t="n">
        <v>0</v>
      </c>
      <c r="F104" s="1735" t="n">
        <v>0</v>
      </c>
      <c r="G104" s="1735" t="n">
        <v>0</v>
      </c>
      <c r="H104" s="1735" t="n">
        <v>0</v>
      </c>
      <c r="I104" s="1735" t="n">
        <v>-86704</v>
      </c>
      <c r="J104" s="1735" t="n">
        <v>0</v>
      </c>
      <c r="K104" s="1735" t="n">
        <v>0</v>
      </c>
      <c r="L104" s="1735" t="n">
        <v>0</v>
      </c>
      <c r="M104" s="1735" t="n">
        <v>0</v>
      </c>
      <c r="N104" s="1735" t="n">
        <v>-165273</v>
      </c>
    </row>
    <row r="105" ht="12" customHeight="1" s="2885">
      <c r="A105" s="2900" t="inlineStr">
        <is>
          <t xml:space="preserve">    Total Leasing Commissions</t>
        </is>
      </c>
      <c r="C105" s="1794" t="n">
        <v>-78568</v>
      </c>
      <c r="D105" s="1794" t="n">
        <v>0</v>
      </c>
      <c r="E105" s="1794" t="n">
        <v>-37116</v>
      </c>
      <c r="F105" s="1794" t="n">
        <v>0</v>
      </c>
      <c r="G105" s="1794" t="n">
        <v>-436945</v>
      </c>
      <c r="H105" s="1794" t="n">
        <v>-20997</v>
      </c>
      <c r="I105" s="1794" t="n">
        <v>-86704</v>
      </c>
      <c r="J105" s="1794" t="n">
        <v>-42679</v>
      </c>
      <c r="K105" s="1794" t="n">
        <v>0</v>
      </c>
      <c r="L105" s="1794" t="n">
        <v>-502860</v>
      </c>
      <c r="M105" s="1794" t="n">
        <v>-122457</v>
      </c>
      <c r="N105" s="1794" t="n">
        <v>-1328327</v>
      </c>
    </row>
    <row r="106" ht="12" customHeight="1" s="2885"/>
    <row r="107" ht="12" customHeight="1" s="2885">
      <c r="A107" s="1788" t="inlineStr">
        <is>
          <t>Market Rent</t>
        </is>
      </c>
    </row>
    <row r="108" ht="12" customHeight="1" s="2885">
      <c r="A108" s="1789" t="inlineStr">
        <is>
          <t xml:space="preserve">  1. Enterprise Rent-a-Car</t>
        </is>
      </c>
      <c r="C108" s="1735" t="n">
        <v>663852</v>
      </c>
      <c r="D108" s="1735" t="n">
        <v>745929</v>
      </c>
      <c r="E108" s="1735" t="n">
        <v>768306</v>
      </c>
      <c r="F108" s="1735" t="n">
        <v>791356</v>
      </c>
      <c r="G108" s="1735" t="n">
        <v>815096</v>
      </c>
      <c r="H108" s="1735" t="n">
        <v>839549</v>
      </c>
      <c r="I108" s="1735" t="n">
        <v>864736</v>
      </c>
      <c r="J108" s="1735" t="n">
        <v>890678</v>
      </c>
      <c r="K108" s="1735" t="n">
        <v>917398</v>
      </c>
      <c r="L108" s="1735" t="n">
        <v>944920</v>
      </c>
      <c r="M108" s="1735" t="n">
        <v>973268</v>
      </c>
      <c r="N108" s="1735" t="n">
        <v>9215087</v>
      </c>
    </row>
    <row r="109" ht="12" customHeight="1" s="2885">
      <c r="A109" s="1789" t="inlineStr">
        <is>
          <t xml:space="preserve">  2. Lennar Title</t>
        </is>
      </c>
      <c r="C109" s="1735" t="n">
        <v>94967</v>
      </c>
      <c r="D109" s="1735" t="n">
        <v>106708</v>
      </c>
      <c r="E109" s="1735" t="n">
        <v>109909</v>
      </c>
      <c r="F109" s="1735" t="n">
        <v>113207</v>
      </c>
      <c r="G109" s="1735" t="n">
        <v>116603</v>
      </c>
      <c r="H109" s="1735" t="n">
        <v>120101</v>
      </c>
      <c r="I109" s="1735" t="n">
        <v>123704</v>
      </c>
      <c r="J109" s="1735" t="n">
        <v>127415</v>
      </c>
      <c r="K109" s="1735" t="n">
        <v>131237</v>
      </c>
      <c r="L109" s="1735" t="n">
        <v>135175</v>
      </c>
      <c r="M109" s="1735" t="n">
        <v>139230</v>
      </c>
      <c r="N109" s="1735" t="n">
        <v>1318254</v>
      </c>
    </row>
    <row r="110" ht="12" customHeight="1" s="2885">
      <c r="A110" s="1789" t="inlineStr">
        <is>
          <t xml:space="preserve">  3. Equipment One Co.</t>
        </is>
      </c>
      <c r="C110" s="1735" t="n">
        <v>201036</v>
      </c>
      <c r="D110" s="1735" t="n">
        <v>225891</v>
      </c>
      <c r="E110" s="1735" t="n">
        <v>232668</v>
      </c>
      <c r="F110" s="1735" t="n">
        <v>239648</v>
      </c>
      <c r="G110" s="1735" t="n">
        <v>246838</v>
      </c>
      <c r="H110" s="1735" t="n">
        <v>254243</v>
      </c>
      <c r="I110" s="1735" t="n">
        <v>261870</v>
      </c>
      <c r="J110" s="1735" t="n">
        <v>269726</v>
      </c>
      <c r="K110" s="1735" t="n">
        <v>277818</v>
      </c>
      <c r="L110" s="1735" t="n">
        <v>286152</v>
      </c>
      <c r="M110" s="1735" t="n">
        <v>294737</v>
      </c>
      <c r="N110" s="1735" t="n">
        <v>2790627</v>
      </c>
    </row>
    <row r="111" ht="12" customHeight="1" s="2885">
      <c r="A111" s="1789" t="inlineStr">
        <is>
          <t xml:space="preserve">  4. Texas Tech University</t>
        </is>
      </c>
      <c r="C111" s="1735" t="n">
        <v>396704</v>
      </c>
      <c r="D111" s="1735" t="n">
        <v>445751</v>
      </c>
      <c r="E111" s="1735" t="n">
        <v>459124</v>
      </c>
      <c r="F111" s="1735" t="n">
        <v>472897</v>
      </c>
      <c r="G111" s="1735" t="n">
        <v>487084</v>
      </c>
      <c r="H111" s="1735" t="n">
        <v>501697</v>
      </c>
      <c r="I111" s="1735" t="n">
        <v>516748</v>
      </c>
      <c r="J111" s="1735" t="n">
        <v>532250</v>
      </c>
      <c r="K111" s="1735" t="n">
        <v>548218</v>
      </c>
      <c r="L111" s="1735" t="n">
        <v>564664</v>
      </c>
      <c r="M111" s="1735" t="n">
        <v>581604</v>
      </c>
      <c r="N111" s="1735" t="n">
        <v>5506740</v>
      </c>
    </row>
    <row r="112" ht="12" customHeight="1" s="2885">
      <c r="A112" s="1789" t="inlineStr">
        <is>
          <t xml:space="preserve">  5. Farmers Insurance</t>
        </is>
      </c>
      <c r="C112" s="1735" t="n">
        <v>49412</v>
      </c>
      <c r="D112" s="1735" t="n">
        <v>55521</v>
      </c>
      <c r="E112" s="1735" t="n">
        <v>57187</v>
      </c>
      <c r="F112" s="1735" t="n">
        <v>58902</v>
      </c>
      <c r="G112" s="1735" t="n">
        <v>60669</v>
      </c>
      <c r="H112" s="1735" t="n">
        <v>62490</v>
      </c>
      <c r="I112" s="1735" t="n">
        <v>64364</v>
      </c>
      <c r="J112" s="1735" t="n">
        <v>66295</v>
      </c>
      <c r="K112" s="1735" t="n">
        <v>68284</v>
      </c>
      <c r="L112" s="1735" t="n">
        <v>70332</v>
      </c>
      <c r="M112" s="1735" t="n">
        <v>72442</v>
      </c>
      <c r="N112" s="1735" t="n">
        <v>685899</v>
      </c>
    </row>
    <row r="113" ht="12" customHeight="1" s="2885">
      <c r="A113" s="1789" t="inlineStr">
        <is>
          <t xml:space="preserve">  6. VACANT</t>
        </is>
      </c>
      <c r="C113" s="1735" t="n">
        <v>198411</v>
      </c>
      <c r="D113" s="1735" t="n">
        <v>222941</v>
      </c>
      <c r="E113" s="1735" t="n">
        <v>229630</v>
      </c>
      <c r="F113" s="1735" t="n">
        <v>236519</v>
      </c>
      <c r="G113" s="1735" t="n">
        <v>243614</v>
      </c>
      <c r="H113" s="1735" t="n">
        <v>250923</v>
      </c>
      <c r="I113" s="1735" t="n">
        <v>258450</v>
      </c>
      <c r="J113" s="1735" t="n">
        <v>266204</v>
      </c>
      <c r="K113" s="1735" t="n">
        <v>274190</v>
      </c>
      <c r="L113" s="1735" t="n">
        <v>282416</v>
      </c>
      <c r="M113" s="1735" t="n">
        <v>290888</v>
      </c>
      <c r="N113" s="1735" t="n">
        <v>2754184</v>
      </c>
    </row>
    <row r="114" ht="12" customHeight="1" s="2885">
      <c r="A114" s="2900" t="inlineStr">
        <is>
          <t xml:space="preserve">    Total Market Rent</t>
        </is>
      </c>
      <c r="C114" s="1794" t="n">
        <v>1604382</v>
      </c>
      <c r="D114" s="1794" t="n">
        <v>1802742</v>
      </c>
      <c r="E114" s="1794" t="n">
        <v>1856824</v>
      </c>
      <c r="F114" s="1794" t="n">
        <v>1912528</v>
      </c>
      <c r="G114" s="1794" t="n">
        <v>1969904</v>
      </c>
      <c r="H114" s="1794" t="n">
        <v>2029001</v>
      </c>
      <c r="I114" s="1794" t="n">
        <v>2089872</v>
      </c>
      <c r="J114" s="1794" t="n">
        <v>2152568</v>
      </c>
      <c r="K114" s="1794" t="n">
        <v>2217145</v>
      </c>
      <c r="L114" s="1794" t="n">
        <v>2283659</v>
      </c>
      <c r="M114" s="1794" t="n">
        <v>2352169</v>
      </c>
      <c r="N114" s="1794" t="n">
        <v>22270793</v>
      </c>
    </row>
    <row r="115" ht="12" customHeight="1" s="2885"/>
    <row r="116" ht="12" customHeight="1" s="2885">
      <c r="C116" s="2900" t="inlineStr">
        <is>
          <t xml:space="preserve">    * Results displayed are based on Forecast data only</t>
        </is>
      </c>
    </row>
    <row r="117" ht="12" customHeight="1" s="2885">
      <c r="B117" s="2900" t="inlineStr">
        <is>
          <t> </t>
        </is>
      </c>
    </row>
  </sheetData>
  <mergeCells count="5">
    <mergeCell ref="C116:L116"/>
    <mergeCell ref="A1:G1"/>
    <mergeCell ref="A3:G3"/>
    <mergeCell ref="A4:G4"/>
    <mergeCell ref="A2:G2"/>
  </mergeCells>
  <pageMargins left="0.159999996423721" right="0.159999996423721" top="0.400000005960464" bottom="0.319999992847443" header="0.3" footer="0.3"/>
  <pageSetup orientation="landscape"/>
</worksheet>
</file>

<file path=xl/worksheets/sheet65.xml><?xml version="1.0" encoding="utf-8"?>
<worksheet xmlns="http://schemas.openxmlformats.org/spreadsheetml/2006/main">
  <sheetPr codeName="Sheet75">
    <tabColor rgb="FF051243"/>
    <outlinePr summaryBelow="0"/>
    <pageSetUpPr/>
  </sheetPr>
  <dimension ref="A1:Q58"/>
  <sheetViews>
    <sheetView topLeftCell="A11" workbookViewId="0">
      <selection activeCell="A43" sqref="A43"/>
    </sheetView>
  </sheetViews>
  <sheetFormatPr baseColWidth="8" defaultRowHeight="14.25"/>
  <cols>
    <col width="18.53125" customWidth="1" style="2885" min="1" max="1"/>
    <col width="13.53125" customWidth="1" style="2885" min="2" max="2"/>
    <col width="12" customWidth="1" style="2885" min="3" max="3"/>
    <col width="16.53125" customWidth="1" style="2885" min="4" max="4"/>
    <col width="10" customWidth="1" style="2885" min="5" max="6"/>
    <col width="10.796875" customWidth="1" style="2885" min="7" max="7"/>
    <col width="15.53125" customWidth="1" style="2885" min="8" max="8"/>
    <col width="8" customWidth="1" style="2885" min="9" max="10"/>
    <col width="14.796875" customWidth="1" style="2885" min="11" max="11"/>
    <col width="12.46484375" customWidth="1" style="2885" min="12" max="12"/>
    <col width="17" customWidth="1" style="2885" min="13" max="13"/>
    <col width="16.19921875" customWidth="1" style="2885" min="14" max="14"/>
    <col width="11" customWidth="1" style="2885" min="15" max="15"/>
    <col width="18.46484375" customWidth="1" style="2885" min="16" max="16"/>
    <col width="16" customWidth="1" style="2885" min="17" max="17"/>
  </cols>
  <sheetData>
    <row r="1" ht="12" customHeight="1" s="2885">
      <c r="A1" s="2899" t="inlineStr">
        <is>
          <t>Lease Summary Report</t>
        </is>
      </c>
    </row>
    <row r="2" ht="12" customHeight="1" s="2885">
      <c r="A2" s="2900" t="inlineStr">
        <is>
          <t>Airport May 2026 (Amounts in USD, Measures in SF)</t>
        </is>
      </c>
    </row>
    <row r="3" ht="12" customHeight="1" s="2885">
      <c r="A3" s="2900" t="inlineStr">
        <is>
          <t>As of Nov, 2026</t>
        </is>
      </c>
    </row>
    <row r="4" ht="12" customHeight="1" s="2885">
      <c r="A4" s="2900" t="inlineStr">
        <is>
          <t>All Tenants/ Base Lease Periods Only</t>
        </is>
      </c>
    </row>
    <row r="5" ht="12" customHeight="1" s="2885">
      <c r="A5" s="2900" t="inlineStr">
        <is>
          <t>6/23/2026 5:08:04 PM</t>
        </is>
      </c>
    </row>
    <row r="6" ht="12" customHeight="1" s="2885"/>
    <row r="7" ht="12" customHeight="1" s="2885">
      <c r="A7" s="2901" t="inlineStr">
        <is>
          <t>General Tenant Information</t>
        </is>
      </c>
      <c r="B7" s="3706" t="n"/>
      <c r="C7" s="3707" t="n"/>
      <c r="D7" s="2901" t="inlineStr">
        <is>
          <t>Rent Details</t>
        </is>
      </c>
      <c r="E7" s="3706" t="n"/>
      <c r="F7" s="3706" t="n"/>
      <c r="G7" s="3707" t="n"/>
      <c r="H7" s="2901" t="inlineStr">
        <is>
          <t>CPI</t>
        </is>
      </c>
      <c r="I7" s="2901" t="inlineStr">
        <is>
          <t>Free Rent</t>
        </is>
      </c>
      <c r="J7" s="3707" t="n"/>
      <c r="K7" s="2901" t="inlineStr">
        <is>
          <t>Miscellaneous Rent</t>
        </is>
      </c>
      <c r="L7" s="2901" t="inlineStr">
        <is>
          <t>Recovery</t>
        </is>
      </c>
      <c r="M7" s="2901" t="inlineStr">
        <is>
          <t>Tenant Improvements</t>
        </is>
      </c>
      <c r="N7" s="2901" t="inlineStr">
        <is>
          <t>Leasing Commissions</t>
        </is>
      </c>
      <c r="O7" s="2901" t="inlineStr">
        <is>
          <t>Incentives</t>
        </is>
      </c>
      <c r="P7" s="2901" t="inlineStr">
        <is>
          <t>Security Deposits</t>
        </is>
      </c>
      <c r="Q7" s="2901" t="inlineStr">
        <is>
          <t>Renewal Assumption</t>
        </is>
      </c>
    </row>
    <row r="8" ht="12" customHeight="1" s="2885">
      <c r="A8" s="2555" t="inlineStr">
        <is>
          <t>Tenant Name</t>
        </is>
      </c>
      <c r="B8" s="2556" t="n"/>
      <c r="C8" s="2556" t="n"/>
      <c r="D8" s="2555" t="inlineStr">
        <is>
          <t>Rate Per Year</t>
        </is>
      </c>
      <c r="E8" s="2556" t="n"/>
      <c r="F8" s="2556" t="n"/>
      <c r="G8" s="2556" t="n"/>
      <c r="H8" s="2556" t="n"/>
      <c r="I8" s="2556" t="n"/>
      <c r="J8" s="2556" t="n"/>
      <c r="K8" s="2555" t="inlineStr">
        <is>
          <t>Name</t>
        </is>
      </c>
      <c r="L8" s="2556" t="n"/>
      <c r="M8" s="2556" t="n"/>
      <c r="N8" s="2556" t="n"/>
      <c r="O8" s="2556" t="n"/>
      <c r="Q8" s="2556" t="n"/>
    </row>
    <row r="9" ht="12" customHeight="1" s="2885">
      <c r="A9" s="2557" t="inlineStr">
        <is>
          <t>Suite Number</t>
        </is>
      </c>
      <c r="B9" s="2558" t="n"/>
      <c r="C9" s="2557" t="inlineStr">
        <is>
          <t>Lease Period</t>
        </is>
      </c>
      <c r="D9" s="2557" t="inlineStr">
        <is>
          <t>Amount Per Year</t>
        </is>
      </c>
      <c r="E9" s="2557" t="inlineStr">
        <is>
          <t>Rent</t>
        </is>
      </c>
      <c r="F9" s="2557" t="inlineStr">
        <is>
          <t>Rent</t>
        </is>
      </c>
      <c r="G9" s="2557" t="inlineStr">
        <is>
          <t>Rent</t>
        </is>
      </c>
      <c r="H9" s="2557" t="inlineStr">
        <is>
          <t>Type</t>
        </is>
      </c>
      <c r="I9" s="2558" t="n"/>
      <c r="J9" s="2558" t="n"/>
      <c r="K9" s="2557" t="inlineStr">
        <is>
          <t>Type</t>
        </is>
      </c>
      <c r="L9" s="2557" t="inlineStr">
        <is>
          <t>Structure Name</t>
        </is>
      </c>
      <c r="M9" s="2558" t="n"/>
      <c r="N9" s="2558" t="n"/>
      <c r="O9" s="2557" t="inlineStr">
        <is>
          <t>Name</t>
        </is>
      </c>
      <c r="P9" s="2559" t="inlineStr">
        <is>
          <t>Security Deposit @ %</t>
        </is>
      </c>
      <c r="Q9" s="2557" t="inlineStr">
        <is>
          <t>Market - %</t>
        </is>
      </c>
    </row>
    <row r="10" ht="12" customHeight="1" s="2885">
      <c r="A10" s="2557" t="inlineStr">
        <is>
          <t>Lease Dates</t>
        </is>
      </c>
      <c r="B10" s="2557" t="inlineStr">
        <is>
          <t>Initial Area</t>
        </is>
      </c>
      <c r="C10" s="2557" t="inlineStr">
        <is>
          <t>Lease Status</t>
        </is>
      </c>
      <c r="D10" s="2557" t="inlineStr">
        <is>
          <t>Rate Per Month</t>
        </is>
      </c>
      <c r="E10" s="2557" t="inlineStr">
        <is>
          <t>Changes On</t>
        </is>
      </c>
      <c r="F10" s="2557" t="inlineStr">
        <is>
          <t>Changes To</t>
        </is>
      </c>
      <c r="G10" s="2557" t="inlineStr">
        <is>
          <t>Changes To</t>
        </is>
      </c>
      <c r="H10" s="2557" t="inlineStr">
        <is>
          <t>Timing</t>
        </is>
      </c>
      <c r="I10" s="2558" t="n"/>
      <c r="J10" s="2558" t="n"/>
      <c r="K10" s="2557" t="inlineStr">
        <is>
          <t>Rate $/SF</t>
        </is>
      </c>
      <c r="L10" s="2557" t="inlineStr">
        <is>
          <t>Type</t>
        </is>
      </c>
      <c r="M10" s="2557" t="inlineStr">
        <is>
          <t>Rate $/SF</t>
        </is>
      </c>
      <c r="N10" s="2557" t="inlineStr">
        <is>
          <t>Rate $/SF</t>
        </is>
      </c>
      <c r="O10" s="2557" t="inlineStr">
        <is>
          <t>Rate $/SF</t>
        </is>
      </c>
      <c r="P10" s="2559" t="inlineStr">
        <is>
          <t>Percent to Refund</t>
        </is>
      </c>
      <c r="Q10" s="2557" t="inlineStr">
        <is>
          <t>Reabsorb</t>
        </is>
      </c>
    </row>
    <row r="11" ht="12" customHeight="1" s="2885">
      <c r="A11" s="2557" t="inlineStr">
        <is>
          <t>Lease Term</t>
        </is>
      </c>
      <c r="B11" s="2557" t="inlineStr">
        <is>
          <t>Building Share %</t>
        </is>
      </c>
      <c r="C11" s="2557" t="inlineStr">
        <is>
          <t>Market Leasing</t>
        </is>
      </c>
      <c r="D11" s="2557" t="inlineStr">
        <is>
          <t>Amount Per Month</t>
        </is>
      </c>
      <c r="E11" s="2557" t="inlineStr">
        <is>
          <t>Date</t>
        </is>
      </c>
      <c r="F11" s="2557" t="inlineStr">
        <is>
          <t>$/SF-Annual</t>
        </is>
      </c>
      <c r="G11" s="2557" t="inlineStr">
        <is>
          <t>$/SF-Monthly</t>
        </is>
      </c>
      <c r="H11" s="2557" t="inlineStr">
        <is>
          <t>Inflation Rate/Index</t>
        </is>
      </c>
      <c r="I11" s="2557" t="inlineStr">
        <is>
          <t>Date</t>
        </is>
      </c>
      <c r="J11" s="2557" t="inlineStr">
        <is>
          <t>Months</t>
        </is>
      </c>
      <c r="K11" s="2557" t="inlineStr">
        <is>
          <t>Total Amount</t>
        </is>
      </c>
      <c r="L11" s="2557" t="inlineStr">
        <is>
          <t>Input Amount</t>
        </is>
      </c>
      <c r="M11" s="2557" t="inlineStr">
        <is>
          <t>Total Amount</t>
        </is>
      </c>
      <c r="N11" s="2557" t="inlineStr">
        <is>
          <t>Total Amount</t>
        </is>
      </c>
      <c r="O11" s="2557" t="inlineStr">
        <is>
          <t>Total Amount</t>
        </is>
      </c>
      <c r="P11" s="2559" t="inlineStr">
        <is>
          <t>Non-Refundable Deposit</t>
        </is>
      </c>
      <c r="Q11" s="2557" t="inlineStr">
        <is>
          <t>Option</t>
        </is>
      </c>
    </row>
    <row r="12" ht="12" customHeight="1" s="2885">
      <c r="A12" s="2560" t="inlineStr">
        <is>
          <t>Tenure</t>
        </is>
      </c>
      <c r="B12" s="2561" t="n"/>
      <c r="C12" s="2560" t="inlineStr">
        <is>
          <t>Lease Type</t>
        </is>
      </c>
      <c r="D12" s="2560" t="inlineStr">
        <is>
          <t>Rental Value Per Year</t>
        </is>
      </c>
      <c r="E12" s="2561" t="n"/>
      <c r="F12" s="2561" t="n"/>
      <c r="G12" s="2561" t="n"/>
      <c r="H12" s="2561" t="n"/>
      <c r="I12" s="2561" t="n"/>
      <c r="J12" s="2561" t="n"/>
      <c r="K12" s="2561" t="n"/>
      <c r="L12" s="2561" t="n"/>
      <c r="M12" s="2561" t="n"/>
      <c r="N12" s="2561" t="n"/>
      <c r="O12" s="2561" t="n"/>
      <c r="Q12" s="2561" t="n"/>
    </row>
    <row r="13" ht="12" customHeight="1" s="2885">
      <c r="A13" s="2556" t="n"/>
      <c r="B13" s="2556" t="n"/>
      <c r="C13" s="2556" t="n"/>
      <c r="D13" s="2556" t="n"/>
      <c r="E13" s="2556" t="n"/>
      <c r="F13" s="2556" t="n"/>
      <c r="G13" s="2556" t="n"/>
      <c r="H13" s="2556" t="n"/>
      <c r="I13" s="2556" t="n"/>
      <c r="J13" s="2556" t="n"/>
      <c r="K13" s="2556" t="n"/>
      <c r="L13" s="2556" t="n"/>
      <c r="M13" s="2556" t="n"/>
      <c r="N13" s="2556" t="n"/>
      <c r="O13" s="2556" t="n"/>
      <c r="P13" s="2556" t="n"/>
      <c r="Q13" s="2556" t="n"/>
    </row>
    <row r="14" ht="12" customHeight="1" s="2885">
      <c r="A14" s="2557" t="inlineStr">
        <is>
          <t>1. Enterprise Rent-a-Car</t>
        </is>
      </c>
      <c r="B14" s="3708" t="n">
        <v>41383</v>
      </c>
      <c r="C14" s="2557" t="inlineStr">
        <is>
          <t>Base</t>
        </is>
      </c>
      <c r="D14" s="2563" t="n">
        <v>17.83</v>
      </c>
      <c r="E14" s="2558" t="inlineStr">
        <is>
          <t>Jun-2027</t>
        </is>
      </c>
      <c r="F14" s="2563" t="n">
        <v>18.27</v>
      </c>
      <c r="G14" s="2563" t="n">
        <v>1.52</v>
      </c>
      <c r="H14" s="2557" t="inlineStr">
        <is>
          <t>None</t>
        </is>
      </c>
      <c r="I14" s="2557" t="inlineStr">
        <is>
          <t>None</t>
        </is>
      </c>
      <c r="J14" s="2558" t="n"/>
      <c r="K14" s="2558" t="n"/>
      <c r="L14" s="2557" t="inlineStr">
        <is>
          <t>Net</t>
        </is>
      </c>
      <c r="M14" s="2563" t="n">
        <v>0</v>
      </c>
      <c r="N14" s="2563" t="n">
        <v>0</v>
      </c>
      <c r="O14" s="2558" t="n"/>
      <c r="P14" s="2557" t="n"/>
      <c r="Q14" s="2557" t="inlineStr">
        <is>
          <t>Market - 75.00%</t>
        </is>
      </c>
    </row>
    <row r="15" ht="12" customHeight="1" s="2885">
      <c r="A15" s="2557" t="inlineStr">
        <is>
          <t xml:space="preserve">Suite: </t>
        </is>
      </c>
      <c r="B15" s="2564" t="n">
        <v>0.392218747038195</v>
      </c>
      <c r="C15" s="2557" t="inlineStr">
        <is>
          <t>Contract</t>
        </is>
      </c>
      <c r="D15" s="2565" t="n">
        <v>737859</v>
      </c>
      <c r="E15" s="2558" t="inlineStr">
        <is>
          <t>Jun-2028</t>
        </is>
      </c>
      <c r="F15" s="2563" t="n">
        <v>18.73</v>
      </c>
      <c r="G15" s="2563" t="n">
        <v>1.56</v>
      </c>
      <c r="H15" s="2557" t="n"/>
      <c r="I15" s="2558" t="n"/>
      <c r="J15" s="2558" t="n"/>
      <c r="K15" s="2558" t="n"/>
      <c r="L15" s="2558" t="n"/>
      <c r="M15" s="2565" t="n">
        <v>0</v>
      </c>
      <c r="N15" s="2565" t="n">
        <v>0</v>
      </c>
      <c r="O15" s="2558" t="n"/>
      <c r="P15" s="2557" t="n"/>
      <c r="Q15" s="2558" t="n"/>
    </row>
    <row r="16" ht="12" customHeight="1" s="2885">
      <c r="A16" s="2557" t="inlineStr">
        <is>
          <t>10/1/2026 - 7/31/2030</t>
        </is>
      </c>
      <c r="B16" s="2558" t="n"/>
      <c r="C16" s="2557" t="inlineStr">
        <is>
          <t>$17.5 MLA</t>
        </is>
      </c>
      <c r="D16" s="2563" t="n">
        <v>1.49</v>
      </c>
      <c r="E16" s="2558" t="inlineStr">
        <is>
          <t>Jun-2029</t>
        </is>
      </c>
      <c r="F16" s="2563" t="n">
        <v>19.2</v>
      </c>
      <c r="G16" s="2563" t="n">
        <v>1.6</v>
      </c>
      <c r="H16" s="2558" t="n"/>
      <c r="I16" s="2558" t="n"/>
      <c r="J16" s="2558" t="n"/>
      <c r="K16" s="2558" t="n"/>
      <c r="L16" s="2558" t="n"/>
      <c r="M16" s="2558" t="n"/>
      <c r="N16" s="2558" t="n"/>
      <c r="O16" s="2558" t="n"/>
      <c r="P16" s="2565" t="n"/>
      <c r="Q16" s="2558" t="n"/>
    </row>
    <row r="17" ht="12" customHeight="1" s="2885">
      <c r="A17" s="2557" t="inlineStr">
        <is>
          <t>3 Years 10 Months</t>
        </is>
      </c>
      <c r="B17" s="2558" t="n"/>
      <c r="C17" s="2557" t="inlineStr">
        <is>
          <t>Office</t>
        </is>
      </c>
      <c r="D17" s="2565" t="n">
        <v>61488</v>
      </c>
      <c r="E17" s="2558" t="inlineStr">
        <is>
          <t>Jun-2030</t>
        </is>
      </c>
      <c r="F17" s="2563" t="n">
        <v>19.67</v>
      </c>
      <c r="G17" s="2563" t="n">
        <v>1.64</v>
      </c>
      <c r="H17" s="2557" t="n"/>
      <c r="I17" s="2558" t="n"/>
      <c r="J17" s="2558" t="n"/>
      <c r="K17" s="2558" t="n"/>
      <c r="L17" s="2558" t="n"/>
      <c r="M17" s="2558" t="n"/>
      <c r="N17" s="2558" t="n"/>
      <c r="O17" s="2558" t="n"/>
      <c r="P17" s="2558" t="n"/>
      <c r="Q17" s="2558" t="n"/>
    </row>
    <row r="18" ht="12" customHeight="1" s="2885">
      <c r="A18" s="2557" t="inlineStr">
        <is>
          <t>Freehold</t>
        </is>
      </c>
      <c r="B18" s="2558" t="n"/>
      <c r="C18" s="2558" t="n"/>
      <c r="D18" s="2565" t="n">
        <v>724203</v>
      </c>
      <c r="E18" s="2558" t="n"/>
      <c r="F18" s="2558" t="n"/>
      <c r="G18" s="2558" t="n"/>
      <c r="H18" s="2558" t="n"/>
      <c r="I18" s="2558" t="n"/>
      <c r="J18" s="2558" t="n"/>
      <c r="K18" s="2558" t="n"/>
      <c r="L18" s="2558" t="n"/>
      <c r="M18" s="2558" t="n"/>
      <c r="N18" s="2558" t="n"/>
      <c r="O18" s="2558" t="n"/>
      <c r="P18" s="2558" t="n"/>
      <c r="Q18" s="2558" t="n"/>
    </row>
    <row r="19" ht="12" customHeight="1" s="2885">
      <c r="A19" s="2558" t="n"/>
      <c r="B19" s="2558" t="n"/>
      <c r="C19" s="2558" t="n"/>
      <c r="D19" s="2558" t="n"/>
      <c r="E19" s="2558" t="n"/>
      <c r="F19" s="2558" t="n"/>
      <c r="G19" s="2558" t="n"/>
      <c r="H19" s="2558" t="n"/>
      <c r="I19" s="2558" t="n"/>
      <c r="J19" s="2558" t="n"/>
      <c r="K19" s="2558" t="n"/>
      <c r="L19" s="2558" t="n"/>
      <c r="M19" s="2558" t="n"/>
      <c r="N19" s="2558" t="n"/>
      <c r="O19" s="2558" t="n"/>
      <c r="P19" s="2558" t="n"/>
      <c r="Q19" s="2558" t="n"/>
    </row>
    <row r="20" ht="12" customHeight="1" s="2885">
      <c r="A20" s="2557" t="inlineStr">
        <is>
          <t>2. Lennar Title</t>
        </is>
      </c>
      <c r="B20" s="3708" t="n">
        <v>6475</v>
      </c>
      <c r="C20" s="2557" t="inlineStr">
        <is>
          <t>Base</t>
        </is>
      </c>
      <c r="D20" s="2563" t="n">
        <v>16</v>
      </c>
      <c r="E20" s="2558" t="inlineStr">
        <is>
          <t>Nov-2026</t>
        </is>
      </c>
      <c r="F20" s="2563" t="n">
        <v>16.5</v>
      </c>
      <c r="G20" s="2563" t="n">
        <v>1.38</v>
      </c>
      <c r="H20" s="2557" t="inlineStr">
        <is>
          <t>None</t>
        </is>
      </c>
      <c r="I20" s="2557" t="inlineStr">
        <is>
          <t>None</t>
        </is>
      </c>
      <c r="J20" s="2558" t="n"/>
      <c r="K20" s="2558" t="n"/>
      <c r="L20" s="2557" t="inlineStr">
        <is>
          <t>Net</t>
        </is>
      </c>
      <c r="M20" s="2563" t="n">
        <v>0</v>
      </c>
      <c r="N20" s="2563" t="n">
        <v>0</v>
      </c>
      <c r="O20" s="2558" t="n"/>
      <c r="P20" s="2557" t="n"/>
      <c r="Q20" s="2557" t="inlineStr">
        <is>
          <t>Market - 75.00%</t>
        </is>
      </c>
    </row>
    <row r="21" ht="12" customHeight="1" s="2885">
      <c r="A21" s="2557" t="inlineStr">
        <is>
          <t xml:space="preserve">Suite: </t>
        </is>
      </c>
      <c r="B21" s="2564" t="n">
        <v>0.0613685906549142</v>
      </c>
      <c r="C21" s="2557" t="inlineStr">
        <is>
          <t>Contract</t>
        </is>
      </c>
      <c r="D21" s="2565" t="n">
        <v>103600</v>
      </c>
      <c r="E21" s="2558" t="inlineStr">
        <is>
          <t>Nov-2027</t>
        </is>
      </c>
      <c r="F21" s="2563" t="n">
        <v>17</v>
      </c>
      <c r="G21" s="2563" t="n">
        <v>1.42</v>
      </c>
      <c r="H21" s="2557" t="n"/>
      <c r="I21" s="2558" t="n"/>
      <c r="J21" s="2558" t="n"/>
      <c r="K21" s="2558" t="n"/>
      <c r="L21" s="2558" t="n"/>
      <c r="M21" s="2565" t="n">
        <v>0</v>
      </c>
      <c r="N21" s="2565" t="n">
        <v>0</v>
      </c>
      <c r="O21" s="2558" t="n"/>
      <c r="P21" s="2557" t="n"/>
      <c r="Q21" s="2558" t="n"/>
    </row>
    <row r="22" ht="12" customHeight="1" s="2885">
      <c r="A22" s="2557" t="inlineStr">
        <is>
          <t>10/1/2026 - 10/31/2028</t>
        </is>
      </c>
      <c r="B22" s="2558" t="n"/>
      <c r="C22" s="2557" t="inlineStr">
        <is>
          <t>$16 MLA</t>
        </is>
      </c>
      <c r="D22" s="2563" t="n">
        <v>1.33</v>
      </c>
      <c r="E22" s="2558" t="n"/>
      <c r="F22" s="2558" t="n"/>
      <c r="G22" s="2558" t="n"/>
      <c r="H22" s="2558" t="n"/>
      <c r="I22" s="2558" t="n"/>
      <c r="J22" s="2558" t="n"/>
      <c r="K22" s="2558" t="n"/>
      <c r="L22" s="2558" t="n"/>
      <c r="M22" s="2558" t="n"/>
      <c r="N22" s="2558" t="n"/>
      <c r="O22" s="2558" t="n"/>
      <c r="P22" s="2565" t="n"/>
      <c r="Q22" s="2558" t="n"/>
    </row>
    <row r="23" ht="12" customHeight="1" s="2885">
      <c r="A23" s="2557" t="inlineStr">
        <is>
          <t>2 Years 1 Month</t>
        </is>
      </c>
      <c r="B23" s="2558" t="n"/>
      <c r="C23" s="2557" t="inlineStr">
        <is>
          <t>Office</t>
        </is>
      </c>
      <c r="D23" s="2565" t="n">
        <v>8633</v>
      </c>
      <c r="E23" s="2558" t="n"/>
      <c r="F23" s="2558" t="n"/>
      <c r="G23" s="2558" t="n"/>
      <c r="H23" s="2557" t="n"/>
      <c r="I23" s="2558" t="n"/>
      <c r="J23" s="2558" t="n"/>
      <c r="K23" s="2558" t="n"/>
      <c r="L23" s="2558" t="n"/>
      <c r="M23" s="2558" t="n"/>
      <c r="N23" s="2558" t="n"/>
      <c r="O23" s="2558" t="n"/>
      <c r="P23" s="2558" t="n"/>
      <c r="Q23" s="2558" t="n"/>
    </row>
    <row r="24" ht="12" customHeight="1" s="2885">
      <c r="A24" s="2557" t="inlineStr">
        <is>
          <t>Freehold</t>
        </is>
      </c>
      <c r="B24" s="2558" t="n"/>
      <c r="C24" s="2558" t="n"/>
      <c r="D24" s="2565" t="n">
        <v>103600</v>
      </c>
      <c r="E24" s="2558" t="n"/>
      <c r="F24" s="2558" t="n"/>
      <c r="G24" s="2558" t="n"/>
      <c r="H24" s="2558" t="n"/>
      <c r="I24" s="2558" t="n"/>
      <c r="J24" s="2558" t="n"/>
      <c r="K24" s="2558" t="n"/>
      <c r="L24" s="2558" t="n"/>
      <c r="M24" s="2558" t="n"/>
      <c r="N24" s="2558" t="n"/>
      <c r="O24" s="2558" t="n"/>
      <c r="P24" s="2558" t="n"/>
      <c r="Q24" s="2558" t="n"/>
    </row>
    <row r="25" ht="12" customHeight="1" s="2885">
      <c r="A25" s="2558" t="n"/>
      <c r="B25" s="2558" t="n"/>
      <c r="C25" s="2558" t="n"/>
      <c r="D25" s="2558" t="n"/>
      <c r="E25" s="2558" t="n"/>
      <c r="F25" s="2558" t="n"/>
      <c r="G25" s="2558" t="n"/>
      <c r="H25" s="2558" t="n"/>
      <c r="I25" s="2558" t="n"/>
      <c r="J25" s="2558" t="n"/>
      <c r="K25" s="2558" t="n"/>
      <c r="L25" s="2558" t="n"/>
      <c r="M25" s="2558" t="n"/>
      <c r="N25" s="2558" t="n"/>
      <c r="O25" s="2558" t="n"/>
      <c r="P25" s="2558" t="n"/>
      <c r="Q25" s="2558" t="n"/>
    </row>
    <row r="26" ht="12" customHeight="1" s="2885">
      <c r="A26" s="2557" t="inlineStr">
        <is>
          <t>3. Equipment One Co.</t>
        </is>
      </c>
      <c r="B26" s="3708" t="n">
        <v>13707</v>
      </c>
      <c r="C26" s="2557" t="inlineStr">
        <is>
          <t>Base</t>
        </is>
      </c>
      <c r="D26" s="2563" t="n">
        <v>15.06</v>
      </c>
      <c r="E26" s="2558" t="inlineStr">
        <is>
          <t>Oct-2027</t>
        </is>
      </c>
      <c r="F26" s="2563" t="n">
        <v>15.56</v>
      </c>
      <c r="G26" s="2563" t="n">
        <v>1.3</v>
      </c>
      <c r="H26" s="2557" t="inlineStr">
        <is>
          <t>None</t>
        </is>
      </c>
      <c r="I26" s="2557" t="inlineStr">
        <is>
          <t>None</t>
        </is>
      </c>
      <c r="J26" s="2558" t="n"/>
      <c r="K26" s="2558" t="n"/>
      <c r="L26" s="2557" t="inlineStr">
        <is>
          <t>Net</t>
        </is>
      </c>
      <c r="M26" s="2563" t="n">
        <v>0</v>
      </c>
      <c r="N26" s="2563" t="n">
        <v>0</v>
      </c>
      <c r="O26" s="2558" t="n"/>
      <c r="P26" s="2557" t="n"/>
      <c r="Q26" s="2557" t="inlineStr">
        <is>
          <t>Market - 75.00%</t>
        </is>
      </c>
    </row>
    <row r="27" ht="12" customHeight="1" s="2885">
      <c r="A27" s="2557" t="inlineStr">
        <is>
          <t xml:space="preserve">Suite: </t>
        </is>
      </c>
      <c r="B27" s="2564" t="n">
        <v>0.129911856696048</v>
      </c>
      <c r="C27" s="2557" t="inlineStr">
        <is>
          <t>Contract</t>
        </is>
      </c>
      <c r="D27" s="2565" t="n">
        <v>206427</v>
      </c>
      <c r="E27" s="2558" t="inlineStr">
        <is>
          <t>Oct-2028</t>
        </is>
      </c>
      <c r="F27" s="2563" t="n">
        <v>16.06</v>
      </c>
      <c r="G27" s="2563" t="n">
        <v>1.34</v>
      </c>
      <c r="H27" s="2557" t="n"/>
      <c r="I27" s="2558" t="n"/>
      <c r="J27" s="2558" t="n"/>
      <c r="K27" s="2558" t="n"/>
      <c r="L27" s="2558" t="n"/>
      <c r="M27" s="2565" t="n">
        <v>0</v>
      </c>
      <c r="N27" s="2565" t="n">
        <v>0</v>
      </c>
      <c r="O27" s="2558" t="n"/>
      <c r="P27" s="2557" t="n"/>
      <c r="Q27" s="2558" t="n"/>
    </row>
    <row r="28" ht="12" customHeight="1" s="2885">
      <c r="A28" s="2557" t="inlineStr">
        <is>
          <t>10/1/2026 - 9/30/2036</t>
        </is>
      </c>
      <c r="B28" s="2558" t="n"/>
      <c r="C28" s="2557" t="inlineStr">
        <is>
          <t>$16 MLA</t>
        </is>
      </c>
      <c r="D28" s="2563" t="n">
        <v>1.26</v>
      </c>
      <c r="E28" s="2558" t="inlineStr">
        <is>
          <t>Oct-2029</t>
        </is>
      </c>
      <c r="F28" s="2563" t="n">
        <v>16.56</v>
      </c>
      <c r="G28" s="2563" t="n">
        <v>1.38</v>
      </c>
      <c r="H28" s="2558" t="n"/>
      <c r="I28" s="2558" t="n"/>
      <c r="J28" s="2558" t="n"/>
      <c r="K28" s="2558" t="n"/>
      <c r="L28" s="2558" t="n"/>
      <c r="M28" s="2558" t="n"/>
      <c r="N28" s="2558" t="n"/>
      <c r="O28" s="2558" t="n"/>
      <c r="P28" s="2565" t="n"/>
      <c r="Q28" s="2558" t="n"/>
    </row>
    <row r="29" ht="12" customHeight="1" s="2885">
      <c r="A29" s="2557" t="inlineStr">
        <is>
          <t>10 Years</t>
        </is>
      </c>
      <c r="B29" s="2558" t="n"/>
      <c r="C29" s="2557" t="inlineStr">
        <is>
          <t>Office</t>
        </is>
      </c>
      <c r="D29" s="2565" t="n">
        <v>17202</v>
      </c>
      <c r="E29" s="2558" t="inlineStr">
        <is>
          <t>Oct-2030</t>
        </is>
      </c>
      <c r="F29" s="2563" t="n">
        <v>17.06</v>
      </c>
      <c r="G29" s="2563" t="n">
        <v>1.42</v>
      </c>
      <c r="H29" s="2557" t="n"/>
      <c r="I29" s="2558" t="n"/>
      <c r="J29" s="2558" t="n"/>
      <c r="K29" s="2558" t="n"/>
      <c r="L29" s="2558" t="n"/>
      <c r="M29" s="2558" t="n"/>
      <c r="N29" s="2558" t="n"/>
      <c r="O29" s="2558" t="n"/>
      <c r="P29" s="2558" t="n"/>
      <c r="Q29" s="2558" t="n"/>
    </row>
    <row r="30" ht="12" customHeight="1" s="2885">
      <c r="A30" s="2557" t="inlineStr">
        <is>
          <t>Freehold</t>
        </is>
      </c>
      <c r="B30" s="2558" t="n"/>
      <c r="C30" s="2558" t="n"/>
      <c r="D30" s="2565" t="n">
        <v>219312</v>
      </c>
      <c r="E30" s="2558" t="inlineStr">
        <is>
          <t>Oct-2031</t>
        </is>
      </c>
      <c r="F30" s="2563" t="n">
        <v>17.56</v>
      </c>
      <c r="G30" s="2563" t="n">
        <v>1.46</v>
      </c>
      <c r="H30" s="2558" t="n"/>
      <c r="I30" s="2558" t="n"/>
      <c r="J30" s="2558" t="n"/>
      <c r="K30" s="2558" t="n"/>
      <c r="L30" s="2558" t="n"/>
      <c r="M30" s="2558" t="n"/>
      <c r="N30" s="2558" t="n"/>
      <c r="O30" s="2558" t="n"/>
      <c r="P30" s="2558" t="n"/>
      <c r="Q30" s="2558" t="n"/>
    </row>
    <row r="31" ht="12" customHeight="1" s="2885">
      <c r="A31" s="2558" t="n"/>
      <c r="B31" s="2558" t="n"/>
      <c r="C31" s="2558" t="n"/>
      <c r="D31" s="2558" t="n"/>
      <c r="E31" s="2558" t="inlineStr">
        <is>
          <t>Oct-2032</t>
        </is>
      </c>
      <c r="F31" s="2563" t="n">
        <v>18.06</v>
      </c>
      <c r="G31" s="2563" t="n">
        <v>1.51</v>
      </c>
      <c r="H31" s="2558" t="n"/>
      <c r="I31" s="2558" t="n"/>
      <c r="J31" s="2558" t="n"/>
      <c r="K31" s="2558" t="n"/>
      <c r="L31" s="2558" t="n"/>
      <c r="M31" s="2558" t="n"/>
      <c r="N31" s="2558" t="n"/>
      <c r="O31" s="2558" t="n"/>
      <c r="P31" s="2558" t="n"/>
      <c r="Q31" s="2558" t="n"/>
    </row>
    <row r="32" ht="12" customHeight="1" s="2885">
      <c r="A32" s="2558" t="n"/>
      <c r="B32" s="2558" t="n"/>
      <c r="C32" s="2558" t="n"/>
      <c r="D32" s="2558" t="n"/>
      <c r="E32" s="2558" t="inlineStr">
        <is>
          <t>Oct-2033</t>
        </is>
      </c>
      <c r="F32" s="2563" t="n">
        <v>18.56</v>
      </c>
      <c r="G32" s="2563" t="n">
        <v>1.55</v>
      </c>
      <c r="H32" s="2558" t="n"/>
      <c r="I32" s="2558" t="n"/>
      <c r="J32" s="2558" t="n"/>
      <c r="K32" s="2558" t="n"/>
      <c r="L32" s="2558" t="n"/>
      <c r="M32" s="2558" t="n"/>
      <c r="N32" s="2558" t="n"/>
      <c r="O32" s="2558" t="n"/>
      <c r="P32" s="2558" t="n"/>
      <c r="Q32" s="2558" t="n"/>
    </row>
    <row r="33" ht="12" customHeight="1" s="2885">
      <c r="A33" s="2558" t="n"/>
      <c r="B33" s="2558" t="n"/>
      <c r="C33" s="2558" t="n"/>
      <c r="D33" s="2558" t="n"/>
      <c r="E33" s="2558" t="inlineStr">
        <is>
          <t>Oct-2034</t>
        </is>
      </c>
      <c r="F33" s="2563" t="n">
        <v>19.06</v>
      </c>
      <c r="G33" s="2563" t="n">
        <v>1.59</v>
      </c>
      <c r="H33" s="2558" t="n"/>
      <c r="I33" s="2558" t="n"/>
      <c r="J33" s="2558" t="n"/>
      <c r="K33" s="2558" t="n"/>
      <c r="L33" s="2558" t="n"/>
      <c r="M33" s="2558" t="n"/>
      <c r="N33" s="2558" t="n"/>
      <c r="O33" s="2558" t="n"/>
      <c r="P33" s="2558" t="n"/>
      <c r="Q33" s="2558" t="n"/>
    </row>
    <row r="34" ht="12" customHeight="1" s="2885">
      <c r="A34" s="2558" t="n"/>
      <c r="B34" s="2558" t="n"/>
      <c r="C34" s="2558" t="n"/>
      <c r="D34" s="2558" t="n"/>
      <c r="E34" s="2558" t="inlineStr">
        <is>
          <t>Oct-2035</t>
        </is>
      </c>
      <c r="F34" s="2563" t="n">
        <v>19.56</v>
      </c>
      <c r="G34" s="2563" t="n">
        <v>1.63</v>
      </c>
      <c r="H34" s="2558" t="n"/>
      <c r="I34" s="2558" t="n"/>
      <c r="J34" s="2558" t="n"/>
      <c r="K34" s="2558" t="n"/>
      <c r="L34" s="2558" t="n"/>
      <c r="M34" s="2558" t="n"/>
      <c r="N34" s="2558" t="n"/>
      <c r="O34" s="2558" t="n"/>
      <c r="P34" s="2558" t="n"/>
      <c r="Q34" s="2558" t="n"/>
    </row>
    <row r="35" ht="12" customHeight="1" s="2885">
      <c r="A35" s="2558" t="n"/>
      <c r="B35" s="2558" t="n"/>
      <c r="C35" s="2558" t="n"/>
      <c r="D35" s="2558" t="n"/>
      <c r="E35" s="2558" t="n"/>
      <c r="F35" s="2558" t="n"/>
      <c r="G35" s="2558" t="n"/>
      <c r="H35" s="2558" t="n"/>
      <c r="I35" s="2558" t="n"/>
      <c r="J35" s="2558" t="n"/>
      <c r="K35" s="2558" t="n"/>
      <c r="L35" s="2558" t="n"/>
      <c r="M35" s="2558" t="n"/>
      <c r="N35" s="2558" t="n"/>
      <c r="O35" s="2558" t="n"/>
      <c r="P35" s="2558" t="n"/>
      <c r="Q35" s="2558" t="n"/>
    </row>
    <row r="36" ht="12" customHeight="1" s="2885">
      <c r="A36" s="2557" t="inlineStr">
        <is>
          <t>4. Texas Tech University</t>
        </is>
      </c>
      <c r="B36" s="3708" t="n">
        <v>27048</v>
      </c>
      <c r="C36" s="2557" t="inlineStr">
        <is>
          <t>Base</t>
        </is>
      </c>
      <c r="D36" s="2563" t="n">
        <v>16.25</v>
      </c>
      <c r="E36" s="2558" t="inlineStr">
        <is>
          <t>Sep-2027</t>
        </is>
      </c>
      <c r="F36" s="2563" t="n">
        <v>16.75</v>
      </c>
      <c r="G36" s="2563" t="n">
        <v>1.4</v>
      </c>
      <c r="H36" s="2557" t="inlineStr">
        <is>
          <t>None</t>
        </is>
      </c>
      <c r="I36" s="2557" t="inlineStr">
        <is>
          <t>None</t>
        </is>
      </c>
      <c r="J36" s="2558" t="n"/>
      <c r="K36" s="2558" t="n"/>
      <c r="L36" s="2557" t="inlineStr">
        <is>
          <t>Net</t>
        </is>
      </c>
      <c r="M36" s="2563" t="n">
        <v>0</v>
      </c>
      <c r="N36" s="2563" t="n">
        <v>0</v>
      </c>
      <c r="O36" s="2558" t="n"/>
      <c r="P36" s="2557" t="n"/>
      <c r="Q36" s="2557" t="inlineStr">
        <is>
          <t>Market - 75.00%</t>
        </is>
      </c>
    </row>
    <row r="37" ht="12" customHeight="1" s="2885">
      <c r="A37" s="2557" t="inlineStr">
        <is>
          <t xml:space="preserve">Suite: </t>
        </is>
      </c>
      <c r="B37" s="2564" t="n">
        <v>0.256354847881717</v>
      </c>
      <c r="C37" s="2557" t="inlineStr">
        <is>
          <t>Contract</t>
        </is>
      </c>
      <c r="D37" s="2565" t="n">
        <v>439530</v>
      </c>
      <c r="E37" s="2558" t="inlineStr">
        <is>
          <t>Sep-2028</t>
        </is>
      </c>
      <c r="F37" s="2563" t="n">
        <v>17.25</v>
      </c>
      <c r="G37" s="2563" t="n">
        <v>1.44</v>
      </c>
      <c r="H37" s="2557" t="n"/>
      <c r="I37" s="2558" t="n"/>
      <c r="J37" s="2558" t="n"/>
      <c r="K37" s="2558" t="n"/>
      <c r="L37" s="2558" t="n"/>
      <c r="M37" s="2565" t="n">
        <v>0</v>
      </c>
      <c r="N37" s="2565" t="n">
        <v>0</v>
      </c>
      <c r="O37" s="2558" t="n"/>
      <c r="P37" s="2557" t="n"/>
      <c r="Q37" s="2558" t="n"/>
    </row>
    <row r="38" ht="12" customHeight="1" s="2885">
      <c r="A38" s="2557" t="inlineStr">
        <is>
          <t>10/1/2026 - 8/31/2030</t>
        </is>
      </c>
      <c r="B38" s="2558" t="n"/>
      <c r="C38" s="2557" t="inlineStr">
        <is>
          <t>$16 MLA</t>
        </is>
      </c>
      <c r="D38" s="2563" t="n">
        <v>1.35</v>
      </c>
      <c r="E38" s="2558" t="inlineStr">
        <is>
          <t>Sep-2029</t>
        </is>
      </c>
      <c r="F38" s="2563" t="n">
        <v>17.75</v>
      </c>
      <c r="G38" s="2563" t="n">
        <v>1.48</v>
      </c>
      <c r="H38" s="2558" t="n"/>
      <c r="I38" s="2558" t="n"/>
      <c r="J38" s="2558" t="n"/>
      <c r="K38" s="2558" t="n"/>
      <c r="L38" s="2558" t="n"/>
      <c r="M38" s="2558" t="n"/>
      <c r="N38" s="2558" t="n"/>
      <c r="O38" s="2558" t="n"/>
      <c r="P38" s="2565" t="n"/>
      <c r="Q38" s="2558" t="n"/>
    </row>
    <row r="39" ht="12" customHeight="1" s="2885">
      <c r="A39" s="2557" t="inlineStr">
        <is>
          <t>3 Years 11 Months</t>
        </is>
      </c>
      <c r="B39" s="2558" t="n"/>
      <c r="C39" s="2557" t="inlineStr">
        <is>
          <t>Office</t>
        </is>
      </c>
      <c r="D39" s="2565" t="n">
        <v>36628</v>
      </c>
      <c r="E39" s="2558" t="n"/>
      <c r="F39" s="2558" t="n"/>
      <c r="G39" s="2558" t="n"/>
      <c r="H39" s="2557" t="n"/>
      <c r="I39" s="2558" t="n"/>
      <c r="J39" s="2558" t="n"/>
      <c r="K39" s="2558" t="n"/>
      <c r="L39" s="2558" t="n"/>
      <c r="M39" s="2558" t="n"/>
      <c r="N39" s="2558" t="n"/>
      <c r="O39" s="2558" t="n"/>
      <c r="P39" s="2558" t="n"/>
      <c r="Q39" s="2558" t="n"/>
    </row>
    <row r="40" ht="12" customHeight="1" s="2885">
      <c r="A40" s="2557" t="inlineStr">
        <is>
          <t>Freehold</t>
        </is>
      </c>
      <c r="B40" s="2558" t="n"/>
      <c r="C40" s="2558" t="n"/>
      <c r="D40" s="2565" t="n">
        <v>432768</v>
      </c>
      <c r="E40" s="2558" t="n"/>
      <c r="F40" s="2558" t="n"/>
      <c r="G40" s="2558" t="n"/>
      <c r="H40" s="2558" t="n"/>
      <c r="I40" s="2558" t="n"/>
      <c r="J40" s="2558" t="n"/>
      <c r="K40" s="2558" t="n"/>
      <c r="L40" s="2558" t="n"/>
      <c r="M40" s="2558" t="n"/>
      <c r="N40" s="2558" t="n"/>
      <c r="O40" s="2558" t="n"/>
      <c r="P40" s="2558" t="n"/>
      <c r="Q40" s="2558" t="n"/>
    </row>
    <row r="41" ht="12" customHeight="1" s="2885">
      <c r="A41" s="2558" t="n"/>
      <c r="B41" s="2558" t="n"/>
      <c r="C41" s="2558" t="n"/>
      <c r="D41" s="2558" t="n"/>
      <c r="E41" s="2558" t="n"/>
      <c r="F41" s="2558" t="n"/>
      <c r="G41" s="2558" t="n"/>
      <c r="H41" s="2558" t="n"/>
      <c r="I41" s="2558" t="n"/>
      <c r="J41" s="2558" t="n"/>
      <c r="K41" s="2558" t="n"/>
      <c r="L41" s="2558" t="n"/>
      <c r="M41" s="2558" t="n"/>
      <c r="N41" s="2558" t="n"/>
      <c r="O41" s="2558" t="n"/>
      <c r="P41" s="2558" t="n"/>
      <c r="Q41" s="2558" t="n"/>
    </row>
    <row r="42" ht="12" customHeight="1" s="2885">
      <c r="A42" s="2557" t="inlineStr">
        <is>
          <t>5. Farmers Insurance</t>
        </is>
      </c>
      <c r="B42" s="3708" t="n">
        <v>3369</v>
      </c>
      <c r="C42" s="2557" t="inlineStr">
        <is>
          <t>Base</t>
        </is>
      </c>
      <c r="D42" s="2563" t="n">
        <v>15</v>
      </c>
      <c r="E42" s="2558" t="inlineStr">
        <is>
          <t>Sep-2027</t>
        </is>
      </c>
      <c r="F42" s="2563" t="n">
        <v>15.5</v>
      </c>
      <c r="G42" s="2563" t="n">
        <v>1.29</v>
      </c>
      <c r="H42" s="2557" t="inlineStr">
        <is>
          <t>None</t>
        </is>
      </c>
      <c r="I42" s="2557" t="inlineStr">
        <is>
          <t>None</t>
        </is>
      </c>
      <c r="J42" s="2558" t="n"/>
      <c r="K42" s="2558" t="n"/>
      <c r="L42" s="2557" t="inlineStr">
        <is>
          <t>Net</t>
        </is>
      </c>
      <c r="M42" s="2563" t="n">
        <v>0</v>
      </c>
      <c r="N42" s="2563" t="n">
        <v>0</v>
      </c>
      <c r="O42" s="2558" t="n"/>
      <c r="P42" s="2557" t="n"/>
      <c r="Q42" s="2557" t="inlineStr">
        <is>
          <t>Market - 75.00%</t>
        </is>
      </c>
    </row>
    <row r="43" ht="12" customHeight="1" s="2885">
      <c r="A43" s="2557" t="inlineStr">
        <is>
          <t xml:space="preserve">Suite: </t>
        </is>
      </c>
      <c r="B43" s="2564" t="n">
        <v>0.0319306226897924</v>
      </c>
      <c r="C43" s="2557" t="inlineStr">
        <is>
          <t>Contract</t>
        </is>
      </c>
      <c r="D43" s="2565" t="n">
        <v>50535</v>
      </c>
      <c r="E43" s="2558" t="inlineStr">
        <is>
          <t>Sep-2028</t>
        </is>
      </c>
      <c r="F43" s="2563" t="n">
        <v>16</v>
      </c>
      <c r="G43" s="2563" t="n">
        <v>1.33</v>
      </c>
      <c r="H43" s="2557" t="n"/>
      <c r="I43" s="2558" t="n"/>
      <c r="J43" s="2558" t="n"/>
      <c r="K43" s="2558" t="n"/>
      <c r="L43" s="2558" t="n"/>
      <c r="M43" s="2565" t="n">
        <v>0</v>
      </c>
      <c r="N43" s="2565" t="n">
        <v>0</v>
      </c>
      <c r="O43" s="2558" t="n"/>
      <c r="P43" s="2557" t="n"/>
      <c r="Q43" s="2558" t="n"/>
    </row>
    <row r="44" ht="12" customHeight="1" s="2885">
      <c r="A44" s="2557" t="inlineStr">
        <is>
          <t>10/1/2026 - 8/31/2031</t>
        </is>
      </c>
      <c r="B44" s="2558" t="n"/>
      <c r="C44" s="2557" t="inlineStr">
        <is>
          <t>$16 MLA</t>
        </is>
      </c>
      <c r="D44" s="2563" t="n">
        <v>1.25</v>
      </c>
      <c r="E44" s="2558" t="inlineStr">
        <is>
          <t>Sep-2029</t>
        </is>
      </c>
      <c r="F44" s="2563" t="n">
        <v>16.5</v>
      </c>
      <c r="G44" s="2563" t="n">
        <v>1.38</v>
      </c>
      <c r="H44" s="2558" t="n"/>
      <c r="I44" s="2558" t="n"/>
      <c r="J44" s="2558" t="n"/>
      <c r="K44" s="2558" t="n"/>
      <c r="L44" s="2558" t="n"/>
      <c r="M44" s="2558" t="n"/>
      <c r="N44" s="2558" t="n"/>
      <c r="O44" s="2558" t="n"/>
      <c r="P44" s="2565" t="n"/>
      <c r="Q44" s="2558" t="n"/>
    </row>
    <row r="45" ht="12" customHeight="1" s="2885">
      <c r="A45" s="2557" t="inlineStr">
        <is>
          <t>4 Years 11 Months</t>
        </is>
      </c>
      <c r="B45" s="2558" t="n"/>
      <c r="C45" s="2557" t="inlineStr">
        <is>
          <t>Office</t>
        </is>
      </c>
      <c r="D45" s="2565" t="n">
        <v>4211</v>
      </c>
      <c r="E45" s="2558" t="inlineStr">
        <is>
          <t>Sep-2030</t>
        </is>
      </c>
      <c r="F45" s="2563" t="n">
        <v>17</v>
      </c>
      <c r="G45" s="2563" t="n">
        <v>1.42</v>
      </c>
      <c r="H45" s="2557" t="n"/>
      <c r="I45" s="2558" t="n"/>
      <c r="J45" s="2558" t="n"/>
      <c r="K45" s="2558" t="n"/>
      <c r="L45" s="2558" t="n"/>
      <c r="M45" s="2558" t="n"/>
      <c r="N45" s="2558" t="n"/>
      <c r="O45" s="2558" t="n"/>
      <c r="P45" s="2558" t="n"/>
      <c r="Q45" s="2558" t="n"/>
    </row>
    <row r="46" ht="12" customHeight="1" s="2885">
      <c r="A46" s="2557" t="inlineStr">
        <is>
          <t>Freehold</t>
        </is>
      </c>
      <c r="B46" s="2558" t="n"/>
      <c r="C46" s="2558" t="n"/>
      <c r="D46" s="2565" t="n">
        <v>53904</v>
      </c>
      <c r="E46" s="2558" t="n"/>
      <c r="F46" s="2558" t="n"/>
      <c r="G46" s="2558" t="n"/>
      <c r="H46" s="2558" t="n"/>
      <c r="I46" s="2558" t="n"/>
      <c r="J46" s="2558" t="n"/>
      <c r="K46" s="2558" t="n"/>
      <c r="L46" s="2558" t="n"/>
      <c r="M46" s="2558" t="n"/>
      <c r="N46" s="2558" t="n"/>
      <c r="O46" s="2558" t="n"/>
      <c r="P46" s="2558" t="n"/>
      <c r="Q46" s="2558" t="n"/>
    </row>
    <row r="47" ht="12" customHeight="1" s="2885">
      <c r="A47" s="2558" t="n"/>
      <c r="B47" s="2558" t="n"/>
      <c r="C47" s="2558" t="n"/>
      <c r="D47" s="2558" t="n"/>
      <c r="E47" s="2558" t="n"/>
      <c r="F47" s="2558" t="n"/>
      <c r="G47" s="2558" t="n"/>
      <c r="H47" s="2558" t="n"/>
      <c r="I47" s="2558" t="n"/>
      <c r="J47" s="2558" t="n"/>
      <c r="K47" s="2558" t="n"/>
      <c r="L47" s="2558" t="n"/>
      <c r="M47" s="2558" t="n"/>
      <c r="N47" s="2558" t="n"/>
      <c r="O47" s="2558" t="n"/>
      <c r="P47" s="2558" t="n"/>
      <c r="Q47" s="2558" t="n"/>
    </row>
    <row r="48" ht="12" customHeight="1" s="2885">
      <c r="A48" s="2557" t="inlineStr">
        <is>
          <t>6. VACANT</t>
        </is>
      </c>
      <c r="B48" s="3708" t="n">
        <v>13528</v>
      </c>
      <c r="C48" s="2557" t="inlineStr">
        <is>
          <t>Base</t>
        </is>
      </c>
      <c r="D48" s="2563" t="n">
        <v>16</v>
      </c>
      <c r="E48" s="2558" t="inlineStr">
        <is>
          <t>Jun-2028</t>
        </is>
      </c>
      <c r="F48" s="2563" t="n">
        <v>16.5</v>
      </c>
      <c r="G48" s="2563" t="n">
        <v>1.38</v>
      </c>
      <c r="H48" s="2557" t="inlineStr">
        <is>
          <t>None</t>
        </is>
      </c>
      <c r="I48" s="2557" t="inlineStr">
        <is>
          <t>Jun-2027</t>
        </is>
      </c>
      <c r="J48" s="2557" t="inlineStr">
        <is>
          <t>5 Months</t>
        </is>
      </c>
      <c r="K48" s="2558" t="n"/>
      <c r="L48" s="2557" t="inlineStr">
        <is>
          <t>Net</t>
        </is>
      </c>
      <c r="M48" s="2563" t="n">
        <v>50</v>
      </c>
      <c r="N48" s="2563" t="n">
        <v>5.81</v>
      </c>
      <c r="O48" s="2558" t="n"/>
      <c r="P48" s="2557" t="n"/>
      <c r="Q48" s="2557" t="inlineStr">
        <is>
          <t>Market - 75.00%</t>
        </is>
      </c>
    </row>
    <row r="49" ht="12" customHeight="1" s="2885">
      <c r="A49" s="2557" t="inlineStr">
        <is>
          <t xml:space="preserve">Suite: </t>
        </is>
      </c>
      <c r="B49" s="2564" t="n">
        <v>0.128215335039333</v>
      </c>
      <c r="C49" s="2557" t="inlineStr">
        <is>
          <t>Contract</t>
        </is>
      </c>
      <c r="D49" s="2565" t="n">
        <v>216448</v>
      </c>
      <c r="E49" s="2558" t="inlineStr">
        <is>
          <t>Jun-2029</t>
        </is>
      </c>
      <c r="F49" s="2563" t="n">
        <v>17</v>
      </c>
      <c r="G49" s="2563" t="n">
        <v>1.42</v>
      </c>
      <c r="H49" s="2557" t="n"/>
      <c r="I49" s="2558" t="n"/>
      <c r="J49" s="2558" t="n"/>
      <c r="K49" s="2558" t="n"/>
      <c r="L49" s="2558" t="n"/>
      <c r="M49" s="2565" t="n">
        <v>676400</v>
      </c>
      <c r="N49" s="2565" t="n">
        <v>78568</v>
      </c>
      <c r="O49" s="2558" t="n"/>
      <c r="P49" s="2557" t="n"/>
      <c r="Q49" s="2558" t="n"/>
    </row>
    <row r="50" ht="12" customHeight="1" s="2885">
      <c r="A50" s="2557" t="inlineStr">
        <is>
          <t>6/1/2027 - 10/31/2032</t>
        </is>
      </c>
      <c r="B50" s="2558" t="n"/>
      <c r="C50" s="2557" t="inlineStr">
        <is>
          <t>$16 MLA</t>
        </is>
      </c>
      <c r="D50" s="2563" t="n">
        <v>1.33</v>
      </c>
      <c r="E50" s="2558" t="inlineStr">
        <is>
          <t>Jun-2030</t>
        </is>
      </c>
      <c r="F50" s="2563" t="n">
        <v>17.5</v>
      </c>
      <c r="G50" s="2563" t="n">
        <v>1.46</v>
      </c>
      <c r="H50" s="2558" t="n"/>
      <c r="I50" s="2558" t="n"/>
      <c r="J50" s="2558" t="n"/>
      <c r="K50" s="2558" t="n"/>
      <c r="L50" s="2558" t="n"/>
      <c r="M50" s="2558" t="n"/>
      <c r="N50" s="2558" t="n"/>
      <c r="O50" s="2558" t="n"/>
      <c r="P50" s="2565" t="n"/>
      <c r="Q50" s="2558" t="n"/>
    </row>
    <row r="51" ht="12" customHeight="1" s="2885">
      <c r="A51" s="2557" t="inlineStr">
        <is>
          <t>5 Years 5 Months</t>
        </is>
      </c>
      <c r="B51" s="2558" t="n"/>
      <c r="C51" s="2557" t="inlineStr">
        <is>
          <t>Office</t>
        </is>
      </c>
      <c r="D51" s="2565" t="n">
        <v>18037</v>
      </c>
      <c r="E51" s="2558" t="inlineStr">
        <is>
          <t>Jun-2031</t>
        </is>
      </c>
      <c r="F51" s="2563" t="n">
        <v>18</v>
      </c>
      <c r="G51" s="2563" t="n">
        <v>1.5</v>
      </c>
      <c r="H51" s="2557" t="n"/>
      <c r="I51" s="2558" t="n"/>
      <c r="J51" s="2558" t="n"/>
      <c r="K51" s="2558" t="n"/>
      <c r="L51" s="2558" t="n"/>
      <c r="M51" s="2558" t="n"/>
      <c r="N51" s="2558" t="n"/>
      <c r="O51" s="2558" t="n"/>
      <c r="P51" s="2558" t="n"/>
      <c r="Q51" s="2558" t="n"/>
    </row>
    <row r="52" ht="12" customHeight="1" s="2885">
      <c r="A52" s="2557" t="inlineStr">
        <is>
          <t>Freehold</t>
        </is>
      </c>
      <c r="B52" s="2558" t="n"/>
      <c r="C52" s="2558" t="n"/>
      <c r="D52" s="2565" t="n">
        <v>216448</v>
      </c>
      <c r="E52" s="2558" t="inlineStr">
        <is>
          <t>Jun-2032</t>
        </is>
      </c>
      <c r="F52" s="2563" t="n">
        <v>18.5</v>
      </c>
      <c r="G52" s="2563" t="n">
        <v>1.54</v>
      </c>
      <c r="H52" s="2558" t="n"/>
      <c r="I52" s="2558" t="n"/>
      <c r="J52" s="2558" t="n"/>
      <c r="K52" s="2558" t="n"/>
      <c r="L52" s="2558" t="n"/>
      <c r="M52" s="2558" t="n"/>
      <c r="N52" s="2558" t="n"/>
      <c r="O52" s="2558" t="n"/>
      <c r="P52" s="2558" t="n"/>
      <c r="Q52" s="2558" t="n"/>
    </row>
    <row r="53" ht="12" customHeight="1" s="2885">
      <c r="A53" s="2561" t="n"/>
      <c r="B53" s="2561" t="n"/>
      <c r="C53" s="2561" t="n"/>
      <c r="D53" s="2561" t="n"/>
      <c r="E53" s="2561" t="n"/>
      <c r="F53" s="2561" t="n"/>
      <c r="G53" s="2561" t="n"/>
      <c r="H53" s="2561" t="n"/>
      <c r="I53" s="2561" t="n"/>
      <c r="J53" s="2561" t="n"/>
      <c r="K53" s="2561" t="n"/>
      <c r="L53" s="2561" t="n"/>
      <c r="M53" s="2561" t="n"/>
      <c r="N53" s="2561" t="n"/>
      <c r="O53" s="2561" t="n"/>
      <c r="P53" s="2561" t="n"/>
      <c r="Q53" s="2561" t="n"/>
    </row>
    <row r="54" ht="12" customHeight="1" s="2885">
      <c r="A54" s="2900" t="inlineStr">
        <is>
          <t xml:space="preserve">    * Results displayed are based on Forecast data only</t>
        </is>
      </c>
    </row>
    <row r="55" ht="12" customHeight="1" s="2885">
      <c r="A55" s="2900" t="inlineStr">
        <is>
          <t> </t>
        </is>
      </c>
    </row>
    <row r="57">
      <c r="C57" s="1603" t="inlineStr">
        <is>
          <t>Contract</t>
        </is>
      </c>
      <c r="D57" s="1067">
        <f>D15+D21+D37+D43+D27</f>
        <v/>
      </c>
      <c r="E57" s="1603" t="inlineStr">
        <is>
          <t>Annual</t>
        </is>
      </c>
    </row>
    <row r="58">
      <c r="C58" s="1603" t="n"/>
      <c r="D58" s="1067">
        <f>D57/12</f>
        <v/>
      </c>
      <c r="E58" s="1603" t="inlineStr">
        <is>
          <t>Monthly</t>
        </is>
      </c>
    </row>
  </sheetData>
  <mergeCells count="9">
    <mergeCell ref="A1:G1"/>
    <mergeCell ref="A3:G3"/>
    <mergeCell ref="I7:J7"/>
    <mergeCell ref="A4:G4"/>
    <mergeCell ref="D7:G7"/>
    <mergeCell ref="A54:G54"/>
    <mergeCell ref="A2:G2"/>
    <mergeCell ref="A7:C7"/>
    <mergeCell ref="A5:G5"/>
  </mergeCells>
  <pageMargins left="0.159999996423721" right="0.159999996423721" top="0.400000005960464" bottom="0.319999992847443" header="0.3" footer="0.3"/>
  <pageSetup orientation="landscape"/>
</worksheet>
</file>

<file path=xl/worksheets/sheet66.xml><?xml version="1.0" encoding="utf-8"?>
<worksheet xmlns="http://schemas.openxmlformats.org/spreadsheetml/2006/main">
  <sheetPr codeName="Sheet76">
    <tabColor rgb="FF051243"/>
    <outlinePr summaryBelow="0"/>
    <pageSetUpPr/>
  </sheetPr>
  <dimension ref="A1:U19"/>
  <sheetViews>
    <sheetView workbookViewId="0">
      <selection activeCell="A15" sqref="A15"/>
    </sheetView>
  </sheetViews>
  <sheetFormatPr baseColWidth="8" defaultRowHeight="14.25"/>
  <cols>
    <col width="21.46484375" customWidth="1" style="2885" min="1" max="1"/>
    <col width="5.53125" customWidth="1" style="2885" min="2" max="2"/>
    <col width="10.19921875" customWidth="1" style="2885" min="3" max="3"/>
    <col width="11.53125" customWidth="1" style="2885" min="4" max="4"/>
    <col width="12.53125" customWidth="1" style="2885" min="5" max="5"/>
    <col width="8" customWidth="1" style="2885" min="6" max="6"/>
    <col width="9.796875" customWidth="1" style="2885" min="7" max="7"/>
    <col width="9.53125" customWidth="1" style="2885" min="8" max="9"/>
    <col width="12.86328125" customWidth="1" style="2885" min="10" max="10"/>
    <col width="7" customWidth="1" style="2885" min="11" max="11"/>
    <col width="9.796875" customWidth="1" style="2885" min="12" max="12"/>
    <col width="12.53125" customWidth="1" style="2885" min="13" max="13"/>
    <col width="9.19921875" customWidth="1" style="2885" min="14" max="14"/>
    <col width="10.46484375" customWidth="1" style="2885" min="15" max="15"/>
    <col width="10.1328125" customWidth="1" style="2885" min="16" max="16"/>
    <col width="13.19921875" customWidth="1" style="2885" min="17" max="17"/>
    <col width="13.1328125" customWidth="1" style="2885" min="18" max="18"/>
    <col width="12" customWidth="1" style="2885" min="19" max="19"/>
    <col width="9.86328125" customWidth="1" style="2885" min="20" max="20"/>
    <col width="9.53125" customWidth="1" style="2885" min="21" max="21"/>
  </cols>
  <sheetData>
    <row r="1" ht="12" customHeight="1" s="2885">
      <c r="A1" s="2899" t="inlineStr">
        <is>
          <t>Tenant Rent Roll</t>
        </is>
      </c>
    </row>
    <row r="2" ht="12" customHeight="1" s="2885">
      <c r="A2" s="2900" t="inlineStr">
        <is>
          <t>1603 Ridgeside Drive (Amounts in USD)</t>
        </is>
      </c>
    </row>
    <row r="3" ht="12" customHeight="1" s="2885">
      <c r="A3" s="2900" t="inlineStr">
        <is>
          <t>As of Jul, 2026</t>
        </is>
      </c>
    </row>
    <row r="4" ht="12" customHeight="1" s="2885">
      <c r="A4" s="2900" t="inlineStr">
        <is>
          <t>Grouped By - None</t>
        </is>
      </c>
    </row>
    <row r="5" ht="12" customHeight="1" s="2885">
      <c r="A5" s="2900" t="n"/>
    </row>
    <row r="6" ht="12" customHeight="1" s="2885"/>
    <row r="7" ht="12" customHeight="1" s="2885">
      <c r="G7" s="2855" t="inlineStr">
        <is>
          <t>Lease</t>
        </is>
      </c>
      <c r="H7" s="2855" t="inlineStr">
        <is>
          <t>Lease</t>
        </is>
      </c>
      <c r="I7" s="2855" t="inlineStr">
        <is>
          <t>Potential</t>
        </is>
      </c>
      <c r="J7" s="2855" t="inlineStr">
        <is>
          <t>Absorption &amp;</t>
        </is>
      </c>
      <c r="K7" s="2855" t="inlineStr">
        <is>
          <t>Free</t>
        </is>
      </c>
      <c r="L7" s="2855" t="inlineStr">
        <is>
          <t>Scheduled</t>
        </is>
      </c>
      <c r="M7" s="2855" t="inlineStr">
        <is>
          <t>Miscellaneous</t>
        </is>
      </c>
      <c r="N7" s="2855" t="inlineStr">
        <is>
          <t>CPI</t>
        </is>
      </c>
      <c r="O7" s="2855" t="inlineStr">
        <is>
          <t>Percentage</t>
        </is>
      </c>
      <c r="P7" s="2855" t="inlineStr">
        <is>
          <t>Expense</t>
        </is>
      </c>
      <c r="Q7" s="2855" t="inlineStr">
        <is>
          <t>Potential</t>
        </is>
      </c>
      <c r="R7" s="2855" t="inlineStr">
        <is>
          <t>Tenant</t>
        </is>
      </c>
      <c r="S7" s="2855" t="inlineStr">
        <is>
          <t>Leasing</t>
        </is>
      </c>
      <c r="T7" s="2855" t="inlineStr">
        <is>
          <t>Tenant</t>
        </is>
      </c>
      <c r="U7" s="2855" t="inlineStr">
        <is>
          <t>Net</t>
        </is>
      </c>
    </row>
    <row r="8" ht="12" customHeight="1" s="2885">
      <c r="A8" s="2856" t="inlineStr">
        <is>
          <t>Tenant Name</t>
        </is>
      </c>
      <c r="B8" s="2856" t="inlineStr">
        <is>
          <t>Suite</t>
        </is>
      </c>
      <c r="C8" s="2856" t="inlineStr">
        <is>
          <t>Lease Type</t>
        </is>
      </c>
      <c r="D8" s="2856" t="inlineStr">
        <is>
          <t>Lease Status</t>
        </is>
      </c>
      <c r="E8" s="2856" t="inlineStr">
        <is>
          <t>Tenant Status</t>
        </is>
      </c>
      <c r="F8" s="2552" t="inlineStr">
        <is>
          <t>Area</t>
        </is>
      </c>
      <c r="G8" s="2552" t="inlineStr">
        <is>
          <t>Start Date</t>
        </is>
      </c>
      <c r="H8" s="2552" t="inlineStr">
        <is>
          <t>End Date</t>
        </is>
      </c>
      <c r="I8" s="2552" t="inlineStr">
        <is>
          <t>Base Rent</t>
        </is>
      </c>
      <c r="J8" s="2552" t="inlineStr">
        <is>
          <t>Turnover Rent</t>
        </is>
      </c>
      <c r="K8" s="2552" t="inlineStr">
        <is>
          <t>Rent</t>
        </is>
      </c>
      <c r="L8" s="2552" t="inlineStr">
        <is>
          <t>Base Rent</t>
        </is>
      </c>
      <c r="M8" s="2552" t="inlineStr">
        <is>
          <t>Rent</t>
        </is>
      </c>
      <c r="N8" s="2552" t="inlineStr">
        <is>
          <t>Increases</t>
        </is>
      </c>
      <c r="O8" s="2552" t="inlineStr">
        <is>
          <t>Rent</t>
        </is>
      </c>
      <c r="P8" s="2552" t="inlineStr">
        <is>
          <t>Recoveries</t>
        </is>
      </c>
      <c r="Q8" s="2552" t="inlineStr">
        <is>
          <t>Gross Revenue</t>
        </is>
      </c>
      <c r="R8" s="2552" t="inlineStr">
        <is>
          <t>Improvements</t>
        </is>
      </c>
      <c r="S8" s="2552" t="inlineStr">
        <is>
          <t>Commissions</t>
        </is>
      </c>
      <c r="T8" s="2552" t="inlineStr">
        <is>
          <t>Incentives</t>
        </is>
      </c>
      <c r="U8" s="2552" t="inlineStr">
        <is>
          <t>Cash Flow</t>
        </is>
      </c>
    </row>
    <row r="9" ht="12" customHeight="1" s="2885"/>
    <row r="10" ht="12" customHeight="1" s="2885">
      <c r="A10" s="2900" t="inlineStr">
        <is>
          <t>Michael Tchou (Rita's Ice, Custard &amp; Happiness)</t>
        </is>
      </c>
      <c r="B10" t="inlineStr">
        <is>
          <t>1</t>
        </is>
      </c>
      <c r="C10" s="2900" t="inlineStr">
        <is>
          <t>Retail</t>
        </is>
      </c>
      <c r="D10" s="2900" t="inlineStr">
        <is>
          <t>Contract</t>
        </is>
      </c>
      <c r="E10" t="inlineStr">
        <is>
          <t>Current</t>
        </is>
      </c>
      <c r="F10" s="1735" t="n">
        <v>1224</v>
      </c>
      <c r="G10" s="3709" t="n">
        <v>41730</v>
      </c>
      <c r="H10" s="3709" t="n">
        <v>47208</v>
      </c>
      <c r="I10" s="1735" t="n">
        <v>0</v>
      </c>
      <c r="J10" s="1735" t="n">
        <v>0</v>
      </c>
      <c r="K10" s="1735" t="n">
        <v>0</v>
      </c>
      <c r="L10" s="1735" t="n">
        <v>25574.94</v>
      </c>
      <c r="M10" s="1735" t="n">
        <v>0</v>
      </c>
      <c r="N10" s="1735" t="n">
        <v>0</v>
      </c>
      <c r="O10" s="1735" t="n">
        <v>0</v>
      </c>
      <c r="P10" s="1735" t="n">
        <v>5862.96</v>
      </c>
      <c r="Q10" s="1735" t="n">
        <v>31437.9</v>
      </c>
      <c r="R10" s="1735" t="n">
        <v>0</v>
      </c>
      <c r="S10" s="1735" t="n">
        <v>0</v>
      </c>
      <c r="T10" s="1735" t="n">
        <v>0</v>
      </c>
      <c r="U10" s="1735" t="n">
        <v>31437.9</v>
      </c>
    </row>
    <row r="11" ht="12" customHeight="1" s="2885">
      <c r="A11" s="2900" t="inlineStr">
        <is>
          <t>Reflections Hair Design, Inc.</t>
        </is>
      </c>
      <c r="B11" t="inlineStr">
        <is>
          <t>2</t>
        </is>
      </c>
      <c r="C11" s="2900" t="inlineStr">
        <is>
          <t>Retail</t>
        </is>
      </c>
      <c r="D11" s="2900" t="inlineStr">
        <is>
          <t>Contract</t>
        </is>
      </c>
      <c r="E11" t="inlineStr">
        <is>
          <t>Current</t>
        </is>
      </c>
      <c r="F11" s="1735" t="n">
        <v>1224</v>
      </c>
      <c r="G11" s="3709" t="n">
        <v>38598</v>
      </c>
      <c r="H11" s="3709" t="n">
        <v>47726</v>
      </c>
      <c r="I11" s="1735" t="n">
        <v>0</v>
      </c>
      <c r="J11" s="1735" t="n">
        <v>0</v>
      </c>
      <c r="K11" s="1735" t="n">
        <v>0</v>
      </c>
      <c r="L11" s="1735" t="n">
        <v>25618.32</v>
      </c>
      <c r="M11" s="1735" t="n">
        <v>0</v>
      </c>
      <c r="N11" s="1735" t="n">
        <v>0</v>
      </c>
      <c r="O11" s="1735" t="n">
        <v>0</v>
      </c>
      <c r="P11" s="1735" t="n">
        <v>5960.88</v>
      </c>
      <c r="Q11" s="1735" t="n">
        <v>31579.2</v>
      </c>
      <c r="R11" s="1735" t="n">
        <v>0</v>
      </c>
      <c r="S11" s="1735" t="n">
        <v>0</v>
      </c>
      <c r="T11" s="1735" t="n">
        <v>0</v>
      </c>
      <c r="U11" s="1735" t="n">
        <v>31579.2</v>
      </c>
    </row>
    <row r="12" ht="12" customHeight="1" s="2885">
      <c r="A12" s="2900" t="inlineStr">
        <is>
          <t>Brett R. Elmore (d/b/a Bullets Ink, Inc.)</t>
        </is>
      </c>
      <c r="B12" t="inlineStr">
        <is>
          <t>3</t>
        </is>
      </c>
      <c r="C12" s="2900" t="inlineStr">
        <is>
          <t>Retail</t>
        </is>
      </c>
      <c r="D12" s="2900" t="inlineStr">
        <is>
          <t>Contract</t>
        </is>
      </c>
      <c r="E12" t="inlineStr">
        <is>
          <t>Current</t>
        </is>
      </c>
      <c r="F12" s="1735" t="n">
        <v>1224</v>
      </c>
      <c r="G12" s="3709" t="n">
        <v>42948</v>
      </c>
      <c r="H12" s="3709" t="n">
        <v>46752</v>
      </c>
      <c r="I12" s="1735" t="n">
        <v>0</v>
      </c>
      <c r="J12" s="1735" t="n">
        <v>0</v>
      </c>
      <c r="K12" s="1735" t="n">
        <v>0</v>
      </c>
      <c r="L12" s="1735" t="n">
        <v>17378.16</v>
      </c>
      <c r="M12" s="1735" t="n">
        <v>0</v>
      </c>
      <c r="N12" s="1735" t="n">
        <v>0</v>
      </c>
      <c r="O12" s="1735" t="n">
        <v>0</v>
      </c>
      <c r="P12" s="1735" t="n">
        <v>6621.84</v>
      </c>
      <c r="Q12" s="1735" t="n">
        <v>24000</v>
      </c>
      <c r="R12" s="1735" t="n">
        <v>0</v>
      </c>
      <c r="S12" s="1735" t="n">
        <v>0</v>
      </c>
      <c r="T12" s="1735" t="n">
        <v>0</v>
      </c>
      <c r="U12" s="1735" t="n">
        <v>24000</v>
      </c>
    </row>
    <row r="13" ht="12" customHeight="1" s="2885">
      <c r="A13" s="2900" t="inlineStr">
        <is>
          <t>MK Wellness Clinic, LLC</t>
        </is>
      </c>
      <c r="B13" t="inlineStr">
        <is>
          <t>5 &amp; 6</t>
        </is>
      </c>
      <c r="C13" s="2900" t="inlineStr">
        <is>
          <t>Medical Office</t>
        </is>
      </c>
      <c r="D13" s="2900" t="inlineStr">
        <is>
          <t>Contract</t>
        </is>
      </c>
      <c r="E13" t="inlineStr">
        <is>
          <t>Current</t>
        </is>
      </c>
      <c r="F13" s="1735" t="n">
        <v>1224</v>
      </c>
      <c r="G13" s="3709" t="n">
        <v>45292</v>
      </c>
      <c r="H13" s="3709" t="n">
        <v>47483</v>
      </c>
      <c r="I13" s="1735" t="n">
        <v>0</v>
      </c>
      <c r="J13" s="1735" t="n">
        <v>0</v>
      </c>
      <c r="K13" s="1735" t="n">
        <v>0</v>
      </c>
      <c r="L13" s="1735" t="n">
        <v>19584</v>
      </c>
      <c r="M13" s="1735" t="n">
        <v>0</v>
      </c>
      <c r="N13" s="1735" t="n">
        <v>0</v>
      </c>
      <c r="O13" s="1735" t="n">
        <v>0</v>
      </c>
      <c r="P13" s="1735" t="n">
        <v>5862.96</v>
      </c>
      <c r="Q13" s="1735" t="n">
        <v>25446.96</v>
      </c>
      <c r="R13" s="1735" t="n">
        <v>0</v>
      </c>
      <c r="S13" s="1735" t="n">
        <v>0</v>
      </c>
      <c r="T13" s="1735" t="n">
        <v>0</v>
      </c>
      <c r="U13" s="1735" t="n">
        <v>25446.96</v>
      </c>
    </row>
    <row r="14" ht="12" customHeight="1" s="2885">
      <c r="A14" s="2900" t="n"/>
      <c r="C14" s="2900" t="n"/>
      <c r="D14" s="2900" t="n"/>
      <c r="F14" s="1735" t="n"/>
      <c r="G14" s="3709" t="n"/>
      <c r="H14" s="3709" t="n"/>
      <c r="I14" s="1735" t="n"/>
      <c r="J14" s="1735" t="n"/>
      <c r="K14" s="1735" t="n"/>
      <c r="L14" s="1735" t="n"/>
      <c r="M14" s="1735" t="n"/>
      <c r="N14" s="1735" t="n"/>
      <c r="O14" s="1735" t="n"/>
      <c r="P14" s="1735" t="n"/>
      <c r="Q14" s="1735" t="n"/>
      <c r="R14" s="1735" t="n"/>
      <c r="S14" s="1735" t="n"/>
      <c r="T14" s="1735" t="n"/>
      <c r="U14" s="1735" t="n"/>
    </row>
    <row r="15" ht="12" customHeight="1" s="2885">
      <c r="A15" s="2900" t="n"/>
      <c r="C15" s="2900" t="n"/>
      <c r="D15" s="2900" t="n"/>
      <c r="F15" s="1735" t="n"/>
      <c r="G15" s="3709" t="n"/>
      <c r="H15" s="3709" t="n"/>
      <c r="I15" s="1735" t="n"/>
      <c r="J15" s="1735" t="n"/>
      <c r="K15" s="1735" t="n"/>
      <c r="L15" s="1735" t="n"/>
      <c r="M15" s="1735" t="n"/>
      <c r="N15" s="1735" t="n"/>
      <c r="O15" s="1735" t="n"/>
      <c r="P15" s="1735" t="n"/>
      <c r="Q15" s="1735" t="n"/>
      <c r="R15" s="1735" t="n"/>
      <c r="S15" s="1735" t="n"/>
      <c r="T15" s="1735" t="n"/>
      <c r="U15" s="1735" t="n"/>
    </row>
    <row r="16" ht="12" customHeight="1" s="2885" thickBot="1"/>
    <row r="17" ht="12" customHeight="1" s="2885" thickBot="1">
      <c r="A17" s="1788" t="inlineStr">
        <is>
          <t xml:space="preserve">  Total</t>
        </is>
      </c>
      <c r="F17" s="2902">
        <f>SUM(F10:F13)</f>
        <v/>
      </c>
      <c r="I17" s="2902">
        <f>SUM(I10:I13)</f>
        <v/>
      </c>
      <c r="J17" s="2902">
        <f>SUM(J10:J13)</f>
        <v/>
      </c>
      <c r="K17" s="2902">
        <f>SUM(K10:K13)</f>
        <v/>
      </c>
      <c r="L17" s="2902">
        <f>SUM(L10:L13)</f>
        <v/>
      </c>
      <c r="M17" s="2902" t="n">
        <v>0</v>
      </c>
      <c r="N17" s="2902" t="n">
        <v>0</v>
      </c>
      <c r="O17" s="2902" t="n">
        <v>0</v>
      </c>
      <c r="P17" s="2902">
        <f>SUM(P10:P13)</f>
        <v/>
      </c>
      <c r="Q17" s="2902">
        <f>SUM(Q10:Q13)</f>
        <v/>
      </c>
      <c r="R17" s="2902">
        <f>SUM(R10:R13)</f>
        <v/>
      </c>
      <c r="S17" s="2902">
        <f>SUM(S10:S13)</f>
        <v/>
      </c>
      <c r="T17" s="2902">
        <f>SUM(T10:T13)</f>
        <v/>
      </c>
      <c r="U17" s="2902">
        <f>SUM(U10:U13)</f>
        <v/>
      </c>
    </row>
    <row r="18" ht="0.75" customHeight="1" s="2885"/>
    <row r="19" ht="12" customHeight="1" s="2885">
      <c r="B19" s="2900" t="inlineStr">
        <is>
          <t> </t>
        </is>
      </c>
    </row>
  </sheetData>
  <mergeCells count="19">
    <mergeCell ref="S17:S18"/>
    <mergeCell ref="U17:U18"/>
    <mergeCell ref="A1:K1"/>
    <mergeCell ref="N17:N18"/>
    <mergeCell ref="P17:P18"/>
    <mergeCell ref="F17:F18"/>
    <mergeCell ref="R17:R18"/>
    <mergeCell ref="T17:T18"/>
    <mergeCell ref="I17:I18"/>
    <mergeCell ref="A3:K3"/>
    <mergeCell ref="K17:K18"/>
    <mergeCell ref="M17:M18"/>
    <mergeCell ref="O17:O18"/>
    <mergeCell ref="Q17:Q18"/>
    <mergeCell ref="A2:K2"/>
    <mergeCell ref="A5:K5"/>
    <mergeCell ref="A4:K4"/>
    <mergeCell ref="J17:J18"/>
    <mergeCell ref="L17:L18"/>
  </mergeCells>
  <pageMargins left="0.159999996423721" right="0.159999996423721" top="0.400000005960464" bottom="0.319999992847443" header="0.3" footer="0.3"/>
  <pageSetup orientation="landscape"/>
</worksheet>
</file>

<file path=xl/worksheets/sheet67.xml><?xml version="1.0" encoding="utf-8"?>
<worksheet xmlns="http://schemas.openxmlformats.org/spreadsheetml/2006/main">
  <sheetPr>
    <tabColor theme="8" tint="-0.499984740745262"/>
    <outlinePr summaryBelow="1" summaryRight="1"/>
    <pageSetUpPr/>
  </sheetPr>
  <dimension ref="A1:E45"/>
  <sheetViews>
    <sheetView topLeftCell="A17" workbookViewId="0">
      <selection activeCell="F37" sqref="F37:F44"/>
    </sheetView>
  </sheetViews>
  <sheetFormatPr baseColWidth="8" defaultRowHeight="14.25"/>
  <cols>
    <col width="26.46484375" customWidth="1" style="2885" min="1" max="1"/>
    <col width="2.1328125" customWidth="1" style="2885" min="2" max="2"/>
    <col width="11.46484375" customWidth="1" style="2885" min="3" max="3"/>
    <col width="2.1328125" customWidth="1" style="2885" min="4" max="4"/>
    <col width="11.46484375" customWidth="1" style="2885" min="5" max="5"/>
  </cols>
  <sheetData>
    <row r="1" ht="12" customHeight="1" s="2885">
      <c r="A1" s="2899" t="inlineStr">
        <is>
          <t>Market Leasing Summary</t>
        </is>
      </c>
    </row>
    <row r="2" ht="12" customHeight="1" s="2885">
      <c r="A2" s="2900" t="inlineStr">
        <is>
          <t>Airport May 2026 (Amounts in USD, Measures in SF)</t>
        </is>
      </c>
    </row>
    <row r="3" ht="12" customHeight="1" s="2885">
      <c r="A3" s="2900" t="inlineStr">
        <is>
          <t>As of Nov, 2026</t>
        </is>
      </c>
    </row>
    <row r="4" ht="12" customHeight="1" s="2885">
      <c r="A4" s="2900" t="inlineStr">
        <is>
          <t>6/23/2026 5:28:08 PM</t>
        </is>
      </c>
    </row>
    <row r="5" ht="12" customHeight="1" s="2885">
      <c r="C5" s="2552" t="inlineStr">
        <is>
          <t>$16 MLA</t>
        </is>
      </c>
      <c r="E5" s="2552" t="inlineStr">
        <is>
          <t>$17.5 MLA</t>
        </is>
      </c>
    </row>
    <row r="6" ht="12" customHeight="1" s="2885">
      <c r="A6" s="2900" t="inlineStr">
        <is>
          <t>Term Length (Years/Months)</t>
        </is>
      </c>
      <c r="C6" s="1790" t="inlineStr">
        <is>
          <t xml:space="preserve"> 5/0</t>
        </is>
      </c>
      <c r="E6" s="1790" t="inlineStr">
        <is>
          <t xml:space="preserve"> 5/0</t>
        </is>
      </c>
    </row>
    <row r="7" ht="12" customHeight="1" s="2885">
      <c r="A7" s="2900" t="inlineStr">
        <is>
          <t>Renewal Probability</t>
        </is>
      </c>
      <c r="C7" s="2553" t="n">
        <v>0.75</v>
      </c>
      <c r="E7" s="2553" t="n">
        <v>0.75</v>
      </c>
    </row>
    <row r="8" ht="12" customHeight="1" s="2885">
      <c r="A8" s="1790" t="inlineStr">
        <is>
          <t> </t>
        </is>
      </c>
      <c r="C8" s="1790" t="inlineStr">
        <is>
          <t> </t>
        </is>
      </c>
      <c r="E8" s="1790" t="inlineStr">
        <is>
          <t> </t>
        </is>
      </c>
    </row>
    <row r="9" ht="12" customHeight="1" s="2885">
      <c r="A9" s="2900" t="inlineStr">
        <is>
          <t>Months Vacant</t>
        </is>
      </c>
      <c r="C9" s="1790" t="n">
        <v>8</v>
      </c>
      <c r="E9" s="1790" t="n">
        <v>8</v>
      </c>
    </row>
    <row r="10" ht="12" customHeight="1" s="2885">
      <c r="A10" s="2900" t="inlineStr">
        <is>
          <t>Months Vacant (Blended)</t>
        </is>
      </c>
      <c r="C10" s="1790" t="n">
        <v>2</v>
      </c>
      <c r="E10" s="1790" t="n">
        <v>2</v>
      </c>
    </row>
    <row r="11" ht="12" customHeight="1" s="2885">
      <c r="A11" s="1790" t="inlineStr">
        <is>
          <t> </t>
        </is>
      </c>
      <c r="C11" s="1790" t="inlineStr">
        <is>
          <t> </t>
        </is>
      </c>
      <c r="E11" s="1790" t="inlineStr">
        <is>
          <t> </t>
        </is>
      </c>
    </row>
    <row r="12" ht="12" customHeight="1" s="2885">
      <c r="A12" s="2900" t="inlineStr">
        <is>
          <t>Market Base Rent (UOM)</t>
        </is>
      </c>
      <c r="C12" s="1790" t="inlineStr">
        <is>
          <t>$ / SF / Year</t>
        </is>
      </c>
      <c r="E12" s="1790" t="inlineStr">
        <is>
          <t>$ / SF / Year</t>
        </is>
      </c>
    </row>
    <row r="13" ht="12" customHeight="1" s="2885">
      <c r="A13" s="2900" t="inlineStr">
        <is>
          <t>Market Base Rent (New)</t>
        </is>
      </c>
      <c r="C13" s="1790" t="n">
        <v>16</v>
      </c>
      <c r="E13" s="1790" t="n">
        <v>17.5</v>
      </c>
    </row>
    <row r="14" ht="12" customHeight="1" s="2885">
      <c r="A14" s="2900" t="inlineStr">
        <is>
          <t>Market Base Rent (Renewal)</t>
        </is>
      </c>
      <c r="C14" s="1790" t="n">
        <v>16</v>
      </c>
      <c r="E14" s="1790" t="n">
        <v>17.5</v>
      </c>
    </row>
    <row r="15" ht="12" customHeight="1" s="2885">
      <c r="A15" s="2900" t="inlineStr">
        <is>
          <t>Market Base Rent (Blended)</t>
        </is>
      </c>
      <c r="C15" s="1790" t="n">
        <v>16</v>
      </c>
      <c r="E15" s="1790" t="n">
        <v>17.5</v>
      </c>
    </row>
    <row r="16" ht="12" customHeight="1" s="2885">
      <c r="A16" s="1790" t="inlineStr">
        <is>
          <t> </t>
        </is>
      </c>
      <c r="C16" s="1790" t="inlineStr">
        <is>
          <t> </t>
        </is>
      </c>
      <c r="E16" s="1790" t="inlineStr">
        <is>
          <t> </t>
        </is>
      </c>
    </row>
    <row r="17" ht="12" customHeight="1" s="2885">
      <c r="A17" s="2900" t="inlineStr">
        <is>
          <t>Market Rental Value (UOM)</t>
        </is>
      </c>
      <c r="C17" s="1790" t="inlineStr">
        <is>
          <t>Continue Prior</t>
        </is>
      </c>
      <c r="E17" s="1790" t="inlineStr">
        <is>
          <t>Continue Prior</t>
        </is>
      </c>
    </row>
    <row r="18" ht="12" customHeight="1" s="2885">
      <c r="A18" s="2900" t="inlineStr">
        <is>
          <t>Market Rental Value</t>
        </is>
      </c>
      <c r="C18" s="1790" t="inlineStr">
        <is>
          <t>Continue Prior</t>
        </is>
      </c>
      <c r="E18" s="1790" t="inlineStr">
        <is>
          <t>Continue Prior</t>
        </is>
      </c>
    </row>
    <row r="19" ht="12" customHeight="1" s="2885">
      <c r="A19" s="2900" t="inlineStr">
        <is>
          <t>Use Market or Prior</t>
        </is>
      </c>
      <c r="C19" s="1790" t="inlineStr">
        <is>
          <t>N/A</t>
        </is>
      </c>
      <c r="E19" s="1790" t="inlineStr">
        <is>
          <t>N/A</t>
        </is>
      </c>
    </row>
    <row r="20" ht="12" customHeight="1" s="2885">
      <c r="A20" s="2900" t="inlineStr">
        <is>
          <t>Prior Rent</t>
        </is>
      </c>
      <c r="C20" s="1790" t="inlineStr">
        <is>
          <t>N/A</t>
        </is>
      </c>
      <c r="E20" s="1790" t="inlineStr">
        <is>
          <t>N/A</t>
        </is>
      </c>
    </row>
    <row r="21" ht="12" customHeight="1" s="2885">
      <c r="A21" s="1790" t="inlineStr">
        <is>
          <t> </t>
        </is>
      </c>
      <c r="C21" s="1790" t="inlineStr">
        <is>
          <t> </t>
        </is>
      </c>
      <c r="E21" s="1790" t="inlineStr">
        <is>
          <t> </t>
        </is>
      </c>
    </row>
    <row r="22" ht="12" customHeight="1" s="2885">
      <c r="A22" s="2900" t="inlineStr">
        <is>
          <t>Rent Increases(UOM)</t>
        </is>
      </c>
      <c r="C22" s="1790" t="inlineStr">
        <is>
          <t>$ / SF / Year</t>
        </is>
      </c>
      <c r="E22" s="1790" t="inlineStr">
        <is>
          <t>$ / SF / Year</t>
        </is>
      </c>
    </row>
    <row r="23" ht="12" customHeight="1" s="2885">
      <c r="A23" s="2900" t="inlineStr">
        <is>
          <t>Fixed Steps</t>
        </is>
      </c>
      <c r="C23" s="1790" t="n">
        <v>0.5</v>
      </c>
      <c r="E23" s="1790" t="n">
        <v>0.5</v>
      </c>
    </row>
    <row r="24" ht="12" customHeight="1" s="2885">
      <c r="A24" s="2900" t="inlineStr">
        <is>
          <t>CPI Increase</t>
        </is>
      </c>
      <c r="C24" s="1790" t="inlineStr">
        <is>
          <t>None</t>
        </is>
      </c>
      <c r="E24" s="1790" t="inlineStr">
        <is>
          <t>None</t>
        </is>
      </c>
    </row>
    <row r="25" ht="12" customHeight="1" s="2885">
      <c r="A25" s="1790" t="inlineStr">
        <is>
          <t> </t>
        </is>
      </c>
      <c r="C25" s="1790" t="inlineStr">
        <is>
          <t> </t>
        </is>
      </c>
      <c r="E25" s="1790" t="inlineStr">
        <is>
          <t> </t>
        </is>
      </c>
    </row>
    <row r="26" ht="12" customHeight="1" s="2885">
      <c r="A26" s="2900" t="inlineStr">
        <is>
          <t>New Free Rent (Months)</t>
        </is>
      </c>
      <c r="C26" s="1790" t="n">
        <v>5</v>
      </c>
      <c r="E26" s="1790" t="n">
        <v>5</v>
      </c>
    </row>
    <row r="27" ht="12" customHeight="1" s="2885">
      <c r="A27" s="2900" t="inlineStr">
        <is>
          <t>Renewal Free Rent (Months)</t>
        </is>
      </c>
      <c r="C27" s="1790" t="n">
        <v>3</v>
      </c>
      <c r="E27" s="1790" t="n">
        <v>3</v>
      </c>
    </row>
    <row r="28" ht="12" customHeight="1" s="2885">
      <c r="A28" s="2900" t="inlineStr">
        <is>
          <t>Blended Free Rent (Months)</t>
        </is>
      </c>
      <c r="C28" s="1790" t="n">
        <v>3.5</v>
      </c>
      <c r="E28" s="1790" t="n">
        <v>3.5</v>
      </c>
    </row>
    <row r="29" ht="12" customHeight="1" s="2885">
      <c r="A29" s="1790" t="inlineStr">
        <is>
          <t> </t>
        </is>
      </c>
      <c r="C29" s="1790" t="inlineStr">
        <is>
          <t> </t>
        </is>
      </c>
      <c r="E29" s="1790" t="inlineStr">
        <is>
          <t> </t>
        </is>
      </c>
    </row>
    <row r="30" ht="12" customHeight="1" s="2885">
      <c r="A30" s="2900" t="inlineStr">
        <is>
          <t>Recovery Type</t>
        </is>
      </c>
      <c r="C30" s="1790" t="inlineStr">
        <is>
          <t>Continue Prior</t>
        </is>
      </c>
      <c r="E30" s="1790" t="inlineStr">
        <is>
          <t>Continue Prior</t>
        </is>
      </c>
    </row>
    <row r="31" ht="12" customHeight="1" s="2885">
      <c r="A31" s="2900" t="inlineStr">
        <is>
          <t>Miscellaneous Rent</t>
        </is>
      </c>
      <c r="C31" s="1790" t="inlineStr">
        <is>
          <t>None</t>
        </is>
      </c>
      <c r="E31" s="1790" t="inlineStr">
        <is>
          <t>None</t>
        </is>
      </c>
    </row>
    <row r="32" ht="12" customHeight="1" s="2885">
      <c r="A32" s="2900" t="inlineStr">
        <is>
          <t>Incentives</t>
        </is>
      </c>
      <c r="C32" s="1790" t="inlineStr">
        <is>
          <t>None</t>
        </is>
      </c>
      <c r="E32" s="1790" t="inlineStr">
        <is>
          <t>None</t>
        </is>
      </c>
    </row>
    <row r="33" ht="12" customHeight="1" s="2885">
      <c r="A33" s="1790" t="inlineStr">
        <is>
          <t> </t>
        </is>
      </c>
      <c r="C33" s="1790" t="inlineStr">
        <is>
          <t> </t>
        </is>
      </c>
      <c r="E33" s="1790" t="inlineStr">
        <is>
          <t> </t>
        </is>
      </c>
    </row>
    <row r="34" ht="12" customHeight="1" s="2885">
      <c r="A34" s="2900" t="inlineStr">
        <is>
          <t>Tenant Improvements (UOM)</t>
        </is>
      </c>
      <c r="C34" s="1790" t="inlineStr">
        <is>
          <t>$ / Area</t>
        </is>
      </c>
      <c r="E34" s="1790" t="inlineStr">
        <is>
          <t>$ / Area</t>
        </is>
      </c>
    </row>
    <row r="35" ht="12" customHeight="1" s="2885">
      <c r="A35" s="2900" t="inlineStr">
        <is>
          <t>Tenant Improvements (New)</t>
        </is>
      </c>
      <c r="C35" s="1790" t="n">
        <v>40</v>
      </c>
      <c r="E35" s="1790" t="n">
        <v>40</v>
      </c>
    </row>
    <row r="36" ht="12" customHeight="1" s="2885">
      <c r="A36" s="2900" t="inlineStr">
        <is>
          <t>Tenant Improvements (Renew)</t>
        </is>
      </c>
      <c r="C36" s="1790" t="n">
        <v>20</v>
      </c>
      <c r="E36" s="1790" t="n">
        <v>20</v>
      </c>
    </row>
    <row r="37" ht="12" customHeight="1" s="2885">
      <c r="A37" s="2900" t="inlineStr">
        <is>
          <t>Tenant Improvements (Blended)</t>
        </is>
      </c>
      <c r="C37" s="1790" t="n">
        <v>25</v>
      </c>
      <c r="E37" s="1790" t="n">
        <v>25</v>
      </c>
    </row>
    <row r="38" ht="12" customHeight="1" s="2885">
      <c r="A38" s="1790" t="inlineStr">
        <is>
          <t> </t>
        </is>
      </c>
      <c r="C38" s="1790" t="inlineStr">
        <is>
          <t> </t>
        </is>
      </c>
      <c r="E38" s="1790" t="inlineStr">
        <is>
          <t> </t>
        </is>
      </c>
    </row>
    <row r="39" ht="12" customHeight="1" s="2885">
      <c r="A39" s="2900" t="inlineStr">
        <is>
          <t>Leasing Commissions (New UOM)</t>
        </is>
      </c>
      <c r="C39" s="1790" t="inlineStr">
        <is>
          <t>Fixed %</t>
        </is>
      </c>
      <c r="E39" s="1790" t="inlineStr">
        <is>
          <t>Fixed %</t>
        </is>
      </c>
    </row>
    <row r="40" ht="12" customHeight="1" s="2885">
      <c r="A40" s="2900" t="inlineStr">
        <is>
          <t>Leasing Commissions (New)</t>
        </is>
      </c>
      <c r="C40" s="2553" t="n">
        <v>0.0675</v>
      </c>
      <c r="E40" s="2553" t="n">
        <v>0.0675</v>
      </c>
    </row>
    <row r="41" ht="12" customHeight="1" s="2885">
      <c r="A41" s="2900" t="inlineStr">
        <is>
          <t>Leasing Commissions (Renew UOM)</t>
        </is>
      </c>
      <c r="C41" s="1790" t="inlineStr">
        <is>
          <t>Fixed %</t>
        </is>
      </c>
      <c r="E41" s="1790" t="inlineStr">
        <is>
          <t>Fixed %</t>
        </is>
      </c>
    </row>
    <row r="42" ht="12" customHeight="1" s="2885">
      <c r="A42" s="2900" t="inlineStr">
        <is>
          <t>Leasing Commissions (Renew)</t>
        </is>
      </c>
      <c r="C42" s="2553" t="n">
        <v>0.0675</v>
      </c>
      <c r="E42" s="2553" t="n">
        <v>0.0675</v>
      </c>
    </row>
    <row r="43" ht="12" customHeight="1" s="2885">
      <c r="A43" s="2900" t="inlineStr">
        <is>
          <t>Leasing Commissions (Blended)</t>
        </is>
      </c>
      <c r="C43" s="2553" t="n">
        <v>0.0675</v>
      </c>
      <c r="E43" s="2553" t="n">
        <v>0.0675</v>
      </c>
    </row>
    <row r="44" ht="12" customHeight="1" s="2885">
      <c r="A44" s="1790" t="inlineStr">
        <is>
          <t> </t>
        </is>
      </c>
      <c r="C44" s="1790" t="inlineStr">
        <is>
          <t> </t>
        </is>
      </c>
      <c r="E44" s="1790" t="inlineStr">
        <is>
          <t> </t>
        </is>
      </c>
    </row>
    <row r="45" ht="12" customHeight="1" s="2885">
      <c r="A45" s="2900" t="inlineStr">
        <is>
          <t>Upon Expiration</t>
        </is>
      </c>
      <c r="C45" s="1790" t="inlineStr">
        <is>
          <t>$16 MLA</t>
        </is>
      </c>
      <c r="E45" s="1790" t="inlineStr">
        <is>
          <t>$17.5 MLA</t>
        </is>
      </c>
    </row>
  </sheetData>
  <mergeCells count="4">
    <mergeCell ref="A2:E2"/>
    <mergeCell ref="A1:E1"/>
    <mergeCell ref="A4:E4"/>
    <mergeCell ref="A3:E3"/>
  </mergeCells>
  <pageMargins left="0.7" right="0.7" top="0.75" bottom="0.75" header="0.3" footer="0.3"/>
</worksheet>
</file>

<file path=xl/worksheets/sheet68.xml><?xml version="1.0" encoding="utf-8"?>
<worksheet xmlns="http://schemas.openxmlformats.org/spreadsheetml/2006/main">
  <sheetPr codeName="Sheet46">
    <outlinePr summaryBelow="1" summaryRight="1"/>
    <pageSetUpPr fitToPage="1"/>
  </sheetPr>
  <dimension ref="A1:C56"/>
  <sheetViews>
    <sheetView workbookViewId="0">
      <selection activeCell="A1" sqref="A1"/>
    </sheetView>
  </sheetViews>
  <sheetFormatPr baseColWidth="8" defaultColWidth="8.46484375" defaultRowHeight="14.25"/>
  <cols>
    <col width="8.46484375" customWidth="1" style="1615" min="3" max="3"/>
  </cols>
  <sheetData>
    <row r="1">
      <c r="A1" s="1778" t="n">
        <v>0</v>
      </c>
      <c r="C1" s="1738" t="n"/>
    </row>
    <row r="2">
      <c r="A2" s="1778" t="n"/>
      <c r="C2" s="1737" t="n"/>
    </row>
    <row r="3">
      <c r="A3" s="1778" t="n">
        <v>16.52430044182622</v>
      </c>
      <c r="C3" s="1739" t="n"/>
    </row>
    <row r="4">
      <c r="A4" s="1778" t="n"/>
      <c r="C4" s="1739" t="n"/>
    </row>
    <row r="5">
      <c r="A5" s="1778" t="n">
        <v>33.35593220338983</v>
      </c>
      <c r="C5" s="1739" t="n"/>
    </row>
    <row r="6">
      <c r="A6" s="1778" t="n"/>
      <c r="C6" s="1739" t="n"/>
    </row>
    <row r="7">
      <c r="A7" s="1778" t="n">
        <v>18.68263473053892</v>
      </c>
      <c r="C7" s="1739" t="n"/>
    </row>
    <row r="8">
      <c r="A8" s="1778" t="n"/>
      <c r="C8" s="1736" t="n"/>
    </row>
    <row r="9">
      <c r="A9" s="1778" t="n">
        <v>15</v>
      </c>
      <c r="C9" s="1737" t="n"/>
    </row>
    <row r="10">
      <c r="A10" s="1778" t="n"/>
      <c r="C10" s="1736" t="n"/>
    </row>
    <row r="11">
      <c r="A11" s="1778" t="n">
        <v>24.07418149466192</v>
      </c>
      <c r="C11" s="1737" t="n"/>
    </row>
    <row r="12">
      <c r="A12" s="1778" t="n"/>
      <c r="C12" s="1737" t="n"/>
    </row>
    <row r="13">
      <c r="A13" s="1778" t="n">
        <v>0</v>
      </c>
      <c r="C13" s="1737" t="n"/>
    </row>
    <row r="14">
      <c r="A14" s="1778" t="n"/>
      <c r="C14" s="1737" t="n"/>
    </row>
    <row r="15">
      <c r="A15" s="1778" t="n">
        <v>12</v>
      </c>
      <c r="C15" s="1736" t="n"/>
    </row>
    <row r="16">
      <c r="A16" s="1778" t="n"/>
      <c r="C16" s="1737" t="n"/>
    </row>
    <row r="17">
      <c r="A17" s="1778" t="n">
        <v>19.66908651911469</v>
      </c>
      <c r="C17" s="1736" t="n"/>
    </row>
    <row r="18">
      <c r="A18" s="1778" t="n"/>
      <c r="C18" s="1737" t="n"/>
    </row>
    <row r="19">
      <c r="A19" s="1778" t="n">
        <v>25.00007722007722</v>
      </c>
      <c r="C19" s="1736" t="n"/>
    </row>
    <row r="20">
      <c r="A20" s="1778" t="n"/>
      <c r="C20" s="1736" t="n"/>
    </row>
    <row r="21">
      <c r="A21" s="1778" t="n">
        <v>24.98045217391304</v>
      </c>
      <c r="C21" s="1737" t="n"/>
    </row>
    <row r="22">
      <c r="A22" s="1778" t="n"/>
      <c r="C22" s="1737" t="n"/>
    </row>
    <row r="23">
      <c r="A23" s="1778" t="n">
        <v>26.41101265822785</v>
      </c>
      <c r="C23" s="1736" t="n"/>
    </row>
    <row r="24">
      <c r="A24" s="1778" t="n"/>
      <c r="C24" s="1737" t="n"/>
    </row>
    <row r="25">
      <c r="A25" s="1778" t="n">
        <v>14.48153141008358</v>
      </c>
      <c r="C25" s="1737" t="n"/>
    </row>
    <row r="26">
      <c r="A26" s="1778" t="n"/>
      <c r="C26" s="1737" t="n"/>
    </row>
    <row r="27">
      <c r="A27" s="1778" t="n">
        <v>26.56766578249337</v>
      </c>
      <c r="C27" s="1738" t="n"/>
    </row>
    <row r="28">
      <c r="A28" s="1778" t="n"/>
      <c r="C28" s="1738" t="n"/>
    </row>
    <row r="29">
      <c r="A29" s="1778" t="n"/>
      <c r="C29" s="1738" t="n"/>
    </row>
    <row r="30">
      <c r="A30" s="1778" t="n"/>
      <c r="C30" s="1738" t="n"/>
    </row>
    <row r="31">
      <c r="A31" s="1778" t="n">
        <v>11.29847834568865</v>
      </c>
      <c r="C31" s="1738" t="n"/>
    </row>
    <row r="32">
      <c r="A32" s="1778" t="n"/>
      <c r="C32" s="1738" t="n"/>
    </row>
    <row r="33">
      <c r="A33" s="1778" t="n">
        <v>27.41377990430622</v>
      </c>
    </row>
    <row r="34">
      <c r="A34" s="1778" t="n"/>
    </row>
    <row r="35">
      <c r="A35" s="1778" t="n">
        <v>19.84512</v>
      </c>
    </row>
    <row r="36">
      <c r="A36" s="1778" t="n"/>
    </row>
    <row r="37">
      <c r="A37" s="1778" t="n">
        <v>25.2</v>
      </c>
    </row>
    <row r="38">
      <c r="A38" s="1778" t="n"/>
    </row>
    <row r="39">
      <c r="A39" s="1778" t="n">
        <v>26.71304347826087</v>
      </c>
    </row>
    <row r="40">
      <c r="A40" s="1778" t="n"/>
    </row>
    <row r="41">
      <c r="A41" s="1778" t="n">
        <v>19.53021276595745</v>
      </c>
    </row>
    <row r="42">
      <c r="A42" s="1778" t="n"/>
    </row>
    <row r="43">
      <c r="A43" s="1778" t="n"/>
    </row>
    <row r="44">
      <c r="A44" s="1778" t="n">
        <v>21.22829077887198</v>
      </c>
    </row>
    <row r="45">
      <c r="A45" s="1778" t="n"/>
    </row>
    <row r="46">
      <c r="A46" s="1778" t="n">
        <v>15.3000438276114</v>
      </c>
    </row>
    <row r="47">
      <c r="A47" s="1778" t="n"/>
    </row>
    <row r="48">
      <c r="A48" s="1778" t="n">
        <v>14</v>
      </c>
    </row>
    <row r="49">
      <c r="A49" s="1778" t="n"/>
    </row>
    <row r="50">
      <c r="A50" s="1778" t="n">
        <v>13.64985163204748</v>
      </c>
    </row>
    <row r="51">
      <c r="A51" s="1778" t="n"/>
    </row>
    <row r="52">
      <c r="A52" s="1778" t="n">
        <v>24.52173913043478</v>
      </c>
    </row>
    <row r="53">
      <c r="A53" s="1778" t="n"/>
    </row>
    <row r="54">
      <c r="A54" s="1778" t="n">
        <v>25.15258358662614</v>
      </c>
    </row>
    <row r="55">
      <c r="A55" s="1778" t="n"/>
    </row>
    <row r="56">
      <c r="A56" s="1778" t="n">
        <v>20.99478260869565</v>
      </c>
    </row>
  </sheetData>
  <conditionalFormatting sqref="A1:A56">
    <cfRule type="expression" priority="1" dxfId="5">
      <formula>$AF1=FALSE</formula>
    </cfRule>
  </conditionalFormatting>
  <conditionalFormatting sqref="C1:C1048576">
    <cfRule type="duplicateValues" priority="2" dxfId="0"/>
  </conditionalFormatting>
  <pageMargins left="0.7" right="0.7" top="0.75" bottom="0.75" header="0.3" footer="0.3"/>
  <pageSetup orientation="landscape" fitToHeight="0" horizontalDpi="200" verticalDpi="200"/>
  <headerFooter>
    <oddHeader/>
    <oddFooter>&amp;L&amp;F&amp;R&amp;D  |  &amp;P of &amp;N</oddFooter>
    <evenHeader/>
    <evenFooter/>
    <firstHeader/>
    <firstFooter/>
  </headerFooter>
</worksheet>
</file>

<file path=xl/worksheets/sheet69.xml><?xml version="1.0" encoding="utf-8"?>
<worksheet xmlns="http://schemas.openxmlformats.org/spreadsheetml/2006/main">
  <sheetPr>
    <tabColor theme="5" tint="0.3999755851924192"/>
    <outlinePr summaryBelow="1" summaryRight="1"/>
    <pageSetUpPr/>
  </sheetPr>
  <dimension ref="A1:O22"/>
  <sheetViews>
    <sheetView zoomScaleNormal="100" workbookViewId="0">
      <selection activeCell="A6" sqref="A6:A19"/>
    </sheetView>
  </sheetViews>
  <sheetFormatPr baseColWidth="8" defaultColWidth="8.796875" defaultRowHeight="14.25"/>
  <cols>
    <col width="30" customWidth="1" style="2112" min="1" max="1"/>
    <col width="11" customWidth="1" style="2112" min="2" max="13"/>
    <col width="13" customWidth="1" style="2112" min="14" max="14"/>
    <col width="9" customWidth="1" style="2112" min="15" max="15"/>
    <col width="8.796875" customWidth="1" style="2112" min="16" max="16384"/>
  </cols>
  <sheetData>
    <row r="1" ht="18" customHeight="1" s="2885">
      <c r="A1" s="2629" t="inlineStr">
        <is>
          <t>AIRPORT CORPORATE CENTER — SUMMARY 12-MONTH BUDGET</t>
        </is>
      </c>
      <c r="B1" s="2629" t="n"/>
      <c r="C1" s="2629" t="n"/>
      <c r="D1" s="2629" t="n"/>
      <c r="E1" s="2629" t="n"/>
      <c r="F1" s="2629" t="n"/>
      <c r="G1" s="2629" t="n"/>
      <c r="H1" s="2629" t="n"/>
      <c r="I1" s="2629" t="n"/>
      <c r="J1" s="2629" t="n"/>
      <c r="K1" s="2629" t="n"/>
      <c r="L1" s="2629" t="n"/>
      <c r="M1" s="2629" t="n"/>
      <c r="N1" s="2629" t="n"/>
      <c r="O1" s="2629" t="n"/>
    </row>
    <row r="2">
      <c r="A2" s="2630" t="inlineStr">
        <is>
          <t>2026 Budget Year</t>
        </is>
      </c>
      <c r="B2" s="2630" t="n"/>
      <c r="C2" s="2630" t="n"/>
      <c r="D2" s="2630" t="n"/>
      <c r="E2" s="2630" t="n"/>
      <c r="F2" s="2630" t="n"/>
      <c r="G2" s="2630" t="n"/>
      <c r="H2" s="2630" t="n"/>
      <c r="I2" s="2630" t="n"/>
      <c r="J2" s="2630" t="n"/>
      <c r="K2" s="2630" t="n"/>
      <c r="L2" s="2630" t="n"/>
      <c r="M2" s="2630" t="n"/>
      <c r="N2" s="2630" t="n"/>
      <c r="O2" s="2630" t="n"/>
    </row>
    <row r="3">
      <c r="A3" s="2631" t="inlineStr">
        <is>
          <t>Net Rentable Square Feet: 105,661</t>
        </is>
      </c>
      <c r="B3" s="2631" t="n"/>
      <c r="C3" s="2631" t="n"/>
      <c r="D3" s="2631" t="n"/>
      <c r="E3" s="2631" t="n"/>
      <c r="F3" s="2631" t="n"/>
      <c r="G3" s="2631" t="n"/>
      <c r="H3" s="2631" t="n"/>
      <c r="I3" s="2631" t="n"/>
      <c r="J3" s="2631" t="n"/>
      <c r="K3" s="2631" t="n"/>
      <c r="L3" s="2631" t="n"/>
      <c r="M3" s="2631" t="n"/>
      <c r="N3" s="2631" t="n"/>
      <c r="O3" s="2631" t="n"/>
    </row>
    <row r="4" ht="15" customHeight="1" s="2885">
      <c r="A4" s="2600" t="n"/>
      <c r="B4" s="2601" t="inlineStr">
        <is>
          <t>Jan</t>
        </is>
      </c>
      <c r="C4" s="2601" t="inlineStr">
        <is>
          <t>Feb</t>
        </is>
      </c>
      <c r="D4" s="2601" t="inlineStr">
        <is>
          <t>Mar</t>
        </is>
      </c>
      <c r="E4" s="2601" t="inlineStr">
        <is>
          <t>Apr</t>
        </is>
      </c>
      <c r="F4" s="2601" t="inlineStr">
        <is>
          <t>May</t>
        </is>
      </c>
      <c r="G4" s="2601" t="inlineStr">
        <is>
          <t>Jun</t>
        </is>
      </c>
      <c r="H4" s="2601" t="inlineStr">
        <is>
          <t>Jul</t>
        </is>
      </c>
      <c r="I4" s="2601" t="inlineStr">
        <is>
          <t>Aug</t>
        </is>
      </c>
      <c r="J4" s="2601" t="inlineStr">
        <is>
          <t>Sep</t>
        </is>
      </c>
      <c r="K4" s="2601" t="inlineStr">
        <is>
          <t>Oct</t>
        </is>
      </c>
      <c r="L4" s="2601" t="inlineStr">
        <is>
          <t>Nov</t>
        </is>
      </c>
      <c r="M4" s="2601" t="inlineStr">
        <is>
          <t>Dec</t>
        </is>
      </c>
      <c r="N4" s="2601" t="inlineStr">
        <is>
          <t>Total</t>
        </is>
      </c>
      <c r="O4" s="2601" t="inlineStr">
        <is>
          <t>Per SF</t>
        </is>
      </c>
    </row>
    <row r="5">
      <c r="A5" s="2602" t="inlineStr">
        <is>
          <t>Occupancy Forecast</t>
        </is>
      </c>
      <c r="B5" s="2603" t="n">
        <v>0.84</v>
      </c>
      <c r="C5" s="2603" t="n">
        <v>0.84</v>
      </c>
      <c r="D5" s="2603" t="n">
        <v>0.87</v>
      </c>
      <c r="E5" s="2603" t="n">
        <v>0.87</v>
      </c>
      <c r="F5" s="2603" t="n">
        <v>0.87</v>
      </c>
      <c r="G5" s="2603" t="n">
        <v>0.87</v>
      </c>
      <c r="H5" s="2603" t="n">
        <v>0.87</v>
      </c>
      <c r="I5" s="2603" t="n">
        <v>0.9399999999999999</v>
      </c>
      <c r="J5" s="2603" t="n">
        <v>0.9399999999999999</v>
      </c>
      <c r="K5" s="2603" t="n">
        <v>0.9399999999999999</v>
      </c>
      <c r="L5" s="2603" t="n">
        <v>0.9399999999999999</v>
      </c>
      <c r="M5" s="2603" t="n">
        <v>0.9399999999999999</v>
      </c>
      <c r="N5" s="2604">
        <f>AVERAGE(B5:M5)</f>
        <v/>
      </c>
      <c r="O5" s="2605" t="n"/>
    </row>
    <row r="6">
      <c r="A6" s="2606" t="inlineStr">
        <is>
          <t>REVENUE</t>
        </is>
      </c>
      <c r="B6" s="2600" t="n"/>
      <c r="C6" s="2600" t="n"/>
      <c r="D6" s="2600" t="n"/>
      <c r="E6" s="2600" t="n"/>
      <c r="F6" s="2600" t="n"/>
      <c r="G6" s="2600" t="n"/>
      <c r="H6" s="2600" t="n"/>
      <c r="I6" s="2600" t="n"/>
      <c r="J6" s="2600" t="n"/>
      <c r="K6" s="2600" t="n"/>
      <c r="L6" s="2600" t="n"/>
      <c r="M6" s="2600" t="n"/>
      <c r="N6" s="2600" t="n"/>
      <c r="O6" s="2600" t="n"/>
    </row>
    <row r="7">
      <c r="A7" s="2607" t="inlineStr">
        <is>
          <t>Rent</t>
        </is>
      </c>
      <c r="B7" s="3710" t="n">
        <v>99973</v>
      </c>
      <c r="C7" s="3710" t="n">
        <v>99973</v>
      </c>
      <c r="D7" s="3710" t="n">
        <v>99973</v>
      </c>
      <c r="E7" s="3710" t="n">
        <v>99973</v>
      </c>
      <c r="F7" s="3710" t="n">
        <v>99973</v>
      </c>
      <c r="G7" s="3710" t="n">
        <v>122712</v>
      </c>
      <c r="H7" s="3710" t="n">
        <v>122712</v>
      </c>
      <c r="I7" s="3710" t="n">
        <v>122712</v>
      </c>
      <c r="J7" s="3710" t="n">
        <v>123839</v>
      </c>
      <c r="K7" s="3710" t="n">
        <v>123839</v>
      </c>
      <c r="L7" s="3710" t="n">
        <v>124108</v>
      </c>
      <c r="M7" s="3710" t="n">
        <v>124108</v>
      </c>
      <c r="N7" s="3710">
        <f>SUM(B7:M7)</f>
        <v/>
      </c>
      <c r="O7" s="3711">
        <f>N7/105661</f>
        <v/>
      </c>
    </row>
    <row r="8">
      <c r="A8" s="2607" t="inlineStr">
        <is>
          <t>Expense Reimbursements</t>
        </is>
      </c>
      <c r="B8" s="3710" t="n">
        <v>60776</v>
      </c>
      <c r="C8" s="3710" t="n">
        <v>60776</v>
      </c>
      <c r="D8" s="3710" t="n">
        <v>62768</v>
      </c>
      <c r="E8" s="3710" t="n">
        <v>62768</v>
      </c>
      <c r="F8" s="3710" t="n">
        <v>62768</v>
      </c>
      <c r="G8" s="3710" t="n">
        <v>62768</v>
      </c>
      <c r="H8" s="3710" t="n">
        <v>62768</v>
      </c>
      <c r="I8" s="3710" t="n">
        <v>67650</v>
      </c>
      <c r="J8" s="3710" t="n">
        <v>67650</v>
      </c>
      <c r="K8" s="3710" t="n">
        <v>67650</v>
      </c>
      <c r="L8" s="3710" t="n">
        <v>67650</v>
      </c>
      <c r="M8" s="3710" t="n">
        <v>67650</v>
      </c>
      <c r="N8" s="3710">
        <f>SUM(B8:M8)</f>
        <v/>
      </c>
      <c r="O8" s="3711">
        <f>N8/105661</f>
        <v/>
      </c>
    </row>
    <row r="9">
      <c r="A9" s="2607" t="inlineStr">
        <is>
          <t>Other Revenue</t>
        </is>
      </c>
      <c r="B9" s="3710" t="n">
        <v>660</v>
      </c>
      <c r="C9" s="3710" t="n">
        <v>660</v>
      </c>
      <c r="D9" s="3710" t="n">
        <v>660</v>
      </c>
      <c r="E9" s="3710" t="n">
        <v>660</v>
      </c>
      <c r="F9" s="3710" t="n">
        <v>660</v>
      </c>
      <c r="G9" s="3710" t="n">
        <v>660</v>
      </c>
      <c r="H9" s="3710" t="n">
        <v>660</v>
      </c>
      <c r="I9" s="3710" t="n">
        <v>660</v>
      </c>
      <c r="J9" s="3710" t="n">
        <v>660</v>
      </c>
      <c r="K9" s="3710" t="n">
        <v>660</v>
      </c>
      <c r="L9" s="3710" t="n">
        <v>660</v>
      </c>
      <c r="M9" s="3710" t="n">
        <v>660</v>
      </c>
      <c r="N9" s="3710">
        <f>SUM(B9:M9)</f>
        <v/>
      </c>
      <c r="O9" s="3711">
        <f>N9/105661</f>
        <v/>
      </c>
    </row>
    <row r="10">
      <c r="A10" s="2610" t="inlineStr">
        <is>
          <t>TOTAL REVENUE</t>
        </is>
      </c>
      <c r="B10" s="3712">
        <f>SUM(B7:B9)</f>
        <v/>
      </c>
      <c r="C10" s="3712">
        <f>SUM(C7:C9)</f>
        <v/>
      </c>
      <c r="D10" s="3712">
        <f>SUM(D7:D9)</f>
        <v/>
      </c>
      <c r="E10" s="3712">
        <f>SUM(E7:E9)</f>
        <v/>
      </c>
      <c r="F10" s="3712">
        <f>SUM(F7:F9)</f>
        <v/>
      </c>
      <c r="G10" s="3712">
        <f>SUM(G7:G9)</f>
        <v/>
      </c>
      <c r="H10" s="3712">
        <f>SUM(H7:H9)</f>
        <v/>
      </c>
      <c r="I10" s="3712">
        <f>SUM(I7:I9)</f>
        <v/>
      </c>
      <c r="J10" s="3712">
        <f>SUM(J7:J9)</f>
        <v/>
      </c>
      <c r="K10" s="3712">
        <f>SUM(K7:K9)</f>
        <v/>
      </c>
      <c r="L10" s="3712">
        <f>SUM(L7:L9)</f>
        <v/>
      </c>
      <c r="M10" s="3712">
        <f>SUM(M7:M9)</f>
        <v/>
      </c>
      <c r="N10" s="3712">
        <f>SUM(B10:M10)</f>
        <v/>
      </c>
      <c r="O10" s="3713">
        <f>N10/105661</f>
        <v/>
      </c>
    </row>
    <row r="12">
      <c r="A12" s="2606" t="inlineStr">
        <is>
          <t>OPERATING EXPENSES</t>
        </is>
      </c>
      <c r="B12" s="2600" t="n"/>
      <c r="C12" s="2600" t="n"/>
      <c r="D12" s="2600" t="n"/>
      <c r="E12" s="2600" t="n"/>
      <c r="F12" s="2600" t="n"/>
      <c r="G12" s="2600" t="n"/>
      <c r="H12" s="2600" t="n"/>
      <c r="I12" s="2600" t="n"/>
      <c r="J12" s="2600" t="n"/>
      <c r="K12" s="2600" t="n"/>
      <c r="L12" s="2600" t="n"/>
      <c r="M12" s="2600" t="n"/>
      <c r="N12" s="2600" t="n"/>
      <c r="O12" s="2600" t="n"/>
    </row>
    <row r="13">
      <c r="A13" s="2607" t="inlineStr">
        <is>
          <t>Contracts</t>
        </is>
      </c>
      <c r="B13" s="3710" t="n">
        <v>26044</v>
      </c>
      <c r="C13" s="3710" t="n">
        <v>17352</v>
      </c>
      <c r="D13" s="3710" t="n">
        <v>17810</v>
      </c>
      <c r="E13" s="3710" t="n">
        <v>20419</v>
      </c>
      <c r="F13" s="3710" t="n">
        <v>17559</v>
      </c>
      <c r="G13" s="3710" t="n">
        <v>19645</v>
      </c>
      <c r="H13" s="3710" t="n">
        <v>21101</v>
      </c>
      <c r="I13" s="3710" t="n">
        <v>18750</v>
      </c>
      <c r="J13" s="3710" t="n">
        <v>19034</v>
      </c>
      <c r="K13" s="3710" t="n">
        <v>21644</v>
      </c>
      <c r="L13" s="3710" t="n">
        <v>20989</v>
      </c>
      <c r="M13" s="3710" t="n">
        <v>19043</v>
      </c>
      <c r="N13" s="3710">
        <f>SUM(B13:M13)</f>
        <v/>
      </c>
      <c r="O13" s="3711">
        <f>N13/105661</f>
        <v/>
      </c>
    </row>
    <row r="14">
      <c r="A14" s="2607" t="inlineStr">
        <is>
          <t>Repairs &amp; Maintenance</t>
        </is>
      </c>
      <c r="B14" s="3710" t="n">
        <v>49731</v>
      </c>
      <c r="C14" s="3710" t="n">
        <v>10560</v>
      </c>
      <c r="D14" s="3710" t="n">
        <v>11760</v>
      </c>
      <c r="E14" s="3710" t="n">
        <v>15411</v>
      </c>
      <c r="F14" s="3710" t="n">
        <v>10324</v>
      </c>
      <c r="G14" s="3710" t="n">
        <v>13301</v>
      </c>
      <c r="H14" s="3710" t="n">
        <v>10611</v>
      </c>
      <c r="I14" s="3710" t="n">
        <v>10324</v>
      </c>
      <c r="J14" s="3710" t="n">
        <v>10324</v>
      </c>
      <c r="K14" s="3710" t="n">
        <v>10611</v>
      </c>
      <c r="L14" s="3710" t="n">
        <v>10324</v>
      </c>
      <c r="M14" s="3710" t="n">
        <v>11855</v>
      </c>
      <c r="N14" s="3710">
        <f>SUM(B14:M14)</f>
        <v/>
      </c>
      <c r="O14" s="3711">
        <f>N14/105661</f>
        <v/>
      </c>
    </row>
    <row r="15">
      <c r="A15" s="2607" t="inlineStr">
        <is>
          <t>Electricity</t>
        </is>
      </c>
      <c r="B15" s="3710" t="n">
        <v>18054</v>
      </c>
      <c r="C15" s="3710" t="n">
        <v>15870</v>
      </c>
      <c r="D15" s="3710" t="n">
        <v>16984</v>
      </c>
      <c r="E15" s="3710" t="n">
        <v>14489</v>
      </c>
      <c r="F15" s="3710" t="n">
        <v>12787</v>
      </c>
      <c r="G15" s="3710" t="n">
        <v>13998</v>
      </c>
      <c r="H15" s="3710" t="n">
        <v>13637</v>
      </c>
      <c r="I15" s="3710" t="n">
        <v>13405</v>
      </c>
      <c r="J15" s="3710" t="n">
        <v>12440</v>
      </c>
      <c r="K15" s="3710" t="n">
        <v>14729</v>
      </c>
      <c r="L15" s="3710" t="n">
        <v>15761</v>
      </c>
      <c r="M15" s="3710" t="n">
        <v>14785</v>
      </c>
      <c r="N15" s="3710">
        <f>SUM(B15:M15)</f>
        <v/>
      </c>
      <c r="O15" s="3711">
        <f>N15/105661</f>
        <v/>
      </c>
    </row>
    <row r="16">
      <c r="A16" s="2607" t="inlineStr">
        <is>
          <t>Water/Other Utilities</t>
        </is>
      </c>
      <c r="B16" s="3710" t="n">
        <v>1885</v>
      </c>
      <c r="C16" s="3710" t="n">
        <v>1885</v>
      </c>
      <c r="D16" s="3710" t="n">
        <v>1885</v>
      </c>
      <c r="E16" s="3710" t="n">
        <v>1254</v>
      </c>
      <c r="F16" s="3710" t="n">
        <v>1852</v>
      </c>
      <c r="G16" s="3710" t="n">
        <v>1948</v>
      </c>
      <c r="H16" s="3710" t="n">
        <v>1482</v>
      </c>
      <c r="I16" s="3710" t="n">
        <v>1563</v>
      </c>
      <c r="J16" s="3710" t="n">
        <v>2097</v>
      </c>
      <c r="K16" s="3710" t="n">
        <v>2545</v>
      </c>
      <c r="L16" s="3710" t="n">
        <v>1953</v>
      </c>
      <c r="M16" s="3710" t="n">
        <v>3623</v>
      </c>
      <c r="N16" s="3710">
        <f>SUM(B16:M16)</f>
        <v/>
      </c>
      <c r="O16" s="3711">
        <f>N16/105661</f>
        <v/>
      </c>
    </row>
    <row r="17">
      <c r="A17" s="2607" t="inlineStr">
        <is>
          <t>Administrative</t>
        </is>
      </c>
      <c r="B17" s="3710" t="n">
        <v>2650</v>
      </c>
      <c r="C17" s="3710" t="n">
        <v>2447</v>
      </c>
      <c r="D17" s="3710" t="n">
        <v>2447</v>
      </c>
      <c r="E17" s="3710" t="n">
        <v>2545</v>
      </c>
      <c r="F17" s="3710" t="n">
        <v>2545</v>
      </c>
      <c r="G17" s="3710" t="n">
        <v>2545</v>
      </c>
      <c r="H17" s="3710" t="n">
        <v>2545</v>
      </c>
      <c r="I17" s="3710" t="n">
        <v>2545</v>
      </c>
      <c r="J17" s="3710" t="n">
        <v>2545</v>
      </c>
      <c r="K17" s="3710" t="n">
        <v>3677</v>
      </c>
      <c r="L17" s="3710" t="n">
        <v>2545</v>
      </c>
      <c r="M17" s="3710" t="n">
        <v>3657</v>
      </c>
      <c r="N17" s="3710">
        <f>SUM(B17:M17)</f>
        <v/>
      </c>
      <c r="O17" s="3711">
        <f>N17/105661</f>
        <v/>
      </c>
    </row>
    <row r="18">
      <c r="A18" s="2607" t="inlineStr">
        <is>
          <t>Insurance</t>
        </is>
      </c>
      <c r="B18" s="3710" t="n">
        <v>22289</v>
      </c>
      <c r="C18" s="3710" t="n">
        <v>0</v>
      </c>
      <c r="D18" s="3710" t="n">
        <v>0</v>
      </c>
      <c r="E18" s="3710" t="n">
        <v>0</v>
      </c>
      <c r="F18" s="3710" t="n">
        <v>0</v>
      </c>
      <c r="G18" s="3710" t="n">
        <v>0</v>
      </c>
      <c r="H18" s="3710" t="n">
        <v>0</v>
      </c>
      <c r="I18" s="3710" t="n">
        <v>0</v>
      </c>
      <c r="J18" s="3710" t="n">
        <v>0</v>
      </c>
      <c r="K18" s="3710" t="n">
        <v>0</v>
      </c>
      <c r="L18" s="3710" t="n">
        <v>0</v>
      </c>
      <c r="M18" s="3710" t="n">
        <v>1022</v>
      </c>
      <c r="N18" s="3710">
        <f>SUM(B18:M18)</f>
        <v/>
      </c>
      <c r="O18" s="3711">
        <f>N18/105661</f>
        <v/>
      </c>
    </row>
    <row r="19">
      <c r="A19" s="2607" t="inlineStr">
        <is>
          <t>Property Taxes</t>
        </is>
      </c>
      <c r="B19" s="3710" t="n">
        <v>0</v>
      </c>
      <c r="C19" s="3710" t="n">
        <v>0</v>
      </c>
      <c r="D19" s="3710" t="n">
        <v>0</v>
      </c>
      <c r="E19" s="3710" t="n">
        <v>1600</v>
      </c>
      <c r="F19" s="3710" t="n">
        <v>0</v>
      </c>
      <c r="G19" s="3710" t="n">
        <v>0</v>
      </c>
      <c r="H19" s="3710" t="n">
        <v>3182</v>
      </c>
      <c r="I19" s="3710" t="n">
        <v>0</v>
      </c>
      <c r="J19" s="3710" t="n">
        <v>0</v>
      </c>
      <c r="K19" s="3710" t="n">
        <v>0</v>
      </c>
      <c r="L19" s="3710" t="n">
        <v>0</v>
      </c>
      <c r="M19" s="3710" t="n">
        <v>214036</v>
      </c>
      <c r="N19" s="3710">
        <f>SUM(B19:M19)</f>
        <v/>
      </c>
      <c r="O19" s="3711">
        <f>N19/105661</f>
        <v/>
      </c>
    </row>
    <row r="20">
      <c r="A20" s="2610" t="inlineStr">
        <is>
          <t>TOTAL OPERATING EXPENSES</t>
        </is>
      </c>
      <c r="B20" s="3712">
        <f>SUM(B13:B19)</f>
        <v/>
      </c>
      <c r="C20" s="3712">
        <f>SUM(C13:C19)</f>
        <v/>
      </c>
      <c r="D20" s="3712">
        <f>SUM(D13:D19)</f>
        <v/>
      </c>
      <c r="E20" s="3712">
        <f>SUM(E13:E19)</f>
        <v/>
      </c>
      <c r="F20" s="3712">
        <f>SUM(F13:F19)</f>
        <v/>
      </c>
      <c r="G20" s="3712">
        <f>SUM(G13:G19)</f>
        <v/>
      </c>
      <c r="H20" s="3712">
        <f>SUM(H13:H19)</f>
        <v/>
      </c>
      <c r="I20" s="3712">
        <f>SUM(I13:I19)</f>
        <v/>
      </c>
      <c r="J20" s="3712">
        <f>SUM(J13:J19)</f>
        <v/>
      </c>
      <c r="K20" s="3712">
        <f>SUM(K13:K19)</f>
        <v/>
      </c>
      <c r="L20" s="3712">
        <f>SUM(L13:L19)</f>
        <v/>
      </c>
      <c r="M20" s="3712">
        <f>SUM(M13:M19)</f>
        <v/>
      </c>
      <c r="N20" s="3712">
        <f>SUM(B20:M20)</f>
        <v/>
      </c>
      <c r="O20" s="3713">
        <f>N20/105661</f>
        <v/>
      </c>
    </row>
    <row r="22">
      <c r="A22" s="2613" t="inlineStr">
        <is>
          <t>NET OPERATING INCOME</t>
        </is>
      </c>
      <c r="B22" s="3714">
        <f>B10-B20</f>
        <v/>
      </c>
      <c r="C22" s="3714">
        <f>C10-C20</f>
        <v/>
      </c>
      <c r="D22" s="3714">
        <f>D10-D20</f>
        <v/>
      </c>
      <c r="E22" s="3714">
        <f>E10-E20</f>
        <v/>
      </c>
      <c r="F22" s="3714">
        <f>F10-F20</f>
        <v/>
      </c>
      <c r="G22" s="3714">
        <f>G10-G20</f>
        <v/>
      </c>
      <c r="H22" s="3714">
        <f>H10-H20</f>
        <v/>
      </c>
      <c r="I22" s="3714">
        <f>I10-I20</f>
        <v/>
      </c>
      <c r="J22" s="3714">
        <f>J10-J20</f>
        <v/>
      </c>
      <c r="K22" s="3714">
        <f>K10-K20</f>
        <v/>
      </c>
      <c r="L22" s="3714">
        <f>L10-L20</f>
        <v/>
      </c>
      <c r="M22" s="3714">
        <f>M10-M20</f>
        <v/>
      </c>
      <c r="N22" s="3714">
        <f>SUM(B22:M22)</f>
        <v/>
      </c>
      <c r="O22" s="3715">
        <f>N22/105661</f>
        <v/>
      </c>
    </row>
  </sheetData>
  <pageMargins left="0.75" right="0.75" top="1" bottom="1" header="0.511811023622047" footer="0.511811023622047"/>
  <pageSetup orientation="portrait" paperSize="9" horizontalDpi="300" verticalDpi="300"/>
</worksheet>
</file>

<file path=xl/worksheets/sheet70.xml><?xml version="1.0" encoding="utf-8"?>
<worksheet xmlns="http://schemas.openxmlformats.org/spreadsheetml/2006/main">
  <sheetPr>
    <tabColor theme="5" tint="0.5999938962981048"/>
    <outlinePr summaryBelow="1" summaryRight="1"/>
    <pageSetUpPr/>
  </sheetPr>
  <dimension ref="A1:N103"/>
  <sheetViews>
    <sheetView zoomScaleNormal="100" workbookViewId="0">
      <pane xSplit="1" ySplit="3" topLeftCell="C4" activePane="bottomRight" state="frozen"/>
      <selection pane="topRight" activeCell="A1" sqref="A1:N1"/>
      <selection pane="bottomLeft" activeCell="A1" sqref="A1:N1"/>
      <selection pane="bottomRight" activeCell="F22" sqref="F22:F26"/>
    </sheetView>
  </sheetViews>
  <sheetFormatPr baseColWidth="8" defaultColWidth="8.796875" defaultRowHeight="14.25"/>
  <cols>
    <col width="36" customWidth="1" style="2112" min="1" max="1"/>
    <col width="14" customWidth="1" style="2112" min="2" max="14"/>
    <col width="8.796875" customWidth="1" style="2112" min="15" max="16384"/>
  </cols>
  <sheetData>
    <row r="1" ht="21.75" customHeight="1" s="2885">
      <c r="A1" s="2694" t="inlineStr">
        <is>
          <t>Airport Corporate Center — Income Statement  |  Jan 2025 – Dec 2025</t>
        </is>
      </c>
      <c r="B1" s="2694" t="n"/>
      <c r="C1" s="2694" t="n"/>
      <c r="D1" s="2694" t="n"/>
      <c r="E1" s="2694" t="n"/>
      <c r="F1" s="2694" t="n"/>
      <c r="G1" s="2694" t="n"/>
      <c r="H1" s="2694" t="n"/>
      <c r="I1" s="2694" t="n"/>
      <c r="J1" s="2694" t="n"/>
      <c r="K1" s="2694" t="n"/>
      <c r="L1" s="2694" t="n"/>
      <c r="M1" s="2694" t="n"/>
      <c r="N1" s="2694" t="n"/>
    </row>
    <row r="2" ht="13.5" customHeight="1" s="2885">
      <c r="A2" s="2695" t="inlineStr">
        <is>
          <t>Airport Corporate Center  |  4201 State Highway 161, Irving, TX  |  Cash Basis</t>
        </is>
      </c>
      <c r="B2" s="2695" t="n"/>
      <c r="C2" s="2695" t="n"/>
      <c r="D2" s="2695" t="n"/>
      <c r="E2" s="2695" t="n"/>
      <c r="F2" s="2695" t="n"/>
      <c r="G2" s="2695" t="n"/>
      <c r="H2" s="2695" t="n"/>
      <c r="I2" s="2695" t="n"/>
      <c r="J2" s="2695" t="n"/>
      <c r="K2" s="2695" t="n"/>
      <c r="L2" s="2695" t="n"/>
      <c r="M2" s="2695" t="n"/>
      <c r="N2" s="2695" t="n"/>
    </row>
    <row r="3" ht="15.75" customHeight="1" s="2885">
      <c r="A3" s="2683" t="inlineStr">
        <is>
          <t>Account</t>
        </is>
      </c>
      <c r="B3" s="2684" t="inlineStr">
        <is>
          <t>Jan-25</t>
        </is>
      </c>
      <c r="C3" s="2684" t="inlineStr">
        <is>
          <t>Feb-25</t>
        </is>
      </c>
      <c r="D3" s="2684" t="inlineStr">
        <is>
          <t>Mar-25</t>
        </is>
      </c>
      <c r="E3" s="2684" t="inlineStr">
        <is>
          <t>Apr-25</t>
        </is>
      </c>
      <c r="F3" s="2684" t="inlineStr">
        <is>
          <t>May-25</t>
        </is>
      </c>
      <c r="G3" s="2684" t="inlineStr">
        <is>
          <t>Jun-25</t>
        </is>
      </c>
      <c r="H3" s="2684" t="inlineStr">
        <is>
          <t>Jul-25</t>
        </is>
      </c>
      <c r="I3" s="2684" t="inlineStr">
        <is>
          <t>Aug-25</t>
        </is>
      </c>
      <c r="J3" s="2684" t="inlineStr">
        <is>
          <t>Sep-25</t>
        </is>
      </c>
      <c r="K3" s="2684" t="inlineStr">
        <is>
          <t>Oct-25</t>
        </is>
      </c>
      <c r="L3" s="2684" t="inlineStr">
        <is>
          <t>Nov-25</t>
        </is>
      </c>
      <c r="M3" s="2684" t="inlineStr">
        <is>
          <t>Dec-25</t>
        </is>
      </c>
      <c r="N3" s="2684" t="inlineStr">
        <is>
          <t>Total</t>
        </is>
      </c>
    </row>
    <row r="4">
      <c r="A4" s="2685" t="inlineStr">
        <is>
          <t>REVENUE</t>
        </is>
      </c>
      <c r="B4" s="2686" t="n"/>
      <c r="C4" s="2686" t="n"/>
      <c r="D4" s="2686" t="n"/>
      <c r="E4" s="2686" t="n"/>
      <c r="F4" s="2686" t="n"/>
      <c r="G4" s="2686" t="n"/>
      <c r="H4" s="2686" t="n"/>
      <c r="I4" s="2686" t="n"/>
      <c r="J4" s="2686" t="n"/>
      <c r="K4" s="2686" t="n"/>
      <c r="L4" s="2686" t="n"/>
      <c r="M4" s="2686" t="n"/>
      <c r="N4" s="2686" t="n"/>
    </row>
    <row r="5">
      <c r="A5" s="2685" t="inlineStr">
        <is>
          <t xml:space="preserve">  RENTAL INCOME</t>
        </is>
      </c>
      <c r="B5" s="2686" t="n"/>
      <c r="C5" s="2686" t="n"/>
      <c r="D5" s="2686" t="n"/>
      <c r="E5" s="2686" t="n"/>
      <c r="F5" s="2686" t="n"/>
      <c r="G5" s="2686" t="n"/>
      <c r="H5" s="2686" t="n"/>
      <c r="I5" s="2686" t="n"/>
      <c r="J5" s="2686" t="n"/>
      <c r="K5" s="2686" t="n"/>
      <c r="L5" s="2686" t="n"/>
      <c r="M5" s="2686" t="n"/>
      <c r="N5" s="2686" t="n"/>
    </row>
    <row r="6">
      <c r="A6" s="2687" t="inlineStr">
        <is>
          <t xml:space="preserve">    Base Rent</t>
        </is>
      </c>
      <c r="B6" s="3716" t="n">
        <v>103404.66</v>
      </c>
      <c r="C6" s="3716" t="n">
        <v>103404.66</v>
      </c>
      <c r="D6" s="3716" t="n">
        <v>88845.28</v>
      </c>
      <c r="E6" s="3716" t="n">
        <v>117964.04</v>
      </c>
      <c r="F6" s="3716" t="n">
        <v>103404.66</v>
      </c>
      <c r="G6" s="3716" t="n">
        <v>104771.76</v>
      </c>
      <c r="H6" s="3716" t="n">
        <v>104771.76</v>
      </c>
      <c r="I6" s="3716" t="n">
        <v>98845.71000000001</v>
      </c>
      <c r="J6" s="3716" t="n">
        <v>99972.71000000001</v>
      </c>
      <c r="K6" s="3716" t="n">
        <v>99972.71000000001</v>
      </c>
      <c r="L6" s="3716" t="n">
        <v>99972.71000000001</v>
      </c>
      <c r="M6" s="3716" t="n">
        <v>99972</v>
      </c>
      <c r="N6" s="3717">
        <f>SUM(B6:M6)</f>
        <v/>
      </c>
    </row>
    <row r="7">
      <c r="A7" s="2687" t="inlineStr">
        <is>
          <t xml:space="preserve">    Less: Concessions</t>
        </is>
      </c>
      <c r="B7" s="3716" t="n">
        <v>0</v>
      </c>
      <c r="C7" s="3716" t="n">
        <v>0</v>
      </c>
      <c r="D7" s="3716" t="n">
        <v>0</v>
      </c>
      <c r="E7" s="3716" t="n">
        <v>0</v>
      </c>
      <c r="F7" s="3716" t="n">
        <v>0</v>
      </c>
      <c r="G7" s="3716" t="n">
        <v>0</v>
      </c>
      <c r="H7" s="3716" t="n">
        <v>0</v>
      </c>
      <c r="I7" s="3716" t="n">
        <v>-8633.33</v>
      </c>
      <c r="J7" s="3716" t="n">
        <v>-8633.33</v>
      </c>
      <c r="K7" s="3716" t="n">
        <v>-8633.33</v>
      </c>
      <c r="L7" s="3716" t="n">
        <v>0</v>
      </c>
      <c r="M7" s="3716" t="n">
        <v>0</v>
      </c>
      <c r="N7" s="3717">
        <f>SUM(B7:M7)</f>
        <v/>
      </c>
    </row>
    <row r="8">
      <c r="A8" s="2687" t="inlineStr">
        <is>
          <t xml:space="preserve">    Plus: Prepaid Rent</t>
        </is>
      </c>
      <c r="B8" s="3716" t="n">
        <v>-891</v>
      </c>
      <c r="C8" s="3716" t="n">
        <v>-80894.78</v>
      </c>
      <c r="D8" s="3716" t="n">
        <v>80189.78999999999</v>
      </c>
      <c r="E8" s="3716" t="n">
        <v>1164.25</v>
      </c>
      <c r="F8" s="3716" t="n">
        <v>1366.26</v>
      </c>
      <c r="G8" s="3716" t="n">
        <v>-1059.98</v>
      </c>
      <c r="H8" s="3716" t="n">
        <v>28118.21</v>
      </c>
      <c r="I8" s="3716" t="n">
        <v>1.68</v>
      </c>
      <c r="J8" s="3716" t="n">
        <v>-0.84</v>
      </c>
      <c r="K8" s="3716" t="n">
        <v>0.44</v>
      </c>
      <c r="L8" s="3716" t="n">
        <v>0.4</v>
      </c>
      <c r="M8" s="3716" t="n">
        <v>55194</v>
      </c>
      <c r="N8" s="3717">
        <f>SUM(B8:M8)</f>
        <v/>
      </c>
    </row>
    <row r="9">
      <c r="A9" s="2690" t="inlineStr">
        <is>
          <t xml:space="preserve">  NET RENTAL INCOME</t>
        </is>
      </c>
      <c r="B9" s="3718">
        <f>SUM(B6:B8)</f>
        <v/>
      </c>
      <c r="C9" s="3718">
        <f>SUM(C6:C8)</f>
        <v/>
      </c>
      <c r="D9" s="3718">
        <f>SUM(D6:D8)</f>
        <v/>
      </c>
      <c r="E9" s="3718">
        <f>SUM(E6:E8)</f>
        <v/>
      </c>
      <c r="F9" s="3718">
        <f>SUM(F6:F8)</f>
        <v/>
      </c>
      <c r="G9" s="3718">
        <f>SUM(G6:G8)</f>
        <v/>
      </c>
      <c r="H9" s="3718">
        <f>SUM(H6:H8)</f>
        <v/>
      </c>
      <c r="I9" s="3718">
        <f>SUM(I6:I8)</f>
        <v/>
      </c>
      <c r="J9" s="3718">
        <f>SUM(J6:J8)</f>
        <v/>
      </c>
      <c r="K9" s="3718">
        <f>SUM(K6:K8)</f>
        <v/>
      </c>
      <c r="L9" s="3718">
        <f>SUM(L6:L8)</f>
        <v/>
      </c>
      <c r="M9" s="3718">
        <f>SUM(M6:M8)</f>
        <v/>
      </c>
      <c r="N9" s="3718">
        <f>SUM(B9:M9)</f>
        <v/>
      </c>
    </row>
    <row r="10">
      <c r="A10" s="2685" t="inlineStr">
        <is>
          <t xml:space="preserve">  EXPENSE REIMBURSEMENT</t>
        </is>
      </c>
      <c r="B10" s="2686" t="n"/>
      <c r="C10" s="2686" t="n"/>
      <c r="D10" s="2686" t="n"/>
      <c r="E10" s="2686" t="n"/>
      <c r="F10" s="2686" t="n"/>
      <c r="G10" s="2686" t="n"/>
      <c r="H10" s="2686" t="n"/>
      <c r="I10" s="2686" t="n"/>
      <c r="J10" s="2686" t="n"/>
      <c r="K10" s="2686" t="n"/>
      <c r="L10" s="2686" t="n"/>
      <c r="M10" s="2686" t="n"/>
      <c r="N10" s="2686" t="n"/>
    </row>
    <row r="11">
      <c r="A11" s="2687" t="inlineStr">
        <is>
          <t xml:space="preserve">    Est. NNN Reimbursements</t>
        </is>
      </c>
      <c r="B11" s="3716" t="n">
        <v>43031</v>
      </c>
      <c r="C11" s="3716" t="n">
        <v>42573</v>
      </c>
      <c r="D11" s="3716" t="n">
        <v>37798</v>
      </c>
      <c r="E11" s="3716" t="n">
        <v>48722</v>
      </c>
      <c r="F11" s="3716" t="n">
        <v>43031</v>
      </c>
      <c r="G11" s="3716" t="n">
        <v>43031</v>
      </c>
      <c r="H11" s="3716" t="n">
        <v>43031</v>
      </c>
      <c r="I11" s="3716" t="n">
        <v>41025.75</v>
      </c>
      <c r="J11" s="3716" t="n">
        <v>41028.27</v>
      </c>
      <c r="K11" s="3716" t="n">
        <v>41027.01</v>
      </c>
      <c r="L11" s="3716" t="n">
        <v>41027.01</v>
      </c>
      <c r="M11" s="3716" t="n">
        <v>41024</v>
      </c>
      <c r="N11" s="3717">
        <f>SUM(B11:M11)</f>
        <v/>
      </c>
    </row>
    <row r="12">
      <c r="A12" s="2687" t="inlineStr">
        <is>
          <t xml:space="preserve">    Est. Electricity Reimb.</t>
        </is>
      </c>
      <c r="B12" s="3716" t="n">
        <v>9695</v>
      </c>
      <c r="C12" s="3716" t="n">
        <v>9695</v>
      </c>
      <c r="D12" s="3716" t="n">
        <v>8413</v>
      </c>
      <c r="E12" s="3716" t="n">
        <v>10977</v>
      </c>
      <c r="F12" s="3716" t="n">
        <v>9695</v>
      </c>
      <c r="G12" s="3716" t="n">
        <v>9695</v>
      </c>
      <c r="H12" s="3716" t="n">
        <v>9695</v>
      </c>
      <c r="I12" s="3716" t="n">
        <v>9243.719999999999</v>
      </c>
      <c r="J12" s="3716" t="n">
        <v>9243.719999999999</v>
      </c>
      <c r="K12" s="3716" t="n">
        <v>9243.719999999999</v>
      </c>
      <c r="L12" s="3716" t="n">
        <v>9243.719999999999</v>
      </c>
      <c r="M12" s="3716" t="n">
        <v>9244</v>
      </c>
      <c r="N12" s="3717">
        <f>SUM(B12:M12)</f>
        <v/>
      </c>
    </row>
    <row r="13">
      <c r="A13" s="2687" t="inlineStr">
        <is>
          <t xml:space="preserve">    Prior Year Reconciliation</t>
        </is>
      </c>
      <c r="B13" s="3716" t="n">
        <v>0</v>
      </c>
      <c r="C13" s="3716" t="n">
        <v>0</v>
      </c>
      <c r="D13" s="3716" t="n">
        <v>1344.63</v>
      </c>
      <c r="E13" s="3716" t="n">
        <v>0</v>
      </c>
      <c r="F13" s="3716" t="n">
        <v>0</v>
      </c>
      <c r="G13" s="3716" t="n">
        <v>0</v>
      </c>
      <c r="H13" s="3716" t="n">
        <v>0</v>
      </c>
      <c r="I13" s="3716" t="n">
        <v>0</v>
      </c>
      <c r="J13" s="3716" t="n">
        <v>0</v>
      </c>
      <c r="K13" s="3716" t="n">
        <v>0</v>
      </c>
      <c r="L13" s="3716" t="n">
        <v>0</v>
      </c>
      <c r="M13" s="3716" t="n">
        <v>0</v>
      </c>
      <c r="N13" s="3717">
        <f>SUM(B13:M13)</f>
        <v/>
      </c>
    </row>
    <row r="14">
      <c r="A14" s="2690" t="inlineStr">
        <is>
          <t xml:space="preserve">  TOTAL EXPENSE REIMB.</t>
        </is>
      </c>
      <c r="B14" s="3718">
        <f>SUM(B11:B13)</f>
        <v/>
      </c>
      <c r="C14" s="3718">
        <f>SUM(C11:C13)</f>
        <v/>
      </c>
      <c r="D14" s="3718">
        <f>SUM(D11:D13)</f>
        <v/>
      </c>
      <c r="E14" s="3718">
        <f>SUM(E11:E13)</f>
        <v/>
      </c>
      <c r="F14" s="3718">
        <f>SUM(F11:F13)</f>
        <v/>
      </c>
      <c r="G14" s="3718">
        <f>SUM(G11:G13)</f>
        <v/>
      </c>
      <c r="H14" s="3718">
        <f>SUM(H11:H13)</f>
        <v/>
      </c>
      <c r="I14" s="3718">
        <f>SUM(I11:I13)</f>
        <v/>
      </c>
      <c r="J14" s="3718">
        <f>SUM(J11:J13)</f>
        <v/>
      </c>
      <c r="K14" s="3718">
        <f>SUM(K11:K13)</f>
        <v/>
      </c>
      <c r="L14" s="3718">
        <f>SUM(L11:L13)</f>
        <v/>
      </c>
      <c r="M14" s="3718">
        <f>SUM(M11:M13)</f>
        <v/>
      </c>
      <c r="N14" s="3718">
        <f>SUM(B14:M14)</f>
        <v/>
      </c>
    </row>
    <row r="15">
      <c r="A15" s="2685" t="inlineStr">
        <is>
          <t xml:space="preserve">  OTHER INCOME</t>
        </is>
      </c>
      <c r="B15" s="2686" t="n"/>
      <c r="C15" s="2686" t="n"/>
      <c r="D15" s="2686" t="n"/>
      <c r="E15" s="2686" t="n"/>
      <c r="F15" s="2686" t="n"/>
      <c r="G15" s="2686" t="n"/>
      <c r="H15" s="2686" t="n"/>
      <c r="I15" s="2686" t="n"/>
      <c r="J15" s="2686" t="n"/>
      <c r="K15" s="2686" t="n"/>
      <c r="L15" s="2686" t="n"/>
      <c r="M15" s="2686" t="n"/>
      <c r="N15" s="2686" t="n"/>
    </row>
    <row r="16">
      <c r="A16" s="2687" t="inlineStr">
        <is>
          <t xml:space="preserve">    Parking Revenue</t>
        </is>
      </c>
      <c r="B16" s="3716" t="n">
        <v>685</v>
      </c>
      <c r="C16" s="3716" t="n">
        <v>660</v>
      </c>
      <c r="D16" s="3716" t="n">
        <v>480</v>
      </c>
      <c r="E16" s="3716" t="n">
        <v>815</v>
      </c>
      <c r="F16" s="3716" t="n">
        <v>661.26</v>
      </c>
      <c r="G16" s="3716" t="n">
        <v>660.42</v>
      </c>
      <c r="H16" s="3716" t="n">
        <v>659.58</v>
      </c>
      <c r="I16" s="3716" t="n">
        <v>660</v>
      </c>
      <c r="J16" s="3716" t="n">
        <v>660</v>
      </c>
      <c r="K16" s="3716" t="n">
        <v>660</v>
      </c>
      <c r="L16" s="3716" t="n">
        <v>660</v>
      </c>
      <c r="M16" s="3716" t="n">
        <v>654</v>
      </c>
      <c r="N16" s="3717">
        <f>SUM(B16:M16)</f>
        <v/>
      </c>
    </row>
    <row r="17">
      <c r="A17" s="2687" t="inlineStr">
        <is>
          <t xml:space="preserve">    Miscellaneous Income</t>
        </is>
      </c>
      <c r="B17" s="3716" t="n">
        <v>30.82</v>
      </c>
      <c r="C17" s="3716" t="n">
        <v>0</v>
      </c>
      <c r="D17" s="3716" t="n">
        <v>1050</v>
      </c>
      <c r="E17" s="3716" t="n">
        <v>850.74</v>
      </c>
      <c r="F17" s="3716" t="n">
        <v>100</v>
      </c>
      <c r="G17" s="3716" t="n">
        <v>350</v>
      </c>
      <c r="H17" s="3716" t="n">
        <v>541.09</v>
      </c>
      <c r="I17" s="3716" t="n">
        <v>850</v>
      </c>
      <c r="J17" s="3716" t="n">
        <v>1200</v>
      </c>
      <c r="K17" s="3716" t="n">
        <v>758.91</v>
      </c>
      <c r="L17" s="3716" t="n">
        <v>1150</v>
      </c>
      <c r="M17" s="3716" t="n">
        <v>1074</v>
      </c>
      <c r="N17" s="3717">
        <f>SUM(B17:M17)</f>
        <v/>
      </c>
    </row>
    <row r="18">
      <c r="A18" s="2690" t="inlineStr">
        <is>
          <t xml:space="preserve">  TOTAL OTHER INCOME</t>
        </is>
      </c>
      <c r="B18" s="3718">
        <f>SUM(B16:B17)</f>
        <v/>
      </c>
      <c r="C18" s="3718">
        <f>SUM(C16:C17)</f>
        <v/>
      </c>
      <c r="D18" s="3718">
        <f>SUM(D16:D17)</f>
        <v/>
      </c>
      <c r="E18" s="3718">
        <f>SUM(E16:E17)</f>
        <v/>
      </c>
      <c r="F18" s="3718">
        <f>SUM(F16:F17)</f>
        <v/>
      </c>
      <c r="G18" s="3718">
        <f>SUM(G16:G17)</f>
        <v/>
      </c>
      <c r="H18" s="3718">
        <f>SUM(H16:H17)</f>
        <v/>
      </c>
      <c r="I18" s="3718">
        <f>SUM(I16:I17)</f>
        <v/>
      </c>
      <c r="J18" s="3718">
        <f>SUM(J16:J17)</f>
        <v/>
      </c>
      <c r="K18" s="3718">
        <f>SUM(K16:K17)</f>
        <v/>
      </c>
      <c r="L18" s="3718">
        <f>SUM(L16:L17)</f>
        <v/>
      </c>
      <c r="M18" s="3718">
        <f>SUM(M16:M17)</f>
        <v/>
      </c>
      <c r="N18" s="3718">
        <f>SUM(B18:M18)</f>
        <v/>
      </c>
    </row>
    <row r="19">
      <c r="A19" s="2690" t="inlineStr">
        <is>
          <t>TOTAL REVENUE</t>
        </is>
      </c>
      <c r="B19" s="3718">
        <f>SUM(B9,B14,B18)</f>
        <v/>
      </c>
      <c r="C19" s="3718">
        <f>SUM(C9,C14,C18)</f>
        <v/>
      </c>
      <c r="D19" s="3718">
        <f>SUM(D9,D14,D18)</f>
        <v/>
      </c>
      <c r="E19" s="3718">
        <f>SUM(E9,E14,E18)</f>
        <v/>
      </c>
      <c r="F19" s="3718">
        <f>SUM(F9,F14,F18)</f>
        <v/>
      </c>
      <c r="G19" s="3718">
        <f>SUM(G9,G14,G18)</f>
        <v/>
      </c>
      <c r="H19" s="3718">
        <f>SUM(H9,H14,H18)</f>
        <v/>
      </c>
      <c r="I19" s="3718">
        <f>SUM(I9,I14,I18)</f>
        <v/>
      </c>
      <c r="J19" s="3718">
        <f>SUM(J9,J14,J18)</f>
        <v/>
      </c>
      <c r="K19" s="3718">
        <f>SUM(K9,K14,K18)</f>
        <v/>
      </c>
      <c r="L19" s="3718">
        <f>SUM(L9,L14,L18)</f>
        <v/>
      </c>
      <c r="M19" s="3718">
        <f>SUM(M9,M14,M18)</f>
        <v/>
      </c>
      <c r="N19" s="3718">
        <f>SUM(B19:M19)</f>
        <v/>
      </c>
    </row>
    <row r="21">
      <c r="A21" s="2685" t="inlineStr">
        <is>
          <t>OPERATING EXPENSES</t>
        </is>
      </c>
      <c r="B21" s="2686" t="n"/>
      <c r="C21" s="2686" t="n"/>
      <c r="D21" s="2686" t="n"/>
      <c r="E21" s="2686" t="n"/>
      <c r="F21" s="2686" t="n"/>
      <c r="G21" s="2686" t="n"/>
      <c r="H21" s="2686" t="n"/>
      <c r="I21" s="2686" t="n"/>
      <c r="J21" s="2686" t="n"/>
      <c r="K21" s="2686" t="n"/>
      <c r="L21" s="2686" t="n"/>
      <c r="M21" s="2686" t="n"/>
      <c r="N21" s="2686" t="n"/>
    </row>
    <row r="22">
      <c r="A22" s="2685" t="inlineStr">
        <is>
          <t xml:space="preserve">  RECOVERABLE EXPENSES</t>
        </is>
      </c>
      <c r="B22" s="2686" t="n"/>
      <c r="C22" s="2686" t="n"/>
      <c r="D22" s="2686" t="n"/>
      <c r="E22" s="2686" t="n"/>
      <c r="F22" s="2686" t="n"/>
      <c r="G22" s="2686" t="n"/>
      <c r="H22" s="2686" t="n"/>
      <c r="I22" s="2686" t="n"/>
      <c r="J22" s="2686" t="n"/>
      <c r="K22" s="2686" t="n"/>
      <c r="L22" s="2686" t="n"/>
      <c r="M22" s="2686" t="n"/>
      <c r="N22" s="2686" t="n"/>
    </row>
    <row r="23">
      <c r="A23" s="2685" t="inlineStr">
        <is>
          <t xml:space="preserve">    CONTRACTS</t>
        </is>
      </c>
      <c r="B23" s="2686" t="n"/>
      <c r="C23" s="2686" t="n"/>
      <c r="D23" s="2686" t="n"/>
      <c r="E23" s="2686" t="n"/>
      <c r="F23" s="2686" t="n"/>
      <c r="G23" s="2686" t="n"/>
      <c r="H23" s="2686" t="n"/>
      <c r="I23" s="2686" t="n"/>
      <c r="J23" s="2686" t="n"/>
      <c r="K23" s="2686" t="n"/>
      <c r="L23" s="2686" t="n"/>
      <c r="M23" s="2686" t="n"/>
      <c r="N23" s="2686" t="n"/>
    </row>
    <row r="24">
      <c r="A24" s="2687" t="inlineStr">
        <is>
          <t xml:space="preserve">      Contract - Janitorial</t>
        </is>
      </c>
      <c r="B24" s="3716" t="n">
        <v>3943.03</v>
      </c>
      <c r="C24" s="3716" t="n">
        <v>3943.03</v>
      </c>
      <c r="D24" s="3716" t="n">
        <v>3943.03</v>
      </c>
      <c r="E24" s="3716" t="n">
        <v>3943.03</v>
      </c>
      <c r="F24" s="3716" t="n">
        <v>3943.03</v>
      </c>
      <c r="G24" s="3716" t="n">
        <v>5108.07</v>
      </c>
      <c r="H24" s="3716" t="n">
        <v>3943.03</v>
      </c>
      <c r="I24" s="3716" t="n">
        <v>3759.37</v>
      </c>
      <c r="J24" s="3716" t="n">
        <v>3759.37</v>
      </c>
      <c r="K24" s="3716" t="n">
        <v>3759.37</v>
      </c>
      <c r="L24" s="3716" t="n">
        <v>3759.15</v>
      </c>
      <c r="M24" s="3716" t="n">
        <v>2596</v>
      </c>
      <c r="N24" s="3717">
        <f>SUM(B24:M24)</f>
        <v/>
      </c>
    </row>
    <row r="25">
      <c r="A25" s="2687" t="inlineStr">
        <is>
          <t xml:space="preserve">      Contract - Janitorial Supplies</t>
        </is>
      </c>
      <c r="B25" s="3716" t="n">
        <v>803.15</v>
      </c>
      <c r="C25" s="3716" t="n">
        <v>718</v>
      </c>
      <c r="D25" s="3716" t="n">
        <v>1201.39</v>
      </c>
      <c r="E25" s="3716" t="n">
        <v>1014.85</v>
      </c>
      <c r="F25" s="3716" t="n">
        <v>1368.91</v>
      </c>
      <c r="G25" s="3716" t="n">
        <v>0</v>
      </c>
      <c r="H25" s="3716" t="n">
        <v>829.3099999999999</v>
      </c>
      <c r="I25" s="3716" t="n">
        <v>1207.42</v>
      </c>
      <c r="J25" s="3716" t="n">
        <v>988.1900000000001</v>
      </c>
      <c r="K25" s="3716" t="n">
        <v>2490.64</v>
      </c>
      <c r="L25" s="3716" t="n">
        <v>1984.17</v>
      </c>
      <c r="M25" s="3716" t="n">
        <v>1646</v>
      </c>
      <c r="N25" s="3717">
        <f>SUM(B25:M25)</f>
        <v/>
      </c>
    </row>
    <row r="26">
      <c r="A26" s="2687" t="inlineStr">
        <is>
          <t xml:space="preserve">      Contract - Day Porter</t>
        </is>
      </c>
      <c r="B26" s="3716" t="n">
        <v>2546.87</v>
      </c>
      <c r="C26" s="3716" t="n">
        <v>2546.87</v>
      </c>
      <c r="D26" s="3716" t="n">
        <v>2546.87</v>
      </c>
      <c r="E26" s="3716" t="n">
        <v>2546.87</v>
      </c>
      <c r="F26" s="3716" t="n">
        <v>2546.87</v>
      </c>
      <c r="G26" s="3716" t="n">
        <v>2546.88</v>
      </c>
      <c r="H26" s="3716" t="n">
        <v>2546.87</v>
      </c>
      <c r="I26" s="3716" t="n">
        <v>2546.87</v>
      </c>
      <c r="J26" s="3716" t="n">
        <v>2546.87</v>
      </c>
      <c r="K26" s="3716" t="n">
        <v>2546.87</v>
      </c>
      <c r="L26" s="3716" t="n">
        <v>2547.09</v>
      </c>
      <c r="M26" s="3716" t="n">
        <v>2546</v>
      </c>
      <c r="N26" s="3717">
        <f>SUM(B26:M26)</f>
        <v/>
      </c>
    </row>
    <row r="27">
      <c r="A27" s="2687" t="inlineStr">
        <is>
          <t xml:space="preserve">      Contract - Sanitization</t>
        </is>
      </c>
      <c r="B27" s="3716" t="n">
        <v>34.64</v>
      </c>
      <c r="C27" s="3716" t="n">
        <v>34.64</v>
      </c>
      <c r="D27" s="3716" t="n">
        <v>34.64</v>
      </c>
      <c r="E27" s="3716" t="n">
        <v>34.64</v>
      </c>
      <c r="F27" s="3716" t="n">
        <v>34.64</v>
      </c>
      <c r="G27" s="3716" t="n">
        <v>69.28</v>
      </c>
      <c r="H27" s="3716" t="n">
        <v>0</v>
      </c>
      <c r="I27" s="3716" t="n">
        <v>69.28</v>
      </c>
      <c r="J27" s="3716" t="n">
        <v>34.64</v>
      </c>
      <c r="K27" s="3716" t="n">
        <v>34.64</v>
      </c>
      <c r="L27" s="3716" t="n">
        <v>34.64</v>
      </c>
      <c r="M27" s="3716" t="n">
        <v>36</v>
      </c>
      <c r="N27" s="3717">
        <f>SUM(B27:M27)</f>
        <v/>
      </c>
    </row>
    <row r="28">
      <c r="A28" s="2687" t="inlineStr">
        <is>
          <t xml:space="preserve">      Contract - HVAC</t>
        </is>
      </c>
      <c r="B28" s="3716" t="n">
        <v>0</v>
      </c>
      <c r="C28" s="3716" t="n">
        <v>2727.75</v>
      </c>
      <c r="D28" s="3716" t="n">
        <v>0</v>
      </c>
      <c r="E28" s="3716" t="n">
        <v>0</v>
      </c>
      <c r="F28" s="3716" t="n">
        <v>2727.75</v>
      </c>
      <c r="G28" s="3716" t="n">
        <v>0</v>
      </c>
      <c r="H28" s="3716" t="n">
        <v>0</v>
      </c>
      <c r="I28" s="3716" t="n">
        <v>0</v>
      </c>
      <c r="J28" s="3716" t="n">
        <v>2727.75</v>
      </c>
      <c r="K28" s="3716" t="n">
        <v>0</v>
      </c>
      <c r="L28" s="3716" t="n">
        <v>2727.75</v>
      </c>
      <c r="M28" s="3716" t="n">
        <v>6000</v>
      </c>
      <c r="N28" s="3717">
        <f>SUM(B28:M28)</f>
        <v/>
      </c>
    </row>
    <row r="29">
      <c r="A29" s="2687" t="inlineStr">
        <is>
          <t xml:space="preserve">      Contract - Elevator</t>
        </is>
      </c>
      <c r="B29" s="3716" t="n">
        <v>150</v>
      </c>
      <c r="C29" s="3716" t="n">
        <v>150</v>
      </c>
      <c r="D29" s="3716" t="n">
        <v>374.89</v>
      </c>
      <c r="E29" s="3716" t="n">
        <v>150</v>
      </c>
      <c r="F29" s="3716" t="n">
        <v>150</v>
      </c>
      <c r="G29" s="3716" t="n">
        <v>374.89</v>
      </c>
      <c r="H29" s="3716" t="n">
        <v>150</v>
      </c>
      <c r="I29" s="3716" t="n">
        <v>155</v>
      </c>
      <c r="J29" s="3716" t="n">
        <v>379.89</v>
      </c>
      <c r="K29" s="3716" t="n">
        <v>155</v>
      </c>
      <c r="L29" s="3716" t="n">
        <v>155</v>
      </c>
      <c r="M29" s="3716" t="n">
        <v>386</v>
      </c>
      <c r="N29" s="3717">
        <f>SUM(B29:M29)</f>
        <v/>
      </c>
    </row>
    <row r="30">
      <c r="A30" s="2687" t="inlineStr">
        <is>
          <t xml:space="preserve">      Contract - Exterior Landscaping</t>
        </is>
      </c>
      <c r="B30" s="3716" t="n">
        <v>2363.02</v>
      </c>
      <c r="C30" s="3716" t="n">
        <v>2363.02</v>
      </c>
      <c r="D30" s="3716" t="n">
        <v>2363.02</v>
      </c>
      <c r="E30" s="3716" t="n">
        <v>8191.2</v>
      </c>
      <c r="F30" s="3716" t="n">
        <v>2363.02</v>
      </c>
      <c r="G30" s="3716" t="n">
        <v>2363.02</v>
      </c>
      <c r="H30" s="3716" t="n">
        <v>2363.02</v>
      </c>
      <c r="I30" s="3716" t="n">
        <v>2363.02</v>
      </c>
      <c r="J30" s="3716" t="n">
        <v>2363.02</v>
      </c>
      <c r="K30" s="3716" t="n">
        <v>2363.02</v>
      </c>
      <c r="L30" s="3716" t="n">
        <v>2363.02</v>
      </c>
      <c r="M30" s="3716" t="n">
        <v>2363</v>
      </c>
      <c r="N30" s="3717">
        <f>SUM(B30:M30)</f>
        <v/>
      </c>
    </row>
    <row r="31">
      <c r="A31" s="2687" t="inlineStr">
        <is>
          <t xml:space="preserve">      Contract - Interior Landscape</t>
        </is>
      </c>
      <c r="B31" s="3716" t="n">
        <v>195.89</v>
      </c>
      <c r="C31" s="3716" t="n">
        <v>195.89</v>
      </c>
      <c r="D31" s="3716" t="n">
        <v>195.89</v>
      </c>
      <c r="E31" s="3716" t="n">
        <v>195.89</v>
      </c>
      <c r="F31" s="3716" t="n">
        <v>195.89</v>
      </c>
      <c r="G31" s="3716" t="n">
        <v>195.89</v>
      </c>
      <c r="H31" s="3716" t="n">
        <v>195.89</v>
      </c>
      <c r="I31" s="3716" t="n">
        <v>195.89</v>
      </c>
      <c r="J31" s="3716" t="n">
        <v>195.89</v>
      </c>
      <c r="K31" s="3716" t="n">
        <v>195.89</v>
      </c>
      <c r="L31" s="3716" t="n">
        <v>195.89</v>
      </c>
      <c r="M31" s="3716" t="n">
        <v>196</v>
      </c>
      <c r="N31" s="3717">
        <f>SUM(B31:M31)</f>
        <v/>
      </c>
    </row>
    <row r="32">
      <c r="A32" s="2687" t="inlineStr">
        <is>
          <t xml:space="preserve">      Contract - Pest Control</t>
        </is>
      </c>
      <c r="B32" s="3716" t="n">
        <v>176.78</v>
      </c>
      <c r="C32" s="3716" t="n">
        <v>179.75</v>
      </c>
      <c r="D32" s="3716" t="n">
        <v>179.75</v>
      </c>
      <c r="E32" s="3716" t="n">
        <v>176.78</v>
      </c>
      <c r="F32" s="3716" t="n">
        <v>176.78</v>
      </c>
      <c r="G32" s="3716" t="n">
        <v>176.78</v>
      </c>
      <c r="H32" s="3716" t="n">
        <v>176.78</v>
      </c>
      <c r="I32" s="3716" t="n">
        <v>176.78</v>
      </c>
      <c r="J32" s="3716" t="n">
        <v>176.78</v>
      </c>
      <c r="K32" s="3716" t="n">
        <v>176.78</v>
      </c>
      <c r="L32" s="3716" t="n">
        <v>176.78</v>
      </c>
      <c r="M32" s="3716" t="n">
        <v>176</v>
      </c>
      <c r="N32" s="3717">
        <f>SUM(B32:M32)</f>
        <v/>
      </c>
    </row>
    <row r="33">
      <c r="A33" s="2687" t="inlineStr">
        <is>
          <t xml:space="preserve">      Contract - Mgmt Fees</t>
        </is>
      </c>
      <c r="B33" s="3716" t="n">
        <v>4678.66</v>
      </c>
      <c r="C33" s="3716" t="n">
        <v>2263.14</v>
      </c>
      <c r="D33" s="3716" t="n">
        <v>6543.62</v>
      </c>
      <c r="E33" s="3716" t="n">
        <v>5414.79</v>
      </c>
      <c r="F33" s="3716" t="n">
        <v>4747.75</v>
      </c>
      <c r="G33" s="3716" t="n">
        <v>4723.45</v>
      </c>
      <c r="H33" s="3716" t="n">
        <v>5604.5</v>
      </c>
      <c r="I33" s="3716" t="n">
        <v>4259.81</v>
      </c>
      <c r="J33" s="3716" t="n">
        <v>4304.12</v>
      </c>
      <c r="K33" s="3716" t="n">
        <v>4290.88</v>
      </c>
      <c r="L33" s="3716" t="n">
        <v>4561.62</v>
      </c>
      <c r="M33" s="3716" t="n">
        <v>6216</v>
      </c>
      <c r="N33" s="3717">
        <f>SUM(B33:M33)</f>
        <v/>
      </c>
    </row>
    <row r="34">
      <c r="A34" s="2687" t="inlineStr">
        <is>
          <t xml:space="preserve">      Contract - Security and Fire</t>
        </is>
      </c>
      <c r="B34" s="3716" t="n">
        <v>0</v>
      </c>
      <c r="C34" s="3716" t="n">
        <v>0</v>
      </c>
      <c r="D34" s="3716" t="n">
        <v>105</v>
      </c>
      <c r="E34" s="3716" t="n">
        <v>0</v>
      </c>
      <c r="F34" s="3716" t="n">
        <v>0</v>
      </c>
      <c r="G34" s="3716" t="n">
        <v>105</v>
      </c>
      <c r="H34" s="3716" t="n">
        <v>0</v>
      </c>
      <c r="I34" s="3716" t="n">
        <v>105</v>
      </c>
      <c r="J34" s="3716" t="n">
        <v>0</v>
      </c>
      <c r="K34" s="3716" t="n">
        <v>0</v>
      </c>
      <c r="L34" s="3716" t="n">
        <v>105</v>
      </c>
      <c r="M34" s="3716" t="n">
        <v>1976</v>
      </c>
      <c r="N34" s="3717">
        <f>SUM(B34:M34)</f>
        <v/>
      </c>
    </row>
    <row r="35">
      <c r="A35" s="2687" t="inlineStr">
        <is>
          <t xml:space="preserve">      Contract - Telephone</t>
        </is>
      </c>
      <c r="B35" s="3716" t="n">
        <v>354.02</v>
      </c>
      <c r="C35" s="3716" t="n">
        <v>354.32</v>
      </c>
      <c r="D35" s="3716" t="n">
        <v>398.41</v>
      </c>
      <c r="E35" s="3716" t="n">
        <v>398.41</v>
      </c>
      <c r="F35" s="3716" t="n">
        <v>398.56</v>
      </c>
      <c r="G35" s="3716" t="n">
        <v>398.56</v>
      </c>
      <c r="H35" s="3716" t="n">
        <v>398.56</v>
      </c>
      <c r="I35" s="3716" t="n">
        <v>398.29</v>
      </c>
      <c r="J35" s="3716" t="n">
        <v>398.93</v>
      </c>
      <c r="K35" s="3716" t="n">
        <v>398.93</v>
      </c>
      <c r="L35" s="3716" t="n">
        <v>409.74</v>
      </c>
      <c r="M35" s="3716" t="n">
        <v>406</v>
      </c>
      <c r="N35" s="3717">
        <f>SUM(B35:M35)</f>
        <v/>
      </c>
    </row>
    <row r="36">
      <c r="A36" s="2687" t="inlineStr">
        <is>
          <t xml:space="preserve">      Contract - Trash Removal</t>
        </is>
      </c>
      <c r="B36" s="3716" t="n">
        <v>1222.71</v>
      </c>
      <c r="C36" s="3716" t="n">
        <v>1245.8</v>
      </c>
      <c r="D36" s="3716" t="n">
        <v>1544.68</v>
      </c>
      <c r="E36" s="3716" t="n">
        <v>1537.72</v>
      </c>
      <c r="F36" s="3716" t="n">
        <v>-1480.97</v>
      </c>
      <c r="G36" s="3716" t="n">
        <v>0</v>
      </c>
      <c r="H36" s="3716" t="n">
        <v>1514.99</v>
      </c>
      <c r="I36" s="3716" t="n">
        <v>1590.37</v>
      </c>
      <c r="J36" s="3716" t="n">
        <v>841.27</v>
      </c>
      <c r="K36" s="3716" t="n">
        <v>911.66</v>
      </c>
      <c r="L36" s="3716" t="n">
        <v>845.12</v>
      </c>
      <c r="M36" s="3716" t="n">
        <v>841</v>
      </c>
      <c r="N36" s="3717">
        <f>SUM(B36:M36)</f>
        <v/>
      </c>
    </row>
    <row r="37">
      <c r="A37" s="2687" t="inlineStr">
        <is>
          <t xml:space="preserve">      Contract - Uniforms</t>
        </is>
      </c>
      <c r="B37" s="3716" t="n">
        <v>0</v>
      </c>
      <c r="C37" s="3716" t="n">
        <v>0</v>
      </c>
      <c r="D37" s="3716" t="n">
        <v>125.68</v>
      </c>
      <c r="E37" s="3716" t="n">
        <v>0</v>
      </c>
      <c r="F37" s="3716" t="n">
        <v>0</v>
      </c>
      <c r="G37" s="3716" t="n">
        <v>131.08</v>
      </c>
      <c r="H37" s="3716" t="n">
        <v>0</v>
      </c>
      <c r="I37" s="3716" t="n">
        <v>0</v>
      </c>
      <c r="J37" s="3716" t="n">
        <v>221.34</v>
      </c>
      <c r="K37" s="3716" t="n">
        <v>0</v>
      </c>
      <c r="L37" s="3716" t="n">
        <v>0</v>
      </c>
      <c r="M37" s="3716" t="n">
        <v>0</v>
      </c>
      <c r="N37" s="3717">
        <f>SUM(B37:M37)</f>
        <v/>
      </c>
    </row>
    <row r="38">
      <c r="A38" s="2690" t="inlineStr">
        <is>
          <t xml:space="preserve">    TOTAL CONTRACTS</t>
        </is>
      </c>
      <c r="B38" s="3718">
        <f>SUM(B24:B37)</f>
        <v/>
      </c>
      <c r="C38" s="3718">
        <f>SUM(C24:C37)</f>
        <v/>
      </c>
      <c r="D38" s="3718">
        <f>SUM(D24:D37)</f>
        <v/>
      </c>
      <c r="E38" s="3718">
        <f>SUM(E24:E37)</f>
        <v/>
      </c>
      <c r="F38" s="3718">
        <f>SUM(F24:F37)</f>
        <v/>
      </c>
      <c r="G38" s="3718">
        <f>SUM(G24:G37)</f>
        <v/>
      </c>
      <c r="H38" s="3718">
        <f>SUM(H24:H37)</f>
        <v/>
      </c>
      <c r="I38" s="3718">
        <f>SUM(I24:I37)</f>
        <v/>
      </c>
      <c r="J38" s="3718">
        <f>SUM(J24:J37)</f>
        <v/>
      </c>
      <c r="K38" s="3718">
        <f>SUM(K24:K37)</f>
        <v/>
      </c>
      <c r="L38" s="3718">
        <f>SUM(L24:L37)</f>
        <v/>
      </c>
      <c r="M38" s="3718">
        <f>SUM(M24:M37)</f>
        <v/>
      </c>
      <c r="N38" s="3718">
        <f>SUM(B38:M38)</f>
        <v/>
      </c>
    </row>
    <row r="39">
      <c r="A39" s="2685" t="inlineStr">
        <is>
          <t xml:space="preserve">    REPAIRS AND MAINT</t>
        </is>
      </c>
      <c r="B39" s="2686" t="n"/>
      <c r="C39" s="2686" t="n"/>
      <c r="D39" s="2686" t="n"/>
      <c r="E39" s="2686" t="n"/>
      <c r="F39" s="2686" t="n"/>
      <c r="G39" s="2686" t="n"/>
      <c r="H39" s="2686" t="n"/>
      <c r="I39" s="2686" t="n"/>
      <c r="J39" s="2686" t="n"/>
      <c r="K39" s="2686" t="n"/>
      <c r="L39" s="2686" t="n"/>
      <c r="M39" s="2686" t="n"/>
      <c r="N39" s="2686" t="n"/>
    </row>
    <row r="40">
      <c r="A40" s="2687" t="inlineStr">
        <is>
          <t xml:space="preserve">      R M - HVAC</t>
        </is>
      </c>
      <c r="B40" s="3716" t="n">
        <v>0</v>
      </c>
      <c r="C40" s="3716" t="n">
        <v>18390.6</v>
      </c>
      <c r="D40" s="3716" t="n">
        <v>833.53</v>
      </c>
      <c r="E40" s="3716" t="n">
        <v>1163.69</v>
      </c>
      <c r="F40" s="3716" t="n">
        <v>6023.58</v>
      </c>
      <c r="G40" s="3716" t="n">
        <v>5423.33</v>
      </c>
      <c r="H40" s="3716" t="n">
        <v>3536.53</v>
      </c>
      <c r="I40" s="3716" t="n">
        <v>0</v>
      </c>
      <c r="J40" s="3716" t="n">
        <v>0</v>
      </c>
      <c r="K40" s="3716" t="n">
        <v>2719.24</v>
      </c>
      <c r="L40" s="3716" t="n">
        <v>1314.45</v>
      </c>
      <c r="M40" s="3716" t="n">
        <v>1426</v>
      </c>
      <c r="N40" s="3717">
        <f>SUM(B40:M40)</f>
        <v/>
      </c>
    </row>
    <row r="41">
      <c r="A41" s="2687" t="inlineStr">
        <is>
          <t xml:space="preserve">      R M - Keys Locks and Doors</t>
        </is>
      </c>
      <c r="B41" s="3716" t="n">
        <v>0</v>
      </c>
      <c r="C41" s="3716" t="n">
        <v>0</v>
      </c>
      <c r="D41" s="3716" t="n">
        <v>0</v>
      </c>
      <c r="E41" s="3716" t="n">
        <v>0</v>
      </c>
      <c r="F41" s="3716" t="n">
        <v>0</v>
      </c>
      <c r="G41" s="3716" t="n">
        <v>0</v>
      </c>
      <c r="H41" s="3716" t="n">
        <v>0</v>
      </c>
      <c r="I41" s="3716" t="n">
        <v>0</v>
      </c>
      <c r="J41" s="3716" t="n">
        <v>235.99</v>
      </c>
      <c r="K41" s="3716" t="n">
        <v>0</v>
      </c>
      <c r="L41" s="3716" t="n">
        <v>1034.33</v>
      </c>
      <c r="M41" s="3716" t="n">
        <v>0</v>
      </c>
      <c r="N41" s="3717">
        <f>SUM(B41:M41)</f>
        <v/>
      </c>
    </row>
    <row r="42">
      <c r="A42" s="2687" t="inlineStr">
        <is>
          <t xml:space="preserve">      R M - Electrical</t>
        </is>
      </c>
      <c r="B42" s="3716" t="n">
        <v>0</v>
      </c>
      <c r="C42" s="3716" t="n">
        <v>0</v>
      </c>
      <c r="D42" s="3716" t="n">
        <v>0</v>
      </c>
      <c r="E42" s="3716" t="n">
        <v>112.23</v>
      </c>
      <c r="F42" s="3716" t="n">
        <v>433</v>
      </c>
      <c r="G42" s="3716" t="n">
        <v>0</v>
      </c>
      <c r="H42" s="3716" t="n">
        <v>1500</v>
      </c>
      <c r="I42" s="3716" t="n">
        <v>738.66</v>
      </c>
      <c r="J42" s="3716" t="n">
        <v>0</v>
      </c>
      <c r="K42" s="3716" t="n">
        <v>0</v>
      </c>
      <c r="L42" s="3716" t="n">
        <v>0</v>
      </c>
      <c r="M42" s="3716" t="n">
        <v>0</v>
      </c>
      <c r="N42" s="3717">
        <f>SUM(B42:M42)</f>
        <v/>
      </c>
    </row>
    <row r="43">
      <c r="A43" s="2687" t="inlineStr">
        <is>
          <t xml:space="preserve">      R M - Plumbing</t>
        </is>
      </c>
      <c r="B43" s="3716" t="n">
        <v>0</v>
      </c>
      <c r="C43" s="3716" t="n">
        <v>0</v>
      </c>
      <c r="D43" s="3716" t="n">
        <v>0</v>
      </c>
      <c r="E43" s="3716" t="n">
        <v>0</v>
      </c>
      <c r="F43" s="3716" t="n">
        <v>0</v>
      </c>
      <c r="G43" s="3716" t="n">
        <v>0</v>
      </c>
      <c r="H43" s="3716" t="n">
        <v>438.95</v>
      </c>
      <c r="I43" s="3716" t="n">
        <v>0</v>
      </c>
      <c r="J43" s="3716" t="n">
        <v>4167.63</v>
      </c>
      <c r="K43" s="3716" t="n">
        <v>422.18</v>
      </c>
      <c r="L43" s="3716" t="n">
        <v>0</v>
      </c>
      <c r="M43" s="3716" t="n">
        <v>37566</v>
      </c>
      <c r="N43" s="3717">
        <f>SUM(B43:M43)</f>
        <v/>
      </c>
    </row>
    <row r="44">
      <c r="A44" s="2687" t="inlineStr">
        <is>
          <t xml:space="preserve">      R M - Fire System and Security</t>
        </is>
      </c>
      <c r="B44" s="3716" t="n">
        <v>0</v>
      </c>
      <c r="C44" s="3716" t="n">
        <v>0</v>
      </c>
      <c r="D44" s="3716" t="n">
        <v>153</v>
      </c>
      <c r="E44" s="3716" t="n">
        <v>0</v>
      </c>
      <c r="F44" s="3716" t="n">
        <v>0</v>
      </c>
      <c r="G44" s="3716" t="n">
        <v>0</v>
      </c>
      <c r="H44" s="3716" t="n">
        <v>0</v>
      </c>
      <c r="I44" s="3716" t="n">
        <v>0</v>
      </c>
      <c r="J44" s="3716" t="n">
        <v>0</v>
      </c>
      <c r="K44" s="3716" t="n">
        <v>0</v>
      </c>
      <c r="L44" s="3716" t="n">
        <v>0</v>
      </c>
      <c r="M44" s="3716" t="n">
        <v>0</v>
      </c>
      <c r="N44" s="3717">
        <f>SUM(B44:M44)</f>
        <v/>
      </c>
    </row>
    <row r="45">
      <c r="A45" s="2687" t="inlineStr">
        <is>
          <t xml:space="preserve">      R M - Lighting</t>
        </is>
      </c>
      <c r="B45" s="3716" t="n">
        <v>0</v>
      </c>
      <c r="C45" s="3716" t="n">
        <v>0</v>
      </c>
      <c r="D45" s="3716" t="n">
        <v>-361.93</v>
      </c>
      <c r="E45" s="3716" t="n">
        <v>0</v>
      </c>
      <c r="F45" s="3716" t="n">
        <v>0</v>
      </c>
      <c r="G45" s="3716" t="n">
        <v>0</v>
      </c>
      <c r="H45" s="3716" t="n">
        <v>0</v>
      </c>
      <c r="I45" s="3716" t="n">
        <v>413.04</v>
      </c>
      <c r="J45" s="3716" t="n">
        <v>0</v>
      </c>
      <c r="K45" s="3716" t="n">
        <v>2750.91</v>
      </c>
      <c r="L45" s="3716" t="n">
        <v>0</v>
      </c>
      <c r="M45" s="3716" t="n">
        <v>0</v>
      </c>
      <c r="N45" s="3717">
        <f>SUM(B45:M45)</f>
        <v/>
      </c>
    </row>
    <row r="46">
      <c r="A46" s="2687" t="inlineStr">
        <is>
          <t xml:space="preserve">      R M - Landscaping and Irrigation</t>
        </is>
      </c>
      <c r="B46" s="3716" t="n">
        <v>0</v>
      </c>
      <c r="C46" s="3716" t="n">
        <v>1169.1</v>
      </c>
      <c r="D46" s="3716" t="n">
        <v>0</v>
      </c>
      <c r="E46" s="3716" t="n">
        <v>0</v>
      </c>
      <c r="F46" s="3716" t="n">
        <v>545.72</v>
      </c>
      <c r="G46" s="3716" t="n">
        <v>581.17</v>
      </c>
      <c r="H46" s="3716" t="n">
        <v>0</v>
      </c>
      <c r="I46" s="3716" t="n">
        <v>1345.09</v>
      </c>
      <c r="J46" s="3716" t="n">
        <v>2706.25</v>
      </c>
      <c r="K46" s="3716" t="n">
        <v>0</v>
      </c>
      <c r="L46" s="3716" t="n">
        <v>0</v>
      </c>
      <c r="M46" s="3716" t="n">
        <v>796</v>
      </c>
      <c r="N46" s="3717">
        <f>SUM(B46:M46)</f>
        <v/>
      </c>
    </row>
    <row r="47">
      <c r="A47" s="2687" t="inlineStr">
        <is>
          <t xml:space="preserve">      R M - Roofing</t>
        </is>
      </c>
      <c r="B47" s="3716" t="n">
        <v>0</v>
      </c>
      <c r="C47" s="3716" t="n">
        <v>0</v>
      </c>
      <c r="D47" s="3716" t="n">
        <v>741.22</v>
      </c>
      <c r="E47" s="3716" t="n">
        <v>0</v>
      </c>
      <c r="F47" s="3716" t="n">
        <v>0</v>
      </c>
      <c r="G47" s="3716" t="n">
        <v>0</v>
      </c>
      <c r="H47" s="3716" t="n">
        <v>0</v>
      </c>
      <c r="I47" s="3716" t="n">
        <v>0</v>
      </c>
      <c r="J47" s="3716" t="n">
        <v>0</v>
      </c>
      <c r="K47" s="3716" t="n">
        <v>0</v>
      </c>
      <c r="L47" s="3716" t="n">
        <v>0</v>
      </c>
      <c r="M47" s="3716" t="n">
        <v>476</v>
      </c>
      <c r="N47" s="3717">
        <f>SUM(B47:M47)</f>
        <v/>
      </c>
    </row>
    <row r="48">
      <c r="A48" s="2687" t="inlineStr">
        <is>
          <t xml:space="preserve">      R M - Signage</t>
        </is>
      </c>
      <c r="B48" s="3716" t="n">
        <v>0</v>
      </c>
      <c r="C48" s="3716" t="n">
        <v>0</v>
      </c>
      <c r="D48" s="3716" t="n">
        <v>0</v>
      </c>
      <c r="E48" s="3716" t="n">
        <v>0</v>
      </c>
      <c r="F48" s="3716" t="n">
        <v>0</v>
      </c>
      <c r="G48" s="3716" t="n">
        <v>0</v>
      </c>
      <c r="H48" s="3716" t="n">
        <v>0</v>
      </c>
      <c r="I48" s="3716" t="n">
        <v>0</v>
      </c>
      <c r="J48" s="3716" t="n">
        <v>0</v>
      </c>
      <c r="K48" s="3716" t="n">
        <v>427.59</v>
      </c>
      <c r="L48" s="3716" t="n">
        <v>0</v>
      </c>
      <c r="M48" s="3716" t="n">
        <v>0</v>
      </c>
      <c r="N48" s="3717">
        <f>SUM(B48:M48)</f>
        <v/>
      </c>
    </row>
    <row r="49">
      <c r="A49" s="2687" t="inlineStr">
        <is>
          <t xml:space="preserve">      R M - Exterior Repairs and Windows</t>
        </is>
      </c>
      <c r="B49" s="3716" t="n">
        <v>0</v>
      </c>
      <c r="C49" s="3716" t="n">
        <v>0</v>
      </c>
      <c r="D49" s="3716" t="n">
        <v>0</v>
      </c>
      <c r="E49" s="3716" t="n">
        <v>0</v>
      </c>
      <c r="F49" s="3716" t="n">
        <v>0</v>
      </c>
      <c r="G49" s="3716" t="n">
        <v>522</v>
      </c>
      <c r="H49" s="3716" t="n">
        <v>0</v>
      </c>
      <c r="I49" s="3716" t="n">
        <v>1788.2</v>
      </c>
      <c r="J49" s="3716" t="n">
        <v>2814.5</v>
      </c>
      <c r="K49" s="3716" t="n">
        <v>2114.83</v>
      </c>
      <c r="L49" s="3716" t="n">
        <v>750</v>
      </c>
      <c r="M49" s="3716" t="n">
        <v>0</v>
      </c>
      <c r="N49" s="3717">
        <f>SUM(B49:M49)</f>
        <v/>
      </c>
    </row>
    <row r="50">
      <c r="A50" s="2687" t="inlineStr">
        <is>
          <t xml:space="preserve">      R M - Interior Repairs</t>
        </is>
      </c>
      <c r="B50" s="3716" t="n">
        <v>0</v>
      </c>
      <c r="C50" s="3716" t="n">
        <v>0</v>
      </c>
      <c r="D50" s="3716" t="n">
        <v>541.25</v>
      </c>
      <c r="E50" s="3716" t="n">
        <v>3000.69</v>
      </c>
      <c r="F50" s="3716" t="n">
        <v>0</v>
      </c>
      <c r="G50" s="3716" t="n">
        <v>3201.8</v>
      </c>
      <c r="H50" s="3716" t="n">
        <v>0</v>
      </c>
      <c r="I50" s="3716" t="n">
        <v>1217.81</v>
      </c>
      <c r="J50" s="3716" t="n">
        <v>0</v>
      </c>
      <c r="K50" s="3716" t="n">
        <v>0</v>
      </c>
      <c r="L50" s="3716" t="n">
        <v>0</v>
      </c>
      <c r="M50" s="3716" t="n">
        <v>0</v>
      </c>
      <c r="N50" s="3717">
        <f>SUM(B50:M50)</f>
        <v/>
      </c>
    </row>
    <row r="51">
      <c r="A51" s="2687" t="inlineStr">
        <is>
          <t xml:space="preserve">      R M - Supplies</t>
        </is>
      </c>
      <c r="B51" s="3716" t="n">
        <v>0</v>
      </c>
      <c r="C51" s="3716" t="n">
        <v>109.49</v>
      </c>
      <c r="D51" s="3716" t="n">
        <v>0</v>
      </c>
      <c r="E51" s="3716" t="n">
        <v>476.62</v>
      </c>
      <c r="F51" s="3716" t="n">
        <v>454.96</v>
      </c>
      <c r="G51" s="3716" t="n">
        <v>608.67</v>
      </c>
      <c r="H51" s="3716" t="n">
        <v>0</v>
      </c>
      <c r="I51" s="3716" t="n">
        <v>1106.65</v>
      </c>
      <c r="J51" s="3716" t="n">
        <v>1571.04</v>
      </c>
      <c r="K51" s="3716" t="n">
        <v>82.27</v>
      </c>
      <c r="L51" s="3716" t="n">
        <v>192.05</v>
      </c>
      <c r="M51" s="3716" t="n">
        <v>246</v>
      </c>
      <c r="N51" s="3717">
        <f>SUM(B51:M51)</f>
        <v/>
      </c>
    </row>
    <row r="52">
      <c r="A52" s="2687" t="inlineStr">
        <is>
          <t xml:space="preserve">      R M - Payroll: Salaries</t>
        </is>
      </c>
      <c r="B52" s="3716" t="n">
        <v>3221.4</v>
      </c>
      <c r="C52" s="3716" t="n">
        <v>3280.03</v>
      </c>
      <c r="D52" s="3716" t="n">
        <v>3441.4</v>
      </c>
      <c r="E52" s="3716" t="n">
        <v>3355.54</v>
      </c>
      <c r="F52" s="3716" t="n">
        <v>3386.82</v>
      </c>
      <c r="G52" s="3716" t="n">
        <v>3746.82</v>
      </c>
      <c r="H52" s="3716" t="n">
        <v>2692.36</v>
      </c>
      <c r="I52" s="3716" t="n">
        <v>3261.11</v>
      </c>
      <c r="J52" s="3716" t="n">
        <v>3582.36</v>
      </c>
      <c r="K52" s="3716" t="n">
        <v>3904.14</v>
      </c>
      <c r="L52" s="3716" t="n">
        <v>3582.36</v>
      </c>
      <c r="M52" s="3716" t="n">
        <v>4096</v>
      </c>
      <c r="N52" s="3717">
        <f>SUM(B52:M52)</f>
        <v/>
      </c>
    </row>
    <row r="53">
      <c r="A53" s="2687" t="inlineStr">
        <is>
          <t xml:space="preserve">      R M - Payroll: Taxes</t>
        </is>
      </c>
      <c r="B53" s="3716" t="n">
        <v>297.12</v>
      </c>
      <c r="C53" s="3716" t="n">
        <v>302.53</v>
      </c>
      <c r="D53" s="3716" t="n">
        <v>317.41</v>
      </c>
      <c r="E53" s="3716" t="n">
        <v>309.5</v>
      </c>
      <c r="F53" s="3716" t="n">
        <v>312.38</v>
      </c>
      <c r="G53" s="3716" t="n">
        <v>345.58</v>
      </c>
      <c r="H53" s="3716" t="n">
        <v>248.32</v>
      </c>
      <c r="I53" s="3716" t="n">
        <v>300.78</v>
      </c>
      <c r="J53" s="3716" t="n">
        <v>330.42</v>
      </c>
      <c r="K53" s="3716" t="n">
        <v>360.1</v>
      </c>
      <c r="L53" s="3716" t="n">
        <v>330.42</v>
      </c>
      <c r="M53" s="3716" t="n">
        <v>376</v>
      </c>
      <c r="N53" s="3717">
        <f>SUM(B53:M53)</f>
        <v/>
      </c>
    </row>
    <row r="54">
      <c r="A54" s="2687" t="inlineStr">
        <is>
          <t xml:space="preserve">      R M - Payroll: Insur and Benefits</t>
        </is>
      </c>
      <c r="B54" s="3716" t="n">
        <v>265.73</v>
      </c>
      <c r="C54" s="3716" t="n">
        <v>266.83</v>
      </c>
      <c r="D54" s="3716" t="n">
        <v>269.88</v>
      </c>
      <c r="E54" s="3716" t="n">
        <v>268.25</v>
      </c>
      <c r="F54" s="3716" t="n">
        <v>298.66</v>
      </c>
      <c r="G54" s="3716" t="n">
        <v>305.46</v>
      </c>
      <c r="H54" s="3716" t="n">
        <v>278.46</v>
      </c>
      <c r="I54" s="3716" t="n">
        <v>289.21</v>
      </c>
      <c r="J54" s="3716" t="n">
        <v>295.28</v>
      </c>
      <c r="K54" s="3716" t="n">
        <v>301.36</v>
      </c>
      <c r="L54" s="3716" t="n">
        <v>295.28</v>
      </c>
      <c r="M54" s="3716" t="n">
        <v>576</v>
      </c>
      <c r="N54" s="3717">
        <f>SUM(B54:M54)</f>
        <v/>
      </c>
    </row>
    <row r="55">
      <c r="A55" s="2687" t="inlineStr">
        <is>
          <t xml:space="preserve">      R M - Miscellaneous</t>
        </is>
      </c>
      <c r="B55" s="3716" t="n">
        <v>395.78</v>
      </c>
      <c r="C55" s="3716" t="n">
        <v>148.79</v>
      </c>
      <c r="D55" s="3716" t="n">
        <v>206.1</v>
      </c>
      <c r="E55" s="3716" t="n">
        <v>318.25</v>
      </c>
      <c r="F55" s="3716" t="n">
        <v>0</v>
      </c>
      <c r="G55" s="3716" t="n">
        <v>0</v>
      </c>
      <c r="H55" s="3716" t="n">
        <v>286.86</v>
      </c>
      <c r="I55" s="3716" t="n">
        <v>0</v>
      </c>
      <c r="J55" s="3716" t="n">
        <v>286.86</v>
      </c>
      <c r="K55" s="3716" t="n">
        <v>0</v>
      </c>
      <c r="L55" s="3716" t="n">
        <v>0</v>
      </c>
      <c r="M55" s="3716" t="n">
        <v>0</v>
      </c>
      <c r="N55" s="3717">
        <f>SUM(B55:M55)</f>
        <v/>
      </c>
    </row>
    <row r="56">
      <c r="A56" s="2687" t="inlineStr">
        <is>
          <t xml:space="preserve">      R M - Mileage</t>
        </is>
      </c>
      <c r="B56" s="3716" t="n">
        <v>178.6</v>
      </c>
      <c r="C56" s="3716" t="n">
        <v>178.6</v>
      </c>
      <c r="D56" s="3716" t="n">
        <v>178.6</v>
      </c>
      <c r="E56" s="3716" t="n">
        <v>178.6</v>
      </c>
      <c r="F56" s="3716" t="n">
        <v>198.84</v>
      </c>
      <c r="G56" s="3716" t="n">
        <v>200.2</v>
      </c>
      <c r="H56" s="3716" t="n">
        <v>152.2</v>
      </c>
      <c r="I56" s="3716" t="n">
        <v>152.2</v>
      </c>
      <c r="J56" s="3716" t="n">
        <v>200.2</v>
      </c>
      <c r="K56" s="3716" t="n">
        <v>200.2</v>
      </c>
      <c r="L56" s="3716" t="n">
        <v>200.2</v>
      </c>
      <c r="M56" s="3716" t="n">
        <v>200</v>
      </c>
      <c r="N56" s="3717">
        <f>SUM(B56:M56)</f>
        <v/>
      </c>
    </row>
    <row r="57">
      <c r="A57" s="2687" t="inlineStr">
        <is>
          <t xml:space="preserve">      R M - Material Projects</t>
        </is>
      </c>
      <c r="B57" s="3716" t="n">
        <v>0</v>
      </c>
      <c r="C57" s="3716" t="n">
        <v>0</v>
      </c>
      <c r="D57" s="3716" t="n">
        <v>297.69</v>
      </c>
      <c r="E57" s="3716" t="n">
        <v>0</v>
      </c>
      <c r="F57" s="3716" t="n">
        <v>0</v>
      </c>
      <c r="G57" s="3716" t="n">
        <v>0</v>
      </c>
      <c r="H57" s="3716" t="n">
        <v>0</v>
      </c>
      <c r="I57" s="3716" t="n">
        <v>0</v>
      </c>
      <c r="J57" s="3716" t="n">
        <v>0</v>
      </c>
      <c r="K57" s="3716" t="n">
        <v>0</v>
      </c>
      <c r="L57" s="3716" t="n">
        <v>0</v>
      </c>
      <c r="M57" s="3716" t="n">
        <v>16706</v>
      </c>
      <c r="N57" s="3717">
        <f>SUM(B57:M57)</f>
        <v/>
      </c>
    </row>
    <row r="58">
      <c r="A58" s="2690" t="inlineStr">
        <is>
          <t xml:space="preserve">    TOTAL REPAIRS AND MAINT</t>
        </is>
      </c>
      <c r="B58" s="3718">
        <f>SUM(B40:B57)</f>
        <v/>
      </c>
      <c r="C58" s="3718">
        <f>SUM(C40:C57)</f>
        <v/>
      </c>
      <c r="D58" s="3718">
        <f>SUM(D40:D57)</f>
        <v/>
      </c>
      <c r="E58" s="3718">
        <f>SUM(E40:E57)</f>
        <v/>
      </c>
      <c r="F58" s="3718">
        <f>SUM(F40:F57)</f>
        <v/>
      </c>
      <c r="G58" s="3718">
        <f>SUM(G40:G57)</f>
        <v/>
      </c>
      <c r="H58" s="3718">
        <f>SUM(H40:H57)</f>
        <v/>
      </c>
      <c r="I58" s="3718">
        <f>SUM(I40:I57)</f>
        <v/>
      </c>
      <c r="J58" s="3718">
        <f>SUM(J40:J57)</f>
        <v/>
      </c>
      <c r="K58" s="3718">
        <f>SUM(K40:K57)</f>
        <v/>
      </c>
      <c r="L58" s="3718">
        <f>SUM(L40:L57)</f>
        <v/>
      </c>
      <c r="M58" s="3718">
        <f>SUM(M40:M57)</f>
        <v/>
      </c>
      <c r="N58" s="3718">
        <f>SUM(B58:M58)</f>
        <v/>
      </c>
    </row>
    <row r="59">
      <c r="A59" s="2685" t="inlineStr">
        <is>
          <t xml:space="preserve">    UTILITIES</t>
        </is>
      </c>
      <c r="B59" s="2686" t="n"/>
      <c r="C59" s="2686" t="n"/>
      <c r="D59" s="2686" t="n"/>
      <c r="E59" s="2686" t="n"/>
      <c r="F59" s="2686" t="n"/>
      <c r="G59" s="2686" t="n"/>
      <c r="H59" s="2686" t="n"/>
      <c r="I59" s="2686" t="n"/>
      <c r="J59" s="2686" t="n"/>
      <c r="K59" s="2686" t="n"/>
      <c r="L59" s="2686" t="n"/>
      <c r="M59" s="2686" t="n"/>
      <c r="N59" s="2686" t="n"/>
    </row>
    <row r="60">
      <c r="A60" s="2687" t="inlineStr">
        <is>
          <t xml:space="preserve">      Utilities - Electricity</t>
        </is>
      </c>
      <c r="B60" s="3716" t="n">
        <v>18054.42</v>
      </c>
      <c r="C60" s="3716" t="n">
        <v>15869.64</v>
      </c>
      <c r="D60" s="3716" t="n">
        <v>16983.84</v>
      </c>
      <c r="E60" s="3716" t="n">
        <v>14489.23</v>
      </c>
      <c r="F60" s="3716" t="n">
        <v>12786.58</v>
      </c>
      <c r="G60" s="3716" t="n">
        <v>13998.13</v>
      </c>
      <c r="H60" s="3716" t="n">
        <v>13636.69</v>
      </c>
      <c r="I60" s="3716" t="n">
        <v>13404.69</v>
      </c>
      <c r="J60" s="3716" t="n">
        <v>12440.48</v>
      </c>
      <c r="K60" s="3716" t="n">
        <v>14437</v>
      </c>
      <c r="L60" s="3716" t="n">
        <v>12797.44</v>
      </c>
      <c r="M60" s="3716" t="n">
        <v>13416</v>
      </c>
      <c r="N60" s="3717">
        <f>SUM(B60:M60)</f>
        <v/>
      </c>
    </row>
    <row r="61">
      <c r="A61" s="2687" t="inlineStr">
        <is>
          <t xml:space="preserve">      Utilities - Water and Sewer</t>
        </is>
      </c>
      <c r="B61" s="3716" t="n">
        <v>597.36</v>
      </c>
      <c r="C61" s="3716" t="n">
        <v>4277.3</v>
      </c>
      <c r="D61" s="3716" t="n">
        <v>782.17</v>
      </c>
      <c r="E61" s="3716" t="n">
        <v>1254.33</v>
      </c>
      <c r="F61" s="3716" t="n">
        <v>1851.95</v>
      </c>
      <c r="G61" s="3716" t="n">
        <v>1948.36</v>
      </c>
      <c r="H61" s="3716" t="n">
        <v>1481.65</v>
      </c>
      <c r="I61" s="3716" t="n">
        <v>1562.75</v>
      </c>
      <c r="J61" s="3716" t="n">
        <v>2096.96</v>
      </c>
      <c r="K61" s="3716" t="n">
        <v>2395.7</v>
      </c>
      <c r="L61" s="3716" t="n">
        <v>3410.28</v>
      </c>
      <c r="M61" s="3716" t="n">
        <v>4596</v>
      </c>
      <c r="N61" s="3717">
        <f>SUM(B61:M61)</f>
        <v/>
      </c>
    </row>
    <row r="62">
      <c r="A62" s="2690" t="inlineStr">
        <is>
          <t xml:space="preserve">    TOTAL UTILITIES</t>
        </is>
      </c>
      <c r="B62" s="3718">
        <f>SUM(B60:B61)</f>
        <v/>
      </c>
      <c r="C62" s="3718">
        <f>SUM(C60:C61)</f>
        <v/>
      </c>
      <c r="D62" s="3718">
        <f>SUM(D60:D61)</f>
        <v/>
      </c>
      <c r="E62" s="3718">
        <f>SUM(E60:E61)</f>
        <v/>
      </c>
      <c r="F62" s="3718">
        <f>SUM(F60:F61)</f>
        <v/>
      </c>
      <c r="G62" s="3718">
        <f>SUM(G60:G61)</f>
        <v/>
      </c>
      <c r="H62" s="3718">
        <f>SUM(H60:H61)</f>
        <v/>
      </c>
      <c r="I62" s="3718">
        <f>SUM(I60:I61)</f>
        <v/>
      </c>
      <c r="J62" s="3718">
        <f>SUM(J60:J61)</f>
        <v/>
      </c>
      <c r="K62" s="3718">
        <f>SUM(K60:K61)</f>
        <v/>
      </c>
      <c r="L62" s="3718">
        <f>SUM(L60:L61)</f>
        <v/>
      </c>
      <c r="M62" s="3718">
        <f>SUM(M60:M61)</f>
        <v/>
      </c>
      <c r="N62" s="3718">
        <f>SUM(B62:M62)</f>
        <v/>
      </c>
    </row>
    <row r="63">
      <c r="A63" s="2685" t="inlineStr">
        <is>
          <t xml:space="preserve">    GENERAL AND ADMIN</t>
        </is>
      </c>
      <c r="B63" s="2686" t="n"/>
      <c r="C63" s="2686" t="n"/>
      <c r="D63" s="2686" t="n"/>
      <c r="E63" s="2686" t="n"/>
      <c r="F63" s="2686" t="n"/>
      <c r="G63" s="2686" t="n"/>
      <c r="H63" s="2686" t="n"/>
      <c r="I63" s="2686" t="n"/>
      <c r="J63" s="2686" t="n"/>
      <c r="K63" s="2686" t="n"/>
      <c r="L63" s="2686" t="n"/>
      <c r="M63" s="2686" t="n"/>
      <c r="N63" s="2686" t="n"/>
    </row>
    <row r="64">
      <c r="A64" s="2687" t="inlineStr">
        <is>
          <t xml:space="preserve">      Admin - Office Supplies</t>
        </is>
      </c>
      <c r="B64" s="3716" t="n">
        <v>0</v>
      </c>
      <c r="C64" s="3716" t="n">
        <v>0</v>
      </c>
      <c r="D64" s="3716" t="n">
        <v>1012.96</v>
      </c>
      <c r="E64" s="3716" t="n">
        <v>0</v>
      </c>
      <c r="F64" s="3716" t="n">
        <v>0</v>
      </c>
      <c r="G64" s="3716" t="n">
        <v>1012.96</v>
      </c>
      <c r="H64" s="3716" t="n">
        <v>0</v>
      </c>
      <c r="I64" s="3716" t="n">
        <v>0</v>
      </c>
      <c r="J64" s="3716" t="n">
        <v>759.72</v>
      </c>
      <c r="K64" s="3716" t="n">
        <v>0</v>
      </c>
      <c r="L64" s="3716" t="n">
        <v>0</v>
      </c>
      <c r="M64" s="3716" t="n">
        <v>0</v>
      </c>
      <c r="N64" s="3717">
        <f>SUM(B64:M64)</f>
        <v/>
      </c>
    </row>
    <row r="65">
      <c r="A65" s="2687" t="inlineStr">
        <is>
          <t xml:space="preserve">      Admin - Equipment</t>
        </is>
      </c>
      <c r="B65" s="3716" t="n">
        <v>189.47</v>
      </c>
      <c r="C65" s="3716" t="n">
        <v>203.71</v>
      </c>
      <c r="D65" s="3716" t="n">
        <v>226.93</v>
      </c>
      <c r="E65" s="3716" t="n">
        <v>232.32</v>
      </c>
      <c r="F65" s="3716" t="n">
        <v>225.77</v>
      </c>
      <c r="G65" s="3716" t="n">
        <v>226.07</v>
      </c>
      <c r="H65" s="3716" t="n">
        <v>209.27</v>
      </c>
      <c r="I65" s="3716" t="n">
        <v>210.78</v>
      </c>
      <c r="J65" s="3716" t="n">
        <v>217.8</v>
      </c>
      <c r="K65" s="3716" t="n">
        <v>204.91</v>
      </c>
      <c r="L65" s="3716" t="n">
        <v>204.58</v>
      </c>
      <c r="M65" s="3716" t="n">
        <v>187</v>
      </c>
      <c r="N65" s="3717">
        <f>SUM(B65:M65)</f>
        <v/>
      </c>
    </row>
    <row r="66">
      <c r="A66" s="2687" t="inlineStr">
        <is>
          <t xml:space="preserve">      Admin - Association Dues</t>
        </is>
      </c>
      <c r="B66" s="3716" t="n">
        <v>82.40000000000001</v>
      </c>
      <c r="C66" s="3716" t="n">
        <v>67.20999999999999</v>
      </c>
      <c r="D66" s="3716" t="n">
        <v>0</v>
      </c>
      <c r="E66" s="3716" t="n">
        <v>0</v>
      </c>
      <c r="F66" s="3716" t="n">
        <v>0</v>
      </c>
      <c r="G66" s="3716" t="n">
        <v>0</v>
      </c>
      <c r="H66" s="3716" t="n">
        <v>0</v>
      </c>
      <c r="I66" s="3716" t="n">
        <v>0</v>
      </c>
      <c r="J66" s="3716" t="n">
        <v>0</v>
      </c>
      <c r="K66" s="3716" t="n">
        <v>0</v>
      </c>
      <c r="L66" s="3716" t="n">
        <v>0</v>
      </c>
      <c r="M66" s="3716" t="n">
        <v>0</v>
      </c>
      <c r="N66" s="3717">
        <f>SUM(B66:M66)</f>
        <v/>
      </c>
    </row>
    <row r="67">
      <c r="A67" s="2687" t="inlineStr">
        <is>
          <t xml:space="preserve">      Admin - Professional Fees</t>
        </is>
      </c>
      <c r="B67" s="3716" t="n">
        <v>0</v>
      </c>
      <c r="C67" s="3716" t="n">
        <v>0</v>
      </c>
      <c r="D67" s="3716" t="n">
        <v>0</v>
      </c>
      <c r="E67" s="3716" t="n">
        <v>0</v>
      </c>
      <c r="F67" s="3716" t="n">
        <v>0</v>
      </c>
      <c r="G67" s="3716" t="n">
        <v>0</v>
      </c>
      <c r="H67" s="3716" t="n">
        <v>0</v>
      </c>
      <c r="I67" s="3716" t="n">
        <v>0</v>
      </c>
      <c r="J67" s="3716" t="n">
        <v>0</v>
      </c>
      <c r="K67" s="3716" t="n">
        <v>0</v>
      </c>
      <c r="L67" s="3716" t="n">
        <v>0</v>
      </c>
      <c r="M67" s="3716" t="n">
        <v>347</v>
      </c>
      <c r="N67" s="3717">
        <f>SUM(B67:M67)</f>
        <v/>
      </c>
    </row>
    <row r="68">
      <c r="A68" s="2687" t="inlineStr">
        <is>
          <t xml:space="preserve">      Admin - Payroll: Salaries</t>
        </is>
      </c>
      <c r="B68" s="3716" t="n">
        <v>1475.9</v>
      </c>
      <c r="C68" s="3716" t="n">
        <v>1373.9</v>
      </c>
      <c r="D68" s="3716" t="n">
        <v>1373.9</v>
      </c>
      <c r="E68" s="3716" t="n">
        <v>1419.82</v>
      </c>
      <c r="F68" s="3716" t="n">
        <v>1508.74</v>
      </c>
      <c r="G68" s="3716" t="n">
        <v>1607.02</v>
      </c>
      <c r="H68" s="3716" t="n">
        <v>1607.02</v>
      </c>
      <c r="I68" s="3716" t="n">
        <v>1607.02</v>
      </c>
      <c r="J68" s="3716" t="n">
        <v>1607.02</v>
      </c>
      <c r="K68" s="3716" t="n">
        <v>1607.02</v>
      </c>
      <c r="L68" s="3716" t="n">
        <v>1635.02</v>
      </c>
      <c r="M68" s="3716" t="n">
        <v>1927</v>
      </c>
      <c r="N68" s="3717">
        <f>SUM(B68:M68)</f>
        <v/>
      </c>
    </row>
    <row r="69">
      <c r="A69" s="2687" t="inlineStr">
        <is>
          <t xml:space="preserve">      Admin - Payroll: Taxes</t>
        </is>
      </c>
      <c r="B69" s="3716" t="n">
        <v>136.13</v>
      </c>
      <c r="C69" s="3716" t="n">
        <v>126.72</v>
      </c>
      <c r="D69" s="3716" t="n">
        <v>126.72</v>
      </c>
      <c r="E69" s="3716" t="n">
        <v>130.96</v>
      </c>
      <c r="F69" s="3716" t="n">
        <v>139.16</v>
      </c>
      <c r="G69" s="3716" t="n">
        <v>148.22</v>
      </c>
      <c r="H69" s="3716" t="n">
        <v>148.22</v>
      </c>
      <c r="I69" s="3716" t="n">
        <v>148.22</v>
      </c>
      <c r="J69" s="3716" t="n">
        <v>148.22</v>
      </c>
      <c r="K69" s="3716" t="n">
        <v>148.22</v>
      </c>
      <c r="L69" s="3716" t="n">
        <v>150.8</v>
      </c>
      <c r="M69" s="3716" t="n">
        <v>177</v>
      </c>
      <c r="N69" s="3717">
        <f>SUM(B69:M69)</f>
        <v/>
      </c>
    </row>
    <row r="70">
      <c r="A70" s="2687" t="inlineStr">
        <is>
          <t xml:space="preserve">      Admin - Payroll: Insur and Benefits</t>
        </is>
      </c>
      <c r="B70" s="3716" t="n">
        <v>83.52</v>
      </c>
      <c r="C70" s="3716" t="n">
        <v>104.37</v>
      </c>
      <c r="D70" s="3716" t="n">
        <v>104.37</v>
      </c>
      <c r="E70" s="3716" t="n">
        <v>104.33</v>
      </c>
      <c r="F70" s="3716" t="n">
        <v>111.63</v>
      </c>
      <c r="G70" s="3716" t="n">
        <v>119.71</v>
      </c>
      <c r="H70" s="3716" t="n">
        <v>119.81</v>
      </c>
      <c r="I70" s="3716" t="n">
        <v>119.81</v>
      </c>
      <c r="J70" s="3716" t="n">
        <v>119.81</v>
      </c>
      <c r="K70" s="3716" t="n">
        <v>119.81</v>
      </c>
      <c r="L70" s="3716" t="n">
        <v>119.81</v>
      </c>
      <c r="M70" s="3716" t="n">
        <v>557</v>
      </c>
      <c r="N70" s="3717">
        <f>SUM(B70:M70)</f>
        <v/>
      </c>
    </row>
    <row r="71">
      <c r="A71" s="2687" t="inlineStr">
        <is>
          <t xml:space="preserve">      Admin - Tenant Amenities</t>
        </is>
      </c>
      <c r="B71" s="3716" t="n">
        <v>58.75</v>
      </c>
      <c r="C71" s="3716" t="n">
        <v>51.35</v>
      </c>
      <c r="D71" s="3716" t="n">
        <v>18</v>
      </c>
      <c r="E71" s="3716" t="n">
        <v>63.85</v>
      </c>
      <c r="F71" s="3716" t="n">
        <v>13.4</v>
      </c>
      <c r="G71" s="3716" t="n">
        <v>0</v>
      </c>
      <c r="H71" s="3716" t="n">
        <v>50.04</v>
      </c>
      <c r="I71" s="3716" t="n">
        <v>7.04</v>
      </c>
      <c r="J71" s="3716" t="n">
        <v>77.44</v>
      </c>
      <c r="K71" s="3716" t="n">
        <v>9.94</v>
      </c>
      <c r="L71" s="3716" t="n">
        <v>36.61</v>
      </c>
      <c r="M71" s="3716" t="n">
        <v>87</v>
      </c>
      <c r="N71" s="3717">
        <f>SUM(B71:M71)</f>
        <v/>
      </c>
    </row>
    <row r="72">
      <c r="A72" s="2687" t="inlineStr">
        <is>
          <t xml:space="preserve">      Admin - Bank Fees</t>
        </is>
      </c>
      <c r="B72" s="3716" t="n">
        <v>0</v>
      </c>
      <c r="C72" s="3716" t="n">
        <v>0</v>
      </c>
      <c r="D72" s="3716" t="n">
        <v>0</v>
      </c>
      <c r="E72" s="3716" t="n">
        <v>0</v>
      </c>
      <c r="F72" s="3716" t="n">
        <v>0</v>
      </c>
      <c r="G72" s="3716" t="n">
        <v>0</v>
      </c>
      <c r="H72" s="3716" t="n">
        <v>0</v>
      </c>
      <c r="I72" s="3716" t="n">
        <v>0</v>
      </c>
      <c r="J72" s="3716" t="n">
        <v>0</v>
      </c>
      <c r="K72" s="3716" t="n">
        <v>0</v>
      </c>
      <c r="L72" s="3716" t="n">
        <v>0</v>
      </c>
      <c r="M72" s="3716" t="n">
        <v>0</v>
      </c>
      <c r="N72" s="3717">
        <f>SUM(B72:M72)</f>
        <v/>
      </c>
    </row>
    <row r="73">
      <c r="A73" s="2687" t="inlineStr">
        <is>
          <t xml:space="preserve">      Admin - Other</t>
        </is>
      </c>
      <c r="B73" s="3716" t="n">
        <v>0</v>
      </c>
      <c r="C73" s="3716" t="n">
        <v>0</v>
      </c>
      <c r="D73" s="3716" t="n">
        <v>0</v>
      </c>
      <c r="E73" s="3716" t="n">
        <v>0</v>
      </c>
      <c r="F73" s="3716" t="n">
        <v>0</v>
      </c>
      <c r="G73" s="3716" t="n">
        <v>0</v>
      </c>
      <c r="H73" s="3716" t="n">
        <v>0</v>
      </c>
      <c r="I73" s="3716" t="n">
        <v>0</v>
      </c>
      <c r="J73" s="3716" t="n">
        <v>0</v>
      </c>
      <c r="K73" s="3716" t="n">
        <v>1132.48</v>
      </c>
      <c r="L73" s="3716" t="n">
        <v>0</v>
      </c>
      <c r="M73" s="3716" t="n">
        <v>0</v>
      </c>
      <c r="N73" s="3717">
        <f>SUM(B73:M73)</f>
        <v/>
      </c>
    </row>
    <row r="74">
      <c r="A74" s="2690" t="inlineStr">
        <is>
          <t xml:space="preserve">    TOTAL GENERAL AND ADMIN</t>
        </is>
      </c>
      <c r="B74" s="3718">
        <f>SUM(B64:B73)</f>
        <v/>
      </c>
      <c r="C74" s="3718">
        <f>SUM(C64:C73)</f>
        <v/>
      </c>
      <c r="D74" s="3718">
        <f>SUM(D64:D73)</f>
        <v/>
      </c>
      <c r="E74" s="3718">
        <f>SUM(E64:E73)</f>
        <v/>
      </c>
      <c r="F74" s="3718">
        <f>SUM(F64:F73)</f>
        <v/>
      </c>
      <c r="G74" s="3718">
        <f>SUM(G64:G73)</f>
        <v/>
      </c>
      <c r="H74" s="3718">
        <f>SUM(H64:H73)</f>
        <v/>
      </c>
      <c r="I74" s="3718">
        <f>SUM(I64:I73)</f>
        <v/>
      </c>
      <c r="J74" s="3718">
        <f>SUM(J64:J73)</f>
        <v/>
      </c>
      <c r="K74" s="3718">
        <f>SUM(K64:K73)</f>
        <v/>
      </c>
      <c r="L74" s="3718">
        <f>SUM(L64:L73)</f>
        <v/>
      </c>
      <c r="M74" s="3718">
        <f>SUM(M64:M73)</f>
        <v/>
      </c>
      <c r="N74" s="3718">
        <f>SUM(B74:M74)</f>
        <v/>
      </c>
    </row>
    <row r="75">
      <c r="A75" s="2685" t="inlineStr">
        <is>
          <t xml:space="preserve">    INSURANCE AND TAXES</t>
        </is>
      </c>
      <c r="B75" s="2686" t="n"/>
      <c r="C75" s="2686" t="n"/>
      <c r="D75" s="2686" t="n"/>
      <c r="E75" s="2686" t="n"/>
      <c r="F75" s="2686" t="n"/>
      <c r="G75" s="2686" t="n"/>
      <c r="H75" s="2686" t="n"/>
      <c r="I75" s="2686" t="n"/>
      <c r="J75" s="2686" t="n"/>
      <c r="K75" s="2686" t="n"/>
      <c r="L75" s="2686" t="n"/>
      <c r="M75" s="2686" t="n"/>
      <c r="N75" s="2686" t="n"/>
    </row>
    <row r="76">
      <c r="A76" s="2687" t="inlineStr">
        <is>
          <t xml:space="preserve">      I T - Insurance</t>
        </is>
      </c>
      <c r="B76" s="3716" t="n">
        <v>20262.63</v>
      </c>
      <c r="C76" s="3716" t="n">
        <v>0</v>
      </c>
      <c r="D76" s="3716" t="n">
        <v>0</v>
      </c>
      <c r="E76" s="3716" t="n">
        <v>0</v>
      </c>
      <c r="F76" s="3716" t="n">
        <v>0</v>
      </c>
      <c r="G76" s="3716" t="n">
        <v>0</v>
      </c>
      <c r="H76" s="3716" t="n">
        <v>0</v>
      </c>
      <c r="I76" s="3716" t="n">
        <v>0</v>
      </c>
      <c r="J76" s="3716" t="n">
        <v>0</v>
      </c>
      <c r="K76" s="3716" t="n">
        <v>0</v>
      </c>
      <c r="L76" s="3716" t="n">
        <v>0</v>
      </c>
      <c r="M76" s="3716" t="n">
        <v>697</v>
      </c>
      <c r="N76" s="3717">
        <f>SUM(B76:M76)</f>
        <v/>
      </c>
    </row>
    <row r="77">
      <c r="A77" s="2687" t="inlineStr">
        <is>
          <t xml:space="preserve">      I T - Real Estate Taxes</t>
        </is>
      </c>
      <c r="B77" s="3716" t="n">
        <v>0</v>
      </c>
      <c r="C77" s="3716" t="n">
        <v>0</v>
      </c>
      <c r="D77" s="3716" t="n">
        <v>0</v>
      </c>
      <c r="E77" s="3716" t="n">
        <v>0</v>
      </c>
      <c r="F77" s="3716" t="n">
        <v>0</v>
      </c>
      <c r="G77" s="3716" t="n">
        <v>0</v>
      </c>
      <c r="H77" s="3716" t="n">
        <v>0</v>
      </c>
      <c r="I77" s="3716" t="n">
        <v>0</v>
      </c>
      <c r="J77" s="3716" t="n">
        <v>0</v>
      </c>
      <c r="K77" s="3716" t="n">
        <v>0</v>
      </c>
      <c r="L77" s="3716" t="n">
        <v>0</v>
      </c>
      <c r="M77" s="3716" t="n">
        <v>214037</v>
      </c>
      <c r="N77" s="3717">
        <f>SUM(B77:M77)</f>
        <v/>
      </c>
    </row>
    <row r="78">
      <c r="A78" s="2687" t="inlineStr">
        <is>
          <t xml:space="preserve">      I T - Other Insurance and Taxes</t>
        </is>
      </c>
      <c r="B78" s="3716" t="n">
        <v>0</v>
      </c>
      <c r="C78" s="3716" t="n">
        <v>0</v>
      </c>
      <c r="D78" s="3716" t="n">
        <v>800</v>
      </c>
      <c r="E78" s="3716" t="n">
        <v>0</v>
      </c>
      <c r="F78" s="3716" t="n">
        <v>0</v>
      </c>
      <c r="G78" s="3716" t="n">
        <v>0</v>
      </c>
      <c r="H78" s="3716" t="n">
        <v>0</v>
      </c>
      <c r="I78" s="3716" t="n">
        <v>0</v>
      </c>
      <c r="J78" s="3716" t="n">
        <v>0</v>
      </c>
      <c r="K78" s="3716" t="n">
        <v>0</v>
      </c>
      <c r="L78" s="3716" t="n">
        <v>0</v>
      </c>
      <c r="M78" s="3716" t="n">
        <v>0</v>
      </c>
      <c r="N78" s="3717">
        <f>SUM(B78:M78)</f>
        <v/>
      </c>
    </row>
    <row r="79">
      <c r="A79" s="2687" t="inlineStr">
        <is>
          <t xml:space="preserve">      I T - Property Tax Consultant</t>
        </is>
      </c>
      <c r="B79" s="3716" t="n">
        <v>0</v>
      </c>
      <c r="C79" s="3716" t="n">
        <v>0</v>
      </c>
      <c r="D79" s="3716" t="n">
        <v>0</v>
      </c>
      <c r="E79" s="3716" t="n">
        <v>0</v>
      </c>
      <c r="F79" s="3716" t="n">
        <v>0</v>
      </c>
      <c r="G79" s="3716" t="n">
        <v>0</v>
      </c>
      <c r="H79" s="3716" t="n">
        <v>3182.48</v>
      </c>
      <c r="I79" s="3716" t="n">
        <v>0</v>
      </c>
      <c r="J79" s="3716" t="n">
        <v>0</v>
      </c>
      <c r="K79" s="3716" t="n">
        <v>0</v>
      </c>
      <c r="L79" s="3716" t="n">
        <v>0</v>
      </c>
      <c r="M79" s="3716" t="n">
        <v>0</v>
      </c>
      <c r="N79" s="3717">
        <f>SUM(B79:M79)</f>
        <v/>
      </c>
    </row>
    <row r="80">
      <c r="A80" s="2690" t="inlineStr">
        <is>
          <t xml:space="preserve">    TOTAL INSURANCE AND TAXES</t>
        </is>
      </c>
      <c r="B80" s="3718">
        <f>SUM(B76:B79)</f>
        <v/>
      </c>
      <c r="C80" s="3718">
        <f>SUM(C76:C79)</f>
        <v/>
      </c>
      <c r="D80" s="3718">
        <f>SUM(D76:D79)</f>
        <v/>
      </c>
      <c r="E80" s="3718">
        <f>SUM(E76:E79)</f>
        <v/>
      </c>
      <c r="F80" s="3718">
        <f>SUM(F76:F79)</f>
        <v/>
      </c>
      <c r="G80" s="3718">
        <f>SUM(G76:G79)</f>
        <v/>
      </c>
      <c r="H80" s="3718">
        <f>SUM(H76:H79)</f>
        <v/>
      </c>
      <c r="I80" s="3718">
        <f>SUM(I76:I79)</f>
        <v/>
      </c>
      <c r="J80" s="3718">
        <f>SUM(J76:J79)</f>
        <v/>
      </c>
      <c r="K80" s="3718">
        <f>SUM(K76:K79)</f>
        <v/>
      </c>
      <c r="L80" s="3718">
        <f>SUM(L76:L79)</f>
        <v/>
      </c>
      <c r="M80" s="3718">
        <f>SUM(M76:M79)</f>
        <v/>
      </c>
      <c r="N80" s="3718">
        <f>SUM(B80:M80)</f>
        <v/>
      </c>
    </row>
    <row r="81">
      <c r="A81" s="2690" t="inlineStr">
        <is>
          <t xml:space="preserve">  TOTAL RECOVERABLE EXPENSES</t>
        </is>
      </c>
      <c r="B81" s="3718">
        <f>SUM(B38,B58,B62,B74,B80)</f>
        <v/>
      </c>
      <c r="C81" s="3718">
        <f>SUM(C38,C58,C62,C74,C80)</f>
        <v/>
      </c>
      <c r="D81" s="3718">
        <f>SUM(D38,D58,D62,D74,D80)</f>
        <v/>
      </c>
      <c r="E81" s="3718">
        <f>SUM(E38,E58,E62,E74,E80)</f>
        <v/>
      </c>
      <c r="F81" s="3718">
        <f>SUM(F38,F58,F62,F74,F80)</f>
        <v/>
      </c>
      <c r="G81" s="3718">
        <f>SUM(G38,G58,G62,G74,G80)</f>
        <v/>
      </c>
      <c r="H81" s="3718">
        <f>SUM(H38,H58,H62,H74,H80)</f>
        <v/>
      </c>
      <c r="I81" s="3718">
        <f>SUM(I38,I58,I62,I74,I80)</f>
        <v/>
      </c>
      <c r="J81" s="3718">
        <f>SUM(J38,J58,J62,J74,J80)</f>
        <v/>
      </c>
      <c r="K81" s="3718">
        <f>SUM(K38,K58,K62,K74,K80)</f>
        <v/>
      </c>
      <c r="L81" s="3718">
        <f>SUM(L38,L58,L62,L74,L80)</f>
        <v/>
      </c>
      <c r="M81" s="3718">
        <f>SUM(M38,M58,M62,M74,M80)</f>
        <v/>
      </c>
      <c r="N81" s="3718">
        <f>SUM(B81:M81)</f>
        <v/>
      </c>
    </row>
    <row r="82">
      <c r="A82" s="2690" t="inlineStr">
        <is>
          <t>TOTAL OPERATING EXPENSES</t>
        </is>
      </c>
      <c r="B82" s="3718">
        <f>B81</f>
        <v/>
      </c>
      <c r="C82" s="3718">
        <f>C81</f>
        <v/>
      </c>
      <c r="D82" s="3718">
        <f>D81</f>
        <v/>
      </c>
      <c r="E82" s="3718">
        <f>E81</f>
        <v/>
      </c>
      <c r="F82" s="3718">
        <f>F81</f>
        <v/>
      </c>
      <c r="G82" s="3718">
        <f>G81</f>
        <v/>
      </c>
      <c r="H82" s="3718">
        <f>H81</f>
        <v/>
      </c>
      <c r="I82" s="3718">
        <f>I81</f>
        <v/>
      </c>
      <c r="J82" s="3718">
        <f>J81</f>
        <v/>
      </c>
      <c r="K82" s="3718">
        <f>K81</f>
        <v/>
      </c>
      <c r="L82" s="3718">
        <f>L81</f>
        <v/>
      </c>
      <c r="M82" s="3718">
        <f>M81</f>
        <v/>
      </c>
      <c r="N82" s="3718">
        <f>SUM(B82:M82)</f>
        <v/>
      </c>
    </row>
    <row r="83">
      <c r="A83" s="2692" t="inlineStr">
        <is>
          <t>TOTAL OPERATING INCOME</t>
        </is>
      </c>
      <c r="B83" s="3719">
        <f>B19-B82</f>
        <v/>
      </c>
      <c r="C83" s="3719">
        <f>C19-C82</f>
        <v/>
      </c>
      <c r="D83" s="3719">
        <f>D19-D82</f>
        <v/>
      </c>
      <c r="E83" s="3719">
        <f>E19-E82</f>
        <v/>
      </c>
      <c r="F83" s="3719">
        <f>F19-F82</f>
        <v/>
      </c>
      <c r="G83" s="3719">
        <f>G19-G82</f>
        <v/>
      </c>
      <c r="H83" s="3719">
        <f>H19-H82</f>
        <v/>
      </c>
      <c r="I83" s="3719">
        <f>I19-I82</f>
        <v/>
      </c>
      <c r="J83" s="3719">
        <f>J19-J82</f>
        <v/>
      </c>
      <c r="K83" s="3719">
        <f>K19-K82</f>
        <v/>
      </c>
      <c r="L83" s="3719">
        <f>L19-L82</f>
        <v/>
      </c>
      <c r="M83" s="3719">
        <f>M19-M82</f>
        <v/>
      </c>
      <c r="N83" s="3719">
        <f>SUM(B83:M83)</f>
        <v/>
      </c>
    </row>
    <row r="85">
      <c r="A85" s="2685" t="inlineStr">
        <is>
          <t>NON-RECOVERABLE EXPENSES</t>
        </is>
      </c>
      <c r="B85" s="2686" t="n"/>
      <c r="C85" s="2686" t="n"/>
      <c r="D85" s="2686" t="n"/>
      <c r="E85" s="2686" t="n"/>
      <c r="F85" s="2686" t="n"/>
      <c r="G85" s="2686" t="n"/>
      <c r="H85" s="2686" t="n"/>
      <c r="I85" s="2686" t="n"/>
      <c r="J85" s="2686" t="n"/>
      <c r="K85" s="2686" t="n"/>
      <c r="L85" s="2686" t="n"/>
      <c r="M85" s="2686" t="n"/>
      <c r="N85" s="2686" t="n"/>
    </row>
    <row r="86">
      <c r="A86" s="2687" t="inlineStr">
        <is>
          <t xml:space="preserve">  Non Rec - Marketing</t>
        </is>
      </c>
      <c r="B86" s="3716" t="n">
        <v>0</v>
      </c>
      <c r="C86" s="3716" t="n">
        <v>0</v>
      </c>
      <c r="D86" s="3716" t="n">
        <v>0</v>
      </c>
      <c r="E86" s="3716" t="n">
        <v>0</v>
      </c>
      <c r="F86" s="3716" t="n">
        <v>0</v>
      </c>
      <c r="G86" s="3716" t="n">
        <v>0</v>
      </c>
      <c r="H86" s="3716" t="n">
        <v>0</v>
      </c>
      <c r="I86" s="3716" t="n">
        <v>0</v>
      </c>
      <c r="J86" s="3716" t="n">
        <v>0</v>
      </c>
      <c r="K86" s="3716" t="n">
        <v>0</v>
      </c>
      <c r="L86" s="3716" t="n">
        <v>0</v>
      </c>
      <c r="M86" s="3716" t="n">
        <v>70</v>
      </c>
      <c r="N86" s="3717">
        <f>SUM(B86:M86)</f>
        <v/>
      </c>
    </row>
    <row r="87">
      <c r="A87" s="2687" t="inlineStr">
        <is>
          <t xml:space="preserve">  Non Rec - Architectural</t>
        </is>
      </c>
      <c r="B87" s="3716" t="n">
        <v>0</v>
      </c>
      <c r="C87" s="3716" t="n">
        <v>0</v>
      </c>
      <c r="D87" s="3716" t="n">
        <v>0</v>
      </c>
      <c r="E87" s="3716" t="n">
        <v>0</v>
      </c>
      <c r="F87" s="3716" t="n">
        <v>3771.8</v>
      </c>
      <c r="G87" s="3716" t="n">
        <v>0</v>
      </c>
      <c r="H87" s="3716" t="n">
        <v>0</v>
      </c>
      <c r="I87" s="3716" t="n">
        <v>1067.1</v>
      </c>
      <c r="J87" s="3716" t="n">
        <v>784.41</v>
      </c>
      <c r="K87" s="3716" t="n">
        <v>0</v>
      </c>
      <c r="L87" s="3716" t="n">
        <v>62.5</v>
      </c>
      <c r="M87" s="3716" t="n">
        <v>0</v>
      </c>
      <c r="N87" s="3717">
        <f>SUM(B87:M87)</f>
        <v/>
      </c>
    </row>
    <row r="88">
      <c r="A88" s="2687" t="inlineStr">
        <is>
          <t xml:space="preserve">  Non Rec - Tenant Improvements</t>
        </is>
      </c>
      <c r="B88" s="3716" t="n">
        <v>0</v>
      </c>
      <c r="C88" s="3716" t="n">
        <v>2305.9</v>
      </c>
      <c r="D88" s="3716" t="n">
        <v>312.5</v>
      </c>
      <c r="E88" s="3716" t="n">
        <v>118900.2</v>
      </c>
      <c r="F88" s="3716" t="n">
        <v>1592.18</v>
      </c>
      <c r="G88" s="3716" t="n">
        <v>2941.5</v>
      </c>
      <c r="H88" s="3716" t="n">
        <v>0</v>
      </c>
      <c r="I88" s="3716" t="n">
        <v>42169.99</v>
      </c>
      <c r="J88" s="3716" t="n">
        <v>19871.58</v>
      </c>
      <c r="K88" s="3716" t="n">
        <v>6228.88</v>
      </c>
      <c r="L88" s="3716" t="n">
        <v>132598.51</v>
      </c>
      <c r="M88" s="3716" t="n">
        <v>136518</v>
      </c>
      <c r="N88" s="3717">
        <f>SUM(B88:M88)</f>
        <v/>
      </c>
    </row>
    <row r="89">
      <c r="A89" s="2687" t="inlineStr">
        <is>
          <t xml:space="preserve">  Non Rec - Professional Fees</t>
        </is>
      </c>
      <c r="B89" s="3716" t="n">
        <v>3000</v>
      </c>
      <c r="C89" s="3716" t="n">
        <v>0</v>
      </c>
      <c r="D89" s="3716" t="n">
        <v>5000</v>
      </c>
      <c r="E89" s="3716" t="n">
        <v>9000</v>
      </c>
      <c r="F89" s="3716" t="n">
        <v>0</v>
      </c>
      <c r="G89" s="3716" t="n">
        <v>0</v>
      </c>
      <c r="H89" s="3716" t="n">
        <v>6896</v>
      </c>
      <c r="I89" s="3716" t="n">
        <v>0</v>
      </c>
      <c r="J89" s="3716" t="n">
        <v>0</v>
      </c>
      <c r="K89" s="3716" t="n">
        <v>0</v>
      </c>
      <c r="L89" s="3716" t="n">
        <v>1581</v>
      </c>
      <c r="M89" s="3716" t="n">
        <v>204</v>
      </c>
      <c r="N89" s="3717">
        <f>SUM(B89:M89)</f>
        <v/>
      </c>
    </row>
    <row r="90">
      <c r="A90" s="2687" t="inlineStr">
        <is>
          <t xml:space="preserve">  Non Rec - Asset Management Fee</t>
        </is>
      </c>
      <c r="B90" s="3716" t="n">
        <v>779.78</v>
      </c>
      <c r="C90" s="3716" t="n">
        <v>377.19</v>
      </c>
      <c r="D90" s="3716" t="n">
        <v>1090.6</v>
      </c>
      <c r="E90" s="3716" t="n">
        <v>902.47</v>
      </c>
      <c r="F90" s="3716" t="n">
        <v>791.29</v>
      </c>
      <c r="G90" s="3716" t="n">
        <v>787.24</v>
      </c>
      <c r="H90" s="3716" t="n">
        <v>934.08</v>
      </c>
      <c r="I90" s="3716" t="n">
        <v>709.97</v>
      </c>
      <c r="J90" s="3716" t="n">
        <v>717.35</v>
      </c>
      <c r="K90" s="3716" t="n">
        <v>715.15</v>
      </c>
      <c r="L90" s="3716" t="n">
        <v>760.27</v>
      </c>
      <c r="M90" s="3716" t="n">
        <v>16858</v>
      </c>
      <c r="N90" s="3717">
        <f>SUM(B90:M90)</f>
        <v/>
      </c>
    </row>
    <row r="91">
      <c r="A91" s="2687" t="inlineStr">
        <is>
          <t xml:space="preserve">  Non Rec - Prior Year Opex</t>
        </is>
      </c>
      <c r="B91" s="3716" t="n">
        <v>5228.79</v>
      </c>
      <c r="C91" s="3716" t="n">
        <v>-34858.64</v>
      </c>
      <c r="D91" s="3716" t="n">
        <v>0</v>
      </c>
      <c r="E91" s="3716" t="n">
        <v>0</v>
      </c>
      <c r="F91" s="3716" t="n">
        <v>0</v>
      </c>
      <c r="G91" s="3716" t="n">
        <v>0</v>
      </c>
      <c r="H91" s="3716" t="n">
        <v>0</v>
      </c>
      <c r="I91" s="3716" t="n">
        <v>2264.24</v>
      </c>
      <c r="J91" s="3716" t="n">
        <v>-15094.95</v>
      </c>
      <c r="K91" s="3716" t="n">
        <v>0</v>
      </c>
      <c r="L91" s="3716" t="n">
        <v>0</v>
      </c>
      <c r="M91" s="3716" t="n">
        <v>0</v>
      </c>
      <c r="N91" s="3717">
        <f>SUM(B91:M91)</f>
        <v/>
      </c>
    </row>
    <row r="92">
      <c r="A92" s="2687" t="inlineStr">
        <is>
          <t xml:space="preserve">  Non Rec - Leasing Commissions</t>
        </is>
      </c>
      <c r="B92" s="3716" t="n">
        <v>0</v>
      </c>
      <c r="C92" s="3716" t="n">
        <v>0</v>
      </c>
      <c r="D92" s="3716" t="n">
        <v>0</v>
      </c>
      <c r="E92" s="3716" t="n">
        <v>0</v>
      </c>
      <c r="F92" s="3716" t="n">
        <v>0</v>
      </c>
      <c r="G92" s="3716" t="n">
        <v>0</v>
      </c>
      <c r="H92" s="3716" t="n">
        <v>75645.67999999999</v>
      </c>
      <c r="I92" s="3716" t="n">
        <v>0</v>
      </c>
      <c r="J92" s="3716" t="n">
        <v>0</v>
      </c>
      <c r="K92" s="3716" t="n">
        <v>0</v>
      </c>
      <c r="L92" s="3716" t="n">
        <v>20703.1</v>
      </c>
      <c r="M92" s="3716" t="n">
        <v>75648</v>
      </c>
      <c r="N92" s="3717">
        <f>SUM(B92:M92)</f>
        <v/>
      </c>
    </row>
    <row r="93">
      <c r="A93" s="2687" t="inlineStr">
        <is>
          <t xml:space="preserve">  Non Rec - Owner Travel</t>
        </is>
      </c>
      <c r="B93" s="3716" t="n">
        <v>0</v>
      </c>
      <c r="C93" s="3716" t="n">
        <v>0</v>
      </c>
      <c r="D93" s="3716" t="n">
        <v>0</v>
      </c>
      <c r="E93" s="3716" t="n">
        <v>0</v>
      </c>
      <c r="F93" s="3716" t="n">
        <v>0</v>
      </c>
      <c r="G93" s="3716" t="n">
        <v>0</v>
      </c>
      <c r="H93" s="3716" t="n">
        <v>0</v>
      </c>
      <c r="I93" s="3716" t="n">
        <v>0</v>
      </c>
      <c r="J93" s="3716" t="n">
        <v>0</v>
      </c>
      <c r="K93" s="3716" t="n">
        <v>0</v>
      </c>
      <c r="L93" s="3716" t="n">
        <v>0</v>
      </c>
      <c r="M93" s="3716" t="n">
        <v>0</v>
      </c>
      <c r="N93" s="3717">
        <f>SUM(B93:M93)</f>
        <v/>
      </c>
    </row>
    <row r="94">
      <c r="A94" s="2687" t="inlineStr">
        <is>
          <t xml:space="preserve">  Non Rec - Tenant Reimbursement</t>
        </is>
      </c>
      <c r="B94" s="3716" t="n">
        <v>121768.2</v>
      </c>
      <c r="C94" s="3716" t="n">
        <v>-3276</v>
      </c>
      <c r="D94" s="3716" t="n">
        <v>-25</v>
      </c>
      <c r="E94" s="3716" t="n">
        <v>-118900.2</v>
      </c>
      <c r="F94" s="3716" t="n">
        <v>307.1</v>
      </c>
      <c r="G94" s="3716" t="n">
        <v>0</v>
      </c>
      <c r="H94" s="3716" t="n">
        <v>0</v>
      </c>
      <c r="I94" s="3716" t="n">
        <v>561.8200000000001</v>
      </c>
      <c r="J94" s="3716" t="n">
        <v>-561.8200000000001</v>
      </c>
      <c r="K94" s="3716" t="n">
        <v>0</v>
      </c>
      <c r="L94" s="3716" t="n">
        <v>0</v>
      </c>
      <c r="M94" s="3716" t="n">
        <v>0</v>
      </c>
      <c r="N94" s="3717">
        <f>SUM(B94:M94)</f>
        <v/>
      </c>
    </row>
    <row r="95">
      <c r="A95" s="2687" t="inlineStr">
        <is>
          <t xml:space="preserve">  Non Rec - Other</t>
        </is>
      </c>
      <c r="B95" s="3716" t="n">
        <v>0</v>
      </c>
      <c r="C95" s="3716" t="n">
        <v>0</v>
      </c>
      <c r="D95" s="3716" t="n">
        <v>0</v>
      </c>
      <c r="E95" s="3716" t="n">
        <v>0</v>
      </c>
      <c r="F95" s="3716" t="n">
        <v>0</v>
      </c>
      <c r="G95" s="3716" t="n">
        <v>0</v>
      </c>
      <c r="H95" s="3716" t="n">
        <v>0</v>
      </c>
      <c r="I95" s="3716" t="n">
        <v>0</v>
      </c>
      <c r="J95" s="3716" t="n">
        <v>2000</v>
      </c>
      <c r="K95" s="3716" t="n">
        <v>117.08</v>
      </c>
      <c r="L95" s="3716" t="n">
        <v>0</v>
      </c>
      <c r="M95" s="3716" t="n">
        <v>0</v>
      </c>
      <c r="N95" s="3717">
        <f>SUM(B95:M95)</f>
        <v/>
      </c>
    </row>
    <row r="96">
      <c r="A96" s="2687" t="inlineStr">
        <is>
          <t xml:space="preserve">  Non Rec - Purchase/Refinance Exp</t>
        </is>
      </c>
      <c r="B96" s="3716" t="n">
        <v>0</v>
      </c>
      <c r="C96" s="3716" t="n">
        <v>5000</v>
      </c>
      <c r="D96" s="3716" t="n">
        <v>-5000</v>
      </c>
      <c r="E96" s="3716" t="n">
        <v>0</v>
      </c>
      <c r="F96" s="3716" t="n">
        <v>0</v>
      </c>
      <c r="G96" s="3716" t="n">
        <v>0</v>
      </c>
      <c r="H96" s="3716" t="n">
        <v>0</v>
      </c>
      <c r="I96" s="3716" t="n">
        <v>0</v>
      </c>
      <c r="J96" s="3716" t="n">
        <v>0</v>
      </c>
      <c r="K96" s="3716" t="n">
        <v>0</v>
      </c>
      <c r="L96" s="3716" t="n">
        <v>0</v>
      </c>
      <c r="M96" s="3716" t="n">
        <v>0</v>
      </c>
      <c r="N96" s="3717">
        <f>SUM(B96:M96)</f>
        <v/>
      </c>
    </row>
    <row r="97">
      <c r="A97" s="2690" t="inlineStr">
        <is>
          <t>TOTAL NON-RECOVERABLE</t>
        </is>
      </c>
      <c r="B97" s="3718">
        <f>SUM(B86:B96)</f>
        <v/>
      </c>
      <c r="C97" s="3718">
        <f>SUM(C86:C96)</f>
        <v/>
      </c>
      <c r="D97" s="3718">
        <f>SUM(D86:D96)</f>
        <v/>
      </c>
      <c r="E97" s="3718">
        <f>SUM(E86:E96)</f>
        <v/>
      </c>
      <c r="F97" s="3718">
        <f>SUM(F86:F96)</f>
        <v/>
      </c>
      <c r="G97" s="3718">
        <f>SUM(G86:G96)</f>
        <v/>
      </c>
      <c r="H97" s="3718">
        <f>SUM(H86:H96)</f>
        <v/>
      </c>
      <c r="I97" s="3718">
        <f>SUM(I86:I96)</f>
        <v/>
      </c>
      <c r="J97" s="3718">
        <f>SUM(J86:J96)</f>
        <v/>
      </c>
      <c r="K97" s="3718">
        <f>SUM(K86:K96)</f>
        <v/>
      </c>
      <c r="L97" s="3718">
        <f>SUM(L86:L96)</f>
        <v/>
      </c>
      <c r="M97" s="3718">
        <f>SUM(M86:M96)</f>
        <v/>
      </c>
      <c r="N97" s="3718">
        <f>SUM(B97:M97)</f>
        <v/>
      </c>
    </row>
    <row r="99">
      <c r="A99" s="2685" t="inlineStr">
        <is>
          <t>DEBT SERVICE</t>
        </is>
      </c>
      <c r="B99" s="2686" t="n"/>
      <c r="C99" s="2686" t="n"/>
      <c r="D99" s="2686" t="n"/>
      <c r="E99" s="2686" t="n"/>
      <c r="F99" s="2686" t="n"/>
      <c r="G99" s="2686" t="n"/>
      <c r="H99" s="2686" t="n"/>
      <c r="I99" s="2686" t="n"/>
      <c r="J99" s="2686" t="n"/>
      <c r="K99" s="2686" t="n"/>
      <c r="L99" s="2686" t="n"/>
      <c r="M99" s="2686" t="n"/>
      <c r="N99" s="2686" t="n"/>
    </row>
    <row r="100">
      <c r="A100" s="2687" t="inlineStr">
        <is>
          <t xml:space="preserve">  Mortgage Interest</t>
        </is>
      </c>
      <c r="B100" s="3716" t="n">
        <v>30343.57</v>
      </c>
      <c r="C100" s="3716" t="n">
        <v>28407.32</v>
      </c>
      <c r="D100" s="3716" t="n">
        <v>26520.52</v>
      </c>
      <c r="E100" s="3716" t="n">
        <v>30268.91</v>
      </c>
      <c r="F100" s="3716" t="n">
        <v>27439.53</v>
      </c>
      <c r="G100" s="3716" t="n">
        <v>29293.37</v>
      </c>
      <c r="H100" s="3716" t="n">
        <v>29300.77</v>
      </c>
      <c r="I100" s="3716" t="n">
        <v>28354.34</v>
      </c>
      <c r="J100" s="3716" t="n">
        <v>31195.76</v>
      </c>
      <c r="K100" s="3716" t="n">
        <v>26372.34</v>
      </c>
      <c r="L100" s="3716" t="n">
        <v>29118.59</v>
      </c>
      <c r="M100" s="3716" t="n">
        <v>30198</v>
      </c>
      <c r="N100" s="3717">
        <f>SUM(B100:M100)</f>
        <v/>
      </c>
    </row>
    <row r="101">
      <c r="A101" s="2690" t="inlineStr">
        <is>
          <t>TOTAL DEBT SERVICE</t>
        </is>
      </c>
      <c r="B101" s="3718" t="n">
        <v>30343.57</v>
      </c>
      <c r="C101" s="3718" t="n">
        <v>28407.32</v>
      </c>
      <c r="D101" s="3718" t="n">
        <v>26520.52</v>
      </c>
      <c r="E101" s="3718" t="n">
        <v>30268.91</v>
      </c>
      <c r="F101" s="3718" t="n">
        <v>27439.53</v>
      </c>
      <c r="G101" s="3718" t="n">
        <v>29293.37</v>
      </c>
      <c r="H101" s="3718" t="n">
        <v>29300.77</v>
      </c>
      <c r="I101" s="3718" t="n">
        <v>28354.34</v>
      </c>
      <c r="J101" s="3718" t="n">
        <v>31195.76</v>
      </c>
      <c r="K101" s="3718" t="n">
        <v>26372.34</v>
      </c>
      <c r="L101" s="3718" t="n">
        <v>29118.59</v>
      </c>
      <c r="M101" s="3718" t="n">
        <v>30199</v>
      </c>
      <c r="N101" s="3718">
        <f>SUM(B101:M101)</f>
        <v/>
      </c>
    </row>
    <row r="103">
      <c r="A103" s="2692" t="inlineStr">
        <is>
          <t>NET INCOME</t>
        </is>
      </c>
      <c r="B103" s="3719">
        <f>B83-B97-B101</f>
        <v/>
      </c>
      <c r="C103" s="3719">
        <f>C83-C97-C101</f>
        <v/>
      </c>
      <c r="D103" s="3719">
        <f>D83-D97-D101</f>
        <v/>
      </c>
      <c r="E103" s="3719">
        <f>E83-E97-E101</f>
        <v/>
      </c>
      <c r="F103" s="3719">
        <f>F83-F97-F101</f>
        <v/>
      </c>
      <c r="G103" s="3719">
        <f>G83-G97-G101</f>
        <v/>
      </c>
      <c r="H103" s="3719">
        <f>H83-H97-H101</f>
        <v/>
      </c>
      <c r="I103" s="3719">
        <f>I83-I97-I101</f>
        <v/>
      </c>
      <c r="J103" s="3719">
        <f>J83-J97-J101</f>
        <v/>
      </c>
      <c r="K103" s="3719">
        <f>K83-K97-K101</f>
        <v/>
      </c>
      <c r="L103" s="3719">
        <f>L83-L97-L101</f>
        <v/>
      </c>
      <c r="M103" s="2702">
        <f>M83-M97-M101</f>
        <v/>
      </c>
      <c r="N103" s="3719">
        <f>SUM(B103:M103)</f>
        <v/>
      </c>
    </row>
  </sheetData>
  <pageMargins left="0.75" right="0.75" top="1" bottom="1" header="0.511811023622047" footer="0.511811023622047"/>
  <pageSetup orientation="portrait" paperSize="9" horizontalDpi="300" verticalDpi="300"/>
</worksheet>
</file>

<file path=xl/worksheets/sheet71.xml><?xml version="1.0" encoding="utf-8"?>
<worksheet xmlns="http://schemas.openxmlformats.org/spreadsheetml/2006/main">
  <sheetPr>
    <tabColor theme="5" tint="0.5999938962981048"/>
    <outlinePr summaryBelow="1" summaryRight="1"/>
    <pageSetUpPr/>
  </sheetPr>
  <dimension ref="A1:N103"/>
  <sheetViews>
    <sheetView zoomScaleNormal="100" workbookViewId="0">
      <pane xSplit="1" ySplit="3" topLeftCell="C4" activePane="bottomRight" state="frozen"/>
      <selection pane="topRight" activeCell="A1" sqref="A1:N1"/>
      <selection pane="bottomLeft" activeCell="A1" sqref="A1:N1"/>
      <selection pane="bottomRight" activeCell="D81" sqref="D81:M81"/>
    </sheetView>
  </sheetViews>
  <sheetFormatPr baseColWidth="8" defaultColWidth="8.796875" defaultRowHeight="14.25"/>
  <cols>
    <col width="36" customWidth="1" style="2885" min="1" max="1"/>
    <col width="14" customWidth="1" style="2885" min="2" max="14"/>
  </cols>
  <sheetData>
    <row r="1" ht="21.75" customHeight="1" s="2885">
      <c r="A1" s="2703" t="inlineStr">
        <is>
          <t>Airport Corporate Center — Income Statement  |  Jun 2025 – May 2026 (Fiscal Year)</t>
        </is>
      </c>
      <c r="B1" s="2703" t="n"/>
      <c r="C1" s="2703" t="n"/>
      <c r="D1" s="2703" t="n"/>
      <c r="E1" s="2703" t="n"/>
      <c r="F1" s="2703" t="n"/>
      <c r="G1" s="2703" t="n"/>
      <c r="H1" s="2703" t="n"/>
      <c r="I1" s="2703" t="n"/>
      <c r="J1" s="2703" t="n"/>
      <c r="K1" s="2703" t="n"/>
      <c r="L1" s="2703" t="n"/>
      <c r="M1" s="2703" t="n"/>
      <c r="N1" s="2703" t="n"/>
    </row>
    <row r="2" ht="13.5" customHeight="1" s="2885">
      <c r="A2" s="2704" t="inlineStr">
        <is>
          <t>Airport Corporate Center  |  4201 State Highway 161, Irving, TX  |  Cash Basis</t>
        </is>
      </c>
      <c r="B2" s="2704" t="n"/>
      <c r="C2" s="2704" t="n"/>
      <c r="D2" s="2704" t="n"/>
      <c r="E2" s="2704" t="n"/>
      <c r="F2" s="2704" t="n"/>
      <c r="G2" s="2704" t="n"/>
      <c r="H2" s="2704" t="n"/>
      <c r="I2" s="2704" t="n"/>
      <c r="J2" s="2704" t="n"/>
      <c r="K2" s="2704" t="n"/>
      <c r="L2" s="2704" t="n"/>
      <c r="M2" s="2704" t="n"/>
      <c r="N2" s="2704" t="n"/>
    </row>
    <row r="3" ht="15.75" customHeight="1" s="2885">
      <c r="A3" s="2705" t="inlineStr">
        <is>
          <t>Account</t>
        </is>
      </c>
      <c r="B3" s="2706" t="inlineStr">
        <is>
          <t>Jun-25</t>
        </is>
      </c>
      <c r="C3" s="2706" t="inlineStr">
        <is>
          <t>Jul-25</t>
        </is>
      </c>
      <c r="D3" s="2706" t="inlineStr">
        <is>
          <t>Aug-25</t>
        </is>
      </c>
      <c r="E3" s="2706" t="inlineStr">
        <is>
          <t>Sep-25</t>
        </is>
      </c>
      <c r="F3" s="2706" t="inlineStr">
        <is>
          <t>Oct-25</t>
        </is>
      </c>
      <c r="G3" s="2706" t="inlineStr">
        <is>
          <t>Nov-25</t>
        </is>
      </c>
      <c r="H3" s="2706" t="inlineStr">
        <is>
          <t>Dec-25</t>
        </is>
      </c>
      <c r="I3" s="2706" t="inlineStr">
        <is>
          <t>Jan-26</t>
        </is>
      </c>
      <c r="J3" s="2706" t="inlineStr">
        <is>
          <t>Feb-26</t>
        </is>
      </c>
      <c r="K3" s="2706" t="inlineStr">
        <is>
          <t>Mar-26</t>
        </is>
      </c>
      <c r="L3" s="2706" t="inlineStr">
        <is>
          <t>Apr-26</t>
        </is>
      </c>
      <c r="M3" s="2706" t="inlineStr">
        <is>
          <t>May-26</t>
        </is>
      </c>
      <c r="N3" s="2706" t="inlineStr">
        <is>
          <t>Total</t>
        </is>
      </c>
    </row>
    <row r="4" ht="15" customHeight="1" s="2885">
      <c r="A4" s="2707" t="inlineStr">
        <is>
          <t>REVENUE</t>
        </is>
      </c>
      <c r="B4" s="2708" t="n"/>
      <c r="C4" s="2708" t="n"/>
      <c r="D4" s="2708" t="n"/>
      <c r="E4" s="2708" t="n"/>
      <c r="F4" s="2708" t="n"/>
      <c r="G4" s="2708" t="n"/>
      <c r="H4" s="2708" t="n"/>
      <c r="I4" s="2708" t="n"/>
      <c r="J4" s="2708" t="n"/>
      <c r="K4" s="2708" t="n"/>
      <c r="L4" s="2708" t="n"/>
      <c r="M4" s="2708" t="n"/>
      <c r="N4" s="2708" t="n"/>
    </row>
    <row r="5" ht="15" customHeight="1" s="2885">
      <c r="A5" s="2707" t="inlineStr">
        <is>
          <t xml:space="preserve">  RENTAL INCOME</t>
        </is>
      </c>
      <c r="B5" s="2708" t="n"/>
      <c r="C5" s="2708" t="n"/>
      <c r="D5" s="2708" t="n"/>
      <c r="E5" s="2708" t="n"/>
      <c r="F5" s="2708" t="n"/>
      <c r="G5" s="2708" t="n"/>
      <c r="H5" s="2708" t="n"/>
      <c r="I5" s="2708" t="n"/>
      <c r="J5" s="2708" t="n"/>
      <c r="K5" s="2708" t="n"/>
      <c r="L5" s="2708" t="n"/>
      <c r="M5" s="2708" t="n"/>
      <c r="N5" s="2708" t="n"/>
    </row>
    <row r="6" ht="15" customHeight="1" s="2885">
      <c r="A6" s="2709" t="inlineStr">
        <is>
          <t xml:space="preserve">    Base Rent</t>
        </is>
      </c>
      <c r="B6" s="3720" t="n">
        <v>104771.76</v>
      </c>
      <c r="C6" s="3720" t="n">
        <v>104771.76</v>
      </c>
      <c r="D6" s="3720" t="n">
        <v>98845.71000000001</v>
      </c>
      <c r="E6" s="3720" t="n">
        <v>99972.71000000001</v>
      </c>
      <c r="F6" s="3720" t="n">
        <v>99972.71000000001</v>
      </c>
      <c r="G6" s="3720" t="n">
        <v>99972.71000000001</v>
      </c>
      <c r="H6" s="3720" t="n">
        <v>99972.71000000001</v>
      </c>
      <c r="I6" s="3720" t="n">
        <v>99972.71000000001</v>
      </c>
      <c r="J6" s="3720" t="n">
        <v>99972.71000000001</v>
      </c>
      <c r="K6" s="3720" t="n">
        <v>125161.78</v>
      </c>
      <c r="L6" s="3720" t="n">
        <v>117175</v>
      </c>
      <c r="M6" s="3720" t="n">
        <v>117175</v>
      </c>
      <c r="N6" s="3721">
        <f>SUM(B6:M6)</f>
        <v/>
      </c>
    </row>
    <row r="7" ht="15" customHeight="1" s="2885">
      <c r="A7" s="2709" t="inlineStr">
        <is>
          <t xml:space="preserve">    Less: Concessions</t>
        </is>
      </c>
      <c r="B7" s="3720" t="n">
        <v>0</v>
      </c>
      <c r="C7" s="3720" t="n">
        <v>0</v>
      </c>
      <c r="D7" s="3720" t="n">
        <v>-8633.33</v>
      </c>
      <c r="E7" s="3720" t="n">
        <v>-8633.33</v>
      </c>
      <c r="F7" s="3720" t="n">
        <v>-8633.33</v>
      </c>
      <c r="G7" s="3720" t="n">
        <v>0</v>
      </c>
      <c r="H7" s="3720" t="n">
        <v>0</v>
      </c>
      <c r="I7" s="3720" t="n">
        <v>0</v>
      </c>
      <c r="J7" s="3720" t="n">
        <v>0</v>
      </c>
      <c r="K7" s="3720" t="n">
        <v>-17202.29</v>
      </c>
      <c r="L7" s="3720" t="n">
        <v>-17202.29</v>
      </c>
      <c r="M7" s="3720" t="n">
        <v>-17202.29</v>
      </c>
      <c r="N7" s="3721">
        <f>SUM(B7:M7)</f>
        <v/>
      </c>
    </row>
    <row r="8" ht="15" customHeight="1" s="2885">
      <c r="A8" s="2709" t="inlineStr">
        <is>
          <t xml:space="preserve">    Plus: Prepaid Rent</t>
        </is>
      </c>
      <c r="B8" s="3720" t="n">
        <v>-1059.98</v>
      </c>
      <c r="C8" s="3720" t="n">
        <v>28118.21</v>
      </c>
      <c r="D8" s="3720" t="n">
        <v>1.68</v>
      </c>
      <c r="E8" s="3720" t="n">
        <v>-0.84</v>
      </c>
      <c r="F8" s="3720" t="n">
        <v>0.44</v>
      </c>
      <c r="G8" s="3720" t="n">
        <v>0.4</v>
      </c>
      <c r="H8" s="3720" t="n">
        <v>55191.17</v>
      </c>
      <c r="I8" s="3720" t="n">
        <v>0</v>
      </c>
      <c r="J8" s="3720" t="n">
        <v>-76302.67</v>
      </c>
      <c r="K8" s="3720" t="n">
        <v>-5524.37</v>
      </c>
      <c r="L8" s="3720" t="n">
        <v>14356.68</v>
      </c>
      <c r="M8" s="3720" t="n">
        <v>-83144.34</v>
      </c>
      <c r="N8" s="3721">
        <f>SUM(B8:M8)</f>
        <v/>
      </c>
    </row>
    <row r="9" ht="15" customHeight="1" s="2885">
      <c r="A9" s="2712" t="inlineStr">
        <is>
          <t xml:space="preserve">  NET RENTAL INCOME</t>
        </is>
      </c>
      <c r="B9" s="3722">
        <f>SUM(B6:B8)</f>
        <v/>
      </c>
      <c r="C9" s="3722">
        <f>SUM(C6:C8)</f>
        <v/>
      </c>
      <c r="D9" s="3722">
        <f>SUM(D6:D8)</f>
        <v/>
      </c>
      <c r="E9" s="3722">
        <f>SUM(E6:E8)</f>
        <v/>
      </c>
      <c r="F9" s="3722">
        <f>SUM(F6:F8)</f>
        <v/>
      </c>
      <c r="G9" s="3722">
        <f>SUM(G6:G8)</f>
        <v/>
      </c>
      <c r="H9" s="3722">
        <f>SUM(H6:H8)</f>
        <v/>
      </c>
      <c r="I9" s="3722">
        <f>SUM(I6:I8)</f>
        <v/>
      </c>
      <c r="J9" s="3722">
        <f>SUM(J6:J8)</f>
        <v/>
      </c>
      <c r="K9" s="3722">
        <f>SUM(K6:K8)</f>
        <v/>
      </c>
      <c r="L9" s="3722">
        <f>SUM(L6:L8)</f>
        <v/>
      </c>
      <c r="M9" s="3722">
        <f>SUM(M6:M8)</f>
        <v/>
      </c>
      <c r="N9" s="3722">
        <f>SUM(B9:M9)</f>
        <v/>
      </c>
    </row>
    <row r="10" ht="15" customHeight="1" s="2885">
      <c r="A10" s="2707" t="inlineStr">
        <is>
          <t xml:space="preserve">  EXPENSE REIMBURSEMENT</t>
        </is>
      </c>
      <c r="B10" s="2708" t="n"/>
      <c r="C10" s="2708" t="n"/>
      <c r="D10" s="2708" t="n"/>
      <c r="E10" s="2708" t="n"/>
      <c r="F10" s="2708" t="n"/>
      <c r="G10" s="2708" t="n"/>
      <c r="H10" s="2708" t="n"/>
      <c r="I10" s="2708" t="n"/>
      <c r="J10" s="2708" t="n"/>
      <c r="K10" s="2708" t="n"/>
      <c r="L10" s="2708" t="n"/>
      <c r="M10" s="2708" t="n"/>
      <c r="N10" s="2708" t="n"/>
    </row>
    <row r="11" ht="15" customHeight="1" s="2885">
      <c r="A11" s="2709" t="inlineStr">
        <is>
          <t xml:space="preserve">    Est. NNN Reimbursements</t>
        </is>
      </c>
      <c r="B11" s="3720" t="n">
        <v>43031</v>
      </c>
      <c r="C11" s="3720" t="n">
        <v>43031</v>
      </c>
      <c r="D11" s="3720" t="n">
        <v>41025.75</v>
      </c>
      <c r="E11" s="3720" t="n">
        <v>41028.27</v>
      </c>
      <c r="F11" s="3720" t="n">
        <v>41027.01</v>
      </c>
      <c r="G11" s="3720" t="n">
        <v>41027.01</v>
      </c>
      <c r="H11" s="3720" t="n">
        <v>41027.01</v>
      </c>
      <c r="I11" s="3720" t="n">
        <v>41009.18</v>
      </c>
      <c r="J11" s="3720" t="n">
        <v>41009.18</v>
      </c>
      <c r="K11" s="3720" t="n">
        <v>52430.62</v>
      </c>
      <c r="L11" s="3720" t="n">
        <v>48809.19</v>
      </c>
      <c r="M11" s="3720" t="n">
        <v>48809.19</v>
      </c>
      <c r="N11" s="3721">
        <f>SUM(B11:M11)</f>
        <v/>
      </c>
    </row>
    <row r="12" ht="15" customHeight="1" s="2885">
      <c r="A12" s="2709" t="inlineStr">
        <is>
          <t xml:space="preserve">    Est. Electricity Reimb.</t>
        </is>
      </c>
      <c r="B12" s="3720" t="n">
        <v>9695</v>
      </c>
      <c r="C12" s="3720" t="n">
        <v>9695</v>
      </c>
      <c r="D12" s="3720" t="n">
        <v>9243.719999999999</v>
      </c>
      <c r="E12" s="3720" t="n">
        <v>9243.719999999999</v>
      </c>
      <c r="F12" s="3720" t="n">
        <v>9243.719999999999</v>
      </c>
      <c r="G12" s="3720" t="n">
        <v>9243.719999999999</v>
      </c>
      <c r="H12" s="3720" t="n">
        <v>9243.719999999999</v>
      </c>
      <c r="I12" s="3720" t="n">
        <v>10054.67</v>
      </c>
      <c r="J12" s="3720" t="n">
        <v>10054.67</v>
      </c>
      <c r="K12" s="3720" t="n">
        <v>12855</v>
      </c>
      <c r="L12" s="3720" t="n">
        <v>11967.09</v>
      </c>
      <c r="M12" s="3720" t="n">
        <v>11967.09</v>
      </c>
      <c r="N12" s="3721">
        <f>SUM(B12:M12)</f>
        <v/>
      </c>
    </row>
    <row r="13" ht="15" customHeight="1" s="2885">
      <c r="A13" s="2709" t="inlineStr">
        <is>
          <t xml:space="preserve">    Prior Year Reconciliation</t>
        </is>
      </c>
      <c r="B13" s="3720" t="n">
        <v>0</v>
      </c>
      <c r="C13" s="3720" t="n">
        <v>0</v>
      </c>
      <c r="D13" s="3720" t="n">
        <v>0</v>
      </c>
      <c r="E13" s="3720" t="n">
        <v>0</v>
      </c>
      <c r="F13" s="3720" t="n">
        <v>0</v>
      </c>
      <c r="G13" s="3720" t="n">
        <v>0</v>
      </c>
      <c r="H13" s="3720" t="n">
        <v>0</v>
      </c>
      <c r="I13" s="3720" t="n">
        <v>0</v>
      </c>
      <c r="J13" s="3720" t="n">
        <v>0</v>
      </c>
      <c r="K13" s="3720" t="n">
        <v>23726.44</v>
      </c>
      <c r="L13" s="3720" t="n">
        <v>0</v>
      </c>
      <c r="M13" s="3720" t="n">
        <v>0</v>
      </c>
      <c r="N13" s="3721">
        <f>SUM(B13:M13)</f>
        <v/>
      </c>
    </row>
    <row r="14" ht="15" customHeight="1" s="2885">
      <c r="A14" s="2712" t="inlineStr">
        <is>
          <t xml:space="preserve">  TOTAL EXPENSE REIMB.</t>
        </is>
      </c>
      <c r="B14" s="3722">
        <f>SUM(B11:B13)</f>
        <v/>
      </c>
      <c r="C14" s="3722">
        <f>SUM(C11:C13)</f>
        <v/>
      </c>
      <c r="D14" s="3722">
        <f>SUM(D11:D13)</f>
        <v/>
      </c>
      <c r="E14" s="3722">
        <f>SUM(E11:E13)</f>
        <v/>
      </c>
      <c r="F14" s="3722">
        <f>SUM(F11:F13)</f>
        <v/>
      </c>
      <c r="G14" s="3722">
        <f>SUM(G11:G13)</f>
        <v/>
      </c>
      <c r="H14" s="3722">
        <f>SUM(H11:H13)</f>
        <v/>
      </c>
      <c r="I14" s="3722">
        <f>SUM(I11:I13)</f>
        <v/>
      </c>
      <c r="J14" s="3722">
        <f>SUM(J11:J13)</f>
        <v/>
      </c>
      <c r="K14" s="3722">
        <f>SUM(K11:K13)</f>
        <v/>
      </c>
      <c r="L14" s="3722">
        <f>SUM(L11:L13)</f>
        <v/>
      </c>
      <c r="M14" s="3722">
        <f>SUM(M11:M13)</f>
        <v/>
      </c>
      <c r="N14" s="3722">
        <f>SUM(B14:M14)</f>
        <v/>
      </c>
    </row>
    <row r="15" ht="15" customHeight="1" s="2885">
      <c r="A15" s="2707" t="inlineStr">
        <is>
          <t xml:space="preserve">  OTHER INCOME</t>
        </is>
      </c>
      <c r="B15" s="2708" t="n"/>
      <c r="C15" s="2708" t="n"/>
      <c r="D15" s="2708" t="n"/>
      <c r="E15" s="2708" t="n"/>
      <c r="F15" s="2708" t="n"/>
      <c r="G15" s="2708" t="n"/>
      <c r="H15" s="2708" t="n"/>
      <c r="I15" s="2708" t="n"/>
      <c r="J15" s="2708" t="n"/>
      <c r="K15" s="2708" t="n"/>
      <c r="L15" s="2708" t="n"/>
      <c r="M15" s="2708" t="n"/>
      <c r="N15" s="2708" t="n"/>
    </row>
    <row r="16" ht="15" customHeight="1" s="2885">
      <c r="A16" s="2709" t="inlineStr">
        <is>
          <t xml:space="preserve">    Parking Revenue</t>
        </is>
      </c>
      <c r="B16" s="3720" t="n">
        <v>660.42</v>
      </c>
      <c r="C16" s="3720" t="n">
        <v>659.58</v>
      </c>
      <c r="D16" s="3720" t="n">
        <v>660</v>
      </c>
      <c r="E16" s="3720" t="n">
        <v>660</v>
      </c>
      <c r="F16" s="3720" t="n">
        <v>660</v>
      </c>
      <c r="G16" s="3720" t="n">
        <v>660</v>
      </c>
      <c r="H16" s="3720" t="n">
        <v>658.74</v>
      </c>
      <c r="I16" s="3720" t="n">
        <v>660</v>
      </c>
      <c r="J16" s="3720" t="n">
        <v>660</v>
      </c>
      <c r="K16" s="3720" t="n">
        <v>2125.97</v>
      </c>
      <c r="L16" s="3720" t="n">
        <v>1660</v>
      </c>
      <c r="M16" s="3720" t="n">
        <v>1060</v>
      </c>
      <c r="N16" s="3721">
        <f>SUM(B16:M16)</f>
        <v/>
      </c>
    </row>
    <row r="17" ht="15" customHeight="1" s="2885">
      <c r="A17" s="2709" t="inlineStr">
        <is>
          <t xml:space="preserve">    Miscellaneous Income</t>
        </is>
      </c>
      <c r="B17" s="3720" t="n">
        <v>350</v>
      </c>
      <c r="C17" s="3720" t="n">
        <v>541.09</v>
      </c>
      <c r="D17" s="3720" t="n">
        <v>850</v>
      </c>
      <c r="E17" s="3720" t="n">
        <v>1200</v>
      </c>
      <c r="F17" s="3720" t="n">
        <v>758.91</v>
      </c>
      <c r="G17" s="3720" t="n">
        <v>1150</v>
      </c>
      <c r="H17" s="3720" t="n">
        <v>1075</v>
      </c>
      <c r="I17" s="3720" t="n">
        <v>0</v>
      </c>
      <c r="J17" s="3720" t="n">
        <v>0</v>
      </c>
      <c r="K17" s="3720" t="n">
        <v>0</v>
      </c>
      <c r="L17" s="3720" t="n">
        <v>325</v>
      </c>
      <c r="M17" s="3720" t="n">
        <v>575</v>
      </c>
      <c r="N17" s="3721">
        <f>SUM(B17:M17)</f>
        <v/>
      </c>
    </row>
    <row r="18" ht="15" customHeight="1" s="2885">
      <c r="A18" s="2712" t="inlineStr">
        <is>
          <t xml:space="preserve">  TOTAL OTHER INCOME</t>
        </is>
      </c>
      <c r="B18" s="3722">
        <f>SUM(B16:B17)</f>
        <v/>
      </c>
      <c r="C18" s="3722">
        <f>SUM(C16:C17)</f>
        <v/>
      </c>
      <c r="D18" s="3722">
        <f>SUM(D16:D17)</f>
        <v/>
      </c>
      <c r="E18" s="3722">
        <f>SUM(E16:E17)</f>
        <v/>
      </c>
      <c r="F18" s="3722">
        <f>SUM(F16:F17)</f>
        <v/>
      </c>
      <c r="G18" s="3722">
        <f>SUM(G16:G17)</f>
        <v/>
      </c>
      <c r="H18" s="3722">
        <f>SUM(H16:H17)</f>
        <v/>
      </c>
      <c r="I18" s="3722">
        <f>SUM(I16:I17)</f>
        <v/>
      </c>
      <c r="J18" s="3722">
        <f>SUM(J16:J17)</f>
        <v/>
      </c>
      <c r="K18" s="3722">
        <f>SUM(K16:K17)</f>
        <v/>
      </c>
      <c r="L18" s="3722">
        <f>SUM(L16:L17)</f>
        <v/>
      </c>
      <c r="M18" s="3722">
        <f>SUM(M16:M17)</f>
        <v/>
      </c>
      <c r="N18" s="3722">
        <f>SUM(B18:M18)</f>
        <v/>
      </c>
    </row>
    <row r="19" ht="15" customHeight="1" s="2885">
      <c r="A19" s="2712" t="inlineStr">
        <is>
          <t>TOTAL REVENUE</t>
        </is>
      </c>
      <c r="B19" s="3722">
        <f>SUM(B9,B14,B18)</f>
        <v/>
      </c>
      <c r="C19" s="3722">
        <f>SUM(C9,C14,C18)</f>
        <v/>
      </c>
      <c r="D19" s="3722">
        <f>SUM(D9,D14,D18)</f>
        <v/>
      </c>
      <c r="E19" s="3722">
        <f>SUM(E9,E14,E18)</f>
        <v/>
      </c>
      <c r="F19" s="3722">
        <f>SUM(F9,F14,F18)</f>
        <v/>
      </c>
      <c r="G19" s="3722">
        <f>SUM(G9,G14,G18)</f>
        <v/>
      </c>
      <c r="H19" s="3722">
        <f>SUM(H9,H14,H18)</f>
        <v/>
      </c>
      <c r="I19" s="3722">
        <f>SUM(I9,I14,I18)</f>
        <v/>
      </c>
      <c r="J19" s="3722">
        <f>SUM(J9,J14,J18)</f>
        <v/>
      </c>
      <c r="K19" s="3722">
        <f>SUM(K9,K14,K18)</f>
        <v/>
      </c>
      <c r="L19" s="3722">
        <f>SUM(L9,L14,L18)</f>
        <v/>
      </c>
      <c r="M19" s="3722">
        <f>SUM(M9,M14,M18)</f>
        <v/>
      </c>
      <c r="N19" s="3722">
        <f>SUM(B19:M19)</f>
        <v/>
      </c>
    </row>
    <row r="21" ht="15" customHeight="1" s="2885">
      <c r="A21" s="2707" t="inlineStr">
        <is>
          <t>OPERATING EXPENSES</t>
        </is>
      </c>
      <c r="B21" s="2708" t="n"/>
      <c r="C21" s="2708" t="n"/>
      <c r="D21" s="2708" t="n"/>
      <c r="E21" s="2708" t="n"/>
      <c r="F21" s="2708" t="n"/>
      <c r="G21" s="2708" t="n"/>
      <c r="H21" s="2708" t="n"/>
      <c r="I21" s="2708" t="n"/>
      <c r="J21" s="2708" t="n"/>
      <c r="K21" s="2708" t="n"/>
      <c r="L21" s="2708" t="n"/>
      <c r="M21" s="2708" t="n"/>
      <c r="N21" s="2708" t="n"/>
    </row>
    <row r="22" ht="15" customHeight="1" s="2885">
      <c r="A22" s="2707" t="inlineStr">
        <is>
          <t xml:space="preserve">  RECOVERABLE EXPENSES</t>
        </is>
      </c>
      <c r="B22" s="2708" t="n"/>
      <c r="C22" s="2708" t="n"/>
      <c r="D22" s="2708" t="n"/>
      <c r="E22" s="2708" t="n"/>
      <c r="F22" s="2708" t="n"/>
      <c r="G22" s="2708" t="n"/>
      <c r="H22" s="2708" t="n"/>
      <c r="I22" s="2708" t="n"/>
      <c r="J22" s="2708" t="n"/>
      <c r="K22" s="2708" t="n"/>
      <c r="L22" s="2708" t="n"/>
      <c r="M22" s="2708" t="n"/>
      <c r="N22" s="2708" t="n"/>
    </row>
    <row r="23" ht="15" customHeight="1" s="2885">
      <c r="A23" s="2707" t="inlineStr">
        <is>
          <t xml:space="preserve">    CONTRACTS</t>
        </is>
      </c>
      <c r="B23" s="2708" t="n"/>
      <c r="C23" s="2708" t="n"/>
      <c r="D23" s="2708" t="n"/>
      <c r="E23" s="2708" t="n"/>
      <c r="F23" s="2708" t="n"/>
      <c r="G23" s="2708" t="n"/>
      <c r="H23" s="2708" t="n"/>
      <c r="I23" s="2708" t="n"/>
      <c r="J23" s="2708" t="n"/>
      <c r="K23" s="2708" t="n"/>
      <c r="L23" s="2708" t="n"/>
      <c r="M23" s="2708" t="n"/>
      <c r="N23" s="2708" t="n"/>
    </row>
    <row r="24" ht="15" customHeight="1" s="2885">
      <c r="A24" s="2709" t="inlineStr">
        <is>
          <t xml:space="preserve">      Contract - Janitorial</t>
        </is>
      </c>
      <c r="B24" s="3720" t="n">
        <v>5108.07</v>
      </c>
      <c r="C24" s="3720" t="n">
        <v>3943.03</v>
      </c>
      <c r="D24" s="3720" t="n">
        <v>3759.37</v>
      </c>
      <c r="E24" s="3720" t="n">
        <v>3759.37</v>
      </c>
      <c r="F24" s="3720" t="n">
        <v>3759.37</v>
      </c>
      <c r="G24" s="3720" t="n">
        <v>3759.15</v>
      </c>
      <c r="H24" s="3720" t="n">
        <v>2594.32</v>
      </c>
      <c r="I24" s="3720" t="n">
        <v>3759.37</v>
      </c>
      <c r="J24" s="3720" t="n">
        <v>3759.37</v>
      </c>
      <c r="K24" s="3720" t="n">
        <v>4606.08</v>
      </c>
      <c r="L24" s="3720" t="n">
        <v>4606.08</v>
      </c>
      <c r="M24" s="3720" t="n">
        <v>0</v>
      </c>
      <c r="N24" s="3721">
        <f>SUM(B24:M24)</f>
        <v/>
      </c>
    </row>
    <row r="25" ht="15" customHeight="1" s="2885">
      <c r="A25" s="2709" t="inlineStr">
        <is>
          <t xml:space="preserve">      Contract - Janitorial Supplies</t>
        </is>
      </c>
      <c r="B25" s="3720" t="n">
        <v>0</v>
      </c>
      <c r="C25" s="3720" t="n">
        <v>829.3099999999999</v>
      </c>
      <c r="D25" s="3720" t="n">
        <v>1207.42</v>
      </c>
      <c r="E25" s="3720" t="n">
        <v>988.1900000000001</v>
      </c>
      <c r="F25" s="3720" t="n">
        <v>2490.64</v>
      </c>
      <c r="G25" s="3720" t="n">
        <v>1984.17</v>
      </c>
      <c r="H25" s="3720" t="n">
        <v>1641.2</v>
      </c>
      <c r="I25" s="3720" t="n">
        <v>867.66</v>
      </c>
      <c r="J25" s="3720" t="n">
        <v>1101.76</v>
      </c>
      <c r="K25" s="3720" t="n">
        <v>873.8</v>
      </c>
      <c r="L25" s="3720" t="n">
        <v>755.6900000000001</v>
      </c>
      <c r="M25" s="3720" t="n">
        <v>0</v>
      </c>
      <c r="N25" s="3721">
        <f>SUM(B25:M25)</f>
        <v/>
      </c>
    </row>
    <row r="26" ht="15" customHeight="1" s="2885">
      <c r="A26" s="2709" t="inlineStr">
        <is>
          <t xml:space="preserve">      Contract - Day Porter</t>
        </is>
      </c>
      <c r="B26" s="3720" t="n">
        <v>2546.88</v>
      </c>
      <c r="C26" s="3720" t="n">
        <v>2546.87</v>
      </c>
      <c r="D26" s="3720" t="n">
        <v>2546.87</v>
      </c>
      <c r="E26" s="3720" t="n">
        <v>2546.87</v>
      </c>
      <c r="F26" s="3720" t="n">
        <v>2546.87</v>
      </c>
      <c r="G26" s="3720" t="n">
        <v>2547.09</v>
      </c>
      <c r="H26" s="3720" t="n">
        <v>2546.87</v>
      </c>
      <c r="I26" s="3720" t="n">
        <v>2546.87</v>
      </c>
      <c r="J26" s="3720" t="n">
        <v>2546.87</v>
      </c>
      <c r="K26" s="3720" t="n">
        <v>2817.5</v>
      </c>
      <c r="L26" s="3720" t="n">
        <v>2546.87</v>
      </c>
      <c r="M26" s="3720" t="n">
        <v>0</v>
      </c>
      <c r="N26" s="3721">
        <f>SUM(B26:M26)</f>
        <v/>
      </c>
    </row>
    <row r="27" ht="15" customHeight="1" s="2885">
      <c r="A27" s="2709" t="inlineStr">
        <is>
          <t xml:space="preserve">      Contract - Sanitization</t>
        </is>
      </c>
      <c r="B27" s="3720" t="n">
        <v>69.28</v>
      </c>
      <c r="C27" s="3720" t="n">
        <v>0</v>
      </c>
      <c r="D27" s="3720" t="n">
        <v>69.28</v>
      </c>
      <c r="E27" s="3720" t="n">
        <v>34.64</v>
      </c>
      <c r="F27" s="3720" t="n">
        <v>34.64</v>
      </c>
      <c r="G27" s="3720" t="n">
        <v>34.64</v>
      </c>
      <c r="H27" s="3720" t="n">
        <v>34.64</v>
      </c>
      <c r="I27" s="3720" t="n">
        <v>34.64</v>
      </c>
      <c r="J27" s="3720" t="n">
        <v>35.72</v>
      </c>
      <c r="K27" s="3720" t="n">
        <v>35.72</v>
      </c>
      <c r="L27" s="3720" t="n">
        <v>35.72</v>
      </c>
      <c r="M27" s="3720" t="n">
        <v>35.72</v>
      </c>
      <c r="N27" s="3721">
        <f>SUM(B27:M27)</f>
        <v/>
      </c>
    </row>
    <row r="28" ht="15" customHeight="1" s="2885">
      <c r="A28" s="2709" t="inlineStr">
        <is>
          <t xml:space="preserve">      Contract - HVAC</t>
        </is>
      </c>
      <c r="B28" s="3720" t="n">
        <v>0</v>
      </c>
      <c r="C28" s="3720" t="n">
        <v>0</v>
      </c>
      <c r="D28" s="3720" t="n">
        <v>0</v>
      </c>
      <c r="E28" s="3720" t="n">
        <v>2727.75</v>
      </c>
      <c r="F28" s="3720" t="n">
        <v>0</v>
      </c>
      <c r="G28" s="3720" t="n">
        <v>2727.75</v>
      </c>
      <c r="H28" s="3720" t="n">
        <v>0</v>
      </c>
      <c r="I28" s="3720" t="n">
        <v>0</v>
      </c>
      <c r="J28" s="3720" t="n">
        <v>2727.75</v>
      </c>
      <c r="K28" s="3720" t="n">
        <v>0</v>
      </c>
      <c r="L28" s="3720" t="n">
        <v>0</v>
      </c>
      <c r="M28" s="3720" t="n">
        <v>0</v>
      </c>
      <c r="N28" s="3721">
        <f>SUM(B28:M28)</f>
        <v/>
      </c>
    </row>
    <row r="29" ht="15" customHeight="1" s="2885">
      <c r="A29" s="2709" t="inlineStr">
        <is>
          <t xml:space="preserve">      Contract - Elevator</t>
        </is>
      </c>
      <c r="B29" s="3720" t="n">
        <v>374.89</v>
      </c>
      <c r="C29" s="3720" t="n">
        <v>150</v>
      </c>
      <c r="D29" s="3720" t="n">
        <v>155</v>
      </c>
      <c r="E29" s="3720" t="n">
        <v>379.89</v>
      </c>
      <c r="F29" s="3720" t="n">
        <v>155</v>
      </c>
      <c r="G29" s="3720" t="n">
        <v>155</v>
      </c>
      <c r="H29" s="3720" t="n">
        <v>389.09</v>
      </c>
      <c r="I29" s="3720" t="n">
        <v>310</v>
      </c>
      <c r="J29" s="3720" t="n">
        <v>419</v>
      </c>
      <c r="K29" s="3720" t="n">
        <v>238.69</v>
      </c>
      <c r="L29" s="3720" t="n">
        <v>155</v>
      </c>
      <c r="M29" s="3720" t="n">
        <v>0</v>
      </c>
      <c r="N29" s="3721">
        <f>SUM(B29:M29)</f>
        <v/>
      </c>
    </row>
    <row r="30" ht="15" customHeight="1" s="2885">
      <c r="A30" s="2709" t="inlineStr">
        <is>
          <t xml:space="preserve">      Contract - Exterior Landscaping</t>
        </is>
      </c>
      <c r="B30" s="3720" t="n">
        <v>2363.02</v>
      </c>
      <c r="C30" s="3720" t="n">
        <v>2363.02</v>
      </c>
      <c r="D30" s="3720" t="n">
        <v>2363.02</v>
      </c>
      <c r="E30" s="3720" t="n">
        <v>2363.02</v>
      </c>
      <c r="F30" s="3720" t="n">
        <v>2363.02</v>
      </c>
      <c r="G30" s="3720" t="n">
        <v>2363.02</v>
      </c>
      <c r="H30" s="3720" t="n">
        <v>2363.02</v>
      </c>
      <c r="I30" s="3720" t="n">
        <v>2363.02</v>
      </c>
      <c r="J30" s="3720" t="n">
        <v>2363.02</v>
      </c>
      <c r="K30" s="3720" t="n">
        <v>2363.02</v>
      </c>
      <c r="L30" s="3720" t="n">
        <v>2363.02</v>
      </c>
      <c r="M30" s="3720" t="n">
        <v>0</v>
      </c>
      <c r="N30" s="3721">
        <f>SUM(B30:M30)</f>
        <v/>
      </c>
    </row>
    <row r="31" ht="15" customHeight="1" s="2885">
      <c r="A31" s="2709" t="inlineStr">
        <is>
          <t xml:space="preserve">      Contract - Interior Landscape</t>
        </is>
      </c>
      <c r="B31" s="3720" t="n">
        <v>195.89</v>
      </c>
      <c r="C31" s="3720" t="n">
        <v>195.89</v>
      </c>
      <c r="D31" s="3720" t="n">
        <v>195.89</v>
      </c>
      <c r="E31" s="3720" t="n">
        <v>195.89</v>
      </c>
      <c r="F31" s="3720" t="n">
        <v>195.89</v>
      </c>
      <c r="G31" s="3720" t="n">
        <v>195.89</v>
      </c>
      <c r="H31" s="3720" t="n">
        <v>195.89</v>
      </c>
      <c r="I31" s="3720" t="n">
        <v>204.7</v>
      </c>
      <c r="J31" s="3720" t="n">
        <v>204.7</v>
      </c>
      <c r="K31" s="3720" t="n">
        <v>204.7</v>
      </c>
      <c r="L31" s="3720" t="n">
        <v>204.7</v>
      </c>
      <c r="M31" s="3720" t="n">
        <v>204.7</v>
      </c>
      <c r="N31" s="3721">
        <f>SUM(B31:M31)</f>
        <v/>
      </c>
    </row>
    <row r="32" ht="15" customHeight="1" s="2885">
      <c r="A32" s="2709" t="inlineStr">
        <is>
          <t xml:space="preserve">      Contract - Pest Control</t>
        </is>
      </c>
      <c r="B32" s="3720" t="n">
        <v>176.78</v>
      </c>
      <c r="C32" s="3720" t="n">
        <v>176.78</v>
      </c>
      <c r="D32" s="3720" t="n">
        <v>176.78</v>
      </c>
      <c r="E32" s="3720" t="n">
        <v>176.78</v>
      </c>
      <c r="F32" s="3720" t="n">
        <v>176.78</v>
      </c>
      <c r="G32" s="3720" t="n">
        <v>176.78</v>
      </c>
      <c r="H32" s="3720" t="n">
        <v>176.78</v>
      </c>
      <c r="I32" s="3720" t="n">
        <v>185.62</v>
      </c>
      <c r="J32" s="3720" t="n">
        <v>185.62</v>
      </c>
      <c r="K32" s="3720" t="n">
        <v>185.62</v>
      </c>
      <c r="L32" s="3720" t="n">
        <v>188.59</v>
      </c>
      <c r="M32" s="3720" t="n">
        <v>0</v>
      </c>
      <c r="N32" s="3721">
        <f>SUM(B32:M32)</f>
        <v/>
      </c>
    </row>
    <row r="33" ht="15" customHeight="1" s="2885">
      <c r="A33" s="2709" t="inlineStr">
        <is>
          <t xml:space="preserve">      Contract - Mgmt Fees</t>
        </is>
      </c>
      <c r="B33" s="3720" t="n">
        <v>4723.45</v>
      </c>
      <c r="C33" s="3720" t="n">
        <v>5604.5</v>
      </c>
      <c r="D33" s="3720" t="n">
        <v>4259.81</v>
      </c>
      <c r="E33" s="3720" t="n">
        <v>4304.12</v>
      </c>
      <c r="F33" s="3720" t="n">
        <v>4290.88</v>
      </c>
      <c r="G33" s="3720" t="n">
        <v>4561.62</v>
      </c>
      <c r="H33" s="3720" t="n">
        <v>6215.05</v>
      </c>
      <c r="I33" s="3720" t="n">
        <v>4550.9</v>
      </c>
      <c r="J33" s="3720" t="n">
        <v>2261.82</v>
      </c>
      <c r="K33" s="3720" t="n">
        <v>5807.19</v>
      </c>
      <c r="L33" s="3720" t="n">
        <v>5312.72</v>
      </c>
      <c r="M33" s="3720" t="n">
        <v>2377.19</v>
      </c>
      <c r="N33" s="3721">
        <f>SUM(B33:M33)</f>
        <v/>
      </c>
    </row>
    <row r="34" ht="15" customHeight="1" s="2885">
      <c r="A34" s="2709" t="inlineStr">
        <is>
          <t xml:space="preserve">      Contract - Security and Fire</t>
        </is>
      </c>
      <c r="B34" s="3720" t="n">
        <v>105</v>
      </c>
      <c r="C34" s="3720" t="n">
        <v>0</v>
      </c>
      <c r="D34" s="3720" t="n">
        <v>105</v>
      </c>
      <c r="E34" s="3720" t="n">
        <v>0</v>
      </c>
      <c r="F34" s="3720" t="n">
        <v>0</v>
      </c>
      <c r="G34" s="3720" t="n">
        <v>105</v>
      </c>
      <c r="H34" s="3720" t="n">
        <v>1972</v>
      </c>
      <c r="I34" s="3720" t="n">
        <v>795.64</v>
      </c>
      <c r="J34" s="3720" t="n">
        <v>105</v>
      </c>
      <c r="K34" s="3720" t="n">
        <v>0</v>
      </c>
      <c r="L34" s="3720" t="n">
        <v>0</v>
      </c>
      <c r="M34" s="3720" t="n">
        <v>0</v>
      </c>
      <c r="N34" s="3721">
        <f>SUM(B34:M34)</f>
        <v/>
      </c>
    </row>
    <row r="35" ht="15" customHeight="1" s="2885">
      <c r="A35" s="2709" t="inlineStr">
        <is>
          <t xml:space="preserve">      Contract - Telephone</t>
        </is>
      </c>
      <c r="B35" s="3720" t="n">
        <v>398.56</v>
      </c>
      <c r="C35" s="3720" t="n">
        <v>398.56</v>
      </c>
      <c r="D35" s="3720" t="n">
        <v>398.29</v>
      </c>
      <c r="E35" s="3720" t="n">
        <v>398.93</v>
      </c>
      <c r="F35" s="3720" t="n">
        <v>398.93</v>
      </c>
      <c r="G35" s="3720" t="n">
        <v>409.74</v>
      </c>
      <c r="H35" s="3720" t="n">
        <v>409.74</v>
      </c>
      <c r="I35" s="3720" t="n">
        <v>409.74</v>
      </c>
      <c r="J35" s="3720" t="n">
        <v>409.56</v>
      </c>
      <c r="K35" s="3720" t="n">
        <v>482.95</v>
      </c>
      <c r="L35" s="3720" t="n">
        <v>482.95</v>
      </c>
      <c r="M35" s="3720" t="n">
        <v>482.71</v>
      </c>
      <c r="N35" s="3721">
        <f>SUM(B35:M35)</f>
        <v/>
      </c>
    </row>
    <row r="36" ht="15" customHeight="1" s="2885">
      <c r="A36" s="2709" t="inlineStr">
        <is>
          <t xml:space="preserve">      Contract - Trash Removal</t>
        </is>
      </c>
      <c r="B36" s="3720" t="n">
        <v>0</v>
      </c>
      <c r="C36" s="3720" t="n">
        <v>1514.99</v>
      </c>
      <c r="D36" s="3720" t="n">
        <v>1590.37</v>
      </c>
      <c r="E36" s="3720" t="n">
        <v>841.27</v>
      </c>
      <c r="F36" s="3720" t="n">
        <v>911.66</v>
      </c>
      <c r="G36" s="3720" t="n">
        <v>845.12</v>
      </c>
      <c r="H36" s="3720" t="n">
        <v>847.62</v>
      </c>
      <c r="I36" s="3720" t="n">
        <v>845.79</v>
      </c>
      <c r="J36" s="3720" t="n">
        <v>843.91</v>
      </c>
      <c r="K36" s="3720" t="n">
        <v>917.39</v>
      </c>
      <c r="L36" s="3720" t="n">
        <v>932.84</v>
      </c>
      <c r="M36" s="3720" t="n">
        <v>932.51</v>
      </c>
      <c r="N36" s="3721">
        <f>SUM(B36:M36)</f>
        <v/>
      </c>
    </row>
    <row r="37" ht="15" customHeight="1" s="2885">
      <c r="A37" s="2709" t="inlineStr">
        <is>
          <t xml:space="preserve">      Contract - Uniforms</t>
        </is>
      </c>
      <c r="B37" s="3720" t="n">
        <v>131.08</v>
      </c>
      <c r="C37" s="3720" t="n">
        <v>0</v>
      </c>
      <c r="D37" s="3720" t="n">
        <v>0</v>
      </c>
      <c r="E37" s="3720" t="n">
        <v>221.34</v>
      </c>
      <c r="F37" s="3720" t="n">
        <v>0</v>
      </c>
      <c r="G37" s="3720" t="n">
        <v>0</v>
      </c>
      <c r="H37" s="3720" t="n">
        <v>0</v>
      </c>
      <c r="I37" s="3720" t="n">
        <v>0</v>
      </c>
      <c r="J37" s="3720" t="n">
        <v>0</v>
      </c>
      <c r="K37" s="3720" t="n">
        <v>370.2</v>
      </c>
      <c r="L37" s="3720" t="n">
        <v>0</v>
      </c>
      <c r="M37" s="3720" t="n">
        <v>0</v>
      </c>
      <c r="N37" s="3721">
        <f>SUM(B37:M37)</f>
        <v/>
      </c>
    </row>
    <row r="38" ht="15" customHeight="1" s="2885">
      <c r="A38" s="2712" t="inlineStr">
        <is>
          <t xml:space="preserve">    TOTAL CONTRACTS</t>
        </is>
      </c>
      <c r="B38" s="3722">
        <f>SUM(B24:B37)</f>
        <v/>
      </c>
      <c r="C38" s="3722">
        <f>SUM(C24:C37)</f>
        <v/>
      </c>
      <c r="D38" s="3722">
        <f>SUM(D24:D37)</f>
        <v/>
      </c>
      <c r="E38" s="3722">
        <f>SUM(E24:E37)</f>
        <v/>
      </c>
      <c r="F38" s="3722">
        <f>SUM(F24:F37)</f>
        <v/>
      </c>
      <c r="G38" s="3722">
        <f>SUM(G24:G37)</f>
        <v/>
      </c>
      <c r="H38" s="3722">
        <f>SUM(H24:H37)</f>
        <v/>
      </c>
      <c r="I38" s="3722">
        <f>SUM(I24:I37)</f>
        <v/>
      </c>
      <c r="J38" s="3722">
        <f>SUM(J24:J37)</f>
        <v/>
      </c>
      <c r="K38" s="3722">
        <f>SUM(K24:K37)</f>
        <v/>
      </c>
      <c r="L38" s="3722">
        <f>SUM(L24:L37)</f>
        <v/>
      </c>
      <c r="M38" s="3722">
        <f>SUM(M24:M37)</f>
        <v/>
      </c>
      <c r="N38" s="3722">
        <f>SUM(B38:M38)</f>
        <v/>
      </c>
    </row>
    <row r="39" ht="15" customHeight="1" s="2885">
      <c r="A39" s="2707" t="inlineStr">
        <is>
          <t xml:space="preserve">    REPAIRS AND MAINT</t>
        </is>
      </c>
      <c r="B39" s="2708" t="n"/>
      <c r="C39" s="2708" t="n"/>
      <c r="D39" s="2708" t="n"/>
      <c r="E39" s="2708" t="n"/>
      <c r="F39" s="2708" t="n"/>
      <c r="G39" s="2708" t="n"/>
      <c r="H39" s="2708" t="n"/>
      <c r="I39" s="2708" t="n"/>
      <c r="J39" s="2708" t="n"/>
      <c r="K39" s="2708" t="n"/>
      <c r="L39" s="2708" t="n"/>
      <c r="M39" s="2708" t="n"/>
      <c r="N39" s="2708" t="n"/>
    </row>
    <row r="40" ht="15" customHeight="1" s="2885">
      <c r="A40" s="2709" t="inlineStr">
        <is>
          <t xml:space="preserve">      R M - HVAC</t>
        </is>
      </c>
      <c r="B40" s="3720" t="n">
        <v>5423.33</v>
      </c>
      <c r="C40" s="3720" t="n">
        <v>3536.53</v>
      </c>
      <c r="D40" s="3720" t="n">
        <v>0</v>
      </c>
      <c r="E40" s="3720" t="n">
        <v>0</v>
      </c>
      <c r="F40" s="3720" t="n">
        <v>2719.24</v>
      </c>
      <c r="G40" s="3720" t="n">
        <v>1314.45</v>
      </c>
      <c r="H40" s="3720" t="n">
        <v>1424.57</v>
      </c>
      <c r="I40" s="3720" t="n">
        <v>0</v>
      </c>
      <c r="J40" s="3720" t="n">
        <v>0</v>
      </c>
      <c r="K40" s="3720" t="n">
        <v>2838.32</v>
      </c>
      <c r="L40" s="3720" t="n">
        <v>0</v>
      </c>
      <c r="M40" s="3720" t="n">
        <v>0</v>
      </c>
      <c r="N40" s="3721">
        <f>SUM(B40:M40)</f>
        <v/>
      </c>
    </row>
    <row r="41" ht="15" customHeight="1" s="2885">
      <c r="A41" s="2709" t="inlineStr">
        <is>
          <t xml:space="preserve">      R M - Keys Locks and Doors</t>
        </is>
      </c>
      <c r="B41" s="3720" t="n">
        <v>0</v>
      </c>
      <c r="C41" s="3720" t="n">
        <v>0</v>
      </c>
      <c r="D41" s="3720" t="n">
        <v>0</v>
      </c>
      <c r="E41" s="3720" t="n">
        <v>235.99</v>
      </c>
      <c r="F41" s="3720" t="n">
        <v>0</v>
      </c>
      <c r="G41" s="3720" t="n">
        <v>1034.33</v>
      </c>
      <c r="H41" s="3720" t="n">
        <v>0</v>
      </c>
      <c r="I41" s="3720" t="n">
        <v>0</v>
      </c>
      <c r="J41" s="3720" t="n">
        <v>0</v>
      </c>
      <c r="K41" s="3720" t="n">
        <v>0</v>
      </c>
      <c r="L41" s="3720" t="n">
        <v>0</v>
      </c>
      <c r="M41" s="3720" t="n">
        <v>0</v>
      </c>
      <c r="N41" s="3721">
        <f>SUM(B41:M41)</f>
        <v/>
      </c>
    </row>
    <row r="42" ht="15" customHeight="1" s="2885">
      <c r="A42" s="2709" t="inlineStr">
        <is>
          <t xml:space="preserve">      R M - Electrical</t>
        </is>
      </c>
      <c r="B42" s="3720" t="n">
        <v>0</v>
      </c>
      <c r="C42" s="3720" t="n">
        <v>1500</v>
      </c>
      <c r="D42" s="3720" t="n">
        <v>738.66</v>
      </c>
      <c r="E42" s="3720" t="n">
        <v>0</v>
      </c>
      <c r="F42" s="3720" t="n">
        <v>0</v>
      </c>
      <c r="G42" s="3720" t="n">
        <v>0</v>
      </c>
      <c r="H42" s="3720" t="n">
        <v>0</v>
      </c>
      <c r="I42" s="3720" t="n">
        <v>0</v>
      </c>
      <c r="J42" s="3720" t="n">
        <v>0</v>
      </c>
      <c r="K42" s="3720" t="n">
        <v>487.12</v>
      </c>
      <c r="L42" s="3720" t="n">
        <v>0</v>
      </c>
      <c r="M42" s="3720" t="n">
        <v>0</v>
      </c>
      <c r="N42" s="3721">
        <f>SUM(B42:M42)</f>
        <v/>
      </c>
    </row>
    <row r="43" ht="15" customHeight="1" s="2885">
      <c r="A43" s="2709" t="inlineStr">
        <is>
          <t xml:space="preserve">      R M - Plumbing</t>
        </is>
      </c>
      <c r="B43" s="3720" t="n">
        <v>0</v>
      </c>
      <c r="C43" s="3720" t="n">
        <v>438.95</v>
      </c>
      <c r="D43" s="3720" t="n">
        <v>0</v>
      </c>
      <c r="E43" s="3720" t="n">
        <v>4167.63</v>
      </c>
      <c r="F43" s="3720" t="n">
        <v>422.18</v>
      </c>
      <c r="G43" s="3720" t="n">
        <v>0</v>
      </c>
      <c r="H43" s="3720" t="n">
        <v>37562.76</v>
      </c>
      <c r="I43" s="3720" t="n">
        <v>0</v>
      </c>
      <c r="J43" s="3720" t="n">
        <v>487.13</v>
      </c>
      <c r="K43" s="3720" t="n">
        <v>0</v>
      </c>
      <c r="L43" s="3720" t="n">
        <v>0</v>
      </c>
      <c r="M43" s="3720" t="n">
        <v>487.13</v>
      </c>
      <c r="N43" s="3721">
        <f>SUM(B43:M43)</f>
        <v/>
      </c>
    </row>
    <row r="44" ht="15" customHeight="1" s="2885">
      <c r="A44" s="2709" t="inlineStr">
        <is>
          <t xml:space="preserve">      R M - Fire System and Security</t>
        </is>
      </c>
      <c r="B44" s="3720" t="n">
        <v>0</v>
      </c>
      <c r="C44" s="3720" t="n">
        <v>0</v>
      </c>
      <c r="D44" s="3720" t="n">
        <v>0</v>
      </c>
      <c r="E44" s="3720" t="n">
        <v>0</v>
      </c>
      <c r="F44" s="3720" t="n">
        <v>0</v>
      </c>
      <c r="G44" s="3720" t="n">
        <v>0</v>
      </c>
      <c r="H44" s="3720" t="n">
        <v>0</v>
      </c>
      <c r="I44" s="3720" t="n">
        <v>0</v>
      </c>
      <c r="J44" s="3720" t="n">
        <v>0</v>
      </c>
      <c r="K44" s="3720" t="n">
        <v>53</v>
      </c>
      <c r="L44" s="3720" t="n">
        <v>0</v>
      </c>
      <c r="M44" s="3720" t="n">
        <v>0</v>
      </c>
      <c r="N44" s="3721">
        <f>SUM(B44:M44)</f>
        <v/>
      </c>
    </row>
    <row r="45" ht="15" customHeight="1" s="2885">
      <c r="A45" s="2709" t="inlineStr">
        <is>
          <t xml:space="preserve">      R M - Lighting</t>
        </is>
      </c>
      <c r="B45" s="3720" t="n">
        <v>0</v>
      </c>
      <c r="C45" s="3720" t="n">
        <v>0</v>
      </c>
      <c r="D45" s="3720" t="n">
        <v>413.04</v>
      </c>
      <c r="E45" s="3720" t="n">
        <v>0</v>
      </c>
      <c r="F45" s="3720" t="n">
        <v>2750.91</v>
      </c>
      <c r="G45" s="3720" t="n">
        <v>0</v>
      </c>
      <c r="H45" s="3720" t="n">
        <v>0</v>
      </c>
      <c r="I45" s="3720" t="n">
        <v>0</v>
      </c>
      <c r="J45" s="3720" t="n">
        <v>0</v>
      </c>
      <c r="K45" s="3720" t="n">
        <v>0</v>
      </c>
      <c r="L45" s="3720" t="n">
        <v>0</v>
      </c>
      <c r="M45" s="3720" t="n">
        <v>0</v>
      </c>
      <c r="N45" s="3721">
        <f>SUM(B45:M45)</f>
        <v/>
      </c>
    </row>
    <row r="46" ht="15" customHeight="1" s="2885">
      <c r="A46" s="2709" t="inlineStr">
        <is>
          <t xml:space="preserve">      R M - Landscaping and Irrigation</t>
        </is>
      </c>
      <c r="B46" s="3720" t="n">
        <v>581.17</v>
      </c>
      <c r="C46" s="3720" t="n">
        <v>0</v>
      </c>
      <c r="D46" s="3720" t="n">
        <v>1345.09</v>
      </c>
      <c r="E46" s="3720" t="n">
        <v>2706.25</v>
      </c>
      <c r="F46" s="3720" t="n">
        <v>0</v>
      </c>
      <c r="G46" s="3720" t="n">
        <v>0</v>
      </c>
      <c r="H46" s="3720" t="n">
        <v>790.2</v>
      </c>
      <c r="I46" s="3720" t="n">
        <v>0</v>
      </c>
      <c r="J46" s="3720" t="n">
        <v>0</v>
      </c>
      <c r="K46" s="3720" t="n">
        <v>2745.16</v>
      </c>
      <c r="L46" s="3720" t="n">
        <v>2311.02</v>
      </c>
      <c r="M46" s="3720" t="n">
        <v>0</v>
      </c>
      <c r="N46" s="3721">
        <f>SUM(B46:M46)</f>
        <v/>
      </c>
    </row>
    <row r="47" ht="15" customHeight="1" s="2885">
      <c r="A47" s="2709" t="inlineStr">
        <is>
          <t xml:space="preserve">      R M - Roofing</t>
        </is>
      </c>
      <c r="B47" s="3720" t="n">
        <v>0</v>
      </c>
      <c r="C47" s="3720" t="n">
        <v>0</v>
      </c>
      <c r="D47" s="3720" t="n">
        <v>0</v>
      </c>
      <c r="E47" s="3720" t="n">
        <v>0</v>
      </c>
      <c r="F47" s="3720" t="n">
        <v>0</v>
      </c>
      <c r="G47" s="3720" t="n">
        <v>0</v>
      </c>
      <c r="H47" s="3720" t="n">
        <v>475.16</v>
      </c>
      <c r="I47" s="3720" t="n">
        <v>0</v>
      </c>
      <c r="J47" s="3720" t="n">
        <v>958.8</v>
      </c>
      <c r="K47" s="3720" t="n">
        <v>0</v>
      </c>
      <c r="L47" s="3720" t="n">
        <v>694.42</v>
      </c>
      <c r="M47" s="3720" t="n">
        <v>0</v>
      </c>
      <c r="N47" s="3721">
        <f>SUM(B47:M47)</f>
        <v/>
      </c>
    </row>
    <row r="48" ht="15" customHeight="1" s="2885">
      <c r="A48" s="2709" t="inlineStr">
        <is>
          <t xml:space="preserve">      R M - Signage</t>
        </is>
      </c>
      <c r="B48" s="3720" t="n">
        <v>0</v>
      </c>
      <c r="C48" s="3720" t="n">
        <v>0</v>
      </c>
      <c r="D48" s="3720" t="n">
        <v>0</v>
      </c>
      <c r="E48" s="3720" t="n">
        <v>0</v>
      </c>
      <c r="F48" s="3720" t="n">
        <v>427.59</v>
      </c>
      <c r="G48" s="3720" t="n">
        <v>0</v>
      </c>
      <c r="H48" s="3720" t="n">
        <v>0</v>
      </c>
      <c r="I48" s="3720" t="n">
        <v>0</v>
      </c>
      <c r="J48" s="3720" t="n">
        <v>0</v>
      </c>
      <c r="K48" s="3720" t="n">
        <v>0</v>
      </c>
      <c r="L48" s="3720" t="n">
        <v>0</v>
      </c>
      <c r="M48" s="3720" t="n">
        <v>0</v>
      </c>
      <c r="N48" s="3721">
        <f>SUM(B48:M48)</f>
        <v/>
      </c>
    </row>
    <row r="49" ht="15" customHeight="1" s="2885">
      <c r="A49" s="2709" t="inlineStr">
        <is>
          <t xml:space="preserve">      R M - Exterior Repairs and Windows</t>
        </is>
      </c>
      <c r="B49" s="3720" t="n">
        <v>522</v>
      </c>
      <c r="C49" s="3720" t="n">
        <v>0</v>
      </c>
      <c r="D49" s="3720" t="n">
        <v>1788.2</v>
      </c>
      <c r="E49" s="3720" t="n">
        <v>2814.5</v>
      </c>
      <c r="F49" s="3720" t="n">
        <v>2114.83</v>
      </c>
      <c r="G49" s="3720" t="n">
        <v>750</v>
      </c>
      <c r="H49" s="3720" t="n">
        <v>0</v>
      </c>
      <c r="I49" s="3720" t="n">
        <v>0</v>
      </c>
      <c r="J49" s="3720" t="n">
        <v>0</v>
      </c>
      <c r="K49" s="3720" t="n">
        <v>0</v>
      </c>
      <c r="L49" s="3720" t="n">
        <v>0</v>
      </c>
      <c r="M49" s="3720" t="n">
        <v>0</v>
      </c>
      <c r="N49" s="3721">
        <f>SUM(B49:M49)</f>
        <v/>
      </c>
    </row>
    <row r="50" ht="15" customHeight="1" s="2885">
      <c r="A50" s="2709" t="inlineStr">
        <is>
          <t xml:space="preserve">      R M - Interior Repairs</t>
        </is>
      </c>
      <c r="B50" s="3720" t="n">
        <v>3201.8</v>
      </c>
      <c r="C50" s="3720" t="n">
        <v>0</v>
      </c>
      <c r="D50" s="3720" t="n">
        <v>1217.81</v>
      </c>
      <c r="E50" s="3720" t="n">
        <v>0</v>
      </c>
      <c r="F50" s="3720" t="n">
        <v>0</v>
      </c>
      <c r="G50" s="3720" t="n">
        <v>0</v>
      </c>
      <c r="H50" s="3720" t="n">
        <v>0</v>
      </c>
      <c r="I50" s="3720" t="n">
        <v>0</v>
      </c>
      <c r="J50" s="3720" t="n">
        <v>0</v>
      </c>
      <c r="K50" s="3720" t="n">
        <v>0</v>
      </c>
      <c r="L50" s="3720" t="n">
        <v>0</v>
      </c>
      <c r="M50" s="3720" t="n">
        <v>0</v>
      </c>
      <c r="N50" s="3721">
        <f>SUM(B50:M50)</f>
        <v/>
      </c>
    </row>
    <row r="51" ht="15" customHeight="1" s="2885">
      <c r="A51" s="2709" t="inlineStr">
        <is>
          <t xml:space="preserve">      R M - Supplies</t>
        </is>
      </c>
      <c r="B51" s="3720" t="n">
        <v>608.67</v>
      </c>
      <c r="C51" s="3720" t="n">
        <v>0</v>
      </c>
      <c r="D51" s="3720" t="n">
        <v>1106.65</v>
      </c>
      <c r="E51" s="3720" t="n">
        <v>1571.04</v>
      </c>
      <c r="F51" s="3720" t="n">
        <v>82.27</v>
      </c>
      <c r="G51" s="3720" t="n">
        <v>192.05</v>
      </c>
      <c r="H51" s="3720" t="n">
        <v>244.21</v>
      </c>
      <c r="I51" s="3720" t="n">
        <v>239.19</v>
      </c>
      <c r="J51" s="3720" t="n">
        <v>83.94</v>
      </c>
      <c r="K51" s="3720" t="n">
        <v>332.25</v>
      </c>
      <c r="L51" s="3720" t="n">
        <v>0</v>
      </c>
      <c r="M51" s="3720" t="n">
        <v>118.41</v>
      </c>
      <c r="N51" s="3721">
        <f>SUM(B51:M51)</f>
        <v/>
      </c>
    </row>
    <row r="52" ht="15" customHeight="1" s="2885">
      <c r="A52" s="2709" t="inlineStr">
        <is>
          <t xml:space="preserve">      R M - Payroll: Salaries</t>
        </is>
      </c>
      <c r="B52" s="3720" t="n">
        <v>3746.82</v>
      </c>
      <c r="C52" s="3720" t="n">
        <v>2692.36</v>
      </c>
      <c r="D52" s="3720" t="n">
        <v>3261.11</v>
      </c>
      <c r="E52" s="3720" t="n">
        <v>3582.36</v>
      </c>
      <c r="F52" s="3720" t="n">
        <v>3904.14</v>
      </c>
      <c r="G52" s="3720" t="n">
        <v>3582.36</v>
      </c>
      <c r="H52" s="3720" t="n">
        <v>4097.36</v>
      </c>
      <c r="I52" s="3720" t="n">
        <v>3582.36</v>
      </c>
      <c r="J52" s="3720" t="n">
        <v>3582.36</v>
      </c>
      <c r="K52" s="3720" t="n">
        <v>4280.54</v>
      </c>
      <c r="L52" s="3720" t="n">
        <v>3686.52</v>
      </c>
      <c r="M52" s="3720" t="n">
        <v>3837.34</v>
      </c>
      <c r="N52" s="3721">
        <f>SUM(B52:M52)</f>
        <v/>
      </c>
    </row>
    <row r="53" ht="15" customHeight="1" s="2885">
      <c r="A53" s="2709" t="inlineStr">
        <is>
          <t xml:space="preserve">      R M - Payroll: Taxes</t>
        </is>
      </c>
      <c r="B53" s="3720" t="n">
        <v>345.58</v>
      </c>
      <c r="C53" s="3720" t="n">
        <v>248.32</v>
      </c>
      <c r="D53" s="3720" t="n">
        <v>300.78</v>
      </c>
      <c r="E53" s="3720" t="n">
        <v>330.42</v>
      </c>
      <c r="F53" s="3720" t="n">
        <v>360.1</v>
      </c>
      <c r="G53" s="3720" t="n">
        <v>330.42</v>
      </c>
      <c r="H53" s="3720" t="n">
        <v>377.92</v>
      </c>
      <c r="I53" s="3720" t="n">
        <v>330.42</v>
      </c>
      <c r="J53" s="3720" t="n">
        <v>330.42</v>
      </c>
      <c r="K53" s="3720" t="n">
        <v>394.81</v>
      </c>
      <c r="L53" s="3720" t="n">
        <v>340.02</v>
      </c>
      <c r="M53" s="3720" t="n">
        <v>353.94</v>
      </c>
      <c r="N53" s="3721">
        <f>SUM(B53:M53)</f>
        <v/>
      </c>
    </row>
    <row r="54" ht="15" customHeight="1" s="2885">
      <c r="A54" s="2709" t="inlineStr">
        <is>
          <t xml:space="preserve">      R M - Payroll: Insur and Benefits</t>
        </is>
      </c>
      <c r="B54" s="3720" t="n">
        <v>305.46</v>
      </c>
      <c r="C54" s="3720" t="n">
        <v>278.46</v>
      </c>
      <c r="D54" s="3720" t="n">
        <v>289.21</v>
      </c>
      <c r="E54" s="3720" t="n">
        <v>295.28</v>
      </c>
      <c r="F54" s="3720" t="n">
        <v>301.36</v>
      </c>
      <c r="G54" s="3720" t="n">
        <v>295.28</v>
      </c>
      <c r="H54" s="3720" t="n">
        <v>579.03</v>
      </c>
      <c r="I54" s="3720" t="n">
        <v>364.71</v>
      </c>
      <c r="J54" s="3720" t="n">
        <v>364.71</v>
      </c>
      <c r="K54" s="3720" t="n">
        <v>378.34</v>
      </c>
      <c r="L54" s="3720" t="n">
        <v>367.12</v>
      </c>
      <c r="M54" s="3720" t="n">
        <v>370.87</v>
      </c>
      <c r="N54" s="3721">
        <f>SUM(B54:M54)</f>
        <v/>
      </c>
    </row>
    <row r="55" ht="15" customHeight="1" s="2885">
      <c r="A55" s="2709" t="inlineStr">
        <is>
          <t xml:space="preserve">      R M - Miscellaneous</t>
        </is>
      </c>
      <c r="B55" s="3720" t="n">
        <v>0</v>
      </c>
      <c r="C55" s="3720" t="n">
        <v>286.86</v>
      </c>
      <c r="D55" s="3720" t="n">
        <v>0</v>
      </c>
      <c r="E55" s="3720" t="n">
        <v>286.86</v>
      </c>
      <c r="F55" s="3720" t="n">
        <v>0</v>
      </c>
      <c r="G55" s="3720" t="n">
        <v>0</v>
      </c>
      <c r="H55" s="3720" t="n">
        <v>0</v>
      </c>
      <c r="I55" s="3720" t="n">
        <v>286.86</v>
      </c>
      <c r="J55" s="3720" t="n">
        <v>0</v>
      </c>
      <c r="K55" s="3720" t="n">
        <v>0</v>
      </c>
      <c r="L55" s="3720" t="n">
        <v>286.86</v>
      </c>
      <c r="M55" s="3720" t="n">
        <v>0</v>
      </c>
      <c r="N55" s="3721">
        <f>SUM(B55:M55)</f>
        <v/>
      </c>
    </row>
    <row r="56" ht="15" customHeight="1" s="2885">
      <c r="A56" s="2709" t="inlineStr">
        <is>
          <t xml:space="preserve">      R M - Mileage</t>
        </is>
      </c>
      <c r="B56" s="3720" t="n">
        <v>200.2</v>
      </c>
      <c r="C56" s="3720" t="n">
        <v>152.2</v>
      </c>
      <c r="D56" s="3720" t="n">
        <v>152.2</v>
      </c>
      <c r="E56" s="3720" t="n">
        <v>200.2</v>
      </c>
      <c r="F56" s="3720" t="n">
        <v>200.2</v>
      </c>
      <c r="G56" s="3720" t="n">
        <v>200.2</v>
      </c>
      <c r="H56" s="3720" t="n">
        <v>200.2</v>
      </c>
      <c r="I56" s="3720" t="n">
        <v>200.2</v>
      </c>
      <c r="J56" s="3720" t="n">
        <v>200.2</v>
      </c>
      <c r="K56" s="3720" t="n">
        <v>200.2</v>
      </c>
      <c r="L56" s="3720" t="n">
        <v>204.2</v>
      </c>
      <c r="M56" s="3720" t="n">
        <v>214.7</v>
      </c>
      <c r="N56" s="3721">
        <f>SUM(B56:M56)</f>
        <v/>
      </c>
    </row>
    <row r="57" ht="15" customHeight="1" s="2885">
      <c r="A57" s="2709" t="inlineStr">
        <is>
          <t xml:space="preserve">      R M - Material Projects</t>
        </is>
      </c>
      <c r="B57" s="3720" t="n">
        <v>0</v>
      </c>
      <c r="C57" s="3720" t="n">
        <v>0</v>
      </c>
      <c r="D57" s="3720" t="n">
        <v>0</v>
      </c>
      <c r="E57" s="3720" t="n">
        <v>0</v>
      </c>
      <c r="F57" s="3720" t="n">
        <v>0</v>
      </c>
      <c r="G57" s="3720" t="n">
        <v>0</v>
      </c>
      <c r="H57" s="3720" t="n">
        <v>16706.22</v>
      </c>
      <c r="I57" s="3720" t="n">
        <v>12782.65</v>
      </c>
      <c r="J57" s="3720" t="n">
        <v>0</v>
      </c>
      <c r="K57" s="3720" t="n">
        <v>958.01</v>
      </c>
      <c r="L57" s="3720" t="n">
        <v>0</v>
      </c>
      <c r="M57" s="3720" t="n">
        <v>0</v>
      </c>
      <c r="N57" s="3721">
        <f>SUM(B57:M57)</f>
        <v/>
      </c>
    </row>
    <row r="58" ht="15" customHeight="1" s="2885">
      <c r="A58" s="2712" t="inlineStr">
        <is>
          <t xml:space="preserve">    TOTAL REPAIRS AND MAINT</t>
        </is>
      </c>
      <c r="B58" s="3722">
        <f>SUM(B40:B57)</f>
        <v/>
      </c>
      <c r="C58" s="3722">
        <f>SUM(C40:C57)</f>
        <v/>
      </c>
      <c r="D58" s="3722">
        <f>SUM(D40:D57)</f>
        <v/>
      </c>
      <c r="E58" s="3722">
        <f>SUM(E40:E57)</f>
        <v/>
      </c>
      <c r="F58" s="3722">
        <f>SUM(F40:F57)</f>
        <v/>
      </c>
      <c r="G58" s="3722">
        <f>SUM(G40:G57)</f>
        <v/>
      </c>
      <c r="H58" s="3722">
        <f>SUM(H40:H57)</f>
        <v/>
      </c>
      <c r="I58" s="3722">
        <f>SUM(I40:I57)</f>
        <v/>
      </c>
      <c r="J58" s="3722">
        <f>SUM(J40:J57)</f>
        <v/>
      </c>
      <c r="K58" s="3722">
        <f>SUM(K40:K57)</f>
        <v/>
      </c>
      <c r="L58" s="3722">
        <f>SUM(L40:L57)</f>
        <v/>
      </c>
      <c r="M58" s="3722">
        <f>SUM(M40:M57)</f>
        <v/>
      </c>
      <c r="N58" s="3722">
        <f>SUM(B58:M58)</f>
        <v/>
      </c>
    </row>
    <row r="59" ht="15" customHeight="1" s="2885">
      <c r="A59" s="2707" t="inlineStr">
        <is>
          <t xml:space="preserve">    UTILITIES</t>
        </is>
      </c>
      <c r="B59" s="2708" t="n"/>
      <c r="C59" s="2708" t="n"/>
      <c r="D59" s="2708" t="n"/>
      <c r="E59" s="2708" t="n"/>
      <c r="F59" s="2708" t="n"/>
      <c r="G59" s="2708" t="n"/>
      <c r="H59" s="2708" t="n"/>
      <c r="I59" s="2708" t="n"/>
      <c r="J59" s="2708" t="n"/>
      <c r="K59" s="2708" t="n"/>
      <c r="L59" s="2708" t="n"/>
      <c r="M59" s="2708" t="n"/>
      <c r="N59" s="2708" t="n"/>
    </row>
    <row r="60" ht="15" customHeight="1" s="2885">
      <c r="A60" s="2709" t="inlineStr">
        <is>
          <t xml:space="preserve">      Utilities - Electricity</t>
        </is>
      </c>
      <c r="B60" s="3720" t="n">
        <v>13998.13</v>
      </c>
      <c r="C60" s="3720" t="n">
        <v>13636.69</v>
      </c>
      <c r="D60" s="3720" t="n">
        <v>13404.69</v>
      </c>
      <c r="E60" s="3720" t="n">
        <v>12440.48</v>
      </c>
      <c r="F60" s="3720" t="n">
        <v>14437</v>
      </c>
      <c r="G60" s="3720" t="n">
        <v>12797.44</v>
      </c>
      <c r="H60" s="3720" t="n">
        <v>13416.67</v>
      </c>
      <c r="I60" s="3720" t="n">
        <v>15770.15</v>
      </c>
      <c r="J60" s="3720" t="n">
        <v>15147.2</v>
      </c>
      <c r="K60" s="3720" t="n">
        <v>14104.74</v>
      </c>
      <c r="L60" s="3720" t="n">
        <v>14464.89</v>
      </c>
      <c r="M60" s="3720" t="n">
        <v>14937.08</v>
      </c>
      <c r="N60" s="3721">
        <f>SUM(B60:M60)</f>
        <v/>
      </c>
    </row>
    <row r="61" ht="15" customHeight="1" s="2885">
      <c r="A61" s="2709" t="inlineStr">
        <is>
          <t xml:space="preserve">      Utilities - Water and Sewer</t>
        </is>
      </c>
      <c r="B61" s="3720" t="n">
        <v>1948.36</v>
      </c>
      <c r="C61" s="3720" t="n">
        <v>1481.65</v>
      </c>
      <c r="D61" s="3720" t="n">
        <v>1562.75</v>
      </c>
      <c r="E61" s="3720" t="n">
        <v>2096.96</v>
      </c>
      <c r="F61" s="3720" t="n">
        <v>2395.7</v>
      </c>
      <c r="G61" s="3720" t="n">
        <v>3410.28</v>
      </c>
      <c r="H61" s="3720" t="n">
        <v>4597.66</v>
      </c>
      <c r="I61" s="3720" t="n">
        <v>1328.92</v>
      </c>
      <c r="J61" s="3720" t="n">
        <v>1178.46</v>
      </c>
      <c r="K61" s="3720" t="n">
        <v>934.22</v>
      </c>
      <c r="L61" s="3720" t="n">
        <v>1178.45</v>
      </c>
      <c r="M61" s="3720" t="n">
        <v>1321.42</v>
      </c>
      <c r="N61" s="3721">
        <f>SUM(B61:M61)</f>
        <v/>
      </c>
    </row>
    <row r="62" ht="15" customHeight="1" s="2885">
      <c r="A62" s="2712" t="inlineStr">
        <is>
          <t xml:space="preserve">    TOTAL UTILITIES</t>
        </is>
      </c>
      <c r="B62" s="3722">
        <f>SUM(B60:B61)</f>
        <v/>
      </c>
      <c r="C62" s="3722">
        <f>SUM(C60:C61)</f>
        <v/>
      </c>
      <c r="D62" s="3722">
        <f>SUM(D60:D61)</f>
        <v/>
      </c>
      <c r="E62" s="3722">
        <f>SUM(E60:E61)</f>
        <v/>
      </c>
      <c r="F62" s="3722">
        <f>SUM(F60:F61)</f>
        <v/>
      </c>
      <c r="G62" s="3722">
        <f>SUM(G60:G61)</f>
        <v/>
      </c>
      <c r="H62" s="3722">
        <f>SUM(H60:H61)</f>
        <v/>
      </c>
      <c r="I62" s="3722">
        <f>SUM(I60:I61)</f>
        <v/>
      </c>
      <c r="J62" s="3722">
        <f>SUM(J60:J61)</f>
        <v/>
      </c>
      <c r="K62" s="3722">
        <f>SUM(K60:K61)</f>
        <v/>
      </c>
      <c r="L62" s="3722">
        <f>SUM(L60:L61)</f>
        <v/>
      </c>
      <c r="M62" s="3722">
        <f>SUM(M60:M61)</f>
        <v/>
      </c>
      <c r="N62" s="3722">
        <f>SUM(B62:M62)</f>
        <v/>
      </c>
    </row>
    <row r="63" ht="15" customHeight="1" s="2885">
      <c r="A63" s="2707" t="inlineStr">
        <is>
          <t xml:space="preserve">    GENERAL AND ADMIN</t>
        </is>
      </c>
      <c r="B63" s="2708" t="n"/>
      <c r="C63" s="2708" t="n"/>
      <c r="D63" s="2708" t="n"/>
      <c r="E63" s="2708" t="n"/>
      <c r="F63" s="2708" t="n"/>
      <c r="G63" s="2708" t="n"/>
      <c r="H63" s="2708" t="n"/>
      <c r="I63" s="2708" t="n"/>
      <c r="J63" s="2708" t="n"/>
      <c r="K63" s="2708" t="n"/>
      <c r="L63" s="2708" t="n"/>
      <c r="M63" s="2708" t="n"/>
      <c r="N63" s="2708" t="n"/>
    </row>
    <row r="64" ht="15" customHeight="1" s="2885">
      <c r="A64" s="2709" t="inlineStr">
        <is>
          <t xml:space="preserve">      Admin - Office Supplies</t>
        </is>
      </c>
      <c r="B64" s="3720" t="n">
        <v>1012.96</v>
      </c>
      <c r="C64" s="3720" t="n">
        <v>0</v>
      </c>
      <c r="D64" s="3720" t="n">
        <v>0</v>
      </c>
      <c r="E64" s="3720" t="n">
        <v>759.72</v>
      </c>
      <c r="F64" s="3720" t="n">
        <v>0</v>
      </c>
      <c r="G64" s="3720" t="n">
        <v>0</v>
      </c>
      <c r="H64" s="3720" t="n">
        <v>0</v>
      </c>
      <c r="I64" s="3720" t="n">
        <v>0</v>
      </c>
      <c r="J64" s="3720" t="n">
        <v>759.72</v>
      </c>
      <c r="K64" s="3720" t="n">
        <v>0</v>
      </c>
      <c r="L64" s="3720" t="n">
        <v>759.72</v>
      </c>
      <c r="M64" s="3720" t="n">
        <v>0</v>
      </c>
      <c r="N64" s="3721">
        <f>SUM(B64:M64)</f>
        <v/>
      </c>
    </row>
    <row r="65" ht="15" customHeight="1" s="2885">
      <c r="A65" s="2709" t="inlineStr">
        <is>
          <t xml:space="preserve">      Admin - Equipment</t>
        </is>
      </c>
      <c r="B65" s="3720" t="n">
        <v>226.07</v>
      </c>
      <c r="C65" s="3720" t="n">
        <v>209.27</v>
      </c>
      <c r="D65" s="3720" t="n">
        <v>210.78</v>
      </c>
      <c r="E65" s="3720" t="n">
        <v>217.8</v>
      </c>
      <c r="F65" s="3720" t="n">
        <v>204.91</v>
      </c>
      <c r="G65" s="3720" t="n">
        <v>204.58</v>
      </c>
      <c r="H65" s="3720" t="n">
        <v>186.46</v>
      </c>
      <c r="I65" s="3720" t="n">
        <v>204.93</v>
      </c>
      <c r="J65" s="3720" t="n">
        <v>204.29</v>
      </c>
      <c r="K65" s="3720" t="n">
        <v>196.34</v>
      </c>
      <c r="L65" s="3720" t="n">
        <v>203.66</v>
      </c>
      <c r="M65" s="3720" t="n">
        <v>220.73</v>
      </c>
      <c r="N65" s="3721">
        <f>SUM(B65:M65)</f>
        <v/>
      </c>
    </row>
    <row r="66" ht="15" customHeight="1" s="2885">
      <c r="A66" s="2709" t="inlineStr">
        <is>
          <t xml:space="preserve">      Admin - Association Dues</t>
        </is>
      </c>
      <c r="B66" s="3720" t="n">
        <v>0</v>
      </c>
      <c r="C66" s="3720" t="n">
        <v>0</v>
      </c>
      <c r="D66" s="3720" t="n">
        <v>0</v>
      </c>
      <c r="E66" s="3720" t="n">
        <v>0</v>
      </c>
      <c r="F66" s="3720" t="n">
        <v>0</v>
      </c>
      <c r="G66" s="3720" t="n">
        <v>0</v>
      </c>
      <c r="H66" s="3720" t="n">
        <v>0</v>
      </c>
      <c r="I66" s="3720" t="n">
        <v>0</v>
      </c>
      <c r="J66" s="3720" t="n">
        <v>155.24</v>
      </c>
      <c r="K66" s="3720" t="n">
        <v>0</v>
      </c>
      <c r="L66" s="3720" t="n">
        <v>0</v>
      </c>
      <c r="M66" s="3720" t="n">
        <v>0</v>
      </c>
      <c r="N66" s="3721">
        <f>SUM(B66:M66)</f>
        <v/>
      </c>
    </row>
    <row r="67" ht="15" customHeight="1" s="2885">
      <c r="A67" s="2709" t="inlineStr">
        <is>
          <t xml:space="preserve">      Admin - Professional Fees</t>
        </is>
      </c>
      <c r="B67" s="3720" t="n">
        <v>0</v>
      </c>
      <c r="C67" s="3720" t="n">
        <v>0</v>
      </c>
      <c r="D67" s="3720" t="n">
        <v>0</v>
      </c>
      <c r="E67" s="3720" t="n">
        <v>0</v>
      </c>
      <c r="F67" s="3720" t="n">
        <v>0</v>
      </c>
      <c r="G67" s="3720" t="n">
        <v>0</v>
      </c>
      <c r="H67" s="3720" t="n">
        <v>340.77</v>
      </c>
      <c r="I67" s="3720" t="n">
        <v>0</v>
      </c>
      <c r="J67" s="3720" t="n">
        <v>0</v>
      </c>
      <c r="K67" s="3720" t="n">
        <v>0</v>
      </c>
      <c r="L67" s="3720" t="n">
        <v>0</v>
      </c>
      <c r="M67" s="3720" t="n">
        <v>0</v>
      </c>
      <c r="N67" s="3721">
        <f>SUM(B67:M67)</f>
        <v/>
      </c>
    </row>
    <row r="68" ht="15" customHeight="1" s="2885">
      <c r="A68" s="2709" t="inlineStr">
        <is>
          <t xml:space="preserve">      Admin - Payroll: Salaries</t>
        </is>
      </c>
      <c r="B68" s="3720" t="n">
        <v>1607.02</v>
      </c>
      <c r="C68" s="3720" t="n">
        <v>1607.02</v>
      </c>
      <c r="D68" s="3720" t="n">
        <v>1607.02</v>
      </c>
      <c r="E68" s="3720" t="n">
        <v>1607.02</v>
      </c>
      <c r="F68" s="3720" t="n">
        <v>1607.02</v>
      </c>
      <c r="G68" s="3720" t="n">
        <v>1635.02</v>
      </c>
      <c r="H68" s="3720" t="n">
        <v>1925.94</v>
      </c>
      <c r="I68" s="3720" t="n">
        <v>1635.02</v>
      </c>
      <c r="J68" s="3720" t="n">
        <v>1635.02</v>
      </c>
      <c r="K68" s="3720" t="n">
        <v>1635.02</v>
      </c>
      <c r="L68" s="3720" t="n">
        <v>1752.78</v>
      </c>
      <c r="M68" s="3720" t="n">
        <v>1824.52</v>
      </c>
      <c r="N68" s="3721">
        <f>SUM(B68:M68)</f>
        <v/>
      </c>
    </row>
    <row r="69" ht="15" customHeight="1" s="2885">
      <c r="A69" s="2709" t="inlineStr">
        <is>
          <t xml:space="preserve">      Admin - Payroll: Taxes</t>
        </is>
      </c>
      <c r="B69" s="3720" t="n">
        <v>148.22</v>
      </c>
      <c r="C69" s="3720" t="n">
        <v>148.22</v>
      </c>
      <c r="D69" s="3720" t="n">
        <v>148.22</v>
      </c>
      <c r="E69" s="3720" t="n">
        <v>148.22</v>
      </c>
      <c r="F69" s="3720" t="n">
        <v>148.22</v>
      </c>
      <c r="G69" s="3720" t="n">
        <v>150.8</v>
      </c>
      <c r="H69" s="3720" t="n">
        <v>177.64</v>
      </c>
      <c r="I69" s="3720" t="n">
        <v>150.8</v>
      </c>
      <c r="J69" s="3720" t="n">
        <v>150.8</v>
      </c>
      <c r="K69" s="3720" t="n">
        <v>150.8</v>
      </c>
      <c r="L69" s="3720" t="n">
        <v>161.66</v>
      </c>
      <c r="M69" s="3720" t="n">
        <v>168.28</v>
      </c>
      <c r="N69" s="3721">
        <f>SUM(B69:M69)</f>
        <v/>
      </c>
    </row>
    <row r="70" ht="15" customHeight="1" s="2885">
      <c r="A70" s="2709" t="inlineStr">
        <is>
          <t xml:space="preserve">      Admin - Payroll: Insur and Benefits</t>
        </is>
      </c>
      <c r="B70" s="3720" t="n">
        <v>119.71</v>
      </c>
      <c r="C70" s="3720" t="n">
        <v>119.81</v>
      </c>
      <c r="D70" s="3720" t="n">
        <v>119.81</v>
      </c>
      <c r="E70" s="3720" t="n">
        <v>119.81</v>
      </c>
      <c r="F70" s="3720" t="n">
        <v>119.81</v>
      </c>
      <c r="G70" s="3720" t="n">
        <v>119.81</v>
      </c>
      <c r="H70" s="3720" t="n">
        <v>552.25</v>
      </c>
      <c r="I70" s="3720" t="n">
        <v>153.14</v>
      </c>
      <c r="J70" s="3720" t="n">
        <v>153.14</v>
      </c>
      <c r="K70" s="3720" t="n">
        <v>153.14</v>
      </c>
      <c r="L70" s="3720" t="n">
        <v>153.2</v>
      </c>
      <c r="M70" s="3720" t="n">
        <v>153.62</v>
      </c>
      <c r="N70" s="3721">
        <f>SUM(B70:M70)</f>
        <v/>
      </c>
    </row>
    <row r="71" ht="15" customHeight="1" s="2885">
      <c r="A71" s="2709" t="inlineStr">
        <is>
          <t xml:space="preserve">      Admin - Tenant Amenities</t>
        </is>
      </c>
      <c r="B71" s="3720" t="n">
        <v>0</v>
      </c>
      <c r="C71" s="3720" t="n">
        <v>50.04</v>
      </c>
      <c r="D71" s="3720" t="n">
        <v>7.04</v>
      </c>
      <c r="E71" s="3720" t="n">
        <v>77.44</v>
      </c>
      <c r="F71" s="3720" t="n">
        <v>9.94</v>
      </c>
      <c r="G71" s="3720" t="n">
        <v>36.61</v>
      </c>
      <c r="H71" s="3720" t="n">
        <v>87.7</v>
      </c>
      <c r="I71" s="3720" t="n">
        <v>49.36</v>
      </c>
      <c r="J71" s="3720" t="n">
        <v>26.03</v>
      </c>
      <c r="K71" s="3720" t="n">
        <v>60.33</v>
      </c>
      <c r="L71" s="3720" t="n">
        <v>0</v>
      </c>
      <c r="M71" s="3720" t="n">
        <v>86.79000000000001</v>
      </c>
      <c r="N71" s="3721">
        <f>SUM(B71:M71)</f>
        <v/>
      </c>
    </row>
    <row r="72" ht="15" customHeight="1" s="2885">
      <c r="A72" s="2709" t="inlineStr">
        <is>
          <t xml:space="preserve">      Admin - Bank Fees</t>
        </is>
      </c>
      <c r="B72" s="3720" t="n">
        <v>0</v>
      </c>
      <c r="C72" s="3720" t="n">
        <v>0</v>
      </c>
      <c r="D72" s="3720" t="n">
        <v>0</v>
      </c>
      <c r="E72" s="3720" t="n">
        <v>0</v>
      </c>
      <c r="F72" s="3720" t="n">
        <v>0</v>
      </c>
      <c r="G72" s="3720" t="n">
        <v>0</v>
      </c>
      <c r="H72" s="3720" t="n">
        <v>0</v>
      </c>
      <c r="I72" s="3720" t="n">
        <v>0</v>
      </c>
      <c r="J72" s="3720" t="n">
        <v>0</v>
      </c>
      <c r="K72" s="3720" t="n">
        <v>0</v>
      </c>
      <c r="L72" s="3720" t="n">
        <v>164.21</v>
      </c>
      <c r="M72" s="3720" t="n">
        <v>0</v>
      </c>
      <c r="N72" s="3721">
        <f>SUM(B72:M72)</f>
        <v/>
      </c>
    </row>
    <row r="73" ht="15" customHeight="1" s="2885">
      <c r="A73" s="2709" t="inlineStr">
        <is>
          <t xml:space="preserve">      Admin - Other</t>
        </is>
      </c>
      <c r="B73" s="3720" t="n">
        <v>0</v>
      </c>
      <c r="C73" s="3720" t="n">
        <v>0</v>
      </c>
      <c r="D73" s="3720" t="n">
        <v>0</v>
      </c>
      <c r="E73" s="3720" t="n">
        <v>1132.48</v>
      </c>
      <c r="F73" s="3720" t="n">
        <v>0</v>
      </c>
      <c r="G73" s="3720" t="n">
        <v>0</v>
      </c>
      <c r="H73" s="3720" t="n">
        <v>0</v>
      </c>
      <c r="I73" s="3720" t="n">
        <v>0</v>
      </c>
      <c r="J73" s="3720" t="n">
        <v>0</v>
      </c>
      <c r="K73" s="3720" t="n">
        <v>0</v>
      </c>
      <c r="L73" s="3720" t="n">
        <v>0</v>
      </c>
      <c r="M73" s="3720" t="n">
        <v>0</v>
      </c>
      <c r="N73" s="3721">
        <f>SUM(B73:M73)</f>
        <v/>
      </c>
    </row>
    <row r="74" ht="15" customHeight="1" s="2885">
      <c r="A74" s="2712" t="inlineStr">
        <is>
          <t xml:space="preserve">    TOTAL GENERAL AND ADMIN</t>
        </is>
      </c>
      <c r="B74" s="3722">
        <f>SUM(B64:B73)</f>
        <v/>
      </c>
      <c r="C74" s="3722">
        <f>SUM(C64:C73)</f>
        <v/>
      </c>
      <c r="D74" s="3722">
        <f>SUM(D64:D73)</f>
        <v/>
      </c>
      <c r="E74" s="3722">
        <f>SUM(E64:E73)</f>
        <v/>
      </c>
      <c r="F74" s="3722">
        <f>SUM(F64:F73)</f>
        <v/>
      </c>
      <c r="G74" s="3722">
        <f>SUM(G64:G73)</f>
        <v/>
      </c>
      <c r="H74" s="3722">
        <f>SUM(H64:H73)</f>
        <v/>
      </c>
      <c r="I74" s="3722">
        <f>SUM(I64:I73)</f>
        <v/>
      </c>
      <c r="J74" s="3722">
        <f>SUM(J64:J73)</f>
        <v/>
      </c>
      <c r="K74" s="3722">
        <f>SUM(K64:K73)</f>
        <v/>
      </c>
      <c r="L74" s="3722">
        <f>SUM(L64:L73)</f>
        <v/>
      </c>
      <c r="M74" s="3722">
        <f>SUM(M64:M73)</f>
        <v/>
      </c>
      <c r="N74" s="3722">
        <f>SUM(B74:M74)</f>
        <v/>
      </c>
    </row>
    <row r="75" ht="15" customHeight="1" s="2885">
      <c r="A75" s="2707" t="inlineStr">
        <is>
          <t xml:space="preserve">    INSURANCE AND TAXES</t>
        </is>
      </c>
      <c r="B75" s="2708" t="n"/>
      <c r="C75" s="2708" t="n"/>
      <c r="D75" s="2708" t="n"/>
      <c r="E75" s="2708" t="n"/>
      <c r="F75" s="2708" t="n"/>
      <c r="G75" s="2708" t="n"/>
      <c r="H75" s="2708" t="n"/>
      <c r="I75" s="2708" t="n"/>
      <c r="J75" s="2708" t="n"/>
      <c r="K75" s="2708" t="n"/>
      <c r="L75" s="2708" t="n"/>
      <c r="M75" s="2708" t="n"/>
      <c r="N75" s="2708" t="n"/>
    </row>
    <row r="76" ht="15" customHeight="1" s="2885">
      <c r="A76" s="2709" t="inlineStr">
        <is>
          <t xml:space="preserve">      I T - Insurance</t>
        </is>
      </c>
      <c r="B76" s="3720" t="n">
        <v>0</v>
      </c>
      <c r="C76" s="3720" t="n">
        <v>0</v>
      </c>
      <c r="D76" s="3720" t="n">
        <v>0</v>
      </c>
      <c r="E76" s="3720" t="n">
        <v>0</v>
      </c>
      <c r="F76" s="3720" t="n">
        <v>0</v>
      </c>
      <c r="G76" s="3720" t="n">
        <v>0</v>
      </c>
      <c r="H76" s="3720" t="n">
        <v>698.4299999999999</v>
      </c>
      <c r="I76" s="3720" t="n">
        <v>13925.05</v>
      </c>
      <c r="J76" s="3720" t="n">
        <v>0</v>
      </c>
      <c r="K76" s="3720" t="n">
        <v>0</v>
      </c>
      <c r="L76" s="3720" t="n">
        <v>0</v>
      </c>
      <c r="M76" s="3720" t="n">
        <v>0</v>
      </c>
      <c r="N76" s="3721">
        <f>SUM(B76:M76)</f>
        <v/>
      </c>
    </row>
    <row r="77" ht="15" customHeight="1" s="2885">
      <c r="A77" s="2709" t="inlineStr">
        <is>
          <t xml:space="preserve">      I T - Real Estate Taxes</t>
        </is>
      </c>
      <c r="B77" s="3720" t="n">
        <v>0</v>
      </c>
      <c r="C77" s="3720" t="n">
        <v>0</v>
      </c>
      <c r="D77" s="3720" t="n">
        <v>0</v>
      </c>
      <c r="E77" s="3720" t="n">
        <v>0</v>
      </c>
      <c r="F77" s="3720" t="n">
        <v>0</v>
      </c>
      <c r="G77" s="3720" t="n">
        <v>0</v>
      </c>
      <c r="H77" s="3720" t="n">
        <v>214035.84</v>
      </c>
      <c r="I77" s="3720" t="n">
        <v>0</v>
      </c>
      <c r="J77" s="3720" t="n">
        <v>0</v>
      </c>
      <c r="K77" s="3720" t="n">
        <v>0</v>
      </c>
      <c r="L77" s="3720" t="n">
        <v>0</v>
      </c>
      <c r="M77" s="3720" t="n">
        <v>0</v>
      </c>
      <c r="N77" s="3721">
        <f>SUM(B77:M77)</f>
        <v/>
      </c>
    </row>
    <row r="78" ht="15" customHeight="1" s="2885">
      <c r="A78" s="2709" t="inlineStr">
        <is>
          <t xml:space="preserve">      I T - Other Insurance and Taxes</t>
        </is>
      </c>
      <c r="B78" s="3720" t="n">
        <v>0</v>
      </c>
      <c r="C78" s="3720" t="n">
        <v>0</v>
      </c>
      <c r="D78" s="3720" t="n">
        <v>0</v>
      </c>
      <c r="E78" s="3720" t="n">
        <v>0</v>
      </c>
      <c r="F78" s="3720" t="n">
        <v>0</v>
      </c>
      <c r="G78" s="3720" t="n">
        <v>0</v>
      </c>
      <c r="H78" s="3720" t="n">
        <v>0</v>
      </c>
      <c r="I78" s="3720" t="n">
        <v>0</v>
      </c>
      <c r="J78" s="3720" t="n">
        <v>0</v>
      </c>
      <c r="K78" s="3720" t="n">
        <v>800</v>
      </c>
      <c r="L78" s="3720" t="n">
        <v>0</v>
      </c>
      <c r="M78" s="3720" t="n">
        <v>0</v>
      </c>
      <c r="N78" s="3721">
        <f>SUM(B78:M78)</f>
        <v/>
      </c>
    </row>
    <row r="79" ht="15" customHeight="1" s="2885">
      <c r="A79" s="2709" t="inlineStr">
        <is>
          <t xml:space="preserve">      I T - Property Tax Consultant</t>
        </is>
      </c>
      <c r="B79" s="3720" t="n">
        <v>0</v>
      </c>
      <c r="C79" s="3720" t="n">
        <v>3182.48</v>
      </c>
      <c r="D79" s="3720" t="n">
        <v>0</v>
      </c>
      <c r="E79" s="3720" t="n">
        <v>0</v>
      </c>
      <c r="F79" s="3720" t="n">
        <v>0</v>
      </c>
      <c r="G79" s="3720" t="n">
        <v>0</v>
      </c>
      <c r="H79" s="3720" t="n">
        <v>0</v>
      </c>
      <c r="I79" s="3720" t="n">
        <v>0</v>
      </c>
      <c r="J79" s="3720" t="n">
        <v>0</v>
      </c>
      <c r="K79" s="3720" t="n">
        <v>0</v>
      </c>
      <c r="L79" s="3720" t="n">
        <v>0</v>
      </c>
      <c r="M79" s="3720" t="n">
        <v>0</v>
      </c>
      <c r="N79" s="3721">
        <f>SUM(B79:M79)</f>
        <v/>
      </c>
    </row>
    <row r="80" ht="15" customHeight="1" s="2885">
      <c r="A80" s="2712" t="inlineStr">
        <is>
          <t xml:space="preserve">    TOTAL INSURANCE AND TAXES</t>
        </is>
      </c>
      <c r="B80" s="3722">
        <f>SUM(B76:B79)</f>
        <v/>
      </c>
      <c r="C80" s="3722">
        <f>SUM(C76:C79)</f>
        <v/>
      </c>
      <c r="D80" s="3722">
        <f>SUM(D76:D79)</f>
        <v/>
      </c>
      <c r="E80" s="3722">
        <f>SUM(E76:E79)</f>
        <v/>
      </c>
      <c r="F80" s="3722">
        <f>SUM(F76:F79)</f>
        <v/>
      </c>
      <c r="G80" s="3722">
        <f>SUM(G76:G79)</f>
        <v/>
      </c>
      <c r="H80" s="3722">
        <f>SUM(H76:H79)</f>
        <v/>
      </c>
      <c r="I80" s="3722">
        <f>SUM(I76:I79)</f>
        <v/>
      </c>
      <c r="J80" s="3722">
        <f>SUM(J76:J79)</f>
        <v/>
      </c>
      <c r="K80" s="3722">
        <f>SUM(K76:K79)</f>
        <v/>
      </c>
      <c r="L80" s="3722">
        <f>SUM(L76:L79)</f>
        <v/>
      </c>
      <c r="M80" s="3722">
        <f>SUM(M76:M79)</f>
        <v/>
      </c>
      <c r="N80" s="3722">
        <f>SUM(B80:M80)</f>
        <v/>
      </c>
    </row>
    <row r="81" ht="15" customHeight="1" s="2885">
      <c r="A81" s="2712" t="inlineStr">
        <is>
          <t xml:space="preserve">  TOTAL RECOVERABLE EXPENSES</t>
        </is>
      </c>
      <c r="B81" s="3722">
        <f>SUM(B38,B58,B62,B74)</f>
        <v/>
      </c>
      <c r="C81" s="3722">
        <f>SUM(C38,C58,C62,C74,C80)</f>
        <v/>
      </c>
      <c r="D81" s="3722">
        <f>SUM(D38,D58,D62,D74,D80)</f>
        <v/>
      </c>
      <c r="E81" s="3722">
        <f>SUM(E38,E58,E62,E74,E80)</f>
        <v/>
      </c>
      <c r="F81" s="3722">
        <f>SUM(F38,F58,F62,F74,F80)</f>
        <v/>
      </c>
      <c r="G81" s="3722">
        <f>SUM(G38,G58,G62,G74,G80)</f>
        <v/>
      </c>
      <c r="H81" s="3722">
        <f>SUM(H38,H58,H62,H74,H80)</f>
        <v/>
      </c>
      <c r="I81" s="3722">
        <f>SUM(I38,I58,I62,I74,I80)</f>
        <v/>
      </c>
      <c r="J81" s="3722">
        <f>SUM(J38,J58,J62,J74,J80)</f>
        <v/>
      </c>
      <c r="K81" s="3722">
        <f>SUM(K38,K58,K62,K74,K80)</f>
        <v/>
      </c>
      <c r="L81" s="3722">
        <f>SUM(L38,L58,L62,L74,L80)</f>
        <v/>
      </c>
      <c r="M81" s="3722">
        <f>SUM(M38,M58,M62,M74,M80)</f>
        <v/>
      </c>
      <c r="N81" s="3722">
        <f>SUM(B81:M81)</f>
        <v/>
      </c>
    </row>
    <row r="82" ht="15" customHeight="1" s="2885">
      <c r="A82" s="2712" t="inlineStr">
        <is>
          <t>TOTAL OPERATING EXPENSES</t>
        </is>
      </c>
      <c r="B82" s="3722">
        <f>B81</f>
        <v/>
      </c>
      <c r="C82" s="3722">
        <f>C81</f>
        <v/>
      </c>
      <c r="D82" s="3722">
        <f>D81</f>
        <v/>
      </c>
      <c r="E82" s="3722">
        <f>E81</f>
        <v/>
      </c>
      <c r="F82" s="3722">
        <f>F81</f>
        <v/>
      </c>
      <c r="G82" s="3722">
        <f>G81</f>
        <v/>
      </c>
      <c r="H82" s="3722">
        <f>H81</f>
        <v/>
      </c>
      <c r="I82" s="3722">
        <f>I81</f>
        <v/>
      </c>
      <c r="J82" s="3722">
        <f>J81</f>
        <v/>
      </c>
      <c r="K82" s="3722">
        <f>K81</f>
        <v/>
      </c>
      <c r="L82" s="3722">
        <f>L81</f>
        <v/>
      </c>
      <c r="M82" s="3722">
        <f>M81</f>
        <v/>
      </c>
      <c r="N82" s="3722">
        <f>SUM(B82:M82)</f>
        <v/>
      </c>
    </row>
    <row r="83" ht="15" customHeight="1" s="2885">
      <c r="A83" s="2714" t="inlineStr">
        <is>
          <t>TOTAL OPERATING INCOME</t>
        </is>
      </c>
      <c r="B83" s="3723">
        <f>B19-B82</f>
        <v/>
      </c>
      <c r="C83" s="3723">
        <f>C19-C82</f>
        <v/>
      </c>
      <c r="D83" s="3723">
        <f>D19-D82</f>
        <v/>
      </c>
      <c r="E83" s="3723">
        <f>E19-E82</f>
        <v/>
      </c>
      <c r="F83" s="3723">
        <f>F19-F82</f>
        <v/>
      </c>
      <c r="G83" s="3723">
        <f>G19-G82</f>
        <v/>
      </c>
      <c r="H83" s="3723">
        <f>H19-H82</f>
        <v/>
      </c>
      <c r="I83" s="3723">
        <f>I19-I82</f>
        <v/>
      </c>
      <c r="J83" s="3723">
        <f>J19-J82</f>
        <v/>
      </c>
      <c r="K83" s="3723">
        <f>K19-K82</f>
        <v/>
      </c>
      <c r="L83" s="3723">
        <f>L19-L82</f>
        <v/>
      </c>
      <c r="M83" s="3723">
        <f>M19-M82</f>
        <v/>
      </c>
      <c r="N83" s="3723">
        <f>SUM(B83:M83)</f>
        <v/>
      </c>
    </row>
    <row r="85" ht="15" customHeight="1" s="2885">
      <c r="A85" s="2707" t="inlineStr">
        <is>
          <t>NON-RECOVERABLE EXPENSES</t>
        </is>
      </c>
      <c r="B85" s="2708" t="n"/>
      <c r="C85" s="2708" t="n"/>
      <c r="D85" s="2708" t="n"/>
      <c r="E85" s="2708" t="n"/>
      <c r="F85" s="2708" t="n"/>
      <c r="G85" s="2708" t="n"/>
      <c r="H85" s="2708" t="n"/>
      <c r="I85" s="2708" t="n"/>
      <c r="J85" s="2708" t="n"/>
      <c r="K85" s="2708" t="n"/>
      <c r="L85" s="2708" t="n"/>
      <c r="M85" s="2708" t="n"/>
      <c r="N85" s="2708" t="n"/>
    </row>
    <row r="86" ht="15" customHeight="1" s="2885">
      <c r="A86" s="2709" t="inlineStr">
        <is>
          <t xml:space="preserve">  Non Rec - Marketing</t>
        </is>
      </c>
      <c r="B86" s="3720" t="n">
        <v>0</v>
      </c>
      <c r="C86" s="3720" t="n">
        <v>0</v>
      </c>
      <c r="D86" s="3720" t="n">
        <v>0</v>
      </c>
      <c r="E86" s="3720" t="n">
        <v>0</v>
      </c>
      <c r="F86" s="3720" t="n">
        <v>0</v>
      </c>
      <c r="G86" s="3720" t="n">
        <v>0</v>
      </c>
      <c r="H86" s="3720" t="n">
        <v>700.73</v>
      </c>
      <c r="I86" s="3720" t="n">
        <v>0</v>
      </c>
      <c r="J86" s="3720" t="n">
        <v>0</v>
      </c>
      <c r="K86" s="3720" t="n">
        <v>0</v>
      </c>
      <c r="L86" s="3720" t="n">
        <v>0</v>
      </c>
      <c r="M86" s="3720" t="n">
        <v>0</v>
      </c>
      <c r="N86" s="3721">
        <f>SUM(B86:M86)</f>
        <v/>
      </c>
    </row>
    <row r="87" ht="15" customHeight="1" s="2885">
      <c r="A87" s="2709" t="inlineStr">
        <is>
          <t xml:space="preserve">  Non Rec - Architectural</t>
        </is>
      </c>
      <c r="B87" s="3720" t="n">
        <v>0</v>
      </c>
      <c r="C87" s="3720" t="n">
        <v>0</v>
      </c>
      <c r="D87" s="3720" t="n">
        <v>1067.1</v>
      </c>
      <c r="E87" s="3720" t="n">
        <v>784.41</v>
      </c>
      <c r="F87" s="3720" t="n">
        <v>0</v>
      </c>
      <c r="G87" s="3720" t="n">
        <v>62.5</v>
      </c>
      <c r="H87" s="3720" t="n">
        <v>0</v>
      </c>
      <c r="I87" s="3720" t="n">
        <v>719.27</v>
      </c>
      <c r="J87" s="3720" t="n">
        <v>125</v>
      </c>
      <c r="K87" s="3720" t="n">
        <v>344.27</v>
      </c>
      <c r="L87" s="3720" t="n">
        <v>0</v>
      </c>
      <c r="M87" s="3720" t="n">
        <v>0</v>
      </c>
      <c r="N87" s="3721">
        <f>SUM(B87:M87)</f>
        <v/>
      </c>
    </row>
    <row r="88" ht="15" customHeight="1" s="2885">
      <c r="A88" s="2709" t="inlineStr">
        <is>
          <t xml:space="preserve">  Non Rec - Tenant Improvements</t>
        </is>
      </c>
      <c r="B88" s="3720" t="n">
        <v>2941.5</v>
      </c>
      <c r="C88" s="3720" t="n">
        <v>0</v>
      </c>
      <c r="D88" s="3720" t="n">
        <v>42169.99</v>
      </c>
      <c r="E88" s="3720" t="n">
        <v>19871.58</v>
      </c>
      <c r="F88" s="3720" t="n">
        <v>6228.88</v>
      </c>
      <c r="G88" s="3720" t="n">
        <v>132598.51</v>
      </c>
      <c r="H88" s="3720" t="n">
        <v>136514.02</v>
      </c>
      <c r="I88" s="3720" t="n">
        <v>1384.53</v>
      </c>
      <c r="J88" s="3720" t="n">
        <v>383224.59</v>
      </c>
      <c r="K88" s="3720" t="n">
        <v>169530.26</v>
      </c>
      <c r="L88" s="3720" t="n">
        <v>72470.55</v>
      </c>
      <c r="M88" s="3720" t="n">
        <v>87291.02</v>
      </c>
      <c r="N88" s="3721">
        <f>SUM(B88:M88)</f>
        <v/>
      </c>
    </row>
    <row r="89" ht="15" customHeight="1" s="2885">
      <c r="A89" s="2709" t="inlineStr">
        <is>
          <t xml:space="preserve">  Non Rec - Professional Fees</t>
        </is>
      </c>
      <c r="B89" s="3720" t="n">
        <v>0</v>
      </c>
      <c r="C89" s="3720" t="n">
        <v>6896</v>
      </c>
      <c r="D89" s="3720" t="n">
        <v>0</v>
      </c>
      <c r="E89" s="3720" t="n">
        <v>0</v>
      </c>
      <c r="F89" s="3720" t="n">
        <v>0</v>
      </c>
      <c r="G89" s="3720" t="n">
        <v>1581</v>
      </c>
      <c r="H89" s="3720" t="n">
        <v>200</v>
      </c>
      <c r="I89" s="3720" t="n">
        <v>0</v>
      </c>
      <c r="J89" s="3720" t="n">
        <v>0</v>
      </c>
      <c r="K89" s="3720" t="n">
        <v>0</v>
      </c>
      <c r="L89" s="3720" t="n">
        <v>0</v>
      </c>
      <c r="M89" s="3720" t="n">
        <v>0</v>
      </c>
      <c r="N89" s="3721">
        <f>SUM(B89:M89)</f>
        <v/>
      </c>
    </row>
    <row r="90" ht="15" customHeight="1" s="2885">
      <c r="A90" s="2709" t="inlineStr">
        <is>
          <t xml:space="preserve">  Non Rec - Asset Management Fee</t>
        </is>
      </c>
      <c r="B90" s="3720" t="n">
        <v>787.24</v>
      </c>
      <c r="C90" s="3720" t="n">
        <v>934.08</v>
      </c>
      <c r="D90" s="3720" t="n">
        <v>709.97</v>
      </c>
      <c r="E90" s="3720" t="n">
        <v>717.35</v>
      </c>
      <c r="F90" s="3720" t="n">
        <v>715.15</v>
      </c>
      <c r="G90" s="3720" t="n">
        <v>760.27</v>
      </c>
      <c r="H90" s="3720" t="n">
        <v>16855.08</v>
      </c>
      <c r="I90" s="3720" t="n">
        <v>758.48</v>
      </c>
      <c r="J90" s="3720" t="n">
        <v>376.97</v>
      </c>
      <c r="K90" s="3720" t="n">
        <v>967.87</v>
      </c>
      <c r="L90" s="3720" t="n">
        <v>885.45</v>
      </c>
      <c r="M90" s="3720" t="n">
        <v>396.2</v>
      </c>
      <c r="N90" s="3721">
        <f>SUM(B90:M90)</f>
        <v/>
      </c>
    </row>
    <row r="91" ht="15" customHeight="1" s="2885">
      <c r="A91" s="2709" t="inlineStr">
        <is>
          <t xml:space="preserve">  Non Rec - Prior Year Opex</t>
        </is>
      </c>
      <c r="B91" s="3720" t="n">
        <v>0</v>
      </c>
      <c r="C91" s="3720" t="n">
        <v>0</v>
      </c>
      <c r="D91" s="3720" t="n">
        <v>2264.24</v>
      </c>
      <c r="E91" s="3720" t="n">
        <v>-15094.95</v>
      </c>
      <c r="F91" s="3720" t="n">
        <v>0</v>
      </c>
      <c r="G91" s="3720" t="n">
        <v>0</v>
      </c>
      <c r="H91" s="3720" t="n">
        <v>0</v>
      </c>
      <c r="I91" s="3720" t="n">
        <v>0</v>
      </c>
      <c r="J91" s="3720" t="n">
        <v>0</v>
      </c>
      <c r="K91" s="3720" t="n">
        <v>0</v>
      </c>
      <c r="L91" s="3720" t="n">
        <v>-87.7</v>
      </c>
      <c r="M91" s="3720" t="n">
        <v>0</v>
      </c>
      <c r="N91" s="3721">
        <f>SUM(B91:M91)</f>
        <v/>
      </c>
    </row>
    <row r="92" ht="15" customHeight="1" s="2885">
      <c r="A92" s="2709" t="inlineStr">
        <is>
          <t xml:space="preserve">  Non Rec - Leasing Commissions</t>
        </is>
      </c>
      <c r="B92" s="3720" t="n">
        <v>0</v>
      </c>
      <c r="C92" s="3720" t="n">
        <v>75645.67999999999</v>
      </c>
      <c r="D92" s="3720" t="n">
        <v>0</v>
      </c>
      <c r="E92" s="3720" t="n">
        <v>0</v>
      </c>
      <c r="F92" s="3720" t="n">
        <v>0</v>
      </c>
      <c r="G92" s="3720" t="n">
        <v>20703.1</v>
      </c>
      <c r="H92" s="3720" t="n">
        <v>75645.67</v>
      </c>
      <c r="I92" s="3720" t="n">
        <v>0</v>
      </c>
      <c r="J92" s="3720" t="n">
        <v>0</v>
      </c>
      <c r="K92" s="3720" t="n">
        <v>0</v>
      </c>
      <c r="L92" s="3720" t="n">
        <v>0</v>
      </c>
      <c r="M92" s="3720" t="n">
        <v>0</v>
      </c>
      <c r="N92" s="3721">
        <f>SUM(B92:M92)</f>
        <v/>
      </c>
    </row>
    <row r="93" ht="15" customHeight="1" s="2885">
      <c r="A93" s="2709" t="inlineStr">
        <is>
          <t xml:space="preserve">  Non Rec - Owner Travel</t>
        </is>
      </c>
      <c r="B93" s="3720" t="n">
        <v>0</v>
      </c>
      <c r="C93" s="3720" t="n">
        <v>0</v>
      </c>
      <c r="D93" s="3720" t="n">
        <v>0</v>
      </c>
      <c r="E93" s="3720" t="n">
        <v>0</v>
      </c>
      <c r="F93" s="3720" t="n">
        <v>0</v>
      </c>
      <c r="G93" s="3720" t="n">
        <v>0</v>
      </c>
      <c r="H93" s="3720" t="n">
        <v>0</v>
      </c>
      <c r="I93" s="3720" t="n">
        <v>0</v>
      </c>
      <c r="J93" s="3720" t="n">
        <v>0</v>
      </c>
      <c r="K93" s="3720" t="n">
        <v>0</v>
      </c>
      <c r="L93" s="3720" t="n">
        <v>438.25</v>
      </c>
      <c r="M93" s="3720" t="n">
        <v>0</v>
      </c>
      <c r="N93" s="3721">
        <f>SUM(B93:M93)</f>
        <v/>
      </c>
    </row>
    <row r="94" ht="15" customHeight="1" s="2885">
      <c r="A94" s="2709" t="inlineStr">
        <is>
          <t xml:space="preserve">  Non Rec - Tenant Reimbursement</t>
        </is>
      </c>
      <c r="B94" s="3720" t="n">
        <v>0</v>
      </c>
      <c r="C94" s="3720" t="n">
        <v>0</v>
      </c>
      <c r="D94" s="3720" t="n">
        <v>561.8200000000001</v>
      </c>
      <c r="E94" s="3720" t="n">
        <v>-561.8200000000001</v>
      </c>
      <c r="F94" s="3720" t="n">
        <v>0</v>
      </c>
      <c r="G94" s="3720" t="n">
        <v>0</v>
      </c>
      <c r="H94" s="3720" t="n">
        <v>0</v>
      </c>
      <c r="I94" s="3720" t="n">
        <v>0</v>
      </c>
      <c r="J94" s="3720" t="n">
        <v>487.13</v>
      </c>
      <c r="K94" s="3720" t="n">
        <v>0</v>
      </c>
      <c r="L94" s="3720" t="n">
        <v>0</v>
      </c>
      <c r="M94" s="3720" t="n">
        <v>0</v>
      </c>
      <c r="N94" s="3721">
        <f>SUM(B94:M94)</f>
        <v/>
      </c>
    </row>
    <row r="95" ht="15" customHeight="1" s="2885">
      <c r="A95" s="2709" t="inlineStr">
        <is>
          <t xml:space="preserve">  Non Rec - Other</t>
        </is>
      </c>
      <c r="B95" s="3720" t="n">
        <v>0</v>
      </c>
      <c r="C95" s="3720" t="n">
        <v>0</v>
      </c>
      <c r="D95" s="3720" t="n">
        <v>0</v>
      </c>
      <c r="E95" s="3720" t="n">
        <v>2000</v>
      </c>
      <c r="F95" s="3720" t="n">
        <v>117.08</v>
      </c>
      <c r="G95" s="3720" t="n">
        <v>0</v>
      </c>
      <c r="H95" s="3720" t="n">
        <v>2</v>
      </c>
      <c r="I95" s="3720" t="n">
        <v>58.17</v>
      </c>
      <c r="J95" s="3720" t="n">
        <v>1051.81</v>
      </c>
      <c r="K95" s="3720" t="n">
        <v>-567.26</v>
      </c>
      <c r="L95" s="3720" t="n">
        <v>-1.42</v>
      </c>
      <c r="M95" s="3720" t="n">
        <v>0</v>
      </c>
      <c r="N95" s="3721">
        <f>SUM(B95:M95)</f>
        <v/>
      </c>
    </row>
    <row r="96" ht="15" customHeight="1" s="2885">
      <c r="A96" s="2709" t="inlineStr">
        <is>
          <t xml:space="preserve">  Non Rec - Purchase/Refinance Exp</t>
        </is>
      </c>
      <c r="B96" s="3720" t="n">
        <v>0</v>
      </c>
      <c r="C96" s="3720" t="n">
        <v>0</v>
      </c>
      <c r="D96" s="3720" t="n">
        <v>0</v>
      </c>
      <c r="E96" s="3720" t="n">
        <v>0</v>
      </c>
      <c r="F96" s="3720" t="n">
        <v>0</v>
      </c>
      <c r="G96" s="3720" t="n">
        <v>0</v>
      </c>
      <c r="H96" s="3720" t="n">
        <v>0</v>
      </c>
      <c r="I96" s="3720" t="n">
        <v>0</v>
      </c>
      <c r="J96" s="3720" t="n">
        <v>0</v>
      </c>
      <c r="K96" s="3720" t="n">
        <v>0</v>
      </c>
      <c r="L96" s="3720" t="n">
        <v>0</v>
      </c>
      <c r="M96" s="3720" t="n">
        <v>0</v>
      </c>
      <c r="N96" s="3721">
        <f>SUM(B96:M96)</f>
        <v/>
      </c>
    </row>
    <row r="97" ht="15" customHeight="1" s="2885">
      <c r="A97" s="2712" t="inlineStr">
        <is>
          <t>TOTAL NON-RECOVERABLE</t>
        </is>
      </c>
      <c r="B97" s="3722">
        <f>SUM(B86:B96)</f>
        <v/>
      </c>
      <c r="C97" s="3722">
        <f>SUM(C86:C96)</f>
        <v/>
      </c>
      <c r="D97" s="3722">
        <f>SUM(D86:D96)</f>
        <v/>
      </c>
      <c r="E97" s="3722">
        <f>SUM(E86:E96)</f>
        <v/>
      </c>
      <c r="F97" s="3722">
        <f>SUM(F86:F96)</f>
        <v/>
      </c>
      <c r="G97" s="3722">
        <f>SUM(G86:G96)</f>
        <v/>
      </c>
      <c r="H97" s="3722">
        <f>SUM(H86:H96)</f>
        <v/>
      </c>
      <c r="I97" s="3722">
        <f>SUM(I86:I96)</f>
        <v/>
      </c>
      <c r="J97" s="3722">
        <f>SUM(J86:J96)</f>
        <v/>
      </c>
      <c r="K97" s="3722">
        <f>SUM(K86:K96)</f>
        <v/>
      </c>
      <c r="L97" s="3722">
        <f>SUM(L86:L96)</f>
        <v/>
      </c>
      <c r="M97" s="3722">
        <f>SUM(M86:M96)</f>
        <v/>
      </c>
      <c r="N97" s="3722">
        <f>SUM(B97:M97)</f>
        <v/>
      </c>
    </row>
    <row r="99" ht="15" customHeight="1" s="2885">
      <c r="A99" s="2707" t="inlineStr">
        <is>
          <t>DEBT SERVICE</t>
        </is>
      </c>
      <c r="B99" s="2708" t="n"/>
      <c r="C99" s="2708" t="n"/>
      <c r="D99" s="2708" t="n"/>
      <c r="E99" s="2708" t="n"/>
      <c r="F99" s="2708" t="n"/>
      <c r="G99" s="2708" t="n"/>
      <c r="H99" s="2708" t="n"/>
      <c r="I99" s="2708" t="n"/>
      <c r="J99" s="2708" t="n"/>
      <c r="K99" s="2708" t="n"/>
      <c r="L99" s="2708" t="n"/>
      <c r="M99" s="2708" t="n"/>
      <c r="N99" s="2708" t="n"/>
    </row>
    <row r="100" ht="15" customHeight="1" s="2885">
      <c r="A100" s="2709" t="inlineStr">
        <is>
          <t xml:space="preserve">  Mortgage Interest</t>
        </is>
      </c>
      <c r="B100" s="3720" t="n">
        <v>29293.37</v>
      </c>
      <c r="C100" s="3720" t="n">
        <v>29300.77</v>
      </c>
      <c r="D100" s="3720" t="n">
        <v>28354.34</v>
      </c>
      <c r="E100" s="3720" t="n">
        <v>31195.76</v>
      </c>
      <c r="F100" s="3720" t="n">
        <v>26372.34</v>
      </c>
      <c r="G100" s="3720" t="n">
        <v>29118.59</v>
      </c>
      <c r="H100" s="3720" t="n">
        <v>30197.44</v>
      </c>
      <c r="I100" s="3720" t="n">
        <v>26730.87</v>
      </c>
      <c r="J100" s="3720" t="n">
        <v>28757.67</v>
      </c>
      <c r="K100" s="3720" t="n">
        <v>25986.09</v>
      </c>
      <c r="L100" s="3720" t="n">
        <v>28703.27</v>
      </c>
      <c r="M100" s="3720" t="n">
        <v>27799.08</v>
      </c>
      <c r="N100" s="3721">
        <f>SUM(B100:M100)</f>
        <v/>
      </c>
    </row>
    <row r="101" ht="15" customHeight="1" s="2885">
      <c r="A101" s="2712" t="inlineStr">
        <is>
          <t>TOTAL DEBT SERVICE</t>
        </is>
      </c>
      <c r="B101" s="3722">
        <f>B100</f>
        <v/>
      </c>
      <c r="C101" s="3722">
        <f>C100</f>
        <v/>
      </c>
      <c r="D101" s="3722">
        <f>D100</f>
        <v/>
      </c>
      <c r="E101" s="3722">
        <f>E100</f>
        <v/>
      </c>
      <c r="F101" s="3722">
        <f>F100</f>
        <v/>
      </c>
      <c r="G101" s="3722">
        <f>G100</f>
        <v/>
      </c>
      <c r="H101" s="3722">
        <f>H100</f>
        <v/>
      </c>
      <c r="I101" s="3722">
        <f>I100</f>
        <v/>
      </c>
      <c r="J101" s="3722">
        <f>J100</f>
        <v/>
      </c>
      <c r="K101" s="3722">
        <f>K100</f>
        <v/>
      </c>
      <c r="L101" s="3722">
        <f>L100</f>
        <v/>
      </c>
      <c r="M101" s="3722">
        <f>M100</f>
        <v/>
      </c>
      <c r="N101" s="3722">
        <f>SUM(B101:M101)</f>
        <v/>
      </c>
    </row>
    <row r="103" ht="15" customHeight="1" s="2885">
      <c r="A103" s="2714" t="inlineStr">
        <is>
          <t>NET INCOME</t>
        </is>
      </c>
      <c r="B103" s="3723">
        <f>B83-B97-B101</f>
        <v/>
      </c>
      <c r="C103" s="3723">
        <f>C83-C97-C101</f>
        <v/>
      </c>
      <c r="D103" s="3723">
        <f>D83-D97-D101</f>
        <v/>
      </c>
      <c r="E103" s="3723">
        <f>E83-E97-E101</f>
        <v/>
      </c>
      <c r="F103" s="3723">
        <f>F83-F97-F101</f>
        <v/>
      </c>
      <c r="G103" s="3723">
        <f>G83-G97-G101</f>
        <v/>
      </c>
      <c r="H103" s="3723">
        <f>H83-H97-H101</f>
        <v/>
      </c>
      <c r="I103" s="3723">
        <f>I83-I97-I101</f>
        <v/>
      </c>
      <c r="J103" s="3723">
        <f>J83-J97-J101</f>
        <v/>
      </c>
      <c r="K103" s="3723">
        <f>K83-K97-K101</f>
        <v/>
      </c>
      <c r="L103" s="3723">
        <f>L83-L97-L101</f>
        <v/>
      </c>
      <c r="M103" s="3723">
        <f>M83-M97-M101</f>
        <v/>
      </c>
      <c r="N103" s="3723">
        <f>SUM(B103:M103)</f>
        <v/>
      </c>
    </row>
  </sheetData>
  <pageMargins left="0.75" right="0.75" top="1" bottom="1" header="0.511811023622047" footer="0.511811023622047"/>
  <pageSetup orientation="portrait" paperSize="9" horizontalDpi="300" verticalDpi="300"/>
</worksheet>
</file>

<file path=xl/worksheets/sheet72.xml><?xml version="1.0" encoding="utf-8"?>
<worksheet xmlns="http://schemas.openxmlformats.org/spreadsheetml/2006/main">
  <sheetPr>
    <tabColor theme="5" tint="0.5999938962981048"/>
    <outlinePr summaryBelow="1" summaryRight="1"/>
    <pageSetUpPr/>
  </sheetPr>
  <dimension ref="A1:G19"/>
  <sheetViews>
    <sheetView workbookViewId="0">
      <selection activeCell="A1" sqref="A1:XFD1048576"/>
    </sheetView>
  </sheetViews>
  <sheetFormatPr baseColWidth="8" defaultRowHeight="14.25"/>
  <cols>
    <col width="22" customWidth="1" style="2885" min="1" max="1"/>
    <col width="12" customWidth="1" style="2885" min="2" max="2"/>
    <col width="38" customWidth="1" style="2885" min="3" max="3"/>
    <col width="16" customWidth="1" style="2885" min="4" max="5"/>
    <col width="14" customWidth="1" style="2885" min="6" max="6"/>
    <col width="60" customWidth="1" style="2885" min="7" max="7"/>
  </cols>
  <sheetData>
    <row r="1" ht="18" customHeight="1" s="2885">
      <c r="A1" s="2718" t="inlineStr">
        <is>
          <t>Sheet</t>
        </is>
      </c>
      <c r="B1" s="2718" t="inlineStr">
        <is>
          <t>Month</t>
        </is>
      </c>
      <c r="C1" s="2718" t="inlineStr">
        <is>
          <t>Line Item</t>
        </is>
      </c>
      <c r="D1" s="2718" t="inlineStr">
        <is>
          <t>Reported Value</t>
        </is>
      </c>
      <c r="E1" s="2718" t="inlineStr">
        <is>
          <t>Calculated Value</t>
        </is>
      </c>
      <c r="F1" s="2718" t="inlineStr">
        <is>
          <t>Difference</t>
        </is>
      </c>
      <c r="G1" s="2718" t="inlineStr">
        <is>
          <t>Root Cause / Note</t>
        </is>
      </c>
    </row>
    <row r="2" ht="23.25" customHeight="1" s="2885">
      <c r="A2" s="2719" t="inlineStr">
        <is>
          <t>2025 IS (Jan-Dec)</t>
        </is>
      </c>
      <c r="B2" s="2719" t="inlineStr">
        <is>
          <t>Mar-25</t>
        </is>
      </c>
      <c r="C2" s="2719" t="inlineStr">
        <is>
          <t>TOTAL GENERAL AND ADMIN</t>
        </is>
      </c>
      <c r="D2" s="3724" t="n">
        <v>2933.63</v>
      </c>
      <c r="E2" s="3724" t="n">
        <v>2862.88</v>
      </c>
      <c r="F2" s="3725" t="n">
        <v>70.75</v>
      </c>
      <c r="G2" s="2722" t="inlineStr">
        <is>
          <t>Admin - Postage ($70.75) present in source PDF for Mar-25 but missing as a detail row; absorbed into reported total only.</t>
        </is>
      </c>
    </row>
    <row r="3" ht="23.25" customHeight="1" s="2885">
      <c r="A3" s="2719" t="inlineStr">
        <is>
          <t>2025 IS (Jan-Dec)</t>
        </is>
      </c>
      <c r="B3" s="2719" t="inlineStr">
        <is>
          <t>Dec-25</t>
        </is>
      </c>
      <c r="C3" s="2719" t="inlineStr">
        <is>
          <t>NET RENTAL INCOME</t>
        </is>
      </c>
      <c r="D3" s="3724" t="n">
        <v>155164</v>
      </c>
      <c r="E3" s="3724" t="n">
        <v>155166</v>
      </c>
      <c r="F3" s="3725" t="n">
        <v>-2</v>
      </c>
      <c r="G3" s="2722" t="inlineStr">
        <is>
          <t>Rounding: Dec-25 detail values truncated in PDF (no cents visible). $2.00 rounding gap in components vs. reported total.</t>
        </is>
      </c>
    </row>
    <row r="4" ht="23.25" customHeight="1" s="2885">
      <c r="A4" s="2719" t="inlineStr">
        <is>
          <t>2025 IS (Jan-Dec)</t>
        </is>
      </c>
      <c r="B4" s="2719" t="inlineStr">
        <is>
          <t>Dec-25</t>
        </is>
      </c>
      <c r="C4" s="2719" t="inlineStr">
        <is>
          <t>TOTAL OTHER INCOME</t>
        </is>
      </c>
      <c r="D4" s="3724" t="n">
        <v>1734</v>
      </c>
      <c r="E4" s="3724" t="n">
        <v>1728</v>
      </c>
      <c r="F4" s="3725" t="n">
        <v>6</v>
      </c>
      <c r="G4" s="2722" t="inlineStr">
        <is>
          <t>Rounding: Dec-25 Parking Revenue and Misc. Income detail values truncated. $6.00 gap vs. reported total.</t>
        </is>
      </c>
    </row>
    <row r="5" ht="46.5" customHeight="1" s="2885">
      <c r="A5" s="2723" t="inlineStr">
        <is>
          <t>2025 IS (Jan-Dec)</t>
        </is>
      </c>
      <c r="B5" s="2723" t="inlineStr">
        <is>
          <t>Dec-25</t>
        </is>
      </c>
      <c r="C5" s="2723" t="inlineStr">
        <is>
          <t>TOTAL CONTRACTS</t>
        </is>
      </c>
      <c r="D5" s="3726" t="n">
        <v>19386</v>
      </c>
      <c r="E5" s="3726" t="n">
        <v>25384</v>
      </c>
      <c r="F5" s="3727" t="n">
        <v>-5998</v>
      </c>
      <c r="G5" s="2722" t="inlineStr">
        <is>
          <t>MATERIAL DISCREPANCY: Calculated sum of contract detail lines ($25,384) exceeds reported total ($19,386) by $5,998. Likely one or more contract credits/offsets not shown as detail lines in PDF, or Contract - HVAC ($6,000 placeholder) is overstated due to truncation.</t>
        </is>
      </c>
    </row>
    <row r="6" ht="23.25" customHeight="1" s="2885">
      <c r="A6" s="2719" t="inlineStr">
        <is>
          <t>2025 IS (Jan-Dec)</t>
        </is>
      </c>
      <c r="B6" s="2719" t="inlineStr">
        <is>
          <t>Dec-25</t>
        </is>
      </c>
      <c r="C6" s="2719" t="inlineStr">
        <is>
          <t>TOTAL REPAIRS AND MAINT</t>
        </is>
      </c>
      <c r="D6" s="3724" t="n">
        <v>62456</v>
      </c>
      <c r="E6" s="3724" t="n">
        <v>62464</v>
      </c>
      <c r="F6" s="3725" t="n">
        <v>-8</v>
      </c>
      <c r="G6" s="2722" t="inlineStr">
        <is>
          <t>Rounding: Dec-25 detail values truncated. $8.00 gap across R&amp;M component lines.</t>
        </is>
      </c>
    </row>
    <row r="7" ht="23.25" customHeight="1" s="2885">
      <c r="A7" s="2719" t="inlineStr">
        <is>
          <t>2025 IS (Jan-Dec)</t>
        </is>
      </c>
      <c r="B7" s="2719" t="inlineStr">
        <is>
          <t>Dec-25</t>
        </is>
      </c>
      <c r="C7" s="2719" t="inlineStr">
        <is>
          <t>TOTAL GENERAL AND ADMIN</t>
        </is>
      </c>
      <c r="D7" s="3724" t="n">
        <v>3277</v>
      </c>
      <c r="E7" s="3724" t="n">
        <v>3282</v>
      </c>
      <c r="F7" s="3725" t="n">
        <v>-5</v>
      </c>
      <c r="G7" s="2722" t="inlineStr">
        <is>
          <t>Rounding: Dec-25 detail values truncated. $5.00 gap across G&amp;A component lines.</t>
        </is>
      </c>
    </row>
    <row r="8" ht="23.25" customHeight="1" s="2885">
      <c r="A8" s="2719" t="inlineStr">
        <is>
          <t>2025 IS (Jan-Dec)</t>
        </is>
      </c>
      <c r="B8" s="2719" t="inlineStr">
        <is>
          <t>Dec-25</t>
        </is>
      </c>
      <c r="C8" s="2719" t="inlineStr">
        <is>
          <t>TOTAL INSURANCE AND TAXES</t>
        </is>
      </c>
      <c r="D8" s="3724" t="n">
        <v>214737</v>
      </c>
      <c r="E8" s="3724" t="n">
        <v>214734</v>
      </c>
      <c r="F8" s="3725" t="n">
        <v>3</v>
      </c>
      <c r="G8" s="2722" t="inlineStr">
        <is>
          <t>Rounding: Dec-25 detail values truncated. $3.00 gap across I&amp;T component lines.</t>
        </is>
      </c>
    </row>
    <row r="9">
      <c r="A9" s="2719" t="inlineStr">
        <is>
          <t>2025 IS (Jan-Dec)</t>
        </is>
      </c>
      <c r="B9" s="2719" t="inlineStr">
        <is>
          <t>Dec-25</t>
        </is>
      </c>
      <c r="C9" s="2719" t="inlineStr">
        <is>
          <t>TOTAL OPERATING INCOME</t>
        </is>
      </c>
      <c r="D9" s="3724" t="n">
        <v>-110698</v>
      </c>
      <c r="E9" s="3724" t="n">
        <v>-110702</v>
      </c>
      <c r="F9" s="3725" t="n">
        <v>4</v>
      </c>
      <c r="G9" s="2722" t="inlineStr">
        <is>
          <t>Cascades from rounding gaps in Dec-25 subtotals above.</t>
        </is>
      </c>
    </row>
    <row r="10" ht="23.25" customHeight="1" s="2885">
      <c r="A10" s="2723" t="inlineStr">
        <is>
          <t>2025 IS (Jan-Dec)</t>
        </is>
      </c>
      <c r="B10" s="2723" t="inlineStr">
        <is>
          <t>Dec-25</t>
        </is>
      </c>
      <c r="C10" s="2723" t="inlineStr">
        <is>
          <t>TOTAL NON-RECOVERABLE</t>
        </is>
      </c>
      <c r="D10" s="3726" t="n">
        <v>229914</v>
      </c>
      <c r="E10" s="3726" t="n">
        <v>229298</v>
      </c>
      <c r="F10" s="3727" t="n">
        <v>616</v>
      </c>
      <c r="G10" s="2722" t="inlineStr">
        <is>
          <t>Likely truncation: Non-Rec detail values rounded to nearest dollar in Dec-25 PDF column. $616 gap vs. reported total.</t>
        </is>
      </c>
    </row>
    <row r="11" ht="23.25" customHeight="1" s="2885">
      <c r="A11" s="2719" t="inlineStr">
        <is>
          <t>2025 IS (Jan-Dec)</t>
        </is>
      </c>
      <c r="B11" s="2719" t="inlineStr">
        <is>
          <t>Dec-25</t>
        </is>
      </c>
      <c r="C11" s="2719" t="inlineStr">
        <is>
          <t>TOTAL DEBT SERVICE</t>
        </is>
      </c>
      <c r="D11" s="3724" t="n">
        <v>30199</v>
      </c>
      <c r="E11" s="3724" t="n">
        <v>30198</v>
      </c>
      <c r="F11" s="3725" t="n">
        <v>1</v>
      </c>
      <c r="G11" s="2722" t="inlineStr">
        <is>
          <t>Rounding: Mortgage Interest detail truncated to $30,198. Reported total is $30,199.</t>
        </is>
      </c>
    </row>
    <row r="12">
      <c r="A12" s="2719" t="inlineStr">
        <is>
          <t>2025 IS (Jan-Dec)</t>
        </is>
      </c>
      <c r="B12" s="2719" t="inlineStr">
        <is>
          <t>Dec-25</t>
        </is>
      </c>
      <c r="C12" s="2719" t="inlineStr">
        <is>
          <t>NET INCOME</t>
        </is>
      </c>
      <c r="D12" s="3724" t="n">
        <v>-370803</v>
      </c>
      <c r="E12" s="3724" t="n">
        <v>-370811</v>
      </c>
      <c r="F12" s="3725" t="n">
        <v>8</v>
      </c>
      <c r="G12" s="2722" t="inlineStr">
        <is>
          <t>Cascades from all Dec-25 rounding gaps above.</t>
        </is>
      </c>
    </row>
    <row r="13" ht="34.9" customHeight="1" s="2885">
      <c r="A13" s="2723" t="inlineStr">
        <is>
          <t>FY IS (Jun25-May26)</t>
        </is>
      </c>
      <c r="B13" s="2723" t="inlineStr">
        <is>
          <t>Sep-25</t>
        </is>
      </c>
      <c r="C13" s="2723" t="inlineStr">
        <is>
          <t>TOTAL GENERAL AND ADMIN</t>
        </is>
      </c>
      <c r="D13" s="3726" t="n">
        <v>2930.01</v>
      </c>
      <c r="E13" s="3726" t="n">
        <v>4062.49</v>
      </c>
      <c r="F13" s="3727" t="n">
        <v>-1132.48</v>
      </c>
      <c r="G13" s="2722" t="inlineStr">
        <is>
          <t>DATA ENTRY ERROR: Admin - Other ($1,132.48) is coded to Sep-25 in this sheet but the source PDF attributes it to Oct-25. Value appears in wrong month — should be zero in Sep-25.</t>
        </is>
      </c>
    </row>
    <row r="14" ht="34.9" customHeight="1" s="2885">
      <c r="A14" s="2723" t="inlineStr">
        <is>
          <t>FY IS (Jun25-May26)</t>
        </is>
      </c>
      <c r="B14" s="2723" t="inlineStr">
        <is>
          <t>Oct-25</t>
        </is>
      </c>
      <c r="C14" s="2723" t="inlineStr">
        <is>
          <t>TOTAL GENERAL AND ADMIN</t>
        </is>
      </c>
      <c r="D14" s="3726" t="n">
        <v>3222.38</v>
      </c>
      <c r="E14" s="3726" t="n">
        <v>2089.9</v>
      </c>
      <c r="F14" s="3727" t="n">
        <v>1132.48</v>
      </c>
      <c r="G14" s="2722" t="inlineStr">
        <is>
          <t>DATA ENTRY ERROR (counterpart): Admin - Other ($1,132.48) missing from Oct-25 detail in this sheet but IS included in reported Oct-25 total. Correct month per source PDF. Detail row needs to move from Sep-25 to Oct-25.</t>
        </is>
      </c>
    </row>
    <row r="17">
      <c r="A17" s="2349" t="inlineStr">
        <is>
          <t>LEGEND:</t>
        </is>
      </c>
    </row>
    <row r="18">
      <c r="A18" s="2903" t="inlineStr">
        <is>
          <t xml:space="preserve">  Red = Material discrepancy (≥$100) requiring source verification</t>
        </is>
      </c>
    </row>
    <row r="19">
      <c r="A19" s="2904" t="inlineStr">
        <is>
          <t xml:space="preserve">  Amber = Minor rounding gap from PDF truncation (Dec-25 column cut off at whole dollars)</t>
        </is>
      </c>
    </row>
  </sheetData>
  <mergeCells count="2">
    <mergeCell ref="A19:G19"/>
    <mergeCell ref="A18:G18"/>
  </mergeCells>
  <pageMargins left="0.7" right="0.7" top="0.75" bottom="0.75" header="0.3" footer="0.3"/>
</worksheet>
</file>

<file path=xl/worksheets/sheet73.xml><?xml version="1.0" encoding="utf-8"?>
<worksheet xmlns="http://schemas.openxmlformats.org/spreadsheetml/2006/main">
  <sheetPr codeName="Sheet47">
    <tabColor rgb="FF993300"/>
    <outlinePr summaryBelow="1" summaryRight="1"/>
    <pageSetUpPr/>
  </sheetPr>
  <dimension ref="A1:H91"/>
  <sheetViews>
    <sheetView workbookViewId="0">
      <selection activeCell="A1" sqref="A1"/>
    </sheetView>
  </sheetViews>
  <sheetFormatPr baseColWidth="8" defaultColWidth="9.46484375" defaultRowHeight="14.25"/>
  <cols>
    <col width="15.46484375" customWidth="1" style="2885" min="1" max="1"/>
    <col width="37.46484375" customWidth="1" style="2885" min="2" max="2"/>
    <col width="20.46484375" customWidth="1" style="2885" min="3" max="6"/>
    <col width="11.46484375" bestFit="1" customWidth="1" style="2885" min="8" max="8"/>
  </cols>
  <sheetData>
    <row r="1" ht="15" customHeight="1" s="2885">
      <c r="A1" s="1203" t="inlineStr">
        <is>
          <t>Lord Wilmore Enterprises LLC - 815 W Broad St (b212)</t>
        </is>
      </c>
      <c r="B1" s="1203" t="n"/>
      <c r="C1" s="1203" t="n"/>
      <c r="D1" s="1203" t="n"/>
      <c r="E1" s="1203" t="n"/>
      <c r="F1" s="1203" t="n"/>
    </row>
    <row r="2" ht="15.75" customHeight="1" s="2885">
      <c r="A2" s="1204" t="inlineStr">
        <is>
          <t>Cash Flow Statement</t>
        </is>
      </c>
      <c r="B2" s="1204" t="n"/>
      <c r="C2" s="1204" t="n"/>
      <c r="D2" s="1204" t="n"/>
      <c r="E2" s="1204" t="n"/>
      <c r="F2" s="1204" t="n"/>
    </row>
    <row r="3" ht="15" customHeight="1" s="2885">
      <c r="A3" s="1203" t="inlineStr">
        <is>
          <t>Period = Jan 2023-Dec 2023</t>
        </is>
      </c>
      <c r="B3" s="1203" t="n"/>
      <c r="C3" s="1203" t="n"/>
      <c r="D3" s="1203" t="n"/>
      <c r="E3" s="1203" t="n"/>
      <c r="F3" s="1203" t="n"/>
    </row>
    <row r="4" ht="15" customHeight="1" s="2885">
      <c r="A4" s="1203" t="inlineStr">
        <is>
          <t>Book = Accrual</t>
        </is>
      </c>
      <c r="B4" s="1203" t="n"/>
      <c r="C4" s="1203" t="n"/>
      <c r="D4" s="1203" t="n"/>
      <c r="E4" s="1203" t="n"/>
      <c r="F4" s="1203" t="n"/>
    </row>
    <row r="5" ht="15" customHeight="1" s="2885">
      <c r="A5" s="1190" t="n"/>
      <c r="B5" s="1191" t="n"/>
      <c r="C5" s="1190" t="inlineStr">
        <is>
          <t xml:space="preserve"> Period to Date</t>
        </is>
      </c>
      <c r="D5" s="1190" t="inlineStr">
        <is>
          <t>%</t>
        </is>
      </c>
      <c r="E5" s="1190" t="inlineStr">
        <is>
          <t xml:space="preserve"> Year to Date</t>
        </is>
      </c>
      <c r="F5" s="1190" t="inlineStr">
        <is>
          <t>%</t>
        </is>
      </c>
    </row>
    <row r="6" ht="15" customHeight="1" s="2885">
      <c r="A6" s="1205" t="n"/>
      <c r="B6" s="1205" t="n"/>
      <c r="C6" s="1205" t="n"/>
      <c r="D6" s="1205" t="n"/>
      <c r="E6" s="1205" t="n"/>
      <c r="F6" s="1205" t="n"/>
    </row>
    <row r="7" ht="15" customHeight="1" s="2885">
      <c r="A7" s="1192" t="inlineStr">
        <is>
          <t>400000</t>
        </is>
      </c>
      <c r="B7" s="1193" t="inlineStr">
        <is>
          <t>INCOME:</t>
        </is>
      </c>
      <c r="C7" s="1194" t="n"/>
      <c r="D7" s="1194" t="n"/>
      <c r="E7" s="1194" t="n"/>
      <c r="F7" s="1194" t="n"/>
    </row>
    <row r="8" ht="15" customHeight="1" s="2885">
      <c r="A8" s="1195" t="inlineStr">
        <is>
          <t>450000</t>
        </is>
      </c>
      <c r="B8" s="1196" t="inlineStr">
        <is>
          <t>Base Rent</t>
        </is>
      </c>
      <c r="C8" s="1197" t="n">
        <v>508443</v>
      </c>
      <c r="D8" s="1197" t="n">
        <v>52</v>
      </c>
      <c r="E8" s="1197" t="n">
        <v>508443</v>
      </c>
      <c r="F8" s="1197" t="n">
        <v>52</v>
      </c>
    </row>
    <row r="9" ht="15" customHeight="1" s="2885">
      <c r="A9" s="1195" t="inlineStr">
        <is>
          <t>451000</t>
        </is>
      </c>
      <c r="B9" s="1196" t="inlineStr">
        <is>
          <t>OPEX Income</t>
        </is>
      </c>
      <c r="C9" s="1198" t="n">
        <v>463313</v>
      </c>
      <c r="D9" s="1198" t="n">
        <v>48</v>
      </c>
      <c r="E9" s="1198" t="n">
        <v>463313</v>
      </c>
      <c r="F9" s="1198" t="n">
        <v>48</v>
      </c>
    </row>
    <row r="10" ht="15" customHeight="1" s="2885">
      <c r="A10" s="1192" t="inlineStr">
        <is>
          <t>479900</t>
        </is>
      </c>
      <c r="B10" s="1193" t="inlineStr">
        <is>
          <t>TOTAL INCOME</t>
        </is>
      </c>
      <c r="C10" s="1199" t="n">
        <v>971756</v>
      </c>
      <c r="D10" s="1199" t="n">
        <v>100</v>
      </c>
      <c r="E10" s="1199" t="n">
        <v>971756</v>
      </c>
      <c r="F10" s="1199" t="n">
        <v>100</v>
      </c>
    </row>
    <row r="11" ht="15" customHeight="1" s="2885">
      <c r="A11" s="1201" t="n"/>
      <c r="B11" s="1201" t="n"/>
      <c r="C11" s="1201" t="n"/>
      <c r="D11" s="1201" t="n"/>
      <c r="E11" s="1201" t="n"/>
      <c r="F11" s="1201" t="n"/>
    </row>
    <row r="12" ht="15" customHeight="1" s="2885">
      <c r="A12" s="1192" t="inlineStr">
        <is>
          <t>500000</t>
        </is>
      </c>
      <c r="B12" s="1193" t="inlineStr">
        <is>
          <t>EXPENSES</t>
        </is>
      </c>
      <c r="C12" s="1194" t="n"/>
      <c r="D12" s="1194" t="n"/>
      <c r="E12" s="1194" t="n"/>
      <c r="F12" s="1194" t="n"/>
    </row>
    <row r="13" ht="15" customHeight="1" s="2885">
      <c r="A13" s="1201" t="n"/>
      <c r="B13" s="1201" t="n"/>
      <c r="C13" s="1201" t="n"/>
      <c r="D13" s="1201" t="n"/>
      <c r="E13" s="1201" t="n"/>
      <c r="F13" s="1201" t="n"/>
    </row>
    <row r="14" ht="15" customHeight="1" s="2885">
      <c r="A14" s="1192" t="inlineStr">
        <is>
          <t>510000</t>
        </is>
      </c>
      <c r="B14" s="1193" t="inlineStr">
        <is>
          <t>RECOVERABLE EXPENSES</t>
        </is>
      </c>
      <c r="C14" s="1194" t="n"/>
      <c r="D14" s="1194" t="n"/>
      <c r="E14" s="1194" t="n"/>
      <c r="F14" s="1194" t="n"/>
    </row>
    <row r="15" ht="15" customHeight="1" s="2885">
      <c r="A15" s="1201" t="n"/>
      <c r="B15" s="1201" t="n"/>
      <c r="C15" s="1201" t="n"/>
      <c r="D15" s="1201" t="n"/>
      <c r="E15" s="1201" t="n"/>
      <c r="F15" s="1201" t="n"/>
    </row>
    <row r="16" ht="15" customHeight="1" s="2885">
      <c r="A16" s="1192" t="inlineStr">
        <is>
          <t>520000</t>
        </is>
      </c>
      <c r="B16" s="1193" t="inlineStr">
        <is>
          <t>CLEANING EXPENSE</t>
        </is>
      </c>
      <c r="C16" s="1194" t="n"/>
      <c r="D16" s="1194" t="n"/>
      <c r="E16" s="1194" t="n"/>
      <c r="F16" s="1194" t="n"/>
    </row>
    <row r="17" ht="15" customHeight="1" s="2885">
      <c r="A17" s="1195" t="inlineStr">
        <is>
          <t>521500</t>
        </is>
      </c>
      <c r="B17" s="1196" t="inlineStr">
        <is>
          <t>Cleaning Contract</t>
        </is>
      </c>
      <c r="C17" s="1197" t="n">
        <v>45720</v>
      </c>
      <c r="D17" s="1197" t="n">
        <v>5</v>
      </c>
      <c r="E17" s="1197" t="n">
        <v>45720</v>
      </c>
      <c r="F17" s="1197" t="n">
        <v>5</v>
      </c>
    </row>
    <row r="18" ht="15" customHeight="1" s="2885">
      <c r="A18" s="1195" t="inlineStr">
        <is>
          <t>522000</t>
        </is>
      </c>
      <c r="B18" s="1196" t="inlineStr">
        <is>
          <t>Trash Removal</t>
        </is>
      </c>
      <c r="C18" s="1197" t="n">
        <v>5029</v>
      </c>
      <c r="D18" s="1197" t="n">
        <v>1</v>
      </c>
      <c r="E18" s="1197" t="n">
        <v>5029</v>
      </c>
      <c r="F18" s="1197" t="n">
        <v>1</v>
      </c>
    </row>
    <row r="19" ht="15" customHeight="1" s="2885">
      <c r="A19" s="1195" t="inlineStr">
        <is>
          <t>522500</t>
        </is>
      </c>
      <c r="B19" s="1196" t="inlineStr">
        <is>
          <t>Cleaning Supplies</t>
        </is>
      </c>
      <c r="C19" s="1197" t="n">
        <v>6034</v>
      </c>
      <c r="D19" s="1197" t="n">
        <v>1</v>
      </c>
      <c r="E19" s="1197" t="n">
        <v>6034</v>
      </c>
      <c r="F19" s="1197" t="n">
        <v>1</v>
      </c>
    </row>
    <row r="20" ht="15" customHeight="1" s="2885">
      <c r="A20" s="1195" t="inlineStr">
        <is>
          <t>523500</t>
        </is>
      </c>
      <c r="B20" s="1196" t="inlineStr">
        <is>
          <t>Carpet Cleaning</t>
        </is>
      </c>
      <c r="C20" s="1198" t="n">
        <v>2205</v>
      </c>
      <c r="D20" s="1198" t="n">
        <v>0</v>
      </c>
      <c r="E20" s="1198" t="n">
        <v>2205</v>
      </c>
      <c r="F20" s="1198" t="n">
        <v>0</v>
      </c>
    </row>
    <row r="21" ht="15" customHeight="1" s="2885">
      <c r="A21" s="1192" t="inlineStr">
        <is>
          <t>529900</t>
        </is>
      </c>
      <c r="B21" s="1193" t="inlineStr">
        <is>
          <t>TOTAL CLEANING</t>
        </is>
      </c>
      <c r="C21" s="1199" t="n">
        <v>58988</v>
      </c>
      <c r="D21" s="1199" t="n">
        <v>6</v>
      </c>
      <c r="E21" s="1199" t="n">
        <v>58988</v>
      </c>
      <c r="F21" s="1199" t="n">
        <v>6</v>
      </c>
    </row>
    <row r="22" ht="15" customHeight="1" s="2885">
      <c r="A22" s="1201" t="n"/>
      <c r="B22" s="1201" t="n"/>
      <c r="C22" s="1201" t="n"/>
      <c r="D22" s="1201" t="n"/>
      <c r="E22" s="1201" t="n"/>
      <c r="F22" s="1201" t="n"/>
    </row>
    <row r="23" ht="15" customHeight="1" s="2885">
      <c r="A23" s="1192" t="inlineStr">
        <is>
          <t>530000</t>
        </is>
      </c>
      <c r="B23" s="1193" t="inlineStr">
        <is>
          <t>REPAIRS &amp; MAINTENANCE</t>
        </is>
      </c>
      <c r="C23" s="1194" t="n"/>
      <c r="D23" s="1194" t="n"/>
      <c r="E23" s="1194" t="n"/>
      <c r="F23" s="1194" t="n"/>
    </row>
    <row r="24" ht="15" customHeight="1" s="2885">
      <c r="A24" s="1195" t="inlineStr">
        <is>
          <t>531000</t>
        </is>
      </c>
      <c r="B24" s="1196" t="inlineStr">
        <is>
          <t>Maintenance Salaries</t>
        </is>
      </c>
      <c r="C24" s="1197" t="n">
        <v>50005</v>
      </c>
      <c r="D24" s="1197" t="n">
        <v>5</v>
      </c>
      <c r="E24" s="1197" t="n">
        <v>50005</v>
      </c>
      <c r="F24" s="1197" t="n">
        <v>5</v>
      </c>
    </row>
    <row r="25" ht="15" customHeight="1" s="2885">
      <c r="A25" s="1195" t="inlineStr">
        <is>
          <t>532500</t>
        </is>
      </c>
      <c r="B25" s="1196" t="inlineStr">
        <is>
          <t>Elevator Contract</t>
        </is>
      </c>
      <c r="C25" s="1197" t="n">
        <v>3458</v>
      </c>
      <c r="D25" s="1197" t="n">
        <v>0</v>
      </c>
      <c r="E25" s="1197" t="n">
        <v>3458</v>
      </c>
      <c r="F25" s="1197" t="n">
        <v>0</v>
      </c>
    </row>
    <row r="26" ht="15" customHeight="1" s="2885">
      <c r="A26" s="1195" t="inlineStr">
        <is>
          <t>533000</t>
        </is>
      </c>
      <c r="B26" s="1196" t="inlineStr">
        <is>
          <t>Elevator Inspection &amp; Repairs</t>
        </is>
      </c>
      <c r="C26" s="1197" t="n">
        <v>692</v>
      </c>
      <c r="D26" s="1197" t="n">
        <v>0</v>
      </c>
      <c r="E26" s="1197" t="n">
        <v>692</v>
      </c>
      <c r="F26" s="1197" t="n">
        <v>0</v>
      </c>
    </row>
    <row r="27" ht="15" customHeight="1" s="2885">
      <c r="A27" s="1195" t="inlineStr">
        <is>
          <t>533500</t>
        </is>
      </c>
      <c r="B27" s="1196" t="inlineStr">
        <is>
          <t>Plumbing Repairs &amp; Supplies</t>
        </is>
      </c>
      <c r="C27" s="1197" t="n">
        <v>782</v>
      </c>
      <c r="D27" s="1197" t="n">
        <v>0</v>
      </c>
      <c r="E27" s="1197" t="n">
        <v>782</v>
      </c>
      <c r="F27" s="1197" t="n">
        <v>0</v>
      </c>
    </row>
    <row r="28" ht="15" customHeight="1" s="2885">
      <c r="A28" s="1195" t="inlineStr">
        <is>
          <t>534000</t>
        </is>
      </c>
      <c r="B28" s="1196" t="inlineStr">
        <is>
          <t>HVAC Contract Services</t>
        </is>
      </c>
      <c r="C28" s="1197" t="n">
        <v>9370</v>
      </c>
      <c r="D28" s="1197" t="n">
        <v>1</v>
      </c>
      <c r="E28" s="1197" t="n">
        <v>9370</v>
      </c>
      <c r="F28" s="1197" t="n">
        <v>1</v>
      </c>
    </row>
    <row r="29" ht="15" customHeight="1" s="2885">
      <c r="A29" s="1195" t="inlineStr">
        <is>
          <t>534500</t>
        </is>
      </c>
      <c r="B29" s="1196" t="inlineStr">
        <is>
          <t>HVAC Supplies &amp; Materials</t>
        </is>
      </c>
      <c r="C29" s="1197" t="n">
        <v>39</v>
      </c>
      <c r="D29" s="1197" t="n">
        <v>0</v>
      </c>
      <c r="E29" s="1197" t="n">
        <v>39</v>
      </c>
      <c r="F29" s="1197" t="n">
        <v>0</v>
      </c>
    </row>
    <row r="30" ht="15" customHeight="1" s="2885">
      <c r="A30" s="1195" t="inlineStr">
        <is>
          <t>535000</t>
        </is>
      </c>
      <c r="B30" s="1196" t="inlineStr">
        <is>
          <t>Electrical Repairs &amp; Supplies</t>
        </is>
      </c>
      <c r="C30" s="1197" t="n">
        <v>3500</v>
      </c>
      <c r="D30" s="1197" t="n">
        <v>0</v>
      </c>
      <c r="E30" s="1197" t="n">
        <v>3500</v>
      </c>
      <c r="F30" s="1197" t="n">
        <v>0</v>
      </c>
    </row>
    <row r="31" ht="15" customHeight="1" s="2885">
      <c r="A31" s="1195" t="inlineStr">
        <is>
          <t>535500</t>
        </is>
      </c>
      <c r="B31" s="1196" t="inlineStr">
        <is>
          <t>Pest Control</t>
        </is>
      </c>
      <c r="C31" s="1197" t="n">
        <v>1257</v>
      </c>
      <c r="D31" s="1197" t="n">
        <v>0</v>
      </c>
      <c r="E31" s="1197" t="n">
        <v>1257</v>
      </c>
      <c r="F31" s="1197" t="n">
        <v>0</v>
      </c>
    </row>
    <row r="32" ht="15" customHeight="1" s="2885">
      <c r="A32" s="1195" t="inlineStr">
        <is>
          <t>536000</t>
        </is>
      </c>
      <c r="B32" s="1196" t="inlineStr">
        <is>
          <t>Interior Plant Rental/Exp</t>
        </is>
      </c>
      <c r="C32" s="1197" t="n">
        <v>1936</v>
      </c>
      <c r="D32" s="1197" t="n">
        <v>0</v>
      </c>
      <c r="E32" s="1197" t="n">
        <v>1936</v>
      </c>
      <c r="F32" s="1197" t="n">
        <v>0</v>
      </c>
    </row>
    <row r="33" ht="15" customHeight="1" s="2885">
      <c r="A33" s="1195" t="inlineStr">
        <is>
          <t>537000</t>
        </is>
      </c>
      <c r="B33" s="1196" t="inlineStr">
        <is>
          <t>Locks/Keys/Hardware</t>
        </is>
      </c>
      <c r="C33" s="1197" t="n">
        <v>181</v>
      </c>
      <c r="D33" s="1197" t="n">
        <v>0</v>
      </c>
      <c r="E33" s="1197" t="n">
        <v>181</v>
      </c>
      <c r="F33" s="1197" t="n">
        <v>0</v>
      </c>
    </row>
    <row r="34" ht="15" customHeight="1" s="2885">
      <c r="A34" s="1195" t="inlineStr">
        <is>
          <t>537500</t>
        </is>
      </c>
      <c r="B34" s="1196" t="inlineStr">
        <is>
          <t>Fire &amp; Security (Contracted)</t>
        </is>
      </c>
      <c r="C34" s="1197" t="n">
        <v>37543</v>
      </c>
      <c r="D34" s="1197" t="n">
        <v>4</v>
      </c>
      <c r="E34" s="1197" t="n">
        <v>37543</v>
      </c>
      <c r="F34" s="1197" t="n">
        <v>4</v>
      </c>
    </row>
    <row r="35" ht="15" customHeight="1" s="2885">
      <c r="A35" s="1195" t="inlineStr">
        <is>
          <t>538000</t>
        </is>
      </c>
      <c r="B35" s="1196" t="inlineStr">
        <is>
          <t>Lights, Bulb &amp; Balasts</t>
        </is>
      </c>
      <c r="C35" s="1197" t="n">
        <v>783</v>
      </c>
      <c r="D35" s="1197" t="n">
        <v>0</v>
      </c>
      <c r="E35" s="1197" t="n">
        <v>783</v>
      </c>
      <c r="F35" s="1197" t="n">
        <v>0</v>
      </c>
    </row>
    <row r="36" ht="15" customHeight="1" s="2885">
      <c r="A36" s="1195" t="inlineStr">
        <is>
          <t>539000</t>
        </is>
      </c>
      <c r="B36" s="1196" t="inlineStr">
        <is>
          <t>GB Supplies/Materials</t>
        </is>
      </c>
      <c r="C36" s="1197" t="n">
        <v>32</v>
      </c>
      <c r="D36" s="1197" t="n">
        <v>0</v>
      </c>
      <c r="E36" s="1197" t="n">
        <v>32</v>
      </c>
      <c r="F36" s="1197" t="n">
        <v>0</v>
      </c>
    </row>
    <row r="37" ht="15" customHeight="1" s="2885">
      <c r="A37" s="1195" t="inlineStr">
        <is>
          <t>539100</t>
        </is>
      </c>
      <c r="B37" s="1196" t="inlineStr">
        <is>
          <t>Roof Repairs</t>
        </is>
      </c>
      <c r="C37" s="1197" t="n">
        <v>36</v>
      </c>
      <c r="D37" s="1197" t="n">
        <v>0</v>
      </c>
      <c r="E37" s="1197" t="n">
        <v>36</v>
      </c>
      <c r="F37" s="1197" t="n">
        <v>0</v>
      </c>
    </row>
    <row r="38" ht="15" customHeight="1" s="2885">
      <c r="A38" s="1195" t="inlineStr">
        <is>
          <t>539500</t>
        </is>
      </c>
      <c r="B38" s="1196" t="inlineStr">
        <is>
          <t>GB Contract Services</t>
        </is>
      </c>
      <c r="C38" s="1198" t="n">
        <v>600</v>
      </c>
      <c r="D38" s="1198" t="n">
        <v>0</v>
      </c>
      <c r="E38" s="1198" t="n">
        <v>600</v>
      </c>
      <c r="F38" s="1198" t="n">
        <v>0</v>
      </c>
    </row>
    <row r="39" ht="15" customHeight="1" s="2885">
      <c r="A39" s="1192" t="inlineStr">
        <is>
          <t>539900</t>
        </is>
      </c>
      <c r="B39" s="1193" t="inlineStr">
        <is>
          <t>TOTAL REPAIRS &amp; MAINTENANCE</t>
        </is>
      </c>
      <c r="C39" s="1199" t="n">
        <v>110215</v>
      </c>
      <c r="D39" s="1199" t="n">
        <v>11</v>
      </c>
      <c r="E39" s="1199" t="n">
        <v>110215</v>
      </c>
      <c r="F39" s="1199" t="n">
        <v>11</v>
      </c>
    </row>
    <row r="40" ht="15" customHeight="1" s="2885">
      <c r="A40" s="1201" t="n"/>
      <c r="B40" s="1201" t="n"/>
      <c r="C40" s="1201" t="n"/>
      <c r="D40" s="1201" t="n"/>
      <c r="E40" s="1201" t="n"/>
      <c r="F40" s="1201" t="n"/>
    </row>
    <row r="41" ht="15" customHeight="1" s="2885">
      <c r="A41" s="1192" t="inlineStr">
        <is>
          <t>540000</t>
        </is>
      </c>
      <c r="B41" s="1193" t="inlineStr">
        <is>
          <t>UTILITIES EXPENSE</t>
        </is>
      </c>
      <c r="C41" s="1194" t="n"/>
      <c r="D41" s="1194" t="n"/>
      <c r="E41" s="1194" t="n"/>
      <c r="F41" s="1194" t="n"/>
    </row>
    <row r="42" ht="15" customHeight="1" s="2885">
      <c r="A42" s="1195" t="inlineStr">
        <is>
          <t>541000</t>
        </is>
      </c>
      <c r="B42" s="1196" t="inlineStr">
        <is>
          <t>Electricity</t>
        </is>
      </c>
      <c r="C42" s="1197" t="n">
        <v>98179</v>
      </c>
      <c r="D42" s="1197" t="n">
        <v>10</v>
      </c>
      <c r="E42" s="1197" t="n">
        <v>98179</v>
      </c>
      <c r="F42" s="1197" t="n">
        <v>10</v>
      </c>
    </row>
    <row r="43" ht="15" customHeight="1" s="2885">
      <c r="A43" s="1195" t="inlineStr">
        <is>
          <t>543000</t>
        </is>
      </c>
      <c r="B43" s="1196" t="inlineStr">
        <is>
          <t>Water &amp; Sewer</t>
        </is>
      </c>
      <c r="C43" s="1198" t="n">
        <v>6801</v>
      </c>
      <c r="D43" s="1198" t="n">
        <v>1</v>
      </c>
      <c r="E43" s="1198" t="n">
        <v>6801</v>
      </c>
      <c r="F43" s="1198" t="n">
        <v>1</v>
      </c>
    </row>
    <row r="44" ht="15" customHeight="1" s="2885">
      <c r="A44" s="1192" t="inlineStr">
        <is>
          <t>549900</t>
        </is>
      </c>
      <c r="B44" s="1193" t="inlineStr">
        <is>
          <t>TOTAL UTILITIES</t>
        </is>
      </c>
      <c r="C44" s="1199" t="n">
        <v>104979</v>
      </c>
      <c r="D44" s="1199" t="n">
        <v>11</v>
      </c>
      <c r="E44" s="1199" t="n">
        <v>104979</v>
      </c>
      <c r="F44" s="1199" t="n">
        <v>11</v>
      </c>
    </row>
    <row r="45" ht="15" customHeight="1" s="2885">
      <c r="A45" s="1201" t="n"/>
      <c r="B45" s="1201" t="n"/>
      <c r="C45" s="1201" t="n"/>
      <c r="D45" s="1201" t="n"/>
      <c r="E45" s="1201" t="n"/>
      <c r="F45" s="1201" t="n"/>
    </row>
    <row r="46" ht="15" customHeight="1" s="2885">
      <c r="A46" s="1192" t="inlineStr">
        <is>
          <t>550000</t>
        </is>
      </c>
      <c r="B46" s="1193" t="inlineStr">
        <is>
          <t>ROADS, GROUNDS &amp; SECURITY</t>
        </is>
      </c>
      <c r="C46" s="1194" t="n"/>
      <c r="D46" s="1194" t="n"/>
      <c r="E46" s="1194" t="n"/>
      <c r="F46" s="1194" t="n"/>
    </row>
    <row r="47" ht="15" customHeight="1" s="2885">
      <c r="A47" s="1195" t="inlineStr">
        <is>
          <t>551000</t>
        </is>
      </c>
      <c r="B47" s="1196" t="inlineStr">
        <is>
          <t>Landscaping</t>
        </is>
      </c>
      <c r="C47" s="1197" t="n">
        <v>6612</v>
      </c>
      <c r="D47" s="1197" t="n">
        <v>1</v>
      </c>
      <c r="E47" s="1197" t="n">
        <v>6612</v>
      </c>
      <c r="F47" s="1197" t="n">
        <v>1</v>
      </c>
    </row>
    <row r="48" ht="15" customHeight="1" s="2885">
      <c r="A48" s="1195" t="inlineStr">
        <is>
          <t>552000</t>
        </is>
      </c>
      <c r="B48" s="1196" t="inlineStr">
        <is>
          <t>Parking Lot Repairs &amp; Maint</t>
        </is>
      </c>
      <c r="C48" s="1197" t="n">
        <v>6421</v>
      </c>
      <c r="D48" s="1197" t="n">
        <v>1</v>
      </c>
      <c r="E48" s="1197" t="n">
        <v>6421</v>
      </c>
      <c r="F48" s="1197" t="n">
        <v>1</v>
      </c>
    </row>
    <row r="49" ht="15" customHeight="1" s="2885">
      <c r="A49" s="1195" t="inlineStr">
        <is>
          <t>553000</t>
        </is>
      </c>
      <c r="B49" s="1196" t="inlineStr">
        <is>
          <t>Snow Removal</t>
        </is>
      </c>
      <c r="C49" s="1198" t="n">
        <v>1157</v>
      </c>
      <c r="D49" s="1198" t="n">
        <v>0</v>
      </c>
      <c r="E49" s="1198" t="n">
        <v>1157</v>
      </c>
      <c r="F49" s="1198" t="n">
        <v>0</v>
      </c>
    </row>
    <row r="50" ht="15" customHeight="1" s="2885">
      <c r="A50" s="1192" t="inlineStr">
        <is>
          <t>559900</t>
        </is>
      </c>
      <c r="B50" s="1193" t="inlineStr">
        <is>
          <t>TOTAL ROADS, GROUNDS &amp; SECURITY</t>
        </is>
      </c>
      <c r="C50" s="1199" t="n">
        <v>14190</v>
      </c>
      <c r="D50" s="1199" t="n">
        <v>1</v>
      </c>
      <c r="E50" s="1199" t="n">
        <v>14190</v>
      </c>
      <c r="F50" s="1199" t="n">
        <v>1</v>
      </c>
    </row>
    <row r="51" ht="15" customHeight="1" s="2885">
      <c r="A51" s="1201" t="n"/>
      <c r="B51" s="1201" t="n"/>
      <c r="C51" s="1201" t="n"/>
      <c r="D51" s="1201" t="n"/>
      <c r="E51" s="1201" t="n"/>
      <c r="F51" s="1201" t="n"/>
    </row>
    <row r="52" ht="15" customHeight="1" s="2885">
      <c r="A52" s="1192" t="inlineStr">
        <is>
          <t>610000</t>
        </is>
      </c>
      <c r="B52" s="1193" t="inlineStr">
        <is>
          <t>ADMINISTRATIVE EXPENSES</t>
        </is>
      </c>
      <c r="C52" s="1194" t="n"/>
      <c r="D52" s="1194" t="n"/>
      <c r="E52" s="1194" t="n"/>
      <c r="F52" s="1194" t="n"/>
    </row>
    <row r="53" ht="15" customHeight="1" s="2885">
      <c r="A53" s="1195" t="inlineStr">
        <is>
          <t>612000</t>
        </is>
      </c>
      <c r="B53" s="1196" t="inlineStr">
        <is>
          <t>Management Fees</t>
        </is>
      </c>
      <c r="C53" s="1197" t="n">
        <v>33097</v>
      </c>
      <c r="D53" s="1197" t="n">
        <v>3</v>
      </c>
      <c r="E53" s="1197" t="n">
        <v>33097</v>
      </c>
      <c r="F53" s="1197" t="n">
        <v>3</v>
      </c>
    </row>
    <row r="54" ht="15" customHeight="1" s="2885">
      <c r="A54" s="1195" t="inlineStr">
        <is>
          <t>613500</t>
        </is>
      </c>
      <c r="B54" s="1196" t="inlineStr">
        <is>
          <t>Telephone &amp; Communication</t>
        </is>
      </c>
      <c r="C54" s="1197" t="n">
        <v>5056</v>
      </c>
      <c r="D54" s="1197" t="n">
        <v>1</v>
      </c>
      <c r="E54" s="1197" t="n">
        <v>5056</v>
      </c>
      <c r="F54" s="1197" t="n">
        <v>1</v>
      </c>
    </row>
    <row r="55" ht="15" customHeight="1" s="2885">
      <c r="A55" s="1195" t="inlineStr">
        <is>
          <t>615000</t>
        </is>
      </c>
      <c r="B55" s="1196" t="inlineStr">
        <is>
          <t>Other Admin Exp</t>
        </is>
      </c>
      <c r="C55" s="1197" t="n">
        <v>1671</v>
      </c>
      <c r="D55" s="1197" t="n">
        <v>0</v>
      </c>
      <c r="E55" s="1197" t="n">
        <v>1671</v>
      </c>
      <c r="F55" s="1197" t="n">
        <v>0</v>
      </c>
    </row>
    <row r="56" ht="15" customHeight="1" s="2885">
      <c r="A56" s="1195" t="inlineStr">
        <is>
          <t>615100</t>
        </is>
      </c>
      <c r="B56" s="1196" t="inlineStr">
        <is>
          <t>Admin Mileage Recoverable</t>
        </is>
      </c>
      <c r="C56" s="1197" t="n">
        <v>541</v>
      </c>
      <c r="D56" s="1197" t="n">
        <v>0</v>
      </c>
      <c r="E56" s="1197" t="n">
        <v>541</v>
      </c>
      <c r="F56" s="1197" t="n">
        <v>0</v>
      </c>
    </row>
    <row r="57" ht="15" customHeight="1" s="2885">
      <c r="A57" s="1195" t="inlineStr">
        <is>
          <t>615500</t>
        </is>
      </c>
      <c r="B57" s="1196" t="inlineStr">
        <is>
          <t>RET--Accrual</t>
        </is>
      </c>
      <c r="C57" s="1198" t="n">
        <v>101268</v>
      </c>
      <c r="D57" s="1198" t="n">
        <v>10</v>
      </c>
      <c r="E57" s="1198" t="n">
        <v>101268</v>
      </c>
      <c r="F57" s="1198" t="n">
        <v>10</v>
      </c>
    </row>
    <row r="58" ht="15" customHeight="1" s="2885">
      <c r="A58" s="1192" t="inlineStr">
        <is>
          <t>619900</t>
        </is>
      </c>
      <c r="B58" s="1193" t="inlineStr">
        <is>
          <t>TOTAL ADMINISTRATIVE EXPENSES</t>
        </is>
      </c>
      <c r="C58" s="1199" t="n">
        <v>141633</v>
      </c>
      <c r="D58" s="1199" t="n">
        <v>15</v>
      </c>
      <c r="E58" s="1199" t="n">
        <v>141633</v>
      </c>
      <c r="F58" s="1199" t="n">
        <v>15</v>
      </c>
    </row>
    <row r="59" ht="15" customHeight="1" s="2885">
      <c r="A59" s="1201" t="n"/>
      <c r="B59" s="1201" t="n"/>
      <c r="C59" s="1202" t="n"/>
      <c r="D59" s="1202" t="n"/>
      <c r="E59" s="1202" t="n"/>
      <c r="F59" s="1202" t="n"/>
    </row>
    <row r="60" ht="15" customHeight="1" s="2885">
      <c r="A60" s="1192" t="inlineStr">
        <is>
          <t>620000</t>
        </is>
      </c>
      <c r="B60" s="1193" t="inlineStr">
        <is>
          <t>TOTAL RECOVERABLE EXPENSES</t>
        </is>
      </c>
      <c r="C60" s="1199" t="n">
        <v>430005</v>
      </c>
      <c r="D60" s="1199" t="n">
        <v>44</v>
      </c>
      <c r="E60" s="1199" t="n">
        <v>430005</v>
      </c>
      <c r="F60" s="1199" t="n">
        <v>44</v>
      </c>
    </row>
    <row r="61" ht="15" customHeight="1" s="2885">
      <c r="A61" s="1201" t="n"/>
      <c r="B61" s="1201" t="n"/>
      <c r="C61" s="1201" t="n"/>
      <c r="D61" s="1201" t="n"/>
      <c r="E61" s="1201" t="n"/>
      <c r="F61" s="1201" t="n"/>
    </row>
    <row r="62" ht="15" customHeight="1" s="2885">
      <c r="A62" s="1192" t="inlineStr">
        <is>
          <t>620100</t>
        </is>
      </c>
      <c r="B62" s="1193" t="inlineStr">
        <is>
          <t>NON RECOVERABLE EXPENSE</t>
        </is>
      </c>
      <c r="C62" s="1194" t="n"/>
      <c r="D62" s="1194" t="n"/>
      <c r="E62" s="1194" t="n"/>
      <c r="F62" s="1194" t="n"/>
    </row>
    <row r="63" ht="15" customHeight="1" s="2885">
      <c r="A63" s="1195" t="inlineStr">
        <is>
          <t>620200</t>
        </is>
      </c>
      <c r="B63" s="1196" t="inlineStr">
        <is>
          <t>NR Insurance Exp</t>
        </is>
      </c>
      <c r="C63" s="1197" t="n">
        <v>13184</v>
      </c>
      <c r="D63" s="1197" t="n">
        <v>1</v>
      </c>
      <c r="E63" s="1197" t="n">
        <v>13184</v>
      </c>
      <c r="F63" s="1197" t="n">
        <v>1</v>
      </c>
    </row>
    <row r="64" ht="15" customHeight="1" s="2885">
      <c r="A64" s="1195" t="inlineStr">
        <is>
          <t>621700</t>
        </is>
      </c>
      <c r="B64" s="1196" t="inlineStr">
        <is>
          <t>NR Insurance Claim Expense</t>
        </is>
      </c>
      <c r="C64" s="1197" t="n">
        <v>869</v>
      </c>
      <c r="D64" s="1197" t="n">
        <v>0</v>
      </c>
      <c r="E64" s="1197" t="n">
        <v>869</v>
      </c>
      <c r="F64" s="1197" t="n">
        <v>0</v>
      </c>
    </row>
    <row r="65" ht="15" customHeight="1" s="2885">
      <c r="A65" s="1195" t="inlineStr">
        <is>
          <t>624500</t>
        </is>
      </c>
      <c r="B65" s="1196" t="inlineStr">
        <is>
          <t>NR Interest Expense</t>
        </is>
      </c>
      <c r="C65" s="1197" t="n">
        <v>73615</v>
      </c>
      <c r="D65" s="1197" t="n">
        <v>8</v>
      </c>
      <c r="E65" s="1197" t="n">
        <v>73615</v>
      </c>
      <c r="F65" s="1197" t="n">
        <v>8</v>
      </c>
    </row>
    <row r="66" ht="15" customHeight="1" s="2885">
      <c r="A66" s="1195" t="inlineStr">
        <is>
          <t>628900</t>
        </is>
      </c>
      <c r="B66" s="1196" t="inlineStr">
        <is>
          <t>NR Amortization Expense</t>
        </is>
      </c>
      <c r="C66" s="1198" t="n">
        <v>2652</v>
      </c>
      <c r="D66" s="1198" t="n">
        <v>0</v>
      </c>
      <c r="E66" s="1198" t="n">
        <v>2652</v>
      </c>
      <c r="F66" s="1198" t="n">
        <v>0</v>
      </c>
      <c r="H66" s="2946">
        <f>PMT(0.05,25,-3000000)</f>
        <v/>
      </c>
    </row>
    <row r="67" ht="15" customHeight="1" s="2885">
      <c r="A67" s="1192" t="inlineStr">
        <is>
          <t>629900</t>
        </is>
      </c>
      <c r="B67" s="1193" t="inlineStr">
        <is>
          <t>TOTAL NON RECOVERABLE EXP</t>
        </is>
      </c>
      <c r="C67" s="1199" t="n">
        <v>90320</v>
      </c>
      <c r="D67" s="1199" t="n">
        <v>9</v>
      </c>
      <c r="E67" s="1199" t="n">
        <v>90320</v>
      </c>
      <c r="F67" s="1199" t="n">
        <v>9</v>
      </c>
    </row>
    <row r="68" ht="15" customHeight="1" s="2885">
      <c r="A68" s="1201" t="n"/>
      <c r="B68" s="1201" t="n"/>
      <c r="C68" s="1208" t="n"/>
      <c r="D68" s="1202" t="n"/>
      <c r="E68" s="1202" t="n"/>
      <c r="F68" s="1202" t="n"/>
    </row>
    <row r="69" ht="15" customHeight="1" s="2885">
      <c r="A69" s="1192" t="inlineStr">
        <is>
          <t>699000</t>
        </is>
      </c>
      <c r="B69" s="1193" t="inlineStr">
        <is>
          <t>TOTAL EXPENSES</t>
        </is>
      </c>
      <c r="C69" s="1199" t="n">
        <v>520325</v>
      </c>
      <c r="D69" s="1199" t="n">
        <v>54</v>
      </c>
      <c r="E69" s="1199" t="n">
        <v>520325</v>
      </c>
      <c r="F69" s="1199" t="n">
        <v>54</v>
      </c>
    </row>
    <row r="70" ht="15" customHeight="1" s="2885">
      <c r="A70" s="1201" t="n"/>
      <c r="B70" s="1201" t="n"/>
      <c r="C70" s="1202" t="n"/>
      <c r="D70" s="1202" t="n"/>
      <c r="E70" s="1202" t="n"/>
      <c r="F70" s="1202" t="n"/>
    </row>
    <row r="71" ht="15" customHeight="1" s="2885">
      <c r="A71" s="1192" t="inlineStr">
        <is>
          <t>909000</t>
        </is>
      </c>
      <c r="B71" s="1193" t="inlineStr">
        <is>
          <t>TAXABLE INCOME/LOSS</t>
        </is>
      </c>
      <c r="C71" s="1199" t="n">
        <v>451431</v>
      </c>
      <c r="D71" s="1199" t="n">
        <v>46</v>
      </c>
      <c r="E71" s="1199" t="n">
        <v>451431</v>
      </c>
      <c r="F71" s="1199" t="n">
        <v>46</v>
      </c>
    </row>
    <row r="72" ht="15" customHeight="1" s="2885">
      <c r="A72" s="1201" t="n"/>
      <c r="B72" s="1201" t="n"/>
      <c r="C72" s="1201" t="n"/>
      <c r="D72" s="1201" t="n"/>
      <c r="E72" s="1201" t="n"/>
      <c r="F72" s="1201" t="n"/>
    </row>
    <row r="73" ht="15" customHeight="1" s="2885">
      <c r="A73" s="1192" t="n"/>
      <c r="B73" s="1193" t="inlineStr">
        <is>
          <t>Adjustments</t>
        </is>
      </c>
      <c r="C73" s="1194" t="n"/>
      <c r="D73" s="1194" t="n"/>
      <c r="E73" s="1194" t="n"/>
      <c r="F73" s="1194" t="n"/>
    </row>
    <row r="74" ht="15" customHeight="1" s="2885">
      <c r="A74" s="1195" t="inlineStr">
        <is>
          <t>186600</t>
        </is>
      </c>
      <c r="B74" s="1196" t="inlineStr">
        <is>
          <t>Accumulated Amortization</t>
        </is>
      </c>
      <c r="C74" s="1197" t="n">
        <v>2652</v>
      </c>
      <c r="D74" s="1197" t="n">
        <v>0</v>
      </c>
      <c r="E74" s="1197" t="n">
        <v>2652</v>
      </c>
      <c r="F74" s="1197" t="n">
        <v>0</v>
      </c>
    </row>
    <row r="75" ht="15" customHeight="1" s="2885">
      <c r="A75" s="1195" t="inlineStr">
        <is>
          <t>222000</t>
        </is>
      </c>
      <c r="B75" s="1196" t="inlineStr">
        <is>
          <t>Accrued Real Estate Taxes</t>
        </is>
      </c>
      <c r="C75" s="1197" t="n">
        <v>2961</v>
      </c>
      <c r="D75" s="1197" t="n">
        <v>0</v>
      </c>
      <c r="E75" s="1197" t="n">
        <v>2961</v>
      </c>
      <c r="F75" s="1197" t="n">
        <v>0</v>
      </c>
    </row>
    <row r="76" ht="15" customHeight="1" s="2885">
      <c r="A76" s="1195" t="inlineStr">
        <is>
          <t>263400</t>
        </is>
      </c>
      <c r="B76" s="1196" t="inlineStr">
        <is>
          <t>Current Year Principal</t>
        </is>
      </c>
      <c r="C76" s="1197" t="n">
        <v>-2366</v>
      </c>
      <c r="D76" s="1197" t="n">
        <v>0</v>
      </c>
      <c r="E76" s="1197" t="n">
        <v>-2366</v>
      </c>
      <c r="F76" s="1197" t="n">
        <v>0</v>
      </c>
    </row>
    <row r="77" ht="15" customHeight="1" s="2885">
      <c r="A77" s="1195" t="inlineStr">
        <is>
          <t>303700</t>
        </is>
      </c>
      <c r="B77" s="1196" t="inlineStr">
        <is>
          <t>Contributions</t>
        </is>
      </c>
      <c r="C77" s="1198" t="n">
        <v>100</v>
      </c>
      <c r="D77" s="1198" t="n">
        <v>0</v>
      </c>
      <c r="E77" s="1198" t="n">
        <v>100</v>
      </c>
      <c r="F77" s="1198" t="n">
        <v>0</v>
      </c>
    </row>
    <row r="78" ht="15" customHeight="1" s="2885">
      <c r="A78" s="1192" t="n"/>
      <c r="B78" s="1193" t="inlineStr">
        <is>
          <t>Total Adjustments</t>
        </is>
      </c>
      <c r="C78" s="1199" t="n">
        <v>3347</v>
      </c>
      <c r="D78" s="1199" t="n">
        <v>0</v>
      </c>
      <c r="E78" s="1199" t="n">
        <v>3347</v>
      </c>
      <c r="F78" s="1199" t="n">
        <v>0</v>
      </c>
    </row>
    <row r="79" ht="15" customHeight="1" s="2885">
      <c r="A79" s="1201" t="n"/>
      <c r="B79" s="1201" t="n"/>
      <c r="C79" s="1201" t="n"/>
      <c r="D79" s="1201" t="n"/>
      <c r="E79" s="1201" t="n"/>
      <c r="F79" s="1201" t="n"/>
    </row>
    <row r="80" ht="15" customHeight="1" s="2885">
      <c r="A80" s="1201" t="n"/>
      <c r="B80" s="1201" t="n"/>
      <c r="C80" s="1202" t="n"/>
      <c r="D80" s="1202" t="n"/>
      <c r="E80" s="1202" t="n"/>
      <c r="F80" s="1202" t="n"/>
    </row>
    <row r="81" ht="15" customHeight="1" s="2885">
      <c r="A81" s="1192" t="n"/>
      <c r="B81" s="1193" t="inlineStr">
        <is>
          <t>Cash Flow</t>
        </is>
      </c>
      <c r="C81" s="1199" t="n">
        <v>454778</v>
      </c>
      <c r="D81" s="1199" t="n">
        <v>47</v>
      </c>
      <c r="E81" s="1199" t="n">
        <v>454778</v>
      </c>
      <c r="F81" s="1199" t="n">
        <v>47</v>
      </c>
    </row>
    <row r="82" ht="15" customHeight="1" s="2885">
      <c r="A82" s="1201" t="n"/>
      <c r="B82" s="1201" t="n"/>
      <c r="C82" s="1201" t="n"/>
      <c r="D82" s="1201" t="n"/>
      <c r="E82" s="1201" t="n"/>
      <c r="F82" s="1201" t="n"/>
    </row>
    <row r="83" ht="15" customHeight="1" s="2885">
      <c r="A83" s="1195" t="n"/>
      <c r="B83" s="1193" t="inlineStr">
        <is>
          <t>Period to Date</t>
        </is>
      </c>
      <c r="C83" s="1192" t="inlineStr">
        <is>
          <t>Beginning Balance</t>
        </is>
      </c>
      <c r="D83" s="1192" t="inlineStr">
        <is>
          <t>Ending Balance</t>
        </is>
      </c>
      <c r="E83" s="1192" t="inlineStr">
        <is>
          <t>Difference</t>
        </is>
      </c>
      <c r="F83" s="1195" t="n"/>
    </row>
    <row r="84" ht="15" customHeight="1" s="2885">
      <c r="A84" s="1195" t="inlineStr">
        <is>
          <t>111000</t>
        </is>
      </c>
      <c r="B84" s="1196" t="inlineStr">
        <is>
          <t>Operating Cash 1</t>
        </is>
      </c>
      <c r="C84" s="1197" t="n">
        <v>184400</v>
      </c>
      <c r="D84" s="1197" t="n">
        <v>181602</v>
      </c>
      <c r="E84" s="1197" t="n">
        <v>-2798</v>
      </c>
      <c r="F84" s="1195" t="n"/>
    </row>
    <row r="85" ht="15" customHeight="1" s="2885">
      <c r="A85" s="1195" t="inlineStr">
        <is>
          <t>111200</t>
        </is>
      </c>
      <c r="B85" s="1196" t="inlineStr">
        <is>
          <t>Operating Cash 2</t>
        </is>
      </c>
      <c r="C85" s="1197" t="n">
        <v>0</v>
      </c>
      <c r="D85" s="1197" t="n">
        <v>0</v>
      </c>
      <c r="E85" s="1197" t="n">
        <v>0</v>
      </c>
      <c r="F85" s="1195" t="n"/>
    </row>
    <row r="86" ht="15" customHeight="1" s="2885">
      <c r="A86" s="1195" t="n"/>
      <c r="B86" s="1193" t="inlineStr">
        <is>
          <t>Total Cash</t>
        </is>
      </c>
      <c r="C86" s="1200" t="n">
        <v>184400</v>
      </c>
      <c r="D86" s="1200" t="n">
        <v>181602</v>
      </c>
      <c r="E86" s="1200" t="n">
        <v>-2798</v>
      </c>
      <c r="F86" s="1195" t="n"/>
    </row>
    <row r="87" ht="15" customHeight="1" s="2885">
      <c r="A87" s="1201" t="n"/>
      <c r="B87" s="1201" t="n"/>
      <c r="C87" s="1201" t="n"/>
      <c r="D87" s="1201" t="n"/>
      <c r="E87" s="1201" t="n"/>
      <c r="F87" s="1201" t="n"/>
    </row>
    <row r="88" ht="15" customHeight="1" s="2885">
      <c r="A88" s="1195" t="n"/>
      <c r="B88" s="1193" t="inlineStr">
        <is>
          <t>Year to Date</t>
        </is>
      </c>
      <c r="C88" s="1192" t="inlineStr">
        <is>
          <t>Beginning Balance</t>
        </is>
      </c>
      <c r="D88" s="1192" t="inlineStr">
        <is>
          <t>Ending Balance</t>
        </is>
      </c>
      <c r="E88" s="1192" t="inlineStr">
        <is>
          <t>Difference</t>
        </is>
      </c>
      <c r="F88" s="1195" t="n"/>
    </row>
    <row r="89" ht="15" customHeight="1" s="2885">
      <c r="A89" s="1195" t="inlineStr">
        <is>
          <t>111000</t>
        </is>
      </c>
      <c r="B89" s="1196" t="inlineStr">
        <is>
          <t>Operating Cash 1</t>
        </is>
      </c>
      <c r="C89" s="1197" t="n">
        <v>184400</v>
      </c>
      <c r="D89" s="1197" t="n">
        <v>181602</v>
      </c>
      <c r="E89" s="1197" t="n">
        <v>-2798</v>
      </c>
      <c r="F89" s="1195" t="n"/>
    </row>
    <row r="90" ht="15" customHeight="1" s="2885">
      <c r="A90" s="1195" t="inlineStr">
        <is>
          <t>111200</t>
        </is>
      </c>
      <c r="B90" s="1196" t="inlineStr">
        <is>
          <t>Operating Cash 2</t>
        </is>
      </c>
      <c r="C90" s="1197" t="n">
        <v>0</v>
      </c>
      <c r="D90" s="1197" t="n">
        <v>0</v>
      </c>
      <c r="E90" s="1197" t="n">
        <v>0</v>
      </c>
      <c r="F90" s="1195" t="n"/>
    </row>
    <row r="91" ht="15" customHeight="1" s="2885">
      <c r="A91" s="1195" t="n"/>
      <c r="B91" s="1193" t="inlineStr">
        <is>
          <t>Total Cash</t>
        </is>
      </c>
      <c r="C91" s="1200" t="n">
        <v>184400</v>
      </c>
      <c r="D91" s="1200" t="n">
        <v>181602</v>
      </c>
      <c r="E91" s="1200" t="n">
        <v>-2798</v>
      </c>
      <c r="F91" s="1195" t="n"/>
    </row>
  </sheetData>
  <pageMargins left="0.7" right="0.7" top="0.75" bottom="0.75" header="0.3" footer="0.3"/>
  <pageSetup orientation="portrait"/>
</worksheet>
</file>

<file path=xl/worksheets/sheet74.xml><?xml version="1.0" encoding="utf-8"?>
<worksheet xmlns="http://schemas.openxmlformats.org/spreadsheetml/2006/main">
  <sheetPr codeName="Sheet48">
    <tabColor rgb="FF993300"/>
    <outlinePr summaryBelow="1" summaryRight="1"/>
    <pageSetUpPr/>
  </sheetPr>
  <dimension ref="A1:I83"/>
  <sheetViews>
    <sheetView workbookViewId="0">
      <selection activeCell="A1" sqref="A1"/>
    </sheetView>
  </sheetViews>
  <sheetFormatPr baseColWidth="8" defaultColWidth="8.46484375" defaultRowHeight="13.15"/>
  <cols>
    <col width="42" customWidth="1" style="1065" min="1" max="1"/>
    <col width="19.46484375" customWidth="1" style="1065" min="2" max="2"/>
    <col width="3.46484375" customWidth="1" style="1065" min="3" max="3"/>
    <col width="19.46484375" customWidth="1" style="1065" min="4" max="4"/>
    <col width="3.46484375" customWidth="1" style="1065" min="5" max="5"/>
    <col width="19.46484375" customWidth="1" style="1065" min="6" max="6"/>
    <col width="2.46484375" customWidth="1" style="1065" min="7" max="7"/>
    <col width="19.46484375" customWidth="1" style="1065" min="8" max="8"/>
    <col width="5.46484375" customWidth="1" style="1065" min="9" max="9"/>
    <col width="8.46484375" customWidth="1" style="1065" min="10" max="16384"/>
  </cols>
  <sheetData>
    <row r="1" ht="63.6" customHeight="1" s="2885">
      <c r="A1" s="1182" t="inlineStr">
        <is>
          <t>Lord Wilmore Enterprises LLC - 815 W Broad St (b212)                                                                                                                                                       Page 1
Cash Flow Statement
Period = Dec 2022-Nov 2023
Book = Cash ; Tree = ysi_is</t>
        </is>
      </c>
      <c r="B1" s="1170" t="n"/>
      <c r="C1" s="1170" t="n"/>
      <c r="D1" s="1170" t="n"/>
      <c r="E1" s="1170" t="n"/>
      <c r="F1" s="1170" t="n"/>
      <c r="G1" s="1170" t="n"/>
      <c r="H1" s="1170" t="n"/>
      <c r="I1" s="1170" t="n"/>
    </row>
    <row r="2" ht="11.25" customHeight="1" s="2885">
      <c r="A2" s="1171" t="n"/>
      <c r="B2" s="1172" t="inlineStr">
        <is>
          <t>Period to Date</t>
        </is>
      </c>
      <c r="C2" s="1171" t="n"/>
      <c r="D2" s="1172" t="inlineStr">
        <is>
          <t>%</t>
        </is>
      </c>
      <c r="E2" s="1171" t="n"/>
      <c r="F2" s="1172" t="inlineStr">
        <is>
          <t>Year to Date</t>
        </is>
      </c>
      <c r="G2" s="1171" t="n"/>
      <c r="H2" s="1172" t="inlineStr">
        <is>
          <t>%</t>
        </is>
      </c>
      <c r="I2" s="1173" t="n"/>
    </row>
    <row r="3" ht="12" customHeight="1" s="2885">
      <c r="A3" s="1174" t="n"/>
      <c r="B3" s="1175" t="n"/>
      <c r="C3" s="1175" t="n"/>
      <c r="D3" s="1175" t="n"/>
      <c r="E3" s="1175" t="n"/>
      <c r="F3" s="1175" t="n"/>
      <c r="G3" s="1175" t="n"/>
      <c r="H3" s="1176" t="n"/>
      <c r="I3" s="1173" t="n"/>
    </row>
    <row r="4" ht="12" customHeight="1" s="2885">
      <c r="A4" s="1177" t="inlineStr">
        <is>
          <t>INCOME:</t>
        </is>
      </c>
      <c r="B4" s="1171" t="n"/>
      <c r="C4" s="1171" t="n"/>
      <c r="D4" s="1171" t="n"/>
      <c r="E4" s="1171" t="n"/>
      <c r="F4" s="1171" t="n"/>
      <c r="G4" s="1171" t="n"/>
      <c r="H4" s="1171" t="n"/>
      <c r="I4" s="1173" t="n"/>
    </row>
    <row r="5" ht="12" customHeight="1" s="2885">
      <c r="A5" s="1178" t="inlineStr">
        <is>
          <t>Base Rent</t>
        </is>
      </c>
      <c r="B5" s="1106" t="n">
        <v>624652.78</v>
      </c>
      <c r="C5" s="1171" t="n"/>
      <c r="D5" s="1104" t="n">
        <v>0</v>
      </c>
      <c r="E5" s="1171" t="n"/>
      <c r="F5" s="1106" t="n">
        <v>1089262.43</v>
      </c>
      <c r="G5" s="1171" t="n"/>
      <c r="H5" s="1104" t="n">
        <v>0</v>
      </c>
      <c r="I5" s="1173" t="n"/>
    </row>
    <row r="6" ht="12" customHeight="1" s="2885">
      <c r="A6" s="1178" t="inlineStr">
        <is>
          <t>OPEX Income</t>
        </is>
      </c>
      <c r="B6" s="1106" t="n">
        <v>226655.34</v>
      </c>
      <c r="C6" s="1171" t="n"/>
      <c r="D6" s="1104" t="n">
        <v>0</v>
      </c>
      <c r="E6" s="1171" t="n"/>
      <c r="F6" s="1106" t="n">
        <v>540570.0699999999</v>
      </c>
      <c r="G6" s="1171" t="n"/>
      <c r="H6" s="1104" t="n">
        <v>0</v>
      </c>
      <c r="I6" s="1173" t="n"/>
    </row>
    <row r="7" ht="12" customHeight="1" s="2885">
      <c r="A7" s="1178" t="inlineStr">
        <is>
          <t>Prepaid Income</t>
        </is>
      </c>
      <c r="B7" s="1106" t="n">
        <v>-3386.38</v>
      </c>
      <c r="C7" s="1171" t="n"/>
      <c r="D7" s="1104" t="n">
        <v>0</v>
      </c>
      <c r="E7" s="1171" t="n"/>
      <c r="F7" s="1106" t="n">
        <v>-3211.68</v>
      </c>
      <c r="G7" s="1171" t="n"/>
      <c r="H7" s="1104" t="n">
        <v>0</v>
      </c>
      <c r="I7" s="1173" t="n"/>
    </row>
    <row r="8" ht="12" customHeight="1" s="2885">
      <c r="A8" s="1177" t="inlineStr">
        <is>
          <t>TOTAL INCOME</t>
        </is>
      </c>
      <c r="B8" s="1108" t="n">
        <v>847921.74</v>
      </c>
      <c r="C8" s="1171" t="n"/>
      <c r="D8" s="1109" t="n">
        <v>0</v>
      </c>
      <c r="E8" s="1171" t="n"/>
      <c r="F8" s="1108" t="n">
        <v>1626620.82</v>
      </c>
      <c r="G8" s="1171" t="n"/>
      <c r="H8" s="1109" t="n">
        <v>0</v>
      </c>
      <c r="I8" s="1173" t="n"/>
    </row>
    <row r="9" ht="12" customHeight="1" s="2885">
      <c r="A9" s="1174" t="n"/>
      <c r="B9" s="1175" t="n"/>
      <c r="C9" s="1175" t="n"/>
      <c r="D9" s="1175" t="n"/>
      <c r="E9" s="1175" t="n"/>
      <c r="F9" s="1175" t="n"/>
      <c r="G9" s="1175" t="n"/>
      <c r="H9" s="1176" t="n"/>
      <c r="I9" s="1173" t="n"/>
    </row>
    <row r="10" ht="12" customHeight="1" s="2885">
      <c r="A10" s="1177" t="inlineStr">
        <is>
          <t>EXPENSES</t>
        </is>
      </c>
      <c r="B10" s="1171" t="n"/>
      <c r="C10" s="1171" t="n"/>
      <c r="D10" s="1171" t="n"/>
      <c r="E10" s="1171" t="n"/>
      <c r="F10" s="1171" t="n"/>
      <c r="G10" s="1171" t="n"/>
      <c r="H10" s="1171" t="n"/>
      <c r="I10" s="1173" t="n"/>
    </row>
    <row r="11" ht="12" customHeight="1" s="2885">
      <c r="A11" s="1174" t="n"/>
      <c r="B11" s="1175" t="n"/>
      <c r="C11" s="1175" t="n"/>
      <c r="D11" s="1175" t="n"/>
      <c r="E11" s="1175" t="n"/>
      <c r="F11" s="1175" t="n"/>
      <c r="G11" s="1175" t="n"/>
      <c r="H11" s="1176" t="n"/>
      <c r="I11" s="1173" t="n"/>
    </row>
    <row r="12" ht="12" customHeight="1" s="2885">
      <c r="A12" s="1177" t="inlineStr">
        <is>
          <t>RECOVERABLE EXPENSES</t>
        </is>
      </c>
      <c r="B12" s="1171" t="n"/>
      <c r="C12" s="1171" t="n"/>
      <c r="D12" s="1171" t="n"/>
      <c r="E12" s="1171" t="n"/>
      <c r="F12" s="1171" t="n"/>
      <c r="G12" s="1171" t="n"/>
      <c r="H12" s="1171" t="n"/>
      <c r="I12" s="1173" t="n"/>
    </row>
    <row r="13" ht="12" customHeight="1" s="2885">
      <c r="A13" s="1174" t="n"/>
      <c r="B13" s="1175" t="n"/>
      <c r="C13" s="1175" t="n"/>
      <c r="D13" s="1175" t="n"/>
      <c r="E13" s="1175" t="n"/>
      <c r="F13" s="1175" t="n"/>
      <c r="G13" s="1175" t="n"/>
      <c r="H13" s="1176" t="n"/>
      <c r="I13" s="1173" t="n"/>
    </row>
    <row r="14" ht="12" customHeight="1" s="2885">
      <c r="A14" s="1177" t="inlineStr">
        <is>
          <t>CLEANING EXPENSE</t>
        </is>
      </c>
      <c r="B14" s="1171" t="n"/>
      <c r="C14" s="1171" t="n"/>
      <c r="D14" s="1171" t="n"/>
      <c r="E14" s="1171" t="n"/>
      <c r="F14" s="1171" t="n"/>
      <c r="G14" s="1171" t="n"/>
      <c r="H14" s="1171" t="n"/>
      <c r="I14" s="1173" t="n"/>
    </row>
    <row r="15" ht="12" customHeight="1" s="2885">
      <c r="A15" s="1178" t="inlineStr">
        <is>
          <t>Cleaning Contract</t>
        </is>
      </c>
      <c r="B15" s="1106" t="n">
        <v>45720</v>
      </c>
      <c r="C15" s="1171" t="n"/>
      <c r="D15" s="1104" t="n">
        <v>0</v>
      </c>
      <c r="E15" s="1171" t="n"/>
      <c r="F15" s="1106" t="n">
        <v>92077.3</v>
      </c>
      <c r="G15" s="1171" t="n"/>
      <c r="H15" s="1104" t="n">
        <v>0</v>
      </c>
      <c r="I15" s="1173" t="n"/>
    </row>
    <row r="16" ht="12" customHeight="1" s="2885">
      <c r="A16" s="1178" t="inlineStr">
        <is>
          <t>Trash Removal</t>
        </is>
      </c>
      <c r="B16" s="1106" t="n">
        <v>4993.68</v>
      </c>
      <c r="C16" s="1171" t="n"/>
      <c r="D16" s="1104" t="n">
        <v>0</v>
      </c>
      <c r="E16" s="1171" t="n"/>
      <c r="F16" s="1106" t="n">
        <v>9637.559999999999</v>
      </c>
      <c r="G16" s="1171" t="n"/>
      <c r="H16" s="1104" t="n">
        <v>0</v>
      </c>
      <c r="I16" s="1173" t="n"/>
    </row>
    <row r="17" ht="12" customHeight="1" s="2885">
      <c r="A17" s="1178" t="inlineStr">
        <is>
          <t>Cleaning Supplies</t>
        </is>
      </c>
      <c r="B17" s="1106" t="n">
        <v>6033.64</v>
      </c>
      <c r="C17" s="1171" t="n"/>
      <c r="D17" s="1104" t="n">
        <v>0</v>
      </c>
      <c r="E17" s="1171" t="n"/>
      <c r="F17" s="1106" t="n">
        <v>7407.54</v>
      </c>
      <c r="G17" s="1171" t="n"/>
      <c r="H17" s="1104" t="n">
        <v>0</v>
      </c>
      <c r="I17" s="1173" t="n"/>
    </row>
    <row r="18" ht="12" customHeight="1" s="2885">
      <c r="A18" s="1178" t="inlineStr">
        <is>
          <t>Carpet Cleaning</t>
        </is>
      </c>
      <c r="B18" s="1106" t="n">
        <v>2216.25</v>
      </c>
      <c r="C18" s="1171" t="n"/>
      <c r="D18" s="1104" t="n">
        <v>0</v>
      </c>
      <c r="E18" s="1171" t="n"/>
      <c r="F18" s="1106" t="n">
        <v>3667.5</v>
      </c>
      <c r="G18" s="1171" t="n"/>
      <c r="H18" s="1104" t="n">
        <v>0</v>
      </c>
      <c r="I18" s="1173" t="n"/>
    </row>
    <row r="19" ht="12" customHeight="1" s="2885">
      <c r="A19" s="1177" t="inlineStr">
        <is>
          <t>TOTAL CLEANING</t>
        </is>
      </c>
      <c r="B19" s="1108" t="n">
        <v>58963.57</v>
      </c>
      <c r="C19" s="1171" t="n"/>
      <c r="D19" s="1109" t="n">
        <v>0</v>
      </c>
      <c r="E19" s="1171" t="n"/>
      <c r="F19" s="1108" t="n">
        <v>112789.9</v>
      </c>
      <c r="G19" s="1171" t="n"/>
      <c r="H19" s="1109" t="n">
        <v>0</v>
      </c>
      <c r="I19" s="1173" t="n"/>
    </row>
    <row r="20" ht="12" customHeight="1" s="2885">
      <c r="A20" s="1174" t="n"/>
      <c r="B20" s="1175" t="n"/>
      <c r="C20" s="1175" t="n"/>
      <c r="D20" s="1175" t="n"/>
      <c r="E20" s="1175" t="n"/>
      <c r="F20" s="1175" t="n"/>
      <c r="G20" s="1175" t="n"/>
      <c r="H20" s="1176" t="n"/>
      <c r="I20" s="1173" t="n"/>
    </row>
    <row r="21" ht="12" customHeight="1" s="2885">
      <c r="A21" s="1177" t="inlineStr">
        <is>
          <t>REPAIRS &amp; MAINTENANCE</t>
        </is>
      </c>
      <c r="B21" s="1171" t="n"/>
      <c r="C21" s="1171" t="n"/>
      <c r="D21" s="1171" t="n"/>
      <c r="E21" s="1171" t="n"/>
      <c r="F21" s="1171" t="n"/>
      <c r="G21" s="1171" t="n"/>
      <c r="H21" s="1171" t="n"/>
      <c r="I21" s="1173" t="n"/>
    </row>
    <row r="22" ht="12" customHeight="1" s="2885">
      <c r="A22" s="1178" t="inlineStr">
        <is>
          <t>Maintenance Salaries</t>
        </is>
      </c>
      <c r="B22" s="1106" t="n">
        <v>50415</v>
      </c>
      <c r="C22" s="1171" t="n"/>
      <c r="D22" s="1104" t="n">
        <v>0</v>
      </c>
      <c r="E22" s="1171" t="n"/>
      <c r="F22" s="1106" t="n">
        <v>92441.75999999999</v>
      </c>
      <c r="G22" s="1171" t="n"/>
      <c r="H22" s="1104" t="n">
        <v>0</v>
      </c>
      <c r="I22" s="1173" t="n"/>
    </row>
    <row r="23" ht="12" customHeight="1" s="2885">
      <c r="A23" s="1178" t="inlineStr">
        <is>
          <t>Elevator Contract</t>
        </is>
      </c>
      <c r="B23" s="1106" t="n">
        <v>3458.16</v>
      </c>
      <c r="C23" s="1171" t="n"/>
      <c r="D23" s="1104" t="n">
        <v>0</v>
      </c>
      <c r="E23" s="1171" t="n"/>
      <c r="F23" s="1106" t="n">
        <v>9490.040000000001</v>
      </c>
      <c r="G23" s="1171" t="n"/>
      <c r="H23" s="1104" t="n">
        <v>0</v>
      </c>
      <c r="I23" s="1173" t="n"/>
    </row>
    <row r="24" ht="12" customHeight="1" s="2885">
      <c r="A24" s="1178" t="inlineStr">
        <is>
          <t>Elevator Inspection &amp; Repairs</t>
        </is>
      </c>
      <c r="B24" s="1104" t="n">
        <v>692.5</v>
      </c>
      <c r="C24" s="1171" t="n"/>
      <c r="D24" s="1104" t="n">
        <v>0</v>
      </c>
      <c r="E24" s="1171" t="n"/>
      <c r="F24" s="1106" t="n">
        <v>1397</v>
      </c>
      <c r="G24" s="1171" t="n"/>
      <c r="H24" s="1104" t="n">
        <v>0</v>
      </c>
      <c r="I24" s="1173" t="n"/>
    </row>
    <row r="25" ht="12" customHeight="1" s="2885">
      <c r="A25" s="1178" t="inlineStr">
        <is>
          <t>Plumbing Repairs &amp; Supplies</t>
        </is>
      </c>
      <c r="B25" s="1104" t="n">
        <v>782.5</v>
      </c>
      <c r="C25" s="1171" t="n"/>
      <c r="D25" s="1104" t="n">
        <v>0</v>
      </c>
      <c r="E25" s="1171" t="n"/>
      <c r="F25" s="1104" t="n">
        <v>782.5</v>
      </c>
      <c r="G25" s="1171" t="n"/>
      <c r="H25" s="1104" t="n">
        <v>0</v>
      </c>
      <c r="I25" s="1173" t="n"/>
    </row>
    <row r="26" ht="12" customHeight="1" s="2885">
      <c r="A26" s="1178" t="inlineStr">
        <is>
          <t>HVAC Contract Services</t>
        </is>
      </c>
      <c r="B26" s="1106" t="n">
        <v>9223.360000000001</v>
      </c>
      <c r="C26" s="1171" t="n"/>
      <c r="D26" s="1104" t="n">
        <v>0</v>
      </c>
      <c r="E26" s="1171" t="n"/>
      <c r="F26" s="1106" t="n">
        <v>27796.44</v>
      </c>
      <c r="G26" s="1171" t="n"/>
      <c r="H26" s="1104" t="n">
        <v>0</v>
      </c>
      <c r="I26" s="1173" t="n"/>
    </row>
    <row r="27" ht="12" customHeight="1" s="2885">
      <c r="A27" s="1178" t="inlineStr">
        <is>
          <t>HVAC Supplies &amp; Materials</t>
        </is>
      </c>
      <c r="B27" s="1104" t="n">
        <v>38.7</v>
      </c>
      <c r="C27" s="1171" t="n"/>
      <c r="D27" s="1104" t="n">
        <v>0</v>
      </c>
      <c r="E27" s="1171" t="n"/>
      <c r="F27" s="1104" t="n">
        <v>38.7</v>
      </c>
      <c r="G27" s="1171" t="n"/>
      <c r="H27" s="1104" t="n">
        <v>0</v>
      </c>
      <c r="I27" s="1173" t="n"/>
    </row>
    <row r="28" ht="12" customHeight="1" s="2885">
      <c r="A28" s="1178" t="inlineStr">
        <is>
          <t>Electrical Repairs &amp; Supplies</t>
        </is>
      </c>
      <c r="B28" s="1106" t="n">
        <v>3500</v>
      </c>
      <c r="C28" s="1171" t="n"/>
      <c r="D28" s="1104" t="n">
        <v>0</v>
      </c>
      <c r="E28" s="1171" t="n"/>
      <c r="F28" s="1106" t="n">
        <v>3500</v>
      </c>
      <c r="G28" s="1171" t="n"/>
      <c r="H28" s="1104" t="n">
        <v>0</v>
      </c>
      <c r="I28" s="1173" t="n"/>
    </row>
    <row r="29" ht="12" customHeight="1" s="2885">
      <c r="A29" s="1178" t="inlineStr">
        <is>
          <t>Pest Control</t>
        </is>
      </c>
      <c r="B29" s="1106" t="n">
        <v>1253.35</v>
      </c>
      <c r="C29" s="1171" t="n"/>
      <c r="D29" s="1104" t="n">
        <v>0</v>
      </c>
      <c r="E29" s="1171" t="n"/>
      <c r="F29" s="1106" t="n">
        <v>2272.47</v>
      </c>
      <c r="G29" s="1171" t="n"/>
      <c r="H29" s="1104" t="n">
        <v>0</v>
      </c>
      <c r="I29" s="1173" t="n"/>
    </row>
    <row r="30" ht="12" customHeight="1" s="2885">
      <c r="A30" s="1178" t="inlineStr">
        <is>
          <t>Interior Plant Rental/Exp</t>
        </is>
      </c>
      <c r="B30" s="1106" t="n">
        <v>1920.32</v>
      </c>
      <c r="C30" s="1171" t="n"/>
      <c r="D30" s="1104" t="n">
        <v>0</v>
      </c>
      <c r="E30" s="1171" t="n"/>
      <c r="F30" s="1106" t="n">
        <v>3573.66</v>
      </c>
      <c r="G30" s="1171" t="n"/>
      <c r="H30" s="1104" t="n">
        <v>0</v>
      </c>
      <c r="I30" s="1173" t="n"/>
    </row>
    <row r="31" ht="12" customHeight="1" s="2885">
      <c r="A31" s="1178" t="inlineStr">
        <is>
          <t>GB Exp--Exterior</t>
        </is>
      </c>
      <c r="B31" s="1104" t="n">
        <v>0</v>
      </c>
      <c r="C31" s="1171" t="n"/>
      <c r="D31" s="1104" t="n">
        <v>0</v>
      </c>
      <c r="E31" s="1171" t="n"/>
      <c r="F31" s="1104" t="n">
        <v>247</v>
      </c>
      <c r="G31" s="1171" t="n"/>
      <c r="H31" s="1104" t="n">
        <v>0</v>
      </c>
      <c r="I31" s="1173" t="n"/>
    </row>
    <row r="32" ht="12" customHeight="1" s="2885">
      <c r="A32" s="1178" t="inlineStr">
        <is>
          <t>Painting</t>
        </is>
      </c>
      <c r="B32" s="1104" t="n">
        <v>0</v>
      </c>
      <c r="C32" s="1171" t="n"/>
      <c r="D32" s="1104" t="n">
        <v>0</v>
      </c>
      <c r="E32" s="1171" t="n"/>
      <c r="F32" s="1104" t="n">
        <v>151.4</v>
      </c>
      <c r="G32" s="1171" t="n"/>
      <c r="H32" s="1104" t="n">
        <v>0</v>
      </c>
      <c r="I32" s="1173" t="n"/>
    </row>
    <row r="33" ht="12" customHeight="1" s="2885">
      <c r="A33" s="1178" t="inlineStr">
        <is>
          <t>Fire &amp; Security (Contracted)</t>
        </is>
      </c>
      <c r="B33" s="1106" t="n">
        <v>34934.17</v>
      </c>
      <c r="C33" s="1171" t="n"/>
      <c r="D33" s="1104" t="n">
        <v>0</v>
      </c>
      <c r="E33" s="1171" t="n"/>
      <c r="F33" s="1106" t="n">
        <v>73727.08</v>
      </c>
      <c r="G33" s="1171" t="n"/>
      <c r="H33" s="1104" t="n">
        <v>0</v>
      </c>
      <c r="I33" s="1173" t="n"/>
    </row>
    <row r="34" ht="12" customHeight="1" s="2885">
      <c r="A34" s="1178" t="inlineStr">
        <is>
          <t>Lights, Bulb &amp; Balasts</t>
        </is>
      </c>
      <c r="B34" s="1104" t="n">
        <v>782.62</v>
      </c>
      <c r="C34" s="1171" t="n"/>
      <c r="D34" s="1104" t="n">
        <v>0</v>
      </c>
      <c r="E34" s="1171" t="n"/>
      <c r="F34" s="1104" t="n">
        <v>782.62</v>
      </c>
      <c r="G34" s="1171" t="n"/>
      <c r="H34" s="1104" t="n">
        <v>0</v>
      </c>
      <c r="I34" s="1173" t="n"/>
    </row>
    <row r="35" ht="12" customHeight="1" s="2885">
      <c r="A35" s="1178" t="inlineStr">
        <is>
          <t>General Bldg Repairs &amp; Service</t>
        </is>
      </c>
      <c r="B35" s="1104" t="n">
        <v>0</v>
      </c>
      <c r="C35" s="1171" t="n"/>
      <c r="D35" s="1104" t="n">
        <v>0</v>
      </c>
      <c r="E35" s="1171" t="n"/>
      <c r="F35" s="1106" t="n">
        <v>2820.28</v>
      </c>
      <c r="G35" s="1171" t="n"/>
      <c r="H35" s="1104" t="n">
        <v>0</v>
      </c>
      <c r="I35" s="1173" t="n"/>
    </row>
    <row r="36" ht="12" customHeight="1" s="2885">
      <c r="A36" s="1178" t="inlineStr">
        <is>
          <t>GB Supplies/Materials</t>
        </is>
      </c>
      <c r="B36" s="1104" t="n">
        <v>32.39</v>
      </c>
      <c r="C36" s="1171" t="n"/>
      <c r="D36" s="1104" t="n">
        <v>0</v>
      </c>
      <c r="E36" s="1171" t="n"/>
      <c r="F36" s="1104" t="n">
        <v>62.21</v>
      </c>
      <c r="G36" s="1171" t="n"/>
      <c r="H36" s="1104" t="n">
        <v>0</v>
      </c>
      <c r="I36" s="1173" t="n"/>
    </row>
    <row r="37" ht="12" customHeight="1" s="2885">
      <c r="A37" s="1178" t="inlineStr">
        <is>
          <t>Roof Repairs</t>
        </is>
      </c>
      <c r="B37" s="1104" t="n">
        <v>35.85</v>
      </c>
      <c r="C37" s="1171" t="n"/>
      <c r="D37" s="1104" t="n">
        <v>0</v>
      </c>
      <c r="E37" s="1171" t="n"/>
      <c r="F37" s="1106" t="n">
        <v>1463.26</v>
      </c>
      <c r="G37" s="1171" t="n"/>
      <c r="H37" s="1104" t="n">
        <v>0</v>
      </c>
      <c r="I37" s="1173" t="n"/>
    </row>
    <row r="38" ht="12" customHeight="1" s="2885">
      <c r="A38" s="1178" t="inlineStr">
        <is>
          <t>GB Contract Services</t>
        </is>
      </c>
      <c r="B38" s="1104" t="n">
        <v>600</v>
      </c>
      <c r="C38" s="1171" t="n"/>
      <c r="D38" s="1104" t="n">
        <v>0</v>
      </c>
      <c r="E38" s="1171" t="n"/>
      <c r="F38" s="1104" t="n">
        <v>600</v>
      </c>
      <c r="G38" s="1171" t="n"/>
      <c r="H38" s="1104" t="n">
        <v>0</v>
      </c>
      <c r="I38" s="1173" t="n"/>
    </row>
    <row r="39" ht="12" customHeight="1" s="2885">
      <c r="A39" s="1177" t="inlineStr">
        <is>
          <t>TOTAL REPAIRS &amp; MAINTENANCE</t>
        </is>
      </c>
      <c r="B39" s="1108" t="n">
        <v>107668.92</v>
      </c>
      <c r="C39" s="1171" t="n"/>
      <c r="D39" s="1109" t="n">
        <v>0</v>
      </c>
      <c r="E39" s="1171" t="n"/>
      <c r="F39" s="1108" t="n">
        <v>221146.42</v>
      </c>
      <c r="G39" s="1171" t="n"/>
      <c r="H39" s="1109" t="n">
        <v>0</v>
      </c>
      <c r="I39" s="1173" t="n"/>
    </row>
    <row r="40" ht="12" customHeight="1" s="2885">
      <c r="A40" s="1174" t="n"/>
      <c r="B40" s="1175" t="n"/>
      <c r="C40" s="1175" t="n"/>
      <c r="D40" s="1175" t="n"/>
      <c r="E40" s="1175" t="n"/>
      <c r="F40" s="1175" t="n"/>
      <c r="G40" s="1175" t="n"/>
      <c r="H40" s="1176" t="n"/>
      <c r="I40" s="1173" t="n"/>
    </row>
    <row r="41" ht="12" customHeight="1" s="2885">
      <c r="A41" s="1177" t="inlineStr">
        <is>
          <t>UTILITIES EXPENSE</t>
        </is>
      </c>
      <c r="B41" s="1171" t="n"/>
      <c r="C41" s="1171" t="n"/>
      <c r="D41" s="1171" t="n"/>
      <c r="E41" s="1171" t="n"/>
      <c r="F41" s="1171" t="n"/>
      <c r="G41" s="1171" t="n"/>
      <c r="H41" s="1171" t="n"/>
      <c r="I41" s="1173" t="n"/>
    </row>
    <row r="42" ht="12" customHeight="1" s="2885">
      <c r="A42" s="1178" t="inlineStr">
        <is>
          <t>Electricity</t>
        </is>
      </c>
      <c r="B42" s="1106" t="n">
        <v>94051.78999999999</v>
      </c>
      <c r="C42" s="1171" t="n"/>
      <c r="D42" s="1104" t="n">
        <v>0</v>
      </c>
      <c r="E42" s="1171" t="n"/>
      <c r="F42" s="1106" t="n">
        <v>156704.71</v>
      </c>
      <c r="G42" s="1171" t="n"/>
      <c r="H42" s="1104" t="n">
        <v>0</v>
      </c>
      <c r="I42" s="1173" t="n"/>
    </row>
    <row r="43" ht="12" customHeight="1" s="2885">
      <c r="A43" s="1178" t="inlineStr">
        <is>
          <t>Water &amp; Sewer</t>
        </is>
      </c>
      <c r="B43" s="1106" t="n">
        <v>6800.61</v>
      </c>
      <c r="C43" s="1171" t="n"/>
      <c r="D43" s="1104" t="n">
        <v>0</v>
      </c>
      <c r="E43" s="1171" t="n"/>
      <c r="F43" s="1106" t="n">
        <v>11673.83</v>
      </c>
      <c r="G43" s="1171" t="n"/>
      <c r="H43" s="1104" t="n">
        <v>0</v>
      </c>
      <c r="I43" s="1173" t="n"/>
    </row>
    <row r="44" ht="12" customHeight="1" s="2885">
      <c r="A44" s="1177" t="inlineStr">
        <is>
          <t>TOTAL UTILITIES</t>
        </is>
      </c>
      <c r="B44" s="1108" t="n">
        <v>100852.4</v>
      </c>
      <c r="C44" s="1171" t="n"/>
      <c r="D44" s="1109" t="n">
        <v>0</v>
      </c>
      <c r="E44" s="1171" t="n"/>
      <c r="F44" s="1108" t="n">
        <v>168378.54</v>
      </c>
      <c r="G44" s="1171" t="n"/>
      <c r="H44" s="1109" t="n">
        <v>0</v>
      </c>
      <c r="I44" s="1173" t="n"/>
    </row>
    <row r="45" ht="12" customHeight="1" s="2885">
      <c r="A45" s="1174" t="n"/>
      <c r="B45" s="1175" t="n"/>
      <c r="C45" s="1175" t="n"/>
      <c r="D45" s="1175" t="n"/>
      <c r="E45" s="1175" t="n"/>
      <c r="F45" s="1175" t="n"/>
      <c r="G45" s="1175" t="n"/>
      <c r="H45" s="1176" t="n"/>
      <c r="I45" s="1173" t="n"/>
    </row>
    <row r="46" ht="12" customHeight="1" s="2885">
      <c r="A46" s="1177" t="inlineStr">
        <is>
          <t>ROADS, GROUNDS &amp; SECURITY</t>
        </is>
      </c>
      <c r="B46" s="1171" t="n"/>
      <c r="C46" s="1171" t="n"/>
      <c r="D46" s="1171" t="n"/>
      <c r="E46" s="1171" t="n"/>
      <c r="F46" s="1171" t="n"/>
      <c r="G46" s="1171" t="n"/>
      <c r="H46" s="1171" t="n"/>
      <c r="I46" s="1173" t="n"/>
    </row>
    <row r="47" ht="12" customHeight="1" s="2885">
      <c r="A47" s="1178" t="inlineStr">
        <is>
          <t>Landscaping</t>
        </is>
      </c>
      <c r="B47" s="1106" t="n">
        <v>6562.09</v>
      </c>
      <c r="C47" s="1171" t="n"/>
      <c r="D47" s="1104" t="n">
        <v>0</v>
      </c>
      <c r="E47" s="1171" t="n"/>
      <c r="F47" s="1106" t="n">
        <v>11978.5</v>
      </c>
      <c r="G47" s="1171" t="n"/>
      <c r="H47" s="1104" t="n">
        <v>0</v>
      </c>
      <c r="I47" s="1173" t="n"/>
    </row>
    <row r="48" ht="12" customHeight="1" s="2885">
      <c r="A48" s="1178" t="inlineStr">
        <is>
          <t>Parking Lot Repairs &amp; Maint</t>
        </is>
      </c>
      <c r="B48" s="1106" t="n">
        <v>6421.23</v>
      </c>
      <c r="C48" s="1171" t="n"/>
      <c r="D48" s="1104" t="n">
        <v>0</v>
      </c>
      <c r="E48" s="1171" t="n"/>
      <c r="F48" s="1106" t="n">
        <v>6421.23</v>
      </c>
      <c r="G48" s="1171" t="n"/>
      <c r="H48" s="1104" t="n">
        <v>0</v>
      </c>
      <c r="I48" s="1173" t="n"/>
    </row>
    <row r="49" ht="12" customHeight="1" s="2885">
      <c r="A49" s="1178" t="inlineStr">
        <is>
          <t>Snow Removal</t>
        </is>
      </c>
      <c r="B49" s="1106" t="n">
        <v>1157.03</v>
      </c>
      <c r="C49" s="1171" t="n"/>
      <c r="D49" s="1104" t="n">
        <v>0</v>
      </c>
      <c r="E49" s="1171" t="n"/>
      <c r="F49" s="1106" t="n">
        <v>3633.58</v>
      </c>
      <c r="G49" s="1171" t="n"/>
      <c r="H49" s="1104" t="n">
        <v>0</v>
      </c>
      <c r="I49" s="1173" t="n"/>
    </row>
    <row r="50" ht="12" customHeight="1" s="2885">
      <c r="A50" s="1177" t="inlineStr">
        <is>
          <t>TOTAL ROADS, GROUNDS &amp; SECURITY</t>
        </is>
      </c>
      <c r="B50" s="1108" t="n">
        <v>14140.35</v>
      </c>
      <c r="C50" s="1171" t="n"/>
      <c r="D50" s="1109" t="n">
        <v>0</v>
      </c>
      <c r="E50" s="1171" t="n"/>
      <c r="F50" s="1108" t="n">
        <v>22033.31</v>
      </c>
      <c r="G50" s="1171" t="n"/>
      <c r="H50" s="1109" t="n">
        <v>0</v>
      </c>
      <c r="I50" s="1173" t="n"/>
    </row>
    <row r="51" ht="12" customHeight="1" s="2885">
      <c r="A51" s="1174" t="n"/>
      <c r="B51" s="1175" t="n"/>
      <c r="C51" s="1175" t="n"/>
      <c r="D51" s="1175" t="n"/>
      <c r="E51" s="1175" t="n"/>
      <c r="F51" s="1175" t="n"/>
      <c r="G51" s="1175" t="n"/>
      <c r="H51" s="1176" t="n"/>
      <c r="I51" s="1173" t="n"/>
    </row>
    <row r="52" ht="12" customHeight="1" s="2885">
      <c r="A52" s="1177" t="inlineStr">
        <is>
          <t>ADMINISTRATIVE EXPENSES</t>
        </is>
      </c>
      <c r="B52" s="1171" t="n"/>
      <c r="C52" s="1171" t="n"/>
      <c r="D52" s="1171" t="n"/>
      <c r="E52" s="1171" t="n"/>
      <c r="F52" s="1171" t="n"/>
      <c r="G52" s="1171" t="n"/>
      <c r="H52" s="1171" t="n"/>
      <c r="I52" s="1173" t="n"/>
    </row>
    <row r="53" ht="12" customHeight="1" s="2885">
      <c r="A53" s="1178" t="inlineStr">
        <is>
          <t>Management Fees</t>
        </is>
      </c>
      <c r="B53" s="1106" t="n">
        <v>29672.25</v>
      </c>
      <c r="C53" s="1171" t="n"/>
      <c r="D53" s="1104" t="n">
        <v>0</v>
      </c>
      <c r="E53" s="1171" t="n"/>
      <c r="F53" s="1106" t="n">
        <v>62346.55</v>
      </c>
      <c r="G53" s="1171" t="n"/>
      <c r="H53" s="1104" t="n">
        <v>0</v>
      </c>
      <c r="I53" s="1173" t="n"/>
    </row>
    <row r="54" ht="12" customHeight="1" s="2885">
      <c r="A54" s="1178" t="inlineStr">
        <is>
          <t>Telephone &amp; Communication</t>
        </is>
      </c>
      <c r="B54" s="1106" t="n">
        <v>5033.79</v>
      </c>
      <c r="C54" s="1171" t="n"/>
      <c r="D54" s="1104" t="n">
        <v>0</v>
      </c>
      <c r="E54" s="1171" t="n"/>
      <c r="F54" s="1106" t="n">
        <v>9446.450000000001</v>
      </c>
      <c r="G54" s="1171" t="n"/>
      <c r="H54" s="1104" t="n">
        <v>0</v>
      </c>
      <c r="I54" s="1173" t="n"/>
    </row>
    <row r="55" ht="12" customHeight="1" s="2885">
      <c r="A55" s="1178" t="inlineStr">
        <is>
          <t>Other Admin Exp</t>
        </is>
      </c>
      <c r="B55" s="1106" t="n">
        <v>1761.59</v>
      </c>
      <c r="C55" s="1171" t="n"/>
      <c r="D55" s="1104" t="n">
        <v>0</v>
      </c>
      <c r="E55" s="1171" t="n"/>
      <c r="F55" s="1106" t="n">
        <v>3098.1</v>
      </c>
      <c r="G55" s="1171" t="n"/>
      <c r="H55" s="1104" t="n">
        <v>0</v>
      </c>
      <c r="I55" s="1173" t="n"/>
    </row>
    <row r="56" ht="12" customHeight="1" s="2885">
      <c r="A56" s="1178" t="inlineStr">
        <is>
          <t>Admin Mileage Recoverable</t>
        </is>
      </c>
      <c r="B56" s="1104" t="n">
        <v>541.42</v>
      </c>
      <c r="C56" s="1171" t="n"/>
      <c r="D56" s="1104" t="n">
        <v>0</v>
      </c>
      <c r="E56" s="1171" t="n"/>
      <c r="F56" s="1106" t="n">
        <v>1031.48</v>
      </c>
      <c r="G56" s="1171" t="n"/>
      <c r="H56" s="1104" t="n">
        <v>0</v>
      </c>
      <c r="I56" s="1173" t="n"/>
    </row>
    <row r="57" ht="12.6" customHeight="1" s="2885">
      <c r="A57" s="1179" t="inlineStr">
        <is>
          <t>RET--Accrual</t>
        </is>
      </c>
      <c r="B57" s="1114" t="n">
        <v>71578</v>
      </c>
      <c r="C57" s="1180" t="n"/>
      <c r="D57" s="1116" t="n">
        <v>0</v>
      </c>
      <c r="E57" s="1180" t="n"/>
      <c r="F57" s="1114" t="n">
        <v>240170.35</v>
      </c>
      <c r="G57" s="1180" t="n"/>
      <c r="H57" s="1116" t="n">
        <v>0</v>
      </c>
      <c r="I57" s="1173" t="n"/>
    </row>
    <row r="58" ht="12" customHeight="1" s="2885">
      <c r="A58" s="1177" t="inlineStr">
        <is>
          <t>TOTAL ADMINISTRATIVE EXPENSES</t>
        </is>
      </c>
      <c r="B58" s="1108" t="n">
        <v>108587.05</v>
      </c>
      <c r="C58" s="1171" t="n"/>
      <c r="D58" s="1109" t="n">
        <v>0</v>
      </c>
      <c r="E58" s="1171" t="n"/>
      <c r="F58" s="1108" t="n">
        <v>316092.93</v>
      </c>
      <c r="G58" s="1171" t="n"/>
      <c r="H58" s="1109" t="n">
        <v>0</v>
      </c>
      <c r="I58" s="1173" t="n"/>
    </row>
    <row r="59" ht="12" customHeight="1" s="2885">
      <c r="A59" s="1174" t="n"/>
      <c r="B59" s="1175" t="n"/>
      <c r="C59" s="1175" t="n"/>
      <c r="D59" s="1175" t="n"/>
      <c r="E59" s="1175" t="n"/>
      <c r="F59" s="1175" t="n"/>
      <c r="G59" s="1175" t="n"/>
      <c r="H59" s="1176" t="n"/>
      <c r="I59" s="1173" t="n"/>
    </row>
    <row r="60" ht="12" customHeight="1" s="2885">
      <c r="A60" s="1177" t="inlineStr">
        <is>
          <t>TOTAL RECOVERABLE EXPENSES</t>
        </is>
      </c>
      <c r="B60" s="1108" t="n">
        <v>390212.29</v>
      </c>
      <c r="C60" s="1171" t="n"/>
      <c r="D60" s="1109" t="n">
        <v>0</v>
      </c>
      <c r="E60" s="1171" t="n"/>
      <c r="F60" s="1108" t="n">
        <v>840441.1</v>
      </c>
      <c r="G60" s="1171" t="n"/>
      <c r="H60" s="1109" t="n">
        <v>0</v>
      </c>
      <c r="I60" s="1173" t="n"/>
    </row>
    <row r="61" ht="12" customHeight="1" s="2885">
      <c r="A61" s="1174" t="n"/>
      <c r="B61" s="1175" t="n"/>
      <c r="C61" s="1175" t="n"/>
      <c r="D61" s="1175" t="n"/>
      <c r="E61" s="1175" t="n"/>
      <c r="F61" s="1175" t="n"/>
      <c r="G61" s="1175" t="n"/>
      <c r="H61" s="1176" t="n"/>
      <c r="I61" s="1173" t="n"/>
    </row>
    <row r="62" ht="12" customHeight="1" s="2885">
      <c r="A62" s="1177" t="inlineStr">
        <is>
          <t>NON RECOVERABLE EXPENSE</t>
        </is>
      </c>
      <c r="B62" s="1171" t="n"/>
      <c r="C62" s="1171" t="n"/>
      <c r="D62" s="1171" t="n"/>
      <c r="E62" s="1171" t="n"/>
      <c r="F62" s="1171" t="n"/>
      <c r="G62" s="1171" t="n"/>
      <c r="H62" s="1171" t="n"/>
      <c r="I62" s="1173" t="n"/>
    </row>
    <row r="63" ht="12" customHeight="1" s="2885">
      <c r="A63" s="1178" t="inlineStr">
        <is>
          <t>NR Insurance Exp</t>
        </is>
      </c>
      <c r="B63" s="1106" t="n">
        <v>13183.68</v>
      </c>
      <c r="C63" s="1171" t="n"/>
      <c r="D63" s="1104" t="n">
        <v>0</v>
      </c>
      <c r="E63" s="1171" t="n"/>
      <c r="F63" s="1106" t="n">
        <v>25268.72</v>
      </c>
      <c r="G63" s="1171" t="n"/>
      <c r="H63" s="1104" t="n">
        <v>0</v>
      </c>
      <c r="I63" s="1173" t="n"/>
    </row>
    <row r="64" ht="12" customHeight="1" s="2885">
      <c r="A64" s="1178" t="inlineStr">
        <is>
          <t>NR Insurance Claim Expense</t>
        </is>
      </c>
      <c r="B64" s="1104" t="n">
        <v>869.4400000000001</v>
      </c>
      <c r="C64" s="1171" t="n"/>
      <c r="D64" s="1104" t="n">
        <v>0</v>
      </c>
      <c r="E64" s="1171" t="n"/>
      <c r="F64" s="1104" t="n">
        <v>869.4400000000001</v>
      </c>
      <c r="G64" s="1171" t="n"/>
      <c r="H64" s="1104" t="n">
        <v>0</v>
      </c>
      <c r="I64" s="1173" t="n"/>
    </row>
    <row r="65" ht="12" customHeight="1" s="2885">
      <c r="A65" s="1178" t="inlineStr">
        <is>
          <t>NR Interest Expense</t>
        </is>
      </c>
      <c r="B65" s="1106" t="n">
        <v>73812.82000000001</v>
      </c>
      <c r="C65" s="1171" t="n"/>
      <c r="D65" s="1104" t="n">
        <v>0</v>
      </c>
      <c r="E65" s="1171" t="n"/>
      <c r="F65" s="1106" t="n">
        <v>143622.28</v>
      </c>
      <c r="G65" s="1171" t="n"/>
      <c r="H65" s="1104" t="n">
        <v>0</v>
      </c>
      <c r="I65" s="1173" t="n"/>
    </row>
    <row r="66" ht="12" customHeight="1" s="2885">
      <c r="A66" s="1178" t="inlineStr">
        <is>
          <t>Tenant Services/Billbacks</t>
        </is>
      </c>
      <c r="B66" s="1104" t="n">
        <v>0</v>
      </c>
      <c r="C66" s="1171" t="n"/>
      <c r="D66" s="1104" t="n">
        <v>0</v>
      </c>
      <c r="E66" s="1171" t="n"/>
      <c r="F66" s="1106" t="n">
        <v>1093.83</v>
      </c>
      <c r="G66" s="1171" t="n"/>
      <c r="H66" s="1104" t="n">
        <v>0</v>
      </c>
      <c r="I66" s="1173" t="n"/>
    </row>
    <row r="67" ht="12" customHeight="1" s="2885">
      <c r="A67" s="1178" t="inlineStr">
        <is>
          <t>NR Amortization Expense</t>
        </is>
      </c>
      <c r="B67" s="1106" t="n">
        <v>2431</v>
      </c>
      <c r="C67" s="1171" t="n"/>
      <c r="D67" s="1104" t="n">
        <v>0</v>
      </c>
      <c r="E67" s="1171" t="n"/>
      <c r="F67" s="1106" t="n">
        <v>4862</v>
      </c>
      <c r="G67" s="1171" t="n"/>
      <c r="H67" s="1104" t="n">
        <v>0</v>
      </c>
      <c r="I67" s="1173" t="n"/>
    </row>
    <row r="68" ht="12" customHeight="1" s="2885">
      <c r="A68" s="1177" t="inlineStr">
        <is>
          <t>TOTAL NON RECOVERABLE EXP</t>
        </is>
      </c>
      <c r="B68" s="1108" t="n">
        <v>90296.94</v>
      </c>
      <c r="C68" s="1171" t="n"/>
      <c r="D68" s="1109" t="n">
        <v>0</v>
      </c>
      <c r="E68" s="1171" t="n"/>
      <c r="F68" s="1108" t="n">
        <v>175716.27</v>
      </c>
      <c r="G68" s="1171" t="n"/>
      <c r="H68" s="1109" t="n">
        <v>0</v>
      </c>
      <c r="I68" s="1173" t="n"/>
    </row>
    <row r="69" ht="12" customHeight="1" s="2885">
      <c r="A69" s="1174" t="n"/>
      <c r="B69" s="1175" t="n"/>
      <c r="C69" s="1175" t="n"/>
      <c r="D69" s="1175" t="n"/>
      <c r="E69" s="1175" t="n"/>
      <c r="F69" s="1175" t="n"/>
      <c r="G69" s="1175" t="n"/>
      <c r="H69" s="1176" t="n"/>
      <c r="I69" s="1173" t="n"/>
    </row>
    <row r="70" ht="12" customHeight="1" s="2885">
      <c r="A70" s="1177" t="inlineStr">
        <is>
          <t>TOTAL EXPENSES</t>
        </is>
      </c>
      <c r="B70" s="1108" t="n">
        <v>480509.23</v>
      </c>
      <c r="C70" s="1171" t="n"/>
      <c r="D70" s="1109" t="n">
        <v>0</v>
      </c>
      <c r="E70" s="1171" t="n"/>
      <c r="F70" s="1108" t="n">
        <v>1016157.37</v>
      </c>
      <c r="G70" s="1171" t="n"/>
      <c r="H70" s="1109" t="n">
        <v>0</v>
      </c>
      <c r="I70" s="1173" t="n"/>
    </row>
    <row r="71" ht="12" customHeight="1" s="2885">
      <c r="A71" s="1174" t="n"/>
      <c r="B71" s="1175" t="n"/>
      <c r="C71" s="1175" t="n"/>
      <c r="D71" s="1175" t="n"/>
      <c r="E71" s="1175" t="n"/>
      <c r="F71" s="1175" t="n"/>
      <c r="G71" s="1175" t="n"/>
      <c r="H71" s="1176" t="n"/>
      <c r="I71" s="1173" t="n"/>
    </row>
    <row r="72" ht="12" customHeight="1" s="2885">
      <c r="A72" s="1177" t="inlineStr">
        <is>
          <t>TAXABLE INCOME/LOSS</t>
        </is>
      </c>
      <c r="B72" s="1108" t="n">
        <v>367412.51</v>
      </c>
      <c r="C72" s="1171" t="n"/>
      <c r="D72" s="1109" t="n">
        <v>0</v>
      </c>
      <c r="E72" s="1171" t="n"/>
      <c r="F72" s="1108" t="n">
        <v>610463.45</v>
      </c>
      <c r="G72" s="1171" t="n"/>
      <c r="H72" s="1109" t="n">
        <v>0</v>
      </c>
      <c r="I72" s="1173" t="n"/>
    </row>
    <row r="73" ht="12" customHeight="1" s="2885">
      <c r="A73" s="1174" t="n"/>
      <c r="B73" s="1175" t="n"/>
      <c r="C73" s="1175" t="n"/>
      <c r="D73" s="1175" t="n"/>
      <c r="E73" s="1175" t="n"/>
      <c r="F73" s="1175" t="n"/>
      <c r="G73" s="1175" t="n"/>
      <c r="H73" s="1176" t="n"/>
      <c r="I73" s="1173" t="n"/>
    </row>
    <row r="74" ht="12" customHeight="1" s="2885">
      <c r="A74" s="1177" t="inlineStr">
        <is>
          <t>Period to Date</t>
        </is>
      </c>
      <c r="B74" s="1172" t="inlineStr">
        <is>
          <t>Beginning Balance</t>
        </is>
      </c>
      <c r="C74" s="1171" t="n"/>
      <c r="D74" s="1172" t="inlineStr">
        <is>
          <t>Ending Balance</t>
        </is>
      </c>
      <c r="E74" s="1171" t="n"/>
      <c r="F74" s="1172" t="inlineStr">
        <is>
          <t>Difference</t>
        </is>
      </c>
      <c r="G74" s="1171" t="n"/>
      <c r="H74" s="1171" t="n"/>
      <c r="I74" s="1173" t="n"/>
    </row>
    <row r="75" ht="12" customHeight="1" s="2885">
      <c r="A75" s="1178" t="inlineStr">
        <is>
          <t>Operating Cash 1</t>
        </is>
      </c>
      <c r="B75" s="1106" t="n">
        <v>176276.64</v>
      </c>
      <c r="C75" s="1171" t="n"/>
      <c r="D75" s="1106" t="n">
        <v>149393.66</v>
      </c>
      <c r="E75" s="1171" t="n"/>
      <c r="F75" s="1106" t="n">
        <v>-26882.98</v>
      </c>
      <c r="G75" s="1171" t="n"/>
      <c r="H75" s="1171" t="n"/>
      <c r="I75" s="1173" t="n"/>
    </row>
    <row r="76" ht="12" customHeight="1" s="2885">
      <c r="A76" s="1178" t="inlineStr">
        <is>
          <t>Operating Cash 2</t>
        </is>
      </c>
      <c r="B76" s="1104" t="n">
        <v>0</v>
      </c>
      <c r="C76" s="1171" t="n"/>
      <c r="D76" s="1104" t="n">
        <v>0</v>
      </c>
      <c r="E76" s="1171" t="n"/>
      <c r="F76" s="1104" t="n">
        <v>0</v>
      </c>
      <c r="G76" s="1171" t="n"/>
      <c r="H76" s="1171" t="n"/>
      <c r="I76" s="1173" t="n"/>
    </row>
    <row r="77" ht="12" customHeight="1" s="2885">
      <c r="A77" s="1177" t="inlineStr">
        <is>
          <t>Total Cash</t>
        </is>
      </c>
      <c r="B77" s="1108" t="n">
        <v>176276.64</v>
      </c>
      <c r="C77" s="1171" t="n"/>
      <c r="D77" s="1108" t="n">
        <v>149393.66</v>
      </c>
      <c r="E77" s="1171" t="n"/>
      <c r="F77" s="1108" t="n">
        <v>-26882.98</v>
      </c>
      <c r="G77" s="1171" t="n"/>
      <c r="H77" s="1171" t="n"/>
      <c r="I77" s="1173" t="n"/>
    </row>
    <row r="78" ht="12" customHeight="1" s="2885">
      <c r="A78" s="1174" t="n"/>
      <c r="B78" s="1175" t="n"/>
      <c r="C78" s="1175" t="n"/>
      <c r="D78" s="1175" t="n"/>
      <c r="E78" s="1175" t="n"/>
      <c r="F78" s="1175" t="n"/>
      <c r="G78" s="1175" t="n"/>
      <c r="H78" s="1176" t="n"/>
      <c r="I78" s="1173" t="n"/>
    </row>
    <row r="79" ht="12" customHeight="1" s="2885">
      <c r="A79" s="1177" t="inlineStr">
        <is>
          <t>Year to Date</t>
        </is>
      </c>
      <c r="B79" s="1172" t="inlineStr">
        <is>
          <t>Beginning Balance</t>
        </is>
      </c>
      <c r="C79" s="1171" t="n"/>
      <c r="D79" s="1172" t="inlineStr">
        <is>
          <t>Ending Balance</t>
        </is>
      </c>
      <c r="E79" s="1171" t="n"/>
      <c r="F79" s="1172" t="inlineStr">
        <is>
          <t>Difference</t>
        </is>
      </c>
      <c r="G79" s="1171" t="n"/>
      <c r="H79" s="1171" t="n"/>
      <c r="I79" s="1173" t="n"/>
    </row>
    <row r="80" ht="12" customHeight="1" s="2885">
      <c r="A80" s="1178" t="inlineStr">
        <is>
          <t>Operating Cash 1</t>
        </is>
      </c>
      <c r="B80" s="1106" t="n">
        <v>184399.63</v>
      </c>
      <c r="C80" s="1171" t="n"/>
      <c r="D80" s="1106" t="n">
        <v>149393.66</v>
      </c>
      <c r="E80" s="1171" t="n"/>
      <c r="F80" s="1106" t="n">
        <v>-35005.97</v>
      </c>
      <c r="G80" s="1171" t="n"/>
      <c r="H80" s="1171" t="n"/>
      <c r="I80" s="1173" t="n"/>
    </row>
    <row r="81" ht="12" customHeight="1" s="2885">
      <c r="A81" s="1178" t="inlineStr">
        <is>
          <t>Operating Cash 2</t>
        </is>
      </c>
      <c r="B81" s="1104" t="n">
        <v>0</v>
      </c>
      <c r="C81" s="1171" t="n"/>
      <c r="D81" s="1104" t="n">
        <v>0</v>
      </c>
      <c r="E81" s="1171" t="n"/>
      <c r="F81" s="1104" t="n">
        <v>0</v>
      </c>
      <c r="G81" s="1171" t="n"/>
      <c r="H81" s="1171" t="n"/>
      <c r="I81" s="1173" t="n"/>
    </row>
    <row r="82" ht="11.85" customHeight="1" s="2885">
      <c r="A82" s="1177" t="inlineStr">
        <is>
          <t>Total Cash</t>
        </is>
      </c>
      <c r="B82" s="1108" t="n">
        <v>184399.63</v>
      </c>
      <c r="C82" s="1171" t="n"/>
      <c r="D82" s="1108" t="n">
        <v>149393.66</v>
      </c>
      <c r="E82" s="1171" t="n"/>
      <c r="F82" s="1108" t="n">
        <v>-35005.97</v>
      </c>
      <c r="G82" s="1171" t="n"/>
      <c r="H82" s="1171" t="n"/>
      <c r="I82" s="1173" t="n"/>
    </row>
    <row r="83" ht="409.35" customHeight="1" s="2885">
      <c r="A83" s="1181" t="inlineStr">
        <is>
          <t>Monday, December 04, 2023
10:53 AM</t>
        </is>
      </c>
      <c r="B83" s="1181" t="n"/>
      <c r="C83" s="1181" t="n"/>
      <c r="D83" s="1181" t="n"/>
      <c r="E83" s="1181" t="n"/>
      <c r="F83" s="1181" t="n"/>
      <c r="G83" s="1181" t="n"/>
      <c r="H83" s="1181" t="n"/>
      <c r="I83" s="1181" t="n"/>
    </row>
  </sheetData>
  <pageMargins left="0.7" right="0.7" top="0.75" bottom="0.75" header="0.3" footer="0.3"/>
</worksheet>
</file>

<file path=xl/worksheets/sheet75.xml><?xml version="1.0" encoding="utf-8"?>
<worksheet xmlns="http://schemas.openxmlformats.org/spreadsheetml/2006/main">
  <sheetPr codeName="Sheet49">
    <tabColor rgb="FF993300"/>
    <outlinePr summaryBelow="1" summaryRight="1"/>
    <pageSetUpPr/>
  </sheetPr>
  <dimension ref="A1:L86"/>
  <sheetViews>
    <sheetView workbookViewId="0">
      <selection activeCell="A1" sqref="A1:I1"/>
    </sheetView>
  </sheetViews>
  <sheetFormatPr baseColWidth="8" defaultColWidth="8.46484375" defaultRowHeight="13.15"/>
  <cols>
    <col width="42" customWidth="1" style="1065" min="1" max="1"/>
    <col width="19.46484375" customWidth="1" style="1065" min="2" max="2"/>
    <col width="3.46484375" customWidth="1" style="1065" min="3" max="3"/>
    <col width="19.46484375" customWidth="1" style="1065" min="4" max="4"/>
    <col width="3.46484375" customWidth="1" style="1065" min="5" max="5"/>
    <col width="19.46484375" customWidth="1" style="1065" min="6" max="6"/>
    <col width="2.46484375" customWidth="1" style="1065" min="7" max="7"/>
    <col width="19.46484375" customWidth="1" style="1065" min="8" max="8"/>
    <col width="5.46484375" customWidth="1" style="1065" min="9" max="9"/>
    <col width="8.46484375" customWidth="1" style="1065" min="10" max="11"/>
    <col width="10" bestFit="1" customWidth="1" style="1065" min="12" max="12"/>
    <col width="8.46484375" customWidth="1" style="1065" min="13" max="16384"/>
  </cols>
  <sheetData>
    <row r="1" ht="51" customHeight="1" s="2885">
      <c r="A1" s="2910" t="inlineStr">
        <is>
          <t>Lord Wilmore Enterprises LLC - 815 W Broad St (b212)                                                                                                                                                       Page 1
Cash Flow Statement
Period = Oct 2022-Oct 2023
Book = Cash ; Tree = ysi_is</t>
        </is>
      </c>
    </row>
    <row r="2" ht="11.25" customHeight="1" s="2885">
      <c r="A2" s="1105" t="n"/>
      <c r="B2" s="1110" t="inlineStr">
        <is>
          <t>Period to Date</t>
        </is>
      </c>
      <c r="C2" s="1105" t="n"/>
      <c r="D2" s="1110" t="inlineStr">
        <is>
          <t>%</t>
        </is>
      </c>
      <c r="E2" s="1105" t="n"/>
      <c r="F2" s="1110" t="inlineStr">
        <is>
          <t>Year to Date</t>
        </is>
      </c>
      <c r="G2" s="1105" t="n"/>
      <c r="H2" s="1110" t="inlineStr">
        <is>
          <t>%</t>
        </is>
      </c>
      <c r="I2" s="1102" t="n"/>
    </row>
    <row r="3" ht="12" customHeight="1" s="2885">
      <c r="A3" s="1105" t="n"/>
      <c r="B3" s="3728" t="n"/>
      <c r="C3" s="3728" t="n"/>
      <c r="D3" s="3728" t="n"/>
      <c r="E3" s="3728" t="n"/>
      <c r="F3" s="3728" t="n"/>
      <c r="G3" s="3728" t="n"/>
      <c r="H3" s="3729" t="n"/>
      <c r="I3" s="1102" t="n"/>
    </row>
    <row r="4" ht="12" customHeight="1" s="2885">
      <c r="A4" s="1107" t="inlineStr">
        <is>
          <t>INCOME:</t>
        </is>
      </c>
      <c r="B4" s="1105" t="n"/>
      <c r="C4" s="1105" t="n"/>
      <c r="D4" s="1105" t="n"/>
      <c r="E4" s="1105" t="n"/>
      <c r="F4" s="1105" t="n"/>
      <c r="G4" s="1105" t="n"/>
      <c r="H4" s="1105" t="n"/>
      <c r="I4" s="1102" t="n"/>
    </row>
    <row r="5" ht="12" customHeight="1" s="2885">
      <c r="A5" s="1111" t="inlineStr">
        <is>
          <t>Base Rent</t>
        </is>
      </c>
      <c r="B5" s="1106" t="n">
        <v>642832.25</v>
      </c>
      <c r="C5" s="1105" t="n"/>
      <c r="D5" s="1104" t="n">
        <v>0</v>
      </c>
      <c r="E5" s="1105" t="n"/>
      <c r="F5" s="1106" t="n">
        <v>1046822.9</v>
      </c>
      <c r="G5" s="1105" t="n"/>
      <c r="H5" s="1104" t="n">
        <v>0</v>
      </c>
      <c r="I5" s="1102" t="n"/>
      <c r="L5" s="1112" t="n"/>
    </row>
    <row r="6" ht="12" customHeight="1" s="2885">
      <c r="A6" s="1111" t="inlineStr">
        <is>
          <t>OPEX Income</t>
        </is>
      </c>
      <c r="B6" s="1106" t="n">
        <v>242544.73</v>
      </c>
      <c r="C6" s="1105" t="n"/>
      <c r="D6" s="1104" t="n">
        <v>0</v>
      </c>
      <c r="E6" s="1105" t="n"/>
      <c r="F6" s="1106" t="n">
        <v>524680.6800000001</v>
      </c>
      <c r="G6" s="1105" t="n"/>
      <c r="H6" s="1104" t="n">
        <v>0</v>
      </c>
      <c r="I6" s="1102" t="n"/>
    </row>
    <row r="7" ht="12" customHeight="1" s="2885">
      <c r="A7" s="1111" t="inlineStr">
        <is>
          <t>Prepaid Income</t>
        </is>
      </c>
      <c r="B7" s="1106" t="n">
        <v>18350.98</v>
      </c>
      <c r="C7" s="1105" t="n"/>
      <c r="D7" s="1104" t="n">
        <v>0</v>
      </c>
      <c r="E7" s="1105" t="n"/>
      <c r="F7" s="1106" t="n">
        <v>3471.23</v>
      </c>
      <c r="G7" s="1105" t="n"/>
      <c r="H7" s="1104" t="n">
        <v>0</v>
      </c>
      <c r="I7" s="1102" t="n"/>
    </row>
    <row r="8" ht="12" customHeight="1" s="2885">
      <c r="A8" s="1107" t="inlineStr">
        <is>
          <t>TOTAL INCOME</t>
        </is>
      </c>
      <c r="B8" s="1108" t="n">
        <v>903727.96</v>
      </c>
      <c r="C8" s="1105" t="n"/>
      <c r="D8" s="1109" t="n">
        <v>0</v>
      </c>
      <c r="E8" s="1105" t="n"/>
      <c r="F8" s="1108" t="n">
        <v>1574974.81</v>
      </c>
      <c r="G8" s="1105" t="n"/>
      <c r="H8" s="1109" t="n">
        <v>0</v>
      </c>
      <c r="I8" s="1102" t="n"/>
    </row>
    <row r="9" ht="12" customHeight="1" s="2885">
      <c r="A9" s="1105" t="n"/>
      <c r="B9" s="3728" t="n"/>
      <c r="C9" s="3728" t="n"/>
      <c r="D9" s="3728" t="n"/>
      <c r="E9" s="3728" t="n"/>
      <c r="F9" s="3728" t="n"/>
      <c r="G9" s="3728" t="n"/>
      <c r="H9" s="3729" t="n"/>
      <c r="I9" s="1102" t="n"/>
    </row>
    <row r="10" ht="12" customHeight="1" s="2885">
      <c r="A10" s="1107" t="inlineStr">
        <is>
          <t>EXPENSES</t>
        </is>
      </c>
      <c r="B10" s="1105" t="n"/>
      <c r="C10" s="1105" t="n"/>
      <c r="D10" s="1105" t="n"/>
      <c r="E10" s="1105" t="n"/>
      <c r="F10" s="1105" t="n"/>
      <c r="G10" s="1105" t="n"/>
      <c r="H10" s="1105" t="n"/>
      <c r="I10" s="1102" t="n"/>
    </row>
    <row r="11" ht="12" customHeight="1" s="2885">
      <c r="A11" s="1105" t="n"/>
      <c r="B11" s="3728" t="n"/>
      <c r="C11" s="3728" t="n"/>
      <c r="D11" s="3728" t="n"/>
      <c r="E11" s="3728" t="n"/>
      <c r="F11" s="3728" t="n"/>
      <c r="G11" s="3728" t="n"/>
      <c r="H11" s="3729" t="n"/>
      <c r="I11" s="1102" t="n"/>
    </row>
    <row r="12" ht="12" customHeight="1" s="2885">
      <c r="A12" s="1107" t="inlineStr">
        <is>
          <t>RECOVERABLE EXPENSES</t>
        </is>
      </c>
      <c r="B12" s="1105" t="n"/>
      <c r="C12" s="1105" t="n"/>
      <c r="D12" s="1105" t="n"/>
      <c r="E12" s="1105" t="n"/>
      <c r="F12" s="1105" t="n"/>
      <c r="G12" s="1105" t="n"/>
      <c r="H12" s="1105" t="n"/>
      <c r="I12" s="1102" t="n"/>
    </row>
    <row r="13" ht="12" customHeight="1" s="2885">
      <c r="A13" s="1105" t="n"/>
      <c r="B13" s="3728" t="n"/>
      <c r="C13" s="3728" t="n"/>
      <c r="D13" s="3728" t="n"/>
      <c r="E13" s="3728" t="n"/>
      <c r="F13" s="3728" t="n"/>
      <c r="G13" s="3728" t="n"/>
      <c r="H13" s="3729" t="n"/>
      <c r="I13" s="1102" t="n"/>
    </row>
    <row r="14" ht="12" customHeight="1" s="2885">
      <c r="A14" s="1107" t="inlineStr">
        <is>
          <t>CLEANING EXPENSE</t>
        </is>
      </c>
      <c r="B14" s="1105" t="n"/>
      <c r="C14" s="1105" t="n"/>
      <c r="D14" s="1105" t="n"/>
      <c r="E14" s="1105" t="n"/>
      <c r="F14" s="1105" t="n"/>
      <c r="G14" s="1105" t="n"/>
      <c r="H14" s="1105" t="n"/>
      <c r="I14" s="1102" t="n"/>
    </row>
    <row r="15" ht="12" customHeight="1" s="2885">
      <c r="A15" s="1111" t="inlineStr">
        <is>
          <t>Cleaning Contract</t>
        </is>
      </c>
      <c r="B15" s="1106" t="n">
        <v>49530</v>
      </c>
      <c r="C15" s="1105" t="n"/>
      <c r="D15" s="1104" t="n">
        <v>0</v>
      </c>
      <c r="E15" s="1105" t="n"/>
      <c r="F15" s="1106" t="n">
        <v>88267.3</v>
      </c>
      <c r="G15" s="1105" t="n"/>
      <c r="H15" s="1104" t="n">
        <v>0</v>
      </c>
      <c r="I15" s="1102" t="n"/>
    </row>
    <row r="16" ht="12" customHeight="1" s="2885">
      <c r="A16" s="1111" t="inlineStr">
        <is>
          <t>Trash Removal</t>
        </is>
      </c>
      <c r="B16" s="1106" t="n">
        <v>5386.71</v>
      </c>
      <c r="C16" s="1105" t="n"/>
      <c r="D16" s="1104" t="n">
        <v>0</v>
      </c>
      <c r="E16" s="1105" t="n"/>
      <c r="F16" s="1106" t="n">
        <v>9168.15</v>
      </c>
      <c r="G16" s="1105" t="n"/>
      <c r="H16" s="1104" t="n">
        <v>0</v>
      </c>
      <c r="I16" s="1102" t="n"/>
    </row>
    <row r="17" ht="12" customHeight="1" s="2885">
      <c r="A17" s="1111" t="inlineStr">
        <is>
          <t>Cleaning Supplies</t>
        </is>
      </c>
      <c r="B17" s="1106" t="n">
        <v>6857.54</v>
      </c>
      <c r="C17" s="1105" t="n"/>
      <c r="D17" s="1104" t="n">
        <v>0</v>
      </c>
      <c r="E17" s="1105" t="n"/>
      <c r="F17" s="1106" t="n">
        <v>7407.54</v>
      </c>
      <c r="G17" s="1105" t="n"/>
      <c r="H17" s="1104" t="n">
        <v>0</v>
      </c>
      <c r="I17" s="1102" t="n"/>
    </row>
    <row r="18" ht="12" customHeight="1" s="2885">
      <c r="A18" s="1111" t="inlineStr">
        <is>
          <t>Carpet Cleaning</t>
        </is>
      </c>
      <c r="B18" s="1106" t="n">
        <v>2377.5</v>
      </c>
      <c r="C18" s="1105" t="n"/>
      <c r="D18" s="1104" t="n">
        <v>0</v>
      </c>
      <c r="E18" s="1105" t="n"/>
      <c r="F18" s="1106" t="n">
        <v>3667.5</v>
      </c>
      <c r="G18" s="1105" t="n"/>
      <c r="H18" s="1104" t="n">
        <v>0</v>
      </c>
      <c r="I18" s="1102" t="n"/>
    </row>
    <row r="19" ht="12" customHeight="1" s="2885">
      <c r="A19" s="1107" t="inlineStr">
        <is>
          <t>TOTAL CLEANING</t>
        </is>
      </c>
      <c r="B19" s="1108" t="n">
        <v>64151.75</v>
      </c>
      <c r="C19" s="1105" t="n"/>
      <c r="D19" s="1109" t="n">
        <v>0</v>
      </c>
      <c r="E19" s="1105" t="n"/>
      <c r="F19" s="1108" t="n">
        <v>108510.49</v>
      </c>
      <c r="G19" s="1105" t="n"/>
      <c r="H19" s="1109" t="n">
        <v>0</v>
      </c>
      <c r="I19" s="1102" t="n"/>
    </row>
    <row r="20" ht="12" customHeight="1" s="2885">
      <c r="A20" s="1105" t="n"/>
      <c r="B20" s="3728" t="n"/>
      <c r="C20" s="3728" t="n"/>
      <c r="D20" s="3728" t="n"/>
      <c r="E20" s="3728" t="n"/>
      <c r="F20" s="3728" t="n"/>
      <c r="G20" s="3728" t="n"/>
      <c r="H20" s="3729" t="n"/>
      <c r="I20" s="1102" t="n"/>
    </row>
    <row r="21" ht="12" customHeight="1" s="2885">
      <c r="A21" s="1107" t="inlineStr">
        <is>
          <t>REPAIRS &amp; MAINTENANCE</t>
        </is>
      </c>
      <c r="B21" s="1105" t="n"/>
      <c r="C21" s="1105" t="n"/>
      <c r="D21" s="1105" t="n"/>
      <c r="E21" s="1105" t="n"/>
      <c r="F21" s="1105" t="n"/>
      <c r="G21" s="1105" t="n"/>
      <c r="H21" s="1105" t="n"/>
      <c r="I21" s="1102" t="n"/>
    </row>
    <row r="22" ht="12" customHeight="1" s="2885">
      <c r="A22" s="1111" t="inlineStr">
        <is>
          <t>Maintenance Salaries</t>
        </is>
      </c>
      <c r="B22" s="1106" t="n">
        <v>56590</v>
      </c>
      <c r="C22" s="1105" t="n"/>
      <c r="D22" s="1104" t="n">
        <v>0</v>
      </c>
      <c r="E22" s="1105" t="n"/>
      <c r="F22" s="1106" t="n">
        <v>88386.75999999999</v>
      </c>
      <c r="G22" s="1105" t="n"/>
      <c r="H22" s="1104" t="n">
        <v>0</v>
      </c>
      <c r="I22" s="1102" t="n"/>
    </row>
    <row r="23" ht="12" customHeight="1" s="2885">
      <c r="A23" s="1111" t="inlineStr">
        <is>
          <t>Elevator Contract</t>
        </is>
      </c>
      <c r="B23" s="1106" t="n">
        <v>4302.06</v>
      </c>
      <c r="C23" s="1105" t="n"/>
      <c r="D23" s="1104" t="n">
        <v>0</v>
      </c>
      <c r="E23" s="1105" t="n"/>
      <c r="F23" s="1106" t="n">
        <v>9490.040000000001</v>
      </c>
      <c r="G23" s="1105" t="n"/>
      <c r="H23" s="1104" t="n">
        <v>0</v>
      </c>
      <c r="I23" s="1102" t="n"/>
    </row>
    <row r="24" ht="12" customHeight="1" s="2885">
      <c r="A24" s="1111" t="inlineStr">
        <is>
          <t>Elevator Inspection &amp; Repairs</t>
        </is>
      </c>
      <c r="B24" s="1104" t="n">
        <v>692.5</v>
      </c>
      <c r="C24" s="1105" t="n"/>
      <c r="D24" s="1104" t="n">
        <v>0</v>
      </c>
      <c r="E24" s="1105" t="n"/>
      <c r="F24" s="1106" t="n">
        <v>1397</v>
      </c>
      <c r="G24" s="1105" t="n"/>
      <c r="H24" s="1104" t="n">
        <v>0</v>
      </c>
      <c r="I24" s="1102" t="n"/>
    </row>
    <row r="25" ht="12" customHeight="1" s="2885">
      <c r="A25" s="1111" t="inlineStr">
        <is>
          <t>Plumbing Repairs &amp; Supplies</t>
        </is>
      </c>
      <c r="B25" s="1104" t="n">
        <v>782.5</v>
      </c>
      <c r="C25" s="1105" t="n"/>
      <c r="D25" s="1104" t="n">
        <v>0</v>
      </c>
      <c r="E25" s="1105" t="n"/>
      <c r="F25" s="1104" t="n">
        <v>782.5</v>
      </c>
      <c r="G25" s="1105" t="n"/>
      <c r="H25" s="1104" t="n">
        <v>0</v>
      </c>
      <c r="I25" s="1102" t="n"/>
    </row>
    <row r="26" ht="12" customHeight="1" s="2885">
      <c r="A26" s="1111" t="inlineStr">
        <is>
          <t>HVAC Contract Services</t>
        </is>
      </c>
      <c r="B26" s="1106" t="n">
        <v>9198.280000000001</v>
      </c>
      <c r="C26" s="1105" t="n"/>
      <c r="D26" s="1104" t="n">
        <v>0</v>
      </c>
      <c r="E26" s="1105" t="n"/>
      <c r="F26" s="1106" t="n">
        <v>27545.9</v>
      </c>
      <c r="G26" s="1105" t="n"/>
      <c r="H26" s="1104" t="n">
        <v>0</v>
      </c>
      <c r="I26" s="1102" t="n"/>
    </row>
    <row r="27" ht="12" customHeight="1" s="2885">
      <c r="A27" s="1111" t="inlineStr">
        <is>
          <t>HVAC Supplies &amp; Materials</t>
        </is>
      </c>
      <c r="B27" s="1104" t="n">
        <v>38.7</v>
      </c>
      <c r="C27" s="1105" t="n"/>
      <c r="D27" s="1104" t="n">
        <v>0</v>
      </c>
      <c r="E27" s="1105" t="n"/>
      <c r="F27" s="1104" t="n">
        <v>38.7</v>
      </c>
      <c r="G27" s="1105" t="n"/>
      <c r="H27" s="1104" t="n">
        <v>0</v>
      </c>
      <c r="I27" s="1102" t="n"/>
    </row>
    <row r="28" ht="12" customHeight="1" s="2885">
      <c r="A28" s="1111" t="inlineStr">
        <is>
          <t>Electrical Repairs &amp; Supplies</t>
        </is>
      </c>
      <c r="B28" s="1106" t="n">
        <v>3500</v>
      </c>
      <c r="C28" s="1105" t="n"/>
      <c r="D28" s="1104" t="n">
        <v>0</v>
      </c>
      <c r="E28" s="1105" t="n"/>
      <c r="F28" s="1106" t="n">
        <v>3500</v>
      </c>
      <c r="G28" s="1105" t="n"/>
      <c r="H28" s="1104" t="n">
        <v>0</v>
      </c>
      <c r="I28" s="1102" t="n"/>
    </row>
    <row r="29" ht="12" customHeight="1" s="2885">
      <c r="A29" s="1111" t="inlineStr">
        <is>
          <t>Pest Control</t>
        </is>
      </c>
      <c r="B29" s="1106" t="n">
        <v>1330.76</v>
      </c>
      <c r="C29" s="1105" t="n"/>
      <c r="D29" s="1104" t="n">
        <v>0</v>
      </c>
      <c r="E29" s="1105" t="n"/>
      <c r="F29" s="1106" t="n">
        <v>2173.58</v>
      </c>
      <c r="G29" s="1105" t="n"/>
      <c r="H29" s="1104" t="n">
        <v>0</v>
      </c>
      <c r="I29" s="1102" t="n"/>
    </row>
    <row r="30" ht="12" customHeight="1" s="2885">
      <c r="A30" s="1111" t="inlineStr">
        <is>
          <t>Interior Plant Rental/Exp</t>
        </is>
      </c>
      <c r="B30" s="1106" t="n">
        <v>2061.54</v>
      </c>
      <c r="C30" s="1105" t="n"/>
      <c r="D30" s="1104" t="n">
        <v>0</v>
      </c>
      <c r="E30" s="1105" t="n"/>
      <c r="F30" s="1106" t="n">
        <v>3400.2</v>
      </c>
      <c r="G30" s="1105" t="n"/>
      <c r="H30" s="1104" t="n">
        <v>0</v>
      </c>
      <c r="I30" s="1102" t="n"/>
    </row>
    <row r="31" ht="12" customHeight="1" s="2885">
      <c r="A31" s="1111" t="inlineStr">
        <is>
          <t>GB Exp--Exterior</t>
        </is>
      </c>
      <c r="B31" s="1104" t="n">
        <v>0</v>
      </c>
      <c r="C31" s="1105" t="n"/>
      <c r="D31" s="1104" t="n">
        <v>0</v>
      </c>
      <c r="E31" s="1105" t="n"/>
      <c r="F31" s="1104" t="n">
        <v>247</v>
      </c>
      <c r="G31" s="1105" t="n"/>
      <c r="H31" s="1104" t="n">
        <v>0</v>
      </c>
      <c r="I31" s="1102" t="n"/>
    </row>
    <row r="32" ht="12" customHeight="1" s="2885">
      <c r="A32" s="1111" t="inlineStr">
        <is>
          <t>Painting</t>
        </is>
      </c>
      <c r="B32" s="1104" t="n">
        <v>0</v>
      </c>
      <c r="C32" s="1105" t="n"/>
      <c r="D32" s="1104" t="n">
        <v>0</v>
      </c>
      <c r="E32" s="1105" t="n"/>
      <c r="F32" s="1104" t="n">
        <v>151.4</v>
      </c>
      <c r="G32" s="1105" t="n"/>
      <c r="H32" s="1104" t="n">
        <v>0</v>
      </c>
      <c r="I32" s="1102" t="n"/>
    </row>
    <row r="33" ht="12" customHeight="1" s="2885">
      <c r="A33" s="1111" t="inlineStr">
        <is>
          <t>Fire &amp; Security (Contracted)</t>
        </is>
      </c>
      <c r="B33" s="1106" t="n">
        <v>40908.75</v>
      </c>
      <c r="C33" s="1105" t="n"/>
      <c r="D33" s="1104" t="n">
        <v>0</v>
      </c>
      <c r="E33" s="1105" t="n"/>
      <c r="F33" s="1106" t="n">
        <v>71091.8</v>
      </c>
      <c r="G33" s="1105" t="n"/>
      <c r="H33" s="1104" t="n">
        <v>0</v>
      </c>
      <c r="I33" s="1102" t="n"/>
    </row>
    <row r="34" ht="12" customHeight="1" s="2885">
      <c r="A34" s="1111" t="inlineStr">
        <is>
          <t>Lights, Bulb &amp; Balasts</t>
        </is>
      </c>
      <c r="B34" s="1104" t="n">
        <v>542.41</v>
      </c>
      <c r="C34" s="1105" t="n"/>
      <c r="D34" s="1104" t="n">
        <v>0</v>
      </c>
      <c r="E34" s="1105" t="n"/>
      <c r="F34" s="1104" t="n">
        <v>542.41</v>
      </c>
      <c r="G34" s="1105" t="n"/>
      <c r="H34" s="1104" t="n">
        <v>0</v>
      </c>
      <c r="I34" s="1102" t="n"/>
    </row>
    <row r="35" ht="12" customHeight="1" s="2885">
      <c r="A35" s="1111" t="inlineStr">
        <is>
          <t>General Bldg Repairs &amp; Service</t>
        </is>
      </c>
      <c r="B35" s="1104" t="n">
        <v>337.28</v>
      </c>
      <c r="C35" s="1105" t="n"/>
      <c r="D35" s="1104" t="n">
        <v>0</v>
      </c>
      <c r="E35" s="1105" t="n"/>
      <c r="F35" s="1106" t="n">
        <v>2820.28</v>
      </c>
      <c r="G35" s="1105" t="n"/>
      <c r="H35" s="1104" t="n">
        <v>0</v>
      </c>
      <c r="I35" s="1102" t="n"/>
    </row>
    <row r="36" ht="12" customHeight="1" s="2885">
      <c r="A36" s="1111" t="inlineStr">
        <is>
          <t>GB Supplies/Materials</t>
        </is>
      </c>
      <c r="B36" s="1104" t="n">
        <v>32.39</v>
      </c>
      <c r="C36" s="1105" t="n"/>
      <c r="D36" s="1104" t="n">
        <v>0</v>
      </c>
      <c r="E36" s="1105" t="n"/>
      <c r="F36" s="1104" t="n">
        <v>62.21</v>
      </c>
      <c r="G36" s="1105" t="n"/>
      <c r="H36" s="1104" t="n">
        <v>0</v>
      </c>
      <c r="I36" s="1102" t="n"/>
    </row>
    <row r="37" ht="12" customHeight="1" s="2885">
      <c r="A37" s="1111" t="inlineStr">
        <is>
          <t>Roof Repairs</t>
        </is>
      </c>
      <c r="B37" s="1104" t="n">
        <v>35.85</v>
      </c>
      <c r="C37" s="1105" t="n"/>
      <c r="D37" s="1104" t="n">
        <v>0</v>
      </c>
      <c r="E37" s="1105" t="n"/>
      <c r="F37" s="1106" t="n">
        <v>1463.26</v>
      </c>
      <c r="G37" s="1105" t="n"/>
      <c r="H37" s="1104" t="n">
        <v>0</v>
      </c>
      <c r="I37" s="1102" t="n"/>
    </row>
    <row r="38" ht="12" customHeight="1" s="2885">
      <c r="A38" s="1111" t="inlineStr">
        <is>
          <t>GB Contract Services</t>
        </is>
      </c>
      <c r="B38" s="1104" t="n">
        <v>600</v>
      </c>
      <c r="C38" s="1105" t="n"/>
      <c r="D38" s="1104" t="n">
        <v>0</v>
      </c>
      <c r="E38" s="1105" t="n"/>
      <c r="F38" s="1104" t="n">
        <v>600</v>
      </c>
      <c r="G38" s="1105" t="n"/>
      <c r="H38" s="1104" t="n">
        <v>0</v>
      </c>
      <c r="I38" s="1102" t="n"/>
    </row>
    <row r="39" ht="12" customHeight="1" s="2885">
      <c r="A39" s="1107" t="inlineStr">
        <is>
          <t>TOTAL REPAIRS &amp; MAINTENANCE</t>
        </is>
      </c>
      <c r="B39" s="1108" t="n">
        <v>120953.02</v>
      </c>
      <c r="C39" s="1105" t="n"/>
      <c r="D39" s="1109" t="n">
        <v>0</v>
      </c>
      <c r="E39" s="1105" t="n"/>
      <c r="F39" s="1108" t="n">
        <v>213693.04</v>
      </c>
      <c r="G39" s="1105" t="n"/>
      <c r="H39" s="1109" t="n">
        <v>0</v>
      </c>
      <c r="I39" s="1102" t="n"/>
    </row>
    <row r="40" ht="12" customHeight="1" s="2885">
      <c r="A40" s="1105" t="n"/>
      <c r="B40" s="3728" t="n"/>
      <c r="C40" s="3728" t="n"/>
      <c r="D40" s="3728" t="n"/>
      <c r="E40" s="3728" t="n"/>
      <c r="F40" s="3728" t="n"/>
      <c r="G40" s="3728" t="n"/>
      <c r="H40" s="3729" t="n"/>
      <c r="I40" s="1102" t="n"/>
    </row>
    <row r="41" ht="12" customHeight="1" s="2885">
      <c r="A41" s="1107" t="inlineStr">
        <is>
          <t>UTILITIES EXPENSE</t>
        </is>
      </c>
      <c r="B41" s="1105" t="n"/>
      <c r="C41" s="1105" t="n"/>
      <c r="D41" s="1105" t="n"/>
      <c r="E41" s="1105" t="n"/>
      <c r="F41" s="1105" t="n"/>
      <c r="G41" s="1105" t="n"/>
      <c r="H41" s="1105" t="n"/>
      <c r="I41" s="1102" t="n"/>
    </row>
    <row r="42" ht="12" customHeight="1" s="2885">
      <c r="A42" s="1111" t="inlineStr">
        <is>
          <t>Electricity</t>
        </is>
      </c>
      <c r="B42" s="1106" t="n">
        <v>94988.23</v>
      </c>
      <c r="C42" s="1105" t="n"/>
      <c r="D42" s="1104" t="n">
        <v>0</v>
      </c>
      <c r="E42" s="1105" t="n"/>
      <c r="F42" s="1106" t="n">
        <v>148342.61</v>
      </c>
      <c r="G42" s="1105" t="n"/>
      <c r="H42" s="1104" t="n">
        <v>0</v>
      </c>
      <c r="I42" s="1102" t="n"/>
    </row>
    <row r="43" ht="12" customHeight="1" s="2885">
      <c r="A43" s="1111" t="inlineStr">
        <is>
          <t>Water &amp; Sewer</t>
        </is>
      </c>
      <c r="B43" s="1106" t="n">
        <v>8110.63</v>
      </c>
      <c r="C43" s="1105" t="n"/>
      <c r="D43" s="1104" t="n">
        <v>0</v>
      </c>
      <c r="E43" s="1105" t="n"/>
      <c r="F43" s="1106" t="n">
        <v>11673.83</v>
      </c>
      <c r="G43" s="1105" t="n"/>
      <c r="H43" s="1104" t="n">
        <v>0</v>
      </c>
      <c r="I43" s="1102" t="n"/>
    </row>
    <row r="44" ht="12" customHeight="1" s="2885">
      <c r="A44" s="1107" t="inlineStr">
        <is>
          <t>TOTAL UTILITIES</t>
        </is>
      </c>
      <c r="B44" s="1108" t="n">
        <v>103098.86</v>
      </c>
      <c r="C44" s="1105" t="n"/>
      <c r="D44" s="1109" t="n">
        <v>0</v>
      </c>
      <c r="E44" s="1105" t="n"/>
      <c r="F44" s="1108" t="n">
        <v>160016.44</v>
      </c>
      <c r="G44" s="1105" t="n"/>
      <c r="H44" s="1109" t="n">
        <v>0</v>
      </c>
      <c r="I44" s="1102" t="n"/>
    </row>
    <row r="45" ht="12" customHeight="1" s="2885">
      <c r="A45" s="1105" t="n"/>
      <c r="B45" s="3728" t="n"/>
      <c r="C45" s="3728" t="n"/>
      <c r="D45" s="3728" t="n"/>
      <c r="E45" s="3728" t="n"/>
      <c r="F45" s="3728" t="n"/>
      <c r="G45" s="3728" t="n"/>
      <c r="H45" s="3729" t="n"/>
      <c r="I45" s="1102" t="n"/>
    </row>
    <row r="46" ht="12" customHeight="1" s="2885">
      <c r="A46" s="1107" t="inlineStr">
        <is>
          <t>ROADS, GROUNDS &amp; SECURITY</t>
        </is>
      </c>
      <c r="B46" s="1105" t="n"/>
      <c r="C46" s="1105" t="n"/>
      <c r="D46" s="1105" t="n"/>
      <c r="E46" s="1105" t="n"/>
      <c r="F46" s="1105" t="n"/>
      <c r="G46" s="1105" t="n"/>
      <c r="H46" s="1105" t="n"/>
      <c r="I46" s="1102" t="n"/>
    </row>
    <row r="47" ht="12" customHeight="1" s="2885">
      <c r="A47" s="1111" t="inlineStr">
        <is>
          <t>Landscaping</t>
        </is>
      </c>
      <c r="B47" s="1106" t="n">
        <v>7614.2</v>
      </c>
      <c r="C47" s="1105" t="n"/>
      <c r="D47" s="1104" t="n">
        <v>0</v>
      </c>
      <c r="E47" s="1105" t="n"/>
      <c r="F47" s="1106" t="n">
        <v>11377.79</v>
      </c>
      <c r="G47" s="1105" t="n"/>
      <c r="H47" s="1104" t="n">
        <v>0</v>
      </c>
      <c r="I47" s="1102" t="n"/>
    </row>
    <row r="48" ht="12" customHeight="1" s="2885">
      <c r="A48" s="1111" t="inlineStr">
        <is>
          <t>Parking Lot Repairs &amp; Maint</t>
        </is>
      </c>
      <c r="B48" s="1106" t="n">
        <v>6421.23</v>
      </c>
      <c r="C48" s="1105" t="n"/>
      <c r="D48" s="1104" t="n">
        <v>0</v>
      </c>
      <c r="E48" s="1105" t="n"/>
      <c r="F48" s="1106" t="n">
        <v>6421.23</v>
      </c>
      <c r="G48" s="1105" t="n"/>
      <c r="H48" s="1104" t="n">
        <v>0</v>
      </c>
      <c r="I48" s="1102" t="n"/>
    </row>
    <row r="49" ht="12" customHeight="1" s="2885">
      <c r="A49" s="1111" t="inlineStr">
        <is>
          <t>Snow Removal</t>
        </is>
      </c>
      <c r="B49" s="1106" t="n">
        <v>1157.03</v>
      </c>
      <c r="C49" s="1105" t="n"/>
      <c r="D49" s="1104" t="n">
        <v>0</v>
      </c>
      <c r="E49" s="1105" t="n"/>
      <c r="F49" s="1106" t="n">
        <v>3633.58</v>
      </c>
      <c r="G49" s="1105" t="n"/>
      <c r="H49" s="1104" t="n">
        <v>0</v>
      </c>
      <c r="I49" s="1102" t="n"/>
    </row>
    <row r="50" ht="12" customHeight="1" s="2885">
      <c r="A50" s="1107" t="inlineStr">
        <is>
          <t>TOTAL ROADS, GROUNDS &amp; SECURITY</t>
        </is>
      </c>
      <c r="B50" s="1108" t="n">
        <v>15192.46</v>
      </c>
      <c r="C50" s="1105" t="n"/>
      <c r="D50" s="1109" t="n">
        <v>0</v>
      </c>
      <c r="E50" s="1105" t="n"/>
      <c r="F50" s="1108" t="n">
        <v>21432.6</v>
      </c>
      <c r="G50" s="1105" t="n"/>
      <c r="H50" s="1109" t="n">
        <v>0</v>
      </c>
      <c r="I50" s="1102" t="n"/>
    </row>
    <row r="51" ht="12" customHeight="1" s="2885">
      <c r="A51" s="1105" t="n"/>
      <c r="B51" s="3728" t="n"/>
      <c r="C51" s="3728" t="n"/>
      <c r="D51" s="3728" t="n"/>
      <c r="E51" s="3728" t="n"/>
      <c r="F51" s="3728" t="n"/>
      <c r="G51" s="3728" t="n"/>
      <c r="H51" s="3729" t="n"/>
      <c r="I51" s="1102" t="n"/>
    </row>
    <row r="52" ht="12" customHeight="1" s="2885">
      <c r="A52" s="1107" t="inlineStr">
        <is>
          <t>ADMINISTRATIVE EXPENSES</t>
        </is>
      </c>
      <c r="B52" s="1105" t="n"/>
      <c r="C52" s="1105" t="n"/>
      <c r="D52" s="1105" t="n"/>
      <c r="E52" s="1105" t="n"/>
      <c r="F52" s="1105" t="n"/>
      <c r="G52" s="1105" t="n"/>
      <c r="H52" s="1105" t="n"/>
      <c r="I52" s="1102" t="n"/>
    </row>
    <row r="53" ht="12" customHeight="1" s="2885">
      <c r="A53" s="1111" t="inlineStr">
        <is>
          <t>Management Fees</t>
        </is>
      </c>
      <c r="B53" s="1106" t="n">
        <v>34265.6</v>
      </c>
      <c r="C53" s="1105" t="n"/>
      <c r="D53" s="1104" t="n">
        <v>0</v>
      </c>
      <c r="E53" s="1105" t="n"/>
      <c r="F53" s="1106" t="n">
        <v>62346.55</v>
      </c>
      <c r="G53" s="1105" t="n"/>
      <c r="H53" s="1104" t="n">
        <v>0</v>
      </c>
      <c r="I53" s="1102" t="n"/>
    </row>
    <row r="54" ht="12" customHeight="1" s="2885">
      <c r="A54" s="1111" t="inlineStr">
        <is>
          <t>Telephone &amp; Communication</t>
        </is>
      </c>
      <c r="B54" s="1106" t="n">
        <v>5408.3</v>
      </c>
      <c r="C54" s="1105" t="n"/>
      <c r="D54" s="1104" t="n">
        <v>0</v>
      </c>
      <c r="E54" s="1105" t="n"/>
      <c r="F54" s="1106" t="n">
        <v>9006.4</v>
      </c>
      <c r="G54" s="1105" t="n"/>
      <c r="H54" s="1104" t="n">
        <v>0</v>
      </c>
      <c r="I54" s="1102" t="n"/>
    </row>
    <row r="55" ht="12" customHeight="1" s="2885">
      <c r="A55" s="1111" t="inlineStr">
        <is>
          <t>Other Admin Exp</t>
        </is>
      </c>
      <c r="B55" s="1106" t="n">
        <v>2050.32</v>
      </c>
      <c r="C55" s="1105" t="n"/>
      <c r="D55" s="1104" t="n">
        <v>0</v>
      </c>
      <c r="E55" s="1105" t="n"/>
      <c r="F55" s="1106" t="n">
        <v>2896.91</v>
      </c>
      <c r="G55" s="1105" t="n"/>
      <c r="H55" s="1104" t="n">
        <v>0</v>
      </c>
      <c r="I55" s="1102" t="n"/>
    </row>
    <row r="56" ht="12" customHeight="1" s="2885">
      <c r="A56" s="1111" t="inlineStr">
        <is>
          <t>Admin Mileage Recoverable</t>
        </is>
      </c>
      <c r="B56" s="1104" t="n">
        <v>541.42</v>
      </c>
      <c r="C56" s="1105" t="n"/>
      <c r="D56" s="1104" t="n">
        <v>0</v>
      </c>
      <c r="E56" s="1105" t="n"/>
      <c r="F56" s="1106" t="n">
        <v>1031.48</v>
      </c>
      <c r="G56" s="1105" t="n"/>
      <c r="H56" s="1104" t="n">
        <v>0</v>
      </c>
      <c r="I56" s="1102" t="n"/>
    </row>
    <row r="57" ht="12.6" customHeight="1" s="2885">
      <c r="A57" s="1113" t="inlineStr">
        <is>
          <t>RET--Accrual</t>
        </is>
      </c>
      <c r="B57" s="1114" t="n">
        <v>91778</v>
      </c>
      <c r="C57" s="1115" t="n"/>
      <c r="D57" s="1116" t="n">
        <v>0</v>
      </c>
      <c r="E57" s="1115" t="n"/>
      <c r="F57" s="1114" t="n">
        <v>240170.35</v>
      </c>
      <c r="G57" s="1115" t="n"/>
      <c r="H57" s="1116" t="n">
        <v>0</v>
      </c>
      <c r="I57" s="1102" t="n"/>
    </row>
    <row r="58" ht="37.5" customHeight="1" s="2885">
      <c r="A58" s="2909" t="inlineStr">
        <is>
          <t>Friday, November 17, 2023
05:58 AM</t>
        </is>
      </c>
    </row>
    <row r="59" ht="51" customHeight="1" s="2885">
      <c r="A59" s="2910" t="inlineStr">
        <is>
          <t>Lord Wilmore Enterprises LLC - 815 W Broad St (b212)                                                                                                                                                       Page 2
Cash Flow Statement
Period = Oct 2022-Oct 2023
Book = Cash ; Tree = ysi_is</t>
        </is>
      </c>
    </row>
    <row r="60" ht="11.25" customHeight="1" s="2885">
      <c r="A60" s="1105" t="n"/>
      <c r="B60" s="1110" t="inlineStr">
        <is>
          <t>Period to Date</t>
        </is>
      </c>
      <c r="C60" s="1105" t="n"/>
      <c r="D60" s="1110" t="inlineStr">
        <is>
          <t>%</t>
        </is>
      </c>
      <c r="E60" s="1105" t="n"/>
      <c r="F60" s="1110" t="inlineStr">
        <is>
          <t>Year to Date</t>
        </is>
      </c>
      <c r="G60" s="1105" t="n"/>
      <c r="H60" s="1110" t="inlineStr">
        <is>
          <t>%</t>
        </is>
      </c>
      <c r="I60" s="1102" t="n"/>
    </row>
    <row r="61" ht="12" customHeight="1" s="2885">
      <c r="A61" s="1107" t="inlineStr">
        <is>
          <t>TOTAL ADMINISTRATIVE EXPENSES</t>
        </is>
      </c>
      <c r="B61" s="1108" t="n">
        <v>134043.64</v>
      </c>
      <c r="C61" s="1105" t="n"/>
      <c r="D61" s="1109" t="n">
        <v>0</v>
      </c>
      <c r="E61" s="1105" t="n"/>
      <c r="F61" s="1108" t="n">
        <v>315451.69</v>
      </c>
      <c r="G61" s="1105" t="n"/>
      <c r="H61" s="1109" t="n">
        <v>0</v>
      </c>
      <c r="I61" s="1102" t="n"/>
    </row>
    <row r="62" ht="12" customHeight="1" s="2885">
      <c r="A62" s="1105" t="n"/>
      <c r="B62" s="3728" t="n"/>
      <c r="C62" s="3728" t="n"/>
      <c r="D62" s="3728" t="n"/>
      <c r="E62" s="3728" t="n"/>
      <c r="F62" s="3728" t="n"/>
      <c r="G62" s="3728" t="n"/>
      <c r="H62" s="3729" t="n"/>
      <c r="I62" s="1102" t="n"/>
    </row>
    <row r="63" ht="12" customHeight="1" s="2885">
      <c r="A63" s="1107" t="inlineStr">
        <is>
          <t>TOTAL RECOVERABLE EXPENSES</t>
        </is>
      </c>
      <c r="B63" s="1108" t="n">
        <v>437439.73</v>
      </c>
      <c r="C63" s="1105" t="n"/>
      <c r="D63" s="1109" t="n">
        <v>0</v>
      </c>
      <c r="E63" s="1105" t="n"/>
      <c r="F63" s="1108" t="n">
        <v>819104.26</v>
      </c>
      <c r="G63" s="1105" t="n"/>
      <c r="H63" s="1109" t="n">
        <v>0</v>
      </c>
      <c r="I63" s="1102" t="n"/>
    </row>
    <row r="64" ht="12" customHeight="1" s="2885">
      <c r="A64" s="1105" t="n"/>
      <c r="B64" s="3728" t="n"/>
      <c r="C64" s="3728" t="n"/>
      <c r="D64" s="3728" t="n"/>
      <c r="E64" s="3728" t="n"/>
      <c r="F64" s="3728" t="n"/>
      <c r="G64" s="3728" t="n"/>
      <c r="H64" s="3729" t="n"/>
      <c r="I64" s="1102" t="n"/>
    </row>
    <row r="65" ht="12" customHeight="1" s="2885">
      <c r="A65" s="1107" t="inlineStr">
        <is>
          <t>NON RECOVERABLE EXPENSE</t>
        </is>
      </c>
      <c r="B65" s="1105" t="n"/>
      <c r="C65" s="1105" t="n"/>
      <c r="D65" s="1105" t="n"/>
      <c r="E65" s="1105" t="n"/>
      <c r="F65" s="1105" t="n"/>
      <c r="G65" s="1105" t="n"/>
      <c r="H65" s="1105" t="n"/>
      <c r="I65" s="1102" t="n"/>
    </row>
    <row r="66" ht="12" customHeight="1" s="2885">
      <c r="A66" s="1111" t="inlineStr">
        <is>
          <t>NR Insurance Exp</t>
        </is>
      </c>
      <c r="B66" s="1106" t="n">
        <v>14282.32</v>
      </c>
      <c r="C66" s="1105" t="n"/>
      <c r="D66" s="1104" t="n">
        <v>0</v>
      </c>
      <c r="E66" s="1105" t="n"/>
      <c r="F66" s="1106" t="n">
        <v>24170.08</v>
      </c>
      <c r="G66" s="1105" t="n"/>
      <c r="H66" s="1104" t="n">
        <v>0</v>
      </c>
      <c r="I66" s="1102" t="n"/>
    </row>
    <row r="67" ht="12" customHeight="1" s="2885">
      <c r="A67" s="1111" t="inlineStr">
        <is>
          <t>NR Insurance Claim Expense</t>
        </is>
      </c>
      <c r="B67" s="1104" t="n">
        <v>869.4400000000001</v>
      </c>
      <c r="C67" s="1105" t="n"/>
      <c r="D67" s="1104" t="n">
        <v>0</v>
      </c>
      <c r="E67" s="1105" t="n"/>
      <c r="F67" s="1104" t="n">
        <v>869.4400000000001</v>
      </c>
      <c r="G67" s="1105" t="n"/>
      <c r="H67" s="1104" t="n">
        <v>0</v>
      </c>
      <c r="I67" s="1102" t="n"/>
    </row>
    <row r="68" ht="12" customHeight="1" s="2885">
      <c r="A68" s="1111" t="inlineStr">
        <is>
          <t>NR Interest Expense</t>
        </is>
      </c>
      <c r="B68" s="1106" t="n">
        <v>80219.14</v>
      </c>
      <c r="C68" s="1105" t="n"/>
      <c r="D68" s="1104" t="n">
        <v>0</v>
      </c>
      <c r="E68" s="1105" t="n"/>
      <c r="F68" s="1106" t="n">
        <v>137465.24</v>
      </c>
      <c r="G68" s="1105" t="n"/>
      <c r="H68" s="1104" t="n">
        <v>0</v>
      </c>
      <c r="I68" s="1102" t="n"/>
    </row>
    <row r="69" ht="12" customHeight="1" s="2885">
      <c r="A69" s="1111" t="inlineStr">
        <is>
          <t>Tenant Services/Billbacks</t>
        </is>
      </c>
      <c r="B69" s="1106" t="n">
        <v>-1140.41</v>
      </c>
      <c r="C69" s="1105" t="n"/>
      <c r="D69" s="1104" t="n">
        <v>0</v>
      </c>
      <c r="E69" s="1105" t="n"/>
      <c r="F69" s="1106" t="n">
        <v>1093.83</v>
      </c>
      <c r="G69" s="1105" t="n"/>
      <c r="H69" s="1104" t="n">
        <v>0</v>
      </c>
      <c r="I69" s="1102" t="n"/>
    </row>
    <row r="70" ht="12" customHeight="1" s="2885">
      <c r="A70" s="1111" t="inlineStr">
        <is>
          <t>NR Amortization Expense</t>
        </is>
      </c>
      <c r="B70" s="1106" t="n">
        <v>2873</v>
      </c>
      <c r="C70" s="1105" t="n"/>
      <c r="D70" s="1104" t="n">
        <v>0</v>
      </c>
      <c r="E70" s="1105" t="n"/>
      <c r="F70" s="1106" t="n">
        <v>4862</v>
      </c>
      <c r="G70" s="1105" t="n"/>
      <c r="H70" s="1104" t="n">
        <v>0</v>
      </c>
      <c r="I70" s="1102" t="n"/>
    </row>
    <row r="71" ht="12" customHeight="1" s="2885">
      <c r="A71" s="1107" t="inlineStr">
        <is>
          <t>TOTAL NON RECOVERABLE EXP</t>
        </is>
      </c>
      <c r="B71" s="1108" t="n">
        <v>97103.49000000001</v>
      </c>
      <c r="C71" s="1105" t="n"/>
      <c r="D71" s="1109" t="n">
        <v>0</v>
      </c>
      <c r="E71" s="1105" t="n"/>
      <c r="F71" s="1108" t="n">
        <v>168460.59</v>
      </c>
      <c r="G71" s="1105" t="n"/>
      <c r="H71" s="1109" t="n">
        <v>0</v>
      </c>
      <c r="I71" s="1102" t="n"/>
    </row>
    <row r="72" ht="12" customHeight="1" s="2885">
      <c r="A72" s="1105" t="n"/>
      <c r="B72" s="3728" t="n"/>
      <c r="C72" s="3728" t="n"/>
      <c r="D72" s="3728" t="n"/>
      <c r="E72" s="3728" t="n"/>
      <c r="F72" s="3728" t="n"/>
      <c r="G72" s="3728" t="n"/>
      <c r="H72" s="3729" t="n"/>
      <c r="I72" s="1102" t="n"/>
    </row>
    <row r="73" ht="12" customHeight="1" s="2885">
      <c r="A73" s="1107" t="inlineStr">
        <is>
          <t>TOTAL EXPENSES</t>
        </is>
      </c>
      <c r="B73" s="1108" t="n">
        <v>534543.22</v>
      </c>
      <c r="C73" s="1105" t="n"/>
      <c r="D73" s="1109" t="n">
        <v>0</v>
      </c>
      <c r="E73" s="1105" t="n"/>
      <c r="F73" s="1108" t="n">
        <v>987564.85</v>
      </c>
      <c r="G73" s="1105" t="n"/>
      <c r="H73" s="1109" t="n">
        <v>0</v>
      </c>
      <c r="I73" s="1102" t="n"/>
    </row>
    <row r="74" ht="12" customHeight="1" s="2885">
      <c r="A74" s="1105" t="n"/>
      <c r="B74" s="3728" t="n"/>
      <c r="C74" s="3728" t="n"/>
      <c r="D74" s="3728" t="n"/>
      <c r="E74" s="3728" t="n"/>
      <c r="F74" s="3728" t="n"/>
      <c r="G74" s="3728" t="n"/>
      <c r="H74" s="3729" t="n"/>
      <c r="I74" s="1102" t="n"/>
    </row>
    <row r="75" ht="12" customHeight="1" s="2885">
      <c r="A75" s="1107" t="inlineStr">
        <is>
          <t>TAXABLE INCOME/LOSS</t>
        </is>
      </c>
      <c r="B75" s="1108" t="n">
        <v>369184.74</v>
      </c>
      <c r="C75" s="1105" t="n"/>
      <c r="D75" s="1109" t="n">
        <v>0</v>
      </c>
      <c r="E75" s="1105" t="n"/>
      <c r="F75" s="1108" t="n">
        <v>587409.96</v>
      </c>
      <c r="G75" s="1105" t="n"/>
      <c r="H75" s="1109" t="n">
        <v>0</v>
      </c>
      <c r="I75" s="1102" t="n"/>
    </row>
    <row r="76" ht="12" customHeight="1" s="2885">
      <c r="A76" s="1105" t="n"/>
      <c r="B76" s="3728" t="n"/>
      <c r="C76" s="3728" t="n"/>
      <c r="D76" s="3728" t="n"/>
      <c r="E76" s="3728" t="n"/>
      <c r="F76" s="3728" t="n"/>
      <c r="G76" s="3728" t="n"/>
      <c r="H76" s="3729" t="n"/>
      <c r="I76" s="1102" t="n"/>
    </row>
    <row r="77" ht="12" customHeight="1" s="2885">
      <c r="A77" s="1107" t="inlineStr">
        <is>
          <t>Period to Date</t>
        </is>
      </c>
      <c r="B77" s="1110" t="inlineStr">
        <is>
          <t>Beginning Balance</t>
        </is>
      </c>
      <c r="C77" s="1105" t="n"/>
      <c r="D77" s="1110" t="inlineStr">
        <is>
          <t>Ending Balance</t>
        </is>
      </c>
      <c r="E77" s="1105" t="n"/>
      <c r="F77" s="1110" t="inlineStr">
        <is>
          <t>Difference</t>
        </is>
      </c>
      <c r="G77" s="1105" t="n"/>
      <c r="H77" s="1105" t="n"/>
      <c r="I77" s="1102" t="n"/>
    </row>
    <row r="78" ht="12" customHeight="1" s="2885">
      <c r="A78" s="1103" t="inlineStr">
        <is>
          <t>Operating Cash 1</t>
        </is>
      </c>
      <c r="B78" s="1106" t="n">
        <v>148169.88</v>
      </c>
      <c r="C78" s="1105" t="n"/>
      <c r="D78" s="1106" t="n">
        <v>212319.22</v>
      </c>
      <c r="E78" s="1105" t="n"/>
      <c r="F78" s="1106" t="n">
        <v>64149.34</v>
      </c>
      <c r="G78" s="1105" t="n"/>
      <c r="H78" s="1105" t="n"/>
      <c r="I78" s="1102" t="n"/>
    </row>
    <row r="79" ht="12" customHeight="1" s="2885">
      <c r="A79" s="1103" t="inlineStr">
        <is>
          <t>Operating Cash 2</t>
        </is>
      </c>
      <c r="B79" s="1104" t="n">
        <v>0</v>
      </c>
      <c r="C79" s="1105" t="n"/>
      <c r="D79" s="1104" t="n">
        <v>0</v>
      </c>
      <c r="E79" s="1105" t="n"/>
      <c r="F79" s="1104" t="n">
        <v>0</v>
      </c>
      <c r="G79" s="1105" t="n"/>
      <c r="H79" s="1105" t="n"/>
      <c r="I79" s="1102" t="n"/>
    </row>
    <row r="80" ht="12" customHeight="1" s="2885">
      <c r="A80" s="1107" t="inlineStr">
        <is>
          <t>Total Cash</t>
        </is>
      </c>
      <c r="B80" s="1108" t="n">
        <v>148169.88</v>
      </c>
      <c r="C80" s="1105" t="n"/>
      <c r="D80" s="1108" t="n">
        <v>212319.22</v>
      </c>
      <c r="E80" s="1105" t="n"/>
      <c r="F80" s="1108" t="n">
        <v>64149.34</v>
      </c>
      <c r="G80" s="1105" t="n"/>
      <c r="H80" s="1105" t="n"/>
      <c r="I80" s="1102" t="n"/>
    </row>
    <row r="81" ht="12" customHeight="1" s="2885">
      <c r="A81" s="1105" t="n"/>
      <c r="B81" s="3728" t="n"/>
      <c r="C81" s="3728" t="n"/>
      <c r="D81" s="3728" t="n"/>
      <c r="E81" s="3728" t="n"/>
      <c r="F81" s="3728" t="n"/>
      <c r="G81" s="3728" t="n"/>
      <c r="H81" s="3729" t="n"/>
      <c r="I81" s="1102" t="n"/>
    </row>
    <row r="82" ht="12" customHeight="1" s="2885">
      <c r="A82" s="1107" t="inlineStr">
        <is>
          <t>Year to Date</t>
        </is>
      </c>
      <c r="B82" s="1110" t="inlineStr">
        <is>
          <t>Beginning Balance</t>
        </is>
      </c>
      <c r="C82" s="1105" t="n"/>
      <c r="D82" s="1110" t="inlineStr">
        <is>
          <t>Ending Balance</t>
        </is>
      </c>
      <c r="E82" s="1105" t="n"/>
      <c r="F82" s="1110" t="inlineStr">
        <is>
          <t>Difference</t>
        </is>
      </c>
      <c r="G82" s="1105" t="n"/>
      <c r="H82" s="1105" t="n"/>
      <c r="I82" s="1102" t="n"/>
    </row>
    <row r="83" ht="12" customHeight="1" s="2885">
      <c r="A83" s="1103" t="inlineStr">
        <is>
          <t>Operating Cash 1</t>
        </is>
      </c>
      <c r="B83" s="1106" t="n">
        <v>184399.63</v>
      </c>
      <c r="C83" s="1105" t="n"/>
      <c r="D83" s="1106" t="n">
        <v>212319.22</v>
      </c>
      <c r="E83" s="1105" t="n"/>
      <c r="F83" s="1106" t="n">
        <v>27919.59</v>
      </c>
      <c r="G83" s="1105" t="n"/>
      <c r="H83" s="1105" t="n"/>
      <c r="I83" s="1102" t="n"/>
    </row>
    <row r="84" ht="12" customHeight="1" s="2885">
      <c r="A84" s="1103" t="inlineStr">
        <is>
          <t>Operating Cash 2</t>
        </is>
      </c>
      <c r="B84" s="1104" t="n">
        <v>0</v>
      </c>
      <c r="C84" s="1105" t="n"/>
      <c r="D84" s="1104" t="n">
        <v>0</v>
      </c>
      <c r="E84" s="1105" t="n"/>
      <c r="F84" s="1104" t="n">
        <v>0</v>
      </c>
      <c r="G84" s="1105" t="n"/>
      <c r="H84" s="1105" t="n"/>
      <c r="I84" s="1102" t="n"/>
    </row>
    <row r="85" ht="11.85" customHeight="1" s="2885">
      <c r="A85" s="1107" t="inlineStr">
        <is>
          <t>Total Cash</t>
        </is>
      </c>
      <c r="B85" s="1108" t="n">
        <v>184399.63</v>
      </c>
      <c r="C85" s="1105" t="n"/>
      <c r="D85" s="1108" t="n">
        <v>212319.22</v>
      </c>
      <c r="E85" s="1105" t="n"/>
      <c r="F85" s="1108" t="n">
        <v>27919.59</v>
      </c>
      <c r="G85" s="1105" t="n"/>
      <c r="H85" s="1105" t="n"/>
      <c r="I85" s="1102" t="n"/>
    </row>
    <row r="86" ht="409.35" customHeight="1" s="2885">
      <c r="A86" s="2905" t="inlineStr">
        <is>
          <t>Friday, November 17, 2023
05:58 AM</t>
        </is>
      </c>
    </row>
  </sheetData>
  <mergeCells count="18">
    <mergeCell ref="A9:H9"/>
    <mergeCell ref="A59:I59"/>
    <mergeCell ref="A62:H62"/>
    <mergeCell ref="A3:H3"/>
    <mergeCell ref="A86:I86"/>
    <mergeCell ref="A20:H20"/>
    <mergeCell ref="A81:H81"/>
    <mergeCell ref="A51:H51"/>
    <mergeCell ref="A64:H64"/>
    <mergeCell ref="A72:H72"/>
    <mergeCell ref="A1:I1"/>
    <mergeCell ref="A76:H76"/>
    <mergeCell ref="A13:H13"/>
    <mergeCell ref="A11:H11"/>
    <mergeCell ref="A58:I58"/>
    <mergeCell ref="A45:H45"/>
    <mergeCell ref="A74:H74"/>
    <mergeCell ref="A40:H40"/>
  </mergeCells>
  <pageMargins left="0.7" right="0.7" top="0.75" bottom="0.75" header="0.3" footer="0.3"/>
</worksheet>
</file>

<file path=xl/worksheets/sheet76.xml><?xml version="1.0" encoding="utf-8"?>
<worksheet xmlns="http://schemas.openxmlformats.org/spreadsheetml/2006/main">
  <sheetPr codeName="Sheet51">
    <outlinePr summaryBelow="1" summaryRight="1"/>
    <pageSetUpPr fitToPage="1"/>
  </sheetPr>
  <dimension ref="B1:AB107"/>
  <sheetViews>
    <sheetView workbookViewId="0">
      <selection activeCell="A1" sqref="A1"/>
    </sheetView>
  </sheetViews>
  <sheetFormatPr baseColWidth="8" defaultColWidth="9.46484375" defaultRowHeight="10.5"/>
  <cols>
    <col width="1.46484375" customWidth="1" style="553" min="1" max="1"/>
    <col outlineLevel="1" width="4.46484375" customWidth="1" style="551" min="2" max="2"/>
    <col width="15.46484375" bestFit="1" customWidth="1" style="557" min="3" max="3"/>
    <col width="20.46484375" customWidth="1" style="551" min="4" max="4"/>
    <col width="10.46484375" customWidth="1" style="552" min="5" max="5"/>
    <col width="10.46484375" customWidth="1" style="545" min="6" max="6"/>
    <col width="12.46484375" bestFit="1" customWidth="1" style="545" min="7" max="7"/>
    <col width="11.46484375" bestFit="1" customWidth="1" style="3730" min="8" max="8"/>
    <col width="12.46484375" bestFit="1" customWidth="1" style="3730" min="9" max="9"/>
    <col width="19.46484375" bestFit="1" customWidth="1" style="596" min="10" max="10"/>
    <col width="10.46484375" customWidth="1" style="3731" min="11" max="11"/>
    <col width="10.46484375" customWidth="1" style="596" min="12" max="13"/>
    <col width="10.46484375" customWidth="1" style="552" min="14" max="14"/>
    <col width="10.46484375" customWidth="1" style="545" min="15" max="16"/>
    <col width="10.46484375" customWidth="1" style="596" min="17" max="18"/>
    <col width="10.46484375" customWidth="1" style="598" min="19" max="25"/>
    <col width="26.46484375" customWidth="1" style="557" min="26" max="26"/>
    <col width="9.46484375" customWidth="1" style="553" min="27" max="27"/>
    <col hidden="1" outlineLevel="1" width="13" customWidth="1" style="558" min="28" max="28"/>
    <col hidden="1" outlineLevel="1" width="13" customWidth="1" style="553" min="29" max="29"/>
    <col collapsed="1" width="9.46484375" customWidth="1" style="553" min="30" max="30"/>
    <col width="9.46484375" customWidth="1" style="553" min="31" max="16384"/>
  </cols>
  <sheetData>
    <row r="1" ht="13.15" customFormat="1" customHeight="1" s="3072">
      <c r="B1" s="3129" t="n"/>
      <c r="C1" s="3129" t="n"/>
      <c r="E1" s="530" t="n"/>
      <c r="F1" s="531" t="n"/>
      <c r="G1" s="532" t="n"/>
      <c r="H1" s="3732" t="n"/>
      <c r="I1" s="3732" t="n"/>
      <c r="J1" s="3117" t="n"/>
      <c r="K1" s="3733" t="n"/>
      <c r="L1" s="3117" t="n"/>
      <c r="M1" s="3117" t="n"/>
      <c r="N1" s="530" t="n"/>
      <c r="O1" s="532" t="n"/>
      <c r="P1" s="532" t="n"/>
      <c r="Q1" s="3117" t="n"/>
      <c r="R1" s="3117" t="n"/>
      <c r="S1" s="536" t="n"/>
      <c r="T1" s="536" t="n"/>
      <c r="U1" s="536" t="n"/>
      <c r="V1" s="536" t="n"/>
      <c r="W1" s="536" t="n"/>
      <c r="X1" s="536" t="n"/>
      <c r="Y1" s="536" t="n"/>
      <c r="Z1" s="3118" t="n"/>
      <c r="AB1" s="3117" t="n"/>
    </row>
    <row r="2" ht="21" customFormat="1" customHeight="1" s="3072">
      <c r="B2" s="538" t="inlineStr">
        <is>
          <t>Rent Roll Reconciliation</t>
        </is>
      </c>
      <c r="C2" s="3734" t="n"/>
      <c r="D2" s="3735" t="n"/>
      <c r="E2" s="530" t="n"/>
      <c r="G2" s="541" t="inlineStr">
        <is>
          <t>Contractual</t>
        </is>
      </c>
      <c r="H2" s="541" t="inlineStr">
        <is>
          <t>Options</t>
        </is>
      </c>
      <c r="I2" s="541" t="inlineStr">
        <is>
          <t>Total</t>
        </is>
      </c>
      <c r="J2" s="3117" t="n"/>
      <c r="K2" s="3733" t="n"/>
      <c r="L2" s="3117" t="n"/>
      <c r="M2" s="3117" t="n"/>
      <c r="N2" s="530" t="n"/>
      <c r="O2" s="532" t="n"/>
      <c r="P2" s="532" t="n"/>
      <c r="Q2" s="3117" t="n"/>
      <c r="R2" s="3117" t="n"/>
      <c r="S2" s="536" t="n"/>
      <c r="T2" s="536" t="n"/>
      <c r="U2" s="536" t="n"/>
      <c r="V2" s="536" t="n"/>
      <c r="W2" s="536" t="n"/>
      <c r="X2" s="536" t="n"/>
      <c r="Y2" s="536" t="n"/>
      <c r="Z2" s="3118" t="n"/>
      <c r="AB2" s="3117" t="n"/>
    </row>
    <row r="3" ht="18" customFormat="1" customHeight="1" s="3072">
      <c r="B3" s="527">
        <f>Global!$G$7</f>
        <v/>
      </c>
      <c r="C3" s="3736" t="n"/>
      <c r="D3" s="3737" t="n"/>
      <c r="E3" s="544" t="n"/>
      <c r="F3" s="545" t="inlineStr">
        <is>
          <t>Excel Rent Roll</t>
        </is>
      </c>
      <c r="G3" s="3738">
        <f>SUM(H$8:H$107)</f>
        <v/>
      </c>
      <c r="H3" s="3738">
        <f>SUM(I$8:I$107)</f>
        <v/>
      </c>
      <c r="I3" s="3738">
        <f>SUM(G3:H3)</f>
        <v/>
      </c>
      <c r="K3" s="3739" t="n"/>
      <c r="N3" s="544" t="n"/>
      <c r="O3" s="548" t="n"/>
      <c r="P3" s="548" t="n"/>
      <c r="S3" s="549" t="n"/>
      <c r="T3" s="549" t="n"/>
      <c r="U3" s="549" t="n"/>
      <c r="V3" s="549" t="n"/>
      <c r="W3" s="549" t="n"/>
      <c r="X3" s="549" t="n"/>
      <c r="Y3" s="549" t="n"/>
      <c r="Z3" s="3119" t="n"/>
      <c r="AB3" s="3117" t="n"/>
    </row>
    <row r="4" ht="13.15" customHeight="1" s="2885">
      <c r="B4" s="3740">
        <f>Global!$G$13</f>
        <v/>
      </c>
      <c r="F4" s="545" t="inlineStr">
        <is>
          <t>ARGUS</t>
        </is>
      </c>
      <c r="G4" s="3738">
        <f>SUM(Q$8:Q$107)</f>
        <v/>
      </c>
      <c r="H4" s="3738">
        <f>SUM(R$8:R$107)</f>
        <v/>
      </c>
      <c r="I4" s="3738">
        <f>SUM(G4:H4)</f>
        <v/>
      </c>
      <c r="J4" s="553" t="n"/>
      <c r="K4" s="3741" t="n"/>
      <c r="L4" s="553" t="n"/>
      <c r="M4" s="553" t="n"/>
      <c r="O4" s="555" t="n"/>
      <c r="P4" s="555" t="n"/>
      <c r="Q4" s="553" t="n"/>
      <c r="R4" s="553" t="n"/>
      <c r="S4" s="556" t="n"/>
      <c r="T4" s="556" t="n"/>
      <c r="U4" s="556" t="n"/>
      <c r="V4" s="556" t="n"/>
      <c r="W4" s="556" t="n"/>
      <c r="X4" s="556" t="n"/>
      <c r="Y4" s="556" t="n"/>
    </row>
    <row r="5" ht="13.15" customHeight="1" s="2885">
      <c r="B5" s="559" t="n"/>
      <c r="C5" s="3742" t="n"/>
      <c r="F5" s="545" t="inlineStr">
        <is>
          <t>Variance</t>
        </is>
      </c>
      <c r="G5" s="3743">
        <f>G3-G4</f>
        <v/>
      </c>
      <c r="H5" s="3743">
        <f>H3-H4</f>
        <v/>
      </c>
      <c r="I5" s="3743">
        <f>I3-I4</f>
        <v/>
      </c>
      <c r="J5" s="562" t="n"/>
      <c r="K5" s="3744" t="n"/>
      <c r="L5" s="562" t="n"/>
      <c r="M5" s="562" t="n"/>
      <c r="O5" s="564" t="n"/>
      <c r="P5" s="564" t="n"/>
      <c r="Q5" s="551" t="n"/>
      <c r="R5" s="562" t="n"/>
      <c r="S5" s="565" t="n"/>
      <c r="T5" s="565" t="n"/>
      <c r="U5" s="565" t="n"/>
      <c r="V5" s="565" t="n"/>
      <c r="W5" s="565" t="n"/>
      <c r="X5" s="565" t="n"/>
      <c r="Y5" s="565" t="n"/>
      <c r="AB5" s="566" t="inlineStr">
        <is>
          <t>HELPER CELLS</t>
        </is>
      </c>
    </row>
    <row r="6" ht="13.15" customHeight="1" s="2885">
      <c r="B6" s="567" t="inlineStr">
        <is>
          <t>Total</t>
        </is>
      </c>
      <c r="C6" s="3742" t="n"/>
      <c r="F6" s="545" t="inlineStr">
        <is>
          <t>Variance %</t>
        </is>
      </c>
      <c r="G6" s="3745">
        <f>ABS(G5/G3)</f>
        <v/>
      </c>
      <c r="H6" s="3745">
        <f>IFERROR(ABS(H5/H3),"n/a")</f>
        <v/>
      </c>
      <c r="I6" s="3745">
        <f>ABS(I5/I3)</f>
        <v/>
      </c>
      <c r="J6" s="909" t="n"/>
      <c r="K6" s="3746" t="inlineStr">
        <is>
          <t>Need a different Argus Export to populate</t>
        </is>
      </c>
      <c r="L6" s="909" t="n"/>
      <c r="M6" s="909" t="n"/>
      <c r="N6" s="911" t="n"/>
      <c r="O6" s="912" t="n"/>
      <c r="P6" s="912" t="n"/>
      <c r="Q6" s="909" t="n"/>
      <c r="R6" s="909" t="n"/>
      <c r="S6" s="569" t="inlineStr">
        <is>
          <t>CHECK CELLS</t>
        </is>
      </c>
      <c r="T6" s="569" t="n"/>
      <c r="U6" s="569" t="n"/>
      <c r="V6" s="569" t="n"/>
      <c r="W6" s="569" t="n"/>
      <c r="X6" s="569" t="n"/>
      <c r="Y6" s="569" t="n"/>
      <c r="AB6" s="566" t="n"/>
    </row>
    <row r="7" ht="31.5" customHeight="1" s="2885">
      <c r="B7" s="570" t="inlineStr">
        <is>
          <t>#</t>
        </is>
      </c>
      <c r="C7" s="570" t="inlineStr">
        <is>
          <t>Suite</t>
        </is>
      </c>
      <c r="D7" s="570" t="inlineStr">
        <is>
          <t>Tenant</t>
        </is>
      </c>
      <c r="E7" s="571" t="inlineStr">
        <is>
          <t>SF</t>
        </is>
      </c>
      <c r="F7" s="572" t="inlineStr">
        <is>
          <t>LCD</t>
        </is>
      </c>
      <c r="G7" s="572" t="inlineStr">
        <is>
          <t>LXD</t>
        </is>
      </c>
      <c r="H7" s="3747" t="inlineStr">
        <is>
          <t>Excel RR - Rent Remaining (Contract)</t>
        </is>
      </c>
      <c r="I7" s="3747" t="inlineStr">
        <is>
          <t>Excel RR - Rent Remaining (Options)</t>
        </is>
      </c>
      <c r="J7" s="574" t="inlineStr">
        <is>
          <t>ARGUS Tenant Name</t>
        </is>
      </c>
      <c r="K7" s="3748" t="inlineStr">
        <is>
          <t>ARGUS Suite</t>
        </is>
      </c>
      <c r="L7" s="574" t="inlineStr">
        <is>
          <t>ARGUS Lease Type</t>
        </is>
      </c>
      <c r="M7" s="574" t="inlineStr">
        <is>
          <t>ARGUS LEASE STATUS</t>
        </is>
      </c>
      <c r="N7" s="571" t="inlineStr">
        <is>
          <t>ARGUS SF</t>
        </is>
      </c>
      <c r="O7" s="576" t="inlineStr">
        <is>
          <t>ARGUS - LCD</t>
        </is>
      </c>
      <c r="P7" s="576" t="inlineStr">
        <is>
          <t>ARGUS-LXD</t>
        </is>
      </c>
      <c r="Q7" s="2858" t="inlineStr">
        <is>
          <t>ARGUS - Rent Remaining (Contract)</t>
        </is>
      </c>
      <c r="R7" s="574" t="inlineStr">
        <is>
          <t>ARGUS - Rent Remaining (Options)</t>
        </is>
      </c>
      <c r="S7" s="577" t="inlineStr">
        <is>
          <t>VARIANCE - Tenant</t>
        </is>
      </c>
      <c r="T7" s="577" t="inlineStr">
        <is>
          <t>VARIANCE - Suite</t>
        </is>
      </c>
      <c r="U7" s="577" t="inlineStr">
        <is>
          <t>VARIANCE - SF</t>
        </is>
      </c>
      <c r="V7" s="577" t="inlineStr">
        <is>
          <t>VARIANCE - LCD</t>
        </is>
      </c>
      <c r="W7" s="577" t="inlineStr">
        <is>
          <t>VARIANCE - LXD</t>
        </is>
      </c>
      <c r="X7" s="577" t="inlineStr">
        <is>
          <t>VARIANCE - Rent Remaining (Contract)</t>
        </is>
      </c>
      <c r="Y7" s="577" t="inlineStr">
        <is>
          <t>VARIANCE - Rent Remaining (Options)</t>
        </is>
      </c>
      <c r="Z7" s="578" t="inlineStr">
        <is>
          <t>Notes</t>
        </is>
      </c>
      <c r="AB7" s="579" t="inlineStr">
        <is>
          <t>IsOdd</t>
        </is>
      </c>
    </row>
    <row r="8" ht="10.35" customFormat="1" customHeight="1" s="592">
      <c r="B8" s="580" t="n">
        <v>1</v>
      </c>
      <c r="C8" s="580">
        <f>_xlfn.XLOOKUP($B8,#REF!,#REF!,"")</f>
        <v/>
      </c>
      <c r="D8" s="580">
        <f>_xlfn.XLOOKUP($B8,#REF!,#REF!,"")</f>
        <v/>
      </c>
      <c r="E8" s="835">
        <f>_xlfn.XLOOKUP($B8,#REF!,#REF!,"")</f>
        <v/>
      </c>
      <c r="F8" s="836">
        <f>_xlfn.SINGLE(IF(D8="Vacant",_xlfn.XLOOKUP($C8,'Lease Up'!#REF!,'Lease Up'!#REF!),_xlfn.XLOOKUP($B8,#REF!,#REF!,"")))</f>
        <v/>
      </c>
      <c r="G8" s="836">
        <f>IF(D8="Vacant",EOMONTH(F8,63),_xlfn.XLOOKUP($B8,#REF!,#REF!,""))</f>
        <v/>
      </c>
      <c r="H8" s="3749">
        <f>_xlfn.XLOOKUP($B8,#REF!,#REF!,"")</f>
        <v/>
      </c>
      <c r="I8" s="3749">
        <f>_xlfn.XLOOKUP($B8,#REF!,#REF!,"")</f>
        <v/>
      </c>
      <c r="J8" s="585" t="inlineStr">
        <is>
          <t xml:space="preserve">  VACANT</t>
        </is>
      </c>
      <c r="K8" s="3750" t="inlineStr">
        <is>
          <t>1461-100</t>
        </is>
      </c>
      <c r="L8" s="585" t="inlineStr">
        <is>
          <t>Retail</t>
        </is>
      </c>
      <c r="M8" s="585" t="inlineStr">
        <is>
          <t>Speculative</t>
        </is>
      </c>
      <c r="N8" s="838" t="n">
        <v>4387</v>
      </c>
      <c r="O8" s="588" t="inlineStr">
        <is>
          <t>7/1/2024</t>
        </is>
      </c>
      <c r="P8" s="588" t="inlineStr">
        <is>
          <t>6/30/2034</t>
        </is>
      </c>
      <c r="Q8" s="589" t="n"/>
      <c r="R8" s="585" t="n">
        <v>0</v>
      </c>
      <c r="S8" s="590">
        <f>IF($K8="","",IF(TRIM(D8)=TRIM(J8),0,1))</f>
        <v/>
      </c>
      <c r="T8" s="590">
        <f>IF($K8="","",IF(TRIM(C8)=TRIM(K8),0,1))</f>
        <v/>
      </c>
      <c r="U8" s="590">
        <f>IF($K8="","",ROUND(E8-N8,0))</f>
        <v/>
      </c>
      <c r="V8" s="590">
        <f>IF($K8="","",ROUND(F8-O8,0))</f>
        <v/>
      </c>
      <c r="W8" s="590">
        <f>IF($K8="","",ROUND(G8-P8,0))</f>
        <v/>
      </c>
      <c r="X8" s="590">
        <f>IF($K8="","",ROUND(H8-Q8,0))</f>
        <v/>
      </c>
      <c r="Y8" s="590">
        <f>IF($K8="","",ROUND(I8-R8,0))</f>
        <v/>
      </c>
      <c r="Z8" s="591" t="n"/>
      <c r="AB8" s="593">
        <f>ISODD(B8)</f>
        <v/>
      </c>
    </row>
    <row r="9" ht="10.35" customFormat="1" customHeight="1" s="592">
      <c r="B9" s="580">
        <f>B8+1</f>
        <v/>
      </c>
      <c r="C9" s="580">
        <f>_xlfn.XLOOKUP($B9,#REF!,#REF!,"")</f>
        <v/>
      </c>
      <c r="D9" s="581">
        <f>_xlfn.XLOOKUP($B9,#REF!,#REF!,"")</f>
        <v/>
      </c>
      <c r="E9" s="582">
        <f>_xlfn.XLOOKUP($B9,#REF!,#REF!,"")</f>
        <v/>
      </c>
      <c r="F9" s="836">
        <f>_xlfn.SINGLE(IF(D9="Vacant",_xlfn.XLOOKUP($C9,'Lease Up'!#REF!,'Lease Up'!#REF!),_xlfn.XLOOKUP($B9,#REF!,#REF!,"")))</f>
        <v/>
      </c>
      <c r="G9" s="836">
        <f>IF(D9="Vacant",EOMONTH(F9,63),_xlfn.XLOOKUP($B9,#REF!,#REF!,""))</f>
        <v/>
      </c>
      <c r="H9" s="3751">
        <f>_xlfn.XLOOKUP($B9,#REF!,#REF!,"")</f>
        <v/>
      </c>
      <c r="I9" s="3751">
        <f>_xlfn.XLOOKUP($B9,#REF!,#REF!,"")</f>
        <v/>
      </c>
      <c r="J9" s="585" t="inlineStr">
        <is>
          <t xml:space="preserve">  VACANT</t>
        </is>
      </c>
      <c r="K9" s="3750" t="inlineStr">
        <is>
          <t>1461-130</t>
        </is>
      </c>
      <c r="L9" s="585" t="inlineStr">
        <is>
          <t>Retail</t>
        </is>
      </c>
      <c r="M9" s="585" t="inlineStr">
        <is>
          <t>Speculative</t>
        </is>
      </c>
      <c r="N9" s="838" t="n">
        <v>2787</v>
      </c>
      <c r="O9" s="588" t="inlineStr">
        <is>
          <t>9/1/2024</t>
        </is>
      </c>
      <c r="P9" s="588" t="inlineStr">
        <is>
          <t>8/31/2034</t>
        </is>
      </c>
      <c r="Q9" s="594" t="n"/>
      <c r="R9" s="585" t="n">
        <v>0</v>
      </c>
      <c r="S9" s="590">
        <f>IF($K9="","",IF(TRIM(D9)=TRIM(J9),0,1))</f>
        <v/>
      </c>
      <c r="T9" s="590">
        <f>IF($K9="","",IF(TRIM(C9)=TRIM(K9),0,1))</f>
        <v/>
      </c>
      <c r="U9" s="590">
        <f>IF($K9="","",ROUND(E9-N9,0))</f>
        <v/>
      </c>
      <c r="V9" s="590">
        <f>IF($K9="","",ROUND(F9-O9,0))</f>
        <v/>
      </c>
      <c r="W9" s="590">
        <f>IF($K9="","",ROUND(G9-P9,0))</f>
        <v/>
      </c>
      <c r="X9" s="590">
        <f>IF($K9="","",ROUND(H9-Q9,0))</f>
        <v/>
      </c>
      <c r="Y9" s="590">
        <f>IF($K9="","",ROUND(I9-R9,0))</f>
        <v/>
      </c>
      <c r="Z9" s="591" t="n"/>
      <c r="AB9" s="593">
        <f>ISODD(B9)</f>
        <v/>
      </c>
    </row>
    <row r="10" ht="10.35" customFormat="1" customHeight="1" s="592">
      <c r="B10" s="580">
        <f>B9+1</f>
        <v/>
      </c>
      <c r="C10" s="580">
        <f>_xlfn.XLOOKUP($B10,#REF!,#REF!,"")</f>
        <v/>
      </c>
      <c r="D10" s="581">
        <f>_xlfn.XLOOKUP($B10,#REF!,#REF!,"")</f>
        <v/>
      </c>
      <c r="E10" s="582">
        <f>_xlfn.XLOOKUP($B10,#REF!,#REF!,"")</f>
        <v/>
      </c>
      <c r="F10" s="836">
        <f>_xlfn.SINGLE(IF(D10="Vacant",_xlfn.XLOOKUP($C10,'Lease Up'!#REF!,'Lease Up'!#REF!),_xlfn.XLOOKUP($B10,#REF!,#REF!,"")))</f>
        <v/>
      </c>
      <c r="G10" s="836">
        <f>IF(D10="Vacant",EOMONTH(F10,63),_xlfn.XLOOKUP($B10,#REF!,#REF!,""))</f>
        <v/>
      </c>
      <c r="H10" s="3751">
        <f>_xlfn.XLOOKUP($B10,#REF!,#REF!,"")</f>
        <v/>
      </c>
      <c r="I10" s="3751">
        <f>_xlfn.XLOOKUP($B10,#REF!,#REF!,"")</f>
        <v/>
      </c>
      <c r="J10" s="585" t="inlineStr">
        <is>
          <t xml:space="preserve">  Jamon Jamon</t>
        </is>
      </c>
      <c r="K10" s="3750" t="inlineStr">
        <is>
          <t>1465-100</t>
        </is>
      </c>
      <c r="L10" s="585" t="inlineStr">
        <is>
          <t>Retail</t>
        </is>
      </c>
      <c r="M10" s="585" t="inlineStr">
        <is>
          <t>Contract</t>
        </is>
      </c>
      <c r="N10" s="838" t="n">
        <v>2789</v>
      </c>
      <c r="O10" s="588" t="inlineStr">
        <is>
          <t>7/1/2024</t>
        </is>
      </c>
      <c r="P10" s="588" t="inlineStr">
        <is>
          <t>6/30/2034</t>
        </is>
      </c>
      <c r="Q10" s="594" t="n"/>
      <c r="R10" s="585" t="n">
        <v>0</v>
      </c>
      <c r="S10" s="590">
        <f>IF($K10="","",IF(TRIM(D10)=TRIM(J10),0,1))</f>
        <v/>
      </c>
      <c r="T10" s="590">
        <f>IF($K10="","",IF(TRIM(C10)=TRIM(K10),0,1))</f>
        <v/>
      </c>
      <c r="U10" s="590">
        <f>IF($K10="","",ROUND(E10-N10,0))</f>
        <v/>
      </c>
      <c r="V10" s="590">
        <f>IF($K10="","",ROUND(F10-O10,0))</f>
        <v/>
      </c>
      <c r="W10" s="590">
        <f>IF($K10="","",ROUND(G10-P10,0))</f>
        <v/>
      </c>
      <c r="X10" s="590">
        <f>IF($K10="","",ROUND(H10-Q10,0))</f>
        <v/>
      </c>
      <c r="Y10" s="590">
        <f>IF($K10="","",ROUND(I10-R10,0))</f>
        <v/>
      </c>
      <c r="Z10" s="591" t="n"/>
      <c r="AB10" s="593">
        <f>ISODD(B10)</f>
        <v/>
      </c>
    </row>
    <row r="11" ht="10.35" customFormat="1" customHeight="1" s="592">
      <c r="B11" s="580">
        <f>B10+1</f>
        <v/>
      </c>
      <c r="C11" s="580">
        <f>_xlfn.XLOOKUP($B11,#REF!,#REF!,"")</f>
        <v/>
      </c>
      <c r="D11" s="581">
        <f>_xlfn.XLOOKUP($B11,#REF!,#REF!,"")</f>
        <v/>
      </c>
      <c r="E11" s="582">
        <f>_xlfn.XLOOKUP($B11,#REF!,#REF!,"")</f>
        <v/>
      </c>
      <c r="F11" s="836">
        <f>_xlfn.SINGLE(IF(D11="Vacant",_xlfn.XLOOKUP($C11,'Lease Up'!#REF!,'Lease Up'!#REF!),_xlfn.XLOOKUP($B11,#REF!,#REF!,"")))</f>
        <v/>
      </c>
      <c r="G11" s="836">
        <f>IF(D11="Vacant",EOMONTH(F11,63),_xlfn.XLOOKUP($B11,#REF!,#REF!,""))</f>
        <v/>
      </c>
      <c r="H11" s="3751">
        <f>_xlfn.XLOOKUP($B11,#REF!,#REF!,"")</f>
        <v/>
      </c>
      <c r="I11" s="3751">
        <f>_xlfn.XLOOKUP($B11,#REF!,#REF!,"")</f>
        <v/>
      </c>
      <c r="J11" s="585" t="inlineStr">
        <is>
          <t xml:space="preserve">  VACANT (Jamon Reserve)</t>
        </is>
      </c>
      <c r="K11" s="3750" t="inlineStr">
        <is>
          <t>1465-110</t>
        </is>
      </c>
      <c r="L11" s="585" t="inlineStr">
        <is>
          <t>Retail</t>
        </is>
      </c>
      <c r="M11" s="585" t="inlineStr">
        <is>
          <t>Speculative</t>
        </is>
      </c>
      <c r="N11" s="838" t="n">
        <v>1248</v>
      </c>
      <c r="O11" s="588" t="inlineStr">
        <is>
          <t>7/1/2024</t>
        </is>
      </c>
      <c r="P11" s="588" t="inlineStr">
        <is>
          <t>6/30/2034</t>
        </is>
      </c>
      <c r="Q11" s="594" t="n"/>
      <c r="R11" s="585" t="n">
        <v>0</v>
      </c>
      <c r="S11" s="590">
        <f>IF($K11="","",IF(TRIM(D11)=TRIM(J11),0,1))</f>
        <v/>
      </c>
      <c r="T11" s="590">
        <f>IF($K11="","",IF(TRIM(C11)=TRIM(K11),0,1))</f>
        <v/>
      </c>
      <c r="U11" s="590">
        <f>IF($K11="","",ROUND(E11-N11,0))</f>
        <v/>
      </c>
      <c r="V11" s="590">
        <f>IF($K11="","",ROUND(F11-O11,0))</f>
        <v/>
      </c>
      <c r="W11" s="590">
        <f>IF($K11="","",ROUND(G11-P11,0))</f>
        <v/>
      </c>
      <c r="X11" s="590">
        <f>IF($K11="","",ROUND(H11-Q11,0))</f>
        <v/>
      </c>
      <c r="Y11" s="590">
        <f>IF($K11="","",ROUND(I11-R11,0))</f>
        <v/>
      </c>
      <c r="Z11" s="591" t="n"/>
      <c r="AB11" s="593">
        <f>ISODD(B11)</f>
        <v/>
      </c>
    </row>
    <row r="12" ht="10.35" customFormat="1" customHeight="1" s="592">
      <c r="B12" s="580">
        <f>B11+1</f>
        <v/>
      </c>
      <c r="C12" s="580">
        <f>_xlfn.XLOOKUP($B12,#REF!,#REF!,"")</f>
        <v/>
      </c>
      <c r="D12" s="581">
        <f>_xlfn.XLOOKUP($B12,#REF!,#REF!,"")</f>
        <v/>
      </c>
      <c r="E12" s="582">
        <f>_xlfn.XLOOKUP($B12,#REF!,#REF!,"")</f>
        <v/>
      </c>
      <c r="F12" s="836">
        <f>_xlfn.SINGLE(IF(D12="Vacant",_xlfn.XLOOKUP($C12,'Lease Up'!#REF!,'Lease Up'!#REF!),_xlfn.XLOOKUP($B12,#REF!,#REF!,"")))</f>
        <v/>
      </c>
      <c r="G12" s="836">
        <f>IF(D12="Vacant",EOMONTH(F12,63),_xlfn.XLOOKUP($B12,#REF!,#REF!,""))</f>
        <v/>
      </c>
      <c r="H12" s="3751">
        <f>_xlfn.XLOOKUP($B12,#REF!,#REF!,"")</f>
        <v/>
      </c>
      <c r="I12" s="3751">
        <f>_xlfn.XLOOKUP($B12,#REF!,#REF!,"")</f>
        <v/>
      </c>
      <c r="J12" s="585" t="inlineStr">
        <is>
          <t xml:space="preserve">  VACANT</t>
        </is>
      </c>
      <c r="K12" s="3750" t="inlineStr">
        <is>
          <t>1465-120 / 1465130</t>
        </is>
      </c>
      <c r="L12" s="585" t="inlineStr">
        <is>
          <t>Retail</t>
        </is>
      </c>
      <c r="M12" s="585" t="inlineStr">
        <is>
          <t>Speculative</t>
        </is>
      </c>
      <c r="N12" s="838" t="n">
        <v>3031</v>
      </c>
      <c r="O12" s="588" t="inlineStr">
        <is>
          <t>7/1/2024</t>
        </is>
      </c>
      <c r="P12" s="588" t="inlineStr">
        <is>
          <t>6/30/2034</t>
        </is>
      </c>
      <c r="Q12" s="594" t="n"/>
      <c r="R12" s="585" t="n">
        <v>0</v>
      </c>
      <c r="S12" s="590">
        <f>IF($K12="","",IF(TRIM(D12)=TRIM(J12),0,1))</f>
        <v/>
      </c>
      <c r="T12" s="590">
        <f>IF($K12="","",IF(TRIM(C12)=TRIM(K12),0,1))</f>
        <v/>
      </c>
      <c r="U12" s="590">
        <f>IF($K12="","",ROUND(E12-N12,0))</f>
        <v/>
      </c>
      <c r="V12" s="590">
        <f>IF($K12="","",ROUND(F12-O12,0))</f>
        <v/>
      </c>
      <c r="W12" s="590">
        <f>IF($K12="","",ROUND(G12-P12,0))</f>
        <v/>
      </c>
      <c r="X12" s="590">
        <f>IF($K12="","",ROUND(H12-Q12,0))</f>
        <v/>
      </c>
      <c r="Y12" s="590">
        <f>IF($K12="","",ROUND(I12-R12,0))</f>
        <v/>
      </c>
      <c r="Z12" s="591" t="n"/>
      <c r="AB12" s="593">
        <f>ISODD(B12)</f>
        <v/>
      </c>
    </row>
    <row r="13" ht="10.35" customFormat="1" customHeight="1" s="592">
      <c r="B13" s="580">
        <f>B12+1</f>
        <v/>
      </c>
      <c r="C13" s="580">
        <f>_xlfn.XLOOKUP($B13,#REF!,#REF!,"")</f>
        <v/>
      </c>
      <c r="D13" s="581">
        <f>_xlfn.XLOOKUP($B13,#REF!,#REF!,"")</f>
        <v/>
      </c>
      <c r="E13" s="582">
        <f>_xlfn.XLOOKUP($B13,#REF!,#REF!,"")</f>
        <v/>
      </c>
      <c r="F13" s="836">
        <f>_xlfn.SINGLE(IF(D13="Vacant",_xlfn.XLOOKUP($C13,'Lease Up'!#REF!,'Lease Up'!#REF!),_xlfn.XLOOKUP($B13,#REF!,#REF!,"")))</f>
        <v/>
      </c>
      <c r="G13" s="836">
        <f>IF(D13="Vacant",EOMONTH(F13,63),_xlfn.XLOOKUP($B13,#REF!,#REF!,""))</f>
        <v/>
      </c>
      <c r="H13" s="3751">
        <f>_xlfn.XLOOKUP($B13,#REF!,#REF!,"")</f>
        <v/>
      </c>
      <c r="I13" s="3751">
        <f>_xlfn.XLOOKUP($B13,#REF!,#REF!,"")</f>
        <v/>
      </c>
      <c r="J13" s="585" t="inlineStr">
        <is>
          <t xml:space="preserve">  Dr. Tate Chunacey</t>
        </is>
      </c>
      <c r="K13" s="3750" t="inlineStr">
        <is>
          <t>1465-140</t>
        </is>
      </c>
      <c r="L13" s="585" t="inlineStr">
        <is>
          <t>Retail</t>
        </is>
      </c>
      <c r="M13" s="585" t="inlineStr">
        <is>
          <t>Contract</t>
        </is>
      </c>
      <c r="N13" s="838" t="n">
        <v>1983</v>
      </c>
      <c r="O13" s="588" t="inlineStr">
        <is>
          <t>12/15/2023</t>
        </is>
      </c>
      <c r="P13" s="588" t="inlineStr">
        <is>
          <t>12/14/2033</t>
        </is>
      </c>
      <c r="Q13" s="594" t="n"/>
      <c r="R13" s="585" t="n">
        <v>0</v>
      </c>
      <c r="S13" s="590">
        <f>IF($K13="","",IF(TRIM(D13)=TRIM(J13),0,1))</f>
        <v/>
      </c>
      <c r="T13" s="590">
        <f>IF($K13="","",IF(TRIM(C13)=TRIM(K13),0,1))</f>
        <v/>
      </c>
      <c r="U13" s="590">
        <f>IF($K13="","",ROUND(E13-N13,0))</f>
        <v/>
      </c>
      <c r="V13" s="590">
        <f>IF($K13="","",ROUND(F13-O13,0))</f>
        <v/>
      </c>
      <c r="W13" s="590">
        <f>IF($K13="","",ROUND(G13-P13,0))</f>
        <v/>
      </c>
      <c r="X13" s="590">
        <f>IF($K13="","",ROUND(H13-Q13,0))</f>
        <v/>
      </c>
      <c r="Y13" s="590">
        <f>IF($K13="","",ROUND(I13-R13,0))</f>
        <v/>
      </c>
      <c r="Z13" s="591" t="n"/>
      <c r="AB13" s="593">
        <f>ISODD(B13)</f>
        <v/>
      </c>
    </row>
    <row r="14" ht="10.35" customFormat="1" customHeight="1" s="592">
      <c r="B14" s="580">
        <f>B13+1</f>
        <v/>
      </c>
      <c r="C14" s="580">
        <f>_xlfn.XLOOKUP($B14,#REF!,#REF!,"")</f>
        <v/>
      </c>
      <c r="D14" s="581">
        <f>_xlfn.XLOOKUP($B14,#REF!,#REF!,"")</f>
        <v/>
      </c>
      <c r="E14" s="582">
        <f>_xlfn.XLOOKUP($B14,#REF!,#REF!,"")</f>
        <v/>
      </c>
      <c r="F14" s="836">
        <f>_xlfn.SINGLE(IF(D14="Vacant",_xlfn.XLOOKUP($C14,'Lease Up'!#REF!,'Lease Up'!#REF!),_xlfn.XLOOKUP($B14,#REF!,#REF!,"")))</f>
        <v/>
      </c>
      <c r="G14" s="836">
        <f>IF(D14="Vacant",EOMONTH(F14,63),_xlfn.XLOOKUP($B14,#REF!,#REF!,""))</f>
        <v/>
      </c>
      <c r="H14" s="3751">
        <f>_xlfn.XLOOKUP($B14,#REF!,#REF!,"")</f>
        <v/>
      </c>
      <c r="I14" s="3751">
        <f>_xlfn.XLOOKUP($B14,#REF!,#REF!,"")</f>
        <v/>
      </c>
      <c r="J14" s="585" t="inlineStr">
        <is>
          <t xml:space="preserve">  Steve Arrington State Farm</t>
        </is>
      </c>
      <c r="K14" s="3750" t="inlineStr">
        <is>
          <t>1465-150</t>
        </is>
      </c>
      <c r="L14" s="585" t="inlineStr">
        <is>
          <t>Retail</t>
        </is>
      </c>
      <c r="M14" s="585" t="inlineStr">
        <is>
          <t>Contract</t>
        </is>
      </c>
      <c r="N14" s="838" t="n">
        <v>1671</v>
      </c>
      <c r="O14" s="588" t="inlineStr">
        <is>
          <t>6/15/2023</t>
        </is>
      </c>
      <c r="P14" s="588" t="inlineStr">
        <is>
          <t>6/14/2030</t>
        </is>
      </c>
      <c r="Q14" s="594" t="n"/>
      <c r="R14" s="585" t="n">
        <v>0</v>
      </c>
      <c r="S14" s="590">
        <f>IF($K14="","",IF(TRIM(D14)=TRIM(J14),0,1))</f>
        <v/>
      </c>
      <c r="T14" s="590">
        <f>IF($K14="","",IF(TRIM(C14)=TRIM(K14),0,1))</f>
        <v/>
      </c>
      <c r="U14" s="590">
        <f>IF($K14="","",ROUND(E14-N14,0))</f>
        <v/>
      </c>
      <c r="V14" s="590">
        <f>IF($K14="","",ROUND(F14-O14,0))</f>
        <v/>
      </c>
      <c r="W14" s="590">
        <f>IF($K14="","",ROUND(G14-P14,0))</f>
        <v/>
      </c>
      <c r="X14" s="590">
        <f>IF($K14="","",ROUND(H14-Q14,0))</f>
        <v/>
      </c>
      <c r="Y14" s="590">
        <f>IF($K14="","",ROUND(I14-R14,0))</f>
        <v/>
      </c>
      <c r="Z14" s="591" t="n"/>
      <c r="AB14" s="593">
        <f>ISODD(B14)</f>
        <v/>
      </c>
    </row>
    <row r="15" ht="10.35" customFormat="1" customHeight="1" s="592">
      <c r="B15" s="580">
        <f>B14+1</f>
        <v/>
      </c>
      <c r="C15" s="580">
        <f>_xlfn.XLOOKUP($B15,#REF!,#REF!,"")</f>
        <v/>
      </c>
      <c r="D15" s="581">
        <f>_xlfn.XLOOKUP($B15,#REF!,#REF!,"")</f>
        <v/>
      </c>
      <c r="E15" s="582">
        <f>_xlfn.XLOOKUP($B15,#REF!,#REF!,"")</f>
        <v/>
      </c>
      <c r="F15" s="836">
        <f>_xlfn.SINGLE(IF(D15="Vacant",_xlfn.XLOOKUP($C15,'Lease Up'!#REF!,'Lease Up'!#REF!),_xlfn.XLOOKUP($B15,#REF!,#REF!,"")))</f>
        <v/>
      </c>
      <c r="G15" s="836">
        <f>IF(D15="Vacant",EOMONTH(F15,63),_xlfn.XLOOKUP($B15,#REF!,#REF!,""))</f>
        <v/>
      </c>
      <c r="H15" s="3751">
        <f>_xlfn.XLOOKUP($B15,#REF!,#REF!,"")</f>
        <v/>
      </c>
      <c r="I15" s="3751">
        <f>_xlfn.XLOOKUP($B15,#REF!,#REF!,"")</f>
        <v/>
      </c>
      <c r="J15" s="585" t="inlineStr">
        <is>
          <t xml:space="preserve">  Power Soul Café</t>
        </is>
      </c>
      <c r="K15" s="3750" t="inlineStr">
        <is>
          <t>1469-100</t>
        </is>
      </c>
      <c r="L15" s="585" t="inlineStr">
        <is>
          <t>Retail</t>
        </is>
      </c>
      <c r="M15" s="585" t="inlineStr">
        <is>
          <t>Contract</t>
        </is>
      </c>
      <c r="N15" s="838" t="n">
        <v>1242</v>
      </c>
      <c r="O15" s="588" t="inlineStr">
        <is>
          <t>3/1/2024</t>
        </is>
      </c>
      <c r="P15" s="588" t="inlineStr">
        <is>
          <t>2/28/2034</t>
        </is>
      </c>
      <c r="Q15" s="594" t="n"/>
      <c r="R15" s="585" t="n">
        <v>0</v>
      </c>
      <c r="S15" s="590">
        <f>IF($K15="","",IF(TRIM(D15)=TRIM(J15),0,1))</f>
        <v/>
      </c>
      <c r="T15" s="590">
        <f>IF($K15="","",IF(TRIM(C15)=TRIM(K15),0,1))</f>
        <v/>
      </c>
      <c r="U15" s="590">
        <f>IF($K15="","",ROUND(E15-N15,0))</f>
        <v/>
      </c>
      <c r="V15" s="590">
        <f>IF($K15="","",ROUND(F15-O15,0))</f>
        <v/>
      </c>
      <c r="W15" s="590">
        <f>IF($K15="","",ROUND(G15-P15,0))</f>
        <v/>
      </c>
      <c r="X15" s="590">
        <f>IF($K15="","",ROUND(H15-Q15,0))</f>
        <v/>
      </c>
      <c r="Y15" s="590">
        <f>IF($K15="","",ROUND(I15-R15,0))</f>
        <v/>
      </c>
      <c r="Z15" s="591" t="n"/>
      <c r="AB15" s="593">
        <f>ISODD(B15)</f>
        <v/>
      </c>
    </row>
    <row r="16" ht="10.35" customFormat="1" customHeight="1" s="592">
      <c r="B16" s="580">
        <f>B15+1</f>
        <v/>
      </c>
      <c r="C16" s="580">
        <f>_xlfn.XLOOKUP($B16,#REF!,#REF!,"")</f>
        <v/>
      </c>
      <c r="D16" s="581">
        <f>_xlfn.XLOOKUP($B16,#REF!,#REF!,"")</f>
        <v/>
      </c>
      <c r="E16" s="582">
        <f>_xlfn.XLOOKUP($B16,#REF!,#REF!,"")</f>
        <v/>
      </c>
      <c r="F16" s="836">
        <f>_xlfn.SINGLE(IF(D16="Vacant",_xlfn.XLOOKUP($C16,'Lease Up'!#REF!,'Lease Up'!#REF!),_xlfn.XLOOKUP($B16,#REF!,#REF!,"")))</f>
        <v/>
      </c>
      <c r="G16" s="836">
        <f>IF(D16="Vacant",EOMONTH(F16,63),_xlfn.XLOOKUP($B16,#REF!,#REF!,""))</f>
        <v/>
      </c>
      <c r="H16" s="3751">
        <f>_xlfn.XLOOKUP($B16,#REF!,#REF!,"")</f>
        <v/>
      </c>
      <c r="I16" s="3751">
        <f>_xlfn.XLOOKUP($B16,#REF!,#REF!,"")</f>
        <v/>
      </c>
      <c r="J16" s="585" t="inlineStr">
        <is>
          <t xml:space="preserve">  Two Sisters</t>
        </is>
      </c>
      <c r="K16" s="3750" t="inlineStr">
        <is>
          <t>1469-110</t>
        </is>
      </c>
      <c r="L16" s="585" t="inlineStr">
        <is>
          <t>Retail</t>
        </is>
      </c>
      <c r="M16" s="585" t="inlineStr">
        <is>
          <t>Contract</t>
        </is>
      </c>
      <c r="N16" s="838" t="n">
        <v>2547</v>
      </c>
      <c r="O16" s="588" t="inlineStr">
        <is>
          <t>1/15/2024</t>
        </is>
      </c>
      <c r="P16" s="588" t="inlineStr">
        <is>
          <t>1/14/2034</t>
        </is>
      </c>
      <c r="Q16" s="594" t="n"/>
      <c r="R16" s="585" t="n">
        <v>0</v>
      </c>
      <c r="S16" s="590">
        <f>IF($K16="","",IF(TRIM(D16)=TRIM(J16),0,1))</f>
        <v/>
      </c>
      <c r="T16" s="590">
        <f>IF($K16="","",IF(TRIM(C16)=TRIM(K16),0,1))</f>
        <v/>
      </c>
      <c r="U16" s="590">
        <f>IF($K16="","",ROUND(E16-N16,0))</f>
        <v/>
      </c>
      <c r="V16" s="590">
        <f>IF($K16="","",ROUND(F16-O16,0))</f>
        <v/>
      </c>
      <c r="W16" s="590">
        <f>IF($K16="","",ROUND(G16-P16,0))</f>
        <v/>
      </c>
      <c r="X16" s="590">
        <f>IF($K16="","",ROUND(H16-Q16,0))</f>
        <v/>
      </c>
      <c r="Y16" s="590">
        <f>IF($K16="","",ROUND(I16-R16,0))</f>
        <v/>
      </c>
      <c r="Z16" s="591" t="n"/>
      <c r="AB16" s="593">
        <f>ISODD(B16)</f>
        <v/>
      </c>
    </row>
    <row r="17" ht="10.35" customFormat="1" customHeight="1" s="592">
      <c r="B17" s="580">
        <f>B16+1</f>
        <v/>
      </c>
      <c r="C17" s="580">
        <f>_xlfn.XLOOKUP($B17,#REF!,#REF!,"")</f>
        <v/>
      </c>
      <c r="D17" s="581">
        <f>_xlfn.XLOOKUP($B17,#REF!,#REF!,"")</f>
        <v/>
      </c>
      <c r="E17" s="582">
        <f>_xlfn.XLOOKUP($B17,#REF!,#REF!,"")</f>
        <v/>
      </c>
      <c r="F17" s="836">
        <f>_xlfn.SINGLE(IF(D17="Vacant",_xlfn.XLOOKUP($C17,'Lease Up'!#REF!,'Lease Up'!#REF!),_xlfn.XLOOKUP($B17,#REF!,#REF!,"")))</f>
        <v/>
      </c>
      <c r="G17" s="836">
        <f>IF(D17="Vacant",EOMONTH(F17,63),_xlfn.XLOOKUP($B17,#REF!,#REF!,""))</f>
        <v/>
      </c>
      <c r="H17" s="3751">
        <f>_xlfn.XLOOKUP($B17,#REF!,#REF!,"")</f>
        <v/>
      </c>
      <c r="I17" s="3751">
        <f>_xlfn.XLOOKUP($B17,#REF!,#REF!,"")</f>
        <v/>
      </c>
      <c r="J17" s="585" t="inlineStr">
        <is>
          <t xml:space="preserve">  VACANT</t>
        </is>
      </c>
      <c r="K17" s="3750" t="inlineStr">
        <is>
          <t>1469-120</t>
        </is>
      </c>
      <c r="L17" s="585" t="inlineStr">
        <is>
          <t>Retail</t>
        </is>
      </c>
      <c r="M17" s="585" t="inlineStr">
        <is>
          <t>Speculative</t>
        </is>
      </c>
      <c r="N17" s="838" t="n">
        <v>1171</v>
      </c>
      <c r="O17" s="588" t="inlineStr">
        <is>
          <t>9/1/2024</t>
        </is>
      </c>
      <c r="P17" s="588" t="inlineStr">
        <is>
          <t>8/31/2034</t>
        </is>
      </c>
      <c r="Q17" s="594" t="n"/>
      <c r="R17" s="585" t="n">
        <v>0</v>
      </c>
      <c r="S17" s="590">
        <f>IF($K17="","",IF(TRIM(D17)=TRIM(J17),0,1))</f>
        <v/>
      </c>
      <c r="T17" s="590">
        <f>IF($K17="","",IF(TRIM(C17)=TRIM(K17),0,1))</f>
        <v/>
      </c>
      <c r="U17" s="590">
        <f>IF($K17="","",ROUND(E17-N17,0))</f>
        <v/>
      </c>
      <c r="V17" s="590">
        <f>IF($K17="","",ROUND(F17-O17,0))</f>
        <v/>
      </c>
      <c r="W17" s="590">
        <f>IF($K17="","",ROUND(G17-P17,0))</f>
        <v/>
      </c>
      <c r="X17" s="590">
        <f>IF($K17="","",ROUND(H17-Q17,0))</f>
        <v/>
      </c>
      <c r="Y17" s="590">
        <f>IF($K17="","",ROUND(I17-R17,0))</f>
        <v/>
      </c>
      <c r="Z17" s="591" t="n"/>
      <c r="AB17" s="593">
        <f>ISODD(B17)</f>
        <v/>
      </c>
    </row>
    <row r="18" ht="10.35" customFormat="1" customHeight="1" s="592">
      <c r="B18" s="580">
        <f>B17+1</f>
        <v/>
      </c>
      <c r="C18" s="580">
        <f>_xlfn.XLOOKUP($B18,#REF!,#REF!,"")</f>
        <v/>
      </c>
      <c r="D18" s="581">
        <f>_xlfn.XLOOKUP($B18,#REF!,#REF!,"")</f>
        <v/>
      </c>
      <c r="E18" s="582">
        <f>_xlfn.XLOOKUP($B18,#REF!,#REF!,"")</f>
        <v/>
      </c>
      <c r="F18" s="836">
        <f>_xlfn.SINGLE(IF(D18="Vacant",_xlfn.XLOOKUP($C18,'Lease Up'!#REF!,'Lease Up'!#REF!),_xlfn.XLOOKUP($B18,#REF!,#REF!,"")))</f>
        <v/>
      </c>
      <c r="G18" s="836">
        <f>IF(D18="Vacant",EOMONTH(F18,63),_xlfn.XLOOKUP($B18,#REF!,#REF!,""))</f>
        <v/>
      </c>
      <c r="H18" s="3751">
        <f>_xlfn.XLOOKUP($B18,#REF!,#REF!,"")</f>
        <v/>
      </c>
      <c r="I18" s="3751">
        <f>_xlfn.XLOOKUP($B18,#REF!,#REF!,"")</f>
        <v/>
      </c>
      <c r="J18" s="585" t="inlineStr">
        <is>
          <t xml:space="preserve">  Elite Health Fitness</t>
        </is>
      </c>
      <c r="K18" s="3750" t="inlineStr">
        <is>
          <t>1473-100</t>
        </is>
      </c>
      <c r="L18" s="585" t="inlineStr">
        <is>
          <t>Retail</t>
        </is>
      </c>
      <c r="M18" s="585" t="inlineStr">
        <is>
          <t>Contract</t>
        </is>
      </c>
      <c r="N18" s="838" t="n">
        <v>1910</v>
      </c>
      <c r="O18" s="588" t="inlineStr">
        <is>
          <t>1/15/2024</t>
        </is>
      </c>
      <c r="P18" s="588" t="inlineStr">
        <is>
          <t>1/14/2034</t>
        </is>
      </c>
      <c r="Q18" s="594" t="n"/>
      <c r="R18" s="585" t="n">
        <v>0</v>
      </c>
      <c r="S18" s="590">
        <f>IF($K18="","",IF(TRIM(D18)=TRIM(J18),0,1))</f>
        <v/>
      </c>
      <c r="T18" s="590">
        <f>IF($K18="","",IF(TRIM(C18)=TRIM(K18),0,1))</f>
        <v/>
      </c>
      <c r="U18" s="590">
        <f>IF($K18="","",ROUND(E18-N18,0))</f>
        <v/>
      </c>
      <c r="V18" s="590">
        <f>IF($K18="","",ROUND(F18-O18,0))</f>
        <v/>
      </c>
      <c r="W18" s="590">
        <f>IF($K18="","",ROUND(G18-P18,0))</f>
        <v/>
      </c>
      <c r="X18" s="590">
        <f>IF($K18="","",ROUND(H18-Q18,0))</f>
        <v/>
      </c>
      <c r="Y18" s="590">
        <f>IF($K18="","",ROUND(I18-R18,0))</f>
        <v/>
      </c>
      <c r="Z18" s="591" t="n"/>
      <c r="AB18" s="593">
        <f>ISODD(B18)</f>
        <v/>
      </c>
    </row>
    <row r="19" ht="10.35" customFormat="1" customHeight="1" s="592">
      <c r="B19" s="580">
        <f>B18+1</f>
        <v/>
      </c>
      <c r="C19" s="580">
        <f>_xlfn.XLOOKUP($B19,#REF!,#REF!,"")</f>
        <v/>
      </c>
      <c r="D19" s="581">
        <f>_xlfn.XLOOKUP($B19,#REF!,#REF!,"")</f>
        <v/>
      </c>
      <c r="E19" s="582">
        <f>_xlfn.XLOOKUP($B19,#REF!,#REF!,"")</f>
        <v/>
      </c>
      <c r="F19" s="836">
        <f>_xlfn.SINGLE(IF(D19="Vacant",_xlfn.XLOOKUP($C19,'Lease Up'!#REF!,'Lease Up'!#REF!),_xlfn.XLOOKUP($B19,#REF!,#REF!,"")))</f>
        <v/>
      </c>
      <c r="G19" s="836">
        <f>IF(D19="Vacant",EOMONTH(F19,63),_xlfn.XLOOKUP($B19,#REF!,#REF!,""))</f>
        <v/>
      </c>
      <c r="H19" s="3751">
        <f>_xlfn.XLOOKUP($B19,#REF!,#REF!,"")</f>
        <v/>
      </c>
      <c r="I19" s="3751">
        <f>_xlfn.XLOOKUP($B19,#REF!,#REF!,"")</f>
        <v/>
      </c>
      <c r="J19" s="585" t="inlineStr">
        <is>
          <t xml:space="preserve">  VACANT</t>
        </is>
      </c>
      <c r="K19" s="3750" t="inlineStr">
        <is>
          <t>1473-110</t>
        </is>
      </c>
      <c r="L19" s="585" t="inlineStr">
        <is>
          <t>Retail</t>
        </is>
      </c>
      <c r="M19" s="585" t="inlineStr">
        <is>
          <t>Speculative</t>
        </is>
      </c>
      <c r="N19" s="838" t="n">
        <v>3891</v>
      </c>
      <c r="O19" s="588" t="inlineStr">
        <is>
          <t>9/1/2024</t>
        </is>
      </c>
      <c r="P19" s="588" t="inlineStr">
        <is>
          <t>8/31/2034</t>
        </is>
      </c>
      <c r="Q19" s="594" t="n"/>
      <c r="R19" s="585" t="n">
        <v>0</v>
      </c>
      <c r="S19" s="590">
        <f>IF($K19="","",IF(TRIM(D19)=TRIM(J19),0,1))</f>
        <v/>
      </c>
      <c r="T19" s="590">
        <f>IF($K19="","",IF(TRIM(C19)=TRIM(K19),0,1))</f>
        <v/>
      </c>
      <c r="U19" s="590">
        <f>IF($K19="","",ROUND(E19-N19,0))</f>
        <v/>
      </c>
      <c r="V19" s="590">
        <f>IF($K19="","",ROUND(F19-O19,0))</f>
        <v/>
      </c>
      <c r="W19" s="590">
        <f>IF($K19="","",ROUND(G19-P19,0))</f>
        <v/>
      </c>
      <c r="X19" s="590">
        <f>IF($K19="","",ROUND(H19-Q19,0))</f>
        <v/>
      </c>
      <c r="Y19" s="590">
        <f>IF($K19="","",ROUND(I19-R19,0))</f>
        <v/>
      </c>
      <c r="Z19" s="591" t="n"/>
      <c r="AB19" s="593">
        <f>ISODD(B19)</f>
        <v/>
      </c>
    </row>
    <row r="20" ht="10.35" customFormat="1" customHeight="1" s="592">
      <c r="B20" s="580">
        <f>B19+1</f>
        <v/>
      </c>
      <c r="C20" s="580">
        <f>_xlfn.XLOOKUP($B20,#REF!,#REF!,"")</f>
        <v/>
      </c>
      <c r="D20" s="581">
        <f>_xlfn.XLOOKUP($B20,#REF!,#REF!,"")</f>
        <v/>
      </c>
      <c r="E20" s="582">
        <f>_xlfn.XLOOKUP($B20,#REF!,#REF!,"")</f>
        <v/>
      </c>
      <c r="F20" s="836">
        <f>_xlfn.SINGLE(IF(D20="Vacant",_xlfn.XLOOKUP($C20,'Lease Up'!#REF!,'Lease Up'!#REF!),_xlfn.XLOOKUP($B20,#REF!,#REF!,"")))</f>
        <v/>
      </c>
      <c r="G20" s="836">
        <f>IF(D20="Vacant",EOMONTH(F20,63),_xlfn.XLOOKUP($B20,#REF!,#REF!,""))</f>
        <v/>
      </c>
      <c r="H20" s="3751">
        <f>_xlfn.XLOOKUP($B20,#REF!,#REF!,"")</f>
        <v/>
      </c>
      <c r="I20" s="3751">
        <f>_xlfn.XLOOKUP($B20,#REF!,#REF!,"")</f>
        <v/>
      </c>
      <c r="J20" s="585" t="inlineStr">
        <is>
          <t xml:space="preserve">  Toasted &amp; Roasted, LLC</t>
        </is>
      </c>
      <c r="K20" s="3750" t="inlineStr">
        <is>
          <t>1477-100 / 1477110</t>
        </is>
      </c>
      <c r="L20" s="585" t="inlineStr">
        <is>
          <t>Retail</t>
        </is>
      </c>
      <c r="M20" s="585" t="inlineStr">
        <is>
          <t>Contract</t>
        </is>
      </c>
      <c r="N20" s="838" t="n">
        <v>3764</v>
      </c>
      <c r="O20" s="588" t="inlineStr">
        <is>
          <t>7/1/2023</t>
        </is>
      </c>
      <c r="P20" s="588" t="inlineStr">
        <is>
          <t>6/30/2033</t>
        </is>
      </c>
      <c r="Q20" s="594" t="n"/>
      <c r="R20" s="585" t="n">
        <v>0</v>
      </c>
      <c r="S20" s="590">
        <f>IF($K20="","",IF(TRIM(D20)=TRIM(J20),0,1))</f>
        <v/>
      </c>
      <c r="T20" s="590">
        <f>IF($K20="","",IF(TRIM(C20)=TRIM(K20),0,1))</f>
        <v/>
      </c>
      <c r="U20" s="590">
        <f>IF($K20="","",ROUND(E20-N20,0))</f>
        <v/>
      </c>
      <c r="V20" s="590">
        <f>IF($K20="","",ROUND(F20-O20,0))</f>
        <v/>
      </c>
      <c r="W20" s="590">
        <f>IF($K20="","",ROUND(G20-P20,0))</f>
        <v/>
      </c>
      <c r="X20" s="590">
        <f>IF($K20="","",ROUND(H20-Q20,0))</f>
        <v/>
      </c>
      <c r="Y20" s="590">
        <f>IF($K20="","",ROUND(I20-R20,0))</f>
        <v/>
      </c>
      <c r="Z20" s="591" t="n"/>
      <c r="AB20" s="593">
        <f>ISODD(B20)</f>
        <v/>
      </c>
    </row>
    <row r="21" ht="10.35" customFormat="1" customHeight="1" s="592">
      <c r="B21" s="580">
        <f>B20+1</f>
        <v/>
      </c>
      <c r="C21" s="580">
        <f>_xlfn.XLOOKUP($B21,#REF!,#REF!,"")</f>
        <v/>
      </c>
      <c r="D21" s="581">
        <f>_xlfn.XLOOKUP($B21,#REF!,#REF!,"")</f>
        <v/>
      </c>
      <c r="E21" s="582">
        <f>_xlfn.XLOOKUP($B21,#REF!,#REF!,"")</f>
        <v/>
      </c>
      <c r="F21" s="836">
        <f>_xlfn.SINGLE(IF(D21="Vacant",_xlfn.XLOOKUP($C21,'Lease Up'!#REF!,'Lease Up'!#REF!),_xlfn.XLOOKUP($B21,#REF!,#REF!,"")))</f>
        <v/>
      </c>
      <c r="G21" s="836">
        <f>IF(D21="Vacant",EOMONTH(F21,63),_xlfn.XLOOKUP($B21,#REF!,#REF!,""))</f>
        <v/>
      </c>
      <c r="H21" s="3751">
        <f>_xlfn.XLOOKUP($B21,#REF!,#REF!,"")</f>
        <v/>
      </c>
      <c r="I21" s="3751">
        <f>_xlfn.XLOOKUP($B21,#REF!,#REF!,"")</f>
        <v/>
      </c>
      <c r="J21" s="585" t="inlineStr">
        <is>
          <t xml:space="preserve">  Nail Salon</t>
        </is>
      </c>
      <c r="K21" s="3750" t="inlineStr">
        <is>
          <t>1477-120</t>
        </is>
      </c>
      <c r="L21" s="585" t="inlineStr">
        <is>
          <t>Retail</t>
        </is>
      </c>
      <c r="M21" s="585" t="inlineStr">
        <is>
          <t>Contract</t>
        </is>
      </c>
      <c r="N21" s="838" t="n">
        <v>2040</v>
      </c>
      <c r="O21" s="588" t="inlineStr">
        <is>
          <t>4/1/2024</t>
        </is>
      </c>
      <c r="P21" s="588" t="inlineStr">
        <is>
          <t>3/31/2034</t>
        </is>
      </c>
      <c r="Q21" s="594" t="n"/>
      <c r="R21" s="585" t="n">
        <v>0</v>
      </c>
      <c r="S21" s="590">
        <f>IF($K21="","",IF(TRIM(D21)=TRIM(J21),0,1))</f>
        <v/>
      </c>
      <c r="T21" s="590">
        <f>IF($K21="","",IF(TRIM(C21)=TRIM(K21),0,1))</f>
        <v/>
      </c>
      <c r="U21" s="590">
        <f>IF($K21="","",ROUND(E21-N21,0))</f>
        <v/>
      </c>
      <c r="V21" s="590">
        <f>IF($K21="","",ROUND(F21-O21,0))</f>
        <v/>
      </c>
      <c r="W21" s="590">
        <f>IF($K21="","",ROUND(G21-P21,0))</f>
        <v/>
      </c>
      <c r="X21" s="590">
        <f>IF($K21="","",ROUND(H21-Q21,0))</f>
        <v/>
      </c>
      <c r="Y21" s="590">
        <f>IF($K21="","",ROUND(I21-R21,0))</f>
        <v/>
      </c>
      <c r="Z21" s="591" t="n"/>
      <c r="AB21" s="593">
        <f>ISODD(B21)</f>
        <v/>
      </c>
    </row>
    <row r="22" ht="10.35" customFormat="1" customHeight="1" s="592">
      <c r="B22" s="580">
        <f>B21+1</f>
        <v/>
      </c>
      <c r="C22" s="580">
        <f>_xlfn.XLOOKUP($B22,#REF!,#REF!,"")</f>
        <v/>
      </c>
      <c r="D22" s="581">
        <f>_xlfn.XLOOKUP($B22,#REF!,#REF!,"")</f>
        <v/>
      </c>
      <c r="E22" s="582">
        <f>_xlfn.XLOOKUP($B22,#REF!,#REF!,"")</f>
        <v/>
      </c>
      <c r="F22" s="836">
        <f>_xlfn.SINGLE(IF(D22="Vacant",_xlfn.XLOOKUP($C22,'Lease Up'!#REF!,'Lease Up'!#REF!),_xlfn.XLOOKUP($B22,#REF!,#REF!,"")))</f>
        <v/>
      </c>
      <c r="G22" s="836">
        <f>IF(D22="Vacant",EOMONTH(F22,63),_xlfn.XLOOKUP($B22,#REF!,#REF!,""))</f>
        <v/>
      </c>
      <c r="H22" s="3751">
        <f>_xlfn.XLOOKUP($B22,#REF!,#REF!,"")</f>
        <v/>
      </c>
      <c r="I22" s="3751">
        <f>_xlfn.XLOOKUP($B22,#REF!,#REF!,"")</f>
        <v/>
      </c>
      <c r="J22" s="585" t="inlineStr">
        <is>
          <t xml:space="preserve">  Mr. Kane PLLC</t>
        </is>
      </c>
      <c r="K22" s="3750" t="inlineStr">
        <is>
          <t>1477-130</t>
        </is>
      </c>
      <c r="L22" s="585" t="inlineStr">
        <is>
          <t>Retail</t>
        </is>
      </c>
      <c r="M22" s="585" t="inlineStr">
        <is>
          <t>Contract</t>
        </is>
      </c>
      <c r="N22" s="838" t="n">
        <v>2034</v>
      </c>
      <c r="O22" s="588" t="inlineStr">
        <is>
          <t>11/2/2023</t>
        </is>
      </c>
      <c r="P22" s="588" t="inlineStr">
        <is>
          <t>11/1/2033</t>
        </is>
      </c>
      <c r="Q22" s="594" t="n"/>
      <c r="R22" s="585" t="n">
        <v>0</v>
      </c>
      <c r="S22" s="590">
        <f>IF($K22="","",IF(TRIM(D22)=TRIM(J22),0,1))</f>
        <v/>
      </c>
      <c r="T22" s="590">
        <f>IF($K22="","",IF(TRIM(C22)=TRIM(K22),0,1))</f>
        <v/>
      </c>
      <c r="U22" s="590">
        <f>IF($K22="","",ROUND(E22-N22,0))</f>
        <v/>
      </c>
      <c r="V22" s="590">
        <f>IF($K22="","",ROUND(F22-O22,0))</f>
        <v/>
      </c>
      <c r="W22" s="590">
        <f>IF($K22="","",ROUND(G22-P22,0))</f>
        <v/>
      </c>
      <c r="X22" s="590">
        <f>IF($K22="","",ROUND(H22-Q22,0))</f>
        <v/>
      </c>
      <c r="Y22" s="590">
        <f>IF($K22="","",ROUND(I22-R22,0))</f>
        <v/>
      </c>
      <c r="Z22" s="591" t="n"/>
      <c r="AB22" s="593">
        <f>ISODD(B22)</f>
        <v/>
      </c>
    </row>
    <row r="23" ht="10.35" customFormat="1" customHeight="1" s="592">
      <c r="B23" s="580">
        <f>B22+1</f>
        <v/>
      </c>
      <c r="C23" s="580">
        <f>_xlfn.XLOOKUP($B23,#REF!,#REF!,"")</f>
        <v/>
      </c>
      <c r="D23" s="581">
        <f>_xlfn.XLOOKUP($B23,#REF!,#REF!,"")</f>
        <v/>
      </c>
      <c r="E23" s="582">
        <f>_xlfn.XLOOKUP($B23,#REF!,#REF!,"")</f>
        <v/>
      </c>
      <c r="F23" s="836">
        <f>_xlfn.SINGLE(IF(D23="Vacant",_xlfn.XLOOKUP($C23,'Lease Up'!#REF!,'Lease Up'!#REF!),_xlfn.XLOOKUP($B23,#REF!,#REF!,"")))</f>
        <v/>
      </c>
      <c r="G23" s="836">
        <f>IF(D23="Vacant",EOMONTH(F23,63),_xlfn.XLOOKUP($B23,#REF!,#REF!,""))</f>
        <v/>
      </c>
      <c r="H23" s="3751">
        <f>_xlfn.XLOOKUP($B23,#REF!,#REF!,"")</f>
        <v/>
      </c>
      <c r="I23" s="3751">
        <f>_xlfn.XLOOKUP($B23,#REF!,#REF!,"")</f>
        <v/>
      </c>
      <c r="J23" s="585" t="inlineStr">
        <is>
          <t xml:space="preserve">  Sunrise Suites LLC</t>
        </is>
      </c>
      <c r="K23" s="3750" t="inlineStr">
        <is>
          <t>1477-140</t>
        </is>
      </c>
      <c r="L23" s="585" t="inlineStr">
        <is>
          <t>Retail</t>
        </is>
      </c>
      <c r="M23" s="585" t="inlineStr">
        <is>
          <t>Contract</t>
        </is>
      </c>
      <c r="N23" s="838" t="n">
        <v>5126</v>
      </c>
      <c r="O23" s="588" t="inlineStr">
        <is>
          <t>4/14/2023</t>
        </is>
      </c>
      <c r="P23" s="588" t="inlineStr">
        <is>
          <t>4/13/2028</t>
        </is>
      </c>
      <c r="Q23" s="594" t="n"/>
      <c r="R23" s="585" t="n">
        <v>0</v>
      </c>
      <c r="S23" s="590">
        <f>IF($K23="","",IF(TRIM(D23)=TRIM(J23),0,1))</f>
        <v/>
      </c>
      <c r="T23" s="590">
        <f>IF($K23="","",IF(TRIM(C23)=TRIM(K23),0,1))</f>
        <v/>
      </c>
      <c r="U23" s="590">
        <f>IF($K23="","",ROUND(E23-N23,0))</f>
        <v/>
      </c>
      <c r="V23" s="590">
        <f>IF($K23="","",ROUND(F23-O23,0))</f>
        <v/>
      </c>
      <c r="W23" s="590">
        <f>IF($K23="","",ROUND(G23-P23,0))</f>
        <v/>
      </c>
      <c r="X23" s="590">
        <f>IF($K23="","",ROUND(H23-Q23,0))</f>
        <v/>
      </c>
      <c r="Y23" s="590">
        <f>IF($K23="","",ROUND(I23-R23,0))</f>
        <v/>
      </c>
      <c r="Z23" s="591" t="n"/>
      <c r="AB23" s="593">
        <f>ISODD(B23)</f>
        <v/>
      </c>
    </row>
    <row r="24" ht="10.35" customFormat="1" customHeight="1" s="592">
      <c r="B24" s="580">
        <f>B23+1</f>
        <v/>
      </c>
      <c r="C24" s="580">
        <f>_xlfn.XLOOKUP($B24,#REF!,#REF!,"")</f>
        <v/>
      </c>
      <c r="D24" s="581">
        <f>_xlfn.XLOOKUP($B24,#REF!,#REF!,"")</f>
        <v/>
      </c>
      <c r="E24" s="582">
        <f>_xlfn.XLOOKUP($B24,#REF!,#REF!,"")</f>
        <v/>
      </c>
      <c r="F24" s="836">
        <f>_xlfn.SINGLE(IF(D24="Vacant",_xlfn.XLOOKUP($C24,'Lease Up'!#REF!,'Lease Up'!#REF!),_xlfn.XLOOKUP($B24,#REF!,#REF!,"")))</f>
        <v/>
      </c>
      <c r="G24" s="836">
        <f>IF(D24="Vacant",EOMONTH(F24,63),_xlfn.XLOOKUP($B24,#REF!,#REF!,""))</f>
        <v/>
      </c>
      <c r="H24" s="3751">
        <f>_xlfn.XLOOKUP($B24,#REF!,#REF!,"")</f>
        <v/>
      </c>
      <c r="I24" s="3751">
        <f>_xlfn.XLOOKUP($B24,#REF!,#REF!,"")</f>
        <v/>
      </c>
      <c r="J24" s="585" t="n"/>
      <c r="K24" s="3750" t="n"/>
      <c r="L24" s="585" t="n"/>
      <c r="M24" s="585" t="n"/>
      <c r="N24" s="838" t="n"/>
      <c r="O24" s="588" t="n"/>
      <c r="P24" s="588" t="n"/>
      <c r="Q24" s="594" t="n"/>
      <c r="R24" s="585" t="n"/>
      <c r="S24" s="590">
        <f>IF($K24="","",IF(TRIM(D24)=TRIM(J24),0,1))</f>
        <v/>
      </c>
      <c r="T24" s="590">
        <f>IF($K24="","",IF(TRIM(C24)=TRIM(K24),0,1))</f>
        <v/>
      </c>
      <c r="U24" s="590">
        <f>IF($K24="","",ROUND(E24-N24,0))</f>
        <v/>
      </c>
      <c r="V24" s="590">
        <f>IF($K24="","",ROUND(F24-O24,0))</f>
        <v/>
      </c>
      <c r="W24" s="590">
        <f>IF($K24="","",ROUND(G24-P24,0))</f>
        <v/>
      </c>
      <c r="X24" s="590">
        <f>IF($K24="","",ROUND(H24-Q24,0))</f>
        <v/>
      </c>
      <c r="Y24" s="590">
        <f>IF($K24="","",ROUND(I24-R24,0))</f>
        <v/>
      </c>
      <c r="Z24" s="591" t="n"/>
      <c r="AB24" s="593">
        <f>ISODD(B24)</f>
        <v/>
      </c>
    </row>
    <row r="25" ht="10.35" customFormat="1" customHeight="1" s="592">
      <c r="B25" s="580">
        <f>B24+1</f>
        <v/>
      </c>
      <c r="C25" s="580">
        <f>_xlfn.XLOOKUP($B25,#REF!,#REF!,"")</f>
        <v/>
      </c>
      <c r="D25" s="581">
        <f>_xlfn.XLOOKUP($B25,#REF!,#REF!,"")</f>
        <v/>
      </c>
      <c r="E25" s="582">
        <f>_xlfn.XLOOKUP($B25,#REF!,#REF!,"")</f>
        <v/>
      </c>
      <c r="F25" s="836">
        <f>_xlfn.SINGLE(IF(D25="Vacant",_xlfn.XLOOKUP($C25,'Lease Up'!#REF!,'Lease Up'!#REF!),_xlfn.XLOOKUP($B25,#REF!,#REF!,"")))</f>
        <v/>
      </c>
      <c r="G25" s="836">
        <f>IF(D25="Vacant",EOMONTH(F25,63),_xlfn.XLOOKUP($B25,#REF!,#REF!,""))</f>
        <v/>
      </c>
      <c r="H25" s="3751">
        <f>_xlfn.XLOOKUP($B25,#REF!,#REF!,"")</f>
        <v/>
      </c>
      <c r="I25" s="3751">
        <f>_xlfn.XLOOKUP($B25,#REF!,#REF!,"")</f>
        <v/>
      </c>
      <c r="J25" s="585" t="n"/>
      <c r="K25" s="3750" t="n"/>
      <c r="L25" s="585" t="n"/>
      <c r="M25" s="585" t="n"/>
      <c r="N25" s="838" t="n"/>
      <c r="O25" s="588" t="n"/>
      <c r="P25" s="588" t="n"/>
      <c r="Q25" s="594" t="n"/>
      <c r="R25" s="585" t="n"/>
      <c r="S25" s="590">
        <f>IF($K25="","",IF(TRIM(D25)=TRIM(J25),0,1))</f>
        <v/>
      </c>
      <c r="T25" s="590">
        <f>IF($K25="","",IF(TRIM(C25)=TRIM(K25),0,1))</f>
        <v/>
      </c>
      <c r="U25" s="590">
        <f>IF($K25="","",ROUND(E25-N25,0))</f>
        <v/>
      </c>
      <c r="V25" s="590">
        <f>IF($K25="","",ROUND(F25-O25,0))</f>
        <v/>
      </c>
      <c r="W25" s="590">
        <f>IF($K25="","",ROUND(G25-P25,0))</f>
        <v/>
      </c>
      <c r="X25" s="590">
        <f>IF($K25="","",ROUND(H25-Q25,0))</f>
        <v/>
      </c>
      <c r="Y25" s="590">
        <f>IF($K25="","",ROUND(I25-R25,0))</f>
        <v/>
      </c>
      <c r="Z25" s="591" t="n"/>
      <c r="AB25" s="593">
        <f>ISODD(B25)</f>
        <v/>
      </c>
    </row>
    <row r="26" ht="10.35" customFormat="1" customHeight="1" s="592">
      <c r="B26" s="580">
        <f>B25+1</f>
        <v/>
      </c>
      <c r="C26" s="580">
        <f>_xlfn.XLOOKUP($B26,#REF!,#REF!,"")</f>
        <v/>
      </c>
      <c r="D26" s="581">
        <f>_xlfn.XLOOKUP($B26,#REF!,#REF!,"")</f>
        <v/>
      </c>
      <c r="E26" s="582">
        <f>_xlfn.XLOOKUP($B26,#REF!,#REF!,"")</f>
        <v/>
      </c>
      <c r="F26" s="836">
        <f>_xlfn.SINGLE(IF(D26="Vacant",_xlfn.XLOOKUP($C26,'Lease Up'!#REF!,'Lease Up'!#REF!),_xlfn.XLOOKUP($B26,#REF!,#REF!,"")))</f>
        <v/>
      </c>
      <c r="G26" s="836">
        <f>IF(D26="Vacant",EOMONTH(F26,63),_xlfn.XLOOKUP($B26,#REF!,#REF!,""))</f>
        <v/>
      </c>
      <c r="H26" s="3751">
        <f>_xlfn.XLOOKUP($B26,#REF!,#REF!,"")</f>
        <v/>
      </c>
      <c r="I26" s="3751">
        <f>_xlfn.XLOOKUP($B26,#REF!,#REF!,"")</f>
        <v/>
      </c>
      <c r="J26" s="585" t="n"/>
      <c r="K26" s="3750" t="n"/>
      <c r="L26" s="585" t="n"/>
      <c r="M26" s="585" t="n"/>
      <c r="N26" s="838" t="n"/>
      <c r="O26" s="588" t="n"/>
      <c r="P26" s="588" t="n"/>
      <c r="Q26" s="594" t="n"/>
      <c r="R26" s="585" t="n"/>
      <c r="S26" s="590">
        <f>IF($K26="","",IF(TRIM(D26)=TRIM(J26),0,1))</f>
        <v/>
      </c>
      <c r="T26" s="590">
        <f>IF($K26="","",IF(TRIM(C26)=TRIM(K26),0,1))</f>
        <v/>
      </c>
      <c r="U26" s="590">
        <f>IF($K26="","",ROUND(E26-N26,0))</f>
        <v/>
      </c>
      <c r="V26" s="590">
        <f>IF($K26="","",ROUND(F26-O26,0))</f>
        <v/>
      </c>
      <c r="W26" s="590">
        <f>IF($K26="","",ROUND(G26-P26,0))</f>
        <v/>
      </c>
      <c r="X26" s="590">
        <f>IF($K26="","",ROUND(H26-Q26,0))</f>
        <v/>
      </c>
      <c r="Y26" s="590">
        <f>IF($K26="","",ROUND(I26-R26,0))</f>
        <v/>
      </c>
      <c r="Z26" s="591" t="n"/>
      <c r="AB26" s="593">
        <f>ISODD(B26)</f>
        <v/>
      </c>
    </row>
    <row r="27" ht="10.35" customFormat="1" customHeight="1" s="592">
      <c r="B27" s="580">
        <f>B26+1</f>
        <v/>
      </c>
      <c r="C27" s="580">
        <f>_xlfn.XLOOKUP($B27,#REF!,#REF!,"")</f>
        <v/>
      </c>
      <c r="D27" s="581">
        <f>_xlfn.XLOOKUP($B27,#REF!,#REF!,"")</f>
        <v/>
      </c>
      <c r="E27" s="582">
        <f>_xlfn.XLOOKUP($B27,#REF!,#REF!,"")</f>
        <v/>
      </c>
      <c r="F27" s="836">
        <f>_xlfn.SINGLE(IF(D27="Vacant",_xlfn.XLOOKUP($C27,'Lease Up'!#REF!,'Lease Up'!#REF!),_xlfn.XLOOKUP($B27,#REF!,#REF!,"")))</f>
        <v/>
      </c>
      <c r="G27" s="836">
        <f>IF(D27="Vacant",EOMONTH(F27,63),_xlfn.XLOOKUP($B27,#REF!,#REF!,""))</f>
        <v/>
      </c>
      <c r="H27" s="3751">
        <f>_xlfn.XLOOKUP($B27,#REF!,#REF!,"")</f>
        <v/>
      </c>
      <c r="I27" s="3751">
        <f>_xlfn.XLOOKUP($B27,#REF!,#REF!,"")</f>
        <v/>
      </c>
      <c r="J27" s="585" t="n"/>
      <c r="K27" s="3750" t="n"/>
      <c r="L27" s="585" t="n"/>
      <c r="M27" s="585" t="n"/>
      <c r="N27" s="838" t="n"/>
      <c r="O27" s="588" t="n"/>
      <c r="P27" s="588" t="n"/>
      <c r="Q27" s="594" t="n"/>
      <c r="R27" s="585" t="n"/>
      <c r="S27" s="590">
        <f>IF($K27="","",IF(TRIM(D27)=TRIM(J27),0,1))</f>
        <v/>
      </c>
      <c r="T27" s="590">
        <f>IF($K27="","",IF(TRIM(C27)=TRIM(K27),0,1))</f>
        <v/>
      </c>
      <c r="U27" s="590">
        <f>IF($K27="","",ROUND(E27-N27,0))</f>
        <v/>
      </c>
      <c r="V27" s="590">
        <f>IF($K27="","",ROUND(F27-O27,0))</f>
        <v/>
      </c>
      <c r="W27" s="590">
        <f>IF($K27="","",ROUND(G27-P27,0))</f>
        <v/>
      </c>
      <c r="X27" s="590">
        <f>IF($K27="","",ROUND(H27-Q27,0))</f>
        <v/>
      </c>
      <c r="Y27" s="590">
        <f>IF($K27="","",ROUND(I27-R27,0))</f>
        <v/>
      </c>
      <c r="Z27" s="591" t="n"/>
      <c r="AB27" s="593">
        <f>ISODD(B27)</f>
        <v/>
      </c>
    </row>
    <row r="28" ht="10.35" customFormat="1" customHeight="1" s="592">
      <c r="B28" s="580">
        <f>B27+1</f>
        <v/>
      </c>
      <c r="C28" s="580">
        <f>_xlfn.XLOOKUP($B28,#REF!,#REF!,"")</f>
        <v/>
      </c>
      <c r="D28" s="581">
        <f>_xlfn.XLOOKUP($B28,#REF!,#REF!,"")</f>
        <v/>
      </c>
      <c r="E28" s="582">
        <f>_xlfn.XLOOKUP($B28,#REF!,#REF!,"")</f>
        <v/>
      </c>
      <c r="F28" s="836">
        <f>_xlfn.SINGLE(IF(D28="Vacant",_xlfn.XLOOKUP($C28,'Lease Up'!#REF!,'Lease Up'!#REF!),_xlfn.XLOOKUP($B28,#REF!,#REF!,"")))</f>
        <v/>
      </c>
      <c r="G28" s="836">
        <f>IF(D28="Vacant",EOMONTH(F28,63),_xlfn.XLOOKUP($B28,#REF!,#REF!,""))</f>
        <v/>
      </c>
      <c r="H28" s="3751">
        <f>_xlfn.XLOOKUP($B28,#REF!,#REF!,"")</f>
        <v/>
      </c>
      <c r="I28" s="3751">
        <f>_xlfn.XLOOKUP($B28,#REF!,#REF!,"")</f>
        <v/>
      </c>
      <c r="J28" s="585" t="n"/>
      <c r="K28" s="3750" t="n"/>
      <c r="L28" s="585" t="n"/>
      <c r="M28" s="585" t="n"/>
      <c r="N28" s="838" t="n"/>
      <c r="O28" s="588" t="n"/>
      <c r="P28" s="588" t="n"/>
      <c r="Q28" s="594" t="n"/>
      <c r="R28" s="585" t="n"/>
      <c r="S28" s="590">
        <f>IF($K28="","",IF(TRIM(D28)=TRIM(J28),0,1))</f>
        <v/>
      </c>
      <c r="T28" s="590">
        <f>IF($K28="","",IF(TRIM(C28)=TRIM(K28),0,1))</f>
        <v/>
      </c>
      <c r="U28" s="590">
        <f>IF($K28="","",ROUND(E28-N28,0))</f>
        <v/>
      </c>
      <c r="V28" s="590">
        <f>IF($K28="","",ROUND(F28-O28,0))</f>
        <v/>
      </c>
      <c r="W28" s="590">
        <f>IF($K28="","",ROUND(G28-P28,0))</f>
        <v/>
      </c>
      <c r="X28" s="590">
        <f>IF($K28="","",ROUND(H28-Q28,0))</f>
        <v/>
      </c>
      <c r="Y28" s="590">
        <f>IF($K28="","",ROUND(I28-R28,0))</f>
        <v/>
      </c>
      <c r="Z28" s="591" t="n"/>
      <c r="AB28" s="593">
        <f>ISODD(B28)</f>
        <v/>
      </c>
    </row>
    <row r="29" ht="10.35" customFormat="1" customHeight="1" s="592">
      <c r="B29" s="580">
        <f>B28+1</f>
        <v/>
      </c>
      <c r="C29" s="580">
        <f>_xlfn.XLOOKUP($B29,#REF!,#REF!,"")</f>
        <v/>
      </c>
      <c r="D29" s="581">
        <f>_xlfn.XLOOKUP($B29,#REF!,#REF!,"")</f>
        <v/>
      </c>
      <c r="E29" s="582">
        <f>_xlfn.XLOOKUP($B29,#REF!,#REF!,"")</f>
        <v/>
      </c>
      <c r="F29" s="836">
        <f>_xlfn.SINGLE(IF(D29="Vacant",_xlfn.XLOOKUP($C29,'Lease Up'!#REF!,'Lease Up'!#REF!),_xlfn.XLOOKUP($B29,#REF!,#REF!,"")))</f>
        <v/>
      </c>
      <c r="G29" s="836">
        <f>IF(D29="Vacant",EOMONTH(F29,63),_xlfn.XLOOKUP($B29,#REF!,#REF!,""))</f>
        <v/>
      </c>
      <c r="H29" s="3751">
        <f>_xlfn.XLOOKUP($B29,#REF!,#REF!,"")</f>
        <v/>
      </c>
      <c r="I29" s="3751">
        <f>_xlfn.XLOOKUP($B29,#REF!,#REF!,"")</f>
        <v/>
      </c>
      <c r="J29" s="585" t="n"/>
      <c r="K29" s="3750" t="n"/>
      <c r="L29" s="585" t="n"/>
      <c r="M29" s="585" t="n"/>
      <c r="N29" s="838" t="n"/>
      <c r="O29" s="588" t="n"/>
      <c r="P29" s="588" t="n"/>
      <c r="Q29" s="594" t="n"/>
      <c r="R29" s="585" t="n"/>
      <c r="S29" s="590">
        <f>IF($K29="","",IF(TRIM(D29)=TRIM(J29),0,1))</f>
        <v/>
      </c>
      <c r="T29" s="590">
        <f>IF($K29="","",IF(TRIM(C29)=TRIM(K29),0,1))</f>
        <v/>
      </c>
      <c r="U29" s="590">
        <f>IF($K29="","",ROUND(E29-N29,0))</f>
        <v/>
      </c>
      <c r="V29" s="590">
        <f>IF($K29="","",ROUND(F29-O29,0))</f>
        <v/>
      </c>
      <c r="W29" s="590">
        <f>IF($K29="","",ROUND(G29-P29,0))</f>
        <v/>
      </c>
      <c r="X29" s="590">
        <f>IF($K29="","",ROUND(H29-Q29,0))</f>
        <v/>
      </c>
      <c r="Y29" s="590">
        <f>IF($K29="","",ROUND(I29-R29,0))</f>
        <v/>
      </c>
      <c r="Z29" s="591" t="n"/>
      <c r="AB29" s="593">
        <f>ISODD(B29)</f>
        <v/>
      </c>
    </row>
    <row r="30" ht="10.35" customFormat="1" customHeight="1" s="592">
      <c r="B30" s="580">
        <f>B29+1</f>
        <v/>
      </c>
      <c r="C30" s="580">
        <f>_xlfn.XLOOKUP($B30,#REF!,#REF!,"")</f>
        <v/>
      </c>
      <c r="D30" s="581">
        <f>_xlfn.XLOOKUP($B30,#REF!,#REF!,"")</f>
        <v/>
      </c>
      <c r="E30" s="582">
        <f>_xlfn.XLOOKUP($B30,#REF!,#REF!,"")</f>
        <v/>
      </c>
      <c r="F30" s="836">
        <f>_xlfn.SINGLE(IF(D30="Vacant",_xlfn.XLOOKUP($C30,'Lease Up'!#REF!,'Lease Up'!#REF!),_xlfn.XLOOKUP($B30,#REF!,#REF!,"")))</f>
        <v/>
      </c>
      <c r="G30" s="836">
        <f>IF(D30="Vacant",EOMONTH(F30,63),_xlfn.XLOOKUP($B30,#REF!,#REF!,""))</f>
        <v/>
      </c>
      <c r="H30" s="3751">
        <f>_xlfn.XLOOKUP($B30,#REF!,#REF!,"")</f>
        <v/>
      </c>
      <c r="I30" s="3751">
        <f>_xlfn.XLOOKUP($B30,#REF!,#REF!,"")</f>
        <v/>
      </c>
      <c r="J30" s="585" t="n"/>
      <c r="K30" s="3750" t="n"/>
      <c r="L30" s="585" t="n"/>
      <c r="M30" s="585" t="n"/>
      <c r="N30" s="838" t="n"/>
      <c r="O30" s="588" t="n"/>
      <c r="P30" s="588" t="n"/>
      <c r="Q30" s="594" t="n"/>
      <c r="R30" s="585" t="n"/>
      <c r="S30" s="590">
        <f>IF($K30="","",IF(TRIM(D30)=TRIM(J30),0,1))</f>
        <v/>
      </c>
      <c r="T30" s="590">
        <f>IF($K30="","",IF(TRIM(C30)=TRIM(K30),0,1))</f>
        <v/>
      </c>
      <c r="U30" s="590">
        <f>IF($K30="","",ROUND(E30-N30,0))</f>
        <v/>
      </c>
      <c r="V30" s="590">
        <f>IF($K30="","",ROUND(F30-O30,0))</f>
        <v/>
      </c>
      <c r="W30" s="590">
        <f>IF($K30="","",ROUND(G30-P30,0))</f>
        <v/>
      </c>
      <c r="X30" s="590">
        <f>IF($K30="","",ROUND(H30-Q30,0))</f>
        <v/>
      </c>
      <c r="Y30" s="590">
        <f>IF($K30="","",ROUND(I30-R30,0))</f>
        <v/>
      </c>
      <c r="Z30" s="591" t="n"/>
      <c r="AB30" s="593">
        <f>ISODD(B30)</f>
        <v/>
      </c>
    </row>
    <row r="31" ht="10.35" customFormat="1" customHeight="1" s="592">
      <c r="B31" s="580">
        <f>B30+1</f>
        <v/>
      </c>
      <c r="C31" s="580">
        <f>_xlfn.XLOOKUP($B31,#REF!,#REF!,"")</f>
        <v/>
      </c>
      <c r="D31" s="581">
        <f>_xlfn.XLOOKUP($B31,#REF!,#REF!,"")</f>
        <v/>
      </c>
      <c r="E31" s="582">
        <f>_xlfn.XLOOKUP($B31,#REF!,#REF!,"")</f>
        <v/>
      </c>
      <c r="F31" s="836">
        <f>_xlfn.SINGLE(IF(D31="Vacant",_xlfn.XLOOKUP($C31,'Lease Up'!#REF!,'Lease Up'!#REF!),_xlfn.XLOOKUP($B31,#REF!,#REF!,"")))</f>
        <v/>
      </c>
      <c r="G31" s="836">
        <f>IF(D31="Vacant",EOMONTH(F31,63),_xlfn.XLOOKUP($B31,#REF!,#REF!,""))</f>
        <v/>
      </c>
      <c r="H31" s="3751">
        <f>_xlfn.XLOOKUP($B31,#REF!,#REF!,"")</f>
        <v/>
      </c>
      <c r="I31" s="3751">
        <f>_xlfn.XLOOKUP($B31,#REF!,#REF!,"")</f>
        <v/>
      </c>
      <c r="J31" s="585" t="n"/>
      <c r="K31" s="3750" t="n"/>
      <c r="L31" s="585" t="n"/>
      <c r="M31" s="585" t="n"/>
      <c r="N31" s="838" t="n"/>
      <c r="O31" s="588" t="n"/>
      <c r="P31" s="588" t="n"/>
      <c r="Q31" s="594" t="n"/>
      <c r="R31" s="585" t="n"/>
      <c r="S31" s="590">
        <f>IF($K31="","",IF(TRIM(D31)=TRIM(J31),0,1))</f>
        <v/>
      </c>
      <c r="T31" s="590">
        <f>IF($K31="","",IF(TRIM(C31)=TRIM(K31),0,1))</f>
        <v/>
      </c>
      <c r="U31" s="590">
        <f>IF($K31="","",ROUND(E31-N31,0))</f>
        <v/>
      </c>
      <c r="V31" s="590">
        <f>IF($K31="","",ROUND(F31-O31,0))</f>
        <v/>
      </c>
      <c r="W31" s="590">
        <f>IF($K31="","",ROUND(G31-P31,0))</f>
        <v/>
      </c>
      <c r="X31" s="590">
        <f>IF($K31="","",ROUND(H31-Q31,0))</f>
        <v/>
      </c>
      <c r="Y31" s="590">
        <f>IF($K31="","",ROUND(I31-R31,0))</f>
        <v/>
      </c>
      <c r="Z31" s="591" t="n"/>
      <c r="AB31" s="593">
        <f>ISODD(B31)</f>
        <v/>
      </c>
    </row>
    <row r="32" ht="10.35" customFormat="1" customHeight="1" s="592">
      <c r="B32" s="580">
        <f>B31+1</f>
        <v/>
      </c>
      <c r="C32" s="580">
        <f>_xlfn.XLOOKUP($B32,#REF!,#REF!,"")</f>
        <v/>
      </c>
      <c r="D32" s="581">
        <f>_xlfn.XLOOKUP($B32,#REF!,#REF!,"")</f>
        <v/>
      </c>
      <c r="E32" s="582">
        <f>_xlfn.XLOOKUP($B32,#REF!,#REF!,"")</f>
        <v/>
      </c>
      <c r="F32" s="836">
        <f>_xlfn.SINGLE(IF(D32="Vacant",_xlfn.XLOOKUP($C32,'Lease Up'!#REF!,'Lease Up'!#REF!),_xlfn.XLOOKUP($B32,#REF!,#REF!,"")))</f>
        <v/>
      </c>
      <c r="G32" s="836">
        <f>IF(D32="Vacant",EOMONTH(F32,63),_xlfn.XLOOKUP($B32,#REF!,#REF!,""))</f>
        <v/>
      </c>
      <c r="H32" s="3751">
        <f>_xlfn.XLOOKUP($B32,#REF!,#REF!,"")</f>
        <v/>
      </c>
      <c r="I32" s="3751">
        <f>_xlfn.XLOOKUP($B32,#REF!,#REF!,"")</f>
        <v/>
      </c>
      <c r="J32" s="585" t="n"/>
      <c r="K32" s="3750" t="n"/>
      <c r="L32" s="585" t="n"/>
      <c r="M32" s="585" t="n"/>
      <c r="N32" s="838" t="n"/>
      <c r="O32" s="588" t="n"/>
      <c r="P32" s="588" t="n"/>
      <c r="Q32" s="594" t="n"/>
      <c r="R32" s="585" t="n"/>
      <c r="S32" s="590">
        <f>IF($K32="","",IF(TRIM(D32)=TRIM(J32),0,1))</f>
        <v/>
      </c>
      <c r="T32" s="590">
        <f>IF($K32="","",IF(TRIM(C32)=TRIM(K32),0,1))</f>
        <v/>
      </c>
      <c r="U32" s="590">
        <f>IF($K32="","",ROUND(E32-N32,0))</f>
        <v/>
      </c>
      <c r="V32" s="590">
        <f>IF($K32="","",ROUND(F32-O32,0))</f>
        <v/>
      </c>
      <c r="W32" s="590">
        <f>IF($K32="","",ROUND(G32-P32,0))</f>
        <v/>
      </c>
      <c r="X32" s="590">
        <f>IF($K32="","",ROUND(H32-Q32,0))</f>
        <v/>
      </c>
      <c r="Y32" s="590">
        <f>IF($K32="","",ROUND(I32-R32,0))</f>
        <v/>
      </c>
      <c r="Z32" s="591" t="n"/>
      <c r="AB32" s="593">
        <f>ISODD(B32)</f>
        <v/>
      </c>
    </row>
    <row r="33" customFormat="1" s="592">
      <c r="B33" s="580">
        <f>B32+1</f>
        <v/>
      </c>
      <c r="C33" s="580">
        <f>_xlfn.XLOOKUP($B33,#REF!,#REF!,"")</f>
        <v/>
      </c>
      <c r="D33" s="581">
        <f>_xlfn.XLOOKUP($B33,#REF!,#REF!,"")</f>
        <v/>
      </c>
      <c r="E33" s="582">
        <f>_xlfn.XLOOKUP($B33,#REF!,#REF!,"")</f>
        <v/>
      </c>
      <c r="F33" s="583">
        <f>_xlfn.XLOOKUP($B33,#REF!,#REF!,"")</f>
        <v/>
      </c>
      <c r="G33" s="583">
        <f>_xlfn.XLOOKUP($B33,#REF!,#REF!,"")</f>
        <v/>
      </c>
      <c r="H33" s="3751">
        <f>_xlfn.XLOOKUP($B33,#REF!,#REF!,"")</f>
        <v/>
      </c>
      <c r="I33" s="3751">
        <f>_xlfn.XLOOKUP($B33,#REF!,#REF!,"")</f>
        <v/>
      </c>
      <c r="J33" s="585" t="n"/>
      <c r="K33" s="3750" t="n"/>
      <c r="L33" s="585" t="n"/>
      <c r="M33" s="585" t="n"/>
      <c r="N33" s="587">
        <f>_xlfn.XLOOKUP($B33,#REF!,#REF!,"")</f>
        <v/>
      </c>
      <c r="O33" s="588" t="n"/>
      <c r="P33" s="588" t="n"/>
      <c r="Q33" s="594" t="n"/>
      <c r="R33" s="585" t="n"/>
      <c r="S33" s="590">
        <f>IF($K33="","",IF(TRIM(D33)=TRIM(J33),0,1))</f>
        <v/>
      </c>
      <c r="T33" s="590">
        <f>IF($K33="","",IF(TRIM(C33)=TRIM(K33),0,1))</f>
        <v/>
      </c>
      <c r="U33" s="590">
        <f>IF($K33="","",ROUND(E33-N33,0))</f>
        <v/>
      </c>
      <c r="V33" s="590">
        <f>IF($K33="","",ROUND(F33-O33,0))</f>
        <v/>
      </c>
      <c r="W33" s="590">
        <f>IF($K33="","",ROUND(G33-P33,0))</f>
        <v/>
      </c>
      <c r="X33" s="590">
        <f>IF($K33="","",ROUND(H33-Q33,0))</f>
        <v/>
      </c>
      <c r="Y33" s="590">
        <f>IF($K33="","",ROUND(I33-R33,0))</f>
        <v/>
      </c>
      <c r="Z33" s="591" t="n"/>
      <c r="AB33" s="593">
        <f>ISODD(B33)</f>
        <v/>
      </c>
    </row>
    <row r="34" customFormat="1" s="592">
      <c r="B34" s="580">
        <f>B33+1</f>
        <v/>
      </c>
      <c r="C34" s="580">
        <f>_xlfn.XLOOKUP($B34,#REF!,#REF!,"")</f>
        <v/>
      </c>
      <c r="D34" s="581">
        <f>_xlfn.XLOOKUP($B34,#REF!,#REF!,"")</f>
        <v/>
      </c>
      <c r="E34" s="582">
        <f>_xlfn.XLOOKUP($B34,#REF!,#REF!,"")</f>
        <v/>
      </c>
      <c r="F34" s="583">
        <f>_xlfn.XLOOKUP($B34,#REF!,#REF!,"")</f>
        <v/>
      </c>
      <c r="G34" s="583">
        <f>_xlfn.XLOOKUP($B34,#REF!,#REF!,"")</f>
        <v/>
      </c>
      <c r="H34" s="3751">
        <f>_xlfn.XLOOKUP($B34,#REF!,#REF!,"")</f>
        <v/>
      </c>
      <c r="I34" s="3751">
        <f>_xlfn.XLOOKUP($B34,#REF!,#REF!,"")</f>
        <v/>
      </c>
      <c r="J34" s="585" t="n"/>
      <c r="K34" s="3750" t="n"/>
      <c r="L34" s="585" t="n"/>
      <c r="M34" s="585" t="n"/>
      <c r="N34" s="587">
        <f>_xlfn.XLOOKUP($B34,#REF!,#REF!,"")</f>
        <v/>
      </c>
      <c r="O34" s="588" t="n"/>
      <c r="P34" s="588" t="n"/>
      <c r="Q34" s="594" t="n"/>
      <c r="R34" s="585" t="n"/>
      <c r="S34" s="590">
        <f>IF($K34="","",IF(TRIM(D34)=TRIM(J34),0,1))</f>
        <v/>
      </c>
      <c r="T34" s="590">
        <f>IF($K34="","",IF(TRIM(C34)=TRIM(K34),0,1))</f>
        <v/>
      </c>
      <c r="U34" s="590">
        <f>IF($K34="","",ROUND(E34-N34,0))</f>
        <v/>
      </c>
      <c r="V34" s="590">
        <f>IF($K34="","",ROUND(F34-O34,0))</f>
        <v/>
      </c>
      <c r="W34" s="590">
        <f>IF($K34="","",ROUND(G34-P34,0))</f>
        <v/>
      </c>
      <c r="X34" s="590">
        <f>IF($K34="","",ROUND(H34-Q34,0))</f>
        <v/>
      </c>
      <c r="Y34" s="590">
        <f>IF($K34="","",ROUND(I34-R34,0))</f>
        <v/>
      </c>
      <c r="Z34" s="591" t="n"/>
      <c r="AB34" s="593">
        <f>ISODD(B34)</f>
        <v/>
      </c>
    </row>
    <row r="35" customFormat="1" s="592">
      <c r="B35" s="580">
        <f>B34+1</f>
        <v/>
      </c>
      <c r="C35" s="580">
        <f>_xlfn.XLOOKUP($B35,#REF!,#REF!,"")</f>
        <v/>
      </c>
      <c r="D35" s="581">
        <f>_xlfn.XLOOKUP($B35,#REF!,#REF!,"")</f>
        <v/>
      </c>
      <c r="E35" s="582">
        <f>_xlfn.XLOOKUP($B35,#REF!,#REF!,"")</f>
        <v/>
      </c>
      <c r="F35" s="583">
        <f>_xlfn.XLOOKUP($B35,#REF!,#REF!,"")</f>
        <v/>
      </c>
      <c r="G35" s="583">
        <f>_xlfn.XLOOKUP($B35,#REF!,#REF!,"")</f>
        <v/>
      </c>
      <c r="H35" s="3751">
        <f>_xlfn.XLOOKUP($B35,#REF!,#REF!,"")</f>
        <v/>
      </c>
      <c r="I35" s="3751">
        <f>_xlfn.XLOOKUP($B35,#REF!,#REF!,"")</f>
        <v/>
      </c>
      <c r="J35" s="585" t="n"/>
      <c r="K35" s="3750" t="n"/>
      <c r="L35" s="585" t="n"/>
      <c r="M35" s="585" t="n"/>
      <c r="N35" s="587">
        <f>_xlfn.XLOOKUP($B35,#REF!,#REF!,"")</f>
        <v/>
      </c>
      <c r="O35" s="588" t="n"/>
      <c r="P35" s="588" t="n"/>
      <c r="Q35" s="594" t="n"/>
      <c r="R35" s="585" t="n"/>
      <c r="S35" s="590">
        <f>IF($K35="","",IF(TRIM(D35)=TRIM(J35),0,1))</f>
        <v/>
      </c>
      <c r="T35" s="590">
        <f>IF($K35="","",IF(TRIM(C35)=TRIM(K35),0,1))</f>
        <v/>
      </c>
      <c r="U35" s="590">
        <f>IF($K35="","",ROUND(E35-N35,0))</f>
        <v/>
      </c>
      <c r="V35" s="590">
        <f>IF($K35="","",ROUND(F35-O35,0))</f>
        <v/>
      </c>
      <c r="W35" s="590">
        <f>IF($K35="","",ROUND(G35-P35,0))</f>
        <v/>
      </c>
      <c r="X35" s="590">
        <f>IF($K35="","",ROUND(H35-Q35,0))</f>
        <v/>
      </c>
      <c r="Y35" s="590">
        <f>IF($K35="","",ROUND(I35-R35,0))</f>
        <v/>
      </c>
      <c r="Z35" s="591" t="n"/>
      <c r="AB35" s="593">
        <f>ISODD(B35)</f>
        <v/>
      </c>
    </row>
    <row r="36" customFormat="1" s="592">
      <c r="B36" s="580">
        <f>B35+1</f>
        <v/>
      </c>
      <c r="C36" s="580">
        <f>_xlfn.XLOOKUP($B36,#REF!,#REF!,"")</f>
        <v/>
      </c>
      <c r="D36" s="581">
        <f>_xlfn.XLOOKUP($B36,#REF!,#REF!,"")</f>
        <v/>
      </c>
      <c r="E36" s="582">
        <f>_xlfn.XLOOKUP($B36,#REF!,#REF!,"")</f>
        <v/>
      </c>
      <c r="F36" s="583">
        <f>_xlfn.XLOOKUP($B36,#REF!,#REF!,"")</f>
        <v/>
      </c>
      <c r="G36" s="583">
        <f>_xlfn.XLOOKUP($B36,#REF!,#REF!,"")</f>
        <v/>
      </c>
      <c r="H36" s="3751">
        <f>_xlfn.XLOOKUP($B36,#REF!,#REF!,"")</f>
        <v/>
      </c>
      <c r="I36" s="3751">
        <f>_xlfn.XLOOKUP($B36,#REF!,#REF!,"")</f>
        <v/>
      </c>
      <c r="J36" s="585" t="n"/>
      <c r="K36" s="3750" t="n"/>
      <c r="L36" s="585" t="n"/>
      <c r="M36" s="585" t="n"/>
      <c r="N36" s="587">
        <f>_xlfn.XLOOKUP($B36,#REF!,#REF!,"")</f>
        <v/>
      </c>
      <c r="O36" s="588" t="n"/>
      <c r="P36" s="588" t="n"/>
      <c r="Q36" s="594" t="n"/>
      <c r="R36" s="585" t="n"/>
      <c r="S36" s="590">
        <f>IF($K36="","",IF(TRIM(D36)=TRIM(J36),0,1))</f>
        <v/>
      </c>
      <c r="T36" s="590">
        <f>IF($K36="","",IF(TRIM(C36)=TRIM(K36),0,1))</f>
        <v/>
      </c>
      <c r="U36" s="590">
        <f>IF($K36="","",ROUND(E36-N36,0))</f>
        <v/>
      </c>
      <c r="V36" s="590">
        <f>IF($K36="","",ROUND(F36-O36,0))</f>
        <v/>
      </c>
      <c r="W36" s="590">
        <f>IF($K36="","",ROUND(G36-P36,0))</f>
        <v/>
      </c>
      <c r="X36" s="590">
        <f>IF($K36="","",ROUND(H36-Q36,0))</f>
        <v/>
      </c>
      <c r="Y36" s="590">
        <f>IF($K36="","",ROUND(I36-R36,0))</f>
        <v/>
      </c>
      <c r="Z36" s="591" t="n"/>
      <c r="AB36" s="593">
        <f>ISODD(B36)</f>
        <v/>
      </c>
    </row>
    <row r="37" customFormat="1" s="592">
      <c r="B37" s="580">
        <f>B36+1</f>
        <v/>
      </c>
      <c r="C37" s="580">
        <f>_xlfn.XLOOKUP($B37,#REF!,#REF!,"")</f>
        <v/>
      </c>
      <c r="D37" s="581">
        <f>_xlfn.XLOOKUP($B37,#REF!,#REF!,"")</f>
        <v/>
      </c>
      <c r="E37" s="582">
        <f>_xlfn.XLOOKUP($B37,#REF!,#REF!,"")</f>
        <v/>
      </c>
      <c r="F37" s="583">
        <f>_xlfn.XLOOKUP($B37,#REF!,#REF!,"")</f>
        <v/>
      </c>
      <c r="G37" s="583">
        <f>_xlfn.XLOOKUP($B37,#REF!,#REF!,"")</f>
        <v/>
      </c>
      <c r="H37" s="3751">
        <f>_xlfn.XLOOKUP($B37,#REF!,#REF!,"")</f>
        <v/>
      </c>
      <c r="I37" s="3751">
        <f>_xlfn.XLOOKUP($B37,#REF!,#REF!,"")</f>
        <v/>
      </c>
      <c r="J37" s="585" t="n"/>
      <c r="K37" s="3750" t="n"/>
      <c r="L37" s="585" t="n"/>
      <c r="M37" s="585" t="n"/>
      <c r="N37" s="587">
        <f>_xlfn.XLOOKUP($B37,#REF!,#REF!,"")</f>
        <v/>
      </c>
      <c r="O37" s="588" t="n"/>
      <c r="P37" s="588" t="n"/>
      <c r="Q37" s="594" t="n"/>
      <c r="R37" s="585" t="n"/>
      <c r="S37" s="590">
        <f>IF($K37="","",IF(TRIM(D37)=TRIM(J37),0,1))</f>
        <v/>
      </c>
      <c r="T37" s="590">
        <f>IF($K37="","",IF(TRIM(C37)=TRIM(K37),0,1))</f>
        <v/>
      </c>
      <c r="U37" s="590">
        <f>IF($K37="","",ROUND(E37-N37,0))</f>
        <v/>
      </c>
      <c r="V37" s="590">
        <f>IF($K37="","",ROUND(F37-O37,0))</f>
        <v/>
      </c>
      <c r="W37" s="590">
        <f>IF($K37="","",ROUND(G37-P37,0))</f>
        <v/>
      </c>
      <c r="X37" s="590">
        <f>IF($K37="","",ROUND(H37-Q37,0))</f>
        <v/>
      </c>
      <c r="Y37" s="590">
        <f>IF($K37="","",ROUND(I37-R37,0))</f>
        <v/>
      </c>
      <c r="Z37" s="591" t="n"/>
      <c r="AB37" s="593">
        <f>ISODD(B37)</f>
        <v/>
      </c>
    </row>
    <row r="38" customFormat="1" s="592">
      <c r="B38" s="580">
        <f>B37+1</f>
        <v/>
      </c>
      <c r="C38" s="580">
        <f>_xlfn.XLOOKUP($B38,#REF!,#REF!,"")</f>
        <v/>
      </c>
      <c r="D38" s="581">
        <f>_xlfn.XLOOKUP($B38,#REF!,#REF!,"")</f>
        <v/>
      </c>
      <c r="E38" s="582">
        <f>_xlfn.XLOOKUP($B38,#REF!,#REF!,"")</f>
        <v/>
      </c>
      <c r="F38" s="583">
        <f>_xlfn.XLOOKUP($B38,#REF!,#REF!,"")</f>
        <v/>
      </c>
      <c r="G38" s="583">
        <f>_xlfn.XLOOKUP($B38,#REF!,#REF!,"")</f>
        <v/>
      </c>
      <c r="H38" s="3751">
        <f>_xlfn.XLOOKUP($B38,#REF!,#REF!,"")</f>
        <v/>
      </c>
      <c r="I38" s="3751">
        <f>_xlfn.XLOOKUP($B38,#REF!,#REF!,"")</f>
        <v/>
      </c>
      <c r="J38" s="585" t="n"/>
      <c r="K38" s="3750" t="n"/>
      <c r="L38" s="585" t="n"/>
      <c r="M38" s="585" t="n"/>
      <c r="N38" s="587">
        <f>_xlfn.XLOOKUP($B38,#REF!,#REF!,"")</f>
        <v/>
      </c>
      <c r="O38" s="588" t="n"/>
      <c r="P38" s="588" t="n"/>
      <c r="Q38" s="594" t="n"/>
      <c r="R38" s="585" t="n"/>
      <c r="S38" s="590">
        <f>IF($K38="","",IF(TRIM(D38)=TRIM(J38),0,1))</f>
        <v/>
      </c>
      <c r="T38" s="590">
        <f>IF($K38="","",IF(TRIM(C38)=TRIM(K38),0,1))</f>
        <v/>
      </c>
      <c r="U38" s="590">
        <f>IF($K38="","",ROUND(E38-N38,0))</f>
        <v/>
      </c>
      <c r="V38" s="590">
        <f>IF($K38="","",ROUND(F38-O38,0))</f>
        <v/>
      </c>
      <c r="W38" s="590">
        <f>IF($K38="","",ROUND(G38-P38,0))</f>
        <v/>
      </c>
      <c r="X38" s="590">
        <f>IF($K38="","",ROUND(H38-Q38,0))</f>
        <v/>
      </c>
      <c r="Y38" s="590">
        <f>IF($K38="","",ROUND(I38-R38,0))</f>
        <v/>
      </c>
      <c r="Z38" s="591" t="n"/>
      <c r="AB38" s="593">
        <f>ISODD(B38)</f>
        <v/>
      </c>
    </row>
    <row r="39" customFormat="1" s="592">
      <c r="B39" s="580">
        <f>B38+1</f>
        <v/>
      </c>
      <c r="C39" s="580">
        <f>_xlfn.XLOOKUP($B39,#REF!,#REF!,"")</f>
        <v/>
      </c>
      <c r="D39" s="581">
        <f>_xlfn.XLOOKUP($B39,#REF!,#REF!,"")</f>
        <v/>
      </c>
      <c r="E39" s="582">
        <f>_xlfn.XLOOKUP($B39,#REF!,#REF!,"")</f>
        <v/>
      </c>
      <c r="F39" s="583">
        <f>_xlfn.XLOOKUP($B39,#REF!,#REF!,"")</f>
        <v/>
      </c>
      <c r="G39" s="583">
        <f>_xlfn.XLOOKUP($B39,#REF!,#REF!,"")</f>
        <v/>
      </c>
      <c r="H39" s="3751">
        <f>_xlfn.XLOOKUP($B39,#REF!,#REF!,"")</f>
        <v/>
      </c>
      <c r="I39" s="3751">
        <f>_xlfn.XLOOKUP($B39,#REF!,#REF!,"")</f>
        <v/>
      </c>
      <c r="J39" s="585" t="n"/>
      <c r="K39" s="3750" t="n"/>
      <c r="L39" s="585" t="n"/>
      <c r="M39" s="585" t="n"/>
      <c r="N39" s="587">
        <f>_xlfn.XLOOKUP($B39,#REF!,#REF!,"")</f>
        <v/>
      </c>
      <c r="O39" s="588" t="n"/>
      <c r="P39" s="588" t="n"/>
      <c r="Q39" s="594" t="n"/>
      <c r="R39" s="585" t="n"/>
      <c r="S39" s="590">
        <f>IF($K39="","",IF(TRIM(D39)=TRIM(J39),0,1))</f>
        <v/>
      </c>
      <c r="T39" s="590">
        <f>IF($K39="","",IF(TRIM(C39)=TRIM(K39),0,1))</f>
        <v/>
      </c>
      <c r="U39" s="590">
        <f>IF($K39="","",ROUND(E39-N39,0))</f>
        <v/>
      </c>
      <c r="V39" s="590">
        <f>IF($K39="","",ROUND(F39-O39,0))</f>
        <v/>
      </c>
      <c r="W39" s="590">
        <f>IF($K39="","",ROUND(G39-P39,0))</f>
        <v/>
      </c>
      <c r="X39" s="590">
        <f>IF($K39="","",ROUND(H39-Q39,0))</f>
        <v/>
      </c>
      <c r="Y39" s="590">
        <f>IF($K39="","",ROUND(I39-R39,0))</f>
        <v/>
      </c>
      <c r="Z39" s="591" t="n"/>
      <c r="AB39" s="593">
        <f>ISODD(B39)</f>
        <v/>
      </c>
    </row>
    <row r="40" customFormat="1" s="592">
      <c r="B40" s="580">
        <f>B39+1</f>
        <v/>
      </c>
      <c r="C40" s="580">
        <f>_xlfn.XLOOKUP($B40,#REF!,#REF!,"")</f>
        <v/>
      </c>
      <c r="D40" s="581">
        <f>_xlfn.XLOOKUP($B40,#REF!,#REF!,"")</f>
        <v/>
      </c>
      <c r="E40" s="582">
        <f>_xlfn.XLOOKUP($B40,#REF!,#REF!,"")</f>
        <v/>
      </c>
      <c r="F40" s="583">
        <f>_xlfn.XLOOKUP($B40,#REF!,#REF!,"")</f>
        <v/>
      </c>
      <c r="G40" s="583">
        <f>_xlfn.XLOOKUP($B40,#REF!,#REF!,"")</f>
        <v/>
      </c>
      <c r="H40" s="3751">
        <f>_xlfn.XLOOKUP($B40,#REF!,#REF!,"")</f>
        <v/>
      </c>
      <c r="I40" s="3751">
        <f>_xlfn.XLOOKUP($B40,#REF!,#REF!,"")</f>
        <v/>
      </c>
      <c r="J40" s="585" t="n"/>
      <c r="K40" s="3750" t="n"/>
      <c r="L40" s="585" t="n"/>
      <c r="M40" s="585" t="n"/>
      <c r="N40" s="587">
        <f>_xlfn.XLOOKUP($B40,#REF!,#REF!,"")</f>
        <v/>
      </c>
      <c r="O40" s="588" t="n"/>
      <c r="P40" s="588" t="n"/>
      <c r="Q40" s="594" t="n"/>
      <c r="R40" s="585" t="n"/>
      <c r="S40" s="590">
        <f>IF($K40="","",IF(TRIM(D40)=TRIM(J40),0,1))</f>
        <v/>
      </c>
      <c r="T40" s="590">
        <f>IF($K40="","",IF(TRIM(C40)=TRIM(K40),0,1))</f>
        <v/>
      </c>
      <c r="U40" s="590">
        <f>IF($K40="","",ROUND(E40-N40,0))</f>
        <v/>
      </c>
      <c r="V40" s="590">
        <f>IF($K40="","",ROUND(F40-O40,0))</f>
        <v/>
      </c>
      <c r="W40" s="590">
        <f>IF($K40="","",ROUND(G40-P40,0))</f>
        <v/>
      </c>
      <c r="X40" s="590">
        <f>IF($K40="","",ROUND(H40-Q40,0))</f>
        <v/>
      </c>
      <c r="Y40" s="590">
        <f>IF($K40="","",ROUND(I40-R40,0))</f>
        <v/>
      </c>
      <c r="Z40" s="591" t="n"/>
      <c r="AB40" s="593">
        <f>ISODD(B40)</f>
        <v/>
      </c>
    </row>
    <row r="41" customFormat="1" s="592">
      <c r="B41" s="580">
        <f>B40+1</f>
        <v/>
      </c>
      <c r="C41" s="580">
        <f>_xlfn.XLOOKUP($B41,#REF!,#REF!,"")</f>
        <v/>
      </c>
      <c r="D41" s="581">
        <f>_xlfn.XLOOKUP($B41,#REF!,#REF!,"")</f>
        <v/>
      </c>
      <c r="E41" s="582">
        <f>_xlfn.XLOOKUP($B41,#REF!,#REF!,"")</f>
        <v/>
      </c>
      <c r="F41" s="583">
        <f>_xlfn.XLOOKUP($B41,#REF!,#REF!,"")</f>
        <v/>
      </c>
      <c r="G41" s="583">
        <f>_xlfn.XLOOKUP($B41,#REF!,#REF!,"")</f>
        <v/>
      </c>
      <c r="H41" s="3751">
        <f>_xlfn.XLOOKUP($B41,#REF!,#REF!,"")</f>
        <v/>
      </c>
      <c r="I41" s="3751">
        <f>_xlfn.XLOOKUP($B41,#REF!,#REF!,"")</f>
        <v/>
      </c>
      <c r="J41" s="585" t="n"/>
      <c r="K41" s="3750" t="n"/>
      <c r="L41" s="585" t="n"/>
      <c r="M41" s="585" t="n"/>
      <c r="N41" s="587">
        <f>_xlfn.XLOOKUP($B41,#REF!,#REF!,"")</f>
        <v/>
      </c>
      <c r="O41" s="588" t="n"/>
      <c r="P41" s="588" t="n"/>
      <c r="Q41" s="594" t="n"/>
      <c r="R41" s="585" t="n"/>
      <c r="S41" s="590">
        <f>IF($K41="","",IF(TRIM(D41)=TRIM(J41),0,1))</f>
        <v/>
      </c>
      <c r="T41" s="590">
        <f>IF($K41="","",IF(TRIM(C41)=TRIM(K41),0,1))</f>
        <v/>
      </c>
      <c r="U41" s="590">
        <f>IF($K41="","",ROUND(E41-N41,0))</f>
        <v/>
      </c>
      <c r="V41" s="590">
        <f>IF($K41="","",ROUND(F41-O41,0))</f>
        <v/>
      </c>
      <c r="W41" s="590">
        <f>IF($K41="","",ROUND(G41-P41,0))</f>
        <v/>
      </c>
      <c r="X41" s="590">
        <f>IF($K41="","",ROUND(H41-Q41,0))</f>
        <v/>
      </c>
      <c r="Y41" s="590">
        <f>IF($K41="","",ROUND(I41-R41,0))</f>
        <v/>
      </c>
      <c r="Z41" s="591" t="n"/>
      <c r="AB41" s="593">
        <f>ISODD(B41)</f>
        <v/>
      </c>
    </row>
    <row r="42" customFormat="1" s="592">
      <c r="B42" s="580">
        <f>B41+1</f>
        <v/>
      </c>
      <c r="C42" s="580">
        <f>_xlfn.XLOOKUP($B42,#REF!,#REF!,"")</f>
        <v/>
      </c>
      <c r="D42" s="581">
        <f>_xlfn.XLOOKUP($B42,#REF!,#REF!,"")</f>
        <v/>
      </c>
      <c r="E42" s="582">
        <f>_xlfn.XLOOKUP($B42,#REF!,#REF!,"")</f>
        <v/>
      </c>
      <c r="F42" s="583">
        <f>_xlfn.XLOOKUP($B42,#REF!,#REF!,"")</f>
        <v/>
      </c>
      <c r="G42" s="583">
        <f>_xlfn.XLOOKUP($B42,#REF!,#REF!,"")</f>
        <v/>
      </c>
      <c r="H42" s="3751">
        <f>_xlfn.XLOOKUP($B42,#REF!,#REF!,"")</f>
        <v/>
      </c>
      <c r="I42" s="3751">
        <f>_xlfn.XLOOKUP($B42,#REF!,#REF!,"")</f>
        <v/>
      </c>
      <c r="J42" s="585" t="n"/>
      <c r="K42" s="3750" t="n"/>
      <c r="L42" s="585" t="n"/>
      <c r="M42" s="585" t="n"/>
      <c r="N42" s="587">
        <f>_xlfn.XLOOKUP($B42,#REF!,#REF!,"")</f>
        <v/>
      </c>
      <c r="O42" s="588" t="n"/>
      <c r="P42" s="588" t="n"/>
      <c r="Q42" s="594" t="n"/>
      <c r="R42" s="585" t="n"/>
      <c r="S42" s="590">
        <f>IF($K42="","",IF(TRIM(D42)=TRIM(J42),0,1))</f>
        <v/>
      </c>
      <c r="T42" s="590">
        <f>IF($K42="","",IF(TRIM(C42)=TRIM(K42),0,1))</f>
        <v/>
      </c>
      <c r="U42" s="590">
        <f>IF($K42="","",ROUND(E42-N42,0))</f>
        <v/>
      </c>
      <c r="V42" s="590">
        <f>IF($K42="","",ROUND(F42-O42,0))</f>
        <v/>
      </c>
      <c r="W42" s="590">
        <f>IF($K42="","",ROUND(G42-P42,0))</f>
        <v/>
      </c>
      <c r="X42" s="590">
        <f>IF($K42="","",ROUND(H42-Q42,0))</f>
        <v/>
      </c>
      <c r="Y42" s="590">
        <f>IF($K42="","",ROUND(I42-R42,0))</f>
        <v/>
      </c>
      <c r="Z42" s="591" t="n"/>
      <c r="AB42" s="593">
        <f>ISODD(B42)</f>
        <v/>
      </c>
    </row>
    <row r="43" customFormat="1" s="592">
      <c r="B43" s="580">
        <f>B42+1</f>
        <v/>
      </c>
      <c r="C43" s="580">
        <f>_xlfn.XLOOKUP($B43,#REF!,#REF!,"")</f>
        <v/>
      </c>
      <c r="D43" s="581">
        <f>_xlfn.XLOOKUP($B43,#REF!,#REF!,"")</f>
        <v/>
      </c>
      <c r="E43" s="582">
        <f>_xlfn.XLOOKUP($B43,#REF!,#REF!,"")</f>
        <v/>
      </c>
      <c r="F43" s="583">
        <f>_xlfn.XLOOKUP($B43,#REF!,#REF!,"")</f>
        <v/>
      </c>
      <c r="G43" s="583">
        <f>_xlfn.XLOOKUP($B43,#REF!,#REF!,"")</f>
        <v/>
      </c>
      <c r="H43" s="3751">
        <f>_xlfn.XLOOKUP($B43,#REF!,#REF!,"")</f>
        <v/>
      </c>
      <c r="I43" s="3751">
        <f>_xlfn.XLOOKUP($B43,#REF!,#REF!,"")</f>
        <v/>
      </c>
      <c r="J43" s="585" t="n"/>
      <c r="K43" s="3750" t="n"/>
      <c r="L43" s="585" t="n"/>
      <c r="M43" s="585" t="n"/>
      <c r="N43" s="587">
        <f>_xlfn.XLOOKUP($B43,#REF!,#REF!,"")</f>
        <v/>
      </c>
      <c r="O43" s="588" t="n"/>
      <c r="P43" s="588" t="n"/>
      <c r="Q43" s="594" t="n"/>
      <c r="R43" s="585" t="n"/>
      <c r="S43" s="590">
        <f>IF($K43="","",IF(TRIM(D43)=TRIM(J43),0,1))</f>
        <v/>
      </c>
      <c r="T43" s="590">
        <f>IF($K43="","",IF(TRIM(C43)=TRIM(K43),0,1))</f>
        <v/>
      </c>
      <c r="U43" s="590">
        <f>IF($K43="","",ROUND(E43-N43,0))</f>
        <v/>
      </c>
      <c r="V43" s="590">
        <f>IF($K43="","",ROUND(F43-O43,0))</f>
        <v/>
      </c>
      <c r="W43" s="590">
        <f>IF($K43="","",ROUND(G43-P43,0))</f>
        <v/>
      </c>
      <c r="X43" s="590">
        <f>IF($K43="","",ROUND(H43-Q43,0))</f>
        <v/>
      </c>
      <c r="Y43" s="590">
        <f>IF($K43="","",ROUND(I43-R43,0))</f>
        <v/>
      </c>
      <c r="Z43" s="591" t="n"/>
      <c r="AB43" s="593">
        <f>ISODD(B43)</f>
        <v/>
      </c>
    </row>
    <row r="44" customFormat="1" s="592">
      <c r="B44" s="580">
        <f>B43+1</f>
        <v/>
      </c>
      <c r="C44" s="580">
        <f>_xlfn.XLOOKUP($B44,#REF!,#REF!,"")</f>
        <v/>
      </c>
      <c r="D44" s="581">
        <f>_xlfn.XLOOKUP($B44,#REF!,#REF!,"")</f>
        <v/>
      </c>
      <c r="E44" s="582">
        <f>_xlfn.XLOOKUP($B44,#REF!,#REF!,"")</f>
        <v/>
      </c>
      <c r="F44" s="583">
        <f>_xlfn.XLOOKUP($B44,#REF!,#REF!,"")</f>
        <v/>
      </c>
      <c r="G44" s="583">
        <f>_xlfn.XLOOKUP($B44,#REF!,#REF!,"")</f>
        <v/>
      </c>
      <c r="H44" s="3751">
        <f>_xlfn.XLOOKUP($B44,#REF!,#REF!,"")</f>
        <v/>
      </c>
      <c r="I44" s="3751">
        <f>_xlfn.XLOOKUP($B44,#REF!,#REF!,"")</f>
        <v/>
      </c>
      <c r="J44" s="585" t="n"/>
      <c r="K44" s="3750" t="n"/>
      <c r="L44" s="585" t="n"/>
      <c r="M44" s="585" t="n"/>
      <c r="N44" s="587">
        <f>_xlfn.XLOOKUP($B44,#REF!,#REF!,"")</f>
        <v/>
      </c>
      <c r="O44" s="588" t="n"/>
      <c r="P44" s="588" t="n"/>
      <c r="Q44" s="594" t="n"/>
      <c r="R44" s="585" t="n"/>
      <c r="S44" s="590">
        <f>IF($K44="","",IF(TRIM(D44)=TRIM(J44),0,1))</f>
        <v/>
      </c>
      <c r="T44" s="590">
        <f>IF($K44="","",IF(TRIM(C44)=TRIM(K44),0,1))</f>
        <v/>
      </c>
      <c r="U44" s="590">
        <f>IF($K44="","",ROUND(E44-N44,0))</f>
        <v/>
      </c>
      <c r="V44" s="590">
        <f>IF($K44="","",ROUND(F44-O44,0))</f>
        <v/>
      </c>
      <c r="W44" s="590">
        <f>IF($K44="","",ROUND(G44-P44,0))</f>
        <v/>
      </c>
      <c r="X44" s="590">
        <f>IF($K44="","",ROUND(H44-Q44,0))</f>
        <v/>
      </c>
      <c r="Y44" s="590">
        <f>IF($K44="","",ROUND(I44-R44,0))</f>
        <v/>
      </c>
      <c r="Z44" s="591" t="n"/>
      <c r="AB44" s="593">
        <f>ISODD(B44)</f>
        <v/>
      </c>
    </row>
    <row r="45" customFormat="1" s="592">
      <c r="B45" s="580">
        <f>B44+1</f>
        <v/>
      </c>
      <c r="C45" s="580">
        <f>_xlfn.XLOOKUP($B45,#REF!,#REF!,"")</f>
        <v/>
      </c>
      <c r="D45" s="581">
        <f>_xlfn.XLOOKUP($B45,#REF!,#REF!,"")</f>
        <v/>
      </c>
      <c r="E45" s="582">
        <f>_xlfn.XLOOKUP($B45,#REF!,#REF!,"")</f>
        <v/>
      </c>
      <c r="F45" s="583">
        <f>_xlfn.XLOOKUP($B45,#REF!,#REF!,"")</f>
        <v/>
      </c>
      <c r="G45" s="583">
        <f>_xlfn.XLOOKUP($B45,#REF!,#REF!,"")</f>
        <v/>
      </c>
      <c r="H45" s="3751">
        <f>_xlfn.XLOOKUP($B45,#REF!,#REF!,"")</f>
        <v/>
      </c>
      <c r="I45" s="3751">
        <f>_xlfn.XLOOKUP($B45,#REF!,#REF!,"")</f>
        <v/>
      </c>
      <c r="J45" s="585" t="n"/>
      <c r="K45" s="3750" t="n"/>
      <c r="L45" s="585" t="n"/>
      <c r="M45" s="585" t="n"/>
      <c r="N45" s="587">
        <f>_xlfn.XLOOKUP($B45,#REF!,#REF!,"")</f>
        <v/>
      </c>
      <c r="O45" s="588" t="n"/>
      <c r="P45" s="588" t="n"/>
      <c r="Q45" s="594" t="n"/>
      <c r="R45" s="585" t="n"/>
      <c r="S45" s="590">
        <f>IF($K45="","",IF(TRIM(D45)=TRIM(J45),0,1))</f>
        <v/>
      </c>
      <c r="T45" s="590">
        <f>IF($K45="","",IF(TRIM(C45)=TRIM(K45),0,1))</f>
        <v/>
      </c>
      <c r="U45" s="590">
        <f>IF($K45="","",ROUND(E45-N45,0))</f>
        <v/>
      </c>
      <c r="V45" s="590">
        <f>IF($K45="","",ROUND(F45-O45,0))</f>
        <v/>
      </c>
      <c r="W45" s="590">
        <f>IF($K45="","",ROUND(G45-P45,0))</f>
        <v/>
      </c>
      <c r="X45" s="590">
        <f>IF($K45="","",ROUND(H45-Q45,0))</f>
        <v/>
      </c>
      <c r="Y45" s="590">
        <f>IF($K45="","",ROUND(I45-R45,0))</f>
        <v/>
      </c>
      <c r="Z45" s="591" t="n"/>
      <c r="AB45" s="593">
        <f>ISODD(B45)</f>
        <v/>
      </c>
    </row>
    <row r="46" customFormat="1" s="592">
      <c r="B46" s="580">
        <f>B45+1</f>
        <v/>
      </c>
      <c r="C46" s="580">
        <f>_xlfn.XLOOKUP($B46,#REF!,#REF!,"")</f>
        <v/>
      </c>
      <c r="D46" s="581">
        <f>_xlfn.XLOOKUP($B46,#REF!,#REF!,"")</f>
        <v/>
      </c>
      <c r="E46" s="582">
        <f>_xlfn.XLOOKUP($B46,#REF!,#REF!,"")</f>
        <v/>
      </c>
      <c r="F46" s="583">
        <f>_xlfn.XLOOKUP($B46,#REF!,#REF!,"")</f>
        <v/>
      </c>
      <c r="G46" s="583">
        <f>_xlfn.XLOOKUP($B46,#REF!,#REF!,"")</f>
        <v/>
      </c>
      <c r="H46" s="3751">
        <f>_xlfn.XLOOKUP($B46,#REF!,#REF!,"")</f>
        <v/>
      </c>
      <c r="I46" s="3751">
        <f>_xlfn.XLOOKUP($B46,#REF!,#REF!,"")</f>
        <v/>
      </c>
      <c r="J46" s="585" t="n"/>
      <c r="K46" s="3750" t="n"/>
      <c r="L46" s="585" t="n"/>
      <c r="M46" s="585" t="n"/>
      <c r="N46" s="587">
        <f>_xlfn.XLOOKUP($B46,#REF!,#REF!,"")</f>
        <v/>
      </c>
      <c r="O46" s="588" t="n"/>
      <c r="P46" s="588" t="n"/>
      <c r="Q46" s="594" t="n"/>
      <c r="R46" s="585" t="n"/>
      <c r="S46" s="590">
        <f>IF($K46="","",IF(TRIM(D46)=TRIM(J46),0,1))</f>
        <v/>
      </c>
      <c r="T46" s="590">
        <f>IF($K46="","",IF(TRIM(C46)=TRIM(K46),0,1))</f>
        <v/>
      </c>
      <c r="U46" s="590">
        <f>IF($K46="","",ROUND(E46-N46,0))</f>
        <v/>
      </c>
      <c r="V46" s="590">
        <f>IF($K46="","",ROUND(F46-O46,0))</f>
        <v/>
      </c>
      <c r="W46" s="590">
        <f>IF($K46="","",ROUND(G46-P46,0))</f>
        <v/>
      </c>
      <c r="X46" s="590">
        <f>IF($K46="","",ROUND(H46-Q46,0))</f>
        <v/>
      </c>
      <c r="Y46" s="590">
        <f>IF($K46="","",ROUND(I46-R46,0))</f>
        <v/>
      </c>
      <c r="Z46" s="591" t="n"/>
      <c r="AB46" s="593">
        <f>ISODD(B46)</f>
        <v/>
      </c>
    </row>
    <row r="47" customFormat="1" s="592">
      <c r="B47" s="580">
        <f>B46+1</f>
        <v/>
      </c>
      <c r="C47" s="580">
        <f>_xlfn.XLOOKUP($B47,#REF!,#REF!,"")</f>
        <v/>
      </c>
      <c r="D47" s="581">
        <f>_xlfn.XLOOKUP($B47,#REF!,#REF!,"")</f>
        <v/>
      </c>
      <c r="E47" s="582">
        <f>_xlfn.XLOOKUP($B47,#REF!,#REF!,"")</f>
        <v/>
      </c>
      <c r="F47" s="583">
        <f>_xlfn.XLOOKUP($B47,#REF!,#REF!,"")</f>
        <v/>
      </c>
      <c r="G47" s="583">
        <f>_xlfn.XLOOKUP($B47,#REF!,#REF!,"")</f>
        <v/>
      </c>
      <c r="H47" s="3751">
        <f>_xlfn.XLOOKUP($B47,#REF!,#REF!,"")</f>
        <v/>
      </c>
      <c r="I47" s="3751">
        <f>_xlfn.XLOOKUP($B47,#REF!,#REF!,"")</f>
        <v/>
      </c>
      <c r="J47" s="585" t="n"/>
      <c r="K47" s="3750" t="n"/>
      <c r="L47" s="585" t="n"/>
      <c r="M47" s="585" t="n"/>
      <c r="N47" s="587">
        <f>_xlfn.XLOOKUP($B47,#REF!,#REF!,"")</f>
        <v/>
      </c>
      <c r="O47" s="588" t="n"/>
      <c r="P47" s="588" t="n"/>
      <c r="Q47" s="594" t="n"/>
      <c r="R47" s="585" t="n"/>
      <c r="S47" s="590">
        <f>IF($K47="","",IF(TRIM(D47)=TRIM(J47),0,1))</f>
        <v/>
      </c>
      <c r="T47" s="590">
        <f>IF($K47="","",IF(TRIM(C47)=TRIM(K47),0,1))</f>
        <v/>
      </c>
      <c r="U47" s="590">
        <f>IF($K47="","",ROUND(E47-N47,0))</f>
        <v/>
      </c>
      <c r="V47" s="590">
        <f>IF($K47="","",ROUND(F47-O47,0))</f>
        <v/>
      </c>
      <c r="W47" s="590">
        <f>IF($K47="","",ROUND(G47-P47,0))</f>
        <v/>
      </c>
      <c r="X47" s="590">
        <f>IF($K47="","",ROUND(H47-Q47,0))</f>
        <v/>
      </c>
      <c r="Y47" s="590">
        <f>IF($K47="","",ROUND(I47-R47,0))</f>
        <v/>
      </c>
      <c r="Z47" s="591" t="n"/>
      <c r="AB47" s="593">
        <f>ISODD(B47)</f>
        <v/>
      </c>
    </row>
    <row r="48" customFormat="1" s="592">
      <c r="B48" s="580">
        <f>B47+1</f>
        <v/>
      </c>
      <c r="C48" s="580">
        <f>_xlfn.XLOOKUP($B48,#REF!,#REF!,"")</f>
        <v/>
      </c>
      <c r="D48" s="581">
        <f>_xlfn.XLOOKUP($B48,#REF!,#REF!,"")</f>
        <v/>
      </c>
      <c r="E48" s="582">
        <f>_xlfn.XLOOKUP($B48,#REF!,#REF!,"")</f>
        <v/>
      </c>
      <c r="F48" s="583">
        <f>_xlfn.XLOOKUP($B48,#REF!,#REF!,"")</f>
        <v/>
      </c>
      <c r="G48" s="583">
        <f>_xlfn.XLOOKUP($B48,#REF!,#REF!,"")</f>
        <v/>
      </c>
      <c r="H48" s="3751">
        <f>_xlfn.XLOOKUP($B48,#REF!,#REF!,"")</f>
        <v/>
      </c>
      <c r="I48" s="3751">
        <f>_xlfn.XLOOKUP($B48,#REF!,#REF!,"")</f>
        <v/>
      </c>
      <c r="J48" s="585" t="n"/>
      <c r="K48" s="3750" t="n"/>
      <c r="L48" s="585" t="n"/>
      <c r="M48" s="585" t="n"/>
      <c r="N48" s="587">
        <f>_xlfn.XLOOKUP($B48,#REF!,#REF!,"")</f>
        <v/>
      </c>
      <c r="O48" s="588" t="n"/>
      <c r="P48" s="588" t="n"/>
      <c r="Q48" s="594" t="n"/>
      <c r="R48" s="585" t="n"/>
      <c r="S48" s="590">
        <f>IF($K48="","",IF(TRIM(D48)=TRIM(J48),0,1))</f>
        <v/>
      </c>
      <c r="T48" s="590">
        <f>IF($K48="","",IF(TRIM(C48)=TRIM(K48),0,1))</f>
        <v/>
      </c>
      <c r="U48" s="590">
        <f>IF($K48="","",ROUND(E48-N48,0))</f>
        <v/>
      </c>
      <c r="V48" s="590">
        <f>IF($K48="","",ROUND(F48-O48,0))</f>
        <v/>
      </c>
      <c r="W48" s="590">
        <f>IF($K48="","",ROUND(G48-P48,0))</f>
        <v/>
      </c>
      <c r="X48" s="590">
        <f>IF($K48="","",ROUND(H48-Q48,0))</f>
        <v/>
      </c>
      <c r="Y48" s="590">
        <f>IF($K48="","",ROUND(I48-R48,0))</f>
        <v/>
      </c>
      <c r="Z48" s="591" t="n"/>
      <c r="AB48" s="593">
        <f>ISODD(B48)</f>
        <v/>
      </c>
    </row>
    <row r="49" customFormat="1" s="592">
      <c r="B49" s="580">
        <f>B48+1</f>
        <v/>
      </c>
      <c r="C49" s="580">
        <f>_xlfn.XLOOKUP($B49,#REF!,#REF!,"")</f>
        <v/>
      </c>
      <c r="D49" s="581">
        <f>_xlfn.XLOOKUP($B49,#REF!,#REF!,"")</f>
        <v/>
      </c>
      <c r="E49" s="582">
        <f>_xlfn.XLOOKUP($B49,#REF!,#REF!,"")</f>
        <v/>
      </c>
      <c r="F49" s="583">
        <f>_xlfn.XLOOKUP($B49,#REF!,#REF!,"")</f>
        <v/>
      </c>
      <c r="G49" s="583">
        <f>_xlfn.XLOOKUP($B49,#REF!,#REF!,"")</f>
        <v/>
      </c>
      <c r="H49" s="3751">
        <f>_xlfn.XLOOKUP($B49,#REF!,#REF!,"")</f>
        <v/>
      </c>
      <c r="I49" s="3751">
        <f>_xlfn.XLOOKUP($B49,#REF!,#REF!,"")</f>
        <v/>
      </c>
      <c r="J49" s="585" t="n"/>
      <c r="K49" s="3750" t="n"/>
      <c r="L49" s="585" t="n"/>
      <c r="M49" s="585" t="n"/>
      <c r="N49" s="587">
        <f>_xlfn.XLOOKUP($B49,#REF!,#REF!,"")</f>
        <v/>
      </c>
      <c r="O49" s="588" t="n"/>
      <c r="P49" s="588" t="n"/>
      <c r="Q49" s="594" t="n"/>
      <c r="R49" s="585" t="n"/>
      <c r="S49" s="590">
        <f>IF($K49="","",IF(TRIM(D49)=TRIM(J49),0,1))</f>
        <v/>
      </c>
      <c r="T49" s="590">
        <f>IF($K49="","",IF(TRIM(C49)=TRIM(K49),0,1))</f>
        <v/>
      </c>
      <c r="U49" s="590">
        <f>IF($K49="","",ROUND(E49-N49,0))</f>
        <v/>
      </c>
      <c r="V49" s="590">
        <f>IF($K49="","",ROUND(F49-O49,0))</f>
        <v/>
      </c>
      <c r="W49" s="590">
        <f>IF($K49="","",ROUND(G49-P49,0))</f>
        <v/>
      </c>
      <c r="X49" s="590">
        <f>IF($K49="","",ROUND(H49-Q49,0))</f>
        <v/>
      </c>
      <c r="Y49" s="590">
        <f>IF($K49="","",ROUND(I49-R49,0))</f>
        <v/>
      </c>
      <c r="Z49" s="591" t="n"/>
      <c r="AB49" s="593">
        <f>ISODD(B49)</f>
        <v/>
      </c>
    </row>
    <row r="50" customFormat="1" s="592">
      <c r="B50" s="580">
        <f>B49+1</f>
        <v/>
      </c>
      <c r="C50" s="580">
        <f>_xlfn.XLOOKUP($B50,#REF!,#REF!,"")</f>
        <v/>
      </c>
      <c r="D50" s="581">
        <f>_xlfn.XLOOKUP($B50,#REF!,#REF!,"")</f>
        <v/>
      </c>
      <c r="E50" s="582">
        <f>_xlfn.XLOOKUP($B50,#REF!,#REF!,"")</f>
        <v/>
      </c>
      <c r="F50" s="583">
        <f>_xlfn.XLOOKUP($B50,#REF!,#REF!,"")</f>
        <v/>
      </c>
      <c r="G50" s="583">
        <f>_xlfn.XLOOKUP($B50,#REF!,#REF!,"")</f>
        <v/>
      </c>
      <c r="H50" s="3751">
        <f>_xlfn.XLOOKUP($B50,#REF!,#REF!,"")</f>
        <v/>
      </c>
      <c r="I50" s="3751">
        <f>_xlfn.XLOOKUP($B50,#REF!,#REF!,"")</f>
        <v/>
      </c>
      <c r="J50" s="585" t="n"/>
      <c r="K50" s="3750" t="n"/>
      <c r="L50" s="585" t="n"/>
      <c r="M50" s="585" t="n"/>
      <c r="N50" s="587">
        <f>_xlfn.XLOOKUP($B50,#REF!,#REF!,"")</f>
        <v/>
      </c>
      <c r="O50" s="588" t="n"/>
      <c r="P50" s="588" t="n"/>
      <c r="Q50" s="594" t="n"/>
      <c r="R50" s="585" t="n"/>
      <c r="S50" s="590">
        <f>IF($K50="","",IF(TRIM(D50)=TRIM(J50),0,1))</f>
        <v/>
      </c>
      <c r="T50" s="590">
        <f>IF($K50="","",IF(TRIM(C50)=TRIM(K50),0,1))</f>
        <v/>
      </c>
      <c r="U50" s="590">
        <f>IF($K50="","",ROUND(E50-N50,0))</f>
        <v/>
      </c>
      <c r="V50" s="590">
        <f>IF($K50="","",ROUND(F50-O50,0))</f>
        <v/>
      </c>
      <c r="W50" s="590">
        <f>IF($K50="","",ROUND(G50-P50,0))</f>
        <v/>
      </c>
      <c r="X50" s="590">
        <f>IF($K50="","",ROUND(H50-Q50,0))</f>
        <v/>
      </c>
      <c r="Y50" s="590">
        <f>IF($K50="","",ROUND(I50-R50,0))</f>
        <v/>
      </c>
      <c r="Z50" s="591" t="n"/>
      <c r="AB50" s="593">
        <f>ISODD(B50)</f>
        <v/>
      </c>
    </row>
    <row r="51" customFormat="1" s="592">
      <c r="B51" s="580">
        <f>B50+1</f>
        <v/>
      </c>
      <c r="C51" s="580">
        <f>_xlfn.XLOOKUP($B51,#REF!,#REF!,"")</f>
        <v/>
      </c>
      <c r="D51" s="581">
        <f>_xlfn.XLOOKUP($B51,#REF!,#REF!,"")</f>
        <v/>
      </c>
      <c r="E51" s="582">
        <f>_xlfn.XLOOKUP($B51,#REF!,#REF!,"")</f>
        <v/>
      </c>
      <c r="F51" s="583">
        <f>_xlfn.XLOOKUP($B51,#REF!,#REF!,"")</f>
        <v/>
      </c>
      <c r="G51" s="583">
        <f>_xlfn.XLOOKUP($B51,#REF!,#REF!,"")</f>
        <v/>
      </c>
      <c r="H51" s="3751">
        <f>_xlfn.XLOOKUP($B51,#REF!,#REF!,"")</f>
        <v/>
      </c>
      <c r="I51" s="3751">
        <f>_xlfn.XLOOKUP($B51,#REF!,#REF!,"")</f>
        <v/>
      </c>
      <c r="J51" s="585" t="n"/>
      <c r="K51" s="3750" t="n"/>
      <c r="L51" s="585" t="n"/>
      <c r="M51" s="585" t="n"/>
      <c r="N51" s="587">
        <f>_xlfn.XLOOKUP($B51,#REF!,#REF!,"")</f>
        <v/>
      </c>
      <c r="O51" s="588" t="n"/>
      <c r="P51" s="588" t="n"/>
      <c r="Q51" s="594" t="n"/>
      <c r="R51" s="585" t="n"/>
      <c r="S51" s="590">
        <f>IF($K51="","",IF(TRIM(D51)=TRIM(J51),0,1))</f>
        <v/>
      </c>
      <c r="T51" s="590">
        <f>IF($K51="","",IF(TRIM(C51)=TRIM(K51),0,1))</f>
        <v/>
      </c>
      <c r="U51" s="590">
        <f>IF($K51="","",ROUND(E51-N51,0))</f>
        <v/>
      </c>
      <c r="V51" s="590">
        <f>IF($K51="","",ROUND(F51-O51,0))</f>
        <v/>
      </c>
      <c r="W51" s="590">
        <f>IF($K51="","",ROUND(G51-P51,0))</f>
        <v/>
      </c>
      <c r="X51" s="590">
        <f>IF($K51="","",ROUND(H51-Q51,0))</f>
        <v/>
      </c>
      <c r="Y51" s="590">
        <f>IF($K51="","",ROUND(I51-R51,0))</f>
        <v/>
      </c>
      <c r="Z51" s="591" t="n"/>
      <c r="AB51" s="593">
        <f>ISODD(B51)</f>
        <v/>
      </c>
    </row>
    <row r="52" customFormat="1" s="592">
      <c r="B52" s="580">
        <f>B51+1</f>
        <v/>
      </c>
      <c r="C52" s="580">
        <f>_xlfn.XLOOKUP($B52,#REF!,#REF!,"")</f>
        <v/>
      </c>
      <c r="D52" s="581">
        <f>_xlfn.XLOOKUP($B52,#REF!,#REF!,"")</f>
        <v/>
      </c>
      <c r="E52" s="582">
        <f>_xlfn.XLOOKUP($B52,#REF!,#REF!,"")</f>
        <v/>
      </c>
      <c r="F52" s="583">
        <f>_xlfn.XLOOKUP($B52,#REF!,#REF!,"")</f>
        <v/>
      </c>
      <c r="G52" s="583">
        <f>_xlfn.XLOOKUP($B52,#REF!,#REF!,"")</f>
        <v/>
      </c>
      <c r="H52" s="3751">
        <f>_xlfn.XLOOKUP($B52,#REF!,#REF!,"")</f>
        <v/>
      </c>
      <c r="I52" s="3751">
        <f>_xlfn.XLOOKUP($B52,#REF!,#REF!,"")</f>
        <v/>
      </c>
      <c r="J52" s="585" t="n"/>
      <c r="K52" s="3750" t="n"/>
      <c r="L52" s="585" t="n"/>
      <c r="M52" s="585" t="n"/>
      <c r="N52" s="587">
        <f>_xlfn.XLOOKUP($B52,#REF!,#REF!,"")</f>
        <v/>
      </c>
      <c r="O52" s="588" t="n"/>
      <c r="P52" s="588" t="n"/>
      <c r="Q52" s="594" t="n"/>
      <c r="R52" s="585" t="n"/>
      <c r="S52" s="590">
        <f>IF($K52="","",IF(TRIM(D52)=TRIM(J52),0,1))</f>
        <v/>
      </c>
      <c r="T52" s="590">
        <f>IF($K52="","",IF(TRIM(C52)=TRIM(K52),0,1))</f>
        <v/>
      </c>
      <c r="U52" s="590">
        <f>IF($K52="","",ROUND(E52-N52,0))</f>
        <v/>
      </c>
      <c r="V52" s="590">
        <f>IF($K52="","",ROUND(F52-O52,0))</f>
        <v/>
      </c>
      <c r="W52" s="590">
        <f>IF($K52="","",ROUND(G52-P52,0))</f>
        <v/>
      </c>
      <c r="X52" s="590">
        <f>IF($K52="","",ROUND(H52-Q52,0))</f>
        <v/>
      </c>
      <c r="Y52" s="590">
        <f>IF($K52="","",ROUND(I52-R52,0))</f>
        <v/>
      </c>
      <c r="Z52" s="591" t="n"/>
      <c r="AB52" s="593">
        <f>ISODD(B52)</f>
        <v/>
      </c>
    </row>
    <row r="53" customFormat="1" s="592">
      <c r="B53" s="580">
        <f>B52+1</f>
        <v/>
      </c>
      <c r="C53" s="580">
        <f>_xlfn.XLOOKUP($B53,#REF!,#REF!,"")</f>
        <v/>
      </c>
      <c r="D53" s="581">
        <f>_xlfn.XLOOKUP($B53,#REF!,#REF!,"")</f>
        <v/>
      </c>
      <c r="E53" s="582">
        <f>_xlfn.XLOOKUP($B53,#REF!,#REF!,"")</f>
        <v/>
      </c>
      <c r="F53" s="583">
        <f>_xlfn.XLOOKUP($B53,#REF!,#REF!,"")</f>
        <v/>
      </c>
      <c r="G53" s="583">
        <f>_xlfn.XLOOKUP($B53,#REF!,#REF!,"")</f>
        <v/>
      </c>
      <c r="H53" s="3751">
        <f>_xlfn.XLOOKUP($B53,#REF!,#REF!,"")</f>
        <v/>
      </c>
      <c r="I53" s="3751">
        <f>_xlfn.XLOOKUP($B53,#REF!,#REF!,"")</f>
        <v/>
      </c>
      <c r="J53" s="585" t="n"/>
      <c r="K53" s="3750" t="n"/>
      <c r="L53" s="585" t="n"/>
      <c r="M53" s="585" t="n"/>
      <c r="N53" s="587">
        <f>_xlfn.XLOOKUP($B53,#REF!,#REF!,"")</f>
        <v/>
      </c>
      <c r="O53" s="588" t="n"/>
      <c r="P53" s="588" t="n"/>
      <c r="Q53" s="594" t="n"/>
      <c r="R53" s="585" t="n"/>
      <c r="S53" s="590">
        <f>IF($K53="","",IF(TRIM(D53)=TRIM(J53),0,1))</f>
        <v/>
      </c>
      <c r="T53" s="590">
        <f>IF($K53="","",IF(TRIM(C53)=TRIM(K53),0,1))</f>
        <v/>
      </c>
      <c r="U53" s="590">
        <f>IF($K53="","",ROUND(E53-N53,0))</f>
        <v/>
      </c>
      <c r="V53" s="590">
        <f>IF($K53="","",ROUND(F53-O53,0))</f>
        <v/>
      </c>
      <c r="W53" s="590">
        <f>IF($K53="","",ROUND(G53-P53,0))</f>
        <v/>
      </c>
      <c r="X53" s="590">
        <f>IF($K53="","",ROUND(H53-Q53,0))</f>
        <v/>
      </c>
      <c r="Y53" s="590">
        <f>IF($K53="","",ROUND(I53-R53,0))</f>
        <v/>
      </c>
      <c r="Z53" s="591" t="n"/>
      <c r="AB53" s="593">
        <f>ISODD(B53)</f>
        <v/>
      </c>
    </row>
    <row r="54" customFormat="1" s="592">
      <c r="B54" s="580">
        <f>B53+1</f>
        <v/>
      </c>
      <c r="C54" s="580">
        <f>_xlfn.XLOOKUP($B54,#REF!,#REF!,"")</f>
        <v/>
      </c>
      <c r="D54" s="581">
        <f>_xlfn.XLOOKUP($B54,#REF!,#REF!,"")</f>
        <v/>
      </c>
      <c r="E54" s="582">
        <f>_xlfn.XLOOKUP($B54,#REF!,#REF!,"")</f>
        <v/>
      </c>
      <c r="F54" s="583">
        <f>_xlfn.XLOOKUP($B54,#REF!,#REF!,"")</f>
        <v/>
      </c>
      <c r="G54" s="583">
        <f>_xlfn.XLOOKUP($B54,#REF!,#REF!,"")</f>
        <v/>
      </c>
      <c r="H54" s="3751">
        <f>_xlfn.XLOOKUP($B54,#REF!,#REF!,"")</f>
        <v/>
      </c>
      <c r="I54" s="3751">
        <f>_xlfn.XLOOKUP($B54,#REF!,#REF!,"")</f>
        <v/>
      </c>
      <c r="J54" s="585" t="n"/>
      <c r="K54" s="3750" t="n"/>
      <c r="L54" s="585" t="n"/>
      <c r="M54" s="585" t="n"/>
      <c r="N54" s="587">
        <f>_xlfn.XLOOKUP($B54,#REF!,#REF!,"")</f>
        <v/>
      </c>
      <c r="O54" s="588" t="n"/>
      <c r="P54" s="588" t="n"/>
      <c r="Q54" s="594" t="n"/>
      <c r="R54" s="585" t="n"/>
      <c r="S54" s="590">
        <f>IF($K54="","",IF(TRIM(D54)=TRIM(J54),0,1))</f>
        <v/>
      </c>
      <c r="T54" s="590">
        <f>IF($K54="","",IF(TRIM(C54)=TRIM(K54),0,1))</f>
        <v/>
      </c>
      <c r="U54" s="590">
        <f>IF($K54="","",ROUND(E54-N54,0))</f>
        <v/>
      </c>
      <c r="V54" s="590">
        <f>IF($K54="","",ROUND(F54-O54,0))</f>
        <v/>
      </c>
      <c r="W54" s="590">
        <f>IF($K54="","",ROUND(G54-P54,0))</f>
        <v/>
      </c>
      <c r="X54" s="590">
        <f>IF($K54="","",ROUND(H54-Q54,0))</f>
        <v/>
      </c>
      <c r="Y54" s="590">
        <f>IF($K54="","",ROUND(I54-R54,0))</f>
        <v/>
      </c>
      <c r="Z54" s="591" t="n"/>
      <c r="AB54" s="593">
        <f>ISODD(B54)</f>
        <v/>
      </c>
    </row>
    <row r="55" customFormat="1" s="592">
      <c r="B55" s="580">
        <f>B54+1</f>
        <v/>
      </c>
      <c r="C55" s="580">
        <f>_xlfn.XLOOKUP($B55,#REF!,#REF!,"")</f>
        <v/>
      </c>
      <c r="D55" s="581">
        <f>_xlfn.XLOOKUP($B55,#REF!,#REF!,"")</f>
        <v/>
      </c>
      <c r="E55" s="582">
        <f>_xlfn.XLOOKUP($B55,#REF!,#REF!,"")</f>
        <v/>
      </c>
      <c r="F55" s="583">
        <f>_xlfn.XLOOKUP($B55,#REF!,#REF!,"")</f>
        <v/>
      </c>
      <c r="G55" s="583">
        <f>_xlfn.XLOOKUP($B55,#REF!,#REF!,"")</f>
        <v/>
      </c>
      <c r="H55" s="3751">
        <f>_xlfn.XLOOKUP($B55,#REF!,#REF!,"")</f>
        <v/>
      </c>
      <c r="I55" s="3751">
        <f>_xlfn.XLOOKUP($B55,#REF!,#REF!,"")</f>
        <v/>
      </c>
      <c r="J55" s="585" t="n"/>
      <c r="K55" s="3750" t="n"/>
      <c r="L55" s="585" t="n"/>
      <c r="M55" s="585" t="n"/>
      <c r="N55" s="587">
        <f>_xlfn.XLOOKUP($B55,#REF!,#REF!,"")</f>
        <v/>
      </c>
      <c r="O55" s="588" t="n"/>
      <c r="P55" s="588" t="n"/>
      <c r="Q55" s="594" t="n"/>
      <c r="R55" s="585" t="n"/>
      <c r="S55" s="590">
        <f>IF($K55="","",IF(TRIM(D55)=TRIM(J55),0,1))</f>
        <v/>
      </c>
      <c r="T55" s="590">
        <f>IF($K55="","",IF(TRIM(C55)=TRIM(K55),0,1))</f>
        <v/>
      </c>
      <c r="U55" s="590">
        <f>IF($K55="","",ROUND(E55-N55,0))</f>
        <v/>
      </c>
      <c r="V55" s="590">
        <f>IF($K55="","",ROUND(F55-O55,0))</f>
        <v/>
      </c>
      <c r="W55" s="590">
        <f>IF($K55="","",ROUND(G55-P55,0))</f>
        <v/>
      </c>
      <c r="X55" s="590">
        <f>IF($K55="","",ROUND(H55-Q55,0))</f>
        <v/>
      </c>
      <c r="Y55" s="590">
        <f>IF($K55="","",ROUND(I55-R55,0))</f>
        <v/>
      </c>
      <c r="Z55" s="591" t="n"/>
      <c r="AB55" s="593">
        <f>ISODD(B55)</f>
        <v/>
      </c>
    </row>
    <row r="56" customFormat="1" s="592">
      <c r="B56" s="580">
        <f>B55+1</f>
        <v/>
      </c>
      <c r="C56" s="580">
        <f>_xlfn.XLOOKUP($B56,#REF!,#REF!,"")</f>
        <v/>
      </c>
      <c r="D56" s="581">
        <f>_xlfn.XLOOKUP($B56,#REF!,#REF!,"")</f>
        <v/>
      </c>
      <c r="E56" s="582">
        <f>_xlfn.XLOOKUP($B56,#REF!,#REF!,"")</f>
        <v/>
      </c>
      <c r="F56" s="583">
        <f>_xlfn.XLOOKUP($B56,#REF!,#REF!,"")</f>
        <v/>
      </c>
      <c r="G56" s="583">
        <f>_xlfn.XLOOKUP($B56,#REF!,#REF!,"")</f>
        <v/>
      </c>
      <c r="H56" s="3751">
        <f>_xlfn.XLOOKUP($B56,#REF!,#REF!,"")</f>
        <v/>
      </c>
      <c r="I56" s="3751">
        <f>_xlfn.XLOOKUP($B56,#REF!,#REF!,"")</f>
        <v/>
      </c>
      <c r="J56" s="585" t="n"/>
      <c r="K56" s="3750" t="n"/>
      <c r="L56" s="585" t="n"/>
      <c r="M56" s="585" t="n"/>
      <c r="N56" s="587">
        <f>_xlfn.XLOOKUP($B56,#REF!,#REF!,"")</f>
        <v/>
      </c>
      <c r="O56" s="588" t="n"/>
      <c r="P56" s="588" t="n"/>
      <c r="Q56" s="594" t="n"/>
      <c r="R56" s="585" t="n"/>
      <c r="S56" s="590">
        <f>IF($K56="","",IF(TRIM(D56)=TRIM(J56),0,1))</f>
        <v/>
      </c>
      <c r="T56" s="590">
        <f>IF($K56="","",IF(TRIM(C56)=TRIM(K56),0,1))</f>
        <v/>
      </c>
      <c r="U56" s="590">
        <f>IF($K56="","",ROUND(E56-N56,0))</f>
        <v/>
      </c>
      <c r="V56" s="590">
        <f>IF($K56="","",ROUND(F56-O56,0))</f>
        <v/>
      </c>
      <c r="W56" s="590">
        <f>IF($K56="","",ROUND(G56-P56,0))</f>
        <v/>
      </c>
      <c r="X56" s="590">
        <f>IF($K56="","",ROUND(H56-Q56,0))</f>
        <v/>
      </c>
      <c r="Y56" s="590">
        <f>IF($K56="","",ROUND(I56-R56,0))</f>
        <v/>
      </c>
      <c r="Z56" s="591" t="n"/>
      <c r="AB56" s="593">
        <f>ISODD(B56)</f>
        <v/>
      </c>
    </row>
    <row r="57" customFormat="1" s="592">
      <c r="B57" s="580">
        <f>B56+1</f>
        <v/>
      </c>
      <c r="C57" s="580">
        <f>_xlfn.XLOOKUP($B57,#REF!,#REF!,"")</f>
        <v/>
      </c>
      <c r="D57" s="581">
        <f>_xlfn.XLOOKUP($B57,#REF!,#REF!,"")</f>
        <v/>
      </c>
      <c r="E57" s="582">
        <f>_xlfn.XLOOKUP($B57,#REF!,#REF!,"")</f>
        <v/>
      </c>
      <c r="F57" s="583">
        <f>_xlfn.XLOOKUP($B57,#REF!,#REF!,"")</f>
        <v/>
      </c>
      <c r="G57" s="583">
        <f>_xlfn.XLOOKUP($B57,#REF!,#REF!,"")</f>
        <v/>
      </c>
      <c r="H57" s="3751">
        <f>_xlfn.XLOOKUP($B57,#REF!,#REF!,"")</f>
        <v/>
      </c>
      <c r="I57" s="3751">
        <f>_xlfn.XLOOKUP($B57,#REF!,#REF!,"")</f>
        <v/>
      </c>
      <c r="J57" s="585" t="n"/>
      <c r="K57" s="3750" t="n"/>
      <c r="L57" s="585" t="n"/>
      <c r="M57" s="585" t="n"/>
      <c r="N57" s="587">
        <f>_xlfn.XLOOKUP($B57,#REF!,#REF!,"")</f>
        <v/>
      </c>
      <c r="O57" s="588" t="n"/>
      <c r="P57" s="588" t="n"/>
      <c r="Q57" s="594" t="n"/>
      <c r="R57" s="585" t="n"/>
      <c r="S57" s="590">
        <f>IF($K57="","",IF(TRIM(D57)=TRIM(J57),0,1))</f>
        <v/>
      </c>
      <c r="T57" s="590">
        <f>IF($K57="","",IF(TRIM(C57)=TRIM(K57),0,1))</f>
        <v/>
      </c>
      <c r="U57" s="590">
        <f>IF($K57="","",ROUND(E57-N57,0))</f>
        <v/>
      </c>
      <c r="V57" s="590">
        <f>IF($K57="","",ROUND(F57-O57,0))</f>
        <v/>
      </c>
      <c r="W57" s="590">
        <f>IF($K57="","",ROUND(G57-P57,0))</f>
        <v/>
      </c>
      <c r="X57" s="590">
        <f>IF($K57="","",ROUND(H57-Q57,0))</f>
        <v/>
      </c>
      <c r="Y57" s="590">
        <f>IF($K57="","",ROUND(I57-R57,0))</f>
        <v/>
      </c>
      <c r="Z57" s="591" t="n"/>
      <c r="AB57" s="593">
        <f>ISODD(B57)</f>
        <v/>
      </c>
    </row>
    <row r="58" customFormat="1" s="592">
      <c r="B58" s="580">
        <f>B57+1</f>
        <v/>
      </c>
      <c r="C58" s="580">
        <f>_xlfn.XLOOKUP($B58,#REF!,#REF!,"")</f>
        <v/>
      </c>
      <c r="D58" s="581">
        <f>_xlfn.XLOOKUP($B58,#REF!,#REF!,"")</f>
        <v/>
      </c>
      <c r="E58" s="582">
        <f>_xlfn.XLOOKUP($B58,#REF!,#REF!,"")</f>
        <v/>
      </c>
      <c r="F58" s="583">
        <f>_xlfn.XLOOKUP($B58,#REF!,#REF!,"")</f>
        <v/>
      </c>
      <c r="G58" s="583">
        <f>_xlfn.XLOOKUP($B58,#REF!,#REF!,"")</f>
        <v/>
      </c>
      <c r="H58" s="3751">
        <f>_xlfn.XLOOKUP($B58,#REF!,#REF!,"")</f>
        <v/>
      </c>
      <c r="I58" s="3751">
        <f>_xlfn.XLOOKUP($B58,#REF!,#REF!,"")</f>
        <v/>
      </c>
      <c r="J58" s="585" t="n"/>
      <c r="K58" s="3750" t="n"/>
      <c r="L58" s="585" t="n"/>
      <c r="M58" s="585" t="n"/>
      <c r="N58" s="587">
        <f>_xlfn.XLOOKUP($B58,#REF!,#REF!,"")</f>
        <v/>
      </c>
      <c r="O58" s="588" t="n"/>
      <c r="P58" s="588" t="n"/>
      <c r="Q58" s="594" t="n"/>
      <c r="R58" s="585" t="n"/>
      <c r="S58" s="590">
        <f>IF($K58="","",IF(TRIM(D58)=TRIM(J58),0,1))</f>
        <v/>
      </c>
      <c r="T58" s="590">
        <f>IF($K58="","",IF(TRIM(C58)=TRIM(K58),0,1))</f>
        <v/>
      </c>
      <c r="U58" s="590">
        <f>IF($K58="","",ROUND(E58-N58,0))</f>
        <v/>
      </c>
      <c r="V58" s="590">
        <f>IF($K58="","",ROUND(F58-O58,0))</f>
        <v/>
      </c>
      <c r="W58" s="590">
        <f>IF($K58="","",ROUND(G58-P58,0))</f>
        <v/>
      </c>
      <c r="X58" s="590">
        <f>IF($K58="","",ROUND(H58-Q58,0))</f>
        <v/>
      </c>
      <c r="Y58" s="590">
        <f>IF($K58="","",ROUND(I58-R58,0))</f>
        <v/>
      </c>
      <c r="Z58" s="591" t="n"/>
      <c r="AB58" s="593">
        <f>ISODD(B58)</f>
        <v/>
      </c>
    </row>
    <row r="59" customFormat="1" s="592">
      <c r="B59" s="580">
        <f>B58+1</f>
        <v/>
      </c>
      <c r="C59" s="580">
        <f>_xlfn.XLOOKUP($B59,#REF!,#REF!,"")</f>
        <v/>
      </c>
      <c r="D59" s="581">
        <f>_xlfn.XLOOKUP($B59,#REF!,#REF!,"")</f>
        <v/>
      </c>
      <c r="E59" s="582">
        <f>_xlfn.XLOOKUP($B59,#REF!,#REF!,"")</f>
        <v/>
      </c>
      <c r="F59" s="583">
        <f>_xlfn.XLOOKUP($B59,#REF!,#REF!,"")</f>
        <v/>
      </c>
      <c r="G59" s="583">
        <f>_xlfn.XLOOKUP($B59,#REF!,#REF!,"")</f>
        <v/>
      </c>
      <c r="H59" s="3751">
        <f>_xlfn.XLOOKUP($B59,#REF!,#REF!,"")</f>
        <v/>
      </c>
      <c r="I59" s="3751">
        <f>_xlfn.XLOOKUP($B59,#REF!,#REF!,"")</f>
        <v/>
      </c>
      <c r="J59" s="585" t="n"/>
      <c r="K59" s="3750" t="n"/>
      <c r="L59" s="585" t="n"/>
      <c r="M59" s="585" t="n"/>
      <c r="N59" s="587">
        <f>_xlfn.XLOOKUP($B59,#REF!,#REF!,"")</f>
        <v/>
      </c>
      <c r="O59" s="588" t="n"/>
      <c r="P59" s="588" t="n"/>
      <c r="Q59" s="594" t="n"/>
      <c r="R59" s="585" t="n"/>
      <c r="S59" s="590">
        <f>IF($K59="","",IF(TRIM(D59)=TRIM(J59),0,1))</f>
        <v/>
      </c>
      <c r="T59" s="590">
        <f>IF($K59="","",IF(TRIM(C59)=TRIM(K59),0,1))</f>
        <v/>
      </c>
      <c r="U59" s="590">
        <f>IF($K59="","",ROUND(E59-N59,0))</f>
        <v/>
      </c>
      <c r="V59" s="590">
        <f>IF($K59="","",ROUND(F59-O59,0))</f>
        <v/>
      </c>
      <c r="W59" s="590">
        <f>IF($K59="","",ROUND(G59-P59,0))</f>
        <v/>
      </c>
      <c r="X59" s="590">
        <f>IF($K59="","",ROUND(H59-Q59,0))</f>
        <v/>
      </c>
      <c r="Y59" s="590">
        <f>IF($K59="","",ROUND(I59-R59,0))</f>
        <v/>
      </c>
      <c r="Z59" s="591" t="n"/>
      <c r="AB59" s="593">
        <f>ISODD(B59)</f>
        <v/>
      </c>
    </row>
    <row r="60" customFormat="1" s="592">
      <c r="B60" s="580">
        <f>B59+1</f>
        <v/>
      </c>
      <c r="C60" s="580">
        <f>_xlfn.XLOOKUP($B60,#REF!,#REF!,"")</f>
        <v/>
      </c>
      <c r="D60" s="581">
        <f>_xlfn.XLOOKUP($B60,#REF!,#REF!,"")</f>
        <v/>
      </c>
      <c r="E60" s="582">
        <f>_xlfn.XLOOKUP($B60,#REF!,#REF!,"")</f>
        <v/>
      </c>
      <c r="F60" s="583">
        <f>_xlfn.XLOOKUP($B60,#REF!,#REF!,"")</f>
        <v/>
      </c>
      <c r="G60" s="583">
        <f>_xlfn.XLOOKUP($B60,#REF!,#REF!,"")</f>
        <v/>
      </c>
      <c r="H60" s="3751">
        <f>_xlfn.XLOOKUP($B60,#REF!,#REF!,"")</f>
        <v/>
      </c>
      <c r="I60" s="3751">
        <f>_xlfn.XLOOKUP($B60,#REF!,#REF!,"")</f>
        <v/>
      </c>
      <c r="J60" s="585" t="n"/>
      <c r="K60" s="3750" t="n"/>
      <c r="L60" s="585" t="n"/>
      <c r="M60" s="585" t="n"/>
      <c r="N60" s="587">
        <f>_xlfn.XLOOKUP($B60,#REF!,#REF!,"")</f>
        <v/>
      </c>
      <c r="O60" s="588" t="n"/>
      <c r="P60" s="588" t="n"/>
      <c r="Q60" s="594" t="n"/>
      <c r="R60" s="585" t="n"/>
      <c r="S60" s="590">
        <f>IF($K60="","",IF(TRIM(D60)=TRIM(J60),0,1))</f>
        <v/>
      </c>
      <c r="T60" s="590">
        <f>IF($K60="","",IF(TRIM(C60)=TRIM(K60),0,1))</f>
        <v/>
      </c>
      <c r="U60" s="590">
        <f>IF($K60="","",ROUND(E60-N60,0))</f>
        <v/>
      </c>
      <c r="V60" s="590">
        <f>IF($K60="","",ROUND(F60-O60,0))</f>
        <v/>
      </c>
      <c r="W60" s="590">
        <f>IF($K60="","",ROUND(G60-P60,0))</f>
        <v/>
      </c>
      <c r="X60" s="590">
        <f>IF($K60="","",ROUND(H60-Q60,0))</f>
        <v/>
      </c>
      <c r="Y60" s="590">
        <f>IF($K60="","",ROUND(I60-R60,0))</f>
        <v/>
      </c>
      <c r="Z60" s="591" t="n"/>
      <c r="AB60" s="593">
        <f>ISODD(B60)</f>
        <v/>
      </c>
    </row>
    <row r="61" customFormat="1" s="592">
      <c r="B61" s="580">
        <f>B60+1</f>
        <v/>
      </c>
      <c r="C61" s="580">
        <f>_xlfn.XLOOKUP($B61,#REF!,#REF!,"")</f>
        <v/>
      </c>
      <c r="D61" s="581">
        <f>_xlfn.XLOOKUP($B61,#REF!,#REF!,"")</f>
        <v/>
      </c>
      <c r="E61" s="582">
        <f>_xlfn.XLOOKUP($B61,#REF!,#REF!,"")</f>
        <v/>
      </c>
      <c r="F61" s="583">
        <f>_xlfn.XLOOKUP($B61,#REF!,#REF!,"")</f>
        <v/>
      </c>
      <c r="G61" s="583">
        <f>_xlfn.XLOOKUP($B61,#REF!,#REF!,"")</f>
        <v/>
      </c>
      <c r="H61" s="3751">
        <f>_xlfn.XLOOKUP($B61,#REF!,#REF!,"")</f>
        <v/>
      </c>
      <c r="I61" s="3751">
        <f>_xlfn.XLOOKUP($B61,#REF!,#REF!,"")</f>
        <v/>
      </c>
      <c r="J61" s="585" t="n"/>
      <c r="K61" s="3750" t="n"/>
      <c r="L61" s="585" t="n"/>
      <c r="M61" s="585" t="n"/>
      <c r="N61" s="587">
        <f>_xlfn.XLOOKUP($B61,#REF!,#REF!,"")</f>
        <v/>
      </c>
      <c r="O61" s="588" t="n"/>
      <c r="P61" s="588" t="n"/>
      <c r="Q61" s="594" t="n"/>
      <c r="R61" s="585" t="n"/>
      <c r="S61" s="590">
        <f>IF($K61="","",IF(TRIM(D61)=TRIM(J61),0,1))</f>
        <v/>
      </c>
      <c r="T61" s="590">
        <f>IF($K61="","",IF(TRIM(C61)=TRIM(K61),0,1))</f>
        <v/>
      </c>
      <c r="U61" s="590">
        <f>IF($K61="","",ROUND(E61-N61,0))</f>
        <v/>
      </c>
      <c r="V61" s="590">
        <f>IF($K61="","",ROUND(F61-O61,0))</f>
        <v/>
      </c>
      <c r="W61" s="590">
        <f>IF($K61="","",ROUND(G61-P61,0))</f>
        <v/>
      </c>
      <c r="X61" s="590">
        <f>IF($K61="","",ROUND(H61-Q61,0))</f>
        <v/>
      </c>
      <c r="Y61" s="590">
        <f>IF($K61="","",ROUND(I61-R61,0))</f>
        <v/>
      </c>
      <c r="Z61" s="591" t="n"/>
      <c r="AB61" s="593">
        <f>ISODD(B61)</f>
        <v/>
      </c>
    </row>
    <row r="62" customFormat="1" s="592">
      <c r="B62" s="580">
        <f>B61+1</f>
        <v/>
      </c>
      <c r="C62" s="580">
        <f>_xlfn.XLOOKUP($B62,#REF!,#REF!,"")</f>
        <v/>
      </c>
      <c r="D62" s="581">
        <f>_xlfn.XLOOKUP($B62,#REF!,#REF!,"")</f>
        <v/>
      </c>
      <c r="E62" s="582">
        <f>_xlfn.XLOOKUP($B62,#REF!,#REF!,"")</f>
        <v/>
      </c>
      <c r="F62" s="583">
        <f>_xlfn.XLOOKUP($B62,#REF!,#REF!,"")</f>
        <v/>
      </c>
      <c r="G62" s="583">
        <f>_xlfn.XLOOKUP($B62,#REF!,#REF!,"")</f>
        <v/>
      </c>
      <c r="H62" s="3751">
        <f>_xlfn.XLOOKUP($B62,#REF!,#REF!,"")</f>
        <v/>
      </c>
      <c r="I62" s="3751">
        <f>_xlfn.XLOOKUP($B62,#REF!,#REF!,"")</f>
        <v/>
      </c>
      <c r="J62" s="585" t="n"/>
      <c r="K62" s="3750" t="n"/>
      <c r="L62" s="585" t="n"/>
      <c r="M62" s="585" t="n"/>
      <c r="N62" s="587">
        <f>_xlfn.XLOOKUP($B62,#REF!,#REF!,"")</f>
        <v/>
      </c>
      <c r="O62" s="588" t="n"/>
      <c r="P62" s="588" t="n"/>
      <c r="Q62" s="594" t="n"/>
      <c r="R62" s="585" t="n"/>
      <c r="S62" s="590">
        <f>IF($K62="","",IF(TRIM(D62)=TRIM(J62),0,1))</f>
        <v/>
      </c>
      <c r="T62" s="590">
        <f>IF($K62="","",IF(TRIM(C62)=TRIM(K62),0,1))</f>
        <v/>
      </c>
      <c r="U62" s="590">
        <f>IF($K62="","",ROUND(E62-N62,0))</f>
        <v/>
      </c>
      <c r="V62" s="590">
        <f>IF($K62="","",ROUND(F62-O62,0))</f>
        <v/>
      </c>
      <c r="W62" s="590">
        <f>IF($K62="","",ROUND(G62-P62,0))</f>
        <v/>
      </c>
      <c r="X62" s="590">
        <f>IF($K62="","",ROUND(H62-Q62,0))</f>
        <v/>
      </c>
      <c r="Y62" s="590">
        <f>IF($K62="","",ROUND(I62-R62,0))</f>
        <v/>
      </c>
      <c r="Z62" s="591" t="n"/>
      <c r="AB62" s="593">
        <f>ISODD(B62)</f>
        <v/>
      </c>
    </row>
    <row r="63" customFormat="1" s="592">
      <c r="B63" s="580">
        <f>B62+1</f>
        <v/>
      </c>
      <c r="C63" s="580">
        <f>_xlfn.XLOOKUP($B63,#REF!,#REF!,"")</f>
        <v/>
      </c>
      <c r="D63" s="581">
        <f>_xlfn.XLOOKUP($B63,#REF!,#REF!,"")</f>
        <v/>
      </c>
      <c r="E63" s="582">
        <f>_xlfn.XLOOKUP($B63,#REF!,#REF!,"")</f>
        <v/>
      </c>
      <c r="F63" s="583">
        <f>_xlfn.XLOOKUP($B63,#REF!,#REF!,"")</f>
        <v/>
      </c>
      <c r="G63" s="583">
        <f>_xlfn.XLOOKUP($B63,#REF!,#REF!,"")</f>
        <v/>
      </c>
      <c r="H63" s="3751">
        <f>_xlfn.XLOOKUP($B63,#REF!,#REF!,"")</f>
        <v/>
      </c>
      <c r="I63" s="3751">
        <f>_xlfn.XLOOKUP($B63,#REF!,#REF!,"")</f>
        <v/>
      </c>
      <c r="J63" s="585" t="n"/>
      <c r="K63" s="3750" t="n"/>
      <c r="L63" s="585" t="n"/>
      <c r="M63" s="585" t="n"/>
      <c r="N63" s="587">
        <f>_xlfn.XLOOKUP($B63,#REF!,#REF!,"")</f>
        <v/>
      </c>
      <c r="O63" s="588" t="n"/>
      <c r="P63" s="588" t="n"/>
      <c r="Q63" s="594" t="n"/>
      <c r="R63" s="585" t="n"/>
      <c r="S63" s="590">
        <f>IF($K63="","",IF(TRIM(D63)=TRIM(J63),0,1))</f>
        <v/>
      </c>
      <c r="T63" s="590">
        <f>IF($K63="","",IF(TRIM(C63)=TRIM(K63),0,1))</f>
        <v/>
      </c>
      <c r="U63" s="590">
        <f>IF($K63="","",ROUND(E63-N63,0))</f>
        <v/>
      </c>
      <c r="V63" s="590">
        <f>IF($K63="","",ROUND(F63-O63,0))</f>
        <v/>
      </c>
      <c r="W63" s="590">
        <f>IF($K63="","",ROUND(G63-P63,0))</f>
        <v/>
      </c>
      <c r="X63" s="590">
        <f>IF($K63="","",ROUND(H63-Q63,0))</f>
        <v/>
      </c>
      <c r="Y63" s="590">
        <f>IF($K63="","",ROUND(I63-R63,0))</f>
        <v/>
      </c>
      <c r="Z63" s="591" t="n"/>
      <c r="AB63" s="593">
        <f>ISODD(B63)</f>
        <v/>
      </c>
    </row>
    <row r="64" customFormat="1" s="592">
      <c r="B64" s="580">
        <f>B63+1</f>
        <v/>
      </c>
      <c r="C64" s="580">
        <f>_xlfn.XLOOKUP($B64,#REF!,#REF!,"")</f>
        <v/>
      </c>
      <c r="D64" s="581">
        <f>_xlfn.XLOOKUP($B64,#REF!,#REF!,"")</f>
        <v/>
      </c>
      <c r="E64" s="582">
        <f>_xlfn.XLOOKUP($B64,#REF!,#REF!,"")</f>
        <v/>
      </c>
      <c r="F64" s="583">
        <f>_xlfn.XLOOKUP($B64,#REF!,#REF!,"")</f>
        <v/>
      </c>
      <c r="G64" s="583">
        <f>_xlfn.XLOOKUP($B64,#REF!,#REF!,"")</f>
        <v/>
      </c>
      <c r="H64" s="3751">
        <f>_xlfn.XLOOKUP($B64,#REF!,#REF!,"")</f>
        <v/>
      </c>
      <c r="I64" s="3751">
        <f>_xlfn.XLOOKUP($B64,#REF!,#REF!,"")</f>
        <v/>
      </c>
      <c r="J64" s="585" t="n"/>
      <c r="K64" s="3750" t="n"/>
      <c r="L64" s="585" t="n"/>
      <c r="M64" s="585" t="n"/>
      <c r="N64" s="587">
        <f>_xlfn.XLOOKUP($B64,#REF!,#REF!,"")</f>
        <v/>
      </c>
      <c r="O64" s="588" t="n"/>
      <c r="P64" s="588" t="n"/>
      <c r="Q64" s="594" t="n"/>
      <c r="R64" s="585" t="n"/>
      <c r="S64" s="590">
        <f>IF($K64="","",IF(TRIM(D64)=TRIM(J64),0,1))</f>
        <v/>
      </c>
      <c r="T64" s="590">
        <f>IF($K64="","",IF(TRIM(C64)=TRIM(K64),0,1))</f>
        <v/>
      </c>
      <c r="U64" s="590">
        <f>IF($K64="","",ROUND(E64-N64,0))</f>
        <v/>
      </c>
      <c r="V64" s="590">
        <f>IF($K64="","",ROUND(F64-O64,0))</f>
        <v/>
      </c>
      <c r="W64" s="590">
        <f>IF($K64="","",ROUND(G64-P64,0))</f>
        <v/>
      </c>
      <c r="X64" s="590">
        <f>IF($K64="","",ROUND(H64-Q64,0))</f>
        <v/>
      </c>
      <c r="Y64" s="590">
        <f>IF($K64="","",ROUND(I64-R64,0))</f>
        <v/>
      </c>
      <c r="Z64" s="591" t="n"/>
      <c r="AB64" s="593">
        <f>ISODD(B64)</f>
        <v/>
      </c>
    </row>
    <row r="65" customFormat="1" s="592">
      <c r="B65" s="580">
        <f>B64+1</f>
        <v/>
      </c>
      <c r="C65" s="580">
        <f>_xlfn.XLOOKUP($B65,#REF!,#REF!,"")</f>
        <v/>
      </c>
      <c r="D65" s="581">
        <f>_xlfn.XLOOKUP($B65,#REF!,#REF!,"")</f>
        <v/>
      </c>
      <c r="E65" s="582">
        <f>_xlfn.XLOOKUP($B65,#REF!,#REF!,"")</f>
        <v/>
      </c>
      <c r="F65" s="583">
        <f>_xlfn.XLOOKUP($B65,#REF!,#REF!,"")</f>
        <v/>
      </c>
      <c r="G65" s="583">
        <f>_xlfn.XLOOKUP($B65,#REF!,#REF!,"")</f>
        <v/>
      </c>
      <c r="H65" s="3751">
        <f>_xlfn.XLOOKUP($B65,#REF!,#REF!,"")</f>
        <v/>
      </c>
      <c r="I65" s="3751">
        <f>_xlfn.XLOOKUP($B65,#REF!,#REF!,"")</f>
        <v/>
      </c>
      <c r="J65" s="585" t="n"/>
      <c r="K65" s="3750" t="n"/>
      <c r="L65" s="585" t="n"/>
      <c r="M65" s="585" t="n"/>
      <c r="N65" s="587">
        <f>_xlfn.XLOOKUP($B65,#REF!,#REF!,"")</f>
        <v/>
      </c>
      <c r="O65" s="588" t="n"/>
      <c r="P65" s="588" t="n"/>
      <c r="Q65" s="594" t="n"/>
      <c r="R65" s="585" t="n"/>
      <c r="S65" s="590">
        <f>IF($K65="","",IF(TRIM(D65)=TRIM(J65),0,1))</f>
        <v/>
      </c>
      <c r="T65" s="590">
        <f>IF($K65="","",IF(TRIM(C65)=TRIM(K65),0,1))</f>
        <v/>
      </c>
      <c r="U65" s="590">
        <f>IF($K65="","",ROUND(E65-N65,0))</f>
        <v/>
      </c>
      <c r="V65" s="590">
        <f>IF($K65="","",ROUND(F65-O65,0))</f>
        <v/>
      </c>
      <c r="W65" s="590">
        <f>IF($K65="","",ROUND(G65-P65,0))</f>
        <v/>
      </c>
      <c r="X65" s="590">
        <f>IF($K65="","",ROUND(H65-Q65,0))</f>
        <v/>
      </c>
      <c r="Y65" s="590">
        <f>IF($K65="","",ROUND(I65-R65,0))</f>
        <v/>
      </c>
      <c r="Z65" s="591" t="n"/>
      <c r="AB65" s="593">
        <f>ISODD(B65)</f>
        <v/>
      </c>
    </row>
    <row r="66" customFormat="1" s="592">
      <c r="B66" s="580">
        <f>B65+1</f>
        <v/>
      </c>
      <c r="C66" s="580">
        <f>_xlfn.XLOOKUP($B66,#REF!,#REF!,"")</f>
        <v/>
      </c>
      <c r="D66" s="581">
        <f>_xlfn.XLOOKUP($B66,#REF!,#REF!,"")</f>
        <v/>
      </c>
      <c r="E66" s="582">
        <f>_xlfn.XLOOKUP($B66,#REF!,#REF!,"")</f>
        <v/>
      </c>
      <c r="F66" s="583">
        <f>_xlfn.XLOOKUP($B66,#REF!,#REF!,"")</f>
        <v/>
      </c>
      <c r="G66" s="583">
        <f>_xlfn.XLOOKUP($B66,#REF!,#REF!,"")</f>
        <v/>
      </c>
      <c r="H66" s="3751">
        <f>_xlfn.XLOOKUP($B66,#REF!,#REF!,"")</f>
        <v/>
      </c>
      <c r="I66" s="3751">
        <f>_xlfn.XLOOKUP($B66,#REF!,#REF!,"")</f>
        <v/>
      </c>
      <c r="J66" s="585" t="n"/>
      <c r="K66" s="3750" t="n"/>
      <c r="L66" s="585" t="n"/>
      <c r="M66" s="585" t="n"/>
      <c r="N66" s="587">
        <f>_xlfn.XLOOKUP($B66,#REF!,#REF!,"")</f>
        <v/>
      </c>
      <c r="O66" s="588" t="n"/>
      <c r="P66" s="588" t="n"/>
      <c r="Q66" s="594" t="n"/>
      <c r="R66" s="585" t="n"/>
      <c r="S66" s="590">
        <f>IF($K66="","",IF(TRIM(D66)=TRIM(J66),0,1))</f>
        <v/>
      </c>
      <c r="T66" s="590">
        <f>IF($K66="","",IF(TRIM(C66)=TRIM(K66),0,1))</f>
        <v/>
      </c>
      <c r="U66" s="590">
        <f>IF($K66="","",ROUND(E66-N66,0))</f>
        <v/>
      </c>
      <c r="V66" s="590">
        <f>IF($K66="","",ROUND(F66-O66,0))</f>
        <v/>
      </c>
      <c r="W66" s="590">
        <f>IF($K66="","",ROUND(G66-P66,0))</f>
        <v/>
      </c>
      <c r="X66" s="590">
        <f>IF($K66="","",ROUND(H66-Q66,0))</f>
        <v/>
      </c>
      <c r="Y66" s="590">
        <f>IF($K66="","",ROUND(I66-R66,0))</f>
        <v/>
      </c>
      <c r="Z66" s="591" t="n"/>
      <c r="AB66" s="593">
        <f>ISODD(B66)</f>
        <v/>
      </c>
    </row>
    <row r="67" customFormat="1" s="592">
      <c r="B67" s="580">
        <f>B66+1</f>
        <v/>
      </c>
      <c r="C67" s="580">
        <f>_xlfn.XLOOKUP($B67,#REF!,#REF!,"")</f>
        <v/>
      </c>
      <c r="D67" s="581">
        <f>_xlfn.XLOOKUP($B67,#REF!,#REF!,"")</f>
        <v/>
      </c>
      <c r="E67" s="582">
        <f>_xlfn.XLOOKUP($B67,#REF!,#REF!,"")</f>
        <v/>
      </c>
      <c r="F67" s="583">
        <f>_xlfn.XLOOKUP($B67,#REF!,#REF!,"")</f>
        <v/>
      </c>
      <c r="G67" s="583">
        <f>_xlfn.XLOOKUP($B67,#REF!,#REF!,"")</f>
        <v/>
      </c>
      <c r="H67" s="3751">
        <f>_xlfn.XLOOKUP($B67,#REF!,#REF!,"")</f>
        <v/>
      </c>
      <c r="I67" s="3751">
        <f>_xlfn.XLOOKUP($B67,#REF!,#REF!,"")</f>
        <v/>
      </c>
      <c r="J67" s="585" t="n"/>
      <c r="K67" s="3750" t="n"/>
      <c r="L67" s="585" t="n"/>
      <c r="M67" s="585" t="n"/>
      <c r="N67" s="587">
        <f>_xlfn.XLOOKUP($B67,#REF!,#REF!,"")</f>
        <v/>
      </c>
      <c r="O67" s="588" t="n"/>
      <c r="P67" s="588" t="n"/>
      <c r="Q67" s="594" t="n"/>
      <c r="R67" s="585" t="n"/>
      <c r="S67" s="590">
        <f>IF($K67="","",IF(TRIM(D67)=TRIM(J67),0,1))</f>
        <v/>
      </c>
      <c r="T67" s="590">
        <f>IF($K67="","",IF(TRIM(C67)=TRIM(K67),0,1))</f>
        <v/>
      </c>
      <c r="U67" s="590">
        <f>IF($K67="","",ROUND(E67-N67,0))</f>
        <v/>
      </c>
      <c r="V67" s="590">
        <f>IF($K67="","",ROUND(F67-O67,0))</f>
        <v/>
      </c>
      <c r="W67" s="590">
        <f>IF($K67="","",ROUND(G67-P67,0))</f>
        <v/>
      </c>
      <c r="X67" s="590">
        <f>IF($K67="","",ROUND(H67-Q67,0))</f>
        <v/>
      </c>
      <c r="Y67" s="590">
        <f>IF($K67="","",ROUND(I67-R67,0))</f>
        <v/>
      </c>
      <c r="Z67" s="591" t="n"/>
      <c r="AB67" s="593">
        <f>ISODD(B67)</f>
        <v/>
      </c>
    </row>
    <row r="68" customFormat="1" s="592">
      <c r="B68" s="580">
        <f>B67+1</f>
        <v/>
      </c>
      <c r="C68" s="580">
        <f>_xlfn.XLOOKUP($B68,#REF!,#REF!,"")</f>
        <v/>
      </c>
      <c r="D68" s="581">
        <f>_xlfn.XLOOKUP($B68,#REF!,#REF!,"")</f>
        <v/>
      </c>
      <c r="E68" s="582">
        <f>_xlfn.XLOOKUP($B68,#REF!,#REF!,"")</f>
        <v/>
      </c>
      <c r="F68" s="583">
        <f>_xlfn.XLOOKUP($B68,#REF!,#REF!,"")</f>
        <v/>
      </c>
      <c r="G68" s="583">
        <f>_xlfn.XLOOKUP($B68,#REF!,#REF!,"")</f>
        <v/>
      </c>
      <c r="H68" s="3751">
        <f>_xlfn.XLOOKUP($B68,#REF!,#REF!,"")</f>
        <v/>
      </c>
      <c r="I68" s="3751">
        <f>_xlfn.XLOOKUP($B68,#REF!,#REF!,"")</f>
        <v/>
      </c>
      <c r="J68" s="585" t="n"/>
      <c r="K68" s="3750" t="n"/>
      <c r="L68" s="585" t="n"/>
      <c r="M68" s="585" t="n"/>
      <c r="N68" s="587">
        <f>_xlfn.XLOOKUP($B68,#REF!,#REF!,"")</f>
        <v/>
      </c>
      <c r="O68" s="588" t="n"/>
      <c r="P68" s="588" t="n"/>
      <c r="Q68" s="594" t="n"/>
      <c r="R68" s="585" t="n"/>
      <c r="S68" s="590">
        <f>IF($K68="","",IF(TRIM(D68)=TRIM(J68),0,1))</f>
        <v/>
      </c>
      <c r="T68" s="590">
        <f>IF($K68="","",IF(TRIM(C68)=TRIM(K68),0,1))</f>
        <v/>
      </c>
      <c r="U68" s="590">
        <f>IF($K68="","",ROUND(E68-N68,0))</f>
        <v/>
      </c>
      <c r="V68" s="590">
        <f>IF($K68="","",ROUND(F68-O68,0))</f>
        <v/>
      </c>
      <c r="W68" s="590">
        <f>IF($K68="","",ROUND(G68-P68,0))</f>
        <v/>
      </c>
      <c r="X68" s="590">
        <f>IF($K68="","",ROUND(H68-Q68,0))</f>
        <v/>
      </c>
      <c r="Y68" s="590">
        <f>IF($K68="","",ROUND(I68-R68,0))</f>
        <v/>
      </c>
      <c r="Z68" s="591" t="n"/>
      <c r="AB68" s="593">
        <f>ISODD(B68)</f>
        <v/>
      </c>
    </row>
    <row r="69" customFormat="1" s="592">
      <c r="B69" s="580">
        <f>B68+1</f>
        <v/>
      </c>
      <c r="C69" s="580">
        <f>_xlfn.XLOOKUP($B69,#REF!,#REF!,"")</f>
        <v/>
      </c>
      <c r="D69" s="581">
        <f>_xlfn.XLOOKUP($B69,#REF!,#REF!,"")</f>
        <v/>
      </c>
      <c r="E69" s="582">
        <f>_xlfn.XLOOKUP($B69,#REF!,#REF!,"")</f>
        <v/>
      </c>
      <c r="F69" s="583">
        <f>_xlfn.XLOOKUP($B69,#REF!,#REF!,"")</f>
        <v/>
      </c>
      <c r="G69" s="583">
        <f>_xlfn.XLOOKUP($B69,#REF!,#REF!,"")</f>
        <v/>
      </c>
      <c r="H69" s="3751">
        <f>_xlfn.XLOOKUP($B69,#REF!,#REF!,"")</f>
        <v/>
      </c>
      <c r="I69" s="3751">
        <f>_xlfn.XLOOKUP($B69,#REF!,#REF!,"")</f>
        <v/>
      </c>
      <c r="J69" s="585" t="n"/>
      <c r="K69" s="3750" t="n"/>
      <c r="L69" s="585" t="n"/>
      <c r="M69" s="585" t="n"/>
      <c r="N69" s="587">
        <f>_xlfn.XLOOKUP($B69,#REF!,#REF!,"")</f>
        <v/>
      </c>
      <c r="O69" s="588" t="n"/>
      <c r="P69" s="588" t="n"/>
      <c r="Q69" s="594" t="n"/>
      <c r="R69" s="585" t="n"/>
      <c r="S69" s="590">
        <f>IF($K69="","",IF(TRIM(D69)=TRIM(J69),0,1))</f>
        <v/>
      </c>
      <c r="T69" s="590">
        <f>IF($K69="","",IF(TRIM(C69)=TRIM(K69),0,1))</f>
        <v/>
      </c>
      <c r="U69" s="590">
        <f>IF($K69="","",ROUND(E69-N69,0))</f>
        <v/>
      </c>
      <c r="V69" s="590">
        <f>IF($K69="","",ROUND(F69-O69,0))</f>
        <v/>
      </c>
      <c r="W69" s="590">
        <f>IF($K69="","",ROUND(G69-P69,0))</f>
        <v/>
      </c>
      <c r="X69" s="590">
        <f>IF($K69="","",ROUND(H69-Q69,0))</f>
        <v/>
      </c>
      <c r="Y69" s="590">
        <f>IF($K69="","",ROUND(I69-R69,0))</f>
        <v/>
      </c>
      <c r="Z69" s="591" t="n"/>
      <c r="AB69" s="593">
        <f>ISODD(B69)</f>
        <v/>
      </c>
    </row>
    <row r="70" customFormat="1" s="592">
      <c r="B70" s="580">
        <f>B69+1</f>
        <v/>
      </c>
      <c r="C70" s="580">
        <f>_xlfn.XLOOKUP($B70,#REF!,#REF!,"")</f>
        <v/>
      </c>
      <c r="D70" s="581">
        <f>_xlfn.XLOOKUP($B70,#REF!,#REF!,"")</f>
        <v/>
      </c>
      <c r="E70" s="582">
        <f>_xlfn.XLOOKUP($B70,#REF!,#REF!,"")</f>
        <v/>
      </c>
      <c r="F70" s="583">
        <f>_xlfn.XLOOKUP($B70,#REF!,#REF!,"")</f>
        <v/>
      </c>
      <c r="G70" s="583">
        <f>_xlfn.XLOOKUP($B70,#REF!,#REF!,"")</f>
        <v/>
      </c>
      <c r="H70" s="3751">
        <f>_xlfn.XLOOKUP($B70,#REF!,#REF!,"")</f>
        <v/>
      </c>
      <c r="I70" s="3751">
        <f>_xlfn.XLOOKUP($B70,#REF!,#REF!,"")</f>
        <v/>
      </c>
      <c r="J70" s="585" t="n"/>
      <c r="K70" s="3750" t="n"/>
      <c r="L70" s="585" t="n"/>
      <c r="M70" s="585" t="n"/>
      <c r="N70" s="587">
        <f>_xlfn.XLOOKUP($B70,#REF!,#REF!,"")</f>
        <v/>
      </c>
      <c r="O70" s="588" t="n"/>
      <c r="P70" s="588" t="n"/>
      <c r="Q70" s="594" t="n"/>
      <c r="R70" s="585" t="n"/>
      <c r="S70" s="590">
        <f>IF($K70="","",IF(TRIM(D70)=TRIM(J70),0,1))</f>
        <v/>
      </c>
      <c r="T70" s="590">
        <f>IF($K70="","",IF(TRIM(C70)=TRIM(K70),0,1))</f>
        <v/>
      </c>
      <c r="U70" s="590">
        <f>IF($K70="","",ROUND(E70-N70,0))</f>
        <v/>
      </c>
      <c r="V70" s="590">
        <f>IF($K70="","",ROUND(F70-O70,0))</f>
        <v/>
      </c>
      <c r="W70" s="590">
        <f>IF($K70="","",ROUND(G70-P70,0))</f>
        <v/>
      </c>
      <c r="X70" s="590">
        <f>IF($K70="","",ROUND(H70-Q70,0))</f>
        <v/>
      </c>
      <c r="Y70" s="590">
        <f>IF($K70="","",ROUND(I70-R70,0))</f>
        <v/>
      </c>
      <c r="Z70" s="591" t="n"/>
      <c r="AB70" s="593">
        <f>ISODD(B70)</f>
        <v/>
      </c>
    </row>
    <row r="71" customFormat="1" s="592">
      <c r="B71" s="580">
        <f>B70+1</f>
        <v/>
      </c>
      <c r="C71" s="580">
        <f>_xlfn.XLOOKUP($B71,#REF!,#REF!,"")</f>
        <v/>
      </c>
      <c r="D71" s="581">
        <f>_xlfn.XLOOKUP($B71,#REF!,#REF!,"")</f>
        <v/>
      </c>
      <c r="E71" s="582">
        <f>_xlfn.XLOOKUP($B71,#REF!,#REF!,"")</f>
        <v/>
      </c>
      <c r="F71" s="583">
        <f>_xlfn.XLOOKUP($B71,#REF!,#REF!,"")</f>
        <v/>
      </c>
      <c r="G71" s="583">
        <f>_xlfn.XLOOKUP($B71,#REF!,#REF!,"")</f>
        <v/>
      </c>
      <c r="H71" s="3751">
        <f>_xlfn.XLOOKUP($B71,#REF!,#REF!,"")</f>
        <v/>
      </c>
      <c r="I71" s="3751">
        <f>_xlfn.XLOOKUP($B71,#REF!,#REF!,"")</f>
        <v/>
      </c>
      <c r="J71" s="585" t="n"/>
      <c r="K71" s="3750" t="n"/>
      <c r="L71" s="585" t="n"/>
      <c r="M71" s="585" t="n"/>
      <c r="N71" s="587">
        <f>_xlfn.XLOOKUP($B71,#REF!,#REF!,"")</f>
        <v/>
      </c>
      <c r="O71" s="588" t="n"/>
      <c r="P71" s="588" t="n"/>
      <c r="Q71" s="594" t="n"/>
      <c r="R71" s="585" t="n"/>
      <c r="S71" s="590">
        <f>IF($K71="","",IF(TRIM(D71)=TRIM(J71),0,1))</f>
        <v/>
      </c>
      <c r="T71" s="590">
        <f>IF($K71="","",IF(TRIM(C71)=TRIM(K71),0,1))</f>
        <v/>
      </c>
      <c r="U71" s="590">
        <f>IF($K71="","",ROUND(E71-N71,0))</f>
        <v/>
      </c>
      <c r="V71" s="590">
        <f>IF($K71="","",ROUND(F71-O71,0))</f>
        <v/>
      </c>
      <c r="W71" s="590">
        <f>IF($K71="","",ROUND(G71-P71,0))</f>
        <v/>
      </c>
      <c r="X71" s="590">
        <f>IF($K71="","",ROUND(H71-Q71,0))</f>
        <v/>
      </c>
      <c r="Y71" s="590">
        <f>IF($K71="","",ROUND(I71-R71,0))</f>
        <v/>
      </c>
      <c r="Z71" s="591" t="n"/>
      <c r="AB71" s="593">
        <f>ISODD(B71)</f>
        <v/>
      </c>
    </row>
    <row r="72" customFormat="1" s="592">
      <c r="B72" s="580">
        <f>B71+1</f>
        <v/>
      </c>
      <c r="C72" s="580">
        <f>_xlfn.XLOOKUP($B72,#REF!,#REF!,"")</f>
        <v/>
      </c>
      <c r="D72" s="581">
        <f>_xlfn.XLOOKUP($B72,#REF!,#REF!,"")</f>
        <v/>
      </c>
      <c r="E72" s="582">
        <f>_xlfn.XLOOKUP($B72,#REF!,#REF!,"")</f>
        <v/>
      </c>
      <c r="F72" s="583">
        <f>_xlfn.XLOOKUP($B72,#REF!,#REF!,"")</f>
        <v/>
      </c>
      <c r="G72" s="583">
        <f>_xlfn.XLOOKUP($B72,#REF!,#REF!,"")</f>
        <v/>
      </c>
      <c r="H72" s="3751">
        <f>_xlfn.XLOOKUP($B72,#REF!,#REF!,"")</f>
        <v/>
      </c>
      <c r="I72" s="3751">
        <f>_xlfn.XLOOKUP($B72,#REF!,#REF!,"")</f>
        <v/>
      </c>
      <c r="J72" s="585" t="n"/>
      <c r="K72" s="3750" t="n"/>
      <c r="L72" s="585" t="n"/>
      <c r="M72" s="585" t="n"/>
      <c r="N72" s="587">
        <f>_xlfn.XLOOKUP($B72,#REF!,#REF!,"")</f>
        <v/>
      </c>
      <c r="O72" s="588" t="n"/>
      <c r="P72" s="588" t="n"/>
      <c r="Q72" s="594" t="n"/>
      <c r="R72" s="585" t="n"/>
      <c r="S72" s="590">
        <f>IF($K72="","",IF(TRIM(D72)=TRIM(J72),0,1))</f>
        <v/>
      </c>
      <c r="T72" s="590">
        <f>IF($K72="","",IF(TRIM(C72)=TRIM(K72),0,1))</f>
        <v/>
      </c>
      <c r="U72" s="590">
        <f>IF($K72="","",ROUND(E72-N72,0))</f>
        <v/>
      </c>
      <c r="V72" s="590">
        <f>IF($K72="","",ROUND(F72-O72,0))</f>
        <v/>
      </c>
      <c r="W72" s="590">
        <f>IF($K72="","",ROUND(G72-P72,0))</f>
        <v/>
      </c>
      <c r="X72" s="590">
        <f>IF($K72="","",ROUND(H72-Q72,0))</f>
        <v/>
      </c>
      <c r="Y72" s="590">
        <f>IF($K72="","",ROUND(I72-R72,0))</f>
        <v/>
      </c>
      <c r="Z72" s="591" t="n"/>
      <c r="AB72" s="593">
        <f>ISODD(B72)</f>
        <v/>
      </c>
    </row>
    <row r="73" customFormat="1" s="592">
      <c r="B73" s="580">
        <f>B72+1</f>
        <v/>
      </c>
      <c r="C73" s="580">
        <f>_xlfn.XLOOKUP($B73,#REF!,#REF!,"")</f>
        <v/>
      </c>
      <c r="D73" s="581">
        <f>_xlfn.XLOOKUP($B73,#REF!,#REF!,"")</f>
        <v/>
      </c>
      <c r="E73" s="582">
        <f>_xlfn.XLOOKUP($B73,#REF!,#REF!,"")</f>
        <v/>
      </c>
      <c r="F73" s="583">
        <f>_xlfn.XLOOKUP($B73,#REF!,#REF!,"")</f>
        <v/>
      </c>
      <c r="G73" s="583">
        <f>_xlfn.XLOOKUP($B73,#REF!,#REF!,"")</f>
        <v/>
      </c>
      <c r="H73" s="3751">
        <f>_xlfn.XLOOKUP($B73,#REF!,#REF!,"")</f>
        <v/>
      </c>
      <c r="I73" s="3751">
        <f>_xlfn.XLOOKUP($B73,#REF!,#REF!,"")</f>
        <v/>
      </c>
      <c r="J73" s="585" t="n"/>
      <c r="K73" s="3750" t="n"/>
      <c r="L73" s="585" t="n"/>
      <c r="M73" s="585" t="n"/>
      <c r="N73" s="587">
        <f>_xlfn.XLOOKUP($B73,#REF!,#REF!,"")</f>
        <v/>
      </c>
      <c r="O73" s="588" t="n"/>
      <c r="P73" s="588" t="n"/>
      <c r="Q73" s="594" t="n"/>
      <c r="R73" s="585" t="n"/>
      <c r="S73" s="590">
        <f>IF($K73="","",IF(TRIM(D73)=TRIM(J73),0,1))</f>
        <v/>
      </c>
      <c r="T73" s="590">
        <f>IF($K73="","",IF(TRIM(C73)=TRIM(K73),0,1))</f>
        <v/>
      </c>
      <c r="U73" s="590">
        <f>IF($K73="","",ROUND(E73-N73,0))</f>
        <v/>
      </c>
      <c r="V73" s="590">
        <f>IF($K73="","",ROUND(F73-O73,0))</f>
        <v/>
      </c>
      <c r="W73" s="590">
        <f>IF($K73="","",ROUND(G73-P73,0))</f>
        <v/>
      </c>
      <c r="X73" s="590">
        <f>IF($K73="","",ROUND(H73-Q73,0))</f>
        <v/>
      </c>
      <c r="Y73" s="590">
        <f>IF($K73="","",ROUND(I73-R73,0))</f>
        <v/>
      </c>
      <c r="Z73" s="591" t="n"/>
      <c r="AB73" s="593">
        <f>ISODD(B73)</f>
        <v/>
      </c>
    </row>
    <row r="74" customFormat="1" s="592">
      <c r="B74" s="580">
        <f>B73+1</f>
        <v/>
      </c>
      <c r="C74" s="580">
        <f>_xlfn.XLOOKUP($B74,#REF!,#REF!,"")</f>
        <v/>
      </c>
      <c r="D74" s="581">
        <f>_xlfn.XLOOKUP($B74,#REF!,#REF!,"")</f>
        <v/>
      </c>
      <c r="E74" s="582">
        <f>_xlfn.XLOOKUP($B74,#REF!,#REF!,"")</f>
        <v/>
      </c>
      <c r="F74" s="583">
        <f>_xlfn.XLOOKUP($B74,#REF!,#REF!,"")</f>
        <v/>
      </c>
      <c r="G74" s="583">
        <f>_xlfn.XLOOKUP($B74,#REF!,#REF!,"")</f>
        <v/>
      </c>
      <c r="H74" s="3751">
        <f>_xlfn.XLOOKUP($B74,#REF!,#REF!,"")</f>
        <v/>
      </c>
      <c r="I74" s="3751">
        <f>_xlfn.XLOOKUP($B74,#REF!,#REF!,"")</f>
        <v/>
      </c>
      <c r="J74" s="585" t="n"/>
      <c r="K74" s="3750" t="n"/>
      <c r="L74" s="585" t="n"/>
      <c r="M74" s="585" t="n"/>
      <c r="N74" s="587">
        <f>_xlfn.XLOOKUP($B74,#REF!,#REF!,"")</f>
        <v/>
      </c>
      <c r="O74" s="588" t="n"/>
      <c r="P74" s="588" t="n"/>
      <c r="Q74" s="594" t="n"/>
      <c r="R74" s="585" t="n"/>
      <c r="S74" s="590">
        <f>IF($K74="","",IF(TRIM(D74)=TRIM(J74),0,1))</f>
        <v/>
      </c>
      <c r="T74" s="590">
        <f>IF($K74="","",IF(TRIM(C74)=TRIM(K74),0,1))</f>
        <v/>
      </c>
      <c r="U74" s="590">
        <f>IF($K74="","",ROUND(E74-N74,0))</f>
        <v/>
      </c>
      <c r="V74" s="590">
        <f>IF($K74="","",ROUND(F74-O74,0))</f>
        <v/>
      </c>
      <c r="W74" s="590">
        <f>IF($K74="","",ROUND(G74-P74,0))</f>
        <v/>
      </c>
      <c r="X74" s="590">
        <f>IF($K74="","",ROUND(H74-Q74,0))</f>
        <v/>
      </c>
      <c r="Y74" s="590">
        <f>IF($K74="","",ROUND(I74-R74,0))</f>
        <v/>
      </c>
      <c r="Z74" s="591" t="n"/>
      <c r="AB74" s="593">
        <f>ISODD(B74)</f>
        <v/>
      </c>
    </row>
    <row r="75" customFormat="1" s="592">
      <c r="B75" s="580">
        <f>B74+1</f>
        <v/>
      </c>
      <c r="C75" s="580">
        <f>_xlfn.XLOOKUP($B75,#REF!,#REF!,"")</f>
        <v/>
      </c>
      <c r="D75" s="581">
        <f>_xlfn.XLOOKUP($B75,#REF!,#REF!,"")</f>
        <v/>
      </c>
      <c r="E75" s="582">
        <f>_xlfn.XLOOKUP($B75,#REF!,#REF!,"")</f>
        <v/>
      </c>
      <c r="F75" s="583">
        <f>_xlfn.XLOOKUP($B75,#REF!,#REF!,"")</f>
        <v/>
      </c>
      <c r="G75" s="583">
        <f>_xlfn.XLOOKUP($B75,#REF!,#REF!,"")</f>
        <v/>
      </c>
      <c r="H75" s="3751">
        <f>_xlfn.XLOOKUP($B75,#REF!,#REF!,"")</f>
        <v/>
      </c>
      <c r="I75" s="3751">
        <f>_xlfn.XLOOKUP($B75,#REF!,#REF!,"")</f>
        <v/>
      </c>
      <c r="J75" s="585" t="n"/>
      <c r="K75" s="3750" t="n"/>
      <c r="L75" s="585" t="n"/>
      <c r="M75" s="585" t="n"/>
      <c r="N75" s="587">
        <f>_xlfn.XLOOKUP($B75,#REF!,#REF!,"")</f>
        <v/>
      </c>
      <c r="O75" s="588" t="n"/>
      <c r="P75" s="588" t="n"/>
      <c r="Q75" s="594" t="n"/>
      <c r="R75" s="585" t="n"/>
      <c r="S75" s="590">
        <f>IF($K75="","",IF(TRIM(D75)=TRIM(J75),0,1))</f>
        <v/>
      </c>
      <c r="T75" s="590">
        <f>IF($K75="","",IF(TRIM(C75)=TRIM(K75),0,1))</f>
        <v/>
      </c>
      <c r="U75" s="590">
        <f>IF($K75="","",ROUND(E75-N75,0))</f>
        <v/>
      </c>
      <c r="V75" s="590">
        <f>IF($K75="","",ROUND(F75-O75,0))</f>
        <v/>
      </c>
      <c r="W75" s="590">
        <f>IF($K75="","",ROUND(G75-P75,0))</f>
        <v/>
      </c>
      <c r="X75" s="590">
        <f>IF($K75="","",ROUND(H75-Q75,0))</f>
        <v/>
      </c>
      <c r="Y75" s="590">
        <f>IF($K75="","",ROUND(I75-R75,0))</f>
        <v/>
      </c>
      <c r="Z75" s="591" t="n"/>
      <c r="AB75" s="593">
        <f>ISODD(B75)</f>
        <v/>
      </c>
    </row>
    <row r="76" customFormat="1" s="592">
      <c r="B76" s="580">
        <f>B75+1</f>
        <v/>
      </c>
      <c r="C76" s="580">
        <f>_xlfn.XLOOKUP($B76,#REF!,#REF!,"")</f>
        <v/>
      </c>
      <c r="D76" s="581">
        <f>_xlfn.XLOOKUP($B76,#REF!,#REF!,"")</f>
        <v/>
      </c>
      <c r="E76" s="582">
        <f>_xlfn.XLOOKUP($B76,#REF!,#REF!,"")</f>
        <v/>
      </c>
      <c r="F76" s="583">
        <f>_xlfn.XLOOKUP($B76,#REF!,#REF!,"")</f>
        <v/>
      </c>
      <c r="G76" s="583">
        <f>_xlfn.XLOOKUP($B76,#REF!,#REF!,"")</f>
        <v/>
      </c>
      <c r="H76" s="3751">
        <f>_xlfn.XLOOKUP($B76,#REF!,#REF!,"")</f>
        <v/>
      </c>
      <c r="I76" s="3751">
        <f>_xlfn.XLOOKUP($B76,#REF!,#REF!,"")</f>
        <v/>
      </c>
      <c r="J76" s="585" t="n"/>
      <c r="K76" s="3750" t="n"/>
      <c r="L76" s="585" t="n"/>
      <c r="M76" s="585" t="n"/>
      <c r="N76" s="587">
        <f>_xlfn.XLOOKUP($B76,#REF!,#REF!,"")</f>
        <v/>
      </c>
      <c r="O76" s="588" t="n"/>
      <c r="P76" s="588" t="n"/>
      <c r="Q76" s="594" t="n"/>
      <c r="R76" s="585" t="n"/>
      <c r="S76" s="590">
        <f>IF($K76="","",IF(TRIM(D76)=TRIM(J76),0,1))</f>
        <v/>
      </c>
      <c r="T76" s="590">
        <f>IF($K76="","",IF(TRIM(C76)=TRIM(K76),0,1))</f>
        <v/>
      </c>
      <c r="U76" s="590">
        <f>IF($K76="","",ROUND(E76-N76,0))</f>
        <v/>
      </c>
      <c r="V76" s="590">
        <f>IF($K76="","",ROUND(F76-O76,0))</f>
        <v/>
      </c>
      <c r="W76" s="590">
        <f>IF($K76="","",ROUND(G76-P76,0))</f>
        <v/>
      </c>
      <c r="X76" s="590">
        <f>IF($K76="","",ROUND(H76-Q76,0))</f>
        <v/>
      </c>
      <c r="Y76" s="590">
        <f>IF($K76="","",ROUND(I76-R76,0))</f>
        <v/>
      </c>
      <c r="Z76" s="591" t="n"/>
      <c r="AB76" s="593">
        <f>ISODD(B76)</f>
        <v/>
      </c>
    </row>
    <row r="77" customFormat="1" s="592">
      <c r="B77" s="580">
        <f>B76+1</f>
        <v/>
      </c>
      <c r="C77" s="580">
        <f>_xlfn.XLOOKUP($B77,#REF!,#REF!,"")</f>
        <v/>
      </c>
      <c r="D77" s="581">
        <f>_xlfn.XLOOKUP($B77,#REF!,#REF!,"")</f>
        <v/>
      </c>
      <c r="E77" s="582">
        <f>_xlfn.XLOOKUP($B77,#REF!,#REF!,"")</f>
        <v/>
      </c>
      <c r="F77" s="583">
        <f>_xlfn.XLOOKUP($B77,#REF!,#REF!,"")</f>
        <v/>
      </c>
      <c r="G77" s="583">
        <f>_xlfn.XLOOKUP($B77,#REF!,#REF!,"")</f>
        <v/>
      </c>
      <c r="H77" s="3751">
        <f>_xlfn.XLOOKUP($B77,#REF!,#REF!,"")</f>
        <v/>
      </c>
      <c r="I77" s="3751">
        <f>_xlfn.XLOOKUP($B77,#REF!,#REF!,"")</f>
        <v/>
      </c>
      <c r="J77" s="585" t="n"/>
      <c r="K77" s="3750" t="n"/>
      <c r="L77" s="585" t="n"/>
      <c r="M77" s="585" t="n"/>
      <c r="N77" s="587">
        <f>_xlfn.XLOOKUP($B77,#REF!,#REF!,"")</f>
        <v/>
      </c>
      <c r="O77" s="588" t="n"/>
      <c r="P77" s="588" t="n"/>
      <c r="Q77" s="594" t="n"/>
      <c r="R77" s="585" t="n"/>
      <c r="S77" s="590">
        <f>IF($K77="","",IF(TRIM(D77)=TRIM(J77),0,1))</f>
        <v/>
      </c>
      <c r="T77" s="590">
        <f>IF($K77="","",IF(TRIM(C77)=TRIM(K77),0,1))</f>
        <v/>
      </c>
      <c r="U77" s="590">
        <f>IF($K77="","",ROUND(E77-N77,0))</f>
        <v/>
      </c>
      <c r="V77" s="590">
        <f>IF($K77="","",ROUND(F77-O77,0))</f>
        <v/>
      </c>
      <c r="W77" s="590">
        <f>IF($K77="","",ROUND(G77-P77,0))</f>
        <v/>
      </c>
      <c r="X77" s="590">
        <f>IF($K77="","",ROUND(H77-Q77,0))</f>
        <v/>
      </c>
      <c r="Y77" s="590">
        <f>IF($K77="","",ROUND(I77-R77,0))</f>
        <v/>
      </c>
      <c r="Z77" s="591" t="n"/>
      <c r="AB77" s="593">
        <f>ISODD(B77)</f>
        <v/>
      </c>
    </row>
    <row r="78" customFormat="1" s="592">
      <c r="B78" s="580">
        <f>B77+1</f>
        <v/>
      </c>
      <c r="C78" s="580">
        <f>_xlfn.XLOOKUP($B78,#REF!,#REF!,"")</f>
        <v/>
      </c>
      <c r="D78" s="581">
        <f>_xlfn.XLOOKUP($B78,#REF!,#REF!,"")</f>
        <v/>
      </c>
      <c r="E78" s="582">
        <f>_xlfn.XLOOKUP($B78,#REF!,#REF!,"")</f>
        <v/>
      </c>
      <c r="F78" s="583">
        <f>_xlfn.XLOOKUP($B78,#REF!,#REF!,"")</f>
        <v/>
      </c>
      <c r="G78" s="583">
        <f>_xlfn.XLOOKUP($B78,#REF!,#REF!,"")</f>
        <v/>
      </c>
      <c r="H78" s="3751">
        <f>_xlfn.XLOOKUP($B78,#REF!,#REF!,"")</f>
        <v/>
      </c>
      <c r="I78" s="3751">
        <f>_xlfn.XLOOKUP($B78,#REF!,#REF!,"")</f>
        <v/>
      </c>
      <c r="J78" s="585" t="n"/>
      <c r="K78" s="3750" t="n"/>
      <c r="L78" s="585" t="n"/>
      <c r="M78" s="585" t="n"/>
      <c r="N78" s="587">
        <f>_xlfn.XLOOKUP($B78,#REF!,#REF!,"")</f>
        <v/>
      </c>
      <c r="O78" s="588" t="n"/>
      <c r="P78" s="588" t="n"/>
      <c r="Q78" s="594" t="n"/>
      <c r="R78" s="585" t="n"/>
      <c r="S78" s="590">
        <f>IF($K78="","",IF(TRIM(D78)=TRIM(J78),0,1))</f>
        <v/>
      </c>
      <c r="T78" s="590">
        <f>IF($K78="","",IF(TRIM(C78)=TRIM(K78),0,1))</f>
        <v/>
      </c>
      <c r="U78" s="590">
        <f>IF($K78="","",ROUND(E78-N78,0))</f>
        <v/>
      </c>
      <c r="V78" s="590">
        <f>IF($K78="","",ROUND(F78-O78,0))</f>
        <v/>
      </c>
      <c r="W78" s="590">
        <f>IF($K78="","",ROUND(G78-P78,0))</f>
        <v/>
      </c>
      <c r="X78" s="590">
        <f>IF($K78="","",ROUND(H78-Q78,0))</f>
        <v/>
      </c>
      <c r="Y78" s="590">
        <f>IF($K78="","",ROUND(I78-R78,0))</f>
        <v/>
      </c>
      <c r="Z78" s="591" t="n"/>
      <c r="AB78" s="593">
        <f>ISODD(B78)</f>
        <v/>
      </c>
    </row>
    <row r="79" customFormat="1" s="592">
      <c r="B79" s="580">
        <f>B78+1</f>
        <v/>
      </c>
      <c r="C79" s="580">
        <f>_xlfn.XLOOKUP($B79,#REF!,#REF!,"")</f>
        <v/>
      </c>
      <c r="D79" s="581">
        <f>_xlfn.XLOOKUP($B79,#REF!,#REF!,"")</f>
        <v/>
      </c>
      <c r="E79" s="582">
        <f>_xlfn.XLOOKUP($B79,#REF!,#REF!,"")</f>
        <v/>
      </c>
      <c r="F79" s="583">
        <f>_xlfn.XLOOKUP($B79,#REF!,#REF!,"")</f>
        <v/>
      </c>
      <c r="G79" s="583">
        <f>_xlfn.XLOOKUP($B79,#REF!,#REF!,"")</f>
        <v/>
      </c>
      <c r="H79" s="3751">
        <f>_xlfn.XLOOKUP($B79,#REF!,#REF!,"")</f>
        <v/>
      </c>
      <c r="I79" s="3751">
        <f>_xlfn.XLOOKUP($B79,#REF!,#REF!,"")</f>
        <v/>
      </c>
      <c r="J79" s="585" t="n"/>
      <c r="K79" s="3750" t="n"/>
      <c r="L79" s="585" t="n"/>
      <c r="M79" s="585" t="n"/>
      <c r="N79" s="587">
        <f>_xlfn.XLOOKUP($B79,#REF!,#REF!,"")</f>
        <v/>
      </c>
      <c r="O79" s="588" t="n"/>
      <c r="P79" s="588" t="n"/>
      <c r="Q79" s="594" t="n"/>
      <c r="R79" s="585" t="n"/>
      <c r="S79" s="590">
        <f>IF($K79="","",IF(TRIM(D79)=TRIM(J79),0,1))</f>
        <v/>
      </c>
      <c r="T79" s="590">
        <f>IF($K79="","",IF(TRIM(C79)=TRIM(K79),0,1))</f>
        <v/>
      </c>
      <c r="U79" s="590">
        <f>IF($K79="","",ROUND(E79-N79,0))</f>
        <v/>
      </c>
      <c r="V79" s="590">
        <f>IF($K79="","",ROUND(F79-O79,0))</f>
        <v/>
      </c>
      <c r="W79" s="590">
        <f>IF($K79="","",ROUND(G79-P79,0))</f>
        <v/>
      </c>
      <c r="X79" s="590">
        <f>IF($K79="","",ROUND(H79-Q79,0))</f>
        <v/>
      </c>
      <c r="Y79" s="590">
        <f>IF($K79="","",ROUND(I79-R79,0))</f>
        <v/>
      </c>
      <c r="Z79" s="591" t="n"/>
      <c r="AB79" s="593">
        <f>ISODD(B79)</f>
        <v/>
      </c>
    </row>
    <row r="80" customFormat="1" s="592">
      <c r="B80" s="580">
        <f>B79+1</f>
        <v/>
      </c>
      <c r="C80" s="580">
        <f>_xlfn.XLOOKUP($B80,#REF!,#REF!,"")</f>
        <v/>
      </c>
      <c r="D80" s="581">
        <f>_xlfn.XLOOKUP($B80,#REF!,#REF!,"")</f>
        <v/>
      </c>
      <c r="E80" s="582">
        <f>_xlfn.XLOOKUP($B80,#REF!,#REF!,"")</f>
        <v/>
      </c>
      <c r="F80" s="583">
        <f>_xlfn.XLOOKUP($B80,#REF!,#REF!,"")</f>
        <v/>
      </c>
      <c r="G80" s="583">
        <f>_xlfn.XLOOKUP($B80,#REF!,#REF!,"")</f>
        <v/>
      </c>
      <c r="H80" s="3751">
        <f>_xlfn.XLOOKUP($B80,#REF!,#REF!,"")</f>
        <v/>
      </c>
      <c r="I80" s="3751">
        <f>_xlfn.XLOOKUP($B80,#REF!,#REF!,"")</f>
        <v/>
      </c>
      <c r="J80" s="585" t="n"/>
      <c r="K80" s="3750" t="n"/>
      <c r="L80" s="585" t="n"/>
      <c r="M80" s="585" t="n"/>
      <c r="N80" s="587">
        <f>_xlfn.XLOOKUP($B80,#REF!,#REF!,"")</f>
        <v/>
      </c>
      <c r="O80" s="588" t="n"/>
      <c r="P80" s="588" t="n"/>
      <c r="Q80" s="594" t="n"/>
      <c r="R80" s="585" t="n"/>
      <c r="S80" s="590">
        <f>IF($K80="","",IF(TRIM(D80)=TRIM(J80),0,1))</f>
        <v/>
      </c>
      <c r="T80" s="590">
        <f>IF($K80="","",IF(TRIM(C80)=TRIM(K80),0,1))</f>
        <v/>
      </c>
      <c r="U80" s="590">
        <f>IF($K80="","",ROUND(E80-N80,0))</f>
        <v/>
      </c>
      <c r="V80" s="590">
        <f>IF($K80="","",ROUND(F80-O80,0))</f>
        <v/>
      </c>
      <c r="W80" s="590">
        <f>IF($K80="","",ROUND(G80-P80,0))</f>
        <v/>
      </c>
      <c r="X80" s="590">
        <f>IF($K80="","",ROUND(H80-Q80,0))</f>
        <v/>
      </c>
      <c r="Y80" s="590">
        <f>IF($K80="","",ROUND(I80-R80,0))</f>
        <v/>
      </c>
      <c r="Z80" s="591" t="n"/>
      <c r="AB80" s="593">
        <f>ISODD(B80)</f>
        <v/>
      </c>
    </row>
    <row r="81" customFormat="1" s="592">
      <c r="B81" s="580">
        <f>B80+1</f>
        <v/>
      </c>
      <c r="C81" s="580">
        <f>_xlfn.XLOOKUP($B81,#REF!,#REF!,"")</f>
        <v/>
      </c>
      <c r="D81" s="581">
        <f>_xlfn.XLOOKUP($B81,#REF!,#REF!,"")</f>
        <v/>
      </c>
      <c r="E81" s="582">
        <f>_xlfn.XLOOKUP($B81,#REF!,#REF!,"")</f>
        <v/>
      </c>
      <c r="F81" s="583">
        <f>_xlfn.XLOOKUP($B81,#REF!,#REF!,"")</f>
        <v/>
      </c>
      <c r="G81" s="583">
        <f>_xlfn.XLOOKUP($B81,#REF!,#REF!,"")</f>
        <v/>
      </c>
      <c r="H81" s="3751">
        <f>_xlfn.XLOOKUP($B81,#REF!,#REF!,"")</f>
        <v/>
      </c>
      <c r="I81" s="3751">
        <f>_xlfn.XLOOKUP($B81,#REF!,#REF!,"")</f>
        <v/>
      </c>
      <c r="J81" s="585" t="n"/>
      <c r="K81" s="3750" t="n"/>
      <c r="L81" s="585" t="n"/>
      <c r="M81" s="585" t="n"/>
      <c r="N81" s="587">
        <f>_xlfn.XLOOKUP($B81,#REF!,#REF!,"")</f>
        <v/>
      </c>
      <c r="O81" s="588" t="n"/>
      <c r="P81" s="588" t="n"/>
      <c r="Q81" s="594" t="n"/>
      <c r="R81" s="585" t="n"/>
      <c r="S81" s="590">
        <f>IF($K81="","",IF(TRIM(D81)=TRIM(J81),0,1))</f>
        <v/>
      </c>
      <c r="T81" s="590">
        <f>IF($K81="","",IF(TRIM(C81)=TRIM(K81),0,1))</f>
        <v/>
      </c>
      <c r="U81" s="590">
        <f>IF($K81="","",ROUND(E81-N81,0))</f>
        <v/>
      </c>
      <c r="V81" s="590">
        <f>IF($K81="","",ROUND(F81-O81,0))</f>
        <v/>
      </c>
      <c r="W81" s="590">
        <f>IF($K81="","",ROUND(G81-P81,0))</f>
        <v/>
      </c>
      <c r="X81" s="590">
        <f>IF($K81="","",ROUND(H81-Q81,0))</f>
        <v/>
      </c>
      <c r="Y81" s="590">
        <f>IF($K81="","",ROUND(I81-R81,0))</f>
        <v/>
      </c>
      <c r="Z81" s="591" t="n"/>
      <c r="AB81" s="593">
        <f>ISODD(B81)</f>
        <v/>
      </c>
    </row>
    <row r="82" customFormat="1" s="592">
      <c r="B82" s="580">
        <f>B81+1</f>
        <v/>
      </c>
      <c r="C82" s="580">
        <f>_xlfn.XLOOKUP($B82,#REF!,#REF!,"")</f>
        <v/>
      </c>
      <c r="D82" s="581">
        <f>_xlfn.XLOOKUP($B82,#REF!,#REF!,"")</f>
        <v/>
      </c>
      <c r="E82" s="582">
        <f>_xlfn.XLOOKUP($B82,#REF!,#REF!,"")</f>
        <v/>
      </c>
      <c r="F82" s="583">
        <f>_xlfn.XLOOKUP($B82,#REF!,#REF!,"")</f>
        <v/>
      </c>
      <c r="G82" s="583">
        <f>_xlfn.XLOOKUP($B82,#REF!,#REF!,"")</f>
        <v/>
      </c>
      <c r="H82" s="3751">
        <f>_xlfn.XLOOKUP($B82,#REF!,#REF!,"")</f>
        <v/>
      </c>
      <c r="I82" s="3751">
        <f>_xlfn.XLOOKUP($B82,#REF!,#REF!,"")</f>
        <v/>
      </c>
      <c r="J82" s="585" t="n"/>
      <c r="K82" s="3750" t="n"/>
      <c r="L82" s="585" t="n"/>
      <c r="M82" s="585" t="n"/>
      <c r="N82" s="587">
        <f>_xlfn.XLOOKUP($B82,#REF!,#REF!,"")</f>
        <v/>
      </c>
      <c r="O82" s="588" t="n"/>
      <c r="P82" s="588" t="n"/>
      <c r="Q82" s="594" t="n"/>
      <c r="R82" s="585" t="n"/>
      <c r="S82" s="590">
        <f>IF($K82="","",IF(TRIM(D82)=TRIM(J82),0,1))</f>
        <v/>
      </c>
      <c r="T82" s="590">
        <f>IF($K82="","",IF(TRIM(C82)=TRIM(K82),0,1))</f>
        <v/>
      </c>
      <c r="U82" s="590">
        <f>IF($K82="","",ROUND(E82-N82,0))</f>
        <v/>
      </c>
      <c r="V82" s="590">
        <f>IF($K82="","",ROUND(F82-O82,0))</f>
        <v/>
      </c>
      <c r="W82" s="590">
        <f>IF($K82="","",ROUND(G82-P82,0))</f>
        <v/>
      </c>
      <c r="X82" s="590">
        <f>IF($K82="","",ROUND(H82-Q82,0))</f>
        <v/>
      </c>
      <c r="Y82" s="590">
        <f>IF($K82="","",ROUND(I82-R82,0))</f>
        <v/>
      </c>
      <c r="Z82" s="591" t="n"/>
      <c r="AB82" s="593">
        <f>ISODD(B82)</f>
        <v/>
      </c>
    </row>
    <row r="83" customFormat="1" s="592">
      <c r="B83" s="580">
        <f>B82+1</f>
        <v/>
      </c>
      <c r="C83" s="580">
        <f>_xlfn.XLOOKUP($B83,#REF!,#REF!,"")</f>
        <v/>
      </c>
      <c r="D83" s="581">
        <f>_xlfn.XLOOKUP($B83,#REF!,#REF!,"")</f>
        <v/>
      </c>
      <c r="E83" s="582">
        <f>_xlfn.XLOOKUP($B83,#REF!,#REF!,"")</f>
        <v/>
      </c>
      <c r="F83" s="583">
        <f>_xlfn.XLOOKUP($B83,#REF!,#REF!,"")</f>
        <v/>
      </c>
      <c r="G83" s="583">
        <f>_xlfn.XLOOKUP($B83,#REF!,#REF!,"")</f>
        <v/>
      </c>
      <c r="H83" s="3751">
        <f>_xlfn.XLOOKUP($B83,#REF!,#REF!,"")</f>
        <v/>
      </c>
      <c r="I83" s="3751">
        <f>_xlfn.XLOOKUP($B83,#REF!,#REF!,"")</f>
        <v/>
      </c>
      <c r="J83" s="585" t="n"/>
      <c r="K83" s="3750" t="n"/>
      <c r="L83" s="585" t="n"/>
      <c r="M83" s="585" t="n"/>
      <c r="N83" s="587">
        <f>_xlfn.XLOOKUP($B83,#REF!,#REF!,"")</f>
        <v/>
      </c>
      <c r="O83" s="588" t="n"/>
      <c r="P83" s="588" t="n"/>
      <c r="Q83" s="594" t="n"/>
      <c r="R83" s="585" t="n"/>
      <c r="S83" s="590">
        <f>IF($K83="","",IF(TRIM(D83)=TRIM(J83),0,1))</f>
        <v/>
      </c>
      <c r="T83" s="590">
        <f>IF($K83="","",IF(TRIM(C83)=TRIM(K83),0,1))</f>
        <v/>
      </c>
      <c r="U83" s="590">
        <f>IF($K83="","",ROUND(E83-N83,0))</f>
        <v/>
      </c>
      <c r="V83" s="590">
        <f>IF($K83="","",ROUND(F83-O83,0))</f>
        <v/>
      </c>
      <c r="W83" s="590">
        <f>IF($K83="","",ROUND(G83-P83,0))</f>
        <v/>
      </c>
      <c r="X83" s="590">
        <f>IF($K83="","",ROUND(H83-Q83,0))</f>
        <v/>
      </c>
      <c r="Y83" s="590">
        <f>IF($K83="","",ROUND(I83-R83,0))</f>
        <v/>
      </c>
      <c r="Z83" s="591" t="n"/>
      <c r="AB83" s="593">
        <f>ISODD(B83)</f>
        <v/>
      </c>
    </row>
    <row r="84" customFormat="1" s="592">
      <c r="B84" s="580">
        <f>B83+1</f>
        <v/>
      </c>
      <c r="C84" s="580">
        <f>_xlfn.XLOOKUP($B84,#REF!,#REF!,"")</f>
        <v/>
      </c>
      <c r="D84" s="581">
        <f>_xlfn.XLOOKUP($B84,#REF!,#REF!,"")</f>
        <v/>
      </c>
      <c r="E84" s="582">
        <f>_xlfn.XLOOKUP($B84,#REF!,#REF!,"")</f>
        <v/>
      </c>
      <c r="F84" s="583">
        <f>_xlfn.XLOOKUP($B84,#REF!,#REF!,"")</f>
        <v/>
      </c>
      <c r="G84" s="583">
        <f>_xlfn.XLOOKUP($B84,#REF!,#REF!,"")</f>
        <v/>
      </c>
      <c r="H84" s="3751">
        <f>_xlfn.XLOOKUP($B84,#REF!,#REF!,"")</f>
        <v/>
      </c>
      <c r="I84" s="3751">
        <f>_xlfn.XLOOKUP($B84,#REF!,#REF!,"")</f>
        <v/>
      </c>
      <c r="J84" s="585" t="n"/>
      <c r="K84" s="3750" t="n"/>
      <c r="L84" s="585" t="n"/>
      <c r="M84" s="585" t="n"/>
      <c r="N84" s="587">
        <f>_xlfn.XLOOKUP($B84,#REF!,#REF!,"")</f>
        <v/>
      </c>
      <c r="O84" s="588" t="n"/>
      <c r="P84" s="588" t="n"/>
      <c r="Q84" s="594" t="n"/>
      <c r="R84" s="585" t="n"/>
      <c r="S84" s="590">
        <f>IF($K84="","",IF(TRIM(D84)=TRIM(J84),0,1))</f>
        <v/>
      </c>
      <c r="T84" s="590">
        <f>IF($K84="","",IF(TRIM(C84)=TRIM(K84),0,1))</f>
        <v/>
      </c>
      <c r="U84" s="590">
        <f>IF($K84="","",ROUND(E84-N84,0))</f>
        <v/>
      </c>
      <c r="V84" s="590">
        <f>IF($K84="","",ROUND(F84-O84,0))</f>
        <v/>
      </c>
      <c r="W84" s="590">
        <f>IF($K84="","",ROUND(G84-P84,0))</f>
        <v/>
      </c>
      <c r="X84" s="590">
        <f>IF($K84="","",ROUND(H84-Q84,0))</f>
        <v/>
      </c>
      <c r="Y84" s="590">
        <f>IF($K84="","",ROUND(I84-R84,0))</f>
        <v/>
      </c>
      <c r="Z84" s="591" t="n"/>
      <c r="AB84" s="593">
        <f>ISODD(B84)</f>
        <v/>
      </c>
    </row>
    <row r="85" customFormat="1" s="592">
      <c r="B85" s="580">
        <f>B84+1</f>
        <v/>
      </c>
      <c r="C85" s="580">
        <f>_xlfn.XLOOKUP($B85,#REF!,#REF!,"")</f>
        <v/>
      </c>
      <c r="D85" s="581">
        <f>_xlfn.XLOOKUP($B85,#REF!,#REF!,"")</f>
        <v/>
      </c>
      <c r="E85" s="582">
        <f>_xlfn.XLOOKUP($B85,#REF!,#REF!,"")</f>
        <v/>
      </c>
      <c r="F85" s="583">
        <f>_xlfn.XLOOKUP($B85,#REF!,#REF!,"")</f>
        <v/>
      </c>
      <c r="G85" s="583">
        <f>_xlfn.XLOOKUP($B85,#REF!,#REF!,"")</f>
        <v/>
      </c>
      <c r="H85" s="3751">
        <f>_xlfn.XLOOKUP($B85,#REF!,#REF!,"")</f>
        <v/>
      </c>
      <c r="I85" s="3751">
        <f>_xlfn.XLOOKUP($B85,#REF!,#REF!,"")</f>
        <v/>
      </c>
      <c r="J85" s="585" t="n"/>
      <c r="K85" s="3750" t="n"/>
      <c r="L85" s="585" t="n"/>
      <c r="M85" s="585" t="n"/>
      <c r="N85" s="587">
        <f>_xlfn.XLOOKUP($B85,#REF!,#REF!,"")</f>
        <v/>
      </c>
      <c r="O85" s="588" t="n"/>
      <c r="P85" s="588" t="n"/>
      <c r="Q85" s="594" t="n"/>
      <c r="R85" s="585" t="n"/>
      <c r="S85" s="590">
        <f>IF($K85="","",IF(TRIM(D85)=TRIM(J85),0,1))</f>
        <v/>
      </c>
      <c r="T85" s="590">
        <f>IF($K85="","",IF(TRIM(C85)=TRIM(K85),0,1))</f>
        <v/>
      </c>
      <c r="U85" s="590">
        <f>IF($K85="","",ROUND(E85-N85,0))</f>
        <v/>
      </c>
      <c r="V85" s="590">
        <f>IF($K85="","",ROUND(F85-O85,0))</f>
        <v/>
      </c>
      <c r="W85" s="590">
        <f>IF($K85="","",ROUND(G85-P85,0))</f>
        <v/>
      </c>
      <c r="X85" s="590">
        <f>IF($K85="","",ROUND(H85-Q85,0))</f>
        <v/>
      </c>
      <c r="Y85" s="590">
        <f>IF($K85="","",ROUND(I85-R85,0))</f>
        <v/>
      </c>
      <c r="Z85" s="591" t="n"/>
      <c r="AB85" s="593">
        <f>ISODD(B85)</f>
        <v/>
      </c>
    </row>
    <row r="86" customFormat="1" s="592">
      <c r="B86" s="580">
        <f>B85+1</f>
        <v/>
      </c>
      <c r="C86" s="580">
        <f>_xlfn.XLOOKUP($B86,#REF!,#REF!,"")</f>
        <v/>
      </c>
      <c r="D86" s="581">
        <f>_xlfn.XLOOKUP($B86,#REF!,#REF!,"")</f>
        <v/>
      </c>
      <c r="E86" s="582">
        <f>_xlfn.XLOOKUP($B86,#REF!,#REF!,"")</f>
        <v/>
      </c>
      <c r="F86" s="583">
        <f>_xlfn.XLOOKUP($B86,#REF!,#REF!,"")</f>
        <v/>
      </c>
      <c r="G86" s="583">
        <f>_xlfn.XLOOKUP($B86,#REF!,#REF!,"")</f>
        <v/>
      </c>
      <c r="H86" s="3751">
        <f>_xlfn.XLOOKUP($B86,#REF!,#REF!,"")</f>
        <v/>
      </c>
      <c r="I86" s="3751">
        <f>_xlfn.XLOOKUP($B86,#REF!,#REF!,"")</f>
        <v/>
      </c>
      <c r="J86" s="585" t="n"/>
      <c r="K86" s="3750" t="n"/>
      <c r="L86" s="585" t="n"/>
      <c r="M86" s="585" t="n"/>
      <c r="N86" s="587">
        <f>_xlfn.XLOOKUP($B86,#REF!,#REF!,"")</f>
        <v/>
      </c>
      <c r="O86" s="588" t="n"/>
      <c r="P86" s="588" t="n"/>
      <c r="Q86" s="594" t="n"/>
      <c r="R86" s="585" t="n"/>
      <c r="S86" s="590">
        <f>IF($K86="","",IF(TRIM(D86)=TRIM(J86),0,1))</f>
        <v/>
      </c>
      <c r="T86" s="590">
        <f>IF($K86="","",IF(TRIM(C86)=TRIM(K86),0,1))</f>
        <v/>
      </c>
      <c r="U86" s="590">
        <f>IF($K86="","",ROUND(E86-N86,0))</f>
        <v/>
      </c>
      <c r="V86" s="590">
        <f>IF($K86="","",ROUND(F86-O86,0))</f>
        <v/>
      </c>
      <c r="W86" s="590">
        <f>IF($K86="","",ROUND(G86-P86,0))</f>
        <v/>
      </c>
      <c r="X86" s="590">
        <f>IF($K86="","",ROUND(H86-Q86,0))</f>
        <v/>
      </c>
      <c r="Y86" s="590">
        <f>IF($K86="","",ROUND(I86-R86,0))</f>
        <v/>
      </c>
      <c r="Z86" s="591" t="n"/>
      <c r="AB86" s="593">
        <f>ISODD(B86)</f>
        <v/>
      </c>
    </row>
    <row r="87" customFormat="1" s="592">
      <c r="B87" s="580">
        <f>B86+1</f>
        <v/>
      </c>
      <c r="C87" s="580">
        <f>_xlfn.XLOOKUP($B87,#REF!,#REF!,"")</f>
        <v/>
      </c>
      <c r="D87" s="581">
        <f>_xlfn.XLOOKUP($B87,#REF!,#REF!,"")</f>
        <v/>
      </c>
      <c r="E87" s="582">
        <f>_xlfn.XLOOKUP($B87,#REF!,#REF!,"")</f>
        <v/>
      </c>
      <c r="F87" s="583">
        <f>_xlfn.XLOOKUP($B87,#REF!,#REF!,"")</f>
        <v/>
      </c>
      <c r="G87" s="583">
        <f>_xlfn.XLOOKUP($B87,#REF!,#REF!,"")</f>
        <v/>
      </c>
      <c r="H87" s="3751">
        <f>_xlfn.XLOOKUP($B87,#REF!,#REF!,"")</f>
        <v/>
      </c>
      <c r="I87" s="3751">
        <f>_xlfn.XLOOKUP($B87,#REF!,#REF!,"")</f>
        <v/>
      </c>
      <c r="J87" s="585" t="n"/>
      <c r="K87" s="3750" t="n"/>
      <c r="L87" s="585" t="n"/>
      <c r="M87" s="585" t="n"/>
      <c r="N87" s="587">
        <f>_xlfn.XLOOKUP($B87,#REF!,#REF!,"")</f>
        <v/>
      </c>
      <c r="O87" s="588" t="n"/>
      <c r="P87" s="588" t="n"/>
      <c r="Q87" s="594" t="n"/>
      <c r="R87" s="585" t="n"/>
      <c r="S87" s="590">
        <f>IF($K87="","",IF(TRIM(D87)=TRIM(J87),0,1))</f>
        <v/>
      </c>
      <c r="T87" s="590">
        <f>IF($K87="","",IF(TRIM(C87)=TRIM(K87),0,1))</f>
        <v/>
      </c>
      <c r="U87" s="590">
        <f>IF($K87="","",ROUND(E87-N87,0))</f>
        <v/>
      </c>
      <c r="V87" s="590">
        <f>IF($K87="","",ROUND(F87-O87,0))</f>
        <v/>
      </c>
      <c r="W87" s="590">
        <f>IF($K87="","",ROUND(G87-P87,0))</f>
        <v/>
      </c>
      <c r="X87" s="590">
        <f>IF($K87="","",ROUND(H87-Q87,0))</f>
        <v/>
      </c>
      <c r="Y87" s="590">
        <f>IF($K87="","",ROUND(I87-R87,0))</f>
        <v/>
      </c>
      <c r="Z87" s="591" t="n"/>
      <c r="AB87" s="593">
        <f>ISODD(B87)</f>
        <v/>
      </c>
    </row>
    <row r="88" customFormat="1" s="592">
      <c r="B88" s="580">
        <f>B87+1</f>
        <v/>
      </c>
      <c r="C88" s="580">
        <f>_xlfn.XLOOKUP($B88,#REF!,#REF!,"")</f>
        <v/>
      </c>
      <c r="D88" s="581">
        <f>_xlfn.XLOOKUP($B88,#REF!,#REF!,"")</f>
        <v/>
      </c>
      <c r="E88" s="582">
        <f>_xlfn.XLOOKUP($B88,#REF!,#REF!,"")</f>
        <v/>
      </c>
      <c r="F88" s="583">
        <f>_xlfn.XLOOKUP($B88,#REF!,#REF!,"")</f>
        <v/>
      </c>
      <c r="G88" s="583">
        <f>_xlfn.XLOOKUP($B88,#REF!,#REF!,"")</f>
        <v/>
      </c>
      <c r="H88" s="3751">
        <f>_xlfn.XLOOKUP($B88,#REF!,#REF!,"")</f>
        <v/>
      </c>
      <c r="I88" s="3751">
        <f>_xlfn.XLOOKUP($B88,#REF!,#REF!,"")</f>
        <v/>
      </c>
      <c r="J88" s="585" t="n"/>
      <c r="K88" s="3750" t="n"/>
      <c r="L88" s="585" t="n"/>
      <c r="M88" s="585" t="n"/>
      <c r="N88" s="587">
        <f>_xlfn.XLOOKUP($B88,#REF!,#REF!,"")</f>
        <v/>
      </c>
      <c r="O88" s="588" t="n"/>
      <c r="P88" s="588" t="n"/>
      <c r="Q88" s="594" t="n"/>
      <c r="R88" s="585" t="n"/>
      <c r="S88" s="590">
        <f>IF($K88="","",IF(TRIM(D88)=TRIM(J88),0,1))</f>
        <v/>
      </c>
      <c r="T88" s="590">
        <f>IF($K88="","",IF(TRIM(C88)=TRIM(K88),0,1))</f>
        <v/>
      </c>
      <c r="U88" s="590">
        <f>IF($K88="","",ROUND(E88-N88,0))</f>
        <v/>
      </c>
      <c r="V88" s="590">
        <f>IF($K88="","",ROUND(F88-O88,0))</f>
        <v/>
      </c>
      <c r="W88" s="590">
        <f>IF($K88="","",ROUND(G88-P88,0))</f>
        <v/>
      </c>
      <c r="X88" s="590">
        <f>IF($K88="","",ROUND(H88-Q88,0))</f>
        <v/>
      </c>
      <c r="Y88" s="590">
        <f>IF($K88="","",ROUND(I88-R88,0))</f>
        <v/>
      </c>
      <c r="Z88" s="591" t="n"/>
      <c r="AB88" s="593">
        <f>ISODD(B88)</f>
        <v/>
      </c>
    </row>
    <row r="89" customFormat="1" s="592">
      <c r="B89" s="580">
        <f>B88+1</f>
        <v/>
      </c>
      <c r="C89" s="580">
        <f>_xlfn.XLOOKUP($B89,#REF!,#REF!,"")</f>
        <v/>
      </c>
      <c r="D89" s="581">
        <f>_xlfn.XLOOKUP($B89,#REF!,#REF!,"")</f>
        <v/>
      </c>
      <c r="E89" s="582">
        <f>_xlfn.XLOOKUP($B89,#REF!,#REF!,"")</f>
        <v/>
      </c>
      <c r="F89" s="583">
        <f>_xlfn.XLOOKUP($B89,#REF!,#REF!,"")</f>
        <v/>
      </c>
      <c r="G89" s="583">
        <f>_xlfn.XLOOKUP($B89,#REF!,#REF!,"")</f>
        <v/>
      </c>
      <c r="H89" s="3751">
        <f>_xlfn.XLOOKUP($B89,#REF!,#REF!,"")</f>
        <v/>
      </c>
      <c r="I89" s="3751">
        <f>_xlfn.XLOOKUP($B89,#REF!,#REF!,"")</f>
        <v/>
      </c>
      <c r="J89" s="585" t="n"/>
      <c r="K89" s="3750" t="n"/>
      <c r="L89" s="585" t="n"/>
      <c r="M89" s="585" t="n"/>
      <c r="N89" s="587">
        <f>_xlfn.XLOOKUP($B89,#REF!,#REF!,"")</f>
        <v/>
      </c>
      <c r="O89" s="588" t="n"/>
      <c r="P89" s="588" t="n"/>
      <c r="Q89" s="594" t="n"/>
      <c r="R89" s="585" t="n"/>
      <c r="S89" s="590">
        <f>IF($K89="","",IF(TRIM(D89)=TRIM(J89),0,1))</f>
        <v/>
      </c>
      <c r="T89" s="590">
        <f>IF($K89="","",IF(TRIM(C89)=TRIM(K89),0,1))</f>
        <v/>
      </c>
      <c r="U89" s="590">
        <f>IF($K89="","",ROUND(E89-N89,0))</f>
        <v/>
      </c>
      <c r="V89" s="590">
        <f>IF($K89="","",ROUND(F89-O89,0))</f>
        <v/>
      </c>
      <c r="W89" s="590">
        <f>IF($K89="","",ROUND(G89-P89,0))</f>
        <v/>
      </c>
      <c r="X89" s="590">
        <f>IF($K89="","",ROUND(H89-Q89,0))</f>
        <v/>
      </c>
      <c r="Y89" s="590">
        <f>IF($K89="","",ROUND(I89-R89,0))</f>
        <v/>
      </c>
      <c r="Z89" s="591" t="n"/>
      <c r="AB89" s="593">
        <f>ISODD(B89)</f>
        <v/>
      </c>
    </row>
    <row r="90" customFormat="1" s="592">
      <c r="B90" s="580">
        <f>B89+1</f>
        <v/>
      </c>
      <c r="C90" s="580">
        <f>_xlfn.XLOOKUP($B90,#REF!,#REF!,"")</f>
        <v/>
      </c>
      <c r="D90" s="581">
        <f>_xlfn.XLOOKUP($B90,#REF!,#REF!,"")</f>
        <v/>
      </c>
      <c r="E90" s="582">
        <f>_xlfn.XLOOKUP($B90,#REF!,#REF!,"")</f>
        <v/>
      </c>
      <c r="F90" s="583">
        <f>_xlfn.XLOOKUP($B90,#REF!,#REF!,"")</f>
        <v/>
      </c>
      <c r="G90" s="583">
        <f>_xlfn.XLOOKUP($B90,#REF!,#REF!,"")</f>
        <v/>
      </c>
      <c r="H90" s="3751">
        <f>_xlfn.XLOOKUP($B90,#REF!,#REF!,"")</f>
        <v/>
      </c>
      <c r="I90" s="3751">
        <f>_xlfn.XLOOKUP($B90,#REF!,#REF!,"")</f>
        <v/>
      </c>
      <c r="J90" s="585" t="n"/>
      <c r="K90" s="3750" t="n"/>
      <c r="L90" s="585" t="n"/>
      <c r="M90" s="585" t="n"/>
      <c r="N90" s="587">
        <f>_xlfn.XLOOKUP($B90,#REF!,#REF!,"")</f>
        <v/>
      </c>
      <c r="O90" s="588" t="n"/>
      <c r="P90" s="588" t="n"/>
      <c r="Q90" s="594" t="n"/>
      <c r="R90" s="585" t="n"/>
      <c r="S90" s="590">
        <f>IF($K90="","",IF(TRIM(D90)=TRIM(J90),0,1))</f>
        <v/>
      </c>
      <c r="T90" s="590">
        <f>IF($K90="","",IF(TRIM(C90)=TRIM(K90),0,1))</f>
        <v/>
      </c>
      <c r="U90" s="590">
        <f>IF($K90="","",ROUND(E90-N90,0))</f>
        <v/>
      </c>
      <c r="V90" s="590">
        <f>IF($K90="","",ROUND(F90-O90,0))</f>
        <v/>
      </c>
      <c r="W90" s="590">
        <f>IF($K90="","",ROUND(G90-P90,0))</f>
        <v/>
      </c>
      <c r="X90" s="590">
        <f>IF($K90="","",ROUND(H90-Q90,0))</f>
        <v/>
      </c>
      <c r="Y90" s="590">
        <f>IF($K90="","",ROUND(I90-R90,0))</f>
        <v/>
      </c>
      <c r="Z90" s="591" t="n"/>
      <c r="AB90" s="593">
        <f>ISODD(B90)</f>
        <v/>
      </c>
    </row>
    <row r="91" customFormat="1" s="592">
      <c r="B91" s="580">
        <f>B90+1</f>
        <v/>
      </c>
      <c r="C91" s="580">
        <f>_xlfn.XLOOKUP($B91,#REF!,#REF!,"")</f>
        <v/>
      </c>
      <c r="D91" s="581">
        <f>_xlfn.XLOOKUP($B91,#REF!,#REF!,"")</f>
        <v/>
      </c>
      <c r="E91" s="582">
        <f>_xlfn.XLOOKUP($B91,#REF!,#REF!,"")</f>
        <v/>
      </c>
      <c r="F91" s="583">
        <f>_xlfn.XLOOKUP($B91,#REF!,#REF!,"")</f>
        <v/>
      </c>
      <c r="G91" s="583">
        <f>_xlfn.XLOOKUP($B91,#REF!,#REF!,"")</f>
        <v/>
      </c>
      <c r="H91" s="3751">
        <f>_xlfn.XLOOKUP($B91,#REF!,#REF!,"")</f>
        <v/>
      </c>
      <c r="I91" s="3751">
        <f>_xlfn.XLOOKUP($B91,#REF!,#REF!,"")</f>
        <v/>
      </c>
      <c r="J91" s="585" t="n"/>
      <c r="K91" s="3750" t="n"/>
      <c r="L91" s="585" t="n"/>
      <c r="M91" s="585" t="n"/>
      <c r="N91" s="587">
        <f>_xlfn.XLOOKUP($B91,#REF!,#REF!,"")</f>
        <v/>
      </c>
      <c r="O91" s="588" t="n"/>
      <c r="P91" s="588" t="n"/>
      <c r="Q91" s="594" t="n"/>
      <c r="R91" s="585" t="n"/>
      <c r="S91" s="590">
        <f>IF($K91="","",IF(TRIM(D91)=TRIM(J91),0,1))</f>
        <v/>
      </c>
      <c r="T91" s="590">
        <f>IF($K91="","",IF(TRIM(C91)=TRIM(K91),0,1))</f>
        <v/>
      </c>
      <c r="U91" s="590">
        <f>IF($K91="","",ROUND(E91-N91,0))</f>
        <v/>
      </c>
      <c r="V91" s="590">
        <f>IF($K91="","",ROUND(F91-O91,0))</f>
        <v/>
      </c>
      <c r="W91" s="590">
        <f>IF($K91="","",ROUND(G91-P91,0))</f>
        <v/>
      </c>
      <c r="X91" s="590">
        <f>IF($K91="","",ROUND(H91-Q91,0))</f>
        <v/>
      </c>
      <c r="Y91" s="590">
        <f>IF($K91="","",ROUND(I91-R91,0))</f>
        <v/>
      </c>
      <c r="Z91" s="591" t="n"/>
      <c r="AB91" s="593">
        <f>ISODD(B91)</f>
        <v/>
      </c>
    </row>
    <row r="92" customFormat="1" s="592">
      <c r="B92" s="580">
        <f>B91+1</f>
        <v/>
      </c>
      <c r="C92" s="580">
        <f>_xlfn.XLOOKUP($B92,#REF!,#REF!,"")</f>
        <v/>
      </c>
      <c r="D92" s="581">
        <f>_xlfn.XLOOKUP($B92,#REF!,#REF!,"")</f>
        <v/>
      </c>
      <c r="E92" s="582">
        <f>_xlfn.XLOOKUP($B92,#REF!,#REF!,"")</f>
        <v/>
      </c>
      <c r="F92" s="583">
        <f>_xlfn.XLOOKUP($B92,#REF!,#REF!,"")</f>
        <v/>
      </c>
      <c r="G92" s="583">
        <f>_xlfn.XLOOKUP($B92,#REF!,#REF!,"")</f>
        <v/>
      </c>
      <c r="H92" s="3751">
        <f>_xlfn.XLOOKUP($B92,#REF!,#REF!,"")</f>
        <v/>
      </c>
      <c r="I92" s="3751">
        <f>_xlfn.XLOOKUP($B92,#REF!,#REF!,"")</f>
        <v/>
      </c>
      <c r="J92" s="585" t="n"/>
      <c r="K92" s="3750" t="n"/>
      <c r="L92" s="585" t="n"/>
      <c r="M92" s="585" t="n"/>
      <c r="N92" s="587">
        <f>_xlfn.XLOOKUP($B92,#REF!,#REF!,"")</f>
        <v/>
      </c>
      <c r="O92" s="588" t="n"/>
      <c r="P92" s="588" t="n"/>
      <c r="Q92" s="594" t="n"/>
      <c r="R92" s="585" t="n"/>
      <c r="S92" s="590">
        <f>IF($K92="","",IF(TRIM(D92)=TRIM(J92),0,1))</f>
        <v/>
      </c>
      <c r="T92" s="590">
        <f>IF($K92="","",IF(TRIM(C92)=TRIM(K92),0,1))</f>
        <v/>
      </c>
      <c r="U92" s="590">
        <f>IF($K92="","",ROUND(E92-N92,0))</f>
        <v/>
      </c>
      <c r="V92" s="590">
        <f>IF($K92="","",ROUND(F92-O92,0))</f>
        <v/>
      </c>
      <c r="W92" s="590">
        <f>IF($K92="","",ROUND(G92-P92,0))</f>
        <v/>
      </c>
      <c r="X92" s="590">
        <f>IF($K92="","",ROUND(H92-Q92,0))</f>
        <v/>
      </c>
      <c r="Y92" s="590">
        <f>IF($K92="","",ROUND(I92-R92,0))</f>
        <v/>
      </c>
      <c r="Z92" s="591" t="n"/>
      <c r="AB92" s="593">
        <f>ISODD(B92)</f>
        <v/>
      </c>
    </row>
    <row r="93" customFormat="1" s="592">
      <c r="B93" s="580">
        <f>B92+1</f>
        <v/>
      </c>
      <c r="C93" s="580">
        <f>_xlfn.XLOOKUP($B93,#REF!,#REF!,"")</f>
        <v/>
      </c>
      <c r="D93" s="581">
        <f>_xlfn.XLOOKUP($B93,#REF!,#REF!,"")</f>
        <v/>
      </c>
      <c r="E93" s="582">
        <f>_xlfn.XLOOKUP($B93,#REF!,#REF!,"")</f>
        <v/>
      </c>
      <c r="F93" s="583">
        <f>_xlfn.XLOOKUP($B93,#REF!,#REF!,"")</f>
        <v/>
      </c>
      <c r="G93" s="583">
        <f>_xlfn.XLOOKUP($B93,#REF!,#REF!,"")</f>
        <v/>
      </c>
      <c r="H93" s="3751">
        <f>_xlfn.XLOOKUP($B93,#REF!,#REF!,"")</f>
        <v/>
      </c>
      <c r="I93" s="3751">
        <f>_xlfn.XLOOKUP($B93,#REF!,#REF!,"")</f>
        <v/>
      </c>
      <c r="J93" s="585" t="n"/>
      <c r="K93" s="3750" t="n"/>
      <c r="L93" s="585" t="n"/>
      <c r="M93" s="585" t="n"/>
      <c r="N93" s="587">
        <f>_xlfn.XLOOKUP($B93,#REF!,#REF!,"")</f>
        <v/>
      </c>
      <c r="O93" s="588" t="n"/>
      <c r="P93" s="588" t="n"/>
      <c r="Q93" s="594" t="n"/>
      <c r="R93" s="585" t="n"/>
      <c r="S93" s="590">
        <f>IF($K93="","",IF(TRIM(D93)=TRIM(J93),0,1))</f>
        <v/>
      </c>
      <c r="T93" s="590">
        <f>IF($K93="","",IF(TRIM(C93)=TRIM(K93),0,1))</f>
        <v/>
      </c>
      <c r="U93" s="590">
        <f>IF($K93="","",ROUND(E93-N93,0))</f>
        <v/>
      </c>
      <c r="V93" s="590">
        <f>IF($K93="","",ROUND(F93-O93,0))</f>
        <v/>
      </c>
      <c r="W93" s="590">
        <f>IF($K93="","",ROUND(G93-P93,0))</f>
        <v/>
      </c>
      <c r="X93" s="590">
        <f>IF($K93="","",ROUND(H93-Q93,0))</f>
        <v/>
      </c>
      <c r="Y93" s="590">
        <f>IF($K93="","",ROUND(I93-R93,0))</f>
        <v/>
      </c>
      <c r="Z93" s="591" t="n"/>
      <c r="AB93" s="593">
        <f>ISODD(B93)</f>
        <v/>
      </c>
    </row>
    <row r="94" customFormat="1" s="592">
      <c r="B94" s="580">
        <f>B93+1</f>
        <v/>
      </c>
      <c r="C94" s="580">
        <f>_xlfn.XLOOKUP($B94,#REF!,#REF!,"")</f>
        <v/>
      </c>
      <c r="D94" s="581">
        <f>_xlfn.XLOOKUP($B94,#REF!,#REF!,"")</f>
        <v/>
      </c>
      <c r="E94" s="582">
        <f>_xlfn.XLOOKUP($B94,#REF!,#REF!,"")</f>
        <v/>
      </c>
      <c r="F94" s="583">
        <f>_xlfn.XLOOKUP($B94,#REF!,#REF!,"")</f>
        <v/>
      </c>
      <c r="G94" s="583">
        <f>_xlfn.XLOOKUP($B94,#REF!,#REF!,"")</f>
        <v/>
      </c>
      <c r="H94" s="3751">
        <f>_xlfn.XLOOKUP($B94,#REF!,#REF!,"")</f>
        <v/>
      </c>
      <c r="I94" s="3751">
        <f>_xlfn.XLOOKUP($B94,#REF!,#REF!,"")</f>
        <v/>
      </c>
      <c r="J94" s="585" t="n"/>
      <c r="K94" s="3750" t="n"/>
      <c r="L94" s="585" t="n"/>
      <c r="M94" s="585" t="n"/>
      <c r="N94" s="587">
        <f>_xlfn.XLOOKUP($B94,#REF!,#REF!,"")</f>
        <v/>
      </c>
      <c r="O94" s="588" t="n"/>
      <c r="P94" s="588" t="n"/>
      <c r="Q94" s="594" t="n"/>
      <c r="R94" s="585" t="n"/>
      <c r="S94" s="590">
        <f>IF($K94="","",IF(TRIM(D94)=TRIM(J94),0,1))</f>
        <v/>
      </c>
      <c r="T94" s="590">
        <f>IF($K94="","",IF(TRIM(C94)=TRIM(K94),0,1))</f>
        <v/>
      </c>
      <c r="U94" s="590">
        <f>IF($K94="","",ROUND(E94-N94,0))</f>
        <v/>
      </c>
      <c r="V94" s="590">
        <f>IF($K94="","",ROUND(F94-O94,0))</f>
        <v/>
      </c>
      <c r="W94" s="590">
        <f>IF($K94="","",ROUND(G94-P94,0))</f>
        <v/>
      </c>
      <c r="X94" s="590">
        <f>IF($K94="","",ROUND(H94-Q94,0))</f>
        <v/>
      </c>
      <c r="Y94" s="590">
        <f>IF($K94="","",ROUND(I94-R94,0))</f>
        <v/>
      </c>
      <c r="Z94" s="591" t="n"/>
      <c r="AB94" s="593">
        <f>ISODD(B94)</f>
        <v/>
      </c>
    </row>
    <row r="95" customFormat="1" s="592">
      <c r="B95" s="580">
        <f>B94+1</f>
        <v/>
      </c>
      <c r="C95" s="580">
        <f>_xlfn.XLOOKUP($B95,#REF!,#REF!,"")</f>
        <v/>
      </c>
      <c r="D95" s="581">
        <f>_xlfn.XLOOKUP($B95,#REF!,#REF!,"")</f>
        <v/>
      </c>
      <c r="E95" s="582">
        <f>_xlfn.XLOOKUP($B95,#REF!,#REF!,"")</f>
        <v/>
      </c>
      <c r="F95" s="583">
        <f>_xlfn.XLOOKUP($B95,#REF!,#REF!,"")</f>
        <v/>
      </c>
      <c r="G95" s="583">
        <f>_xlfn.XLOOKUP($B95,#REF!,#REF!,"")</f>
        <v/>
      </c>
      <c r="H95" s="3751">
        <f>_xlfn.XLOOKUP($B95,#REF!,#REF!,"")</f>
        <v/>
      </c>
      <c r="I95" s="3751">
        <f>_xlfn.XLOOKUP($B95,#REF!,#REF!,"")</f>
        <v/>
      </c>
      <c r="J95" s="585" t="n"/>
      <c r="K95" s="3750" t="n"/>
      <c r="L95" s="585" t="n"/>
      <c r="M95" s="585" t="n"/>
      <c r="N95" s="587">
        <f>_xlfn.XLOOKUP($B95,#REF!,#REF!,"")</f>
        <v/>
      </c>
      <c r="O95" s="588" t="n"/>
      <c r="P95" s="588" t="n"/>
      <c r="Q95" s="594" t="n"/>
      <c r="R95" s="585" t="n"/>
      <c r="S95" s="590">
        <f>IF($K95="","",IF(TRIM(D95)=TRIM(J95),0,1))</f>
        <v/>
      </c>
      <c r="T95" s="590">
        <f>IF($K95="","",IF(TRIM(C95)=TRIM(K95),0,1))</f>
        <v/>
      </c>
      <c r="U95" s="590">
        <f>IF($K95="","",ROUND(E95-N95,0))</f>
        <v/>
      </c>
      <c r="V95" s="590">
        <f>IF($K95="","",ROUND(F95-O95,0))</f>
        <v/>
      </c>
      <c r="W95" s="590">
        <f>IF($K95="","",ROUND(G95-P95,0))</f>
        <v/>
      </c>
      <c r="X95" s="590">
        <f>IF($K95="","",ROUND(H95-Q95,0))</f>
        <v/>
      </c>
      <c r="Y95" s="590">
        <f>IF($K95="","",ROUND(I95-R95,0))</f>
        <v/>
      </c>
      <c r="Z95" s="591" t="n"/>
      <c r="AB95" s="593">
        <f>ISODD(B95)</f>
        <v/>
      </c>
    </row>
    <row r="96" customFormat="1" s="592">
      <c r="B96" s="580">
        <f>B95+1</f>
        <v/>
      </c>
      <c r="C96" s="580">
        <f>_xlfn.XLOOKUP($B96,#REF!,#REF!,"")</f>
        <v/>
      </c>
      <c r="D96" s="581">
        <f>_xlfn.XLOOKUP($B96,#REF!,#REF!,"")</f>
        <v/>
      </c>
      <c r="E96" s="582">
        <f>_xlfn.XLOOKUP($B96,#REF!,#REF!,"")</f>
        <v/>
      </c>
      <c r="F96" s="583">
        <f>_xlfn.XLOOKUP($B96,#REF!,#REF!,"")</f>
        <v/>
      </c>
      <c r="G96" s="583">
        <f>_xlfn.XLOOKUP($B96,#REF!,#REF!,"")</f>
        <v/>
      </c>
      <c r="H96" s="3751">
        <f>_xlfn.XLOOKUP($B96,#REF!,#REF!,"")</f>
        <v/>
      </c>
      <c r="I96" s="3751">
        <f>_xlfn.XLOOKUP($B96,#REF!,#REF!,"")</f>
        <v/>
      </c>
      <c r="J96" s="585" t="n"/>
      <c r="K96" s="3750" t="n"/>
      <c r="L96" s="585" t="n"/>
      <c r="M96" s="585" t="n"/>
      <c r="N96" s="587">
        <f>_xlfn.XLOOKUP($B96,#REF!,#REF!,"")</f>
        <v/>
      </c>
      <c r="O96" s="588" t="n"/>
      <c r="P96" s="588" t="n"/>
      <c r="Q96" s="594" t="n"/>
      <c r="R96" s="585" t="n"/>
      <c r="S96" s="590">
        <f>IF($K96="","",IF(TRIM(D96)=TRIM(J96),0,1))</f>
        <v/>
      </c>
      <c r="T96" s="590">
        <f>IF($K96="","",IF(TRIM(C96)=TRIM(K96),0,1))</f>
        <v/>
      </c>
      <c r="U96" s="590">
        <f>IF($K96="","",ROUND(E96-N96,0))</f>
        <v/>
      </c>
      <c r="V96" s="590">
        <f>IF($K96="","",ROUND(F96-O96,0))</f>
        <v/>
      </c>
      <c r="W96" s="590">
        <f>IF($K96="","",ROUND(G96-P96,0))</f>
        <v/>
      </c>
      <c r="X96" s="590">
        <f>IF($K96="","",ROUND(H96-Q96,0))</f>
        <v/>
      </c>
      <c r="Y96" s="590">
        <f>IF($K96="","",ROUND(I96-R96,0))</f>
        <v/>
      </c>
      <c r="Z96" s="591" t="n"/>
      <c r="AB96" s="593">
        <f>ISODD(B96)</f>
        <v/>
      </c>
    </row>
    <row r="97" customFormat="1" s="592">
      <c r="B97" s="580">
        <f>B96+1</f>
        <v/>
      </c>
      <c r="C97" s="580">
        <f>_xlfn.XLOOKUP($B97,#REF!,#REF!,"")</f>
        <v/>
      </c>
      <c r="D97" s="581">
        <f>_xlfn.XLOOKUP($B97,#REF!,#REF!,"")</f>
        <v/>
      </c>
      <c r="E97" s="582">
        <f>_xlfn.XLOOKUP($B97,#REF!,#REF!,"")</f>
        <v/>
      </c>
      <c r="F97" s="583">
        <f>_xlfn.XLOOKUP($B97,#REF!,#REF!,"")</f>
        <v/>
      </c>
      <c r="G97" s="583">
        <f>_xlfn.XLOOKUP($B97,#REF!,#REF!,"")</f>
        <v/>
      </c>
      <c r="H97" s="3751">
        <f>_xlfn.XLOOKUP($B97,#REF!,#REF!,"")</f>
        <v/>
      </c>
      <c r="I97" s="3751">
        <f>_xlfn.XLOOKUP($B97,#REF!,#REF!,"")</f>
        <v/>
      </c>
      <c r="J97" s="585" t="n"/>
      <c r="K97" s="3750" t="n"/>
      <c r="L97" s="585" t="n"/>
      <c r="M97" s="585" t="n"/>
      <c r="N97" s="587">
        <f>_xlfn.XLOOKUP($B97,#REF!,#REF!,"")</f>
        <v/>
      </c>
      <c r="O97" s="588" t="n"/>
      <c r="P97" s="588" t="n"/>
      <c r="Q97" s="594" t="n"/>
      <c r="R97" s="585" t="n"/>
      <c r="S97" s="590">
        <f>IF($K97="","",IF(TRIM(D97)=TRIM(J97),0,1))</f>
        <v/>
      </c>
      <c r="T97" s="590">
        <f>IF($K97="","",IF(TRIM(C97)=TRIM(K97),0,1))</f>
        <v/>
      </c>
      <c r="U97" s="590">
        <f>IF($K97="","",ROUND(E97-N97,0))</f>
        <v/>
      </c>
      <c r="V97" s="590">
        <f>IF($K97="","",ROUND(F97-O97,0))</f>
        <v/>
      </c>
      <c r="W97" s="590">
        <f>IF($K97="","",ROUND(G97-P97,0))</f>
        <v/>
      </c>
      <c r="X97" s="590">
        <f>IF($K97="","",ROUND(H97-Q97,0))</f>
        <v/>
      </c>
      <c r="Y97" s="590">
        <f>IF($K97="","",ROUND(I97-R97,0))</f>
        <v/>
      </c>
      <c r="Z97" s="591" t="n"/>
      <c r="AB97" s="593">
        <f>ISODD(B97)</f>
        <v/>
      </c>
    </row>
    <row r="98" customFormat="1" s="592">
      <c r="B98" s="580">
        <f>B97+1</f>
        <v/>
      </c>
      <c r="C98" s="580">
        <f>_xlfn.XLOOKUP($B98,#REF!,#REF!,"")</f>
        <v/>
      </c>
      <c r="D98" s="581">
        <f>_xlfn.XLOOKUP($B98,#REF!,#REF!,"")</f>
        <v/>
      </c>
      <c r="E98" s="582">
        <f>_xlfn.XLOOKUP($B98,#REF!,#REF!,"")</f>
        <v/>
      </c>
      <c r="F98" s="583">
        <f>_xlfn.XLOOKUP($B98,#REF!,#REF!,"")</f>
        <v/>
      </c>
      <c r="G98" s="583">
        <f>_xlfn.XLOOKUP($B98,#REF!,#REF!,"")</f>
        <v/>
      </c>
      <c r="H98" s="3751">
        <f>_xlfn.XLOOKUP($B98,#REF!,#REF!,"")</f>
        <v/>
      </c>
      <c r="I98" s="3751">
        <f>_xlfn.XLOOKUP($B98,#REF!,#REF!,"")</f>
        <v/>
      </c>
      <c r="J98" s="585" t="n"/>
      <c r="K98" s="3750" t="n"/>
      <c r="L98" s="585" t="n"/>
      <c r="M98" s="585" t="n"/>
      <c r="N98" s="587">
        <f>_xlfn.XLOOKUP($B98,#REF!,#REF!,"")</f>
        <v/>
      </c>
      <c r="O98" s="588" t="n"/>
      <c r="P98" s="588" t="n"/>
      <c r="Q98" s="594" t="n"/>
      <c r="R98" s="585" t="n"/>
      <c r="S98" s="590">
        <f>IF($K98="","",IF(TRIM(D98)=TRIM(J98),0,1))</f>
        <v/>
      </c>
      <c r="T98" s="590">
        <f>IF($K98="","",IF(TRIM(C98)=TRIM(K98),0,1))</f>
        <v/>
      </c>
      <c r="U98" s="590">
        <f>IF($K98="","",ROUND(E98-N98,0))</f>
        <v/>
      </c>
      <c r="V98" s="590">
        <f>IF($K98="","",ROUND(F98-O98,0))</f>
        <v/>
      </c>
      <c r="W98" s="590">
        <f>IF($K98="","",ROUND(G98-P98,0))</f>
        <v/>
      </c>
      <c r="X98" s="590">
        <f>IF($K98="","",ROUND(H98-Q98,0))</f>
        <v/>
      </c>
      <c r="Y98" s="590">
        <f>IF($K98="","",ROUND(I98-R98,0))</f>
        <v/>
      </c>
      <c r="Z98" s="591" t="n"/>
      <c r="AB98" s="593">
        <f>ISODD(B98)</f>
        <v/>
      </c>
    </row>
    <row r="99" customFormat="1" s="592">
      <c r="B99" s="580">
        <f>B98+1</f>
        <v/>
      </c>
      <c r="C99" s="580">
        <f>_xlfn.XLOOKUP($B99,#REF!,#REF!,"")</f>
        <v/>
      </c>
      <c r="D99" s="581">
        <f>_xlfn.XLOOKUP($B99,#REF!,#REF!,"")</f>
        <v/>
      </c>
      <c r="E99" s="582">
        <f>_xlfn.XLOOKUP($B99,#REF!,#REF!,"")</f>
        <v/>
      </c>
      <c r="F99" s="583">
        <f>_xlfn.XLOOKUP($B99,#REF!,#REF!,"")</f>
        <v/>
      </c>
      <c r="G99" s="583">
        <f>_xlfn.XLOOKUP($B99,#REF!,#REF!,"")</f>
        <v/>
      </c>
      <c r="H99" s="3751">
        <f>_xlfn.XLOOKUP($B99,#REF!,#REF!,"")</f>
        <v/>
      </c>
      <c r="I99" s="3751">
        <f>_xlfn.XLOOKUP($B99,#REF!,#REF!,"")</f>
        <v/>
      </c>
      <c r="J99" s="585" t="n"/>
      <c r="K99" s="3750" t="n"/>
      <c r="L99" s="585" t="n"/>
      <c r="M99" s="585" t="n"/>
      <c r="N99" s="587">
        <f>_xlfn.XLOOKUP($B99,#REF!,#REF!,"")</f>
        <v/>
      </c>
      <c r="O99" s="588" t="n"/>
      <c r="P99" s="588" t="n"/>
      <c r="Q99" s="594" t="n"/>
      <c r="R99" s="585" t="n"/>
      <c r="S99" s="590">
        <f>IF($K99="","",IF(TRIM(D99)=TRIM(J99),0,1))</f>
        <v/>
      </c>
      <c r="T99" s="590">
        <f>IF($K99="","",IF(TRIM(C99)=TRIM(K99),0,1))</f>
        <v/>
      </c>
      <c r="U99" s="590">
        <f>IF($K99="","",ROUND(E99-N99,0))</f>
        <v/>
      </c>
      <c r="V99" s="590">
        <f>IF($K99="","",ROUND(F99-O99,0))</f>
        <v/>
      </c>
      <c r="W99" s="590">
        <f>IF($K99="","",ROUND(G99-P99,0))</f>
        <v/>
      </c>
      <c r="X99" s="590">
        <f>IF($K99="","",ROUND(H99-Q99,0))</f>
        <v/>
      </c>
      <c r="Y99" s="590">
        <f>IF($K99="","",ROUND(I99-R99,0))</f>
        <v/>
      </c>
      <c r="Z99" s="591" t="n"/>
      <c r="AB99" s="593">
        <f>ISODD(B99)</f>
        <v/>
      </c>
    </row>
    <row r="100" customFormat="1" s="592">
      <c r="B100" s="580">
        <f>B99+1</f>
        <v/>
      </c>
      <c r="C100" s="580">
        <f>_xlfn.XLOOKUP($B100,#REF!,#REF!,"")</f>
        <v/>
      </c>
      <c r="D100" s="581">
        <f>_xlfn.XLOOKUP($B100,#REF!,#REF!,"")</f>
        <v/>
      </c>
      <c r="E100" s="582">
        <f>_xlfn.XLOOKUP($B100,#REF!,#REF!,"")</f>
        <v/>
      </c>
      <c r="F100" s="583">
        <f>_xlfn.XLOOKUP($B100,#REF!,#REF!,"")</f>
        <v/>
      </c>
      <c r="G100" s="583">
        <f>_xlfn.XLOOKUP($B100,#REF!,#REF!,"")</f>
        <v/>
      </c>
      <c r="H100" s="3751">
        <f>_xlfn.XLOOKUP($B100,#REF!,#REF!,"")</f>
        <v/>
      </c>
      <c r="I100" s="3751">
        <f>_xlfn.XLOOKUP($B100,#REF!,#REF!,"")</f>
        <v/>
      </c>
      <c r="J100" s="585" t="n"/>
      <c r="K100" s="3750" t="n"/>
      <c r="L100" s="585" t="n"/>
      <c r="M100" s="585" t="n"/>
      <c r="N100" s="587">
        <f>_xlfn.XLOOKUP($B100,#REF!,#REF!,"")</f>
        <v/>
      </c>
      <c r="O100" s="588" t="n"/>
      <c r="P100" s="588" t="n"/>
      <c r="Q100" s="594" t="n"/>
      <c r="R100" s="585" t="n"/>
      <c r="S100" s="590">
        <f>IF($K100="","",IF(TRIM(D100)=TRIM(J100),0,1))</f>
        <v/>
      </c>
      <c r="T100" s="590">
        <f>IF($K100="","",IF(TRIM(C100)=TRIM(K100),0,1))</f>
        <v/>
      </c>
      <c r="U100" s="590">
        <f>IF($K100="","",ROUND(E100-N100,0))</f>
        <v/>
      </c>
      <c r="V100" s="590">
        <f>IF($K100="","",ROUND(F100-O100,0))</f>
        <v/>
      </c>
      <c r="W100" s="590">
        <f>IF($K100="","",ROUND(G100-P100,0))</f>
        <v/>
      </c>
      <c r="X100" s="590">
        <f>IF($K100="","",ROUND(H100-Q100,0))</f>
        <v/>
      </c>
      <c r="Y100" s="590">
        <f>IF($K100="","",ROUND(I100-R100,0))</f>
        <v/>
      </c>
      <c r="Z100" s="591" t="n"/>
      <c r="AB100" s="593">
        <f>ISODD(B100)</f>
        <v/>
      </c>
    </row>
    <row r="101" customFormat="1" s="592">
      <c r="B101" s="580">
        <f>B100+1</f>
        <v/>
      </c>
      <c r="C101" s="580">
        <f>_xlfn.XLOOKUP($B101,#REF!,#REF!,"")</f>
        <v/>
      </c>
      <c r="D101" s="581">
        <f>_xlfn.XLOOKUP($B101,#REF!,#REF!,"")</f>
        <v/>
      </c>
      <c r="E101" s="582">
        <f>_xlfn.XLOOKUP($B101,#REF!,#REF!,"")</f>
        <v/>
      </c>
      <c r="F101" s="583">
        <f>_xlfn.XLOOKUP($B101,#REF!,#REF!,"")</f>
        <v/>
      </c>
      <c r="G101" s="583">
        <f>_xlfn.XLOOKUP($B101,#REF!,#REF!,"")</f>
        <v/>
      </c>
      <c r="H101" s="3751">
        <f>_xlfn.XLOOKUP($B101,#REF!,#REF!,"")</f>
        <v/>
      </c>
      <c r="I101" s="3751">
        <f>_xlfn.XLOOKUP($B101,#REF!,#REF!,"")</f>
        <v/>
      </c>
      <c r="J101" s="585" t="n"/>
      <c r="K101" s="3750" t="n"/>
      <c r="L101" s="585" t="n"/>
      <c r="M101" s="585" t="n"/>
      <c r="N101" s="587">
        <f>_xlfn.XLOOKUP($B101,#REF!,#REF!,"")</f>
        <v/>
      </c>
      <c r="O101" s="588" t="n"/>
      <c r="P101" s="588" t="n"/>
      <c r="Q101" s="594" t="n"/>
      <c r="R101" s="585" t="n"/>
      <c r="S101" s="590">
        <f>IF($K101="","",IF(TRIM(D101)=TRIM(J101),0,1))</f>
        <v/>
      </c>
      <c r="T101" s="590">
        <f>IF($K101="","",IF(TRIM(C101)=TRIM(K101),0,1))</f>
        <v/>
      </c>
      <c r="U101" s="590">
        <f>IF($K101="","",ROUND(E101-N101,0))</f>
        <v/>
      </c>
      <c r="V101" s="590">
        <f>IF($K101="","",ROUND(F101-O101,0))</f>
        <v/>
      </c>
      <c r="W101" s="590">
        <f>IF($K101="","",ROUND(G101-P101,0))</f>
        <v/>
      </c>
      <c r="X101" s="590">
        <f>IF($K101="","",ROUND(H101-Q101,0))</f>
        <v/>
      </c>
      <c r="Y101" s="590">
        <f>IF($K101="","",ROUND(I101-R101,0))</f>
        <v/>
      </c>
      <c r="Z101" s="591" t="n"/>
      <c r="AB101" s="593">
        <f>ISODD(B101)</f>
        <v/>
      </c>
    </row>
    <row r="102" customFormat="1" s="592">
      <c r="B102" s="580">
        <f>B101+1</f>
        <v/>
      </c>
      <c r="C102" s="580">
        <f>_xlfn.XLOOKUP($B102,#REF!,#REF!,"")</f>
        <v/>
      </c>
      <c r="D102" s="581">
        <f>_xlfn.XLOOKUP($B102,#REF!,#REF!,"")</f>
        <v/>
      </c>
      <c r="E102" s="582">
        <f>_xlfn.XLOOKUP($B102,#REF!,#REF!,"")</f>
        <v/>
      </c>
      <c r="F102" s="583">
        <f>_xlfn.XLOOKUP($B102,#REF!,#REF!,"")</f>
        <v/>
      </c>
      <c r="G102" s="583">
        <f>_xlfn.XLOOKUP($B102,#REF!,#REF!,"")</f>
        <v/>
      </c>
      <c r="H102" s="3751">
        <f>_xlfn.XLOOKUP($B102,#REF!,#REF!,"")</f>
        <v/>
      </c>
      <c r="I102" s="3751">
        <f>_xlfn.XLOOKUP($B102,#REF!,#REF!,"")</f>
        <v/>
      </c>
      <c r="J102" s="585" t="n"/>
      <c r="K102" s="3750" t="n"/>
      <c r="L102" s="585" t="n"/>
      <c r="M102" s="585" t="n"/>
      <c r="N102" s="587">
        <f>_xlfn.XLOOKUP($B102,#REF!,#REF!,"")</f>
        <v/>
      </c>
      <c r="O102" s="588" t="n"/>
      <c r="P102" s="588" t="n"/>
      <c r="Q102" s="594" t="n"/>
      <c r="R102" s="585" t="n"/>
      <c r="S102" s="590">
        <f>IF($K102="","",IF(TRIM(D102)=TRIM(J102),0,1))</f>
        <v/>
      </c>
      <c r="T102" s="590">
        <f>IF($K102="","",IF(TRIM(C102)=TRIM(K102),0,1))</f>
        <v/>
      </c>
      <c r="U102" s="590">
        <f>IF($K102="","",ROUND(E102-N102,0))</f>
        <v/>
      </c>
      <c r="V102" s="590">
        <f>IF($K102="","",ROUND(F102-O102,0))</f>
        <v/>
      </c>
      <c r="W102" s="590">
        <f>IF($K102="","",ROUND(G102-P102,0))</f>
        <v/>
      </c>
      <c r="X102" s="590">
        <f>IF($K102="","",ROUND(H102-Q102,0))</f>
        <v/>
      </c>
      <c r="Y102" s="590">
        <f>IF($K102="","",ROUND(I102-R102,0))</f>
        <v/>
      </c>
      <c r="Z102" s="591" t="n"/>
      <c r="AB102" s="593">
        <f>ISODD(B102)</f>
        <v/>
      </c>
    </row>
    <row r="103" customFormat="1" s="592">
      <c r="B103" s="580">
        <f>B102+1</f>
        <v/>
      </c>
      <c r="C103" s="580">
        <f>_xlfn.XLOOKUP($B103,#REF!,#REF!,"")</f>
        <v/>
      </c>
      <c r="D103" s="581">
        <f>_xlfn.XLOOKUP($B103,#REF!,#REF!,"")</f>
        <v/>
      </c>
      <c r="E103" s="582">
        <f>_xlfn.XLOOKUP($B103,#REF!,#REF!,"")</f>
        <v/>
      </c>
      <c r="F103" s="583">
        <f>_xlfn.XLOOKUP($B103,#REF!,#REF!,"")</f>
        <v/>
      </c>
      <c r="G103" s="583">
        <f>_xlfn.XLOOKUP($B103,#REF!,#REF!,"")</f>
        <v/>
      </c>
      <c r="H103" s="3751">
        <f>_xlfn.XLOOKUP($B103,#REF!,#REF!,"")</f>
        <v/>
      </c>
      <c r="I103" s="3751">
        <f>_xlfn.XLOOKUP($B103,#REF!,#REF!,"")</f>
        <v/>
      </c>
      <c r="J103" s="585" t="n"/>
      <c r="K103" s="3750" t="n"/>
      <c r="L103" s="585" t="n"/>
      <c r="M103" s="585" t="n"/>
      <c r="N103" s="587">
        <f>_xlfn.XLOOKUP($B103,#REF!,#REF!,"")</f>
        <v/>
      </c>
      <c r="O103" s="588" t="n"/>
      <c r="P103" s="588" t="n"/>
      <c r="Q103" s="594" t="n"/>
      <c r="R103" s="585" t="n"/>
      <c r="S103" s="590">
        <f>IF($K103="","",IF(TRIM(D103)=TRIM(J103),0,1))</f>
        <v/>
      </c>
      <c r="T103" s="590">
        <f>IF($K103="","",IF(TRIM(C103)=TRIM(K103),0,1))</f>
        <v/>
      </c>
      <c r="U103" s="590">
        <f>IF($K103="","",ROUND(E103-N103,0))</f>
        <v/>
      </c>
      <c r="V103" s="590">
        <f>IF($K103="","",ROUND(F103-O103,0))</f>
        <v/>
      </c>
      <c r="W103" s="590">
        <f>IF($K103="","",ROUND(G103-P103,0))</f>
        <v/>
      </c>
      <c r="X103" s="590">
        <f>IF($K103="","",ROUND(H103-Q103,0))</f>
        <v/>
      </c>
      <c r="Y103" s="590">
        <f>IF($K103="","",ROUND(I103-R103,0))</f>
        <v/>
      </c>
      <c r="Z103" s="591" t="n"/>
      <c r="AB103" s="593">
        <f>ISODD(B103)</f>
        <v/>
      </c>
    </row>
    <row r="104" customFormat="1" s="592">
      <c r="B104" s="580">
        <f>B103+1</f>
        <v/>
      </c>
      <c r="C104" s="580">
        <f>_xlfn.XLOOKUP($B104,#REF!,#REF!,"")</f>
        <v/>
      </c>
      <c r="D104" s="581">
        <f>_xlfn.XLOOKUP($B104,#REF!,#REF!,"")</f>
        <v/>
      </c>
      <c r="E104" s="582">
        <f>_xlfn.XLOOKUP($B104,#REF!,#REF!,"")</f>
        <v/>
      </c>
      <c r="F104" s="583">
        <f>_xlfn.XLOOKUP($B104,#REF!,#REF!,"")</f>
        <v/>
      </c>
      <c r="G104" s="583">
        <f>_xlfn.XLOOKUP($B104,#REF!,#REF!,"")</f>
        <v/>
      </c>
      <c r="H104" s="3751">
        <f>_xlfn.XLOOKUP($B104,#REF!,#REF!,"")</f>
        <v/>
      </c>
      <c r="I104" s="3751">
        <f>_xlfn.XLOOKUP($B104,#REF!,#REF!,"")</f>
        <v/>
      </c>
      <c r="J104" s="585" t="n"/>
      <c r="K104" s="3750" t="n"/>
      <c r="L104" s="585" t="n"/>
      <c r="M104" s="585" t="n"/>
      <c r="N104" s="587">
        <f>_xlfn.XLOOKUP($B104,#REF!,#REF!,"")</f>
        <v/>
      </c>
      <c r="O104" s="588" t="n"/>
      <c r="P104" s="588" t="n"/>
      <c r="Q104" s="594" t="n"/>
      <c r="R104" s="585" t="n"/>
      <c r="S104" s="590">
        <f>IF($K104="","",IF(TRIM(D104)=TRIM(J104),0,1))</f>
        <v/>
      </c>
      <c r="T104" s="590">
        <f>IF($K104="","",IF(TRIM(C104)=TRIM(K104),0,1))</f>
        <v/>
      </c>
      <c r="U104" s="590">
        <f>IF($K104="","",ROUND(E104-N104,0))</f>
        <v/>
      </c>
      <c r="V104" s="590">
        <f>IF($K104="","",ROUND(F104-O104,0))</f>
        <v/>
      </c>
      <c r="W104" s="590">
        <f>IF($K104="","",ROUND(G104-P104,0))</f>
        <v/>
      </c>
      <c r="X104" s="590">
        <f>IF($K104="","",ROUND(H104-Q104,0))</f>
        <v/>
      </c>
      <c r="Y104" s="590">
        <f>IF($K104="","",ROUND(I104-R104,0))</f>
        <v/>
      </c>
      <c r="Z104" s="591" t="n"/>
      <c r="AB104" s="593">
        <f>ISODD(B104)</f>
        <v/>
      </c>
    </row>
    <row r="105" customFormat="1" s="592">
      <c r="B105" s="580">
        <f>B104+1</f>
        <v/>
      </c>
      <c r="C105" s="580">
        <f>_xlfn.XLOOKUP($B105,#REF!,#REF!,"")</f>
        <v/>
      </c>
      <c r="D105" s="581">
        <f>_xlfn.XLOOKUP($B105,#REF!,#REF!,"")</f>
        <v/>
      </c>
      <c r="E105" s="582">
        <f>_xlfn.XLOOKUP($B105,#REF!,#REF!,"")</f>
        <v/>
      </c>
      <c r="F105" s="583">
        <f>_xlfn.XLOOKUP($B105,#REF!,#REF!,"")</f>
        <v/>
      </c>
      <c r="G105" s="583">
        <f>_xlfn.XLOOKUP($B105,#REF!,#REF!,"")</f>
        <v/>
      </c>
      <c r="H105" s="3751">
        <f>_xlfn.XLOOKUP($B105,#REF!,#REF!,"")</f>
        <v/>
      </c>
      <c r="I105" s="3751">
        <f>_xlfn.XLOOKUP($B105,#REF!,#REF!,"")</f>
        <v/>
      </c>
      <c r="J105" s="585" t="n"/>
      <c r="K105" s="3750" t="n"/>
      <c r="L105" s="585" t="n"/>
      <c r="M105" s="585" t="n"/>
      <c r="N105" s="587">
        <f>_xlfn.XLOOKUP($B105,#REF!,#REF!,"")</f>
        <v/>
      </c>
      <c r="O105" s="588" t="n"/>
      <c r="P105" s="588" t="n"/>
      <c r="Q105" s="594" t="n"/>
      <c r="R105" s="585" t="n"/>
      <c r="S105" s="590">
        <f>IF($K105="","",IF(TRIM(D105)=TRIM(J105),0,1))</f>
        <v/>
      </c>
      <c r="T105" s="590">
        <f>IF($K105="","",IF(TRIM(C105)=TRIM(K105),0,1))</f>
        <v/>
      </c>
      <c r="U105" s="590">
        <f>IF($K105="","",ROUND(E105-N105,0))</f>
        <v/>
      </c>
      <c r="V105" s="590">
        <f>IF($K105="","",ROUND(F105-O105,0))</f>
        <v/>
      </c>
      <c r="W105" s="590">
        <f>IF($K105="","",ROUND(G105-P105,0))</f>
        <v/>
      </c>
      <c r="X105" s="590">
        <f>IF($K105="","",ROUND(H105-Q105,0))</f>
        <v/>
      </c>
      <c r="Y105" s="590">
        <f>IF($K105="","",ROUND(I105-R105,0))</f>
        <v/>
      </c>
      <c r="Z105" s="591" t="n"/>
      <c r="AB105" s="593">
        <f>ISODD(B105)</f>
        <v/>
      </c>
    </row>
    <row r="106" customFormat="1" s="592">
      <c r="B106" s="580">
        <f>B105+1</f>
        <v/>
      </c>
      <c r="C106" s="580">
        <f>_xlfn.XLOOKUP($B106,#REF!,#REF!,"")</f>
        <v/>
      </c>
      <c r="D106" s="581">
        <f>_xlfn.XLOOKUP($B106,#REF!,#REF!,"")</f>
        <v/>
      </c>
      <c r="E106" s="582">
        <f>_xlfn.XLOOKUP($B106,#REF!,#REF!,"")</f>
        <v/>
      </c>
      <c r="F106" s="583">
        <f>_xlfn.XLOOKUP($B106,#REF!,#REF!,"")</f>
        <v/>
      </c>
      <c r="G106" s="583">
        <f>_xlfn.XLOOKUP($B106,#REF!,#REF!,"")</f>
        <v/>
      </c>
      <c r="H106" s="3751">
        <f>_xlfn.XLOOKUP($B106,#REF!,#REF!,"")</f>
        <v/>
      </c>
      <c r="I106" s="3751">
        <f>_xlfn.XLOOKUP($B106,#REF!,#REF!,"")</f>
        <v/>
      </c>
      <c r="J106" s="585" t="n"/>
      <c r="K106" s="3750" t="n"/>
      <c r="L106" s="585" t="n"/>
      <c r="M106" s="585" t="n"/>
      <c r="N106" s="587">
        <f>_xlfn.XLOOKUP($B106,#REF!,#REF!,"")</f>
        <v/>
      </c>
      <c r="O106" s="588" t="n"/>
      <c r="P106" s="588" t="n"/>
      <c r="Q106" s="594" t="n"/>
      <c r="R106" s="585" t="n"/>
      <c r="S106" s="590">
        <f>IF($K106="","",IF(TRIM(D106)=TRIM(J106),0,1))</f>
        <v/>
      </c>
      <c r="T106" s="590">
        <f>IF($K106="","",IF(TRIM(C106)=TRIM(K106),0,1))</f>
        <v/>
      </c>
      <c r="U106" s="590">
        <f>IF($K106="","",ROUND(E106-N106,0))</f>
        <v/>
      </c>
      <c r="V106" s="590">
        <f>IF($K106="","",ROUND(F106-O106,0))</f>
        <v/>
      </c>
      <c r="W106" s="590">
        <f>IF($K106="","",ROUND(G106-P106,0))</f>
        <v/>
      </c>
      <c r="X106" s="590">
        <f>IF($K106="","",ROUND(H106-Q106,0))</f>
        <v/>
      </c>
      <c r="Y106" s="590">
        <f>IF($K106="","",ROUND(I106-R106,0))</f>
        <v/>
      </c>
      <c r="Z106" s="591" t="n"/>
      <c r="AB106" s="593">
        <f>ISODD(B106)</f>
        <v/>
      </c>
    </row>
    <row r="107" customFormat="1" s="592">
      <c r="B107" s="580">
        <f>B106+1</f>
        <v/>
      </c>
      <c r="C107" s="580">
        <f>_xlfn.XLOOKUP($B107,#REF!,#REF!,"")</f>
        <v/>
      </c>
      <c r="D107" s="581">
        <f>_xlfn.XLOOKUP($B107,#REF!,#REF!,"")</f>
        <v/>
      </c>
      <c r="E107" s="582">
        <f>_xlfn.XLOOKUP($B107,#REF!,#REF!,"")</f>
        <v/>
      </c>
      <c r="F107" s="583">
        <f>_xlfn.XLOOKUP($B107,#REF!,#REF!,"")</f>
        <v/>
      </c>
      <c r="G107" s="583">
        <f>_xlfn.XLOOKUP($B107,#REF!,#REF!,"")</f>
        <v/>
      </c>
      <c r="H107" s="3751">
        <f>_xlfn.XLOOKUP($B107,#REF!,#REF!,"")</f>
        <v/>
      </c>
      <c r="I107" s="3751">
        <f>_xlfn.XLOOKUP($B107,#REF!,#REF!,"")</f>
        <v/>
      </c>
      <c r="J107" s="585" t="n"/>
      <c r="K107" s="3750" t="n"/>
      <c r="L107" s="585" t="n"/>
      <c r="M107" s="585" t="n"/>
      <c r="N107" s="587">
        <f>_xlfn.XLOOKUP($B107,#REF!,#REF!,"")</f>
        <v/>
      </c>
      <c r="O107" s="588" t="n"/>
      <c r="P107" s="588" t="n"/>
      <c r="Q107" s="594" t="n"/>
      <c r="R107" s="585" t="n"/>
      <c r="S107" s="590">
        <f>IF($K107="","",IF(TRIM(D107)=TRIM(J107),0,1))</f>
        <v/>
      </c>
      <c r="T107" s="590">
        <f>IF($K107="","",IF(TRIM(C107)=TRIM(K107),0,1))</f>
        <v/>
      </c>
      <c r="U107" s="590">
        <f>IF($K107="","",ROUND(E107-N107,0))</f>
        <v/>
      </c>
      <c r="V107" s="590">
        <f>IF($K107="","",ROUND(F107-O107,0))</f>
        <v/>
      </c>
      <c r="W107" s="590">
        <f>IF($K107="","",ROUND(G107-P107,0))</f>
        <v/>
      </c>
      <c r="X107" s="590">
        <f>IF($K107="","",ROUND(H107-Q107,0))</f>
        <v/>
      </c>
      <c r="Y107" s="590">
        <f>IF($K107="","",ROUND(I107-R107,0))</f>
        <v/>
      </c>
      <c r="Z107" s="591" t="n"/>
      <c r="AB107" s="593">
        <f>ISODD(B107)</f>
        <v/>
      </c>
    </row>
  </sheetData>
  <autoFilter ref="C7:F107"/>
  <mergeCells count="1">
    <mergeCell ref="B4:C4"/>
  </mergeCells>
  <conditionalFormatting sqref="B8:Z107">
    <cfRule type="expression" priority="3" dxfId="5">
      <formula>$AB8</formula>
    </cfRule>
  </conditionalFormatting>
  <conditionalFormatting sqref="G6:I6">
    <cfRule type="cellIs" priority="2" operator="greaterThanOrEqual" dxfId="3">
      <formula>0.00001</formula>
    </cfRule>
  </conditionalFormatting>
  <conditionalFormatting sqref="S8:Y107">
    <cfRule type="cellIs" priority="1" operator="notEqual" dxfId="3">
      <formula>0</formula>
    </cfRule>
  </conditionalFormatting>
  <pageMargins left="0.7" right="0.7" top="0.75" bottom="0.75" header="0.3" footer="0.3"/>
  <pageSetup orientation="landscape" scale="44" fitToHeight="0"/>
</worksheet>
</file>

<file path=xl/worksheets/sheet77.xml><?xml version="1.0" encoding="utf-8"?>
<worksheet xmlns="http://schemas.openxmlformats.org/spreadsheetml/2006/main">
  <sheetPr codeName="Sheet57">
    <outlinePr summaryBelow="1" summaryRight="1"/>
    <pageSetUpPr/>
  </sheetPr>
  <dimension ref="A1:V43"/>
  <sheetViews>
    <sheetView workbookViewId="0">
      <selection activeCell="A1" sqref="A1"/>
    </sheetView>
  </sheetViews>
  <sheetFormatPr baseColWidth="8" defaultColWidth="11.46484375" defaultRowHeight="13.15"/>
  <cols>
    <col width="15.46484375" bestFit="1" customWidth="1" style="1741" min="1" max="1"/>
    <col width="10.46484375" customWidth="1" style="1741" min="2" max="2"/>
    <col width="28" bestFit="1" customWidth="1" style="1741" min="3" max="3"/>
    <col width="19.46484375" customWidth="1" style="1741" min="4" max="4"/>
    <col width="15" bestFit="1" customWidth="1" style="1741" min="5" max="5"/>
    <col width="14.46484375" customWidth="1" style="1745" min="6" max="6"/>
    <col width="16.46484375" bestFit="1" customWidth="1" style="1741" min="7" max="7"/>
    <col width="12.46484375" bestFit="1" customWidth="1" style="1741" min="8" max="8"/>
    <col width="10.46484375" bestFit="1" customWidth="1" style="1741" min="9" max="9"/>
    <col width="16.46484375" customWidth="1" style="1745" min="10" max="10"/>
    <col width="9.46484375" customWidth="1" style="1745" min="11" max="11"/>
    <col width="16.46484375" bestFit="1" customWidth="1" style="1741" min="12" max="12"/>
    <col width="15.46484375" customWidth="1" style="1741" min="13" max="13"/>
    <col width="11" bestFit="1" customWidth="1" style="1741" min="14" max="14"/>
    <col width="17.46484375" bestFit="1" customWidth="1" style="1741" min="15" max="15"/>
    <col width="15" bestFit="1" customWidth="1" style="1745" min="16" max="16"/>
    <col width="15" bestFit="1" customWidth="1" style="1741" min="17" max="17"/>
    <col width="11.46484375" customWidth="1" style="1741" min="18" max="16384"/>
  </cols>
  <sheetData>
    <row r="1">
      <c r="A1" s="1753" t="inlineStr">
        <is>
          <t>Rent Roll 280 Sports 280 Commerce Street, Southlake, TX Feb 2025</t>
        </is>
      </c>
    </row>
    <row r="2" ht="39.4" customFormat="1" customHeight="1" s="1757">
      <c r="A2" s="1742" t="inlineStr">
        <is>
          <t>Suite</t>
        </is>
      </c>
      <c r="B2" s="1742" t="inlineStr">
        <is>
          <t>RSF</t>
        </is>
      </c>
      <c r="C2" s="1742" t="inlineStr">
        <is>
          <t>Tenant</t>
        </is>
      </c>
      <c r="D2" s="1743" t="inlineStr">
        <is>
          <t>Assumed Start Date</t>
        </is>
      </c>
      <c r="E2" s="1742" t="inlineStr">
        <is>
          <t>Current Lease Expiration Date</t>
        </is>
      </c>
      <c r="F2" s="1743" t="inlineStr">
        <is>
          <t>Assumed Current Lease Expiration Date</t>
        </is>
      </c>
      <c r="G2" s="1742" t="inlineStr">
        <is>
          <t>Monthly Rent</t>
        </is>
      </c>
      <c r="H2" s="1742" t="inlineStr">
        <is>
          <t>Monthly NNN</t>
        </is>
      </c>
      <c r="I2" s="1742" t="inlineStr">
        <is>
          <t>Utilities Surcharge</t>
        </is>
      </c>
      <c r="J2" s="1743" t="inlineStr">
        <is>
          <t>Total Annual
Reimb</t>
        </is>
      </c>
      <c r="K2" s="1743" t="inlineStr">
        <is>
          <t>Total Reim PSF</t>
        </is>
      </c>
      <c r="L2" s="1742" t="inlineStr">
        <is>
          <t>Total Monthly</t>
        </is>
      </c>
      <c r="M2" s="1742" t="inlineStr">
        <is>
          <t>Total Yearly</t>
        </is>
      </c>
      <c r="P2" s="1758" t="n"/>
    </row>
    <row r="3">
      <c r="A3" s="1741" t="inlineStr">
        <is>
          <t>Office 1</t>
        </is>
      </c>
      <c r="B3" s="1741" t="n">
        <v>500</v>
      </c>
      <c r="C3" s="1741" t="inlineStr">
        <is>
          <t>VACANT</t>
        </is>
      </c>
      <c r="D3" s="1744" t="n">
        <v>45809</v>
      </c>
      <c r="J3" s="3752">
        <f>H3*12</f>
        <v/>
      </c>
      <c r="K3" s="3752">
        <f>J3/B3</f>
        <v/>
      </c>
      <c r="L3" s="3753">
        <f>G3+H3+I3/12</f>
        <v/>
      </c>
      <c r="M3" s="3753">
        <f>L3*12</f>
        <v/>
      </c>
      <c r="N3" s="3753">
        <f>G3*12/B3</f>
        <v/>
      </c>
      <c r="O3" s="3753" t="n"/>
      <c r="P3" s="1745" t="b">
        <v>1</v>
      </c>
      <c r="Q3" s="3753">
        <f>(I3+M3)*12</f>
        <v/>
      </c>
      <c r="R3" s="3754" t="n"/>
      <c r="S3" s="3755" t="n"/>
      <c r="V3" s="3756" t="n"/>
    </row>
    <row r="4">
      <c r="A4" s="1741" t="inlineStr">
        <is>
          <t>Office 2</t>
        </is>
      </c>
      <c r="B4" s="1741" t="n">
        <v>679</v>
      </c>
      <c r="C4" s="1741" t="inlineStr">
        <is>
          <t>Craniosacral Therapy Center</t>
        </is>
      </c>
      <c r="D4" s="1744" t="n">
        <v>45809</v>
      </c>
      <c r="E4" s="1748" t="inlineStr">
        <is>
          <t>MTM</t>
        </is>
      </c>
      <c r="F4" s="1744" t="n">
        <v>46142</v>
      </c>
      <c r="G4" s="3753" t="n">
        <v>935</v>
      </c>
      <c r="J4" s="3752">
        <f>H4*12</f>
        <v/>
      </c>
      <c r="K4" s="3752">
        <f>J4/B4</f>
        <v/>
      </c>
      <c r="L4" s="3753">
        <f>G4+H4+I4/12</f>
        <v/>
      </c>
      <c r="M4" s="3753">
        <f>L4*12</f>
        <v/>
      </c>
      <c r="N4" s="3753">
        <f>G4*12/B4</f>
        <v/>
      </c>
      <c r="O4" s="3753" t="n"/>
      <c r="P4" s="1745" t="b">
        <v>1</v>
      </c>
      <c r="Q4" s="3753" t="n">
        <v>11220</v>
      </c>
      <c r="R4" s="3754" t="n"/>
      <c r="S4" s="3755" t="n"/>
      <c r="V4" s="3756" t="n"/>
    </row>
    <row r="5">
      <c r="A5" s="1741" t="inlineStr">
        <is>
          <t>Office 3</t>
        </is>
      </c>
      <c r="B5" s="1741" t="n">
        <v>295</v>
      </c>
      <c r="C5" s="1741" t="inlineStr">
        <is>
          <t>Renaissance Muscle Therapy</t>
        </is>
      </c>
      <c r="D5" s="1744" t="n">
        <v>45809</v>
      </c>
      <c r="E5" s="1749" t="n">
        <v>45991</v>
      </c>
      <c r="F5" s="1750">
        <f>E5</f>
        <v/>
      </c>
      <c r="G5" s="3753" t="n">
        <v>820</v>
      </c>
      <c r="J5" s="3752">
        <f>H5*12</f>
        <v/>
      </c>
      <c r="K5" s="3752">
        <f>J5/B5</f>
        <v/>
      </c>
      <c r="L5" s="3753">
        <f>G5+H5+I5/12</f>
        <v/>
      </c>
      <c r="M5" s="3753">
        <f>L5*12</f>
        <v/>
      </c>
      <c r="N5" s="3753">
        <f>G5*12/B5</f>
        <v/>
      </c>
      <c r="O5" s="3753" t="n"/>
      <c r="P5" s="1745" t="b">
        <v>1</v>
      </c>
      <c r="Q5" s="3753" t="n">
        <v>9840</v>
      </c>
      <c r="R5" s="3754" t="n"/>
      <c r="S5" s="3755" t="n"/>
      <c r="V5" s="3756" t="n"/>
    </row>
    <row r="6">
      <c r="A6" s="1741" t="inlineStr">
        <is>
          <t>Office 4</t>
        </is>
      </c>
      <c r="B6" s="1741" t="n">
        <v>835</v>
      </c>
      <c r="C6" s="1741" t="inlineStr">
        <is>
          <t>Gary Kersh, Chiropractor</t>
        </is>
      </c>
      <c r="D6" s="1744" t="n">
        <v>45809</v>
      </c>
      <c r="E6" s="1748" t="inlineStr">
        <is>
          <t>MTM</t>
        </is>
      </c>
      <c r="F6" s="1744" t="n">
        <v>46142</v>
      </c>
      <c r="G6" s="3753" t="n">
        <v>1300</v>
      </c>
      <c r="J6" s="3752">
        <f>H6*12</f>
        <v/>
      </c>
      <c r="K6" s="3752">
        <f>J6/B6</f>
        <v/>
      </c>
      <c r="L6" s="3753">
        <f>G6+H6+I6/12</f>
        <v/>
      </c>
      <c r="M6" s="3753">
        <f>L6*12</f>
        <v/>
      </c>
      <c r="N6" s="3753">
        <f>G6*12/B6</f>
        <v/>
      </c>
      <c r="O6" s="3753" t="n"/>
      <c r="P6" s="1745" t="b">
        <v>1</v>
      </c>
      <c r="Q6" s="3753" t="n">
        <v>15600</v>
      </c>
      <c r="R6" s="3754" t="n"/>
      <c r="S6" s="3755" t="n"/>
      <c r="V6" s="3756" t="n"/>
    </row>
    <row r="7">
      <c r="A7" s="1741" t="n">
        <v>100</v>
      </c>
      <c r="B7" s="1741" t="n">
        <v>11552</v>
      </c>
      <c r="C7" s="1741" t="inlineStr">
        <is>
          <t>Tempest Freerunning Academy</t>
        </is>
      </c>
      <c r="D7" s="1744" t="n">
        <v>45809</v>
      </c>
      <c r="E7" s="1749" t="n">
        <v>46995</v>
      </c>
      <c r="F7" s="1750">
        <f>E7</f>
        <v/>
      </c>
      <c r="G7" s="3753" t="n">
        <v>14440</v>
      </c>
      <c r="H7" s="3753" t="n">
        <v>5023.92</v>
      </c>
      <c r="J7" s="3752">
        <f>H7*12</f>
        <v/>
      </c>
      <c r="K7" s="3752">
        <f>J7/B7</f>
        <v/>
      </c>
      <c r="L7" s="3753">
        <f>G7+H7+I7/12</f>
        <v/>
      </c>
      <c r="M7" s="3753">
        <f>L7*12</f>
        <v/>
      </c>
      <c r="N7" s="3753">
        <f>G7*12/B7</f>
        <v/>
      </c>
      <c r="O7" s="3753" t="n"/>
      <c r="P7" s="1745" t="b">
        <v>1</v>
      </c>
      <c r="Q7" s="3753" t="n">
        <v>173280</v>
      </c>
      <c r="R7" s="3754" t="n"/>
      <c r="S7" s="3755" t="n"/>
      <c r="T7" s="3755" t="n"/>
      <c r="V7" s="3756" t="n"/>
    </row>
    <row r="8">
      <c r="A8" s="1741" t="n">
        <v>105</v>
      </c>
      <c r="B8" s="1741" t="n">
        <v>6744</v>
      </c>
      <c r="C8" s="1741" t="inlineStr">
        <is>
          <t>SmartQuest</t>
        </is>
      </c>
      <c r="D8" s="1744" t="n">
        <v>45809</v>
      </c>
      <c r="E8" s="1749" t="n">
        <v>49552</v>
      </c>
      <c r="F8" s="1750">
        <f>E8</f>
        <v/>
      </c>
      <c r="G8" s="3753" t="n">
        <v>13529.69</v>
      </c>
      <c r="H8" s="3753" t="n">
        <v>2932.94</v>
      </c>
      <c r="J8" s="3752">
        <f>H8*12</f>
        <v/>
      </c>
      <c r="K8" s="3752">
        <f>J8/B8</f>
        <v/>
      </c>
      <c r="L8" s="3753">
        <f>G8+H8+I8/12</f>
        <v/>
      </c>
      <c r="M8" s="3753">
        <f>L8*12</f>
        <v/>
      </c>
      <c r="N8" s="3753">
        <f>G8*12/B8</f>
        <v/>
      </c>
      <c r="O8" s="3753" t="n"/>
      <c r="P8" s="1759" t="b">
        <v>0</v>
      </c>
      <c r="Q8" s="3753" t="n">
        <v>162356.28</v>
      </c>
      <c r="R8" s="3754" t="n"/>
      <c r="S8" s="3755" t="n"/>
      <c r="V8" s="3756" t="n"/>
    </row>
    <row r="9">
      <c r="A9" s="1741" t="n">
        <v>107</v>
      </c>
      <c r="B9" s="1741" t="n">
        <v>920</v>
      </c>
      <c r="C9" s="1741" t="inlineStr">
        <is>
          <t>VACANT</t>
        </is>
      </c>
      <c r="J9" s="3752">
        <f>H9*12</f>
        <v/>
      </c>
      <c r="K9" s="3752">
        <f>J9/B9</f>
        <v/>
      </c>
      <c r="L9" s="3753">
        <f>G9+H9+I9/12</f>
        <v/>
      </c>
      <c r="M9" s="3753">
        <f>L9*12</f>
        <v/>
      </c>
      <c r="N9" s="3753">
        <f>G9*12/B9</f>
        <v/>
      </c>
      <c r="O9" s="3753" t="n"/>
      <c r="P9" s="1745" t="b">
        <v>1</v>
      </c>
      <c r="Q9" s="3753" t="n">
        <v>153168</v>
      </c>
      <c r="R9" s="3754" t="n"/>
      <c r="S9" s="3755" t="n"/>
      <c r="V9" s="3756" t="n"/>
    </row>
    <row r="10">
      <c r="A10" s="1741" t="n">
        <v>110</v>
      </c>
      <c r="B10" s="1741" t="n">
        <v>12764</v>
      </c>
      <c r="C10" s="1741" t="inlineStr">
        <is>
          <t>Southlake Baseball Academy</t>
        </is>
      </c>
      <c r="D10" s="1744" t="n">
        <v>45809</v>
      </c>
      <c r="E10" s="1749" t="n">
        <v>45230</v>
      </c>
      <c r="F10" s="1744" t="n">
        <v>46142</v>
      </c>
      <c r="G10" s="3753" t="n">
        <v>12764</v>
      </c>
      <c r="H10" s="3753" t="n">
        <v>5552.34</v>
      </c>
      <c r="J10" s="3752">
        <f>H10*12</f>
        <v/>
      </c>
      <c r="K10" s="3752">
        <f>J10/B10</f>
        <v/>
      </c>
      <c r="L10" s="3753">
        <f>G10+H10+I10/12</f>
        <v/>
      </c>
      <c r="M10" s="3753" t="n">
        <v>195796.08</v>
      </c>
      <c r="N10" s="3753">
        <f>G10*12/B10</f>
        <v/>
      </c>
      <c r="O10" s="3753" t="n"/>
      <c r="P10" s="1759" t="b">
        <v>0</v>
      </c>
      <c r="Q10" s="3753" t="n">
        <v>48877.67999999999</v>
      </c>
      <c r="R10" s="3754" t="n"/>
      <c r="S10" s="3755" t="n"/>
      <c r="V10" s="3756" t="n"/>
    </row>
    <row r="11">
      <c r="A11" s="1741" t="n">
        <v>115</v>
      </c>
      <c r="B11" s="1741" t="n">
        <v>2485</v>
      </c>
      <c r="C11" s="1741" t="inlineStr">
        <is>
          <t>Inspire PT &amp; Wellness</t>
        </is>
      </c>
      <c r="D11" s="1744" t="n">
        <v>45809</v>
      </c>
      <c r="E11" s="1749" t="n">
        <v>45991</v>
      </c>
      <c r="F11" s="1750">
        <f>E11</f>
        <v/>
      </c>
      <c r="G11" s="3753" t="n">
        <v>4073.14</v>
      </c>
      <c r="H11" s="3753" t="n">
        <v>1080.72</v>
      </c>
      <c r="J11" s="3752">
        <f>H11*12</f>
        <v/>
      </c>
      <c r="K11" s="3752">
        <f>J11/B11</f>
        <v/>
      </c>
      <c r="L11" s="3753">
        <f>G11+H11+I11/12</f>
        <v/>
      </c>
      <c r="M11" s="3753" t="n">
        <v>61846.32</v>
      </c>
      <c r="N11" s="3753">
        <f>G11*12/B11</f>
        <v/>
      </c>
      <c r="O11" s="3753" t="n"/>
      <c r="P11" s="1759" t="b">
        <v>0</v>
      </c>
      <c r="Q11" s="3753" t="n">
        <v>12950.04</v>
      </c>
      <c r="R11" s="3754" t="n"/>
      <c r="S11" s="3755" t="n"/>
      <c r="V11" s="3756" t="n"/>
    </row>
    <row r="12">
      <c r="A12" s="1741" t="n">
        <v>120</v>
      </c>
      <c r="B12" s="1741" t="n">
        <v>518</v>
      </c>
      <c r="C12" s="1741" t="inlineStr">
        <is>
          <t>Braintopia</t>
        </is>
      </c>
      <c r="D12" s="1744" t="n">
        <v>45809</v>
      </c>
      <c r="E12" s="1749" t="n">
        <v>46022</v>
      </c>
      <c r="F12" s="1750">
        <f>E12</f>
        <v/>
      </c>
      <c r="G12" s="3753" t="n">
        <v>1079.17</v>
      </c>
      <c r="H12" s="3753" t="n">
        <v>225.33</v>
      </c>
      <c r="I12" s="3753" t="n">
        <v>200</v>
      </c>
      <c r="J12" s="3752">
        <f>H12*12</f>
        <v/>
      </c>
      <c r="K12" s="3752">
        <f>J12/B12</f>
        <v/>
      </c>
      <c r="L12" s="3753">
        <f>G12+H12+I12/12</f>
        <v/>
      </c>
      <c r="M12" s="3753" t="n">
        <v>18054</v>
      </c>
      <c r="N12" s="3753">
        <f>G12*12/B12</f>
        <v/>
      </c>
      <c r="O12" s="3753" t="n"/>
      <c r="P12" s="1745" t="b">
        <v>1</v>
      </c>
      <c r="Q12" s="3753" t="n">
        <v>28727.52</v>
      </c>
      <c r="R12" s="3754" t="n"/>
      <c r="S12" s="3755" t="n"/>
      <c r="V12" s="3756" t="n"/>
    </row>
    <row r="13">
      <c r="A13" s="1741" t="n">
        <v>125</v>
      </c>
      <c r="B13" s="1741" t="n">
        <v>1150</v>
      </c>
      <c r="C13" s="1741" t="inlineStr">
        <is>
          <t>Loving Life Chiropractic</t>
        </is>
      </c>
      <c r="D13" s="1744" t="n">
        <v>45809</v>
      </c>
      <c r="E13" s="1749" t="n">
        <v>46446</v>
      </c>
      <c r="F13" s="1750">
        <f>E13</f>
        <v/>
      </c>
      <c r="G13" s="3753">
        <f>SUM(2093.96+300)</f>
        <v/>
      </c>
      <c r="H13" s="3753" t="n">
        <v>500.13</v>
      </c>
      <c r="J13" s="3752">
        <f>H13*12</f>
        <v/>
      </c>
      <c r="K13" s="3752">
        <f>J13/B13</f>
        <v/>
      </c>
      <c r="L13" s="3753">
        <f>G13+H13+I13/12</f>
        <v/>
      </c>
      <c r="M13" s="3753" t="n">
        <v>31129.08</v>
      </c>
      <c r="N13" s="3753">
        <f>G13*12/B13</f>
        <v/>
      </c>
      <c r="O13" s="3753" t="n"/>
      <c r="P13" s="1745" t="b">
        <v>1</v>
      </c>
      <c r="Q13" s="3753" t="n">
        <v>16691.76</v>
      </c>
      <c r="R13" s="3754" t="n"/>
      <c r="S13" s="3755" t="n"/>
      <c r="V13" s="3756" t="n"/>
    </row>
    <row r="14">
      <c r="A14" s="1741" t="n">
        <v>127</v>
      </c>
      <c r="B14" s="1741" t="n">
        <v>632</v>
      </c>
      <c r="C14" s="1741" t="inlineStr">
        <is>
          <t>Karla Lewis Photography</t>
        </is>
      </c>
      <c r="D14" s="1744" t="n">
        <v>45809</v>
      </c>
      <c r="E14" s="1749" t="n">
        <v>46507</v>
      </c>
      <c r="F14" s="1750">
        <f>E14</f>
        <v/>
      </c>
      <c r="G14" s="3753" t="n">
        <v>1390.98</v>
      </c>
      <c r="H14" s="3753" t="n">
        <v>274.85</v>
      </c>
      <c r="J14" s="3752">
        <f>H14*12</f>
        <v/>
      </c>
      <c r="K14" s="3752">
        <f>J14/B14</f>
        <v/>
      </c>
      <c r="L14" s="3753">
        <f>G14+H14+I14/12</f>
        <v/>
      </c>
      <c r="M14" s="3753" t="n">
        <v>19989.96</v>
      </c>
      <c r="N14" s="3753">
        <f>G14*12/B14</f>
        <v/>
      </c>
      <c r="O14" s="3753" t="n"/>
      <c r="P14" s="1745" t="b">
        <v>1</v>
      </c>
      <c r="Q14" s="3753" t="n">
        <v>107424</v>
      </c>
      <c r="R14" s="3754" t="n"/>
      <c r="S14" s="3755" t="n"/>
      <c r="V14" s="3756" t="n"/>
    </row>
    <row r="15">
      <c r="A15" s="1741" t="n">
        <v>130</v>
      </c>
      <c r="B15" s="1741" t="n">
        <v>7418</v>
      </c>
      <c r="C15" s="1741" t="inlineStr">
        <is>
          <t>280 Fitness</t>
        </is>
      </c>
      <c r="D15" s="1744" t="n">
        <v>45809</v>
      </c>
      <c r="E15" s="1749" t="n">
        <v>49309</v>
      </c>
      <c r="F15" s="1750">
        <f>E15</f>
        <v/>
      </c>
      <c r="G15" s="3753" t="n">
        <v>8952</v>
      </c>
      <c r="H15" s="3753" t="n">
        <v>3226.83</v>
      </c>
      <c r="J15" s="3752">
        <f>H15*12</f>
        <v/>
      </c>
      <c r="K15" s="3752">
        <f>J15/B15</f>
        <v/>
      </c>
      <c r="L15" s="3753">
        <f>G15+H15+I15/12</f>
        <v/>
      </c>
      <c r="M15" s="3753">
        <f>L15*12</f>
        <v/>
      </c>
      <c r="N15" s="3753">
        <f>G15*12/B15</f>
        <v/>
      </c>
      <c r="O15" s="3753" t="n"/>
      <c r="P15" s="1745" t="b">
        <v>1</v>
      </c>
      <c r="Q15" s="3753" t="n">
        <v>40064.04000000001</v>
      </c>
      <c r="R15" s="3754" t="n"/>
      <c r="S15" s="3755" t="n"/>
      <c r="V15" s="3756" t="n"/>
    </row>
    <row r="16">
      <c r="A16" s="1741" t="n">
        <v>135</v>
      </c>
      <c r="B16" s="1741" t="n">
        <v>1508</v>
      </c>
      <c r="C16" s="1741" t="inlineStr">
        <is>
          <t>Loving Life Chiropractic</t>
        </is>
      </c>
      <c r="D16" s="1744" t="n">
        <v>45809</v>
      </c>
      <c r="E16" s="1749" t="n">
        <v>46446</v>
      </c>
      <c r="F16" s="1750">
        <f>E16</f>
        <v/>
      </c>
      <c r="G16" s="3753" t="n">
        <v>3338.67</v>
      </c>
      <c r="H16" s="3753" t="n">
        <v>655.8200000000001</v>
      </c>
      <c r="J16" s="3752">
        <f>H16*12</f>
        <v/>
      </c>
      <c r="K16" s="3752">
        <f>J16/B16</f>
        <v/>
      </c>
      <c r="L16" s="3753">
        <f>G16+H16+I16/12</f>
        <v/>
      </c>
      <c r="M16" s="3753">
        <f>L16*12</f>
        <v/>
      </c>
      <c r="N16" s="3753">
        <f>G16*12/B16</f>
        <v/>
      </c>
      <c r="O16" s="3753" t="n"/>
      <c r="P16" s="1745" t="b">
        <v>1</v>
      </c>
      <c r="Q16" s="3753" t="n">
        <v>23472</v>
      </c>
      <c r="R16" s="3754" t="n"/>
      <c r="S16" s="3755" t="n"/>
      <c r="V16" s="3756" t="n"/>
    </row>
    <row r="17">
      <c r="A17" s="1741" t="n">
        <v>145</v>
      </c>
      <c r="B17" s="1741" t="n">
        <v>978</v>
      </c>
      <c r="C17" s="1741" t="inlineStr">
        <is>
          <t>Alison Paige, LLC</t>
        </is>
      </c>
      <c r="D17" s="1744" t="n">
        <v>45809</v>
      </c>
      <c r="E17" s="1749" t="n">
        <v>45869</v>
      </c>
      <c r="F17" s="1750">
        <f>E17</f>
        <v/>
      </c>
      <c r="G17" s="3753" t="n">
        <v>1956</v>
      </c>
      <c r="H17" s="3753" t="n">
        <v>425.43</v>
      </c>
      <c r="J17" s="3752">
        <f>H17*12</f>
        <v/>
      </c>
      <c r="K17" s="3752">
        <f>J17/B17</f>
        <v/>
      </c>
      <c r="L17" s="3753">
        <f>G17+H17+I17/12</f>
        <v/>
      </c>
      <c r="M17" s="3753">
        <f>L17*12</f>
        <v/>
      </c>
      <c r="N17" s="3753">
        <f>G17*12/B17</f>
        <v/>
      </c>
      <c r="O17" s="3753" t="n"/>
      <c r="P17" s="1745" t="b">
        <v>1</v>
      </c>
      <c r="Q17" s="3753" t="n">
        <v>24000</v>
      </c>
      <c r="R17" s="3754" t="n"/>
      <c r="S17" s="3755" t="n"/>
      <c r="V17" s="3756" t="n"/>
    </row>
    <row r="18">
      <c r="A18" s="1741" t="inlineStr">
        <is>
          <t>Kiosk</t>
        </is>
      </c>
      <c r="B18" s="1741" t="n">
        <v>144</v>
      </c>
      <c r="C18" s="1741" t="inlineStr">
        <is>
          <t>Berrybowltogo</t>
        </is>
      </c>
      <c r="D18" s="1744" t="n">
        <v>45809</v>
      </c>
      <c r="E18" s="1749" t="n">
        <v>46053</v>
      </c>
      <c r="F18" s="1750">
        <f>E18</f>
        <v/>
      </c>
      <c r="G18" s="3757" t="n">
        <v>2000</v>
      </c>
      <c r="H18" s="3758" t="n"/>
      <c r="I18" s="3758" t="n"/>
      <c r="J18" s="3752">
        <f>H18*12</f>
        <v/>
      </c>
      <c r="K18" s="3752">
        <f>J18/B18</f>
        <v/>
      </c>
      <c r="L18" s="3753">
        <f>G18+H18+I18/12</f>
        <v/>
      </c>
      <c r="M18" s="3753">
        <f>L18*12</f>
        <v/>
      </c>
      <c r="N18" s="3753">
        <f>G18*12/B18</f>
        <v/>
      </c>
      <c r="O18" s="3753" t="n"/>
      <c r="P18" s="1745" t="b">
        <v>1</v>
      </c>
      <c r="Q18" s="3753" t="n">
        <v>173748</v>
      </c>
      <c r="R18" s="3754" t="n"/>
      <c r="S18" s="3755" t="n"/>
      <c r="V18" s="3756" t="n"/>
    </row>
    <row r="19">
      <c r="A19" s="1741" t="n">
        <v>150</v>
      </c>
      <c r="B19" s="1741" t="n">
        <v>15378</v>
      </c>
      <c r="C19" s="1741" t="inlineStr">
        <is>
          <t>Southlake Gymnastics</t>
        </is>
      </c>
      <c r="D19" s="1744" t="n">
        <v>45809</v>
      </c>
      <c r="E19" s="1749" t="n">
        <v>49309</v>
      </c>
      <c r="F19" s="1750">
        <f>E19</f>
        <v/>
      </c>
      <c r="G19" s="3753" t="n">
        <v>14479</v>
      </c>
      <c r="H19" s="3753" t="n">
        <v>6687.83</v>
      </c>
      <c r="J19" s="3752">
        <f>H19*12</f>
        <v/>
      </c>
      <c r="K19" s="3752">
        <f>J19/B19</f>
        <v/>
      </c>
      <c r="L19" s="3753">
        <f>G19+H19+I19/12</f>
        <v/>
      </c>
      <c r="M19" s="3753">
        <f>L19*12</f>
        <v/>
      </c>
      <c r="N19" s="3753">
        <f>G19*12/B19</f>
        <v/>
      </c>
      <c r="O19" s="3753" t="n"/>
      <c r="P19" s="1745" t="b">
        <v>1</v>
      </c>
      <c r="Q19" s="3753" t="n">
        <v>34376.88</v>
      </c>
      <c r="R19" s="3754" t="n"/>
      <c r="S19" s="3755" t="n"/>
      <c r="V19" s="3756" t="n"/>
    </row>
    <row r="20">
      <c r="A20" s="1741" t="n">
        <v>155</v>
      </c>
      <c r="B20" s="1741" t="n">
        <v>1254</v>
      </c>
      <c r="C20" s="1741" t="inlineStr">
        <is>
          <t>Sharkey's Cuts for Kids</t>
        </is>
      </c>
      <c r="D20" s="1744" t="n">
        <v>45809</v>
      </c>
      <c r="E20" s="1749" t="n">
        <v>48837</v>
      </c>
      <c r="F20" s="1750">
        <f>E20</f>
        <v/>
      </c>
      <c r="G20" s="3753" t="n">
        <v>2864.74</v>
      </c>
      <c r="H20" s="3753" t="n">
        <v>545.36</v>
      </c>
      <c r="J20" s="3752">
        <f>H20*12</f>
        <v/>
      </c>
      <c r="K20" s="3752">
        <f>J20/B20</f>
        <v/>
      </c>
      <c r="L20" s="3753">
        <f>G20+H20+I20/12</f>
        <v/>
      </c>
      <c r="M20" s="3753">
        <f>L20*12</f>
        <v/>
      </c>
      <c r="N20" s="3753">
        <f>G20*12/B20</f>
        <v/>
      </c>
      <c r="O20" s="3753" t="n"/>
      <c r="P20" s="1745" t="b">
        <v>1</v>
      </c>
      <c r="Q20" s="3753" t="n">
        <v>9922.559999999999</v>
      </c>
      <c r="R20" s="3754" t="n"/>
      <c r="S20" s="3755" t="n"/>
      <c r="V20" s="3756" t="n"/>
    </row>
    <row r="21">
      <c r="A21" s="1741" t="n">
        <v>161</v>
      </c>
      <c r="B21" s="1741" t="n">
        <v>500</v>
      </c>
      <c r="C21" s="1741" t="inlineStr">
        <is>
          <t>Metroplex Head Shots (Traci S)</t>
        </is>
      </c>
      <c r="D21" s="1744" t="n">
        <v>45809</v>
      </c>
      <c r="E21" s="1749" t="n">
        <v>45900</v>
      </c>
      <c r="F21" s="1750">
        <f>E21</f>
        <v/>
      </c>
      <c r="G21" s="3753" t="n">
        <v>826.88</v>
      </c>
      <c r="J21" s="3752">
        <f>H21*12</f>
        <v/>
      </c>
      <c r="K21" s="3752">
        <f>J21/B21</f>
        <v/>
      </c>
      <c r="L21" s="3753">
        <f>G21+H21+I21/12</f>
        <v/>
      </c>
      <c r="M21" s="3753">
        <f>L21*12</f>
        <v/>
      </c>
      <c r="N21" s="3753">
        <f>G21*12/B21</f>
        <v/>
      </c>
      <c r="O21" s="3753" t="n"/>
      <c r="P21" s="1745" t="b">
        <v>1</v>
      </c>
      <c r="Q21" s="3753" t="n">
        <v>33037.2</v>
      </c>
      <c r="R21" s="3754" t="n"/>
      <c r="S21" s="3755" t="n"/>
      <c r="V21" s="3756" t="n"/>
    </row>
    <row r="22">
      <c r="A22" s="1741" t="n">
        <v>165</v>
      </c>
      <c r="B22" s="1741" t="n">
        <v>1311</v>
      </c>
      <c r="C22" s="1741" t="inlineStr">
        <is>
          <t>Pure Bliss Salon</t>
        </is>
      </c>
      <c r="D22" s="1744" t="n">
        <v>45809</v>
      </c>
      <c r="E22" s="1749" t="n">
        <v>45596</v>
      </c>
      <c r="F22" s="1750">
        <f>E22</f>
        <v/>
      </c>
      <c r="G22" s="3753" t="n">
        <v>2753.1</v>
      </c>
      <c r="H22" s="3753" t="n">
        <v>570.15</v>
      </c>
      <c r="J22" s="3752">
        <f>H22*12</f>
        <v/>
      </c>
      <c r="K22" s="3752">
        <f>J22/B22</f>
        <v/>
      </c>
      <c r="L22" s="3753">
        <f>G22+H22+I22/12</f>
        <v/>
      </c>
      <c r="M22" s="3753">
        <f>L22*12</f>
        <v/>
      </c>
      <c r="N22" s="3753">
        <f>G22*12/B22</f>
        <v/>
      </c>
      <c r="O22" s="3753" t="n"/>
      <c r="P22" s="1745" t="b">
        <v>1</v>
      </c>
      <c r="Q22" s="3753" t="n">
        <v>15360</v>
      </c>
      <c r="R22" s="3754" t="n"/>
      <c r="S22" s="3755" t="n"/>
      <c r="V22" s="3756" t="n"/>
    </row>
    <row r="23">
      <c r="A23" s="1741" t="n">
        <v>175</v>
      </c>
      <c r="B23" s="1741" t="n">
        <v>575</v>
      </c>
      <c r="C23" s="1741" t="inlineStr">
        <is>
          <t>Sampson Jiu Jitsu Academy</t>
        </is>
      </c>
      <c r="D23" s="1744" t="n">
        <v>45809</v>
      </c>
      <c r="E23" s="1749" t="n">
        <v>45808</v>
      </c>
      <c r="F23" s="1750">
        <f>E23</f>
        <v/>
      </c>
      <c r="G23" s="3753" t="n">
        <v>1280</v>
      </c>
      <c r="I23" s="3753" t="n">
        <v>150</v>
      </c>
      <c r="J23" s="3752">
        <f>H23*12</f>
        <v/>
      </c>
      <c r="K23" s="3759">
        <f>J23/B23</f>
        <v/>
      </c>
      <c r="L23" s="3753">
        <f>G23+H23+I23/12</f>
        <v/>
      </c>
      <c r="M23" s="3753">
        <f>L23*12</f>
        <v/>
      </c>
      <c r="N23" s="3753">
        <f>G23*12/B23</f>
        <v/>
      </c>
      <c r="O23" s="3753" t="n"/>
      <c r="P23" s="1745" t="b">
        <v>1</v>
      </c>
      <c r="Q23" s="3753" t="n">
        <v>110150.4</v>
      </c>
      <c r="R23" s="3754" t="n"/>
      <c r="S23" s="3755" t="n"/>
      <c r="V23" s="3756" t="n"/>
    </row>
    <row r="24">
      <c r="A24" s="1741" t="n">
        <v>180</v>
      </c>
      <c r="B24" s="1741" t="n">
        <v>5640</v>
      </c>
      <c r="C24" s="1741" t="inlineStr">
        <is>
          <t>Emler Swim School</t>
        </is>
      </c>
      <c r="D24" s="1744" t="n">
        <v>45809</v>
      </c>
      <c r="E24" s="1749" t="n">
        <v>47907</v>
      </c>
      <c r="F24" s="1750">
        <f>E24</f>
        <v/>
      </c>
      <c r="G24" s="3753" t="n">
        <v>9179.200000000001</v>
      </c>
      <c r="H24" s="3753" t="n">
        <v>2452.81</v>
      </c>
      <c r="J24" s="3752">
        <f>H24*12</f>
        <v/>
      </c>
      <c r="K24" s="3752">
        <f>J24/B24</f>
        <v/>
      </c>
      <c r="L24" s="3753">
        <f>G24+H24+I24/12</f>
        <v/>
      </c>
      <c r="M24" s="3753">
        <f>L24*12</f>
        <v/>
      </c>
      <c r="N24" s="3753">
        <f>G24*12/B24</f>
        <v/>
      </c>
      <c r="O24" s="3753" t="n"/>
      <c r="P24" s="1745" t="b">
        <v>1</v>
      </c>
      <c r="Q24" s="3753" t="n">
        <v>30654.36</v>
      </c>
      <c r="R24" s="3754" t="n"/>
      <c r="S24" s="3755" t="n"/>
      <c r="V24" s="3756" t="n"/>
    </row>
    <row r="25">
      <c r="A25" s="1741" t="n">
        <v>185</v>
      </c>
      <c r="B25" s="1741" t="n">
        <v>1662</v>
      </c>
      <c r="C25" s="1741" t="inlineStr">
        <is>
          <t>J Tiger Martial Arts</t>
        </is>
      </c>
      <c r="D25" s="1744" t="n">
        <v>45809</v>
      </c>
      <c r="E25" s="1749" t="n">
        <v>10959</v>
      </c>
      <c r="F25" s="1750">
        <f>E25</f>
        <v/>
      </c>
      <c r="G25" s="3753" t="n">
        <v>2554.53</v>
      </c>
      <c r="H25" s="3753" t="n">
        <v>722.8</v>
      </c>
      <c r="J25" s="3752">
        <f>H25*12</f>
        <v/>
      </c>
      <c r="K25" s="3752">
        <f>J25/B25</f>
        <v/>
      </c>
      <c r="L25" s="3753">
        <f>G25+H25+I25/12</f>
        <v/>
      </c>
      <c r="M25" s="3753">
        <f>L25*12</f>
        <v/>
      </c>
      <c r="N25" s="3753">
        <f>G25*12/B25</f>
        <v/>
      </c>
      <c r="O25" s="3753" t="n"/>
      <c r="P25" s="1745" t="b">
        <v>1</v>
      </c>
      <c r="Q25" s="3753" t="n">
        <v>71136.00240000001</v>
      </c>
      <c r="R25" s="3754" t="n"/>
      <c r="S25" s="3755" t="n"/>
      <c r="V25" s="3756" t="n"/>
    </row>
    <row r="26">
      <c r="A26" s="1741" t="n">
        <v>195</v>
      </c>
      <c r="B26" s="1741" t="n">
        <v>3351</v>
      </c>
      <c r="C26" s="1741" t="inlineStr">
        <is>
          <t>Creative Soul Music</t>
        </is>
      </c>
      <c r="D26" s="1744" t="n">
        <v>45809</v>
      </c>
      <c r="E26" s="1749" t="n">
        <v>46061</v>
      </c>
      <c r="F26" s="1750">
        <f>E26</f>
        <v/>
      </c>
      <c r="G26" s="3753">
        <f>5755.34*1.03</f>
        <v/>
      </c>
      <c r="H26" s="3753" t="n">
        <v>1457.34</v>
      </c>
      <c r="J26" s="3752">
        <f>H26*12</f>
        <v/>
      </c>
      <c r="K26" s="3752">
        <f>J26/B26</f>
        <v/>
      </c>
      <c r="L26" s="3753">
        <f>G26+H26+I26/12</f>
        <v/>
      </c>
      <c r="M26" s="3753">
        <f>L26*12</f>
        <v/>
      </c>
      <c r="N26" s="3753">
        <f>G26*12/B26</f>
        <v/>
      </c>
      <c r="O26" s="3753" t="n"/>
      <c r="P26" s="1745" t="b">
        <v>1</v>
      </c>
      <c r="Q26" s="3753" t="n">
        <v>20945.75999999999</v>
      </c>
      <c r="R26" s="3754" t="n"/>
      <c r="S26" s="3755" t="n"/>
      <c r="V26" s="3756" t="n"/>
    </row>
    <row r="27">
      <c r="A27" s="1741" t="n">
        <v>247</v>
      </c>
      <c r="B27" s="1741" t="n">
        <v>1369</v>
      </c>
      <c r="C27" s="1741" t="inlineStr">
        <is>
          <t>Cake Pops by Alli</t>
        </is>
      </c>
      <c r="D27" s="1744" t="n">
        <v>45809</v>
      </c>
      <c r="E27" s="1749" t="n">
        <v>46203</v>
      </c>
      <c r="F27" s="1750">
        <f>E27</f>
        <v/>
      </c>
      <c r="G27" s="3753" t="n">
        <v>1745.48</v>
      </c>
      <c r="H27" s="3753" t="n">
        <v>595.37</v>
      </c>
      <c r="I27" s="3753" t="n">
        <v>150</v>
      </c>
      <c r="J27" s="3752">
        <f>H27*12</f>
        <v/>
      </c>
      <c r="K27" s="3752">
        <f>J27/B27</f>
        <v/>
      </c>
      <c r="L27" s="3753">
        <f>G27+H27+I27/12</f>
        <v/>
      </c>
      <c r="M27" s="3753">
        <f>L27*12</f>
        <v/>
      </c>
      <c r="N27" s="3753">
        <f>G27*12/B27</f>
        <v/>
      </c>
      <c r="O27" s="3753" t="n"/>
      <c r="P27" s="1745" t="b">
        <v>1</v>
      </c>
      <c r="Q27" s="3753" t="n">
        <v>14154</v>
      </c>
      <c r="R27" s="3754" t="n"/>
      <c r="S27" s="3755" t="n"/>
      <c r="V27" s="3756" t="n"/>
    </row>
    <row r="28">
      <c r="A28" s="1741" t="n">
        <v>245</v>
      </c>
      <c r="B28" s="1741" t="n">
        <v>1011</v>
      </c>
      <c r="C28" s="1741" t="inlineStr">
        <is>
          <t>Snapology / Spark Labs</t>
        </is>
      </c>
      <c r="D28" s="1744" t="n">
        <v>45809</v>
      </c>
      <c r="E28" s="1749" t="n">
        <v>46142</v>
      </c>
      <c r="F28" s="1750">
        <f>E28</f>
        <v/>
      </c>
      <c r="G28" s="3753" t="n">
        <v>1179.5</v>
      </c>
      <c r="H28" s="3753" t="n">
        <v>421.25</v>
      </c>
      <c r="J28" s="3752">
        <f>H28*12</f>
        <v/>
      </c>
      <c r="K28" s="3752">
        <f>J28/B28</f>
        <v/>
      </c>
      <c r="L28" s="3753">
        <f>G28+H28+I28/12</f>
        <v/>
      </c>
      <c r="M28" s="3753">
        <f>L28*12</f>
        <v/>
      </c>
      <c r="N28" s="3753">
        <f>G28*12/B28</f>
        <v/>
      </c>
      <c r="O28" s="3753" t="n"/>
      <c r="P28" s="1745" t="b">
        <v>1</v>
      </c>
      <c r="Q28" s="3753" t="n">
        <v>13800</v>
      </c>
      <c r="R28" s="3754" t="n"/>
      <c r="S28" s="3755" t="n"/>
      <c r="V28" s="3756" t="n"/>
    </row>
    <row r="29">
      <c r="A29" s="1741" t="n">
        <v>255</v>
      </c>
      <c r="B29" s="1741" t="n">
        <v>1011</v>
      </c>
      <c r="C29" s="1741" t="inlineStr">
        <is>
          <t>North Texas Dance Arts</t>
        </is>
      </c>
      <c r="D29" s="1744" t="n">
        <v>45809</v>
      </c>
      <c r="E29" s="1748" t="inlineStr">
        <is>
          <t>MTM</t>
        </is>
      </c>
      <c r="F29" s="1744" t="n">
        <v>46142</v>
      </c>
      <c r="G29" s="3753" t="n">
        <v>1150</v>
      </c>
      <c r="J29" s="3752">
        <f>H29*12</f>
        <v/>
      </c>
      <c r="K29" s="3752">
        <f>J29/B29</f>
        <v/>
      </c>
      <c r="L29" s="3753">
        <f>G29+H29+I29/12</f>
        <v/>
      </c>
      <c r="M29" s="3753">
        <f>L29*12</f>
        <v/>
      </c>
      <c r="N29" s="3753">
        <f>G29*12/B29</f>
        <v/>
      </c>
      <c r="O29" s="3753" t="n"/>
      <c r="P29" s="1745" t="b">
        <v>1</v>
      </c>
      <c r="Q29" s="3753" t="n">
        <v>56400</v>
      </c>
      <c r="R29" s="3754" t="n"/>
      <c r="S29" s="3755" t="n"/>
      <c r="V29" s="3756" t="n"/>
    </row>
    <row r="30">
      <c r="A30" s="1741" t="n">
        <v>275</v>
      </c>
      <c r="B30" s="1741" t="n">
        <v>2300</v>
      </c>
      <c r="C30" s="1741" t="inlineStr">
        <is>
          <t>North Texas Dance Arts</t>
        </is>
      </c>
      <c r="D30" s="1744" t="n">
        <v>45809</v>
      </c>
      <c r="E30" s="1749" t="n">
        <v>46783</v>
      </c>
      <c r="F30" s="1750">
        <f>E30</f>
        <v/>
      </c>
      <c r="G30" s="3753" t="n">
        <v>4700</v>
      </c>
      <c r="H30" s="3753" t="n">
        <v>1000.26</v>
      </c>
      <c r="J30" s="3752">
        <f>H30*12</f>
        <v/>
      </c>
      <c r="K30" s="3752">
        <f>J30/B30</f>
        <v/>
      </c>
      <c r="L30" s="3753">
        <f>G30+H30+I30/12</f>
        <v/>
      </c>
      <c r="M30" s="3753">
        <f>L30*12</f>
        <v/>
      </c>
      <c r="N30" s="3753">
        <f>G30*12/B30</f>
        <v/>
      </c>
      <c r="O30" s="3753" t="n"/>
      <c r="P30" s="1745" t="b">
        <v>1</v>
      </c>
      <c r="Q30" s="3753" t="n">
        <v>24825.6</v>
      </c>
      <c r="R30" s="3754" t="n"/>
      <c r="S30" s="3755" t="n"/>
      <c r="V30" s="3756" t="n"/>
    </row>
    <row r="31">
      <c r="A31" s="1741" t="n">
        <v>265</v>
      </c>
      <c r="B31" s="1741" t="n">
        <v>987</v>
      </c>
      <c r="C31" s="1741" t="inlineStr">
        <is>
          <t>Kathak Rhythms</t>
        </is>
      </c>
      <c r="D31" s="1744" t="n">
        <v>45809</v>
      </c>
      <c r="E31" s="1749" t="n">
        <v>45838</v>
      </c>
      <c r="F31" s="1750">
        <f>E31</f>
        <v/>
      </c>
      <c r="G31" s="3753" t="n">
        <v>2068.8</v>
      </c>
      <c r="J31" s="3752">
        <f>H31*12</f>
        <v/>
      </c>
      <c r="K31" s="3752">
        <f>J31/B31</f>
        <v/>
      </c>
      <c r="L31" s="3753">
        <f>G31+H31+I31/12</f>
        <v/>
      </c>
      <c r="M31" s="3753">
        <f>L31*12</f>
        <v/>
      </c>
      <c r="N31" s="3753">
        <f>G31*12/B31</f>
        <v/>
      </c>
      <c r="O31" s="3753" t="n"/>
      <c r="P31" s="1745" t="b">
        <v>1</v>
      </c>
      <c r="Q31" s="3753" t="n">
        <v>24144</v>
      </c>
      <c r="R31" s="3754" t="n"/>
      <c r="S31" s="3755" t="n"/>
      <c r="V31" s="3756" t="n"/>
    </row>
    <row r="32">
      <c r="A32" s="1741" t="n">
        <v>277</v>
      </c>
      <c r="B32" s="1741" t="n">
        <v>1150</v>
      </c>
      <c r="C32" s="1741" t="inlineStr">
        <is>
          <t>Drama Mama Club</t>
        </is>
      </c>
      <c r="D32" s="1744" t="n">
        <v>45809</v>
      </c>
      <c r="E32" s="1749" t="n">
        <v>46112</v>
      </c>
      <c r="F32" s="1750">
        <f>E32</f>
        <v/>
      </c>
      <c r="G32" s="3753" t="n">
        <v>2012</v>
      </c>
      <c r="H32" s="3753" t="n">
        <v>500.25</v>
      </c>
      <c r="I32" s="3753" t="n">
        <v>150</v>
      </c>
      <c r="J32" s="3752">
        <f>H32*12</f>
        <v/>
      </c>
      <c r="K32" s="3752">
        <f>J32/B32</f>
        <v/>
      </c>
      <c r="L32" s="3753">
        <f>G32+H32+I32/12</f>
        <v/>
      </c>
      <c r="M32" s="3753">
        <f>L32*12</f>
        <v/>
      </c>
      <c r="N32" s="3753">
        <f>G32*12/B32</f>
        <v/>
      </c>
      <c r="O32" s="3753" t="n"/>
      <c r="Q32" s="3753" t="n">
        <v>177759.96</v>
      </c>
      <c r="R32" s="3754" t="n"/>
      <c r="S32" s="3755" t="n"/>
      <c r="V32" s="3756" t="n"/>
    </row>
    <row r="33">
      <c r="A33" s="1741" t="n">
        <v>285</v>
      </c>
      <c r="B33" s="1741" t="n">
        <v>8080</v>
      </c>
      <c r="C33" s="1741" t="inlineStr">
        <is>
          <t>Red Door Escape Room</t>
        </is>
      </c>
      <c r="D33" s="1744" t="n">
        <v>45809</v>
      </c>
      <c r="E33" s="1749" t="n">
        <v>46295</v>
      </c>
      <c r="F33" s="1750">
        <f>E33</f>
        <v/>
      </c>
      <c r="G33" s="3753" t="n">
        <v>14813.33</v>
      </c>
      <c r="H33" s="3753" t="n">
        <v>3513.96</v>
      </c>
      <c r="J33" s="3752">
        <f>H33*12</f>
        <v/>
      </c>
      <c r="K33" s="3752">
        <f>J33/B33</f>
        <v/>
      </c>
      <c r="L33" s="3753">
        <f>G33+H33+I33/12</f>
        <v/>
      </c>
      <c r="M33" s="3753">
        <f>L33*12</f>
        <v/>
      </c>
      <c r="N33" s="3753">
        <f>G33*12/B33</f>
        <v/>
      </c>
      <c r="O33" s="3753" t="n"/>
      <c r="P33" s="3760" t="n">
        <v>1638086.0424</v>
      </c>
      <c r="Q33" s="3753" t="n">
        <v>1638086.0424</v>
      </c>
      <c r="V33" s="3756" t="n"/>
    </row>
    <row r="34">
      <c r="L34" s="3753" t="n"/>
    </row>
    <row r="35">
      <c r="A35" s="1753" t="inlineStr">
        <is>
          <t>Totals:</t>
        </is>
      </c>
      <c r="B35" s="1753" t="n">
        <v>94701</v>
      </c>
      <c r="F35" s="1745" t="inlineStr">
        <is>
          <t>Total Monthly</t>
        </is>
      </c>
      <c r="G35" s="3761">
        <f>SUM(G3:G33)</f>
        <v/>
      </c>
      <c r="H35" s="3761">
        <f>SUM(H3:H33)</f>
        <v/>
      </c>
      <c r="I35" s="3761" t="n">
        <v>650</v>
      </c>
      <c r="J35" s="3762" t="n"/>
      <c r="K35" s="3762" t="n"/>
      <c r="L35" s="3761" t="n">
        <v>167828.76</v>
      </c>
      <c r="M35" s="3761" t="n">
        <v>1545756.84</v>
      </c>
      <c r="N35" s="3761">
        <f>SUM(N3:N33)</f>
        <v/>
      </c>
      <c r="O35" s="3761" t="n"/>
    </row>
    <row r="36">
      <c r="A36" s="1761" t="inlineStr">
        <is>
          <t xml:space="preserve">Total Occupied </t>
        </is>
      </c>
      <c r="B36" s="1761">
        <f>SUMIFS($B$3:$B$33,C3:C33,"&lt;&gt;Vacant")</f>
        <v/>
      </c>
      <c r="F36" s="1762" t="inlineStr">
        <is>
          <t>Total Annual</t>
        </is>
      </c>
      <c r="G36" s="3763">
        <f>G35*12</f>
        <v/>
      </c>
      <c r="H36" s="3763">
        <f>H35*12</f>
        <v/>
      </c>
      <c r="J36" s="3762" t="n"/>
      <c r="K36" s="3762" t="n"/>
    </row>
    <row r="37">
      <c r="A37" s="1761" t="inlineStr">
        <is>
          <t>Total Vacant</t>
        </is>
      </c>
      <c r="B37" s="1761">
        <f>B35-B36</f>
        <v/>
      </c>
      <c r="F37" s="1762" t="inlineStr">
        <is>
          <t>Total PSF</t>
        </is>
      </c>
      <c r="G37" s="3763">
        <f>G36/B36</f>
        <v/>
      </c>
      <c r="N37" s="3753" t="n"/>
    </row>
    <row r="38">
      <c r="K38" s="3764" t="n"/>
    </row>
    <row r="40">
      <c r="G40" s="3758" t="n">
        <v>27320000</v>
      </c>
      <c r="H40" s="1763">
        <f>G35*12/27320000</f>
        <v/>
      </c>
      <c r="I40" s="1741" t="inlineStr">
        <is>
          <t>CAP</t>
        </is>
      </c>
    </row>
    <row r="41">
      <c r="B41" s="1745" t="inlineStr">
        <is>
          <t>Note:</t>
        </is>
      </c>
      <c r="G41" s="3758" t="n">
        <v>23400000</v>
      </c>
      <c r="H41" s="1763">
        <f>G35*12/23400000</f>
        <v/>
      </c>
      <c r="I41" s="1741" t="inlineStr">
        <is>
          <t>CAP</t>
        </is>
      </c>
    </row>
    <row r="42">
      <c r="B42" s="1745" t="inlineStr">
        <is>
          <t>1. Assumed all units with MTM Expiration Dates expires 1 Year after the Analysis Date.</t>
        </is>
      </c>
    </row>
    <row r="43">
      <c r="B43" s="1745" t="inlineStr">
        <is>
          <t>2. Assumed Tenants with expired Lease Date ends 1 year after Analysis Date.</t>
        </is>
      </c>
    </row>
  </sheetData>
  <autoFilter ref="A2:N33"/>
  <pageMargins left="0.7" right="0.7" top="0.75" bottom="0.75" header="0.3" footer="0.3"/>
  <legacyDrawing xmlns:r="http://schemas.openxmlformats.org/officeDocument/2006/relationships" r:id="anysvml"/>
</worksheet>
</file>

<file path=xl/worksheets/sheet78.xml><?xml version="1.0" encoding="utf-8"?>
<worksheet xmlns="http://schemas.openxmlformats.org/spreadsheetml/2006/main">
  <sheetPr codeName="Sheet58">
    <outlinePr summaryBelow="1" summaryRight="1"/>
    <pageSetUpPr/>
  </sheetPr>
  <dimension ref="A1:P52"/>
  <sheetViews>
    <sheetView workbookViewId="0">
      <selection activeCell="A1" sqref="A1"/>
    </sheetView>
  </sheetViews>
  <sheetFormatPr baseColWidth="8" defaultColWidth="8.46484375" defaultRowHeight="14.25" outlineLevelRow="1"/>
  <cols>
    <col width="58.46484375" bestFit="1" customWidth="1" style="1799" min="1" max="1"/>
    <col width="7.46484375" bestFit="1" customWidth="1" style="1799" min="2" max="2"/>
    <col width="13.46484375" bestFit="1" customWidth="1" style="1799" min="3" max="3"/>
    <col width="11.46484375" bestFit="1" customWidth="1" style="1799" min="4" max="10"/>
    <col width="14.46484375" bestFit="1" customWidth="1" style="1799" min="11" max="11"/>
    <col width="13.46484375" bestFit="1" customWidth="1" style="1799" min="12" max="12"/>
    <col width="11.46484375" bestFit="1" customWidth="1" style="1799" min="13" max="14"/>
    <col width="13.46484375" bestFit="1" customWidth="1" style="1799" min="15" max="15"/>
    <col width="10.46484375" bestFit="1" customWidth="1" style="1799" min="16" max="16"/>
    <col width="8.46484375" customWidth="1" style="1799" min="17" max="16384"/>
  </cols>
  <sheetData>
    <row r="1" ht="14.65" customHeight="1" s="2885">
      <c r="A1" s="1800" t="inlineStr">
        <is>
          <t>WESTERN CROSSING 2207 S Western St Amarillo, TX 79109 30</t>
        </is>
      </c>
    </row>
    <row r="2" ht="14.65" customHeight="1" s="2885">
      <c r="A2" s="1800" t="inlineStr">
        <is>
          <t>EXPENSES</t>
        </is>
      </c>
    </row>
    <row r="3" ht="14.65" customHeight="1" s="2885">
      <c r="A3" s="2912" t="n"/>
      <c r="B3" s="2913" t="n"/>
      <c r="C3" s="2914" t="n">
        <v>8767</v>
      </c>
      <c r="D3" s="2914" t="n">
        <v>8798</v>
      </c>
      <c r="E3" s="2914" t="n">
        <v>8827</v>
      </c>
      <c r="F3" s="2912" t="inlineStr">
        <is>
          <t>Anr.24</t>
        </is>
      </c>
      <c r="G3" s="3765" t="n">
        <v>11.4</v>
      </c>
      <c r="H3" s="2916" t="n"/>
      <c r="I3" s="2912" t="inlineStr">
        <is>
          <t>Expenses</t>
        </is>
      </c>
      <c r="J3" s="2916" t="n"/>
      <c r="K3" s="2914" t="n">
        <v>9011</v>
      </c>
      <c r="L3" s="2914" t="n">
        <v>9041</v>
      </c>
      <c r="M3" s="2914" t="n">
        <v>9072</v>
      </c>
      <c r="N3" s="2914" t="n">
        <v>9102</v>
      </c>
      <c r="O3" s="2912" t="inlineStr">
        <is>
          <t xml:space="preserve">Total </t>
        </is>
      </c>
    </row>
    <row r="4" ht="14.65" customHeight="1" s="2885">
      <c r="A4" s="3766" t="n"/>
      <c r="B4" s="3766" t="n"/>
      <c r="C4" s="3766" t="n"/>
      <c r="D4" s="3766" t="n"/>
      <c r="E4" s="3766" t="n"/>
      <c r="F4" s="3766" t="n"/>
      <c r="G4" s="3766" t="n"/>
      <c r="H4" s="3767" t="n"/>
      <c r="I4" s="2912" t="inlineStr">
        <is>
          <t>Forecast</t>
        </is>
      </c>
      <c r="J4" s="3766" t="n"/>
      <c r="K4" s="3766" t="n"/>
      <c r="L4" s="3766" t="n"/>
      <c r="M4" s="3766" t="n"/>
      <c r="N4" s="3766" t="n"/>
      <c r="O4" s="3766" t="n"/>
    </row>
    <row r="5" ht="14.65" customHeight="1" s="2885">
      <c r="A5" s="3766" t="n"/>
      <c r="B5" s="3766" t="n"/>
      <c r="C5" s="3767" t="n"/>
      <c r="D5" s="3767" t="n"/>
      <c r="E5" s="3767" t="n"/>
      <c r="F5" s="3767" t="n"/>
      <c r="G5" s="3767" t="n"/>
      <c r="H5" s="2914" t="n">
        <v>8919</v>
      </c>
      <c r="I5" s="2914" t="n">
        <v>8949</v>
      </c>
      <c r="J5" s="3767" t="n"/>
      <c r="K5" s="3767" t="n"/>
      <c r="L5" s="3767" t="n"/>
      <c r="M5" s="3767" t="n"/>
      <c r="N5" s="3767" t="n"/>
      <c r="O5" s="3766" t="n"/>
    </row>
    <row r="6">
      <c r="A6" s="3767" t="n"/>
      <c r="B6" s="3767" t="n"/>
      <c r="C6" s="2916" t="n"/>
      <c r="D6" s="2916" t="n"/>
      <c r="E6" s="2916" t="n"/>
      <c r="F6" s="2916" t="n"/>
      <c r="G6" s="2916" t="n"/>
      <c r="H6" s="2916" t="n"/>
      <c r="I6" s="2916" t="n"/>
      <c r="J6" s="2916" t="n"/>
      <c r="K6" s="2916" t="n"/>
      <c r="L6" s="2916" t="n"/>
      <c r="M6" s="2916" t="n"/>
      <c r="N6" s="2916" t="n"/>
      <c r="O6" s="3767" t="n"/>
    </row>
    <row r="7" ht="14.65" customHeight="1" s="2885">
      <c r="A7" s="2912" t="inlineStr">
        <is>
          <t>Advertising &amp; Promotion</t>
        </is>
      </c>
      <c r="B7" s="2913" t="n">
        <v>6005</v>
      </c>
      <c r="C7" s="3768" t="n"/>
      <c r="D7" s="3768" t="n"/>
      <c r="E7" s="3768" t="n"/>
      <c r="F7" s="3768" t="n"/>
      <c r="G7" s="3768" t="n"/>
      <c r="H7" s="3768" t="n"/>
      <c r="I7" s="3768" t="n"/>
      <c r="J7" s="3768" t="n"/>
      <c r="K7" s="3768" t="n"/>
      <c r="L7" s="3768" t="n"/>
      <c r="M7" s="3768" t="n"/>
      <c r="N7" s="3768" t="n"/>
      <c r="O7" s="3768" t="n"/>
    </row>
    <row r="8" ht="14.65" customHeight="1" s="2885">
      <c r="A8" s="2912" t="inlineStr">
        <is>
          <t>Directional Signs</t>
        </is>
      </c>
      <c r="B8" s="2913" t="n">
        <v>6082</v>
      </c>
      <c r="C8" s="3768" t="n">
        <v>0</v>
      </c>
      <c r="D8" s="3768" t="n">
        <v>0</v>
      </c>
      <c r="E8" s="3768" t="n">
        <v>0</v>
      </c>
      <c r="F8" s="3768" t="n">
        <v>0</v>
      </c>
      <c r="G8" s="3768" t="n">
        <v>0</v>
      </c>
      <c r="H8" s="3768" t="n">
        <v>0</v>
      </c>
      <c r="I8" s="3768" t="n">
        <v>0</v>
      </c>
      <c r="J8" s="3768" t="n">
        <v>0</v>
      </c>
      <c r="K8" s="3768" t="n">
        <v>0</v>
      </c>
      <c r="L8" s="3768" t="n">
        <v>0</v>
      </c>
      <c r="M8" s="3768" t="n">
        <v>0</v>
      </c>
      <c r="N8" s="3768" t="n">
        <v>0</v>
      </c>
      <c r="O8" s="3768" t="n">
        <v>0</v>
      </c>
    </row>
    <row r="9" ht="14.65" customHeight="1" s="2885">
      <c r="A9" s="2912" t="inlineStr">
        <is>
          <t>Total Advertising &amp; Promotion</t>
        </is>
      </c>
      <c r="B9" s="2913" t="n">
        <v>6005</v>
      </c>
      <c r="C9" s="3768" t="n">
        <v>0</v>
      </c>
      <c r="D9" s="3768" t="n">
        <v>0</v>
      </c>
      <c r="E9" s="3768" t="n">
        <v>0</v>
      </c>
      <c r="F9" s="3768" t="n">
        <v>0</v>
      </c>
      <c r="G9" s="3768" t="n">
        <v>0</v>
      </c>
      <c r="H9" s="3768" t="n">
        <v>0</v>
      </c>
      <c r="I9" s="3768" t="n">
        <v>0</v>
      </c>
      <c r="J9" s="3768" t="n">
        <v>0</v>
      </c>
      <c r="K9" s="3768" t="n">
        <v>0</v>
      </c>
      <c r="L9" s="3768" t="n">
        <v>0</v>
      </c>
      <c r="M9" s="3768" t="n">
        <v>0</v>
      </c>
      <c r="N9" s="3768" t="n">
        <v>0</v>
      </c>
      <c r="O9" s="3768" t="n">
        <v>0</v>
      </c>
    </row>
    <row r="10" ht="14.65" customHeight="1" s="2885">
      <c r="A10" s="2912" t="inlineStr">
        <is>
          <t>Contract Services</t>
        </is>
      </c>
      <c r="B10" s="2913" t="n">
        <v>6200</v>
      </c>
      <c r="C10" s="3769" t="n"/>
      <c r="D10" s="3769" t="n"/>
      <c r="E10" s="3769" t="n"/>
      <c r="F10" s="3769" t="n"/>
      <c r="G10" s="3769" t="n"/>
      <c r="H10" s="3769" t="n"/>
      <c r="I10" s="3769" t="n"/>
      <c r="J10" s="3769" t="n"/>
      <c r="K10" s="3769" t="n"/>
      <c r="L10" s="3769" t="n"/>
      <c r="M10" s="3769" t="n"/>
      <c r="N10" s="3769" t="n"/>
      <c r="O10" s="3769" t="n"/>
    </row>
    <row r="11" ht="14.65" customHeight="1" s="2885">
      <c r="A11" s="2912" t="inlineStr">
        <is>
          <t>Driveway Parking</t>
        </is>
      </c>
      <c r="B11" s="2913" t="n">
        <v>6250</v>
      </c>
      <c r="C11" s="3768" t="n">
        <v>3521</v>
      </c>
      <c r="D11" s="3768" t="n">
        <v>2138</v>
      </c>
      <c r="E11" s="3768" t="n">
        <v>2138</v>
      </c>
      <c r="F11" s="3768" t="n">
        <v>3244</v>
      </c>
      <c r="G11" s="3768" t="n">
        <v>2410</v>
      </c>
      <c r="H11" s="3768" t="n">
        <v>2410</v>
      </c>
      <c r="I11" s="3768" t="n">
        <v>3516</v>
      </c>
      <c r="J11" s="3768" t="n">
        <v>2410</v>
      </c>
      <c r="K11" s="3768" t="n">
        <v>2410</v>
      </c>
      <c r="L11" s="3768" t="n">
        <v>3516.11</v>
      </c>
      <c r="M11" s="3768" t="n">
        <v>2410</v>
      </c>
      <c r="N11" s="3768" t="n">
        <v>2410</v>
      </c>
      <c r="O11" s="3769">
        <f>SUM(C11:N11)</f>
        <v/>
      </c>
    </row>
    <row r="12" ht="14.65" customHeight="1" s="2885">
      <c r="A12" s="2912" t="inlineStr">
        <is>
          <t>Electrical</t>
        </is>
      </c>
      <c r="B12" s="2913" t="n">
        <v>6260</v>
      </c>
      <c r="C12" s="3768" t="n">
        <v>0</v>
      </c>
      <c r="D12" s="3768" t="n">
        <v>0</v>
      </c>
      <c r="E12" s="3768" t="n">
        <v>0</v>
      </c>
      <c r="F12" s="3768" t="n">
        <v>0</v>
      </c>
      <c r="G12" s="3768" t="n">
        <v>2000</v>
      </c>
      <c r="H12" s="3768" t="n">
        <v>0</v>
      </c>
      <c r="I12" s="3768" t="n">
        <v>0</v>
      </c>
      <c r="J12" s="3768" t="n">
        <v>0</v>
      </c>
      <c r="K12" s="3768" t="n">
        <v>0</v>
      </c>
      <c r="L12" s="3768" t="n">
        <v>2000</v>
      </c>
      <c r="M12" s="3768" t="n">
        <v>0</v>
      </c>
      <c r="N12" s="3768" t="n">
        <v>0</v>
      </c>
      <c r="O12" s="3769">
        <f>SUM(C12:N12)</f>
        <v/>
      </c>
    </row>
    <row r="13" ht="14.65" customHeight="1" s="2885">
      <c r="A13" s="2912" t="inlineStr">
        <is>
          <t>Fire Sprinkler</t>
        </is>
      </c>
      <c r="B13" s="2913" t="n">
        <v>6300</v>
      </c>
      <c r="C13" s="3768" t="n">
        <v>0</v>
      </c>
      <c r="D13" s="3768" t="n">
        <v>0</v>
      </c>
      <c r="E13" s="3768" t="n">
        <v>0</v>
      </c>
      <c r="F13" s="3768" t="n">
        <v>0</v>
      </c>
      <c r="G13" s="3768" t="n">
        <v>0</v>
      </c>
      <c r="H13" s="3768" t="n">
        <v>0</v>
      </c>
      <c r="I13" s="3768" t="n">
        <v>0</v>
      </c>
      <c r="J13" s="3768" t="n">
        <v>0</v>
      </c>
      <c r="K13" s="3768" t="n">
        <v>0</v>
      </c>
      <c r="L13" s="3768" t="n">
        <v>0</v>
      </c>
      <c r="M13" s="3768" t="n">
        <v>0</v>
      </c>
      <c r="N13" s="3768" t="n">
        <v>0</v>
      </c>
      <c r="O13" s="3769">
        <f>SUM(C13:N13)</f>
        <v/>
      </c>
    </row>
    <row r="14" ht="14.65" customHeight="1" s="2885">
      <c r="A14" s="2912" t="inlineStr">
        <is>
          <t>Landscaping</t>
        </is>
      </c>
      <c r="B14" s="2913" t="n">
        <v>6320</v>
      </c>
      <c r="C14" s="3768" t="n">
        <v>915</v>
      </c>
      <c r="D14" s="3768" t="n">
        <v>915</v>
      </c>
      <c r="E14" s="3768" t="n">
        <v>915</v>
      </c>
      <c r="F14" s="3768" t="n">
        <v>1564</v>
      </c>
      <c r="G14" s="3768" t="n">
        <v>915</v>
      </c>
      <c r="H14" s="3768" t="n">
        <v>915</v>
      </c>
      <c r="I14" s="3768" t="n">
        <v>1265</v>
      </c>
      <c r="J14" s="3768" t="n">
        <v>915</v>
      </c>
      <c r="K14" s="3768" t="n">
        <v>1695</v>
      </c>
      <c r="L14" s="3768" t="n">
        <v>1265</v>
      </c>
      <c r="M14" s="3768" t="n">
        <v>915</v>
      </c>
      <c r="N14" s="3768" t="n">
        <v>915</v>
      </c>
      <c r="O14" s="3769">
        <f>SUM(C14:N14)</f>
        <v/>
      </c>
    </row>
    <row r="15" ht="14.65" customHeight="1" s="2885">
      <c r="A15" s="2912" t="inlineStr">
        <is>
          <t>Plumbing</t>
        </is>
      </c>
      <c r="B15" s="2913" t="n">
        <v>6380</v>
      </c>
      <c r="C15" s="3768" t="n">
        <v>0</v>
      </c>
      <c r="D15" s="3768" t="n">
        <v>0</v>
      </c>
      <c r="E15" s="3768" t="n">
        <v>0</v>
      </c>
      <c r="F15" s="3768" t="n">
        <v>0</v>
      </c>
      <c r="G15" s="3768" t="n">
        <v>350</v>
      </c>
      <c r="H15" s="3768" t="n">
        <v>0</v>
      </c>
      <c r="I15" s="3768" t="n">
        <v>0</v>
      </c>
      <c r="J15" s="3768" t="n">
        <v>0</v>
      </c>
      <c r="K15" s="3768" t="n">
        <v>0</v>
      </c>
      <c r="L15" s="3768" t="n">
        <v>0</v>
      </c>
      <c r="M15" s="3768" t="n">
        <v>0</v>
      </c>
      <c r="N15" s="3768" t="n">
        <v>0</v>
      </c>
      <c r="O15" s="3769">
        <f>SUM(C15:N15)</f>
        <v/>
      </c>
    </row>
    <row r="16" ht="14.65" customHeight="1" s="2885">
      <c r="A16" s="2912" t="inlineStr">
        <is>
          <t>Sprinkler/Lawn</t>
        </is>
      </c>
      <c r="B16" s="2913" t="n">
        <v>6400</v>
      </c>
      <c r="C16" s="3768" t="n">
        <v>0</v>
      </c>
      <c r="D16" s="3768" t="n">
        <v>0</v>
      </c>
      <c r="E16" s="3768" t="n">
        <v>677</v>
      </c>
      <c r="F16" s="3768" t="n">
        <v>0</v>
      </c>
      <c r="G16" s="3768" t="n">
        <v>500</v>
      </c>
      <c r="H16" s="3768" t="n">
        <v>0</v>
      </c>
      <c r="I16" s="3768" t="n">
        <v>0</v>
      </c>
      <c r="J16" s="3768" t="n">
        <v>0</v>
      </c>
      <c r="K16" s="3768" t="n">
        <v>500</v>
      </c>
      <c r="L16" s="3768" t="n">
        <v>0</v>
      </c>
      <c r="M16" s="3768" t="n">
        <v>0</v>
      </c>
      <c r="N16" s="3768" t="n">
        <v>0</v>
      </c>
      <c r="O16" s="3769">
        <f>SUM(C16:N16)</f>
        <v/>
      </c>
    </row>
    <row r="17" ht="14.65" customHeight="1" s="2885">
      <c r="A17" s="2912" t="inlineStr">
        <is>
          <t>Snow Removal</t>
        </is>
      </c>
      <c r="B17" s="2913" t="n">
        <v>6415</v>
      </c>
      <c r="C17" s="3768" t="n">
        <v>0</v>
      </c>
      <c r="D17" s="3768" t="n">
        <v>0</v>
      </c>
      <c r="E17" s="3768" t="n">
        <v>0</v>
      </c>
      <c r="F17" s="3768" t="n">
        <v>0</v>
      </c>
      <c r="G17" s="3768" t="n">
        <v>0</v>
      </c>
      <c r="H17" s="3768" t="n">
        <v>0</v>
      </c>
      <c r="I17" s="3768" t="n">
        <v>0</v>
      </c>
      <c r="J17" s="3768" t="n">
        <v>0</v>
      </c>
      <c r="K17" s="3768" t="n">
        <v>0</v>
      </c>
      <c r="L17" s="3768" t="n">
        <v>0</v>
      </c>
      <c r="M17" s="3768" t="n">
        <v>0</v>
      </c>
      <c r="N17" s="3768" t="n">
        <v>0</v>
      </c>
      <c r="O17" s="3769">
        <f>SUM(C17:N17)</f>
        <v/>
      </c>
    </row>
    <row r="18" ht="14.65" customHeight="1" s="2885">
      <c r="A18" s="2912" t="inlineStr">
        <is>
          <t>Total Contract Services</t>
        </is>
      </c>
      <c r="B18" s="2913" t="n">
        <v>6200</v>
      </c>
      <c r="C18" s="3768" t="n">
        <v>4436</v>
      </c>
      <c r="D18" s="3768" t="n">
        <v>3053</v>
      </c>
      <c r="E18" s="3768" t="n">
        <v>3730</v>
      </c>
      <c r="F18" s="3768" t="n">
        <v>4808</v>
      </c>
      <c r="G18" s="3768" t="n">
        <v>6175</v>
      </c>
      <c r="H18" s="3768" t="n">
        <v>3325</v>
      </c>
      <c r="I18" s="3768" t="n">
        <v>4781</v>
      </c>
      <c r="J18" s="3768" t="n">
        <v>3325</v>
      </c>
      <c r="K18" s="3768" t="n">
        <v>4605</v>
      </c>
      <c r="L18" s="3768" t="n">
        <v>6781</v>
      </c>
      <c r="M18" s="3768" t="n">
        <v>3325</v>
      </c>
      <c r="N18" s="3768" t="n">
        <v>3325</v>
      </c>
      <c r="O18" s="3768" t="n">
        <v>51669</v>
      </c>
      <c r="P18" s="3770">
        <f>SUM(C18:N18)</f>
        <v/>
      </c>
    </row>
    <row r="19" ht="14.65" customHeight="1" s="2885">
      <c r="A19" s="2912" t="inlineStr">
        <is>
          <t>General Maintenance</t>
        </is>
      </c>
      <c r="B19" s="2913" t="n">
        <v>6700</v>
      </c>
      <c r="C19" s="3769" t="n"/>
      <c r="D19" s="3769" t="n"/>
      <c r="E19" s="3769" t="n"/>
      <c r="F19" s="3769" t="n"/>
      <c r="G19" s="3769" t="n"/>
      <c r="H19" s="3769" t="n"/>
      <c r="I19" s="3769" t="n"/>
      <c r="J19" s="3769" t="n"/>
      <c r="K19" s="3769" t="n"/>
      <c r="L19" s="3769" t="n"/>
      <c r="M19" s="3769" t="n"/>
      <c r="N19" s="3769" t="n"/>
      <c r="O19" s="3769" t="n"/>
    </row>
    <row r="20" ht="14.65" customHeight="1" s="2885">
      <c r="A20" s="2912" t="inlineStr">
        <is>
          <t>Roof Repair</t>
        </is>
      </c>
      <c r="B20" s="2913" t="n">
        <v>6980</v>
      </c>
      <c r="C20" s="3768" t="n">
        <v>0</v>
      </c>
      <c r="D20" s="3768" t="n">
        <v>0</v>
      </c>
      <c r="E20" s="3768" t="n">
        <v>0</v>
      </c>
      <c r="F20" s="3768" t="n">
        <v>0</v>
      </c>
      <c r="G20" s="3768" t="n">
        <v>0</v>
      </c>
      <c r="H20" s="3768" t="n">
        <v>0</v>
      </c>
      <c r="I20" s="3768" t="n">
        <v>0</v>
      </c>
      <c r="J20" s="3768" t="n">
        <v>0</v>
      </c>
      <c r="K20" s="3768" t="n">
        <v>800</v>
      </c>
      <c r="L20" s="3768" t="n">
        <v>0</v>
      </c>
      <c r="M20" s="3768" t="n">
        <v>0</v>
      </c>
      <c r="N20" s="3768" t="n">
        <v>0</v>
      </c>
      <c r="O20" s="3769">
        <f>SUM(C20:N20)</f>
        <v/>
      </c>
    </row>
    <row r="21" ht="14.65" customHeight="1" s="2885">
      <c r="A21" s="2912" t="inlineStr">
        <is>
          <t>Window/Glass</t>
        </is>
      </c>
      <c r="B21" s="2913" t="n">
        <v>7040</v>
      </c>
      <c r="C21" s="3768" t="n">
        <v>0</v>
      </c>
      <c r="D21" s="3768" t="n">
        <v>0</v>
      </c>
      <c r="E21" s="3768" t="n">
        <v>0</v>
      </c>
      <c r="F21" s="3768" t="n">
        <v>0</v>
      </c>
      <c r="G21" s="3768" t="n">
        <v>1000</v>
      </c>
      <c r="H21" s="3768" t="n">
        <v>0</v>
      </c>
      <c r="I21" s="3768" t="n">
        <v>0</v>
      </c>
      <c r="J21" s="3768" t="n">
        <v>0</v>
      </c>
      <c r="K21" s="3768" t="n">
        <v>0</v>
      </c>
      <c r="L21" s="3768" t="n">
        <v>0</v>
      </c>
      <c r="M21" s="3768" t="n">
        <v>0</v>
      </c>
      <c r="N21" s="3768" t="n">
        <v>0</v>
      </c>
      <c r="O21" s="3769">
        <f>SUM(C21:N21)</f>
        <v/>
      </c>
    </row>
    <row r="22" ht="14.65" customHeight="1" s="2885">
      <c r="A22" s="2912" t="inlineStr">
        <is>
          <t>HVAC Repairs</t>
        </is>
      </c>
      <c r="B22" s="2913" t="n">
        <v>6900</v>
      </c>
      <c r="C22" s="3768" t="n">
        <v>0</v>
      </c>
      <c r="D22" s="3768" t="n">
        <v>0</v>
      </c>
      <c r="E22" s="3768" t="n">
        <v>1000</v>
      </c>
      <c r="F22" s="3768" t="n">
        <v>0</v>
      </c>
      <c r="G22" s="3768" t="n">
        <v>0</v>
      </c>
      <c r="H22" s="3768" t="n">
        <v>0</v>
      </c>
      <c r="I22" s="3768" t="n">
        <v>0</v>
      </c>
      <c r="J22" s="3768" t="n">
        <v>0</v>
      </c>
      <c r="K22" s="3768" t="n">
        <v>0</v>
      </c>
      <c r="L22" s="3768" t="n">
        <v>0</v>
      </c>
      <c r="M22" s="3768" t="n">
        <v>0</v>
      </c>
      <c r="N22" s="3768" t="n">
        <v>0</v>
      </c>
      <c r="O22" s="3769">
        <f>SUM(C22:N22)</f>
        <v/>
      </c>
    </row>
    <row r="23" ht="14.65" customHeight="1" s="2885">
      <c r="A23" s="2912" t="inlineStr">
        <is>
          <t>Total General Maintenance</t>
        </is>
      </c>
      <c r="B23" s="2913" t="n">
        <v>6700</v>
      </c>
      <c r="C23" s="3768" t="n">
        <v>0</v>
      </c>
      <c r="D23" s="3768" t="n">
        <v>0</v>
      </c>
      <c r="E23" s="3768" t="n">
        <v>1000</v>
      </c>
      <c r="F23" s="3768" t="n">
        <v>0</v>
      </c>
      <c r="G23" s="3768" t="n">
        <v>1000</v>
      </c>
      <c r="H23" s="3768" t="n">
        <v>0</v>
      </c>
      <c r="I23" s="3768" t="n">
        <v>0</v>
      </c>
      <c r="J23" s="3768" t="n">
        <v>0</v>
      </c>
      <c r="K23" s="3768" t="n">
        <v>800</v>
      </c>
      <c r="L23" s="3768" t="n">
        <v>0</v>
      </c>
      <c r="M23" s="3768" t="n">
        <v>0</v>
      </c>
      <c r="N23" s="3768" t="n">
        <v>0</v>
      </c>
      <c r="O23" s="3768" t="n">
        <v>2800</v>
      </c>
    </row>
    <row r="24" ht="14.65" customHeight="1" s="2885">
      <c r="A24" s="2912" t="inlineStr">
        <is>
          <t>General &amp; Administrative</t>
        </is>
      </c>
      <c r="B24" s="2913" t="n">
        <v>7100</v>
      </c>
      <c r="C24" s="3769" t="n"/>
      <c r="D24" s="3769" t="n"/>
      <c r="E24" s="3769" t="n"/>
      <c r="F24" s="3769" t="n"/>
      <c r="G24" s="3769" t="n"/>
      <c r="H24" s="3769" t="n"/>
      <c r="I24" s="3769" t="n"/>
      <c r="J24" s="3769" t="n"/>
      <c r="K24" s="3769" t="n"/>
      <c r="L24" s="3769" t="n"/>
      <c r="M24" s="3769" t="n"/>
      <c r="N24" s="3769" t="n"/>
      <c r="O24" s="3769" t="n"/>
    </row>
    <row r="25" ht="14.65" customHeight="1" s="2885">
      <c r="A25" s="2912" t="inlineStr">
        <is>
          <t>Bank Fees</t>
        </is>
      </c>
      <c r="B25" s="2913" t="n">
        <v>7160</v>
      </c>
      <c r="C25" s="3768" t="n">
        <v>776</v>
      </c>
      <c r="D25" s="3768" t="n">
        <v>776</v>
      </c>
      <c r="E25" s="3768" t="n">
        <v>776</v>
      </c>
      <c r="F25" s="3768" t="n">
        <v>776</v>
      </c>
      <c r="G25" s="3768" t="n">
        <v>776</v>
      </c>
      <c r="H25" s="3768" t="n">
        <v>776</v>
      </c>
      <c r="I25" s="3768" t="n">
        <v>776</v>
      </c>
      <c r="J25" s="3768" t="n">
        <v>776</v>
      </c>
      <c r="K25" s="3768" t="n">
        <v>776</v>
      </c>
      <c r="L25" s="3768" t="n">
        <v>776</v>
      </c>
      <c r="M25" s="3768" t="n">
        <v>776</v>
      </c>
      <c r="N25" s="3768" t="n">
        <v>776</v>
      </c>
      <c r="O25" s="3769">
        <f>SUM(C25:N25)</f>
        <v/>
      </c>
    </row>
    <row r="26" ht="14.65" customHeight="1" s="2885">
      <c r="A26" s="2912" t="inlineStr">
        <is>
          <t>Travel &amp; Reimbursement</t>
        </is>
      </c>
      <c r="B26" s="2913" t="n">
        <v>7390</v>
      </c>
      <c r="C26" s="3768" t="n">
        <v>0</v>
      </c>
      <c r="D26" s="3768" t="n">
        <v>0</v>
      </c>
      <c r="E26" s="3768" t="n">
        <v>0</v>
      </c>
      <c r="F26" s="3768" t="n">
        <v>0</v>
      </c>
      <c r="G26" s="3768" t="n">
        <v>0</v>
      </c>
      <c r="H26" s="3768" t="n">
        <v>0</v>
      </c>
      <c r="I26" s="3768" t="n">
        <v>0</v>
      </c>
      <c r="J26" s="3768" t="n">
        <v>0</v>
      </c>
      <c r="K26" s="3768" t="n">
        <v>0</v>
      </c>
      <c r="L26" s="3768" t="n">
        <v>0</v>
      </c>
      <c r="M26" s="3768" t="n">
        <v>0</v>
      </c>
      <c r="N26" s="3768" t="n">
        <v>0</v>
      </c>
      <c r="O26" s="3769">
        <f>SUM(C26:N26)</f>
        <v/>
      </c>
    </row>
    <row r="27" ht="14.65" customHeight="1" s="2885">
      <c r="A27" s="2912" t="inlineStr">
        <is>
          <t>Tax Consultant</t>
        </is>
      </c>
      <c r="B27" s="2913" t="n">
        <v>7600</v>
      </c>
      <c r="C27" s="3768" t="n">
        <v>0</v>
      </c>
      <c r="D27" s="3768" t="n">
        <v>0</v>
      </c>
      <c r="E27" s="3768" t="n">
        <v>0</v>
      </c>
      <c r="F27" s="3768" t="n">
        <v>0</v>
      </c>
      <c r="G27" s="3768" t="n">
        <v>0</v>
      </c>
      <c r="H27" s="3768" t="n">
        <v>0</v>
      </c>
      <c r="I27" s="3768" t="n">
        <v>0</v>
      </c>
      <c r="J27" s="3768" t="n">
        <v>0</v>
      </c>
      <c r="K27" s="3768" t="n">
        <v>0</v>
      </c>
      <c r="L27" s="3768" t="n">
        <v>0</v>
      </c>
      <c r="M27" s="3768" t="n">
        <v>0</v>
      </c>
      <c r="N27" s="3768" t="n">
        <v>0</v>
      </c>
      <c r="O27" s="3769">
        <f>SUM(C27:N27)</f>
        <v/>
      </c>
    </row>
    <row r="28" ht="14.65" customHeight="1" s="2885">
      <c r="A28" s="2912" t="inlineStr">
        <is>
          <t>Total G&amp;A</t>
        </is>
      </c>
      <c r="B28" s="2913" t="n">
        <v>7100</v>
      </c>
      <c r="C28" s="3768" t="n">
        <v>776</v>
      </c>
      <c r="D28" s="3768" t="n">
        <v>776</v>
      </c>
      <c r="E28" s="3768" t="n">
        <v>776</v>
      </c>
      <c r="F28" s="3768" t="n">
        <v>776</v>
      </c>
      <c r="G28" s="3768" t="n">
        <v>776</v>
      </c>
      <c r="H28" s="3768" t="n">
        <v>776</v>
      </c>
      <c r="I28" s="3768" t="n">
        <v>776</v>
      </c>
      <c r="J28" s="3768" t="n">
        <v>776</v>
      </c>
      <c r="K28" s="3768" t="n">
        <v>776</v>
      </c>
      <c r="L28" s="3768" t="n">
        <v>776</v>
      </c>
      <c r="M28" s="3768" t="n">
        <v>776</v>
      </c>
      <c r="N28" s="3768" t="n">
        <v>776</v>
      </c>
      <c r="O28" s="3768" t="n">
        <v>9312</v>
      </c>
    </row>
    <row r="29" ht="14.65" customHeight="1" s="2885">
      <c r="A29" s="2912" t="inlineStr">
        <is>
          <t>Property Management</t>
        </is>
      </c>
      <c r="B29" s="2913" t="n">
        <v>7700</v>
      </c>
      <c r="C29" s="3768" t="n">
        <v>5496</v>
      </c>
      <c r="D29" s="3768" t="n">
        <v>5496</v>
      </c>
      <c r="E29" s="3768" t="n">
        <v>5449</v>
      </c>
      <c r="F29" s="3768" t="n">
        <v>5472</v>
      </c>
      <c r="G29" s="3768" t="n">
        <v>5562</v>
      </c>
      <c r="H29" s="3768" t="n">
        <v>5562</v>
      </c>
      <c r="I29" s="3768" t="n">
        <v>5562</v>
      </c>
      <c r="J29" s="3768" t="n">
        <v>5669</v>
      </c>
      <c r="K29" s="3768" t="n">
        <v>5669</v>
      </c>
      <c r="L29" s="3768" t="n">
        <v>5669</v>
      </c>
      <c r="M29" s="3768" t="n">
        <v>5669</v>
      </c>
      <c r="N29" s="3768" t="n">
        <v>5669</v>
      </c>
      <c r="O29" s="3768" t="n">
        <v>66944</v>
      </c>
    </row>
    <row r="30" ht="14.65" customHeight="1" s="2885">
      <c r="A30" s="2912" t="inlineStr">
        <is>
          <t>Property Taxes</t>
        </is>
      </c>
      <c r="B30" s="2913" t="n">
        <v>7730</v>
      </c>
      <c r="C30" s="3769" t="n"/>
      <c r="D30" s="3769" t="n"/>
      <c r="E30" s="3769" t="n"/>
      <c r="F30" s="3769" t="n"/>
      <c r="G30" s="3769" t="n"/>
      <c r="H30" s="3769" t="n"/>
      <c r="I30" s="3769" t="n"/>
      <c r="J30" s="3769" t="n"/>
      <c r="K30" s="3769" t="n"/>
      <c r="L30" s="3769" t="n"/>
      <c r="M30" s="3769" t="n"/>
      <c r="N30" s="3769" t="n"/>
      <c r="O30" s="3769" t="n"/>
    </row>
    <row r="31" ht="14.65" customHeight="1" s="2885">
      <c r="A31" s="2912" t="inlineStr">
        <is>
          <t>Real Property Taxes</t>
        </is>
      </c>
      <c r="B31" s="2913" t="n">
        <v>7732</v>
      </c>
      <c r="C31" s="3768" t="n">
        <v>30030.33</v>
      </c>
      <c r="D31" s="3768" t="n">
        <v>30030.33</v>
      </c>
      <c r="E31" s="3768" t="n">
        <v>30030.33</v>
      </c>
      <c r="F31" s="3768" t="n">
        <v>30030.33</v>
      </c>
      <c r="G31" s="3768" t="n">
        <v>30030.33</v>
      </c>
      <c r="H31" s="3768" t="n">
        <v>30030.33</v>
      </c>
      <c r="I31" s="3768" t="n">
        <v>30030.33</v>
      </c>
      <c r="J31" s="3768" t="n">
        <v>30030.33</v>
      </c>
      <c r="K31" s="3768" t="n">
        <v>30030.33</v>
      </c>
      <c r="L31" s="3768" t="n">
        <v>30030.33</v>
      </c>
      <c r="M31" s="3768" t="n">
        <v>30030.33</v>
      </c>
      <c r="N31" s="3768" t="n">
        <v>30030.33</v>
      </c>
      <c r="O31" s="3769">
        <f>SUM(C31:N31)</f>
        <v/>
      </c>
    </row>
    <row r="32" ht="14.65" customHeight="1" s="2885">
      <c r="A32" s="2912" t="inlineStr">
        <is>
          <t>Total Property Taxes</t>
        </is>
      </c>
      <c r="B32" s="2913" t="n">
        <v>7730</v>
      </c>
      <c r="C32" s="3768" t="n">
        <v>30030.33</v>
      </c>
      <c r="D32" s="3768" t="n">
        <v>30030.33</v>
      </c>
      <c r="E32" s="3768" t="n">
        <v>30030.33</v>
      </c>
      <c r="F32" s="3768" t="n">
        <v>30030.33</v>
      </c>
      <c r="G32" s="3768" t="n">
        <v>30030.33</v>
      </c>
      <c r="H32" s="3768" t="n">
        <v>30030.33</v>
      </c>
      <c r="I32" s="3768" t="n">
        <v>30030.33</v>
      </c>
      <c r="J32" s="3768" t="n">
        <v>30030.33</v>
      </c>
      <c r="K32" s="3768" t="n">
        <v>30030.33</v>
      </c>
      <c r="L32" s="3768" t="n">
        <v>30030.33</v>
      </c>
      <c r="M32" s="3768" t="n">
        <v>30030.33</v>
      </c>
      <c r="N32" s="3768" t="n">
        <v>30030.33</v>
      </c>
      <c r="O32" s="3768" t="n">
        <v>360364</v>
      </c>
    </row>
    <row r="33" ht="14.65" customHeight="1" s="2885">
      <c r="A33" s="2912" t="inlineStr">
        <is>
          <t>Insurance</t>
        </is>
      </c>
      <c r="B33" s="2913" t="n">
        <v>7740</v>
      </c>
      <c r="C33" s="3769" t="n"/>
      <c r="D33" s="3769" t="n"/>
      <c r="E33" s="3769" t="n"/>
      <c r="F33" s="3769" t="n"/>
      <c r="G33" s="3769" t="n"/>
      <c r="H33" s="3769" t="n"/>
      <c r="I33" s="3769" t="n"/>
      <c r="J33" s="3769" t="n"/>
      <c r="K33" s="3769" t="n"/>
      <c r="L33" s="3769" t="n"/>
      <c r="M33" s="3769" t="n"/>
      <c r="N33" s="3769" t="n"/>
      <c r="O33" s="3769" t="n"/>
    </row>
    <row r="34" ht="14.65" customHeight="1" s="2885">
      <c r="A34" s="2912" t="inlineStr">
        <is>
          <t>Property Insurance</t>
        </is>
      </c>
      <c r="B34" s="2913" t="n">
        <v>7750</v>
      </c>
      <c r="C34" s="3768" t="n">
        <v>10000</v>
      </c>
      <c r="D34" s="3768" t="n">
        <v>10000</v>
      </c>
      <c r="E34" s="3768" t="n">
        <v>10000</v>
      </c>
      <c r="F34" s="3768" t="n">
        <v>10000</v>
      </c>
      <c r="G34" s="3768" t="n">
        <v>10000</v>
      </c>
      <c r="H34" s="3768" t="n">
        <v>10000</v>
      </c>
      <c r="I34" s="3768" t="n">
        <v>10000</v>
      </c>
      <c r="J34" s="3768" t="n">
        <v>10000</v>
      </c>
      <c r="K34" s="3768" t="n">
        <v>10000</v>
      </c>
      <c r="L34" s="3768" t="n">
        <v>10000</v>
      </c>
      <c r="M34" s="3768" t="n">
        <v>10000</v>
      </c>
      <c r="N34" s="3768" t="n">
        <v>10000</v>
      </c>
      <c r="O34" s="3769">
        <f>SUM(C34:N34)</f>
        <v/>
      </c>
    </row>
    <row r="35" ht="14.65" customHeight="1" s="2885">
      <c r="A35" s="2912" t="inlineStr">
        <is>
          <t>Total Insurance</t>
        </is>
      </c>
      <c r="B35" s="2913" t="n">
        <v>7740</v>
      </c>
      <c r="C35" s="3768" t="n">
        <v>10000</v>
      </c>
      <c r="D35" s="3768" t="n">
        <v>10000</v>
      </c>
      <c r="E35" s="3768" t="n">
        <v>10000</v>
      </c>
      <c r="F35" s="3768" t="n">
        <v>10000</v>
      </c>
      <c r="G35" s="3768" t="n">
        <v>10000</v>
      </c>
      <c r="H35" s="3768" t="n">
        <v>10000</v>
      </c>
      <c r="I35" s="3768" t="n">
        <v>10000</v>
      </c>
      <c r="J35" s="3768" t="n">
        <v>10000</v>
      </c>
      <c r="K35" s="3768" t="n">
        <v>10000</v>
      </c>
      <c r="L35" s="3768" t="n">
        <v>10000</v>
      </c>
      <c r="M35" s="3768" t="n">
        <v>10000</v>
      </c>
      <c r="N35" s="3768" t="n">
        <v>10000</v>
      </c>
      <c r="O35" s="3768" t="n">
        <v>120000</v>
      </c>
    </row>
    <row r="36" ht="14.65" customHeight="1" s="2885">
      <c r="A36" s="2912" t="inlineStr">
        <is>
          <t>Utilities</t>
        </is>
      </c>
      <c r="B36" s="2913" t="n">
        <v>7780</v>
      </c>
      <c r="C36" s="3769" t="n"/>
      <c r="D36" s="3769" t="n"/>
      <c r="E36" s="3769" t="n"/>
      <c r="F36" s="3769" t="n"/>
      <c r="G36" s="3769" t="n"/>
      <c r="H36" s="3769" t="n"/>
      <c r="I36" s="3769" t="n"/>
      <c r="J36" s="3769" t="n"/>
      <c r="K36" s="3769" t="n"/>
      <c r="L36" s="3769" t="n"/>
      <c r="M36" s="3769" t="n"/>
      <c r="N36" s="3769" t="n"/>
      <c r="O36" s="3769" t="n"/>
    </row>
    <row r="37" ht="14.65" customHeight="1" s="2885">
      <c r="A37" s="2912" t="inlineStr">
        <is>
          <t>Electricity-House</t>
        </is>
      </c>
      <c r="B37" s="2913" t="n">
        <v>7782</v>
      </c>
      <c r="C37" s="3768" t="n">
        <v>2707</v>
      </c>
      <c r="D37" s="3768" t="n">
        <v>1191</v>
      </c>
      <c r="E37" s="3768" t="n">
        <v>1448</v>
      </c>
      <c r="F37" s="3768" t="n">
        <v>1411</v>
      </c>
      <c r="G37" s="3768" t="n">
        <v>950</v>
      </c>
      <c r="H37" s="3768" t="n">
        <v>950</v>
      </c>
      <c r="I37" s="3768" t="n">
        <v>950</v>
      </c>
      <c r="J37" s="3768" t="n">
        <v>950</v>
      </c>
      <c r="K37" s="3768" t="n">
        <v>950</v>
      </c>
      <c r="L37" s="3768" t="n">
        <v>1100</v>
      </c>
      <c r="M37" s="3768" t="n">
        <v>1200</v>
      </c>
      <c r="N37" s="3768" t="n">
        <v>1200</v>
      </c>
      <c r="O37" s="3769">
        <f>SUM(C37:N37)</f>
        <v/>
      </c>
    </row>
    <row r="38" ht="14.65" customHeight="1" s="2885">
      <c r="A38" s="2912" t="inlineStr">
        <is>
          <t>Electricity - Vacant</t>
        </is>
      </c>
      <c r="B38" s="2913" t="n">
        <v>7784</v>
      </c>
      <c r="C38" s="3768" t="n">
        <v>95</v>
      </c>
      <c r="D38" s="3768" t="n">
        <v>44</v>
      </c>
      <c r="E38" s="3768" t="n">
        <v>45</v>
      </c>
      <c r="F38" s="3768" t="n">
        <v>42</v>
      </c>
      <c r="G38" s="3768" t="n">
        <v>50</v>
      </c>
      <c r="H38" s="3768" t="n">
        <v>50</v>
      </c>
      <c r="I38" s="3768" t="n">
        <v>50</v>
      </c>
      <c r="J38" s="3768" t="n">
        <v>50</v>
      </c>
      <c r="K38" s="3768" t="n">
        <v>50</v>
      </c>
      <c r="L38" s="3768" t="n">
        <v>50</v>
      </c>
      <c r="M38" s="3768" t="n">
        <v>50</v>
      </c>
      <c r="N38" s="3768" t="n">
        <v>50</v>
      </c>
      <c r="O38" s="3769">
        <f>SUM(C38:N38)</f>
        <v/>
      </c>
    </row>
    <row r="39" ht="14.65" customHeight="1" s="2885">
      <c r="A39" s="2912" t="inlineStr">
        <is>
          <t>WaterlSewage</t>
        </is>
      </c>
      <c r="B39" s="2913" t="n">
        <v>7794</v>
      </c>
      <c r="C39" s="3768" t="n">
        <v>6023</v>
      </c>
      <c r="D39" s="3768" t="n">
        <v>2510</v>
      </c>
      <c r="E39" s="3768" t="n">
        <v>1650</v>
      </c>
      <c r="F39" s="3768" t="n">
        <v>2840</v>
      </c>
      <c r="G39" s="3768" t="n">
        <v>3500</v>
      </c>
      <c r="H39" s="3768" t="n">
        <v>2500</v>
      </c>
      <c r="I39" s="3768" t="n">
        <v>2500</v>
      </c>
      <c r="J39" s="3768" t="n">
        <v>2800</v>
      </c>
      <c r="K39" s="3768" t="n">
        <v>3000</v>
      </c>
      <c r="L39" s="3768" t="n">
        <v>3000</v>
      </c>
      <c r="M39" s="3768" t="n">
        <v>2500</v>
      </c>
      <c r="N39" s="3768" t="n">
        <v>2000</v>
      </c>
      <c r="O39" s="3769">
        <f>SUM(C39:N39)</f>
        <v/>
      </c>
    </row>
    <row r="40" ht="14.65" customHeight="1" s="2885">
      <c r="A40" s="2912" t="inlineStr">
        <is>
          <t>Waste Disposal</t>
        </is>
      </c>
      <c r="B40" s="2913" t="n">
        <v>7795</v>
      </c>
      <c r="C40" s="3768" t="n">
        <v>927</v>
      </c>
      <c r="D40" s="3768" t="n">
        <v>463</v>
      </c>
      <c r="E40" s="3768" t="n">
        <v>463</v>
      </c>
      <c r="F40" s="3768" t="n">
        <v>463</v>
      </c>
      <c r="G40" s="3768" t="n">
        <v>464</v>
      </c>
      <c r="H40" s="3768" t="n">
        <v>464</v>
      </c>
      <c r="I40" s="3768" t="n">
        <v>464</v>
      </c>
      <c r="J40" s="3768" t="n">
        <v>464</v>
      </c>
      <c r="K40" s="3768" t="n">
        <v>464</v>
      </c>
      <c r="L40" s="3768" t="n">
        <v>464</v>
      </c>
      <c r="M40" s="3768" t="n">
        <v>464</v>
      </c>
      <c r="N40" s="3768" t="n">
        <v>464</v>
      </c>
      <c r="O40" s="3769">
        <f>SUM(C40:N40)</f>
        <v/>
      </c>
    </row>
    <row r="41" ht="14.65" customHeight="1" s="2885">
      <c r="A41" s="2912" t="inlineStr">
        <is>
          <t>Total Utilities</t>
        </is>
      </c>
      <c r="B41" s="2913" t="n">
        <v>7780</v>
      </c>
      <c r="C41" s="3768" t="n">
        <v>9752</v>
      </c>
      <c r="D41" s="3768" t="n">
        <v>4208</v>
      </c>
      <c r="E41" s="3768" t="n">
        <v>3606</v>
      </c>
      <c r="F41" s="3768" t="n">
        <v>4756</v>
      </c>
      <c r="G41" s="3768" t="n">
        <v>4964</v>
      </c>
      <c r="H41" s="3768" t="n">
        <v>3964</v>
      </c>
      <c r="I41" s="3768" t="n">
        <v>3964</v>
      </c>
      <c r="J41" s="3768" t="n">
        <v>4264</v>
      </c>
      <c r="K41" s="3768" t="n">
        <v>4464</v>
      </c>
      <c r="L41" s="3768" t="n">
        <v>4614</v>
      </c>
      <c r="M41" s="3768" t="n">
        <v>4214</v>
      </c>
      <c r="N41" s="3768" t="n">
        <v>3714</v>
      </c>
      <c r="O41" s="3768" t="n">
        <v>56484</v>
      </c>
    </row>
    <row r="42" ht="14.65" customHeight="1" s="2885">
      <c r="A42" s="2912" t="inlineStr">
        <is>
          <t>Contract Labor</t>
        </is>
      </c>
      <c r="B42" s="2913" t="n">
        <v>7800</v>
      </c>
      <c r="C42" s="3769" t="n"/>
      <c r="D42" s="3769" t="n"/>
      <c r="E42" s="3769" t="n"/>
      <c r="F42" s="3769" t="n"/>
      <c r="G42" s="3769" t="n"/>
      <c r="H42" s="3769" t="n"/>
      <c r="I42" s="3769" t="n"/>
      <c r="J42" s="3769" t="n"/>
      <c r="K42" s="3769" t="n"/>
      <c r="L42" s="3769" t="n"/>
      <c r="M42" s="3769" t="n"/>
      <c r="N42" s="3769" t="n"/>
      <c r="O42" s="3769" t="n"/>
    </row>
    <row r="43" ht="14.65" customHeight="1" s="2885">
      <c r="A43" s="2912" t="inlineStr">
        <is>
          <t>Maintenance</t>
        </is>
      </c>
      <c r="B43" s="2913" t="n">
        <v>7842</v>
      </c>
      <c r="C43" s="3768" t="n">
        <v>60</v>
      </c>
      <c r="D43" s="3768" t="n">
        <v>60</v>
      </c>
      <c r="E43" s="3768" t="n">
        <v>60</v>
      </c>
      <c r="F43" s="3768" t="n">
        <v>60</v>
      </c>
      <c r="G43" s="3768" t="n">
        <v>60</v>
      </c>
      <c r="H43" s="3768" t="n">
        <v>60</v>
      </c>
      <c r="I43" s="3768" t="n">
        <v>60</v>
      </c>
      <c r="J43" s="3768" t="n">
        <v>60</v>
      </c>
      <c r="K43" s="3768" t="n">
        <v>60</v>
      </c>
      <c r="L43" s="3768" t="n">
        <v>60</v>
      </c>
      <c r="M43" s="3768" t="n">
        <v>60</v>
      </c>
      <c r="N43" s="3768" t="n">
        <v>60</v>
      </c>
      <c r="O43" s="3769">
        <f>SUM(C43:N43)</f>
        <v/>
      </c>
    </row>
    <row r="44" ht="14.65" customHeight="1" s="2885">
      <c r="A44" s="2912" t="inlineStr">
        <is>
          <t>Total Contract Labor</t>
        </is>
      </c>
      <c r="B44" s="2913" t="n">
        <v>7800</v>
      </c>
      <c r="C44" s="3768" t="n">
        <v>60</v>
      </c>
      <c r="D44" s="3768" t="n">
        <v>60</v>
      </c>
      <c r="E44" s="3768" t="n">
        <v>60</v>
      </c>
      <c r="F44" s="3768" t="n">
        <v>60</v>
      </c>
      <c r="G44" s="3768" t="n">
        <v>60</v>
      </c>
      <c r="H44" s="3768" t="n">
        <v>60</v>
      </c>
      <c r="I44" s="3768" t="n">
        <v>60</v>
      </c>
      <c r="J44" s="3768" t="n">
        <v>60</v>
      </c>
      <c r="K44" s="3768" t="n">
        <v>60</v>
      </c>
      <c r="L44" s="3768" t="n">
        <v>60</v>
      </c>
      <c r="M44" s="3768" t="n">
        <v>60</v>
      </c>
      <c r="N44" s="3768" t="n">
        <v>60</v>
      </c>
      <c r="O44" s="3768" t="n">
        <v>720</v>
      </c>
    </row>
    <row r="45" ht="14.65" customHeight="1" s="2885">
      <c r="A45" s="2912" t="inlineStr">
        <is>
          <t>Total Expense</t>
        </is>
      </c>
      <c r="C45" s="3768" t="n">
        <v>60550.33</v>
      </c>
      <c r="D45" s="3768" t="n">
        <v>53623.33</v>
      </c>
      <c r="E45" s="3768" t="n">
        <v>54651.33</v>
      </c>
      <c r="F45" s="3768" t="n">
        <v>55902.33</v>
      </c>
      <c r="G45" s="3768" t="n">
        <v>58567.33</v>
      </c>
      <c r="H45" s="3768" t="n">
        <v>53717.33</v>
      </c>
      <c r="I45" s="3768" t="n">
        <v>55173.33</v>
      </c>
      <c r="J45" s="3768" t="n">
        <v>54124.33</v>
      </c>
      <c r="K45" s="3768" t="n">
        <v>56404.33</v>
      </c>
      <c r="L45" s="3768" t="n">
        <v>57930.33</v>
      </c>
      <c r="M45" s="3768" t="n">
        <v>54074.33</v>
      </c>
      <c r="N45" s="3768" t="n">
        <v>53574.33</v>
      </c>
      <c r="O45" s="3768" t="n">
        <v>668293</v>
      </c>
    </row>
    <row r="46" ht="14.65" customHeight="1" s="2885">
      <c r="A46" s="2912" t="inlineStr">
        <is>
          <t>NET OPERATING INCOME</t>
        </is>
      </c>
      <c r="B46" s="2916" t="n"/>
      <c r="C46" s="3768" t="n">
        <v>136158.67</v>
      </c>
      <c r="D46" s="3768" t="n">
        <v>144705.67</v>
      </c>
      <c r="E46" s="3768" t="n">
        <v>146881.83</v>
      </c>
      <c r="F46" s="3768" t="n">
        <v>144093.33</v>
      </c>
      <c r="G46" s="3768" t="n">
        <v>141628.33</v>
      </c>
      <c r="H46" s="3768" t="n">
        <v>146478.33</v>
      </c>
      <c r="I46" s="3768" t="n">
        <v>145022.33</v>
      </c>
      <c r="J46" s="3768" t="n">
        <v>146153.47</v>
      </c>
      <c r="K46" s="3768" t="n">
        <v>143873.37</v>
      </c>
      <c r="L46" s="3768" t="n">
        <v>142347.47</v>
      </c>
      <c r="M46" s="3768" t="n">
        <v>146260.26</v>
      </c>
      <c r="N46" s="3768" t="n">
        <v>147176.92</v>
      </c>
      <c r="O46" s="3768" t="n">
        <v>1730780.11</v>
      </c>
    </row>
    <row r="48" hidden="1" outlineLevel="1" customFormat="1" s="1810">
      <c r="A48" s="1810" t="inlineStr">
        <is>
          <t>Total Expense</t>
        </is>
      </c>
      <c r="C48" s="3771">
        <f>SUM(C9,C18,C23,C28,C29,C32,C35,C41,C44)</f>
        <v/>
      </c>
      <c r="D48" s="3771">
        <f>SUM(D9,D18,D23,D28,D29,D32,D35,D41,D44)</f>
        <v/>
      </c>
      <c r="E48" s="3771">
        <f>SUM(E9,E18,E23,E28,E29,E32,E35,E41,E44)</f>
        <v/>
      </c>
      <c r="F48" s="3771">
        <f>SUM(F9,F18,F23,F28,F29,F32,F35,F41,F44)</f>
        <v/>
      </c>
      <c r="G48" s="3771">
        <f>SUM(G9,G18,G23,G28,G29,G32,G35,G41,G44)</f>
        <v/>
      </c>
      <c r="H48" s="3771">
        <f>SUM(H9,H18,H23,H28,H29,H32,H35,H41,H44)</f>
        <v/>
      </c>
      <c r="I48" s="3771">
        <f>SUM(I9,I18,I23,I28,I29,I32,I35,I41,I44)</f>
        <v/>
      </c>
      <c r="J48" s="3771">
        <f>SUM(J9,J18,J23,J28,J29,J32,J35,J41,J44)</f>
        <v/>
      </c>
      <c r="K48" s="3771">
        <f>SUM(K9,K18,K23,K28,K29,K32,K35,K41,K44)</f>
        <v/>
      </c>
      <c r="L48" s="3771">
        <f>SUM(L9,L18,L23,L28,L29,L32,L35,L41,L44)</f>
        <v/>
      </c>
      <c r="M48" s="3771">
        <f>SUM(M9,M18,M23,M28,M29,M32,M35,M41,M44)</f>
        <v/>
      </c>
      <c r="N48" s="3771">
        <f>SUM(N9,N18,N23,N28,N29,N32,N35,N41,N44)</f>
        <v/>
      </c>
      <c r="O48" s="3771">
        <f>SUM(O9,O18,O23,O28,O29,O32,O35,O41,O44)</f>
        <v/>
      </c>
    </row>
    <row r="49" hidden="1" outlineLevel="1" customFormat="1" s="1811">
      <c r="C49" s="1811">
        <f>C48=C45</f>
        <v/>
      </c>
      <c r="D49" s="1811">
        <f>D48=D45</f>
        <v/>
      </c>
      <c r="E49" s="1811">
        <f>E48=E45</f>
        <v/>
      </c>
      <c r="F49" s="1811">
        <f>F48=F45</f>
        <v/>
      </c>
      <c r="G49" s="1811">
        <f>G48=G45</f>
        <v/>
      </c>
      <c r="H49" s="1811">
        <f>H48=H45</f>
        <v/>
      </c>
      <c r="I49" s="1811">
        <f>I48=I45</f>
        <v/>
      </c>
      <c r="J49" s="1811">
        <f>J48=J45</f>
        <v/>
      </c>
      <c r="K49" s="1811">
        <f>K48=K45</f>
        <v/>
      </c>
      <c r="L49" s="1811">
        <f>L48=L45</f>
        <v/>
      </c>
      <c r="M49" s="1811">
        <f>M48=M45</f>
        <v/>
      </c>
      <c r="N49" s="1811">
        <f>N48=N45</f>
        <v/>
      </c>
      <c r="O49" s="1811">
        <f>O48=O45</f>
        <v/>
      </c>
    </row>
    <row r="50" hidden="1" outlineLevel="1" customFormat="1" s="1810">
      <c r="C50" s="3771" t="n"/>
      <c r="D50" s="3771" t="n"/>
      <c r="E50" s="3771" t="n"/>
      <c r="F50" s="3771" t="n"/>
      <c r="G50" s="3771" t="n"/>
      <c r="H50" s="3771" t="n"/>
      <c r="I50" s="3771" t="n"/>
      <c r="J50" s="3771" t="n"/>
      <c r="K50" s="3771" t="n"/>
      <c r="L50" s="3771" t="n"/>
      <c r="M50" s="3771" t="n"/>
      <c r="N50" s="3771" t="n"/>
      <c r="O50" s="3771" t="n"/>
    </row>
    <row r="51" hidden="1" outlineLevel="1" customFormat="1" s="1810">
      <c r="A51" s="1810" t="inlineStr">
        <is>
          <t>NET OPERATING INCOME</t>
        </is>
      </c>
      <c r="C51" s="3771">
        <f>#REF!-Expenses!C48</f>
        <v/>
      </c>
      <c r="D51" s="3771">
        <f>#REF!-Expenses!D48</f>
        <v/>
      </c>
      <c r="E51" s="3771">
        <f>#REF!-Expenses!E48</f>
        <v/>
      </c>
      <c r="F51" s="3771">
        <f>#REF!-Expenses!F48</f>
        <v/>
      </c>
      <c r="G51" s="3771">
        <f>#REF!-Expenses!G48</f>
        <v/>
      </c>
      <c r="H51" s="3771">
        <f>#REF!-Expenses!H48</f>
        <v/>
      </c>
      <c r="I51" s="3771">
        <f>#REF!-Expenses!I48</f>
        <v/>
      </c>
      <c r="J51" s="3771">
        <f>#REF!-Expenses!J48</f>
        <v/>
      </c>
      <c r="K51" s="3771">
        <f>#REF!-Expenses!K48</f>
        <v/>
      </c>
      <c r="L51" s="3771">
        <f>#REF!-Expenses!L48</f>
        <v/>
      </c>
      <c r="M51" s="3771">
        <f>#REF!-Expenses!M48</f>
        <v/>
      </c>
      <c r="N51" s="3771">
        <f>#REF!-Expenses!N48</f>
        <v/>
      </c>
      <c r="O51" s="3771">
        <f>#REF!-Expenses!O48</f>
        <v/>
      </c>
    </row>
    <row r="52" hidden="1" outlineLevel="1" customFormat="1" s="1811">
      <c r="C52" s="1811">
        <f>C46=C51</f>
        <v/>
      </c>
      <c r="D52" s="1811">
        <f>D46=D51</f>
        <v/>
      </c>
      <c r="E52" s="1811">
        <f>E46=E51</f>
        <v/>
      </c>
      <c r="F52" s="1811">
        <f>F46=F51</f>
        <v/>
      </c>
      <c r="G52" s="1811">
        <f>G46=G51</f>
        <v/>
      </c>
      <c r="H52" s="1811">
        <f>H46=H51</f>
        <v/>
      </c>
      <c r="I52" s="1811">
        <f>I46=I51</f>
        <v/>
      </c>
      <c r="J52" s="1811">
        <f>J46=J51</f>
        <v/>
      </c>
      <c r="K52" s="1811">
        <f>K46=K51</f>
        <v/>
      </c>
      <c r="L52" s="1811">
        <f>L46=L51</f>
        <v/>
      </c>
      <c r="M52" s="1811">
        <f>M46=M51</f>
        <v/>
      </c>
      <c r="N52" s="1811">
        <f>N46=N51</f>
        <v/>
      </c>
      <c r="O52" s="1811">
        <f>O46=O51</f>
        <v/>
      </c>
    </row>
    <row r="53" collapsed="1" s="2885"/>
  </sheetData>
  <mergeCells count="14">
    <mergeCell ref="L3:L5"/>
    <mergeCell ref="M3:M5"/>
    <mergeCell ref="O3:O6"/>
    <mergeCell ref="C3:C5"/>
    <mergeCell ref="G3:G5"/>
    <mergeCell ref="H3:H4"/>
    <mergeCell ref="N3:N5"/>
    <mergeCell ref="A3:A6"/>
    <mergeCell ref="B3:B6"/>
    <mergeCell ref="F3:F5"/>
    <mergeCell ref="D3:D5"/>
    <mergeCell ref="J3:J5"/>
    <mergeCell ref="E3:E5"/>
    <mergeCell ref="K3:K5"/>
  </mergeCells>
  <pageMargins left="0.7" right="0.7" top="0.75" bottom="0.75" header="0.3" footer="0.3"/>
</worksheet>
</file>

<file path=xl/worksheets/sheet79.xml><?xml version="1.0" encoding="utf-8"?>
<worksheet xmlns="http://schemas.openxmlformats.org/spreadsheetml/2006/main">
  <sheetPr codeName="Sheet77">
    <outlinePr summaryBelow="1" summaryRight="1"/>
    <pageSetUpPr/>
  </sheetPr>
  <dimension ref="B1:V86"/>
  <sheetViews>
    <sheetView workbookViewId="0">
      <selection activeCell="A1" sqref="A1"/>
    </sheetView>
  </sheetViews>
  <sheetFormatPr baseColWidth="8" defaultColWidth="9.1328125" defaultRowHeight="12.75"/>
  <cols>
    <col width="3.86328125" customWidth="1" style="1817" min="1" max="1"/>
    <col width="48.1328125" bestFit="1" customWidth="1" style="1817" min="2" max="2"/>
    <col width="12.86328125" customWidth="1" style="1817" min="3" max="4"/>
    <col width="11.1328125" bestFit="1" customWidth="1" style="1817" min="5" max="5"/>
    <col width="12.86328125" customWidth="1" style="1817" min="6" max="8"/>
    <col width="14.46484375" bestFit="1" customWidth="1" style="1817" min="9" max="9"/>
    <col width="15.86328125" bestFit="1" customWidth="1" style="1817" min="10" max="10"/>
    <col width="14.1328125" customWidth="1" style="1817" min="11" max="18"/>
    <col width="13" bestFit="1" customWidth="1" style="1928" min="19" max="19"/>
    <col width="14.46484375" bestFit="1" customWidth="1" style="1817" min="20" max="22"/>
    <col width="9.1328125" customWidth="1" style="1817" min="23" max="16384"/>
  </cols>
  <sheetData>
    <row r="1">
      <c r="C1" s="1890" t="n"/>
    </row>
    <row r="2" ht="13.15" customHeight="1" s="2885">
      <c r="B2" s="1891" t="inlineStr">
        <is>
          <t xml:space="preserve">Faubourg Delson </t>
        </is>
      </c>
      <c r="C2" s="1891" t="n"/>
      <c r="D2" s="1891" t="n"/>
      <c r="E2" s="1891" t="n"/>
      <c r="F2" s="1891" t="n"/>
      <c r="G2" s="1891" t="n"/>
      <c r="H2" s="1891" t="n"/>
      <c r="I2" s="1891" t="n"/>
      <c r="J2" s="1891" t="n"/>
      <c r="K2" s="1891" t="n"/>
      <c r="L2" s="1891" t="n"/>
      <c r="M2" s="1891" t="n"/>
      <c r="N2" s="1891" t="n"/>
      <c r="O2" s="1891" t="n"/>
      <c r="P2" s="1891" t="n"/>
      <c r="Q2" s="1891" t="n"/>
      <c r="R2" s="1891" t="n"/>
    </row>
    <row r="3" ht="13.15" customHeight="1" s="2885">
      <c r="B3" s="1891" t="inlineStr">
        <is>
          <t xml:space="preserve">Tenant </t>
        </is>
      </c>
      <c r="C3" s="1891" t="inlineStr">
        <is>
          <t>Local</t>
        </is>
      </c>
      <c r="D3" s="1891" t="inlineStr">
        <is>
          <t xml:space="preserve">Area </t>
        </is>
      </c>
      <c r="E3" s="1891" t="inlineStr">
        <is>
          <t xml:space="preserve">Start date </t>
        </is>
      </c>
      <c r="F3" s="1891" t="inlineStr">
        <is>
          <t xml:space="preserve">End date </t>
        </is>
      </c>
      <c r="G3" s="1891" t="inlineStr">
        <is>
          <t>Term</t>
        </is>
      </c>
      <c r="H3" s="1924" t="inlineStr">
        <is>
          <t xml:space="preserve">Rent </t>
        </is>
      </c>
      <c r="I3" s="1925" t="n"/>
      <c r="J3" s="1926" t="n"/>
      <c r="K3" s="1924" t="inlineStr">
        <is>
          <t>Taxes 2025</t>
        </is>
      </c>
      <c r="L3" s="1925" t="n"/>
      <c r="M3" s="1926" t="n"/>
      <c r="N3" s="1924" t="inlineStr">
        <is>
          <t>OPEX 2025</t>
        </is>
      </c>
      <c r="O3" s="1925" t="n"/>
      <c r="P3" s="1926" t="n"/>
      <c r="Q3" s="1927" t="inlineStr">
        <is>
          <t>Parking</t>
        </is>
      </c>
      <c r="R3" s="1927" t="inlineStr">
        <is>
          <t>Storage</t>
        </is>
      </c>
    </row>
    <row r="4" ht="13.35" customHeight="1" s="2885">
      <c r="B4" s="1892" t="inlineStr">
        <is>
          <t>(-)</t>
        </is>
      </c>
      <c r="C4" s="1892" t="inlineStr">
        <is>
          <t>(###)</t>
        </is>
      </c>
      <c r="D4" s="1892" t="inlineStr">
        <is>
          <t>(sf)</t>
        </is>
      </c>
      <c r="E4" s="1892" t="inlineStr">
        <is>
          <t>(yyyy-mm-dd)</t>
        </is>
      </c>
      <c r="F4" s="1892" t="inlineStr">
        <is>
          <t>(yyyy-mm-dd)</t>
        </is>
      </c>
      <c r="G4" s="1892" t="n"/>
      <c r="H4" s="1893" t="inlineStr">
        <is>
          <t>(psf)</t>
        </is>
      </c>
      <c r="I4" s="1892" t="inlineStr">
        <is>
          <t xml:space="preserve">(monthly) </t>
        </is>
      </c>
      <c r="J4" s="1894" t="inlineStr">
        <is>
          <t>(yearly)</t>
        </is>
      </c>
      <c r="K4" s="1893" t="inlineStr">
        <is>
          <t>(psf)</t>
        </is>
      </c>
      <c r="L4" s="1892" t="inlineStr">
        <is>
          <t xml:space="preserve">(monthly) </t>
        </is>
      </c>
      <c r="M4" s="1894" t="inlineStr">
        <is>
          <t>(yearly)</t>
        </is>
      </c>
      <c r="N4" s="1893" t="inlineStr">
        <is>
          <t>(psf)</t>
        </is>
      </c>
      <c r="O4" s="1892" t="inlineStr">
        <is>
          <t xml:space="preserve">(monthly) </t>
        </is>
      </c>
      <c r="P4" s="1894" t="inlineStr">
        <is>
          <t>(yearly)</t>
        </is>
      </c>
      <c r="Q4" s="1894" t="inlineStr">
        <is>
          <t>(yearly)</t>
        </is>
      </c>
      <c r="R4" s="1894" t="inlineStr">
        <is>
          <t>(yearly)</t>
        </is>
      </c>
    </row>
    <row r="5" ht="13.35" customHeight="1" s="2885">
      <c r="B5" s="1895" t="inlineStr">
        <is>
          <t>Bldg A</t>
        </is>
      </c>
      <c r="C5" s="1892" t="n"/>
      <c r="D5" s="1892" t="n"/>
      <c r="E5" s="1892" t="n"/>
      <c r="F5" s="1892" t="n"/>
      <c r="G5" s="1892" t="n"/>
      <c r="H5" s="1893" t="n"/>
      <c r="I5" s="1892" t="n"/>
      <c r="J5" s="1894" t="n"/>
      <c r="K5" s="1893" t="n"/>
      <c r="L5" s="1892" t="n"/>
      <c r="M5" s="1894" t="n"/>
      <c r="N5" s="1893" t="n"/>
      <c r="O5" s="1892" t="n"/>
      <c r="P5" s="1894" t="n"/>
      <c r="Q5" s="1894" t="n"/>
      <c r="R5" s="1894" t="n"/>
    </row>
    <row r="6">
      <c r="B6" s="1896" t="inlineStr">
        <is>
          <t>Giant Tiger Stores Limited</t>
        </is>
      </c>
      <c r="C6" s="1897" t="n">
        <v>1</v>
      </c>
      <c r="D6" s="3772" t="n">
        <v>25000</v>
      </c>
      <c r="E6" s="1899" t="n">
        <v>43788</v>
      </c>
      <c r="F6" s="1899" t="n">
        <v>47414</v>
      </c>
      <c r="G6" s="3773">
        <f>MAX(DAYS360(TODAY(),F6)/360,0)</f>
        <v/>
      </c>
      <c r="H6" s="3774" t="n">
        <v>13</v>
      </c>
      <c r="I6" s="3775">
        <f>J6/12</f>
        <v/>
      </c>
      <c r="J6" s="3776">
        <f>(H6*$D6)</f>
        <v/>
      </c>
      <c r="K6" s="3777" t="n">
        <v>4.3754064</v>
      </c>
      <c r="L6" s="3775">
        <f>M6/12</f>
        <v/>
      </c>
      <c r="M6" s="3776">
        <f>(K6*$D6)</f>
        <v/>
      </c>
      <c r="N6" s="3777" t="n">
        <v>2.992864399999999</v>
      </c>
      <c r="O6" s="3775">
        <f>P6/12</f>
        <v/>
      </c>
      <c r="P6" s="3776">
        <f>(N6*$D6)</f>
        <v/>
      </c>
      <c r="Q6" s="3778" t="n">
        <v>0</v>
      </c>
      <c r="R6" s="3778" t="n">
        <v>0</v>
      </c>
      <c r="S6" s="3779">
        <f>SUM(P6+M6)</f>
        <v/>
      </c>
      <c r="T6" s="1817">
        <f t="array" ref="T6">INDEX('Rent Roll-Detailed'!$U:$U,MATCH(B6&amp;C6,'Rent Roll-Detailed'!#REF!&amp;'Rent Roll-Detailed'!#REF!,0))=S6</f>
        <v/>
      </c>
      <c r="V6" s="3780">
        <f>K6+N6</f>
        <v/>
      </c>
    </row>
    <row r="7" ht="13.15" customHeight="1" s="2885">
      <c r="B7" s="1906" t="inlineStr">
        <is>
          <t>Total</t>
        </is>
      </c>
      <c r="C7" s="3781" t="n"/>
      <c r="D7" s="3782">
        <f>SUM(D6:D6)</f>
        <v/>
      </c>
      <c r="E7" s="1909" t="n"/>
      <c r="F7" s="1909" t="n"/>
      <c r="G7" s="3783">
        <f>SUMPRODUCT(G6:G6,D6:D6)/D7</f>
        <v/>
      </c>
      <c r="H7" s="3784">
        <f>AVERAGE(H6:H6)</f>
        <v/>
      </c>
      <c r="I7" s="3785">
        <f>SUM(I6:I6)</f>
        <v/>
      </c>
      <c r="J7" s="3786">
        <f>SUM(J6:J6)</f>
        <v/>
      </c>
      <c r="K7" s="3784">
        <f>AVERAGE(K6:K6)</f>
        <v/>
      </c>
      <c r="L7" s="3785">
        <f>SUM(L6:L6)</f>
        <v/>
      </c>
      <c r="M7" s="3786">
        <f>SUM(M6:M6)</f>
        <v/>
      </c>
      <c r="N7" s="3784">
        <f>AVERAGE(N6:N6)</f>
        <v/>
      </c>
      <c r="O7" s="3785">
        <f>SUM(O6:O6)</f>
        <v/>
      </c>
      <c r="P7" s="3786">
        <f>SUM(P6:P6)</f>
        <v/>
      </c>
      <c r="Q7" s="3786">
        <f>SUM(Q6:Q6)</f>
        <v/>
      </c>
      <c r="R7" s="3786">
        <f>SUM(R6:R6)</f>
        <v/>
      </c>
    </row>
    <row r="8">
      <c r="B8" s="1896" t="inlineStr">
        <is>
          <t>Vacant</t>
        </is>
      </c>
      <c r="C8" s="3787" t="inlineStr">
        <is>
          <t>-</t>
        </is>
      </c>
      <c r="D8" s="3788" t="n">
        <v>0</v>
      </c>
      <c r="E8" s="1899" t="inlineStr">
        <is>
          <t>-</t>
        </is>
      </c>
      <c r="F8" s="1899" t="inlineStr">
        <is>
          <t>-</t>
        </is>
      </c>
      <c r="G8" s="3773">
        <f>IFERROR(MAX(DAYS360(TODAY(),F8)/360,0),0)</f>
        <v/>
      </c>
      <c r="H8" s="3789" t="n"/>
      <c r="I8" s="3790">
        <f>J8/12</f>
        <v/>
      </c>
      <c r="J8" s="3791">
        <f>(H8*D8)</f>
        <v/>
      </c>
      <c r="K8" s="3777" t="n">
        <v>0</v>
      </c>
      <c r="L8" s="3775">
        <f>M8/12</f>
        <v/>
      </c>
      <c r="M8" s="3776">
        <f>(K8*$D8)</f>
        <v/>
      </c>
      <c r="N8" s="3777" t="n"/>
      <c r="O8" s="3775">
        <f>P8/12</f>
        <v/>
      </c>
      <c r="P8" s="3776">
        <f>(N8*$D8)</f>
        <v/>
      </c>
      <c r="Q8" s="3778" t="n">
        <v>0</v>
      </c>
      <c r="R8" s="3778" t="n">
        <v>0</v>
      </c>
    </row>
    <row r="9" ht="13.15" customHeight="1" s="2885">
      <c r="B9" s="2860" t="inlineStr">
        <is>
          <t>Total / Assumed</t>
        </is>
      </c>
      <c r="C9" s="2861" t="n"/>
      <c r="D9" s="3792">
        <f>SUM(D7:D8)</f>
        <v/>
      </c>
      <c r="E9" s="2863" t="n"/>
      <c r="F9" s="2863" t="n"/>
      <c r="G9" s="3793">
        <f>SUMPRODUCT(G7:G8,D7:D8)/D9</f>
        <v/>
      </c>
      <c r="H9" s="3794">
        <f>AVERAGE(H6:H6,H8)</f>
        <v/>
      </c>
      <c r="I9" s="3795">
        <f>SUM(I7:I8)</f>
        <v/>
      </c>
      <c r="J9" s="3796">
        <f>SUM(J7:J8)</f>
        <v/>
      </c>
      <c r="K9" s="3794">
        <f>AVERAGE(K6:K6,K8)</f>
        <v/>
      </c>
      <c r="L9" s="3795">
        <f>SUM(L7:L8)</f>
        <v/>
      </c>
      <c r="M9" s="3796">
        <f>SUM(M7:M8)</f>
        <v/>
      </c>
      <c r="N9" s="3794">
        <f>AVERAGE(N6:N6,N8)</f>
        <v/>
      </c>
      <c r="O9" s="3795">
        <f>SUM(O7:O8)</f>
        <v/>
      </c>
      <c r="P9" s="3796">
        <f>SUM(P7:P8)</f>
        <v/>
      </c>
      <c r="Q9" s="3796">
        <f>SUM(Q7:Q8)</f>
        <v/>
      </c>
      <c r="R9" s="3796">
        <f>SUM(R7:R8)</f>
        <v/>
      </c>
    </row>
    <row r="10">
      <c r="C10" s="1890" t="n"/>
    </row>
    <row r="11" ht="13.15" customHeight="1" s="2885">
      <c r="B11" s="1818" t="inlineStr">
        <is>
          <t>Bldg B</t>
        </is>
      </c>
      <c r="C11" s="1890" t="n"/>
    </row>
    <row r="12">
      <c r="B12" s="1896" t="inlineStr">
        <is>
          <t>Le Groupe Jean Coutu (PJC) Inc.</t>
        </is>
      </c>
      <c r="C12" s="1897" t="inlineStr">
        <is>
          <t>101</t>
        </is>
      </c>
      <c r="D12" s="3772" t="n">
        <v>15088</v>
      </c>
      <c r="E12" s="1899" t="n">
        <v>45389</v>
      </c>
      <c r="F12" s="1899" t="n">
        <v>47214</v>
      </c>
      <c r="G12" s="3773">
        <f>MAX(DAYS360(TODAY(),F12)/360,0)</f>
        <v/>
      </c>
      <c r="H12" s="3774" t="n">
        <v>21.5</v>
      </c>
      <c r="I12" s="3775">
        <f>J12/12</f>
        <v/>
      </c>
      <c r="J12" s="3776">
        <f>(H12*$D12)</f>
        <v/>
      </c>
      <c r="K12" s="3777" t="n">
        <v>4.843097895580937</v>
      </c>
      <c r="L12" s="3775">
        <f>M12/12</f>
        <v/>
      </c>
      <c r="M12" s="3776">
        <f>(K12*$D12)</f>
        <v/>
      </c>
      <c r="N12" s="3777" t="n">
        <v>1.905964326737609</v>
      </c>
      <c r="O12" s="3775">
        <f>P12/12</f>
        <v/>
      </c>
      <c r="P12" s="3776">
        <f>(N12*$D12)</f>
        <v/>
      </c>
      <c r="Q12" s="3778" t="n">
        <v>0</v>
      </c>
      <c r="R12" s="3778" t="n">
        <v>0</v>
      </c>
      <c r="S12" s="3779">
        <f>SUM(P12+M12)</f>
        <v/>
      </c>
      <c r="T12" s="1817">
        <f t="array" ref="T12">INDEX('Rent Roll-Detailed'!$U:$U,MATCH(B12&amp;C12,'Rent Roll-Detailed'!#REF!&amp;'Rent Roll-Detailed'!#REF!,0))=S12</f>
        <v/>
      </c>
      <c r="V12" s="3780">
        <f>K12+N12</f>
        <v/>
      </c>
    </row>
    <row r="13">
      <c r="B13" s="1896" t="inlineStr">
        <is>
          <t>H &amp; R BLOCK, CANADA INC.</t>
        </is>
      </c>
      <c r="C13" s="1897" t="inlineStr">
        <is>
          <t>102</t>
        </is>
      </c>
      <c r="D13" s="3772" t="n">
        <v>1879</v>
      </c>
      <c r="E13" s="1899" t="n">
        <v>44713</v>
      </c>
      <c r="F13" s="1899" t="n">
        <v>46538</v>
      </c>
      <c r="G13" s="3773">
        <f>MAX(DAYS360(TODAY(),F13)/360,0)</f>
        <v/>
      </c>
      <c r="H13" s="3774" t="n">
        <v>21</v>
      </c>
      <c r="I13" s="3775">
        <f>J13/12</f>
        <v/>
      </c>
      <c r="J13" s="3776">
        <f>(H13*$D13)</f>
        <v/>
      </c>
      <c r="K13" s="3777" t="n">
        <v>5.569562579918077</v>
      </c>
      <c r="L13" s="3775">
        <f>M13/12</f>
        <v/>
      </c>
      <c r="M13" s="3776">
        <f>(K13*$D13)</f>
        <v/>
      </c>
      <c r="N13" s="3777" t="n">
        <v>4.399948451485663</v>
      </c>
      <c r="O13" s="3775">
        <f>P13/12</f>
        <v/>
      </c>
      <c r="P13" s="3776">
        <f>(N13*$D13)</f>
        <v/>
      </c>
      <c r="Q13" s="3778" t="n">
        <v>0</v>
      </c>
      <c r="R13" s="3778" t="n">
        <v>0</v>
      </c>
      <c r="S13" s="3779">
        <f>SUM(P13+M13)</f>
        <v/>
      </c>
      <c r="T13" s="1817">
        <f t="array" ref="T13">INDEX('Rent Roll-Detailed'!$U:$U,MATCH(B13&amp;C13,'Rent Roll-Detailed'!#REF!&amp;'Rent Roll-Detailed'!#REF!,0))=S13</f>
        <v/>
      </c>
      <c r="V13" s="3780">
        <f>K13+N13</f>
        <v/>
      </c>
    </row>
    <row r="14">
      <c r="B14" s="1896" t="inlineStr">
        <is>
          <t>9016-3320 Québec Inc. (LES CHAUSSURES RUBINO INC.)</t>
        </is>
      </c>
      <c r="C14" s="1897" t="inlineStr">
        <is>
          <t>103</t>
        </is>
      </c>
      <c r="D14" s="3772" t="n">
        <v>5040</v>
      </c>
      <c r="E14" s="1899" t="n">
        <v>45566</v>
      </c>
      <c r="F14" s="1899" t="n">
        <v>51043</v>
      </c>
      <c r="G14" s="3773">
        <f>MAX(DAYS360(TODAY(),F14)/360,0)</f>
        <v/>
      </c>
      <c r="H14" s="3774" t="n">
        <v>17.5</v>
      </c>
      <c r="I14" s="3775">
        <f>J14/12</f>
        <v/>
      </c>
      <c r="J14" s="3776">
        <f>(H14*$D14)</f>
        <v/>
      </c>
      <c r="K14" s="3777" t="n">
        <v>5.45</v>
      </c>
      <c r="L14" s="3775">
        <f>M14/12</f>
        <v/>
      </c>
      <c r="M14" s="3776">
        <f>(K14*$D14)</f>
        <v/>
      </c>
      <c r="N14" s="3777" t="n">
        <v>2.97</v>
      </c>
      <c r="O14" s="3775">
        <f>P14/12</f>
        <v/>
      </c>
      <c r="P14" s="3776">
        <f>(N14*$D14)</f>
        <v/>
      </c>
      <c r="Q14" s="3778" t="n">
        <v>0</v>
      </c>
      <c r="R14" s="3778" t="n">
        <v>0</v>
      </c>
      <c r="S14" s="3779">
        <f>SUM(P14+M14)</f>
        <v/>
      </c>
      <c r="T14" s="1817">
        <f t="array" ref="T14">INDEX('Rent Roll-Detailed'!$U:$U,MATCH(B14&amp;C14,'Rent Roll-Detailed'!#REF!&amp;'Rent Roll-Detailed'!#REF!,0))=S14</f>
        <v/>
      </c>
      <c r="V14" s="3780">
        <f>K14+N14</f>
        <v/>
      </c>
    </row>
    <row r="15">
      <c r="B15" s="1896" t="inlineStr">
        <is>
          <t>9310-4115 Québec Inc.</t>
        </is>
      </c>
      <c r="C15" s="1897" t="inlineStr">
        <is>
          <t>104</t>
        </is>
      </c>
      <c r="D15" s="3772" t="n">
        <v>2239</v>
      </c>
      <c r="E15" s="1899" t="n">
        <v>42139</v>
      </c>
      <c r="F15" s="1899" t="n">
        <v>45791</v>
      </c>
      <c r="G15" s="3773">
        <f>MAX(DAYS360(TODAY(),F15)/360,0)</f>
        <v/>
      </c>
      <c r="H15" s="3774" t="n">
        <v>18</v>
      </c>
      <c r="I15" s="3775">
        <f>J15/12</f>
        <v/>
      </c>
      <c r="J15" s="3797" t="n">
        <v>14979.83</v>
      </c>
      <c r="K15" s="3777" t="n">
        <v>5.45</v>
      </c>
      <c r="L15" s="3775">
        <f>M15/12</f>
        <v/>
      </c>
      <c r="M15" s="3776">
        <f>(K15*$D15)</f>
        <v/>
      </c>
      <c r="N15" s="3777" t="n">
        <v>2.97</v>
      </c>
      <c r="O15" s="3775">
        <f>P15/12</f>
        <v/>
      </c>
      <c r="P15" s="3776">
        <f>(N15*$D15)</f>
        <v/>
      </c>
      <c r="Q15" s="3778" t="n">
        <v>0</v>
      </c>
      <c r="R15" s="3778" t="n">
        <v>0</v>
      </c>
      <c r="S15" s="3779">
        <f>SUM(P15+M15)</f>
        <v/>
      </c>
      <c r="T15" s="1817">
        <f t="array" ref="T15">INDEX('Rent Roll-Detailed'!$U:$U,MATCH(B15&amp;C15,'Rent Roll-Detailed'!#REF!&amp;'Rent Roll-Detailed'!#REF!,0))=S15</f>
        <v/>
      </c>
      <c r="V15" s="3780">
        <f>K15+N15</f>
        <v/>
      </c>
    </row>
    <row r="16">
      <c r="B16" s="1896" t="inlineStr">
        <is>
          <t>Centre de Vision Delson</t>
        </is>
      </c>
      <c r="C16" s="1897" t="inlineStr">
        <is>
          <t>105</t>
        </is>
      </c>
      <c r="D16" s="3772" t="n">
        <v>4554</v>
      </c>
      <c r="E16" s="1899" t="n">
        <v>40148</v>
      </c>
      <c r="F16" s="1899" t="n">
        <v>46721</v>
      </c>
      <c r="G16" s="3773">
        <f>MAX(DAYS360(TODAY(),F16)/360,0)</f>
        <v/>
      </c>
      <c r="H16" s="3774" t="n">
        <v>16.5</v>
      </c>
      <c r="I16" s="3775">
        <f>J16/12</f>
        <v/>
      </c>
      <c r="J16" s="3776">
        <f>(H16*$D16)</f>
        <v/>
      </c>
      <c r="K16" s="3777" t="n">
        <v>4.843097895580937</v>
      </c>
      <c r="L16" s="3775">
        <f>M16/12</f>
        <v/>
      </c>
      <c r="M16" s="3776">
        <f>(K16*$D16)</f>
        <v/>
      </c>
      <c r="N16" s="3777" t="n">
        <v>4.379883996879132</v>
      </c>
      <c r="O16" s="3775">
        <f>P16/12</f>
        <v/>
      </c>
      <c r="P16" s="3776">
        <f>(N16*$D16)</f>
        <v/>
      </c>
      <c r="Q16" s="3778" t="n">
        <v>0</v>
      </c>
      <c r="R16" s="3778" t="n">
        <v>0</v>
      </c>
      <c r="S16" s="3779">
        <f>SUM(P16+M16)</f>
        <v/>
      </c>
      <c r="T16" s="1817">
        <f t="array" ref="T16">INDEX('Rent Roll-Detailed'!$U:$U,MATCH(B16&amp;C16,'Rent Roll-Detailed'!#REF!&amp;'Rent Roll-Detailed'!#REF!,0))=S16</f>
        <v/>
      </c>
      <c r="V16" s="3780">
        <f>K16+N16</f>
        <v/>
      </c>
    </row>
    <row r="17">
      <c r="B17" s="1896" t="inlineStr">
        <is>
          <t>9442-5709 Québec Inc</t>
        </is>
      </c>
      <c r="C17" s="1897" t="inlineStr">
        <is>
          <t>106</t>
        </is>
      </c>
      <c r="D17" s="3772" t="n">
        <v>3446</v>
      </c>
      <c r="E17" s="1899" t="n">
        <v>45397</v>
      </c>
      <c r="F17" s="1899" t="n">
        <v>47238</v>
      </c>
      <c r="G17" s="3773">
        <f>MAX(DAYS360(TODAY(),F17)/360,0)</f>
        <v/>
      </c>
      <c r="H17" s="3774" t="n">
        <v>24</v>
      </c>
      <c r="I17" s="3775">
        <f>J17/12</f>
        <v/>
      </c>
      <c r="J17" s="3776">
        <f>(H17*$D17)</f>
        <v/>
      </c>
      <c r="K17" s="3777" t="n">
        <v>4.843097895580936</v>
      </c>
      <c r="L17" s="3775">
        <f>M17/12</f>
        <v/>
      </c>
      <c r="M17" s="3776">
        <f>(K17*$D17)</f>
        <v/>
      </c>
      <c r="N17" s="3777" t="n">
        <v>4.379883996879131</v>
      </c>
      <c r="O17" s="3775">
        <f>P17/12</f>
        <v/>
      </c>
      <c r="P17" s="3776">
        <f>(N17*$D17)</f>
        <v/>
      </c>
      <c r="Q17" s="3778" t="n">
        <v>0</v>
      </c>
      <c r="R17" s="3778" t="n">
        <v>0</v>
      </c>
      <c r="S17" s="3779">
        <f>SUM(P17+M17)</f>
        <v/>
      </c>
      <c r="T17" s="1817">
        <f t="array" ref="T17">INDEX('Rent Roll-Detailed'!$U:$U,MATCH(B17&amp;C17,'Rent Roll-Detailed'!#REF!&amp;'Rent Roll-Detailed'!#REF!,0))=S17</f>
        <v/>
      </c>
      <c r="V17" s="3780">
        <f>K17+N17</f>
        <v/>
      </c>
    </row>
    <row r="18">
      <c r="B18" s="1896" t="inlineStr">
        <is>
          <t>Dollarama LP</t>
        </is>
      </c>
      <c r="C18" s="1897" t="inlineStr">
        <is>
          <t>108</t>
        </is>
      </c>
      <c r="D18" s="3772" t="n">
        <v>9350</v>
      </c>
      <c r="E18" s="1899" t="n">
        <v>45413</v>
      </c>
      <c r="F18" s="1899" t="n">
        <v>49064</v>
      </c>
      <c r="G18" s="3773">
        <f>MAX(DAYS360(TODAY(),F18)/360,0)</f>
        <v/>
      </c>
      <c r="H18" s="3774" t="n">
        <v>15</v>
      </c>
      <c r="I18" s="3775">
        <f>J18/12</f>
        <v/>
      </c>
      <c r="J18" s="3776">
        <f>(H18*$D18)</f>
        <v/>
      </c>
      <c r="K18" s="3777" t="n">
        <v>4.843097895580937</v>
      </c>
      <c r="L18" s="3775">
        <f>M18/12</f>
        <v/>
      </c>
      <c r="M18" s="3776">
        <f>(K18*$D18)</f>
        <v/>
      </c>
      <c r="N18" s="3777" t="n">
        <v>1.41</v>
      </c>
      <c r="O18" s="3775">
        <f>P18/12</f>
        <v/>
      </c>
      <c r="P18" s="3776">
        <f>(N18*$D18)</f>
        <v/>
      </c>
      <c r="Q18" s="3778" t="n">
        <v>0</v>
      </c>
      <c r="R18" s="3778" t="n">
        <v>0</v>
      </c>
      <c r="S18" s="3779">
        <f>SUM(P18+M18)</f>
        <v/>
      </c>
      <c r="T18" s="1817">
        <f t="array" ref="T18">INDEX('Rent Roll-Detailed'!$U:$U,MATCH(B18&amp;C18,'Rent Roll-Detailed'!#REF!&amp;'Rent Roll-Detailed'!#REF!,0))=S18</f>
        <v/>
      </c>
      <c r="V18" s="3780">
        <f>K18+N18</f>
        <v/>
      </c>
    </row>
    <row r="19">
      <c r="B19" s="1896" t="inlineStr">
        <is>
          <t>TD BANK (TD Canada Trust)</t>
        </is>
      </c>
      <c r="C19" s="1897" t="inlineStr">
        <is>
          <t>109</t>
        </is>
      </c>
      <c r="D19" s="3772" t="n">
        <v>4545</v>
      </c>
      <c r="E19" s="1899" t="n">
        <v>45323</v>
      </c>
      <c r="F19" s="1899" t="n">
        <v>47149</v>
      </c>
      <c r="G19" s="3773">
        <f>MAX(DAYS360(TODAY(),F19)/360,0)</f>
        <v/>
      </c>
      <c r="H19" s="3774" t="n">
        <v>34</v>
      </c>
      <c r="I19" s="3775">
        <f>J19/12</f>
        <v/>
      </c>
      <c r="J19" s="3776">
        <f>(H19*$D19)</f>
        <v/>
      </c>
      <c r="K19" s="3777" t="n">
        <v>4.843097895580938</v>
      </c>
      <c r="L19" s="3775">
        <f>M19/12</f>
        <v/>
      </c>
      <c r="M19" s="3776">
        <f>(K19*$D19)</f>
        <v/>
      </c>
      <c r="N19" s="3777" t="n">
        <v>2.376979725190179</v>
      </c>
      <c r="O19" s="3775">
        <f>P19/12</f>
        <v/>
      </c>
      <c r="P19" s="3776">
        <f>(N19*$D19)</f>
        <v/>
      </c>
      <c r="Q19" s="3778" t="n">
        <v>0</v>
      </c>
      <c r="R19" s="3778" t="n">
        <v>0</v>
      </c>
      <c r="S19" s="3779">
        <f>SUM(P19+M19)</f>
        <v/>
      </c>
      <c r="T19" s="1817">
        <f t="array" ref="T19">INDEX('Rent Roll-Detailed'!$U:$U,MATCH(B19&amp;C19,'Rent Roll-Detailed'!#REF!&amp;'Rent Roll-Detailed'!#REF!,0))=S19</f>
        <v/>
      </c>
      <c r="V19" s="3780">
        <f>K19+N19</f>
        <v/>
      </c>
    </row>
    <row r="20" ht="13.15" customHeight="1" s="2885">
      <c r="B20" s="1906" t="inlineStr">
        <is>
          <t>Total</t>
        </is>
      </c>
      <c r="C20" s="3781" t="n"/>
      <c r="D20" s="3782">
        <f>SUM(D12:D19)</f>
        <v/>
      </c>
      <c r="E20" s="1909" t="n"/>
      <c r="F20" s="1909" t="n"/>
      <c r="G20" s="3783">
        <f>SUMPRODUCT(G12:G19,D12:D19)/D20</f>
        <v/>
      </c>
      <c r="H20" s="3784">
        <f>AVERAGE(H12:H19)</f>
        <v/>
      </c>
      <c r="I20" s="3785">
        <f>SUM(I12:I19)</f>
        <v/>
      </c>
      <c r="J20" s="3786">
        <f>SUM(J12:J19)</f>
        <v/>
      </c>
      <c r="K20" s="3784">
        <f>AVERAGE(K12:K19)</f>
        <v/>
      </c>
      <c r="L20" s="3785">
        <f>SUM(L12:L19)</f>
        <v/>
      </c>
      <c r="M20" s="3786">
        <f>SUM(M12:M19)</f>
        <v/>
      </c>
      <c r="N20" s="3784">
        <f>AVERAGE(N12:N19)</f>
        <v/>
      </c>
      <c r="O20" s="3785">
        <f>SUM(O12:O19)</f>
        <v/>
      </c>
      <c r="P20" s="3786">
        <f>SUM(P12:P19)</f>
        <v/>
      </c>
      <c r="Q20" s="3786">
        <f>SUM(Q12:Q12)</f>
        <v/>
      </c>
      <c r="R20" s="3786">
        <f>SUM(R12:R19)</f>
        <v/>
      </c>
    </row>
    <row r="21">
      <c r="B21" s="1817" t="inlineStr">
        <is>
          <t>Vacant</t>
        </is>
      </c>
      <c r="C21" s="3787" t="inlineStr">
        <is>
          <t>-</t>
        </is>
      </c>
      <c r="D21" s="3788" t="n">
        <v>0</v>
      </c>
      <c r="E21" s="1899" t="inlineStr">
        <is>
          <t>-</t>
        </is>
      </c>
      <c r="F21" s="1899" t="inlineStr">
        <is>
          <t>-</t>
        </is>
      </c>
      <c r="G21" s="3773">
        <f>IFERROR(MAX(DAYS360(TODAY(),F21)/360,0),0)</f>
        <v/>
      </c>
      <c r="H21" s="3789" t="n"/>
      <c r="I21" s="3790">
        <f>J21/12</f>
        <v/>
      </c>
      <c r="J21" s="3791">
        <f>(H21*D21)</f>
        <v/>
      </c>
      <c r="K21" s="3777" t="n">
        <v>0</v>
      </c>
      <c r="L21" s="3775">
        <f>M21/12</f>
        <v/>
      </c>
      <c r="M21" s="3776">
        <f>(K21*$D21)</f>
        <v/>
      </c>
      <c r="N21" s="3777" t="n"/>
      <c r="O21" s="3775">
        <f>P21/12</f>
        <v/>
      </c>
      <c r="P21" s="3776">
        <f>(N21*$D21)</f>
        <v/>
      </c>
      <c r="Q21" s="3778" t="n">
        <v>0</v>
      </c>
      <c r="R21" s="3778" t="n">
        <v>0</v>
      </c>
    </row>
    <row r="22" ht="13.15" customHeight="1" s="2885">
      <c r="B22" s="2860" t="inlineStr">
        <is>
          <t>Total / Assumed</t>
        </is>
      </c>
      <c r="C22" s="2861" t="n"/>
      <c r="D22" s="3792">
        <f>SUM(D20:D21)</f>
        <v/>
      </c>
      <c r="E22" s="2863" t="n"/>
      <c r="F22" s="2863" t="n"/>
      <c r="G22" s="3793">
        <f>SUMPRODUCT(G20:G21,D20:D21)/D22</f>
        <v/>
      </c>
      <c r="H22" s="3794">
        <f>AVERAGE(H12:H19,H21)</f>
        <v/>
      </c>
      <c r="I22" s="3795">
        <f>SUM(I20:I21)</f>
        <v/>
      </c>
      <c r="J22" s="3796">
        <f>SUM(J20:J21)</f>
        <v/>
      </c>
      <c r="K22" s="3794">
        <f>AVERAGE(K12:K19,K21)</f>
        <v/>
      </c>
      <c r="L22" s="3795">
        <f>SUM(L20:L21)</f>
        <v/>
      </c>
      <c r="M22" s="3796">
        <f>SUM(M20:M21)</f>
        <v/>
      </c>
      <c r="N22" s="3794">
        <f>AVERAGE(N12:N19,N21)</f>
        <v/>
      </c>
      <c r="O22" s="3795">
        <f>SUM(O20:O21)</f>
        <v/>
      </c>
      <c r="P22" s="3796">
        <f>SUM(P20:P21)</f>
        <v/>
      </c>
      <c r="Q22" s="3796">
        <f>SUM(Q20:Q21)</f>
        <v/>
      </c>
      <c r="R22" s="3796">
        <f>SUM(R20:R21)</f>
        <v/>
      </c>
    </row>
    <row r="24" ht="13.15" customHeight="1" s="2885">
      <c r="B24" s="1818" t="inlineStr">
        <is>
          <t>Bldg C</t>
        </is>
      </c>
    </row>
    <row r="25" ht="12.6" customHeight="1" s="2885">
      <c r="B25" s="1896" t="inlineStr">
        <is>
          <t>9047-1467 Québec Inc. (JOAILLERIE JEAN LANGEVIN)</t>
        </is>
      </c>
      <c r="C25" s="1897" t="inlineStr">
        <is>
          <t>101</t>
        </is>
      </c>
      <c r="D25" s="3772" t="n">
        <v>1998</v>
      </c>
      <c r="E25" s="1899" t="n">
        <v>41214</v>
      </c>
      <c r="F25" s="1899" t="n">
        <v>46691</v>
      </c>
      <c r="G25" s="3773">
        <f>MAX(DAYS360(TODAY(),F25)/360,0)</f>
        <v/>
      </c>
      <c r="H25" s="3774" t="n">
        <v>20.5</v>
      </c>
      <c r="I25" s="3775">
        <f>J25/12</f>
        <v/>
      </c>
      <c r="J25" s="3776">
        <f>(H25*$D25)</f>
        <v/>
      </c>
      <c r="K25" s="3777" t="n">
        <v>4.849498844422819</v>
      </c>
      <c r="L25" s="3775">
        <f>M25/12</f>
        <v/>
      </c>
      <c r="M25" s="3776">
        <f>(K25*$D25)</f>
        <v/>
      </c>
      <c r="N25" s="3777" t="n">
        <v>3.973649978169116</v>
      </c>
      <c r="O25" s="3775">
        <f>P25/12</f>
        <v/>
      </c>
      <c r="P25" s="3776">
        <f>(N25*$D25)</f>
        <v/>
      </c>
      <c r="Q25" s="3778" t="n">
        <v>0</v>
      </c>
      <c r="R25" s="3778" t="n">
        <v>0</v>
      </c>
      <c r="S25" s="3779">
        <f>SUM(P25+M25)</f>
        <v/>
      </c>
      <c r="T25" s="1817">
        <f t="array" ref="T25">INDEX('Rent Roll-Detailed'!$U:$U,MATCH(B25&amp;C25,'Rent Roll-Detailed'!#REF!&amp;'Rent Roll-Detailed'!#REF!,0))=S25</f>
        <v/>
      </c>
      <c r="V25" s="3780">
        <f>K25+N25</f>
        <v/>
      </c>
    </row>
    <row r="26">
      <c r="B26" s="1896" t="inlineStr">
        <is>
          <t>Entreprise Kandju Inc.</t>
        </is>
      </c>
      <c r="C26" s="1897" t="inlineStr">
        <is>
          <t>110</t>
        </is>
      </c>
      <c r="D26" s="3772" t="n">
        <v>1883</v>
      </c>
      <c r="E26" s="1899" t="n">
        <v>42736</v>
      </c>
      <c r="F26" s="1899" t="n">
        <v>46387</v>
      </c>
      <c r="G26" s="3773">
        <f>MAX(DAYS360(TODAY(),F26)/360,0)</f>
        <v/>
      </c>
      <c r="H26" s="3774" t="n">
        <v>20</v>
      </c>
      <c r="I26" s="3775">
        <f>J26/12</f>
        <v/>
      </c>
      <c r="J26" s="3776">
        <f>(H26*$D26)</f>
        <v/>
      </c>
      <c r="K26" s="3777" t="n">
        <v>4.849498844422819</v>
      </c>
      <c r="L26" s="3775">
        <f>M26/12</f>
        <v/>
      </c>
      <c r="M26" s="3776">
        <f>(K26*$D26)</f>
        <v/>
      </c>
      <c r="N26" s="3777" t="n">
        <v>3.973649978169116</v>
      </c>
      <c r="O26" s="3775">
        <f>P26/12</f>
        <v/>
      </c>
      <c r="P26" s="3776">
        <f>(N26*$D26)</f>
        <v/>
      </c>
      <c r="Q26" s="3778" t="n">
        <v>0</v>
      </c>
      <c r="R26" s="3778" t="n">
        <v>0</v>
      </c>
      <c r="S26" s="3779">
        <f>SUM(P26+M26)</f>
        <v/>
      </c>
      <c r="T26" s="1817">
        <f t="array" ref="T26">INDEX('Rent Roll-Detailed'!$U:$U,MATCH(B26&amp;C26,'Rent Roll-Detailed'!#REF!&amp;'Rent Roll-Detailed'!#REF!,0))=S26</f>
        <v/>
      </c>
      <c r="V26" s="3780">
        <f>K26+N26</f>
        <v/>
      </c>
    </row>
    <row r="27">
      <c r="B27" s="1896" t="inlineStr">
        <is>
          <t>9178-9727 Québec Inc-Popeye's</t>
        </is>
      </c>
      <c r="C27" s="1897" t="inlineStr">
        <is>
          <t>120</t>
        </is>
      </c>
      <c r="D27" s="3772" t="n">
        <v>1873</v>
      </c>
      <c r="E27" s="1899" t="n">
        <v>40754</v>
      </c>
      <c r="F27" s="1899" t="n">
        <v>46232</v>
      </c>
      <c r="G27" s="3773">
        <f>MAX(DAYS360(TODAY(),F27)/360,0)</f>
        <v/>
      </c>
      <c r="H27" s="3774" t="n">
        <v>18.5</v>
      </c>
      <c r="I27" s="3775">
        <f>J27/12</f>
        <v/>
      </c>
      <c r="J27" s="3776">
        <f>(H27*$D27)</f>
        <v/>
      </c>
      <c r="K27" s="3777" t="n">
        <v>4.849498844422819</v>
      </c>
      <c r="L27" s="3775">
        <f>M27/12</f>
        <v/>
      </c>
      <c r="M27" s="3776">
        <f>(K27*$D27)</f>
        <v/>
      </c>
      <c r="N27" s="3777" t="n">
        <v>4.371014975986028</v>
      </c>
      <c r="O27" s="3775">
        <f>P27/12</f>
        <v/>
      </c>
      <c r="P27" s="3776">
        <f>(N27*$D27)</f>
        <v/>
      </c>
      <c r="Q27" s="3778" t="n">
        <v>0</v>
      </c>
      <c r="R27" s="3778" t="n">
        <v>0</v>
      </c>
      <c r="S27" s="3779">
        <f>SUM(P27+M27)</f>
        <v/>
      </c>
      <c r="T27" s="1817">
        <f t="array" ref="T27">INDEX('Rent Roll-Detailed'!$U:$U,MATCH(B27&amp;C27,'Rent Roll-Detailed'!#REF!&amp;'Rent Roll-Detailed'!#REF!,0))=S27</f>
        <v/>
      </c>
      <c r="V27" s="3780">
        <f>K27+N27</f>
        <v/>
      </c>
    </row>
    <row r="28">
      <c r="B28" s="1896" t="inlineStr">
        <is>
          <t>Billard CPA Inc</t>
        </is>
      </c>
      <c r="C28" s="1897" t="inlineStr">
        <is>
          <t>130</t>
        </is>
      </c>
      <c r="D28" s="3772" t="n">
        <v>2692</v>
      </c>
      <c r="E28" s="1899" t="n">
        <v>44621</v>
      </c>
      <c r="F28" s="1899" t="n">
        <v>46446</v>
      </c>
      <c r="G28" s="3773">
        <f>MAX(DAYS360(TODAY(),F28)/360,0)</f>
        <v/>
      </c>
      <c r="H28" s="3774" t="n">
        <v>20</v>
      </c>
      <c r="I28" s="3775">
        <f>J28/12</f>
        <v/>
      </c>
      <c r="J28" s="3776">
        <f>(H28*$D28)</f>
        <v/>
      </c>
      <c r="K28" s="3777" t="n">
        <v>4.849498844422819</v>
      </c>
      <c r="L28" s="3775">
        <f>M28/12</f>
        <v/>
      </c>
      <c r="M28" s="3776">
        <f>(K28*$D28)</f>
        <v/>
      </c>
      <c r="N28" s="3777" t="n">
        <v>4.569697474894483</v>
      </c>
      <c r="O28" s="3775">
        <f>P28/12</f>
        <v/>
      </c>
      <c r="P28" s="3776">
        <f>(N28*$D28)</f>
        <v/>
      </c>
      <c r="Q28" s="3778" t="n">
        <v>0</v>
      </c>
      <c r="R28" s="3778" t="n">
        <v>0</v>
      </c>
      <c r="S28" s="3779">
        <f>SUM(P28+M28)</f>
        <v/>
      </c>
      <c r="T28" s="1817">
        <f t="array" ref="T28">INDEX('Rent Roll-Detailed'!$U:$U,MATCH(B28&amp;C28,'Rent Roll-Detailed'!#REF!&amp;'Rent Roll-Detailed'!#REF!,0))=S28</f>
        <v/>
      </c>
      <c r="V28" s="3780">
        <f>K28+N28</f>
        <v/>
      </c>
    </row>
    <row r="29">
      <c r="B29" s="1896" t="inlineStr">
        <is>
          <t>Cabana Sol Delson Inc.</t>
        </is>
      </c>
      <c r="C29" s="1897" t="inlineStr">
        <is>
          <t>140</t>
        </is>
      </c>
      <c r="D29" s="3772" t="n">
        <v>2671</v>
      </c>
      <c r="E29" s="1899" t="n">
        <v>45658</v>
      </c>
      <c r="F29" s="1899" t="n">
        <v>49309</v>
      </c>
      <c r="G29" s="3773">
        <f>MAX(DAYS360(TODAY(),F29)/360,0)</f>
        <v/>
      </c>
      <c r="H29" s="3774" t="n">
        <v>18.5</v>
      </c>
      <c r="I29" s="3775">
        <f>J29/12</f>
        <v/>
      </c>
      <c r="J29" s="3776">
        <f>(H29*$D29)</f>
        <v/>
      </c>
      <c r="K29" s="3777" t="n">
        <v>4.849498844422819</v>
      </c>
      <c r="L29" s="3775">
        <f>M29/12</f>
        <v/>
      </c>
      <c r="M29" s="3776">
        <f>(K29*$D29)</f>
        <v/>
      </c>
      <c r="N29" s="3777" t="n">
        <v>4.371014975986028</v>
      </c>
      <c r="O29" s="3775">
        <f>P29/12</f>
        <v/>
      </c>
      <c r="P29" s="3776">
        <f>(N29*$D29)</f>
        <v/>
      </c>
      <c r="Q29" s="3778" t="n">
        <v>0</v>
      </c>
      <c r="R29" s="3778" t="n">
        <v>0</v>
      </c>
      <c r="S29" s="3779">
        <f>SUM(P29+M29)</f>
        <v/>
      </c>
      <c r="T29" s="1817">
        <f t="array" ref="T29">INDEX('Rent Roll-Detailed'!$U:$U,MATCH(B29&amp;C29,'Rent Roll-Detailed'!#REF!&amp;'Rent Roll-Detailed'!#REF!,0))=S29</f>
        <v/>
      </c>
      <c r="V29" s="3780">
        <f>K29+N29</f>
        <v/>
      </c>
    </row>
    <row r="30">
      <c r="B30" s="1896" t="inlineStr">
        <is>
          <t>BOUTIQUE SOFIA INC.</t>
        </is>
      </c>
      <c r="C30" s="1897" t="inlineStr">
        <is>
          <t>150</t>
        </is>
      </c>
      <c r="D30" s="3772" t="n">
        <v>3108</v>
      </c>
      <c r="E30" s="1899" t="n">
        <v>44743</v>
      </c>
      <c r="F30" s="1899" t="n">
        <v>48395</v>
      </c>
      <c r="G30" s="3773">
        <f>MAX(DAYS360(TODAY(),F30)/360,0)</f>
        <v/>
      </c>
      <c r="H30" s="3774" t="n">
        <v>18</v>
      </c>
      <c r="I30" s="3775">
        <f>J30/12</f>
        <v/>
      </c>
      <c r="J30" s="3776">
        <f>(H30*$D30)</f>
        <v/>
      </c>
      <c r="K30" s="3777" t="n">
        <v>4.849498844422819</v>
      </c>
      <c r="L30" s="3775">
        <f>M30/12</f>
        <v/>
      </c>
      <c r="M30" s="3776">
        <f>(K30*$D30)</f>
        <v/>
      </c>
      <c r="N30" s="3777" t="n">
        <v>4.569697474894483</v>
      </c>
      <c r="O30" s="3775">
        <f>P30/12</f>
        <v/>
      </c>
      <c r="P30" s="3776">
        <f>(N30*$D30)</f>
        <v/>
      </c>
      <c r="Q30" s="3778" t="n">
        <v>0</v>
      </c>
      <c r="R30" s="3778" t="n">
        <v>0</v>
      </c>
      <c r="S30" s="3779">
        <f>SUM(P30+M30)</f>
        <v/>
      </c>
      <c r="T30" s="1817">
        <f t="array" ref="T30">INDEX('Rent Roll-Detailed'!$U:$U,MATCH(B30&amp;C30,'Rent Roll-Detailed'!#REF!&amp;'Rent Roll-Detailed'!#REF!,0))=S30</f>
        <v/>
      </c>
      <c r="V30" s="3780">
        <f>K30+N30</f>
        <v/>
      </c>
    </row>
    <row r="31">
      <c r="B31" s="1896" t="inlineStr">
        <is>
          <t>9156-4815 QUEBEC INC (Amusement Royal)</t>
        </is>
      </c>
      <c r="C31" s="1897" t="inlineStr">
        <is>
          <t>160</t>
        </is>
      </c>
      <c r="D31" s="3772" t="n">
        <v>5028</v>
      </c>
      <c r="E31" s="1899" t="n">
        <v>45597</v>
      </c>
      <c r="F31" s="1899" t="n">
        <v>49340</v>
      </c>
      <c r="G31" s="3773">
        <f>MAX(DAYS360(TODAY(),F31)/360,0)</f>
        <v/>
      </c>
      <c r="H31" s="3774" t="n">
        <v>21</v>
      </c>
      <c r="I31" s="3775">
        <f>J31/12</f>
        <v/>
      </c>
      <c r="J31" s="3776">
        <f>(H31*$D31)</f>
        <v/>
      </c>
      <c r="K31" s="3777" t="n">
        <v>4.849498844422819</v>
      </c>
      <c r="L31" s="3775">
        <f>M31/12</f>
        <v/>
      </c>
      <c r="M31" s="3776">
        <f>(K31*$D31)</f>
        <v/>
      </c>
      <c r="N31" s="3777" t="n">
        <v>4.634940350749527</v>
      </c>
      <c r="O31" s="3775">
        <f>P31/12</f>
        <v/>
      </c>
      <c r="P31" s="3776">
        <f>(N31*$D31)</f>
        <v/>
      </c>
      <c r="Q31" s="3778" t="n">
        <v>0</v>
      </c>
      <c r="R31" s="3778" t="n">
        <v>0</v>
      </c>
      <c r="S31" s="3779">
        <f>SUM(P31+M31)</f>
        <v/>
      </c>
      <c r="T31" s="1817">
        <f t="array" ref="T31">INDEX('Rent Roll-Detailed'!$U:$U,MATCH(B31&amp;C31,'Rent Roll-Detailed'!#REF!&amp;'Rent Roll-Detailed'!#REF!,0))=S31</f>
        <v/>
      </c>
      <c r="V31" s="3780">
        <f>K31+N31</f>
        <v/>
      </c>
    </row>
    <row r="32">
      <c r="B32" s="1896" t="inlineStr">
        <is>
          <t>9493-7117 Québec Inc. (ClawMee)</t>
        </is>
      </c>
      <c r="C32" s="1897" t="inlineStr">
        <is>
          <t>170</t>
        </is>
      </c>
      <c r="D32" s="3772" t="n">
        <v>3217</v>
      </c>
      <c r="E32" s="1899" t="n">
        <v>45325</v>
      </c>
      <c r="F32" s="1899" t="n">
        <v>49005</v>
      </c>
      <c r="G32" s="3773">
        <f>MAX(DAYS360(TODAY(),F32)/360,0)</f>
        <v/>
      </c>
      <c r="H32" s="3774" t="n">
        <v>18.5</v>
      </c>
      <c r="I32" s="3775">
        <f>J32/12</f>
        <v/>
      </c>
      <c r="J32" s="3776">
        <f>(H32*$D32)</f>
        <v/>
      </c>
      <c r="K32" s="3777" t="n">
        <v>4.849498844422819</v>
      </c>
      <c r="L32" s="3775">
        <f>M32/12</f>
        <v/>
      </c>
      <c r="M32" s="3776">
        <f>(K32*$D32)</f>
        <v/>
      </c>
      <c r="N32" s="3777" t="n">
        <v>4.634940350749527</v>
      </c>
      <c r="O32" s="3775">
        <f>P32/12</f>
        <v/>
      </c>
      <c r="P32" s="3776">
        <f>(N32*$D32)</f>
        <v/>
      </c>
      <c r="Q32" s="3778" t="n">
        <v>0</v>
      </c>
      <c r="R32" s="3778" t="n">
        <v>0</v>
      </c>
      <c r="S32" s="3779">
        <f>SUM(P32+M32)</f>
        <v/>
      </c>
      <c r="T32" s="1817">
        <f t="array" ref="T32">INDEX('Rent Roll-Detailed'!$U:$U,MATCH(B32&amp;C32,'Rent Roll-Detailed'!#REF!&amp;'Rent Roll-Detailed'!#REF!,0))=S32</f>
        <v/>
      </c>
      <c r="V32" s="3780">
        <f>K32+N32</f>
        <v/>
      </c>
    </row>
    <row r="33">
      <c r="B33" s="1896" t="inlineStr">
        <is>
          <t>OJEUX N.D.G. INC.</t>
        </is>
      </c>
      <c r="C33" s="1897" t="inlineStr">
        <is>
          <t>180</t>
        </is>
      </c>
      <c r="D33" s="3772" t="n">
        <v>3148</v>
      </c>
      <c r="E33" s="1899" t="n">
        <v>44866</v>
      </c>
      <c r="F33" s="1899" t="n">
        <v>48518</v>
      </c>
      <c r="G33" s="3773">
        <f>MAX(DAYS360(TODAY(),F33)/360,0)</f>
        <v/>
      </c>
      <c r="H33" s="3774" t="n">
        <v>17</v>
      </c>
      <c r="I33" s="3775">
        <f>J33/12</f>
        <v/>
      </c>
      <c r="J33" s="3776">
        <f>(H33*$D33)</f>
        <v/>
      </c>
      <c r="K33" s="3777" t="n">
        <v>4.849498844422819</v>
      </c>
      <c r="L33" s="3775">
        <f>M33/12</f>
        <v/>
      </c>
      <c r="M33" s="3776">
        <f>(K33*$D33)</f>
        <v/>
      </c>
      <c r="N33" s="3777" t="n">
        <v>4.569697474894484</v>
      </c>
      <c r="O33" s="3775">
        <f>P33/12</f>
        <v/>
      </c>
      <c r="P33" s="3776">
        <f>(N33*$D33)</f>
        <v/>
      </c>
      <c r="Q33" s="3778" t="n">
        <v>0</v>
      </c>
      <c r="R33" s="3778" t="n">
        <v>0</v>
      </c>
      <c r="S33" s="3779">
        <f>SUM(P33+M33)</f>
        <v/>
      </c>
      <c r="T33" s="1817">
        <f t="array" ref="T33">INDEX('Rent Roll-Detailed'!$U:$U,MATCH(B33&amp;C33,'Rent Roll-Detailed'!#REF!&amp;'Rent Roll-Detailed'!#REF!,0))=S33</f>
        <v/>
      </c>
      <c r="V33" s="3780">
        <f>K33+N33</f>
        <v/>
      </c>
    </row>
    <row r="34">
      <c r="B34" s="1896" t="inlineStr">
        <is>
          <t>Alain Therrien , député de la prairie</t>
        </is>
      </c>
      <c r="C34" s="1897" t="inlineStr">
        <is>
          <t>200</t>
        </is>
      </c>
      <c r="D34" s="3772" t="n">
        <v>1603</v>
      </c>
      <c r="E34" s="1899" t="n">
        <v>44013</v>
      </c>
      <c r="F34" s="1899" t="n">
        <v>46630</v>
      </c>
      <c r="G34" s="3773">
        <f>MAX(DAYS360(TODAY(),F34)/360,0)</f>
        <v/>
      </c>
      <c r="H34" s="3774" t="n">
        <v>14</v>
      </c>
      <c r="I34" s="3775">
        <f>J34/12</f>
        <v/>
      </c>
      <c r="J34" s="3776">
        <f>(H34*$D34)</f>
        <v/>
      </c>
      <c r="K34" s="3777" t="n">
        <v>2.22</v>
      </c>
      <c r="L34" s="3775">
        <f>M34/12</f>
        <v/>
      </c>
      <c r="M34" s="3776">
        <f>(K34*$D34)</f>
        <v/>
      </c>
      <c r="N34" s="3777" t="n">
        <v>4.86</v>
      </c>
      <c r="O34" s="3775">
        <f>P34/12</f>
        <v/>
      </c>
      <c r="P34" s="3776">
        <f>(N34*$D34)</f>
        <v/>
      </c>
      <c r="Q34" s="3778" t="n">
        <v>0</v>
      </c>
      <c r="R34" s="3778" t="n">
        <v>0</v>
      </c>
      <c r="S34" s="3779">
        <f>SUM(P34+M34)</f>
        <v/>
      </c>
      <c r="T34" s="1817">
        <f t="array" ref="T34">INDEX('Rent Roll-Detailed'!$U:$U,MATCH(B34&amp;C34,'Rent Roll-Detailed'!#REF!&amp;'Rent Roll-Detailed'!#REF!,0))=S34</f>
        <v/>
      </c>
      <c r="V34" s="3780">
        <f>K34+N34</f>
        <v/>
      </c>
    </row>
    <row r="35">
      <c r="B35" s="1896" t="inlineStr">
        <is>
          <t>9266-4309 Québec Inc.</t>
        </is>
      </c>
      <c r="C35" s="1897" t="inlineStr">
        <is>
          <t>210</t>
        </is>
      </c>
      <c r="D35" s="3772" t="n">
        <v>2938</v>
      </c>
      <c r="E35" s="1899" t="n">
        <v>42552</v>
      </c>
      <c r="F35" s="1899" t="n">
        <v>45900</v>
      </c>
      <c r="G35" s="3773">
        <f>MAX(DAYS360(TODAY(),F35)/360,0)</f>
        <v/>
      </c>
      <c r="H35" s="3774" t="n">
        <v>10.5</v>
      </c>
      <c r="I35" s="3775">
        <f>J35/12</f>
        <v/>
      </c>
      <c r="J35" s="3776">
        <f>(H35*$D35)</f>
        <v/>
      </c>
      <c r="K35" s="3777" t="n">
        <v>2.22</v>
      </c>
      <c r="L35" s="3775">
        <f>M35/12</f>
        <v/>
      </c>
      <c r="M35" s="3776">
        <f>(K35*$D35)</f>
        <v/>
      </c>
      <c r="N35" s="3777" t="n">
        <v>4.65</v>
      </c>
      <c r="O35" s="3775">
        <f>P35/12</f>
        <v/>
      </c>
      <c r="P35" s="3776">
        <f>(N35*$D35)</f>
        <v/>
      </c>
      <c r="Q35" s="3778" t="n">
        <v>0</v>
      </c>
      <c r="R35" s="3778" t="n">
        <v>0</v>
      </c>
      <c r="S35" s="3779">
        <f>SUM(P35+M35)</f>
        <v/>
      </c>
      <c r="T35" s="1817">
        <f t="array" ref="T35">INDEX('Rent Roll-Detailed'!$U:$U,MATCH(B35&amp;C35,'Rent Roll-Detailed'!#REF!&amp;'Rent Roll-Detailed'!#REF!,0))=S35</f>
        <v/>
      </c>
      <c r="V35" s="3780">
        <f>K35+N35</f>
        <v/>
      </c>
    </row>
    <row r="36">
      <c r="B36" s="1896" t="inlineStr">
        <is>
          <t>CLINIQUE PODIATRIQUE LAMPRON-PERRON DELSON INC.</t>
        </is>
      </c>
      <c r="C36" s="1897" t="inlineStr">
        <is>
          <t>220</t>
        </is>
      </c>
      <c r="D36" s="3772" t="n">
        <v>2275</v>
      </c>
      <c r="E36" s="1899" t="n">
        <v>42005</v>
      </c>
      <c r="F36" s="1899" t="n">
        <v>46203</v>
      </c>
      <c r="G36" s="3773">
        <f>MAX(DAYS360(TODAY(),F36)/360,0)</f>
        <v/>
      </c>
      <c r="H36" s="3774" t="n">
        <v>16.5</v>
      </c>
      <c r="I36" s="3775">
        <f>J36/12</f>
        <v/>
      </c>
      <c r="J36" s="3776">
        <f>(H36*$D36)</f>
        <v/>
      </c>
      <c r="K36" s="3777" t="n">
        <v>2.22</v>
      </c>
      <c r="L36" s="3775">
        <f>M36/12</f>
        <v/>
      </c>
      <c r="M36" s="3776">
        <f>(K36*$D36)</f>
        <v/>
      </c>
      <c r="N36" s="3777" t="n">
        <v>4.651191663308085</v>
      </c>
      <c r="O36" s="3775">
        <f>P36/12</f>
        <v/>
      </c>
      <c r="P36" s="3776">
        <f>(N36*$D36)</f>
        <v/>
      </c>
      <c r="Q36" s="3778" t="n">
        <v>0</v>
      </c>
      <c r="R36" s="3778" t="n">
        <v>0</v>
      </c>
      <c r="S36" s="3779">
        <f>SUM(P36+M36)</f>
        <v/>
      </c>
      <c r="T36" s="1817">
        <f t="array" ref="T36">INDEX('Rent Roll-Detailed'!$U:$U,MATCH(B36&amp;C36,'Rent Roll-Detailed'!#REF!&amp;'Rent Roll-Detailed'!#REF!,0))=S36</f>
        <v/>
      </c>
      <c r="V36" s="3780">
        <f>K36+N36</f>
        <v/>
      </c>
    </row>
    <row r="37">
      <c r="B37" s="1896" t="inlineStr">
        <is>
          <t>CLINIQUE PODIATRIQUE LAMPRON-PERRON DELSON INC.</t>
        </is>
      </c>
      <c r="C37" s="1897" t="inlineStr">
        <is>
          <t>225</t>
        </is>
      </c>
      <c r="D37" s="3772" t="n">
        <v>1543</v>
      </c>
      <c r="E37" s="1899" t="n">
        <v>44774</v>
      </c>
      <c r="F37" s="1899" t="n">
        <v>46203</v>
      </c>
      <c r="G37" s="3773">
        <f>MAX(DAYS360(TODAY(),F37)/360,0)</f>
        <v/>
      </c>
      <c r="H37" s="3774" t="n">
        <v>15</v>
      </c>
      <c r="I37" s="3775">
        <f>J37/12</f>
        <v/>
      </c>
      <c r="J37" s="3776">
        <f>(H37*$D37)</f>
        <v/>
      </c>
      <c r="K37" s="3777" t="n">
        <v>2.22</v>
      </c>
      <c r="L37" s="3775">
        <f>M37/12</f>
        <v/>
      </c>
      <c r="M37" s="3776">
        <f>(K37*$D37)</f>
        <v/>
      </c>
      <c r="N37" s="3777" t="n">
        <v>4.651191663308085</v>
      </c>
      <c r="O37" s="3775">
        <f>P37/12</f>
        <v/>
      </c>
      <c r="P37" s="3776">
        <f>(N37*$D37)</f>
        <v/>
      </c>
      <c r="Q37" s="3778" t="n">
        <v>0</v>
      </c>
      <c r="R37" s="3778" t="n">
        <v>0</v>
      </c>
      <c r="S37" s="3779">
        <f>SUM(P37+M37)</f>
        <v/>
      </c>
      <c r="T37" s="1817">
        <f t="array" ref="T37">INDEX('Rent Roll-Detailed'!$U:$U,MATCH(B37&amp;C37,'Rent Roll-Detailed'!#REF!&amp;'Rent Roll-Detailed'!#REF!,0))=S37</f>
        <v/>
      </c>
      <c r="V37" s="3780">
        <f>K37+N37</f>
        <v/>
      </c>
    </row>
    <row r="38">
      <c r="B38" s="1896" t="inlineStr">
        <is>
          <t>DTF FORCE INC,</t>
        </is>
      </c>
      <c r="C38" s="1897" t="inlineStr">
        <is>
          <t>235</t>
        </is>
      </c>
      <c r="D38" s="3772" t="n">
        <v>2214</v>
      </c>
      <c r="E38" s="1899" t="n">
        <v>43405</v>
      </c>
      <c r="F38" s="1899" t="n">
        <v>47057</v>
      </c>
      <c r="G38" s="3773">
        <f>MAX(DAYS360(TODAY(),F38)/360,0)</f>
        <v/>
      </c>
      <c r="H38" s="3774" t="n">
        <v>14.5</v>
      </c>
      <c r="I38" s="3775">
        <f>J38/12</f>
        <v/>
      </c>
      <c r="J38" s="3776">
        <f>(H38*$D38)</f>
        <v/>
      </c>
      <c r="K38" s="3777" t="n">
        <v>2.22</v>
      </c>
      <c r="L38" s="3775">
        <f>M38/12</f>
        <v/>
      </c>
      <c r="M38" s="3776">
        <f>(K38*$D38)</f>
        <v/>
      </c>
      <c r="N38" s="3777" t="n">
        <v>4.862609466185725</v>
      </c>
      <c r="O38" s="3775">
        <f>P38/12</f>
        <v/>
      </c>
      <c r="P38" s="3776">
        <f>(N38*$D38)</f>
        <v/>
      </c>
      <c r="Q38" s="3778" t="n">
        <v>0</v>
      </c>
      <c r="R38" s="3778" t="n">
        <v>0</v>
      </c>
      <c r="S38" s="3779">
        <f>SUM(P38+M38)</f>
        <v/>
      </c>
      <c r="T38" s="1817">
        <f t="array" ref="T38">INDEX('Rent Roll-Detailed'!$U:$U,MATCH(B38&amp;C38,'Rent Roll-Detailed'!#REF!&amp;'Rent Roll-Detailed'!#REF!,0))=S38</f>
        <v/>
      </c>
      <c r="V38" s="3780">
        <f>K38+N38</f>
        <v/>
      </c>
    </row>
    <row r="39">
      <c r="B39" s="1896" t="inlineStr">
        <is>
          <t>Garderie des mots magiques Inc.</t>
        </is>
      </c>
      <c r="C39" s="1897" t="inlineStr">
        <is>
          <t>250</t>
        </is>
      </c>
      <c r="D39" s="3772" t="n">
        <v>5104</v>
      </c>
      <c r="E39" s="1899" t="n">
        <v>45078</v>
      </c>
      <c r="F39" s="1899" t="n">
        <v>46234</v>
      </c>
      <c r="G39" s="3773">
        <f>MAX(DAYS360(TODAY(),F39)/360,0)</f>
        <v/>
      </c>
      <c r="H39" s="3774" t="n">
        <v>12</v>
      </c>
      <c r="I39" s="3775">
        <f>J39/12</f>
        <v/>
      </c>
      <c r="J39" s="3776">
        <f>(H39*$D39)</f>
        <v/>
      </c>
      <c r="K39" s="3777" t="n">
        <v>2.22</v>
      </c>
      <c r="L39" s="3775">
        <f>M39/12</f>
        <v/>
      </c>
      <c r="M39" s="3776">
        <f>(K39*$D39)</f>
        <v/>
      </c>
      <c r="N39" s="3777" t="n">
        <v>4.23</v>
      </c>
      <c r="O39" s="3775">
        <f>P39/12</f>
        <v/>
      </c>
      <c r="P39" s="3776">
        <f>(N39*$D39)</f>
        <v/>
      </c>
      <c r="Q39" s="3778" t="n">
        <v>0</v>
      </c>
      <c r="R39" s="3778" t="n">
        <v>0</v>
      </c>
      <c r="S39" s="3779">
        <f>SUM(P39+M39)</f>
        <v/>
      </c>
      <c r="T39" s="1817">
        <f t="array" ref="T39">INDEX('Rent Roll-Detailed'!$U:$U,MATCH(B39&amp;C39,'Rent Roll-Detailed'!#REF!&amp;'Rent Roll-Detailed'!#REF!,0))=S39</f>
        <v/>
      </c>
      <c r="V39" s="3780">
        <f>K39+N39</f>
        <v/>
      </c>
    </row>
    <row r="40">
      <c r="B40" s="1896" t="inlineStr">
        <is>
          <t>Nautilus Plus Inc.</t>
        </is>
      </c>
      <c r="C40" s="1897" t="inlineStr">
        <is>
          <t>260</t>
        </is>
      </c>
      <c r="D40" s="3772" t="n">
        <v>15529</v>
      </c>
      <c r="E40" s="1899" t="n">
        <v>40725</v>
      </c>
      <c r="F40" s="1899" t="n">
        <v>46477</v>
      </c>
      <c r="G40" s="3773">
        <f>MAX(DAYS360(TODAY(),F40)/360,0)</f>
        <v/>
      </c>
      <c r="H40" s="3774" t="n">
        <v>14</v>
      </c>
      <c r="I40" s="3775">
        <f>J40/12</f>
        <v/>
      </c>
      <c r="J40" s="3776">
        <f>(H40*$D40)</f>
        <v/>
      </c>
      <c r="K40" s="3777" t="n">
        <v>0</v>
      </c>
      <c r="L40" s="3775">
        <f>M40/12</f>
        <v/>
      </c>
      <c r="M40" s="3776">
        <f>(K40*$D40)</f>
        <v/>
      </c>
      <c r="N40" s="3777" t="n">
        <v>0</v>
      </c>
      <c r="O40" s="3775">
        <f>P40/12</f>
        <v/>
      </c>
      <c r="P40" s="3776">
        <f>(N40*$D40)</f>
        <v/>
      </c>
      <c r="Q40" s="3778" t="n">
        <v>0</v>
      </c>
      <c r="R40" s="3778" t="n">
        <v>0</v>
      </c>
      <c r="S40" s="3779">
        <f>SUM(P40+M40)</f>
        <v/>
      </c>
      <c r="T40" s="1817">
        <f t="array" ref="T40">INDEX('Rent Roll-Detailed'!$U:$U,MATCH(B40&amp;C40,'Rent Roll-Detailed'!#REF!&amp;'Rent Roll-Detailed'!#REF!,0))=S40</f>
        <v/>
      </c>
      <c r="V40" s="3780">
        <f>K40+N40</f>
        <v/>
      </c>
    </row>
    <row r="41" ht="13.15" customHeight="1" s="2885">
      <c r="B41" s="1906" t="inlineStr">
        <is>
          <t>Total</t>
        </is>
      </c>
      <c r="C41" s="3781" t="n"/>
      <c r="D41" s="3782">
        <f>SUM(D25:D40)</f>
        <v/>
      </c>
      <c r="E41" s="1909" t="n"/>
      <c r="F41" s="1909" t="n"/>
      <c r="G41" s="3783">
        <f>SUMPRODUCT(G25:G40,D25:D40)/D41</f>
        <v/>
      </c>
      <c r="H41" s="3784">
        <f>AVERAGE(H25:H40)</f>
        <v/>
      </c>
      <c r="I41" s="3785">
        <f>SUM(I25:I40)</f>
        <v/>
      </c>
      <c r="J41" s="3786">
        <f>SUM(J25:J40)</f>
        <v/>
      </c>
      <c r="K41" s="3784">
        <f>AVERAGE(K25:K40)</f>
        <v/>
      </c>
      <c r="L41" s="3785">
        <f>SUM(L25:L40)</f>
        <v/>
      </c>
      <c r="M41" s="3786">
        <f>SUM(M25:M40)</f>
        <v/>
      </c>
      <c r="N41" s="3784">
        <f>AVERAGE(N25:N40)</f>
        <v/>
      </c>
      <c r="O41" s="3785">
        <f>SUM(O25:O40)</f>
        <v/>
      </c>
      <c r="P41" s="3786">
        <f>SUM(P25:P40)</f>
        <v/>
      </c>
      <c r="Q41" s="3786">
        <f>SUM(Q25:Q25)</f>
        <v/>
      </c>
      <c r="R41" s="3786">
        <f>SUM(R25:R40)</f>
        <v/>
      </c>
    </row>
    <row r="42">
      <c r="B42" s="1817" t="inlineStr">
        <is>
          <t>Vacant</t>
        </is>
      </c>
      <c r="C42" s="3787" t="inlineStr">
        <is>
          <t>230-205-190</t>
        </is>
      </c>
      <c r="D42" s="3798" t="n">
        <v>7975</v>
      </c>
      <c r="E42" s="1899" t="inlineStr">
        <is>
          <t>-</t>
        </is>
      </c>
      <c r="F42" s="1899" t="inlineStr">
        <is>
          <t>-</t>
        </is>
      </c>
      <c r="G42" s="3773">
        <f>IFERROR(MAX(DAYS360(TODAY(),F42)/360,0),0)</f>
        <v/>
      </c>
      <c r="H42" s="3789" t="n"/>
      <c r="I42" s="3790">
        <f>J42/12</f>
        <v/>
      </c>
      <c r="J42" s="3791">
        <f>(H42*D42)</f>
        <v/>
      </c>
      <c r="K42" s="3777" t="n">
        <v>0</v>
      </c>
      <c r="L42" s="3775">
        <f>M42/12</f>
        <v/>
      </c>
      <c r="M42" s="3776">
        <f>(K42*$D42)</f>
        <v/>
      </c>
      <c r="N42" s="3777" t="n"/>
      <c r="O42" s="3775">
        <f>P42/12</f>
        <v/>
      </c>
      <c r="P42" s="3776">
        <f>(N42*$D42)</f>
        <v/>
      </c>
      <c r="Q42" s="3778" t="n">
        <v>0</v>
      </c>
      <c r="R42" s="3778" t="n">
        <v>0</v>
      </c>
      <c r="S42" s="3779">
        <f>SUM(P42+M42)</f>
        <v/>
      </c>
      <c r="T42" s="1817">
        <f t="array" ref="T42">INDEX('Rent Roll-Detailed'!$U:$U,MATCH(B42&amp;C42,'Rent Roll-Detailed'!#REF!&amp;'Rent Roll-Detailed'!#REF!,0))=S42</f>
        <v/>
      </c>
    </row>
    <row r="43" ht="13.15" customHeight="1" s="2885">
      <c r="B43" s="2860" t="inlineStr">
        <is>
          <t>Total / Assumed</t>
        </is>
      </c>
      <c r="C43" s="2861" t="n"/>
      <c r="D43" s="3792">
        <f>SUM(D41:D42)</f>
        <v/>
      </c>
      <c r="E43" s="2863" t="n"/>
      <c r="F43" s="2863" t="n"/>
      <c r="G43" s="3793">
        <f>SUMPRODUCT(G41:G42,D41:D42)/D43</f>
        <v/>
      </c>
      <c r="H43" s="3794">
        <f>AVERAGE(H25:H40,H42)</f>
        <v/>
      </c>
      <c r="I43" s="3795">
        <f>SUM(I41:I42)</f>
        <v/>
      </c>
      <c r="J43" s="3796">
        <f>SUM(J41:J42)</f>
        <v/>
      </c>
      <c r="K43" s="3794">
        <f>AVERAGE(K25:K40,K42)</f>
        <v/>
      </c>
      <c r="L43" s="3795">
        <f>SUM(L41:L42)</f>
        <v/>
      </c>
      <c r="M43" s="3796">
        <f>SUM(M41:M42)</f>
        <v/>
      </c>
      <c r="N43" s="3794">
        <f>AVERAGE(N25:N40,N42)</f>
        <v/>
      </c>
      <c r="O43" s="3795">
        <f>SUM(O41:O42)</f>
        <v/>
      </c>
      <c r="P43" s="3796">
        <f>SUM(P41:P42)</f>
        <v/>
      </c>
      <c r="Q43" s="3796">
        <f>SUM(Q41:Q42)</f>
        <v/>
      </c>
      <c r="R43" s="3796">
        <f>SUM(R41:R42)</f>
        <v/>
      </c>
    </row>
    <row r="45" ht="13.15" customHeight="1" s="2885">
      <c r="B45" s="1818" t="inlineStr">
        <is>
          <t>Bldg D</t>
        </is>
      </c>
    </row>
    <row r="46">
      <c r="B46" s="1896" t="inlineStr">
        <is>
          <t xml:space="preserve">Dairy Queen </t>
        </is>
      </c>
      <c r="C46" s="1897" t="n">
        <v>100</v>
      </c>
      <c r="D46" s="3772" t="n">
        <v>1680</v>
      </c>
      <c r="E46" s="1899" t="n">
        <v>40575</v>
      </c>
      <c r="F46" s="1899" t="n">
        <v>46418</v>
      </c>
      <c r="G46" s="3773">
        <f>MAX(DAYS360(TODAY(),F46)/360,0)</f>
        <v/>
      </c>
      <c r="H46" s="3774" t="n">
        <v>26.5</v>
      </c>
      <c r="I46" s="3775">
        <f>J46/12</f>
        <v/>
      </c>
      <c r="J46" s="3776">
        <f>(H46*$D46)</f>
        <v/>
      </c>
      <c r="K46" s="3777" t="n">
        <v>6.481706161137441</v>
      </c>
      <c r="L46" s="3775">
        <f>M46/12</f>
        <v/>
      </c>
      <c r="M46" s="3776">
        <f>(K46*$D46)</f>
        <v/>
      </c>
      <c r="N46" s="3777" t="n">
        <v>4.768294597156398</v>
      </c>
      <c r="O46" s="3775">
        <f>P46/12</f>
        <v/>
      </c>
      <c r="P46" s="3776">
        <f>(N46*$D46)</f>
        <v/>
      </c>
      <c r="Q46" s="3778" t="n">
        <v>0</v>
      </c>
      <c r="R46" s="3778" t="n">
        <v>0</v>
      </c>
      <c r="S46" s="3779">
        <f>SUM(P46+M46)</f>
        <v/>
      </c>
      <c r="T46" s="1817">
        <f t="array" ref="T46">INDEX('Rent Roll-Detailed'!$U:$U,MATCH(B46&amp;C46,'Rent Roll-Detailed'!#REF!&amp;'Rent Roll-Detailed'!#REF!,0))=S46</f>
        <v/>
      </c>
    </row>
    <row r="47">
      <c r="B47" s="1896" t="inlineStr">
        <is>
          <t>Mikes</t>
        </is>
      </c>
      <c r="C47" s="1897" t="n">
        <v>110</v>
      </c>
      <c r="D47" s="3772" t="n">
        <v>3595</v>
      </c>
      <c r="E47" s="1899" t="n">
        <v>42064</v>
      </c>
      <c r="F47" s="1899" t="n">
        <v>45716</v>
      </c>
      <c r="G47" s="3773">
        <f>MAX(DAYS360(TODAY(),F47)/360,0)</f>
        <v/>
      </c>
      <c r="H47" s="3774" t="n">
        <v>22</v>
      </c>
      <c r="I47" s="3775">
        <f>J47/12</f>
        <v/>
      </c>
      <c r="J47" s="3776">
        <f>(H47*$D47)</f>
        <v/>
      </c>
      <c r="K47" s="3777" t="n">
        <v>6.481706161137441</v>
      </c>
      <c r="L47" s="3775">
        <f>M47/12</f>
        <v/>
      </c>
      <c r="M47" s="3776">
        <f>(K47*$D47)</f>
        <v/>
      </c>
      <c r="N47" s="3777" t="n">
        <v>4.95581895734597</v>
      </c>
      <c r="O47" s="3775">
        <f>P47/12</f>
        <v/>
      </c>
      <c r="P47" s="3776">
        <f>(N47*$D47)</f>
        <v/>
      </c>
      <c r="Q47" s="3778" t="n">
        <v>0</v>
      </c>
      <c r="R47" s="3778" t="n">
        <v>0</v>
      </c>
      <c r="S47" s="3779">
        <f>SUM(P47+M47)</f>
        <v/>
      </c>
      <c r="T47" s="1817">
        <f t="array" ref="T47">INDEX('Rent Roll-Detailed'!$U:$U,MATCH(B47&amp;C47,'Rent Roll-Detailed'!#REF!&amp;'Rent Roll-Detailed'!#REF!,0))=S47</f>
        <v/>
      </c>
    </row>
    <row r="48" ht="13.15" customHeight="1" s="2885">
      <c r="B48" s="1906" t="inlineStr">
        <is>
          <t>Total</t>
        </is>
      </c>
      <c r="C48" s="3781" t="n"/>
      <c r="D48" s="3782">
        <f>SUM(D46:D47)</f>
        <v/>
      </c>
      <c r="E48" s="1909" t="n"/>
      <c r="F48" s="1909" t="n"/>
      <c r="G48" s="3783">
        <f>SUMPRODUCT(G46:G47,D46:D47)/D48</f>
        <v/>
      </c>
      <c r="H48" s="3784">
        <f>AVERAGE(H46:H47)</f>
        <v/>
      </c>
      <c r="I48" s="3785">
        <f>SUM(I46:I47)</f>
        <v/>
      </c>
      <c r="J48" s="3786">
        <f>SUM(J46:J47)</f>
        <v/>
      </c>
      <c r="K48" s="3784">
        <f>AVERAGE(K46:K47)</f>
        <v/>
      </c>
      <c r="L48" s="3785">
        <f>SUM(L46:L47)</f>
        <v/>
      </c>
      <c r="M48" s="3786">
        <f>SUM(M46:M47)</f>
        <v/>
      </c>
      <c r="N48" s="3784">
        <f>AVERAGE(N46:N47)</f>
        <v/>
      </c>
      <c r="O48" s="3785">
        <f>SUM(O46:O47)</f>
        <v/>
      </c>
      <c r="P48" s="3786">
        <f>SUM(P46:P47)</f>
        <v/>
      </c>
      <c r="Q48" s="3786">
        <f>SUM(Q46:Q47)</f>
        <v/>
      </c>
      <c r="R48" s="3786">
        <f>SUM(R46:R47)</f>
        <v/>
      </c>
    </row>
    <row r="49">
      <c r="B49" s="1817" t="inlineStr">
        <is>
          <t>Vacant</t>
        </is>
      </c>
      <c r="C49" s="3787" t="n"/>
      <c r="D49" s="3798" t="n">
        <v>0</v>
      </c>
      <c r="E49" s="1899" t="inlineStr">
        <is>
          <t>-</t>
        </is>
      </c>
      <c r="F49" s="1899" t="inlineStr">
        <is>
          <t>-</t>
        </is>
      </c>
      <c r="G49" s="3773">
        <f>IFERROR(MAX(DAYS360(TODAY(),F49)/360,0),0)</f>
        <v/>
      </c>
      <c r="H49" s="3789" t="n"/>
      <c r="I49" s="3790">
        <f>J49/12</f>
        <v/>
      </c>
      <c r="J49" s="3791">
        <f>(H49*D49)</f>
        <v/>
      </c>
      <c r="K49" s="3777" t="n">
        <v>0</v>
      </c>
      <c r="L49" s="3775">
        <f>M49/12</f>
        <v/>
      </c>
      <c r="M49" s="3776">
        <f>(K49*$D49)</f>
        <v/>
      </c>
      <c r="N49" s="3777" t="n"/>
      <c r="O49" s="3775">
        <f>P49/12</f>
        <v/>
      </c>
      <c r="P49" s="3776">
        <f>(N49*$D49)</f>
        <v/>
      </c>
      <c r="Q49" s="3778" t="n">
        <v>0</v>
      </c>
      <c r="R49" s="3778" t="n">
        <v>0</v>
      </c>
      <c r="S49" s="3779" t="n"/>
    </row>
    <row r="50" ht="13.15" customHeight="1" s="2885">
      <c r="B50" s="2860" t="inlineStr">
        <is>
          <t>Total / Assumed</t>
        </is>
      </c>
      <c r="C50" s="2861" t="n"/>
      <c r="D50" s="3792">
        <f>SUM(D48:D49)</f>
        <v/>
      </c>
      <c r="E50" s="2863" t="n"/>
      <c r="F50" s="2863" t="n"/>
      <c r="G50" s="3793">
        <f>SUMPRODUCT(G48:G49,D48:D49)/D50</f>
        <v/>
      </c>
      <c r="H50" s="3794">
        <f>AVERAGE(H46:H47,H49)</f>
        <v/>
      </c>
      <c r="I50" s="3795">
        <f>SUM(I48:I49)</f>
        <v/>
      </c>
      <c r="J50" s="3796">
        <f>SUM(J48:J49)</f>
        <v/>
      </c>
      <c r="K50" s="3794">
        <f>AVERAGE(K46:K47,K49)</f>
        <v/>
      </c>
      <c r="L50" s="3795">
        <f>SUM(L48:L49)</f>
        <v/>
      </c>
      <c r="M50" s="3796">
        <f>SUM(M48:M49)</f>
        <v/>
      </c>
      <c r="N50" s="3794">
        <f>AVERAGE(N46:N47,N49)</f>
        <v/>
      </c>
      <c r="O50" s="3795">
        <f>SUM(O48:O49)</f>
        <v/>
      </c>
      <c r="P50" s="3796">
        <f>SUM(P48:P49)</f>
        <v/>
      </c>
      <c r="Q50" s="3796">
        <f>SUM(Q48:Q49)</f>
        <v/>
      </c>
      <c r="R50" s="3796">
        <f>SUM(R48:R49)</f>
        <v/>
      </c>
    </row>
    <row r="52" ht="13.15" customHeight="1" s="2885">
      <c r="B52" s="1818" t="inlineStr">
        <is>
          <t>Bldg E</t>
        </is>
      </c>
    </row>
    <row r="53">
      <c r="B53" s="1896" t="inlineStr">
        <is>
          <t>Starbucks Coffee Canada Inc</t>
        </is>
      </c>
      <c r="C53" s="1897" t="inlineStr">
        <is>
          <t>100</t>
        </is>
      </c>
      <c r="D53" s="3772" t="n">
        <v>1900</v>
      </c>
      <c r="E53" s="1899" t="n">
        <v>45078</v>
      </c>
      <c r="F53" s="1899" t="n">
        <v>48730</v>
      </c>
      <c r="G53" s="3773">
        <f>MAX(DAYS360(TODAY(),F53)/360,0)</f>
        <v/>
      </c>
      <c r="H53" s="3774" t="n">
        <v>32</v>
      </c>
      <c r="I53" s="3775">
        <f>J53/12</f>
        <v/>
      </c>
      <c r="J53" s="3776">
        <f>(H53*$D53)</f>
        <v/>
      </c>
      <c r="K53" s="3777" t="n">
        <v>7.858687951016837</v>
      </c>
      <c r="L53" s="3775">
        <f>M53/12</f>
        <v/>
      </c>
      <c r="M53" s="3776">
        <f>(K53*$D53)</f>
        <v/>
      </c>
      <c r="N53" s="3777" t="n">
        <v>3.356913623441942</v>
      </c>
      <c r="O53" s="3775">
        <f>P53/12</f>
        <v/>
      </c>
      <c r="P53" s="3776">
        <f>(N53*$D53)</f>
        <v/>
      </c>
      <c r="Q53" s="3778" t="n">
        <v>0</v>
      </c>
      <c r="R53" s="3778" t="n">
        <v>0</v>
      </c>
      <c r="S53" s="3779">
        <f>SUM(P53+M53)</f>
        <v/>
      </c>
      <c r="T53" s="1817">
        <f t="array" ref="T53">INDEX('Rent Roll-Detailed'!$U:$U,MATCH(B53&amp;C53,'Rent Roll-Detailed'!#REF!&amp;'Rent Roll-Detailed'!#REF!,0))=S53</f>
        <v/>
      </c>
    </row>
    <row r="54">
      <c r="B54" s="1896" t="inlineStr">
        <is>
          <t>9228-1815 Québec Inc. (MTY Tiki Ming EnterpriseInc.)</t>
        </is>
      </c>
      <c r="C54" s="1897" t="inlineStr">
        <is>
          <t>110</t>
        </is>
      </c>
      <c r="D54" s="3772" t="n">
        <v>2673</v>
      </c>
      <c r="E54" s="1899" t="n">
        <v>45038</v>
      </c>
      <c r="F54" s="1899" t="n">
        <v>46864</v>
      </c>
      <c r="G54" s="3773">
        <f>MAX(DAYS360(TODAY(),F54)/360,0)</f>
        <v/>
      </c>
      <c r="H54" s="3774" t="n">
        <v>33</v>
      </c>
      <c r="I54" s="3775">
        <f>J54/12</f>
        <v/>
      </c>
      <c r="J54" s="3776">
        <f>(H54*$D54)</f>
        <v/>
      </c>
      <c r="K54" s="3777" t="n">
        <v>7.858687951016837</v>
      </c>
      <c r="L54" s="3775">
        <f>M54/12</f>
        <v/>
      </c>
      <c r="M54" s="3776">
        <f>(K54*$D54)</f>
        <v/>
      </c>
      <c r="N54" s="3777" t="n">
        <v>6.068466433413515</v>
      </c>
      <c r="O54" s="3775">
        <f>P54/12</f>
        <v/>
      </c>
      <c r="P54" s="3776">
        <f>(N54*$D54)</f>
        <v/>
      </c>
      <c r="Q54" s="3778" t="n">
        <v>0</v>
      </c>
      <c r="R54" s="3778" t="n">
        <v>0</v>
      </c>
      <c r="S54" s="3779">
        <f>SUM(P54+M54)</f>
        <v/>
      </c>
      <c r="T54" s="1817">
        <f t="array" ref="T54">INDEX('Rent Roll-Detailed'!$U:$U,MATCH(B54&amp;C54,'Rent Roll-Detailed'!#REF!&amp;'Rent Roll-Detailed'!#REF!,0))=S54</f>
        <v/>
      </c>
    </row>
    <row r="55" ht="13.15" customHeight="1" s="2885">
      <c r="B55" s="1906" t="inlineStr">
        <is>
          <t>Total</t>
        </is>
      </c>
      <c r="C55" s="3781" t="n"/>
      <c r="D55" s="3782">
        <f>SUM(D53:D54)</f>
        <v/>
      </c>
      <c r="E55" s="1909" t="n"/>
      <c r="F55" s="1909" t="n"/>
      <c r="G55" s="3783">
        <f>SUMPRODUCT(G53:G54,D53:D54)/D55</f>
        <v/>
      </c>
      <c r="H55" s="3784">
        <f>AVERAGE(H53:H54)</f>
        <v/>
      </c>
      <c r="I55" s="3785">
        <f>SUM(I53:I54)</f>
        <v/>
      </c>
      <c r="J55" s="3786">
        <f>SUM(J53:J54)</f>
        <v/>
      </c>
      <c r="K55" s="3784">
        <f>AVERAGE(K53:K54)</f>
        <v/>
      </c>
      <c r="L55" s="3785">
        <f>SUM(L53:L54)</f>
        <v/>
      </c>
      <c r="M55" s="3786">
        <f>SUM(M53:M54)</f>
        <v/>
      </c>
      <c r="N55" s="3784">
        <f>AVERAGE(N53:N54)</f>
        <v/>
      </c>
      <c r="O55" s="3785">
        <f>SUM(O53:O54)</f>
        <v/>
      </c>
      <c r="P55" s="3786">
        <f>SUM(P53:P54)</f>
        <v/>
      </c>
      <c r="Q55" s="3786">
        <f>SUM(Q53:Q54)</f>
        <v/>
      </c>
      <c r="R55" s="3786">
        <f>SUM(R53:R54)</f>
        <v/>
      </c>
    </row>
    <row r="56">
      <c r="B56" s="1817" t="inlineStr">
        <is>
          <t>Vacant</t>
        </is>
      </c>
      <c r="C56" s="3787" t="n"/>
      <c r="D56" s="3798" t="n">
        <v>0</v>
      </c>
      <c r="E56" s="1899" t="inlineStr">
        <is>
          <t>-</t>
        </is>
      </c>
      <c r="F56" s="1899" t="inlineStr">
        <is>
          <t>-</t>
        </is>
      </c>
      <c r="G56" s="3773">
        <f>IFERROR(MAX(DAYS360(TODAY(),F56)/360,0),0)</f>
        <v/>
      </c>
      <c r="H56" s="3789" t="n"/>
      <c r="I56" s="3790">
        <f>J56/12</f>
        <v/>
      </c>
      <c r="J56" s="3791">
        <f>(H56*D56)</f>
        <v/>
      </c>
      <c r="K56" s="3777" t="n">
        <v>0</v>
      </c>
      <c r="L56" s="3775">
        <f>M56/12</f>
        <v/>
      </c>
      <c r="M56" s="3776">
        <f>(K56*$D56)</f>
        <v/>
      </c>
      <c r="N56" s="3777" t="n"/>
      <c r="O56" s="3775">
        <f>P56/12</f>
        <v/>
      </c>
      <c r="P56" s="3776">
        <f>(N56*$D56)</f>
        <v/>
      </c>
      <c r="Q56" s="3778" t="n">
        <v>0</v>
      </c>
      <c r="R56" s="3778" t="n">
        <v>0</v>
      </c>
      <c r="S56" s="3779" t="n"/>
    </row>
    <row r="57" ht="13.15" customHeight="1" s="2885">
      <c r="B57" s="2860" t="inlineStr">
        <is>
          <t>Total / Assumed</t>
        </is>
      </c>
      <c r="C57" s="2861" t="n"/>
      <c r="D57" s="3792">
        <f>SUM(D55:D56)</f>
        <v/>
      </c>
      <c r="E57" s="2863" t="n"/>
      <c r="F57" s="2863" t="n"/>
      <c r="G57" s="3793">
        <f>SUMPRODUCT(G55:G56,D55:D56)/D57</f>
        <v/>
      </c>
      <c r="H57" s="3794">
        <f>AVERAGE(H53:H54,H56)</f>
        <v/>
      </c>
      <c r="I57" s="3795">
        <f>SUM(I55:I56)</f>
        <v/>
      </c>
      <c r="J57" s="3796">
        <f>SUM(J55:J56)</f>
        <v/>
      </c>
      <c r="K57" s="3794">
        <f>AVERAGE(K53:K54,K56)</f>
        <v/>
      </c>
      <c r="L57" s="3795">
        <f>SUM(L55:L56)</f>
        <v/>
      </c>
      <c r="M57" s="3796">
        <f>SUM(M55:M56)</f>
        <v/>
      </c>
      <c r="N57" s="3794">
        <f>AVERAGE(N53:N54,N56)</f>
        <v/>
      </c>
      <c r="O57" s="3795">
        <f>SUM(O55:O56)</f>
        <v/>
      </c>
      <c r="P57" s="3796">
        <f>SUM(P55:P56)</f>
        <v/>
      </c>
      <c r="Q57" s="3796">
        <f>SUM(Q55:Q56)</f>
        <v/>
      </c>
      <c r="R57" s="3796">
        <f>SUM(R55:R56)</f>
        <v/>
      </c>
    </row>
    <row r="59" ht="13.15" customHeight="1" s="2885">
      <c r="B59" s="1818" t="inlineStr">
        <is>
          <t>Bldg F</t>
        </is>
      </c>
    </row>
    <row r="60">
      <c r="B60" s="1896" t="inlineStr">
        <is>
          <t>MR. PUFFS CANADA INC.</t>
        </is>
      </c>
      <c r="C60" s="1897" t="inlineStr">
        <is>
          <t>106</t>
        </is>
      </c>
      <c r="D60" s="3772" t="n">
        <v>1502</v>
      </c>
      <c r="E60" s="1899" t="n">
        <v>44696</v>
      </c>
      <c r="F60" s="1899" t="n">
        <v>48409</v>
      </c>
      <c r="G60" s="3773">
        <f>MAX(DAYS360(TODAY(),F60)/360,0)</f>
        <v/>
      </c>
      <c r="H60" s="3774" t="n">
        <v>30</v>
      </c>
      <c r="I60" s="3775">
        <f>J60/12</f>
        <v/>
      </c>
      <c r="J60" s="3776">
        <f>(H60*$D60)</f>
        <v/>
      </c>
      <c r="K60" s="3777" t="n">
        <v>7.354659290855772</v>
      </c>
      <c r="L60" s="3775">
        <f>M60/12</f>
        <v/>
      </c>
      <c r="M60" s="3776">
        <f>(K60*$D60)</f>
        <v/>
      </c>
      <c r="N60" s="3777" t="n">
        <v>5.10000115524749</v>
      </c>
      <c r="O60" s="3775">
        <f>P60/12</f>
        <v/>
      </c>
      <c r="P60" s="3776">
        <f>(N60*$D60)</f>
        <v/>
      </c>
      <c r="Q60" s="3778" t="n">
        <v>0</v>
      </c>
      <c r="R60" s="3778" t="n">
        <v>0</v>
      </c>
      <c r="S60" s="3779">
        <f>SUM(P60+M60)</f>
        <v/>
      </c>
      <c r="T60" s="1817">
        <f t="array" ref="T60">INDEX('Rent Roll-Detailed'!$U:$U,MATCH(B60&amp;C60,'Rent Roll-Detailed'!#REF!&amp;'Rent Roll-Detailed'!#REF!,0))=S60</f>
        <v/>
      </c>
    </row>
    <row r="61">
      <c r="B61" s="1896" t="inlineStr">
        <is>
          <t>SOCIÉTÉ DES ALCOOLS DU QUÉBEC</t>
        </is>
      </c>
      <c r="C61" s="1897" t="inlineStr">
        <is>
          <t>101</t>
        </is>
      </c>
      <c r="D61" s="3772" t="n">
        <v>3207</v>
      </c>
      <c r="E61" s="1899" t="n">
        <v>43891</v>
      </c>
      <c r="F61" s="1899" t="n">
        <v>49368</v>
      </c>
      <c r="G61" s="3773">
        <f>MAX(DAYS360(TODAY(),F61)/360,0)</f>
        <v/>
      </c>
      <c r="H61" s="3774" t="n">
        <v>26</v>
      </c>
      <c r="I61" s="3775">
        <f>J61/12</f>
        <v/>
      </c>
      <c r="J61" s="3776">
        <f>(H61*$D61)</f>
        <v/>
      </c>
      <c r="K61" s="3777" t="n">
        <v>6.395355905091975</v>
      </c>
      <c r="L61" s="3775">
        <f>M61/12</f>
        <v/>
      </c>
      <c r="M61" s="3776">
        <f>(K61*$D61)</f>
        <v/>
      </c>
      <c r="N61" s="3777" t="inlineStr">
        <is>
          <t>CPI-Mar</t>
        </is>
      </c>
      <c r="O61" s="3799" t="n">
        <v>765.0416666666666</v>
      </c>
      <c r="P61" s="3776">
        <f>O61*12</f>
        <v/>
      </c>
      <c r="Q61" s="3778" t="n">
        <v>0</v>
      </c>
      <c r="R61" s="3778" t="n">
        <v>0</v>
      </c>
      <c r="S61" s="3779">
        <f>SUM(P61+M61)</f>
        <v/>
      </c>
      <c r="T61" s="1817">
        <f t="array" ref="T61">INDEX('Rent Roll-Detailed'!$U:$U,MATCH(B61&amp;C61,'Rent Roll-Detailed'!#REF!&amp;'Rent Roll-Detailed'!#REF!,0))=S61</f>
        <v/>
      </c>
    </row>
    <row r="62">
      <c r="B62" s="1896" t="inlineStr">
        <is>
          <t>9351-5898 QUEBEC INC. Boustan</t>
        </is>
      </c>
      <c r="C62" s="1897" t="inlineStr">
        <is>
          <t>102</t>
        </is>
      </c>
      <c r="D62" s="3772" t="n">
        <v>1500</v>
      </c>
      <c r="E62" s="1899" t="n">
        <v>44166</v>
      </c>
      <c r="F62" s="1899" t="n">
        <v>47907</v>
      </c>
      <c r="G62" s="3773">
        <f>MAX(DAYS360(TODAY(),F62)/360,0)</f>
        <v/>
      </c>
      <c r="H62" s="3774" t="n">
        <v>29</v>
      </c>
      <c r="I62" s="3775">
        <f>J62/12</f>
        <v/>
      </c>
      <c r="J62" s="3776">
        <f>(H62*$D62)</f>
        <v/>
      </c>
      <c r="K62" s="3777" t="n">
        <v>7.354659290855772</v>
      </c>
      <c r="L62" s="3775">
        <f>M62/12</f>
        <v/>
      </c>
      <c r="M62" s="3776">
        <f>(K62*$D62)</f>
        <v/>
      </c>
      <c r="N62" s="3777" t="n">
        <v>5.10000115524749</v>
      </c>
      <c r="O62" s="3775">
        <f>P62/12</f>
        <v/>
      </c>
      <c r="P62" s="3776">
        <f>(N62*$D62)</f>
        <v/>
      </c>
      <c r="Q62" s="3778" t="n">
        <v>0</v>
      </c>
      <c r="R62" s="3778" t="n">
        <v>0</v>
      </c>
      <c r="S62" s="3779">
        <f>SUM(P62+M62)</f>
        <v/>
      </c>
      <c r="T62" s="1817">
        <f t="array" ref="T62">INDEX('Rent Roll-Detailed'!$U:$U,MATCH(B62&amp;C62,'Rent Roll-Detailed'!#REF!&amp;'Rent Roll-Detailed'!#REF!,0))=S62</f>
        <v/>
      </c>
    </row>
    <row r="63">
      <c r="B63" s="1896" t="inlineStr">
        <is>
          <t>11769146 Canada Inc- Poke</t>
        </is>
      </c>
      <c r="C63" s="1897" t="inlineStr">
        <is>
          <t>103</t>
        </is>
      </c>
      <c r="D63" s="3772" t="n">
        <v>1596</v>
      </c>
      <c r="E63" s="1899" t="n">
        <v>44593</v>
      </c>
      <c r="F63" s="1899" t="n">
        <v>48244</v>
      </c>
      <c r="G63" s="3773">
        <f>MAX(DAYS360(TODAY(),F63)/360,0)</f>
        <v/>
      </c>
      <c r="H63" s="3774" t="n">
        <v>27.5</v>
      </c>
      <c r="I63" s="3775">
        <f>J63/12</f>
        <v/>
      </c>
      <c r="J63" s="3776">
        <f>(H63*$D63)</f>
        <v/>
      </c>
      <c r="K63" s="3777" t="n">
        <v>7.354659290855772</v>
      </c>
      <c r="L63" s="3775">
        <f>M63/12</f>
        <v/>
      </c>
      <c r="M63" s="3776">
        <f>(K63*$D63)</f>
        <v/>
      </c>
      <c r="N63" s="3777" t="n">
        <v>5.10000115524749</v>
      </c>
      <c r="O63" s="3775">
        <f>P63/12</f>
        <v/>
      </c>
      <c r="P63" s="3776">
        <f>(N63*$D63)</f>
        <v/>
      </c>
      <c r="Q63" s="3778" t="n">
        <v>0</v>
      </c>
      <c r="R63" s="3778" t="n">
        <v>0</v>
      </c>
      <c r="S63" s="3779">
        <f>SUM(P63+M63)</f>
        <v/>
      </c>
      <c r="T63" s="1817">
        <f t="array" ref="T63">INDEX('Rent Roll-Detailed'!$U:$U,MATCH(B63&amp;C63,'Rent Roll-Detailed'!#REF!&amp;'Rent Roll-Detailed'!#REF!,0))=S63</f>
        <v/>
      </c>
    </row>
    <row r="64">
      <c r="B64" s="1896" t="inlineStr">
        <is>
          <t>Pizza Pizza Limited</t>
        </is>
      </c>
      <c r="C64" s="1897" t="inlineStr">
        <is>
          <t>104</t>
        </is>
      </c>
      <c r="D64" s="3772" t="n">
        <v>1612</v>
      </c>
      <c r="E64" s="1899" t="n">
        <v>44333</v>
      </c>
      <c r="F64" s="1899" t="n">
        <v>47984</v>
      </c>
      <c r="G64" s="3773">
        <f>MAX(DAYS360(TODAY(),F64)/360,0)</f>
        <v/>
      </c>
      <c r="H64" s="3774" t="n">
        <v>25</v>
      </c>
      <c r="I64" s="3775">
        <f>J64/12</f>
        <v/>
      </c>
      <c r="J64" s="3776">
        <f>(H64*$D64)</f>
        <v/>
      </c>
      <c r="K64" s="3777" t="n">
        <v>6.395355905091975</v>
      </c>
      <c r="L64" s="3775">
        <f>M64/12</f>
        <v/>
      </c>
      <c r="M64" s="3776">
        <f>(K64*$D64)</f>
        <v/>
      </c>
      <c r="N64" s="3777" t="n">
        <v>5.10000115524749</v>
      </c>
      <c r="O64" s="3775">
        <f>P64/12</f>
        <v/>
      </c>
      <c r="P64" s="3776">
        <f>(N64*$D64)</f>
        <v/>
      </c>
      <c r="Q64" s="3778" t="n">
        <v>0</v>
      </c>
      <c r="R64" s="3778" t="n">
        <v>0</v>
      </c>
      <c r="S64" s="3779">
        <f>SUM(P64+M64)</f>
        <v/>
      </c>
      <c r="T64" s="1817">
        <f t="array" ref="T64">INDEX('Rent Roll-Detailed'!$U:$U,MATCH(B64&amp;C64,'Rent Roll-Detailed'!#REF!&amp;'Rent Roll-Detailed'!#REF!,0))=S64</f>
        <v/>
      </c>
    </row>
    <row r="65">
      <c r="B65" s="1896" t="inlineStr">
        <is>
          <t>POULET ROUGE REAL ESTATE INC.</t>
        </is>
      </c>
      <c r="C65" s="1897" t="inlineStr">
        <is>
          <t>105</t>
        </is>
      </c>
      <c r="D65" s="3772" t="n">
        <v>1506</v>
      </c>
      <c r="E65" s="1899" t="n">
        <v>45444</v>
      </c>
      <c r="F65" s="1899" t="n">
        <v>49095</v>
      </c>
      <c r="G65" s="3773">
        <f>MAX(DAYS360(TODAY(),F65)/360,0)</f>
        <v/>
      </c>
      <c r="H65" s="3774" t="n">
        <v>34</v>
      </c>
      <c r="I65" s="3775">
        <f>J65/12</f>
        <v/>
      </c>
      <c r="J65" s="3776">
        <f>(H65*$D65)</f>
        <v/>
      </c>
      <c r="K65" s="3777" t="n">
        <v>7.354659290855772</v>
      </c>
      <c r="L65" s="3775">
        <f>M65/12</f>
        <v/>
      </c>
      <c r="M65" s="3776">
        <f>(K65*$D65)</f>
        <v/>
      </c>
      <c r="N65" s="3777" t="n">
        <v>5.10000115524749</v>
      </c>
      <c r="O65" s="3775">
        <f>P65/12</f>
        <v/>
      </c>
      <c r="P65" s="3776">
        <f>(N65*$D65)</f>
        <v/>
      </c>
      <c r="Q65" s="3778" t="n">
        <v>0</v>
      </c>
      <c r="R65" s="3778" t="n">
        <v>0</v>
      </c>
      <c r="S65" s="3779">
        <f>SUM(P65+M65)</f>
        <v/>
      </c>
      <c r="T65" s="1817">
        <f t="array" ref="T65">INDEX('Rent Roll-Detailed'!$U:$U,MATCH(B65&amp;C65,'Rent Roll-Detailed'!#REF!&amp;'Rent Roll-Detailed'!#REF!,0))=S65</f>
        <v/>
      </c>
    </row>
    <row r="66" ht="13.15" customHeight="1" s="2885">
      <c r="B66" s="1906" t="inlineStr">
        <is>
          <t>Total</t>
        </is>
      </c>
      <c r="C66" s="3781" t="n"/>
      <c r="D66" s="3782">
        <f>SUM(D60:D65)</f>
        <v/>
      </c>
      <c r="E66" s="1909" t="n"/>
      <c r="F66" s="1909" t="n"/>
      <c r="G66" s="3783">
        <f>SUMPRODUCT(G60:G65,D60:D65)/D66</f>
        <v/>
      </c>
      <c r="H66" s="3784">
        <f>AVERAGE(H60:H65)</f>
        <v/>
      </c>
      <c r="I66" s="3785">
        <f>SUM(I60:I65)</f>
        <v/>
      </c>
      <c r="J66" s="3786">
        <f>SUM(J60:J65)</f>
        <v/>
      </c>
      <c r="K66" s="3784">
        <f>AVERAGE(K60:K65)</f>
        <v/>
      </c>
      <c r="L66" s="3785">
        <f>SUM(L60:L65)</f>
        <v/>
      </c>
      <c r="M66" s="3786">
        <f>SUM(M60:M65)</f>
        <v/>
      </c>
      <c r="N66" s="3784">
        <f>AVERAGE(N60:N65)</f>
        <v/>
      </c>
      <c r="O66" s="3785">
        <f>SUM(O60:O65)</f>
        <v/>
      </c>
      <c r="P66" s="3786">
        <f>SUM(P60:P65)</f>
        <v/>
      </c>
      <c r="Q66" s="3786">
        <f>SUM(Q60:Q60)</f>
        <v/>
      </c>
      <c r="R66" s="3786">
        <f>SUM(R60:R65)</f>
        <v/>
      </c>
    </row>
    <row r="67">
      <c r="B67" s="1817" t="inlineStr">
        <is>
          <t>Vacant</t>
        </is>
      </c>
      <c r="C67" s="3787" t="inlineStr">
        <is>
          <t>Vac</t>
        </is>
      </c>
      <c r="D67" s="3798" t="n">
        <v>335</v>
      </c>
      <c r="E67" s="1899" t="inlineStr">
        <is>
          <t>-</t>
        </is>
      </c>
      <c r="F67" s="1899" t="inlineStr">
        <is>
          <t>-</t>
        </is>
      </c>
      <c r="G67" s="3773">
        <f>IFERROR(MAX(DAYS360(TODAY(),F67)/360,0),0)</f>
        <v/>
      </c>
      <c r="H67" s="3789" t="n"/>
      <c r="I67" s="3790">
        <f>J67/12</f>
        <v/>
      </c>
      <c r="J67" s="3791">
        <f>(H67*D67)</f>
        <v/>
      </c>
      <c r="K67" s="3777" t="n">
        <v>0</v>
      </c>
      <c r="L67" s="3775">
        <f>M67/12</f>
        <v/>
      </c>
      <c r="M67" s="3776">
        <f>(K67*$D67)</f>
        <v/>
      </c>
      <c r="N67" s="3777" t="n"/>
      <c r="O67" s="3775">
        <f>P67/12</f>
        <v/>
      </c>
      <c r="P67" s="3776">
        <f>(N67*$D67)</f>
        <v/>
      </c>
      <c r="Q67" s="3778" t="n">
        <v>0</v>
      </c>
      <c r="R67" s="3778" t="n">
        <v>0</v>
      </c>
      <c r="S67" s="3779">
        <f>SUM(P67+M67)</f>
        <v/>
      </c>
      <c r="T67" s="1817">
        <f t="array" ref="T67">INDEX('Rent Roll-Detailed'!$U:$U,MATCH(B67&amp;C67,'Rent Roll-Detailed'!#REF!&amp;'Rent Roll-Detailed'!#REF!,0))=S67</f>
        <v/>
      </c>
    </row>
    <row r="68" ht="13.15" customHeight="1" s="2885">
      <c r="B68" s="2860" t="inlineStr">
        <is>
          <t>Total / Assumed</t>
        </is>
      </c>
      <c r="C68" s="2861" t="n"/>
      <c r="D68" s="3792">
        <f>SUM(D66:D67)</f>
        <v/>
      </c>
      <c r="E68" s="2863" t="n"/>
      <c r="F68" s="2863" t="n"/>
      <c r="G68" s="3793">
        <f>SUMPRODUCT(G66:G67,D66:D67)/D68</f>
        <v/>
      </c>
      <c r="H68" s="3794">
        <f>AVERAGE(H60:H65,H67)</f>
        <v/>
      </c>
      <c r="I68" s="3795">
        <f>SUM(I66:I67)</f>
        <v/>
      </c>
      <c r="J68" s="3796">
        <f>SUM(J66:J67)</f>
        <v/>
      </c>
      <c r="K68" s="3794">
        <f>AVERAGE(K60:K65,K67)</f>
        <v/>
      </c>
      <c r="L68" s="3795">
        <f>SUM(L66:L67)</f>
        <v/>
      </c>
      <c r="M68" s="3796">
        <f>SUM(M66:M67)</f>
        <v/>
      </c>
      <c r="N68" s="3794">
        <f>AVERAGE(N60:N65,N67)</f>
        <v/>
      </c>
      <c r="O68" s="3795">
        <f>SUM(O66:O67)</f>
        <v/>
      </c>
      <c r="P68" s="3796">
        <f>SUM(P66:P67)</f>
        <v/>
      </c>
      <c r="Q68" s="3796">
        <f>SUM(Q66:Q67)</f>
        <v/>
      </c>
      <c r="R68" s="3796">
        <f>SUM(R66:R67)</f>
        <v/>
      </c>
    </row>
    <row r="70" ht="13.15" customHeight="1" s="2885">
      <c r="B70" s="1818" t="inlineStr">
        <is>
          <t>Bldg G</t>
        </is>
      </c>
    </row>
    <row r="71">
      <c r="B71" s="1896" t="inlineStr">
        <is>
          <t>Gestion LP Picard Inc. (A&amp;W)</t>
        </is>
      </c>
      <c r="C71" s="1897" t="n">
        <v>1</v>
      </c>
      <c r="D71" s="3772" t="n">
        <v>2288</v>
      </c>
      <c r="E71" s="1899" t="n">
        <v>43447</v>
      </c>
      <c r="F71" s="1899" t="n">
        <v>50751</v>
      </c>
      <c r="G71" s="3773">
        <f>MAX(DAYS360(TODAY(),F71)/360,0)</f>
        <v/>
      </c>
      <c r="H71" s="3774" t="n">
        <v>36.71329</v>
      </c>
      <c r="I71" s="3775">
        <f>J71/12</f>
        <v/>
      </c>
      <c r="J71" s="3776">
        <f>(H71*$D71)</f>
        <v/>
      </c>
      <c r="K71" s="3777" t="n">
        <v>8.16673951048951</v>
      </c>
      <c r="L71" s="3775">
        <f>M71/12</f>
        <v/>
      </c>
      <c r="M71" s="3776">
        <f>(K71*$D71)</f>
        <v/>
      </c>
      <c r="N71" s="3777" t="n">
        <v>7.525397945804195</v>
      </c>
      <c r="O71" s="3775">
        <f>P71/12</f>
        <v/>
      </c>
      <c r="P71" s="3776">
        <f>(N71*$D71)</f>
        <v/>
      </c>
      <c r="Q71" s="3778" t="n">
        <v>0</v>
      </c>
      <c r="R71" s="3778" t="n">
        <v>0</v>
      </c>
      <c r="S71" s="3779">
        <f>SUM(P71+M71)</f>
        <v/>
      </c>
      <c r="T71" s="1817">
        <f t="array" ref="T71">INDEX('Rent Roll-Detailed'!$U:$U,MATCH(B71&amp;C71,'Rent Roll-Detailed'!#REF!&amp;'Rent Roll-Detailed'!#REF!,0))=S71</f>
        <v/>
      </c>
    </row>
    <row r="72" ht="13.15" customHeight="1" s="2885">
      <c r="B72" s="1906" t="inlineStr">
        <is>
          <t>Total</t>
        </is>
      </c>
      <c r="C72" s="3781" t="n"/>
      <c r="D72" s="3782">
        <f>SUM(D71:D71)</f>
        <v/>
      </c>
      <c r="E72" s="1909" t="n"/>
      <c r="F72" s="1909" t="n"/>
      <c r="G72" s="3783">
        <f>SUMPRODUCT(G71:G71,D71:D71)/D72</f>
        <v/>
      </c>
      <c r="H72" s="3784">
        <f>AVERAGE(H71:H71)</f>
        <v/>
      </c>
      <c r="I72" s="3785">
        <f>SUM(I71:I71)</f>
        <v/>
      </c>
      <c r="J72" s="3786">
        <f>SUM(J71:J71)</f>
        <v/>
      </c>
      <c r="K72" s="3784">
        <f>AVERAGE(K71:K71)</f>
        <v/>
      </c>
      <c r="L72" s="3785">
        <f>SUM(L71:L71)</f>
        <v/>
      </c>
      <c r="M72" s="3786">
        <f>SUM(M71:M71)</f>
        <v/>
      </c>
      <c r="N72" s="3784">
        <f>AVERAGE(N71:N71)</f>
        <v/>
      </c>
      <c r="O72" s="3785">
        <f>SUM(O71:O71)</f>
        <v/>
      </c>
      <c r="P72" s="3786">
        <f>SUM(P71:P71)</f>
        <v/>
      </c>
      <c r="Q72" s="3786">
        <f>SUM(Q71:Q71)</f>
        <v/>
      </c>
      <c r="R72" s="3786">
        <f>SUM(R71:R71)</f>
        <v/>
      </c>
    </row>
    <row r="73">
      <c r="B73" s="1817" t="inlineStr">
        <is>
          <t>Vacant</t>
        </is>
      </c>
      <c r="C73" s="3787" t="n"/>
      <c r="D73" s="3798" t="n">
        <v>0</v>
      </c>
      <c r="E73" s="1899" t="inlineStr">
        <is>
          <t>-</t>
        </is>
      </c>
      <c r="F73" s="1899" t="inlineStr">
        <is>
          <t>-</t>
        </is>
      </c>
      <c r="G73" s="3773">
        <f>IFERROR(MAX(DAYS360(TODAY(),F73)/360,0),0)</f>
        <v/>
      </c>
      <c r="H73" s="3789" t="n"/>
      <c r="I73" s="3790">
        <f>J73/12</f>
        <v/>
      </c>
      <c r="J73" s="3791">
        <f>(H73*D73)</f>
        <v/>
      </c>
      <c r="K73" s="3777" t="n">
        <v>0</v>
      </c>
      <c r="L73" s="3775">
        <f>M73/12</f>
        <v/>
      </c>
      <c r="M73" s="3776">
        <f>(K73*$D73)</f>
        <v/>
      </c>
      <c r="N73" s="3777" t="n"/>
      <c r="O73" s="3775">
        <f>P73/12</f>
        <v/>
      </c>
      <c r="P73" s="3776">
        <f>(N73*$D73)</f>
        <v/>
      </c>
      <c r="Q73" s="3778" t="n">
        <v>0</v>
      </c>
      <c r="R73" s="3778" t="n">
        <v>0</v>
      </c>
      <c r="S73" s="3779" t="n"/>
    </row>
    <row r="74" ht="13.15" customHeight="1" s="2885">
      <c r="B74" s="2860" t="inlineStr">
        <is>
          <t>Total / Assumed</t>
        </is>
      </c>
      <c r="C74" s="2861" t="n"/>
      <c r="D74" s="3792">
        <f>SUM(D72:D73)</f>
        <v/>
      </c>
      <c r="E74" s="2863" t="n"/>
      <c r="F74" s="2863" t="n"/>
      <c r="G74" s="3793">
        <f>SUMPRODUCT(G72:G73,D72:D73)/D74</f>
        <v/>
      </c>
      <c r="H74" s="3794">
        <f>AVERAGE(H71:H71,H73)</f>
        <v/>
      </c>
      <c r="I74" s="3795">
        <f>SUM(I72:I73)</f>
        <v/>
      </c>
      <c r="J74" s="3796">
        <f>SUM(J72:J73)</f>
        <v/>
      </c>
      <c r="K74" s="3794">
        <f>AVERAGE(K71:K71,K73)</f>
        <v/>
      </c>
      <c r="L74" s="3795">
        <f>SUM(L72:L73)</f>
        <v/>
      </c>
      <c r="M74" s="3796">
        <f>SUM(M72:M73)</f>
        <v/>
      </c>
      <c r="N74" s="3794">
        <f>AVERAGE(N71:N71,N73)</f>
        <v/>
      </c>
      <c r="O74" s="3795">
        <f>SUM(O72:O73)</f>
        <v/>
      </c>
      <c r="P74" s="3796">
        <f>SUM(P72:P73)</f>
        <v/>
      </c>
      <c r="Q74" s="3796">
        <f>SUM(Q72:Q73)</f>
        <v/>
      </c>
      <c r="R74" s="3796">
        <f>SUM(R72:R73)</f>
        <v/>
      </c>
    </row>
    <row r="76" ht="13.15" customHeight="1" s="2885">
      <c r="B76" s="1818" t="inlineStr">
        <is>
          <t>Bldg H</t>
        </is>
      </c>
    </row>
    <row r="77">
      <c r="B77" s="1896" t="inlineStr">
        <is>
          <t>Sobeys Capital Inc.</t>
        </is>
      </c>
      <c r="C77" s="1897" t="n">
        <v>1</v>
      </c>
      <c r="D77" s="3772" t="n">
        <v>43270</v>
      </c>
      <c r="E77" s="1899" t="n">
        <v>40808</v>
      </c>
      <c r="F77" s="1899" t="n">
        <v>48112</v>
      </c>
      <c r="G77" s="3773">
        <f>MAX(DAYS360(TODAY(),F77)/360,0)</f>
        <v/>
      </c>
      <c r="H77" s="3774" t="n">
        <v>15</v>
      </c>
      <c r="I77" s="3775">
        <f>J77/12</f>
        <v/>
      </c>
      <c r="J77" s="3776">
        <f>(H77*$D77)</f>
        <v/>
      </c>
      <c r="K77" s="3777" t="n">
        <v>5.388393806332332</v>
      </c>
      <c r="L77" s="3775">
        <f>M77/12</f>
        <v/>
      </c>
      <c r="M77" s="3776">
        <f>(K77*$D77)</f>
        <v/>
      </c>
      <c r="N77" s="3777" t="n">
        <v>2.261704645250751</v>
      </c>
      <c r="O77" s="3775">
        <f>P77/12</f>
        <v/>
      </c>
      <c r="P77" s="3776">
        <f>(N77*$D77)</f>
        <v/>
      </c>
      <c r="Q77" s="3778" t="n">
        <v>0</v>
      </c>
      <c r="R77" s="3778" t="n">
        <v>0</v>
      </c>
      <c r="S77" s="3779">
        <f>SUM(P77+M77)</f>
        <v/>
      </c>
      <c r="T77" s="1817">
        <f t="array" ref="T77">INDEX('Rent Roll-Detailed'!$U:$U,MATCH(B77&amp;C77,'Rent Roll-Detailed'!#REF!&amp;'Rent Roll-Detailed'!#REF!,0))=S77</f>
        <v/>
      </c>
    </row>
    <row r="78" ht="13.15" customHeight="1" s="2885">
      <c r="B78" s="1906" t="inlineStr">
        <is>
          <t>Total</t>
        </is>
      </c>
      <c r="C78" s="3781" t="n"/>
      <c r="D78" s="3782">
        <f>SUM(D77:D77)</f>
        <v/>
      </c>
      <c r="E78" s="1909" t="n"/>
      <c r="F78" s="1909" t="n"/>
      <c r="G78" s="3783">
        <f>SUMPRODUCT(G77:G77,D77:D77)/D78</f>
        <v/>
      </c>
      <c r="H78" s="3784">
        <f>AVERAGE(H77:H77)</f>
        <v/>
      </c>
      <c r="I78" s="3785">
        <f>SUM(I77:I77)</f>
        <v/>
      </c>
      <c r="J78" s="3786">
        <f>SUM(J77:J77)</f>
        <v/>
      </c>
      <c r="K78" s="3784">
        <f>AVERAGE(K77:K77)</f>
        <v/>
      </c>
      <c r="L78" s="3785">
        <f>SUM(L77:L77)</f>
        <v/>
      </c>
      <c r="M78" s="3786">
        <f>SUM(M77:M77)</f>
        <v/>
      </c>
      <c r="N78" s="3784">
        <f>AVERAGE(N77:N77)</f>
        <v/>
      </c>
      <c r="O78" s="3785">
        <f>SUM(O77:O77)</f>
        <v/>
      </c>
      <c r="P78" s="3786">
        <f>SUM(P77:P77)</f>
        <v/>
      </c>
      <c r="Q78" s="3786">
        <f>SUM(Q77:Q77)</f>
        <v/>
      </c>
      <c r="R78" s="3786">
        <f>SUM(R77:R77)</f>
        <v/>
      </c>
    </row>
    <row r="79">
      <c r="B79" s="1817" t="inlineStr">
        <is>
          <t>Vacant</t>
        </is>
      </c>
      <c r="C79" s="3787" t="n"/>
      <c r="D79" s="3798" t="n">
        <v>0</v>
      </c>
      <c r="E79" s="1899" t="inlineStr">
        <is>
          <t>-</t>
        </is>
      </c>
      <c r="F79" s="1899" t="inlineStr">
        <is>
          <t>-</t>
        </is>
      </c>
      <c r="G79" s="3773">
        <f>IFERROR(MAX(DAYS360(TODAY(),F79)/360,0),0)</f>
        <v/>
      </c>
      <c r="H79" s="3789" t="n"/>
      <c r="I79" s="3790">
        <f>J79/12</f>
        <v/>
      </c>
      <c r="J79" s="3791">
        <f>(H79*D79)</f>
        <v/>
      </c>
      <c r="K79" s="3777" t="n">
        <v>0</v>
      </c>
      <c r="L79" s="3775">
        <f>M79/12</f>
        <v/>
      </c>
      <c r="M79" s="3776">
        <f>(K79*$D79)</f>
        <v/>
      </c>
      <c r="N79" s="3777" t="n"/>
      <c r="O79" s="3775">
        <f>P79/12</f>
        <v/>
      </c>
      <c r="P79" s="3776">
        <f>(N79*$D79)</f>
        <v/>
      </c>
      <c r="Q79" s="3778" t="n">
        <v>0</v>
      </c>
      <c r="R79" s="3778" t="n">
        <v>0</v>
      </c>
      <c r="S79" s="3779" t="n"/>
    </row>
    <row r="80" ht="13.15" customHeight="1" s="2885">
      <c r="B80" s="2860" t="inlineStr">
        <is>
          <t>Total / Assumed</t>
        </is>
      </c>
      <c r="C80" s="2861" t="n"/>
      <c r="D80" s="3792">
        <f>SUM(D78:D79)</f>
        <v/>
      </c>
      <c r="E80" s="2863" t="n"/>
      <c r="F80" s="2863" t="n"/>
      <c r="G80" s="3793">
        <f>SUMPRODUCT(G78:G79,D78:D79)/D80</f>
        <v/>
      </c>
      <c r="H80" s="3794">
        <f>AVERAGE(H77:H77,H79)</f>
        <v/>
      </c>
      <c r="I80" s="3795">
        <f>SUM(I78:I79)</f>
        <v/>
      </c>
      <c r="J80" s="3796">
        <f>SUM(J78:J79)</f>
        <v/>
      </c>
      <c r="K80" s="3794">
        <f>AVERAGE(K77:K77,K79)</f>
        <v/>
      </c>
      <c r="L80" s="3795">
        <f>SUM(L78:L79)</f>
        <v/>
      </c>
      <c r="M80" s="3796">
        <f>SUM(M78:M79)</f>
        <v/>
      </c>
      <c r="N80" s="3794">
        <f>AVERAGE(N77:N77,N79)</f>
        <v/>
      </c>
      <c r="O80" s="3795">
        <f>SUM(O78:O79)</f>
        <v/>
      </c>
      <c r="P80" s="3796">
        <f>SUM(P78:P79)</f>
        <v/>
      </c>
      <c r="Q80" s="3796">
        <f>SUM(Q78:Q79)</f>
        <v/>
      </c>
      <c r="R80" s="3796">
        <f>SUM(R78:R79)</f>
        <v/>
      </c>
    </row>
    <row r="84" ht="13.15" customHeight="1" s="2885">
      <c r="B84" s="1818" t="inlineStr">
        <is>
          <t>Total SF</t>
        </is>
      </c>
      <c r="D84" s="3800">
        <f>SUM(D80,D74,D68,D57,D50,D43,D22,D9)</f>
        <v/>
      </c>
      <c r="I84" s="3775">
        <f>SUM(I80,I74,I68,I57,I50,I43,I22,I9)</f>
        <v/>
      </c>
      <c r="J84" s="3775">
        <f>SUM(J80,J74,J68,J57,J50,J43,J22,J9)</f>
        <v/>
      </c>
      <c r="L84" s="3775">
        <f>SUM(L80,L74,L68,L57,L50,L43,L22,L9)</f>
        <v/>
      </c>
      <c r="M84" s="3775">
        <f>SUM(M80,M74,M68,M57,M50,M43,M22,M9)</f>
        <v/>
      </c>
      <c r="O84" s="3775">
        <f>SUM(O80,O74,O68,O57,O50,O43,O22,O9)</f>
        <v/>
      </c>
      <c r="P84" s="3775">
        <f>SUM(P80,P74,P68,P57,P50,P43,P22,P9)</f>
        <v/>
      </c>
    </row>
    <row r="85" ht="13.15" customHeight="1" s="2885">
      <c r="B85" s="1818" t="inlineStr">
        <is>
          <t>Vacant SF</t>
        </is>
      </c>
      <c r="D85" s="3801">
        <f>SUM(D67,D42)</f>
        <v/>
      </c>
      <c r="E85" s="1933">
        <f>D85/$D$84</f>
        <v/>
      </c>
    </row>
    <row r="86" ht="13.15" customHeight="1" s="2885">
      <c r="B86" s="1818" t="inlineStr">
        <is>
          <t>Leased SF</t>
        </is>
      </c>
      <c r="D86" s="3801">
        <f>D84-D85</f>
        <v/>
      </c>
      <c r="E86" s="1933">
        <f>D86/$D$84</f>
        <v/>
      </c>
    </row>
  </sheetData>
  <pageMargins left="0.7" right="0.7" top="0.75" bottom="0.75" header="0.3" footer="0.3"/>
</worksheet>
</file>

<file path=xl/worksheets/sheet80.xml><?xml version="1.0" encoding="utf-8"?>
<worksheet xmlns="http://schemas.openxmlformats.org/spreadsheetml/2006/main">
  <sheetPr codeName="Sheet60">
    <outlinePr summaryBelow="1" summaryRight="1"/>
    <pageSetUpPr/>
  </sheetPr>
  <dimension ref="A1:F152"/>
  <sheetViews>
    <sheetView workbookViewId="0">
      <selection activeCell="A1" sqref="A1"/>
    </sheetView>
  </sheetViews>
  <sheetFormatPr baseColWidth="8" defaultColWidth="8.46484375" defaultRowHeight="14.25"/>
  <cols>
    <col width="61.46484375" bestFit="1" customWidth="1" style="1799" min="1" max="1"/>
    <col width="15.46484375" customWidth="1" style="1799" min="2" max="3"/>
    <col width="16.46484375" customWidth="1" style="1799" min="4" max="4"/>
    <col width="20.46484375" customWidth="1" style="1799" min="5" max="5"/>
    <col width="23.46484375" customWidth="1" style="1799" min="6" max="6"/>
    <col width="9" customWidth="1" style="1799" min="7" max="8"/>
    <col width="9.46484375" customWidth="1" style="1799" min="9" max="9"/>
    <col width="9" customWidth="1" style="1799" min="10" max="10"/>
    <col width="8.46484375" customWidth="1" style="1799" min="11" max="11"/>
    <col width="9" customWidth="1" style="1799" min="12" max="14"/>
    <col width="10.46484375" customWidth="1" style="1799" min="15" max="15"/>
    <col width="8.46484375" customWidth="1" style="1799" min="16" max="16384"/>
  </cols>
  <sheetData>
    <row r="1" ht="14.65" customHeight="1" s="2885">
      <c r="B1" s="2912" t="inlineStr">
        <is>
          <t>2019 ACTUAL</t>
        </is>
      </c>
      <c r="C1" s="2912" t="inlineStr">
        <is>
          <t>2020 ACTUAL</t>
        </is>
      </c>
      <c r="D1" s="2912" t="inlineStr">
        <is>
          <t>2021 ACTUAL</t>
        </is>
      </c>
      <c r="E1" s="2912" t="inlineStr">
        <is>
          <t>2022 ACTUAL</t>
        </is>
      </c>
      <c r="F1" s="1800" t="inlineStr">
        <is>
          <t>2024 PROJECTION</t>
        </is>
      </c>
    </row>
    <row r="2" ht="14.65" customHeight="1" s="2885">
      <c r="F2" s="1800" t="inlineStr">
        <is>
          <t>BASED UPON</t>
        </is>
      </c>
    </row>
    <row r="3" ht="14.65" customHeight="1" s="2885">
      <c r="A3" s="1800" t="n"/>
      <c r="F3" s="1800" t="inlineStr">
        <is>
          <t>CURRENT LEASES</t>
        </is>
      </c>
    </row>
    <row r="4" ht="14.65" customHeight="1" s="2885">
      <c r="A4" s="1800" t="n"/>
    </row>
    <row r="5" ht="14.65" customHeight="1" s="2885">
      <c r="A5" s="1800" t="n"/>
    </row>
    <row r="6" ht="14.65" customHeight="1" s="2885">
      <c r="A6" s="2912" t="inlineStr">
        <is>
          <t>POTENTIAL GROSS REVENUE</t>
        </is>
      </c>
      <c r="B6" s="2916" t="n"/>
      <c r="C6" s="2916" t="n"/>
      <c r="D6" s="2916" t="n"/>
      <c r="E6" s="2916" t="n"/>
      <c r="F6" s="2916" t="n"/>
    </row>
    <row r="7" ht="14.65" customHeight="1" s="2885">
      <c r="A7" s="2912" t="inlineStr">
        <is>
          <t>Base Rental Revenue</t>
        </is>
      </c>
      <c r="B7" s="3802" t="n">
        <v>1680637</v>
      </c>
      <c r="C7" s="3802" t="n">
        <v>1504721</v>
      </c>
      <c r="D7" s="3802" t="n">
        <v>1713140</v>
      </c>
      <c r="E7" s="3802" t="n">
        <v>1646441</v>
      </c>
      <c r="F7" s="3802" t="n">
        <v>1871028</v>
      </c>
    </row>
    <row r="8" ht="14.65" customHeight="1" s="2885">
      <c r="A8" s="2912" t="inlineStr">
        <is>
          <t>Absorption &amp; Turnover Vacancy</t>
        </is>
      </c>
      <c r="B8" s="2916" t="n"/>
      <c r="C8" s="2916" t="n"/>
      <c r="D8" s="2916" t="n"/>
      <c r="E8" s="2916" t="n"/>
      <c r="F8" s="3803" t="n">
        <v>-26639</v>
      </c>
    </row>
    <row r="9" ht="14.65" customHeight="1" s="2885">
      <c r="A9" s="2912" t="inlineStr">
        <is>
          <t>SCHEDULED BASE RENTAL REVENUE</t>
        </is>
      </c>
      <c r="B9" s="3802" t="n">
        <v>1680637</v>
      </c>
      <c r="C9" s="3802" t="n">
        <v>1504721</v>
      </c>
      <c r="D9" s="3802" t="n">
        <v>1713140</v>
      </c>
      <c r="E9" s="3802" t="n">
        <v>1646441</v>
      </c>
      <c r="F9" s="3802" t="n">
        <v>1844389</v>
      </c>
    </row>
    <row r="10" ht="14.65" customHeight="1" s="2885">
      <c r="A10" s="2912" t="inlineStr">
        <is>
          <t>REIMBURSEMENT REVENUE</t>
        </is>
      </c>
      <c r="B10" s="2916" t="n"/>
      <c r="C10" s="2916" t="n"/>
      <c r="D10" s="2916" t="n"/>
      <c r="E10" s="2916" t="n"/>
      <c r="F10" s="2916" t="n"/>
    </row>
    <row r="11" ht="14.65" customHeight="1" s="2885">
      <c r="A11" s="2912" t="inlineStr">
        <is>
          <t>CAM</t>
        </is>
      </c>
      <c r="B11" s="3802" t="n">
        <v>147411</v>
      </c>
      <c r="C11" s="3802" t="n">
        <v>133070</v>
      </c>
      <c r="D11" s="3802" t="n">
        <v>157184</v>
      </c>
      <c r="E11" s="3802" t="n">
        <v>159161</v>
      </c>
      <c r="F11" s="3802" t="n">
        <v>164879</v>
      </c>
    </row>
    <row r="12" ht="14.65" customHeight="1" s="2885">
      <c r="A12" s="2912" t="inlineStr">
        <is>
          <t>Insurance Recapture</t>
        </is>
      </c>
      <c r="B12" s="3802" t="n">
        <v>7712</v>
      </c>
      <c r="C12" s="3802" t="n">
        <v>7128</v>
      </c>
      <c r="D12" s="3802" t="n">
        <v>7770</v>
      </c>
      <c r="E12" s="3802" t="n">
        <v>8663</v>
      </c>
      <c r="F12" s="3802" t="n">
        <v>8974</v>
      </c>
    </row>
    <row r="13" ht="14.65" customHeight="1" s="2885">
      <c r="A13" s="2912" t="inlineStr">
        <is>
          <t>Taxes Recapture</t>
        </is>
      </c>
      <c r="B13" s="3802" t="n">
        <v>372472</v>
      </c>
      <c r="C13" s="3802" t="n">
        <v>332650</v>
      </c>
      <c r="D13" s="3802" t="n">
        <v>383323</v>
      </c>
      <c r="E13" s="3802" t="n">
        <v>366373</v>
      </c>
      <c r="F13" s="3802" t="n">
        <v>379535</v>
      </c>
    </row>
    <row r="14" ht="14.65" customHeight="1" s="2885">
      <c r="A14" s="2912" t="inlineStr">
        <is>
          <t>NNN Year-end Reconciliation</t>
        </is>
      </c>
      <c r="B14" s="3802" t="n">
        <v>15609</v>
      </c>
      <c r="C14" s="3802" t="n">
        <v>14908</v>
      </c>
      <c r="D14" s="2912" t="inlineStr">
        <is>
          <t>$ -</t>
        </is>
      </c>
      <c r="E14" s="3802" t="n">
        <v>25140</v>
      </c>
      <c r="F14" s="2916" t="n"/>
    </row>
    <row r="15" ht="14.65" customHeight="1" s="2885">
      <c r="A15" s="2912" t="inlineStr">
        <is>
          <t>Absorption &amp; Turnover Vacancy</t>
        </is>
      </c>
      <c r="B15" s="2916" t="n"/>
      <c r="C15" s="2916" t="n"/>
      <c r="D15" s="2916" t="n"/>
      <c r="E15" s="2916" t="n"/>
      <c r="F15" s="3803" t="n">
        <v>-5704</v>
      </c>
    </row>
    <row r="16" ht="14.65" customHeight="1" s="2885">
      <c r="A16" s="2912" t="inlineStr">
        <is>
          <t>TOTAL REIMBURSEMENT REVENUE</t>
        </is>
      </c>
      <c r="B16" s="3802" t="n">
        <v>543205</v>
      </c>
      <c r="C16" s="3802" t="n">
        <v>487757</v>
      </c>
      <c r="D16" s="3802" t="n">
        <v>548278</v>
      </c>
      <c r="E16" s="3802" t="n">
        <v>559336</v>
      </c>
      <c r="F16" s="3802" t="n">
        <v>547685</v>
      </c>
    </row>
    <row r="17" ht="14.65" customHeight="1" s="2885">
      <c r="A17" s="2912" t="inlineStr">
        <is>
          <t>OTHER INCOME</t>
        </is>
      </c>
      <c r="B17" s="3803" t="n">
        <v>-25696</v>
      </c>
      <c r="C17" s="3802" t="n">
        <v>5096</v>
      </c>
      <c r="D17" s="3802" t="n">
        <v>34113</v>
      </c>
      <c r="E17" s="3802" t="n">
        <v>7236</v>
      </c>
      <c r="F17" s="3802" t="n">
        <v>7000</v>
      </c>
    </row>
    <row r="18" ht="14.65" customHeight="1" s="2885">
      <c r="A18" s="2912" t="inlineStr">
        <is>
          <t>EFFECTIVE GROSS REVENUE</t>
        </is>
      </c>
      <c r="B18" s="3802" t="n">
        <v>2198145</v>
      </c>
      <c r="C18" s="3802" t="n">
        <v>1997574</v>
      </c>
      <c r="D18" s="3802" t="n">
        <v>2295531</v>
      </c>
      <c r="E18" s="3802" t="n">
        <v>2213013</v>
      </c>
      <c r="F18" s="3802" t="n">
        <v>2399073</v>
      </c>
    </row>
    <row r="19" ht="14.65" customHeight="1" s="2885">
      <c r="A19" s="2912" t="inlineStr">
        <is>
          <t>OPERATING EXPENSES</t>
        </is>
      </c>
      <c r="B19" s="2916" t="n"/>
      <c r="C19" s="2916" t="n"/>
      <c r="D19" s="2916" t="n"/>
      <c r="E19" s="2916" t="n"/>
      <c r="F19" s="2916" t="n"/>
    </row>
    <row r="20" ht="14.65" customHeight="1" s="2885">
      <c r="A20" s="2912" t="inlineStr">
        <is>
          <t>CAM - Opex</t>
        </is>
      </c>
      <c r="B20" s="3802" t="n">
        <v>174170</v>
      </c>
      <c r="C20" s="3802" t="n">
        <v>198358</v>
      </c>
      <c r="D20" s="3802" t="n">
        <v>197899</v>
      </c>
      <c r="E20" s="3802" t="n">
        <v>190386</v>
      </c>
      <c r="F20" s="3802" t="n">
        <v>187929</v>
      </c>
    </row>
    <row r="21" ht="14.65" customHeight="1" s="2885">
      <c r="A21" s="2912" t="inlineStr">
        <is>
          <t>Taxes - Opex</t>
        </is>
      </c>
      <c r="B21" s="3802" t="n">
        <v>393739</v>
      </c>
      <c r="C21" s="3802" t="n">
        <v>390689</v>
      </c>
      <c r="D21" s="3802" t="n">
        <v>421431</v>
      </c>
      <c r="E21" s="3802" t="n">
        <v>322032</v>
      </c>
      <c r="F21" s="3802" t="n">
        <v>360364</v>
      </c>
    </row>
    <row r="22" ht="14.65" customHeight="1" s="2885">
      <c r="A22" s="2912" t="inlineStr">
        <is>
          <t>Insurance - Opex</t>
        </is>
      </c>
      <c r="B22" s="3802" t="n">
        <v>68904</v>
      </c>
      <c r="C22" s="3802" t="n">
        <v>70222</v>
      </c>
      <c r="D22" s="3802" t="n">
        <v>74664</v>
      </c>
      <c r="E22" s="3802" t="n">
        <v>72926</v>
      </c>
      <c r="F22" s="3802" t="n">
        <v>120000</v>
      </c>
    </row>
    <row r="23" ht="14.65" customHeight="1" s="2885">
      <c r="A23" s="2912" t="inlineStr">
        <is>
          <t>TOTAL OPERATING EXPENSES</t>
        </is>
      </c>
      <c r="B23" s="3802" t="n">
        <v>636812</v>
      </c>
      <c r="C23" s="3802" t="n">
        <v>659270</v>
      </c>
      <c r="D23" s="3802" t="n">
        <v>693994</v>
      </c>
      <c r="E23" s="3802" t="n">
        <v>585343</v>
      </c>
      <c r="F23" s="3802" t="n">
        <v>668293</v>
      </c>
    </row>
    <row r="24" ht="14.65" customHeight="1" s="2885">
      <c r="A24" s="2912" t="inlineStr">
        <is>
          <t>NET OPERATING INCOME</t>
        </is>
      </c>
      <c r="B24" s="3802" t="n">
        <v>1561333</v>
      </c>
      <c r="C24" s="3802" t="n">
        <v>1338304</v>
      </c>
      <c r="D24" s="3802" t="n">
        <v>1601537</v>
      </c>
      <c r="E24" s="3802" t="n">
        <v>1627670</v>
      </c>
      <c r="F24" s="3802" t="n">
        <v>1730780</v>
      </c>
    </row>
    <row r="26" ht="14.65" customHeight="1" s="2885">
      <c r="A26" s="1800" t="inlineStr">
        <is>
          <t xml:space="preserve">CAP RATE </t>
        </is>
      </c>
      <c r="B26" s="3804">
        <f>B18-B23</f>
        <v/>
      </c>
      <c r="E26" s="1804" t="n">
        <v>0.067</v>
      </c>
      <c r="F26" s="1804" t="n">
        <v>0.07099999999999999</v>
      </c>
    </row>
    <row r="27" ht="14.65" customHeight="1" s="2885">
      <c r="A27" s="1800" t="inlineStr">
        <is>
          <t>See the next 4 pages for backup for the 2024 Projection</t>
        </is>
      </c>
    </row>
    <row r="28" ht="14.65" customHeight="1" s="2885">
      <c r="A28" s="1800" t="inlineStr">
        <is>
          <t>WESTERN CROSSING 2207 S Western St Amarillo, TX 79109 27</t>
        </is>
      </c>
    </row>
    <row r="152" ht="14.65" customHeight="1" s="2885">
      <c r="A152" s="1800" t="inlineStr">
        <is>
          <t>WESTERN CROSSING 2207 S Western St Amarillo, TX 79109 31</t>
        </is>
      </c>
    </row>
  </sheetData>
  <pageMargins left="1.25" right="1.25" top="1" bottom="0.791666666666667" header="0.25" footer="0.25"/>
</worksheet>
</file>

<file path=xl/worksheets/sheet81.xml><?xml version="1.0" encoding="utf-8"?>
<worksheet xmlns="http://schemas.openxmlformats.org/spreadsheetml/2006/main">
  <sheetPr codeName="Sheet79">
    <outlinePr summaryBelow="1" summaryRight="1"/>
    <pageSetUpPr/>
  </sheetPr>
  <dimension ref="A3:P73"/>
  <sheetViews>
    <sheetView workbookViewId="0">
      <selection activeCell="A1" sqref="A1"/>
    </sheetView>
  </sheetViews>
  <sheetFormatPr baseColWidth="8" defaultColWidth="8.86328125" defaultRowHeight="14.25"/>
  <sheetData>
    <row r="3">
      <c r="A3" s="1830" t="inlineStr">
        <is>
          <t xml:space="preserve">INCOME  </t>
        </is>
      </c>
      <c r="B3" s="1830" t="n"/>
      <c r="C3" s="1830" t="n"/>
      <c r="D3">
        <f>TRIM(A3)</f>
        <v/>
      </c>
      <c r="E3" s="1830" t="inlineStr">
        <is>
          <t xml:space="preserve">INCOME  </t>
        </is>
      </c>
      <c r="G3">
        <f>TRIM(E3)</f>
        <v/>
      </c>
      <c r="H3" s="1830" t="inlineStr">
        <is>
          <t xml:space="preserve">INCOME  </t>
        </is>
      </c>
      <c r="J3">
        <f>TRIM(H3)</f>
        <v/>
      </c>
      <c r="K3" s="1830" t="inlineStr">
        <is>
          <t xml:space="preserve">INCOME  </t>
        </is>
      </c>
      <c r="M3" s="1830" t="inlineStr">
        <is>
          <t>INCOME</t>
        </is>
      </c>
      <c r="N3" t="inlineStr">
        <is>
          <t xml:space="preserve">INCOME  </t>
        </is>
      </c>
      <c r="P3">
        <f>TRIM(N3)</f>
        <v/>
      </c>
    </row>
    <row r="4">
      <c r="A4" s="2865" t="inlineStr">
        <is>
          <t xml:space="preserve">     4100 RENTAL PROPERTY INCOME </t>
        </is>
      </c>
      <c r="B4" s="1831" t="n"/>
      <c r="C4" s="1831" t="n"/>
      <c r="D4">
        <f>TRIM(A4)</f>
        <v/>
      </c>
      <c r="E4" s="1831" t="inlineStr">
        <is>
          <t xml:space="preserve">     4100 RENTAL PROPERTY INCOME </t>
        </is>
      </c>
      <c r="G4">
        <f>TRIM(E4)</f>
        <v/>
      </c>
      <c r="H4" s="1831" t="inlineStr">
        <is>
          <t xml:space="preserve">     4100 RENTAL PROPERTY INCOME </t>
        </is>
      </c>
      <c r="J4">
        <f>TRIM(H4)</f>
        <v/>
      </c>
      <c r="K4" s="1831" t="inlineStr">
        <is>
          <t xml:space="preserve">     4100 RENTAL PROPERTY INCOME </t>
        </is>
      </c>
      <c r="M4" s="1831" t="inlineStr">
        <is>
          <t>4100 RENTAL PROPERTY INCOME</t>
        </is>
      </c>
      <c r="N4" t="inlineStr">
        <is>
          <t xml:space="preserve"> 4100 RENTAL PROPERTY INCOME </t>
        </is>
      </c>
      <c r="P4">
        <f>TRIM(N4)</f>
        <v/>
      </c>
    </row>
    <row r="5">
      <c r="A5" s="2865" t="inlineStr">
        <is>
          <t xml:space="preserve">         4110 Rental Income </t>
        </is>
      </c>
      <c r="B5" s="1831" t="n"/>
      <c r="C5" s="1831" t="n"/>
      <c r="D5">
        <f>TRIM(A5)</f>
        <v/>
      </c>
      <c r="E5" s="1831" t="inlineStr">
        <is>
          <t xml:space="preserve">         4110 Rental Income </t>
        </is>
      </c>
      <c r="G5">
        <f>TRIM(E5)</f>
        <v/>
      </c>
      <c r="H5" s="1831" t="inlineStr">
        <is>
          <t xml:space="preserve">         4110 Rental Income </t>
        </is>
      </c>
      <c r="J5">
        <f>TRIM(H5)</f>
        <v/>
      </c>
      <c r="K5" s="1831" t="inlineStr">
        <is>
          <t xml:space="preserve">         4110 Rental Income </t>
        </is>
      </c>
      <c r="M5" s="1831" t="inlineStr">
        <is>
          <t>4110 Rental Income</t>
        </is>
      </c>
      <c r="N5" t="inlineStr">
        <is>
          <t xml:space="preserve">     4110 Rental Income </t>
        </is>
      </c>
      <c r="P5">
        <f>TRIM(N5)</f>
        <v/>
      </c>
    </row>
    <row r="6">
      <c r="A6" s="2865" t="inlineStr">
        <is>
          <t xml:space="preserve">         4100 Total RENTAL PROPERTY INCOME </t>
        </is>
      </c>
      <c r="B6" s="1831" t="n"/>
      <c r="C6" s="1831" t="n"/>
      <c r="D6">
        <f>TRIM(A6)</f>
        <v/>
      </c>
      <c r="E6" s="1831" t="inlineStr">
        <is>
          <t xml:space="preserve">         4117 NSF Fees </t>
        </is>
      </c>
      <c r="G6">
        <f>TRIM(E6)</f>
        <v/>
      </c>
      <c r="H6" s="1831" t="inlineStr">
        <is>
          <t xml:space="preserve">         4118 Late Fees </t>
        </is>
      </c>
      <c r="J6">
        <f>TRIM(H6)</f>
        <v/>
      </c>
      <c r="K6" s="1831" t="inlineStr">
        <is>
          <t xml:space="preserve">         4117 NSF Fees </t>
        </is>
      </c>
      <c r="M6" s="1831" t="inlineStr">
        <is>
          <t>4117 NSF Fees</t>
        </is>
      </c>
      <c r="N6" t="inlineStr">
        <is>
          <t xml:space="preserve">     4118 Late Fees </t>
        </is>
      </c>
      <c r="P6">
        <f>TRIM(N6)</f>
        <v/>
      </c>
    </row>
    <row r="7">
      <c r="A7" s="2865" t="inlineStr">
        <is>
          <t xml:space="preserve">     4700 Prepaid Income </t>
        </is>
      </c>
      <c r="B7" s="1831" t="n"/>
      <c r="C7" s="1831" t="n"/>
      <c r="D7">
        <f>TRIM(A7)</f>
        <v/>
      </c>
      <c r="E7" s="1831" t="inlineStr">
        <is>
          <t xml:space="preserve">         4118 Late Fees </t>
        </is>
      </c>
      <c r="G7">
        <f>TRIM(E7)</f>
        <v/>
      </c>
      <c r="H7" s="1831" t="inlineStr">
        <is>
          <t xml:space="preserve">         4100 Total RENTAL PROPERTY INCOME </t>
        </is>
      </c>
      <c r="J7">
        <f>TRIM(H7)</f>
        <v/>
      </c>
      <c r="K7" s="1831" t="inlineStr">
        <is>
          <t xml:space="preserve">         4118 Late Fees </t>
        </is>
      </c>
      <c r="M7" s="1831" t="inlineStr">
        <is>
          <t>4118 Late Fees</t>
        </is>
      </c>
      <c r="N7" t="inlineStr">
        <is>
          <t xml:space="preserve">     4100 Total RENTAL PROPERTY INCOME </t>
        </is>
      </c>
      <c r="P7">
        <f>TRIM(N7)</f>
        <v/>
      </c>
    </row>
    <row r="8">
      <c r="A8" s="2865" t="inlineStr">
        <is>
          <t xml:space="preserve">     4050 Share Dividend </t>
        </is>
      </c>
      <c r="B8" s="1831" t="n"/>
      <c r="C8" s="1831" t="n"/>
      <c r="D8">
        <f>TRIM(A8)</f>
        <v/>
      </c>
      <c r="E8" s="1831" t="inlineStr">
        <is>
          <t xml:space="preserve">         4100 Total RENTAL PROPERTY INCOME </t>
        </is>
      </c>
      <c r="G8">
        <f>TRIM(E8)</f>
        <v/>
      </c>
      <c r="H8" s="1831" t="inlineStr">
        <is>
          <t xml:space="preserve">     4200 CAM INCOME </t>
        </is>
      </c>
      <c r="J8">
        <f>TRIM(H8)</f>
        <v/>
      </c>
      <c r="K8" s="1831" t="inlineStr">
        <is>
          <t xml:space="preserve">         4100 Total RENTAL PROPERTY INCOME </t>
        </is>
      </c>
      <c r="M8" s="1831" t="inlineStr">
        <is>
          <t>4100 Total RENTAL PROPERTY INCOME</t>
        </is>
      </c>
      <c r="N8" t="inlineStr">
        <is>
          <t xml:space="preserve"> 4200 CAM INCOME </t>
        </is>
      </c>
      <c r="P8">
        <f>TRIM(N8)</f>
        <v/>
      </c>
    </row>
    <row r="9">
      <c r="A9" s="1829" t="inlineStr">
        <is>
          <t>TOTAL  INCOME</t>
        </is>
      </c>
      <c r="B9" s="1830" t="n"/>
      <c r="C9" s="1830" t="n"/>
      <c r="D9">
        <f>TRIM(A9)</f>
        <v/>
      </c>
      <c r="E9" s="1831" t="inlineStr">
        <is>
          <t xml:space="preserve">     4200 CAM INCOME </t>
        </is>
      </c>
      <c r="G9">
        <f>TRIM(E9)</f>
        <v/>
      </c>
      <c r="H9" s="1831" t="inlineStr">
        <is>
          <t xml:space="preserve">         4205 CAM Reconciliation </t>
        </is>
      </c>
      <c r="J9">
        <f>TRIM(H9)</f>
        <v/>
      </c>
      <c r="K9" s="1831" t="inlineStr">
        <is>
          <t xml:space="preserve">     4200 CAM INCOME </t>
        </is>
      </c>
      <c r="M9" s="1831" t="inlineStr">
        <is>
          <t>4200 CAM INCOME</t>
        </is>
      </c>
      <c r="N9" t="inlineStr">
        <is>
          <t xml:space="preserve">     4205 CAM Reconciliation </t>
        </is>
      </c>
      <c r="P9">
        <f>TRIM(N9)</f>
        <v/>
      </c>
    </row>
    <row r="10">
      <c r="A10" s="2866" t="inlineStr">
        <is>
          <t xml:space="preserve">EXPENSE  </t>
        </is>
      </c>
      <c r="B10" s="1830" t="n"/>
      <c r="C10" s="1830" t="n"/>
      <c r="D10">
        <f>TRIM(A10)</f>
        <v/>
      </c>
      <c r="E10" s="1831" t="inlineStr">
        <is>
          <t xml:space="preserve">         4205 CAM Reconciliation </t>
        </is>
      </c>
      <c r="G10">
        <f>TRIM(E10)</f>
        <v/>
      </c>
      <c r="H10" s="1831" t="inlineStr">
        <is>
          <t xml:space="preserve">         4200 Total CAM INCOME </t>
        </is>
      </c>
      <c r="J10">
        <f>TRIM(H10)</f>
        <v/>
      </c>
      <c r="K10" s="1831" t="inlineStr">
        <is>
          <t xml:space="preserve">         4205 CAM Reconciliation </t>
        </is>
      </c>
      <c r="M10" s="1831" t="inlineStr">
        <is>
          <t>4205 CAM Reconciliation</t>
        </is>
      </c>
      <c r="N10" t="inlineStr">
        <is>
          <t xml:space="preserve">     4200 Total CAM INCOME </t>
        </is>
      </c>
      <c r="P10">
        <f>TRIM(N10)</f>
        <v/>
      </c>
    </row>
    <row r="11">
      <c r="A11" s="2865" t="inlineStr">
        <is>
          <t xml:space="preserve">     5000 Management Fees Expense </t>
        </is>
      </c>
      <c r="B11" s="1831" t="n"/>
      <c r="C11" s="1831" t="n"/>
      <c r="D11">
        <f>TRIM(A11)</f>
        <v/>
      </c>
      <c r="E11" s="1831" t="inlineStr">
        <is>
          <t xml:space="preserve">         4200 Total CAM INCOME </t>
        </is>
      </c>
      <c r="G11">
        <f>TRIM(E11)</f>
        <v/>
      </c>
      <c r="H11" s="1831" t="inlineStr">
        <is>
          <t xml:space="preserve">     4400 UTILITY INCOME </t>
        </is>
      </c>
      <c r="J11">
        <f>TRIM(H11)</f>
        <v/>
      </c>
      <c r="K11" s="1831" t="inlineStr">
        <is>
          <t xml:space="preserve">         4200 Total CAM INCOME </t>
        </is>
      </c>
      <c r="M11" s="1831" t="inlineStr">
        <is>
          <t>4200 Total CAM INCOME</t>
        </is>
      </c>
      <c r="N11" t="inlineStr">
        <is>
          <t xml:space="preserve"> 4400 UTILITY INCOME </t>
        </is>
      </c>
      <c r="P11">
        <f>TRIM(N11)</f>
        <v/>
      </c>
    </row>
    <row r="12">
      <c r="A12" s="2865" t="inlineStr">
        <is>
          <t xml:space="preserve">         5001 Onsite Management LLC </t>
        </is>
      </c>
      <c r="B12" s="1831" t="n"/>
      <c r="C12" s="1831" t="n"/>
      <c r="D12">
        <f>TRIM(A12)</f>
        <v/>
      </c>
      <c r="E12" s="1831" t="inlineStr">
        <is>
          <t xml:space="preserve">     4300 MAINTENANCE INCOME </t>
        </is>
      </c>
      <c r="G12">
        <f>TRIM(E12)</f>
        <v/>
      </c>
      <c r="H12" s="1831" t="inlineStr">
        <is>
          <t xml:space="preserve">         4401 Gas &amp; Propane </t>
        </is>
      </c>
      <c r="J12">
        <f>TRIM(H12)</f>
        <v/>
      </c>
      <c r="K12" s="1831" t="inlineStr">
        <is>
          <t xml:space="preserve">     4300 MAINTENANCE INCOME </t>
        </is>
      </c>
      <c r="M12" s="1831" t="inlineStr">
        <is>
          <t>4300 MAINTENANCE INCOME</t>
        </is>
      </c>
      <c r="N12" t="inlineStr">
        <is>
          <t xml:space="preserve">     4401 Gas &amp; Propane </t>
        </is>
      </c>
      <c r="P12">
        <f>TRIM(N12)</f>
        <v/>
      </c>
    </row>
    <row r="13">
      <c r="A13" s="2865" t="inlineStr">
        <is>
          <t xml:space="preserve">         5002 Winkle Real Estate Ventures Inc. </t>
        </is>
      </c>
      <c r="B13" s="1831" t="n"/>
      <c r="C13" s="1831" t="n"/>
      <c r="D13">
        <f>TRIM(A13)</f>
        <v/>
      </c>
      <c r="E13" s="1831" t="inlineStr">
        <is>
          <t xml:space="preserve">     4600 Cash Basis Write-Offs </t>
        </is>
      </c>
      <c r="G13">
        <f>TRIM(E13)</f>
        <v/>
      </c>
      <c r="H13" s="1831" t="inlineStr">
        <is>
          <t xml:space="preserve">         4403 Electric </t>
        </is>
      </c>
      <c r="J13">
        <f>TRIM(H13)</f>
        <v/>
      </c>
      <c r="K13" s="1831" t="inlineStr">
        <is>
          <t xml:space="preserve">     4600 Cash Basis Write-Offs </t>
        </is>
      </c>
      <c r="M13" s="1831" t="inlineStr">
        <is>
          <t>4600 Cash Basis Write-Offs</t>
        </is>
      </c>
      <c r="N13" t="inlineStr">
        <is>
          <t xml:space="preserve">     4403 Electric </t>
        </is>
      </c>
      <c r="P13">
        <f>TRIM(N13)</f>
        <v/>
      </c>
    </row>
    <row r="14">
      <c r="A14" s="2865" t="inlineStr">
        <is>
          <t xml:space="preserve">         5000 Total Management Fees Expense </t>
        </is>
      </c>
      <c r="B14" s="1831" t="n"/>
      <c r="C14" s="1831" t="n"/>
      <c r="D14">
        <f>TRIM(A14)</f>
        <v/>
      </c>
      <c r="E14" s="1831" t="inlineStr">
        <is>
          <t xml:space="preserve">     4700 Prepaid Income </t>
        </is>
      </c>
      <c r="G14">
        <f>TRIM(E14)</f>
        <v/>
      </c>
      <c r="H14" s="1831" t="inlineStr">
        <is>
          <t xml:space="preserve">         4400 Total UTILITY INCOME </t>
        </is>
      </c>
      <c r="J14">
        <f>TRIM(H14)</f>
        <v/>
      </c>
      <c r="K14" s="1831" t="inlineStr">
        <is>
          <t xml:space="preserve">     4400 UTILITY INCOME </t>
        </is>
      </c>
      <c r="M14" s="1831" t="inlineStr">
        <is>
          <t>4400 UTILITY INCOME</t>
        </is>
      </c>
      <c r="N14" t="inlineStr">
        <is>
          <t xml:space="preserve">     4400 Total UTILITY INCOME </t>
        </is>
      </c>
      <c r="P14">
        <f>TRIM(N14)</f>
        <v/>
      </c>
    </row>
    <row r="15">
      <c r="A15" s="2865" t="inlineStr">
        <is>
          <t xml:space="preserve">     5050 INSURANCE EXPENSE </t>
        </is>
      </c>
      <c r="B15" s="1831" t="n"/>
      <c r="C15" s="1831" t="n"/>
      <c r="D15">
        <f>TRIM(A15)</f>
        <v/>
      </c>
      <c r="E15" s="1831" t="inlineStr">
        <is>
          <t xml:space="preserve">     4050 Share Dividend </t>
        </is>
      </c>
      <c r="G15">
        <f>TRIM(E15)</f>
        <v/>
      </c>
      <c r="H15" s="1831" t="inlineStr">
        <is>
          <t xml:space="preserve">     4700 Prepaid Income </t>
        </is>
      </c>
      <c r="J15">
        <f>TRIM(H15)</f>
        <v/>
      </c>
      <c r="K15" s="1831" t="inlineStr">
        <is>
          <t xml:space="preserve">         4401 Gas &amp; Propane </t>
        </is>
      </c>
      <c r="M15" s="1831" t="inlineStr">
        <is>
          <t>4401 Gas &amp; Propane</t>
        </is>
      </c>
      <c r="N15" t="inlineStr">
        <is>
          <t xml:space="preserve"> 4050 Share Dividend </t>
        </is>
      </c>
      <c r="P15">
        <f>TRIM(N15)</f>
        <v/>
      </c>
    </row>
    <row r="16">
      <c r="A16" s="2865" t="inlineStr">
        <is>
          <t xml:space="preserve">         5052 Building Insurance Expense </t>
        </is>
      </c>
      <c r="B16" s="1831" t="n"/>
      <c r="C16" s="1831" t="n"/>
      <c r="D16">
        <f>TRIM(A16)</f>
        <v/>
      </c>
      <c r="E16" s="1829" t="inlineStr">
        <is>
          <t>TOTAL  INCOME</t>
        </is>
      </c>
      <c r="G16">
        <f>TRIM(E16)</f>
        <v/>
      </c>
      <c r="H16" s="1831" t="inlineStr">
        <is>
          <t xml:space="preserve">     4050 Share Dividend </t>
        </is>
      </c>
      <c r="J16">
        <f>TRIM(H16)</f>
        <v/>
      </c>
      <c r="K16" s="1831" t="inlineStr">
        <is>
          <t xml:space="preserve">         4403 Electric </t>
        </is>
      </c>
      <c r="M16" s="1831" t="inlineStr">
        <is>
          <t>4403 Electric</t>
        </is>
      </c>
      <c r="N16" t="inlineStr">
        <is>
          <t xml:space="preserve">TOTAL  </t>
        </is>
      </c>
      <c r="P16">
        <f>TRIM(N16)</f>
        <v/>
      </c>
    </row>
    <row r="17">
      <c r="A17" s="2865" t="inlineStr">
        <is>
          <t xml:space="preserve">         5050 Total INSURANCE EXPENSE </t>
        </is>
      </c>
      <c r="B17" s="1831" t="n"/>
      <c r="C17" s="1831" t="n"/>
      <c r="D17">
        <f>TRIM(A17)</f>
        <v/>
      </c>
      <c r="E17" s="1830" t="inlineStr">
        <is>
          <t xml:space="preserve">EXPENSE  </t>
        </is>
      </c>
      <c r="G17">
        <f>TRIM(E17)</f>
        <v/>
      </c>
      <c r="H17" s="1829" t="inlineStr">
        <is>
          <t>TOTAL  INCOME</t>
        </is>
      </c>
      <c r="J17">
        <f>TRIM(H17)</f>
        <v/>
      </c>
      <c r="K17" s="1831" t="inlineStr">
        <is>
          <t xml:space="preserve">         4400 Total UTILITY INCOME </t>
        </is>
      </c>
      <c r="M17" s="1831" t="inlineStr">
        <is>
          <t>4400 Total UTILITY INCOME</t>
        </is>
      </c>
      <c r="N17" t="inlineStr">
        <is>
          <t>  </t>
        </is>
      </c>
      <c r="P17">
        <f>TRIM(N17)</f>
        <v/>
      </c>
    </row>
    <row r="18">
      <c r="A18" s="2865" t="inlineStr">
        <is>
          <t xml:space="preserve">     5100 REPAIRS &amp; MAINTENANCE </t>
        </is>
      </c>
      <c r="B18" s="1831" t="n"/>
      <c r="C18" s="1831" t="n"/>
      <c r="D18">
        <f>TRIM(A18)</f>
        <v/>
      </c>
      <c r="E18" s="1831" t="inlineStr">
        <is>
          <t xml:space="preserve">     5000 Management Fees Expense </t>
        </is>
      </c>
      <c r="G18">
        <f>TRIM(E18)</f>
        <v/>
      </c>
      <c r="H18" s="1830" t="inlineStr">
        <is>
          <t xml:space="preserve">EXPENSE  </t>
        </is>
      </c>
      <c r="J18">
        <f>TRIM(H18)</f>
        <v/>
      </c>
      <c r="K18" s="1831" t="inlineStr">
        <is>
          <t xml:space="preserve">     4700 Prepaid Income </t>
        </is>
      </c>
      <c r="M18" s="1831" t="inlineStr">
        <is>
          <t>4700 Prepaid Income</t>
        </is>
      </c>
      <c r="N18" t="inlineStr">
        <is>
          <t xml:space="preserve">EXPENSE  </t>
        </is>
      </c>
      <c r="P18">
        <f>TRIM(N18)</f>
        <v/>
      </c>
    </row>
    <row r="19">
      <c r="A19" s="2865" t="inlineStr">
        <is>
          <t xml:space="preserve">         5102 Cleaning  </t>
        </is>
      </c>
      <c r="B19" s="1831" t="n"/>
      <c r="C19" s="1831" t="n"/>
      <c r="D19">
        <f>TRIM(A19)</f>
        <v/>
      </c>
      <c r="E19" s="1831" t="inlineStr">
        <is>
          <t xml:space="preserve">         5002 Winkle Real Estate Ventures Inc. </t>
        </is>
      </c>
      <c r="G19">
        <f>TRIM(E19)</f>
        <v/>
      </c>
      <c r="H19" s="1831" t="inlineStr">
        <is>
          <t xml:space="preserve">     5000 Management Fees Expense </t>
        </is>
      </c>
      <c r="J19">
        <f>TRIM(H19)</f>
        <v/>
      </c>
      <c r="K19" s="1831" t="inlineStr">
        <is>
          <t xml:space="preserve">     4050 Share Dividend </t>
        </is>
      </c>
      <c r="M19" s="1831" t="inlineStr">
        <is>
          <t>4050 Share Dividend</t>
        </is>
      </c>
      <c r="N19" t="inlineStr">
        <is>
          <t xml:space="preserve"> 5000 Management Fees Expense </t>
        </is>
      </c>
      <c r="P19">
        <f>TRIM(N19)</f>
        <v/>
      </c>
    </row>
    <row r="20">
      <c r="A20" s="2865" t="inlineStr">
        <is>
          <t xml:space="preserve">         5104 Landscaping </t>
        </is>
      </c>
      <c r="B20" s="1831" t="n"/>
      <c r="C20" s="1831" t="n"/>
      <c r="D20">
        <f>TRIM(A20)</f>
        <v/>
      </c>
      <c r="E20" s="1831" t="inlineStr">
        <is>
          <t xml:space="preserve">         5003 Visions Management Fees </t>
        </is>
      </c>
      <c r="G20">
        <f>TRIM(E20)</f>
        <v/>
      </c>
      <c r="H20" s="1831" t="inlineStr">
        <is>
          <t xml:space="preserve">         5003 Visions Management Fees </t>
        </is>
      </c>
      <c r="J20">
        <f>TRIM(H20)</f>
        <v/>
      </c>
      <c r="K20" s="1829" t="inlineStr">
        <is>
          <t>TOTAL  INCOME</t>
        </is>
      </c>
      <c r="M20" s="1829" t="inlineStr">
        <is>
          <t>TOTAL INCOME</t>
        </is>
      </c>
      <c r="N20" t="inlineStr">
        <is>
          <t xml:space="preserve">     5003 Visions Management Fees </t>
        </is>
      </c>
      <c r="P20">
        <f>TRIM(N20)</f>
        <v/>
      </c>
    </row>
    <row r="21">
      <c r="A21" s="2865" t="inlineStr">
        <is>
          <t xml:space="preserve">         5107 Other Repairs </t>
        </is>
      </c>
      <c r="B21" s="1831" t="n"/>
      <c r="C21" s="1831" t="n"/>
      <c r="D21">
        <f>TRIM(A21)</f>
        <v/>
      </c>
      <c r="E21" s="1831" t="inlineStr">
        <is>
          <t xml:space="preserve">         5004 Fithian Diverisifed Fund I, LLC </t>
        </is>
      </c>
      <c r="G21">
        <f>TRIM(E21)</f>
        <v/>
      </c>
      <c r="H21" s="1831" t="inlineStr">
        <is>
          <t xml:space="preserve">         5000 Other Management Fees Expense </t>
        </is>
      </c>
      <c r="J21">
        <f>TRIM(H21)</f>
        <v/>
      </c>
      <c r="K21" s="1830" t="inlineStr">
        <is>
          <t xml:space="preserve">EXPENSE  </t>
        </is>
      </c>
      <c r="M21" s="1830" t="inlineStr">
        <is>
          <t>EXPENSE</t>
        </is>
      </c>
      <c r="N21" t="inlineStr">
        <is>
          <t xml:space="preserve">     5000 Other Management Fees Expense </t>
        </is>
      </c>
      <c r="P21">
        <f>TRIM(N21)</f>
        <v/>
      </c>
    </row>
    <row r="22">
      <c r="A22" s="2865" t="inlineStr">
        <is>
          <t xml:space="preserve">         5100 Other REPAIRS &amp; MAINTENANCE </t>
        </is>
      </c>
      <c r="B22" s="1831" t="n"/>
      <c r="C22" s="1831" t="n"/>
      <c r="D22">
        <f>TRIM(A22)</f>
        <v/>
      </c>
      <c r="E22" s="1831" t="inlineStr">
        <is>
          <t xml:space="preserve">         5000 Total Management Fees Expense </t>
        </is>
      </c>
      <c r="G22">
        <f>TRIM(E22)</f>
        <v/>
      </c>
      <c r="H22" s="1831" t="inlineStr">
        <is>
          <t xml:space="preserve">         5000 Total Management Fees Expense </t>
        </is>
      </c>
      <c r="J22">
        <f>TRIM(H22)</f>
        <v/>
      </c>
      <c r="K22" s="1831" t="inlineStr">
        <is>
          <t xml:space="preserve">     5000 Management Fees Expense </t>
        </is>
      </c>
      <c r="M22" s="1831" t="inlineStr">
        <is>
          <t>5000 Management Fees Expense</t>
        </is>
      </c>
      <c r="N22" t="inlineStr">
        <is>
          <t xml:space="preserve">     5000 Total Management Fees Expense </t>
        </is>
      </c>
      <c r="P22">
        <f>TRIM(N22)</f>
        <v/>
      </c>
    </row>
    <row r="23">
      <c r="A23" s="2865" t="inlineStr">
        <is>
          <t xml:space="preserve">         5100 Total REPAIRS &amp; MAINTENANCE </t>
        </is>
      </c>
      <c r="B23" s="1831" t="n"/>
      <c r="C23" s="1831" t="n"/>
      <c r="D23">
        <f>TRIM(A23)</f>
        <v/>
      </c>
      <c r="E23" s="1831" t="inlineStr">
        <is>
          <t xml:space="preserve">     5060 LEGAL &amp; PROFESSIONAL FEES </t>
        </is>
      </c>
      <c r="G23">
        <f>TRIM(E23)</f>
        <v/>
      </c>
      <c r="H23" s="1831" t="inlineStr">
        <is>
          <t xml:space="preserve">     5060 LEGAL &amp; PROFESSIONAL FEES </t>
        </is>
      </c>
      <c r="J23">
        <f>TRIM(H23)</f>
        <v/>
      </c>
      <c r="K23" s="2865" t="inlineStr">
        <is>
          <t xml:space="preserve">         5001 Onsite Management LLC </t>
        </is>
      </c>
      <c r="M23" s="2865" t="inlineStr">
        <is>
          <t>5001 Onsite Management LLC</t>
        </is>
      </c>
      <c r="N23" t="inlineStr">
        <is>
          <t xml:space="preserve"> 5100 REPAIRS &amp; MAINTENANCE </t>
        </is>
      </c>
      <c r="P23">
        <f>TRIM(N23)</f>
        <v/>
      </c>
    </row>
    <row r="24">
      <c r="A24" s="2865" t="inlineStr">
        <is>
          <t xml:space="preserve">     5300 TAXES EXPENSE </t>
        </is>
      </c>
      <c r="B24" s="1831" t="n"/>
      <c r="C24" s="1831" t="n"/>
      <c r="D24">
        <f>TRIM(A24)</f>
        <v/>
      </c>
      <c r="E24" s="1831" t="inlineStr">
        <is>
          <t xml:space="preserve">         5061 Professional Fees </t>
        </is>
      </c>
      <c r="G24">
        <f>TRIM(E24)</f>
        <v/>
      </c>
      <c r="H24" s="1831" t="inlineStr">
        <is>
          <t xml:space="preserve">         5061 Professional Fees </t>
        </is>
      </c>
      <c r="J24">
        <f>TRIM(H24)</f>
        <v/>
      </c>
      <c r="K24" s="1831" t="inlineStr">
        <is>
          <t xml:space="preserve">         5002 Winkle Real Estate Ventures Inc. </t>
        </is>
      </c>
      <c r="M24" s="1831" t="inlineStr">
        <is>
          <t>5002 Winkle Real Estate Ventures Inc.</t>
        </is>
      </c>
      <c r="N24" t="inlineStr">
        <is>
          <t xml:space="preserve">     5102 Cleaning  </t>
        </is>
      </c>
      <c r="P24">
        <f>TRIM(N24)</f>
        <v/>
      </c>
    </row>
    <row r="25">
      <c r="A25" s="2865" t="inlineStr">
        <is>
          <t xml:space="preserve">         5301 Property Taxes </t>
        </is>
      </c>
      <c r="B25" s="1831" t="n"/>
      <c r="C25" s="1831" t="n"/>
      <c r="D25">
        <f>TRIM(A25)</f>
        <v/>
      </c>
      <c r="E25" s="1831" t="inlineStr">
        <is>
          <t xml:space="preserve">         5060 Total LEGAL &amp; PROFESSIONAL FEES </t>
        </is>
      </c>
      <c r="G25">
        <f>TRIM(E25)</f>
        <v/>
      </c>
      <c r="H25" s="1831" t="inlineStr">
        <is>
          <t xml:space="preserve">         5060 Total LEGAL &amp; PROFESSIONAL FEES </t>
        </is>
      </c>
      <c r="J25">
        <f>TRIM(H25)</f>
        <v/>
      </c>
      <c r="K25" s="1831" t="inlineStr">
        <is>
          <t xml:space="preserve">         5003 Visions Management Fees </t>
        </is>
      </c>
      <c r="M25" s="1831" t="inlineStr">
        <is>
          <t>5003 Visions Management Fees</t>
        </is>
      </c>
      <c r="N25" t="inlineStr">
        <is>
          <t xml:space="preserve">     5100 Other REPAIRS &amp; MAINTENANCE </t>
        </is>
      </c>
      <c r="P25">
        <f>TRIM(N25)</f>
        <v/>
      </c>
    </row>
    <row r="26">
      <c r="A26" s="2865" t="inlineStr">
        <is>
          <t xml:space="preserve">         5300 Total TAXES EXPENSE </t>
        </is>
      </c>
      <c r="B26" s="1831" t="n"/>
      <c r="C26" s="1831" t="n"/>
      <c r="D26">
        <f>TRIM(A26)</f>
        <v/>
      </c>
      <c r="E26" s="1831" t="inlineStr">
        <is>
          <t xml:space="preserve">     5100 REPAIRS &amp; MAINTENANCE </t>
        </is>
      </c>
      <c r="G26">
        <f>TRIM(E26)</f>
        <v/>
      </c>
      <c r="H26" s="1831" t="inlineStr">
        <is>
          <t xml:space="preserve">     5100 REPAIRS &amp; MAINTENANCE </t>
        </is>
      </c>
      <c r="J26">
        <f>TRIM(H26)</f>
        <v/>
      </c>
      <c r="K26" s="1831" t="inlineStr">
        <is>
          <t xml:space="preserve">         5004 Fithian Diverisifed Fund I, LLC </t>
        </is>
      </c>
      <c r="M26" s="1831" t="inlineStr">
        <is>
          <t>5004 Fithian Diverisifed Fund I, LLC</t>
        </is>
      </c>
      <c r="N26" t="inlineStr">
        <is>
          <t xml:space="preserve">     5100 Total REPAIRS &amp; MAINTENANCE </t>
        </is>
      </c>
      <c r="P26">
        <f>TRIM(N26)</f>
        <v/>
      </c>
    </row>
    <row r="27">
      <c r="A27" s="2865" t="inlineStr">
        <is>
          <t xml:space="preserve">     5400 UTILITIES EXPENSE </t>
        </is>
      </c>
      <c r="B27" s="1831" t="n"/>
      <c r="C27" s="1831" t="n"/>
      <c r="D27">
        <f>TRIM(A27)</f>
        <v/>
      </c>
      <c r="E27" s="1831" t="inlineStr">
        <is>
          <t xml:space="preserve">         5102 Cleaning  </t>
        </is>
      </c>
      <c r="G27">
        <f>TRIM(E27)</f>
        <v/>
      </c>
      <c r="H27" s="1831" t="inlineStr">
        <is>
          <t xml:space="preserve">         5102 Cleaning  </t>
        </is>
      </c>
      <c r="J27">
        <f>TRIM(H27)</f>
        <v/>
      </c>
      <c r="K27" s="1831" t="inlineStr">
        <is>
          <t xml:space="preserve">         5000 Other Management Fees Expense </t>
        </is>
      </c>
      <c r="M27" s="1831" t="inlineStr">
        <is>
          <t>5000 Other Management Fees Expense</t>
        </is>
      </c>
      <c r="N27" t="inlineStr">
        <is>
          <t xml:space="preserve"> 5400 UTILITIES EXPENSE </t>
        </is>
      </c>
      <c r="P27">
        <f>TRIM(N27)</f>
        <v/>
      </c>
    </row>
    <row r="28">
      <c r="A28" s="2865" t="inlineStr">
        <is>
          <t xml:space="preserve">         5401 Gas &amp; Propane </t>
        </is>
      </c>
      <c r="B28" s="1831" t="n"/>
      <c r="C28" s="1831" t="n"/>
      <c r="D28">
        <f>TRIM(A28)</f>
        <v/>
      </c>
      <c r="E28" s="1831" t="inlineStr">
        <is>
          <t xml:space="preserve">         5100 Other REPAIRS &amp; MAINTENANCE </t>
        </is>
      </c>
      <c r="G28">
        <f>TRIM(E28)</f>
        <v/>
      </c>
      <c r="H28" s="1831" t="inlineStr">
        <is>
          <t xml:space="preserve">         5100 Other REPAIRS &amp; MAINTENANCE </t>
        </is>
      </c>
      <c r="J28">
        <f>TRIM(H28)</f>
        <v/>
      </c>
      <c r="K28" s="1831" t="inlineStr">
        <is>
          <t xml:space="preserve">         5000 Total Management Fees Expense </t>
        </is>
      </c>
      <c r="M28" s="1831" t="inlineStr">
        <is>
          <t>5000 Total Management Fees Expense</t>
        </is>
      </c>
      <c r="N28" t="inlineStr">
        <is>
          <t xml:space="preserve">     5401 Gas &amp; Propane </t>
        </is>
      </c>
      <c r="P28">
        <f>TRIM(N28)</f>
        <v/>
      </c>
    </row>
    <row r="29">
      <c r="A29" s="2865" t="inlineStr">
        <is>
          <t xml:space="preserve">         5402 Water &amp; Sewer </t>
        </is>
      </c>
      <c r="B29" s="1831" t="n"/>
      <c r="C29" s="1831" t="n"/>
      <c r="D29">
        <f>TRIM(A29)</f>
        <v/>
      </c>
      <c r="E29" s="1831" t="inlineStr">
        <is>
          <t xml:space="preserve">         5100 Total REPAIRS &amp; MAINTENANCE </t>
        </is>
      </c>
      <c r="G29">
        <f>TRIM(E29)</f>
        <v/>
      </c>
      <c r="H29" s="1831" t="inlineStr">
        <is>
          <t xml:space="preserve">         5100 Total REPAIRS &amp; MAINTENANCE </t>
        </is>
      </c>
      <c r="J29">
        <f>TRIM(H29)</f>
        <v/>
      </c>
      <c r="K29" s="1831" t="inlineStr">
        <is>
          <t xml:space="preserve">     5060 LEGAL &amp; PROFESSIONAL FEES </t>
        </is>
      </c>
      <c r="M29" s="1831" t="inlineStr">
        <is>
          <t>5060 LEGAL &amp; PROFESSIONAL FEES</t>
        </is>
      </c>
      <c r="N29" t="inlineStr">
        <is>
          <t xml:space="preserve">     5403 Electric </t>
        </is>
      </c>
      <c r="P29">
        <f>TRIM(N29)</f>
        <v/>
      </c>
    </row>
    <row r="30">
      <c r="A30" s="2865" t="inlineStr">
        <is>
          <t xml:space="preserve">         5403 Electric </t>
        </is>
      </c>
      <c r="B30" s="1831" t="n"/>
      <c r="C30" s="1831" t="n"/>
      <c r="D30">
        <f>TRIM(A30)</f>
        <v/>
      </c>
      <c r="E30" s="1831" t="inlineStr">
        <is>
          <t xml:space="preserve">     5400 UTILITIES EXPENSE </t>
        </is>
      </c>
      <c r="G30">
        <f>TRIM(E30)</f>
        <v/>
      </c>
      <c r="H30" s="1831" t="inlineStr">
        <is>
          <t xml:space="preserve">     5400 UTILITIES EXPENSE </t>
        </is>
      </c>
      <c r="J30">
        <f>TRIM(H30)</f>
        <v/>
      </c>
      <c r="K30" s="1831" t="inlineStr">
        <is>
          <t xml:space="preserve">         5061 Professional Fees </t>
        </is>
      </c>
      <c r="M30" s="1831" t="inlineStr">
        <is>
          <t>5061 Professional Fees</t>
        </is>
      </c>
      <c r="N30" t="inlineStr">
        <is>
          <t xml:space="preserve">     5400 Total UTILITIES EXPENSE </t>
        </is>
      </c>
      <c r="P30">
        <f>TRIM(N30)</f>
        <v/>
      </c>
    </row>
    <row r="31">
      <c r="A31" s="2865" t="inlineStr">
        <is>
          <t xml:space="preserve">         5400 Total UTILITIES EXPENSE </t>
        </is>
      </c>
      <c r="B31" s="1831" t="n"/>
      <c r="C31" s="1831" t="n"/>
      <c r="D31">
        <f>TRIM(A31)</f>
        <v/>
      </c>
      <c r="E31" s="1831" t="inlineStr">
        <is>
          <t xml:space="preserve">         5401 Gas &amp; Propane </t>
        </is>
      </c>
      <c r="G31">
        <f>TRIM(E31)</f>
        <v/>
      </c>
      <c r="H31" s="1831" t="inlineStr">
        <is>
          <t xml:space="preserve">         5401 Gas &amp; Propane </t>
        </is>
      </c>
      <c r="J31">
        <f>TRIM(H31)</f>
        <v/>
      </c>
      <c r="K31" s="1831" t="inlineStr">
        <is>
          <t xml:space="preserve">         5060 Total LEGAL &amp; PROFESSIONAL FEES </t>
        </is>
      </c>
      <c r="M31" s="1831" t="inlineStr">
        <is>
          <t>5060 Total LEGAL &amp; PROFESSIONAL FEES</t>
        </is>
      </c>
      <c r="N31" t="inlineStr">
        <is>
          <t xml:space="preserve"> 5500 CAM EXPENSES </t>
        </is>
      </c>
      <c r="P31">
        <f>TRIM(N31)</f>
        <v/>
      </c>
    </row>
    <row r="32">
      <c r="A32" s="2865" t="inlineStr">
        <is>
          <t xml:space="preserve">     5600 OFFICE EXPENSES </t>
        </is>
      </c>
      <c r="B32" s="1831" t="n"/>
      <c r="C32" s="1831" t="n"/>
      <c r="D32">
        <f>TRIM(A32)</f>
        <v/>
      </c>
      <c r="E32" s="1831" t="inlineStr">
        <is>
          <t xml:space="preserve">         5403 Electric </t>
        </is>
      </c>
      <c r="G32">
        <f>TRIM(E32)</f>
        <v/>
      </c>
      <c r="H32" s="1831" t="inlineStr">
        <is>
          <t xml:space="preserve">         5403 Electric </t>
        </is>
      </c>
      <c r="J32">
        <f>TRIM(H32)</f>
        <v/>
      </c>
      <c r="K32" s="2865" t="inlineStr">
        <is>
          <t xml:space="preserve">     5050 INSURANCE EXPENSE </t>
        </is>
      </c>
      <c r="M32" s="2865" t="inlineStr">
        <is>
          <t>5050 INSURANCE EXPENSE</t>
        </is>
      </c>
      <c r="N32" t="inlineStr">
        <is>
          <t xml:space="preserve">     5502 CAM - Property Tax </t>
        </is>
      </c>
      <c r="P32">
        <f>TRIM(N32)</f>
        <v/>
      </c>
    </row>
    <row r="33">
      <c r="A33" s="2865" t="inlineStr">
        <is>
          <t xml:space="preserve">         5601 Office Supplies </t>
        </is>
      </c>
      <c r="B33" s="1831" t="n"/>
      <c r="C33" s="1831" t="n"/>
      <c r="D33">
        <f>TRIM(A33)</f>
        <v/>
      </c>
      <c r="E33" s="1831" t="inlineStr">
        <is>
          <t xml:space="preserve">         5400 Total UTILITIES EXPENSE </t>
        </is>
      </c>
      <c r="G33">
        <f>TRIM(E33)</f>
        <v/>
      </c>
      <c r="H33" s="1831" t="inlineStr">
        <is>
          <t xml:space="preserve">         5400 Total UTILITIES EXPENSE </t>
        </is>
      </c>
      <c r="J33">
        <f>TRIM(H33)</f>
        <v/>
      </c>
      <c r="K33" s="2865" t="inlineStr">
        <is>
          <t xml:space="preserve">         5052 Building Insurance Expense </t>
        </is>
      </c>
      <c r="M33" s="2865" t="inlineStr">
        <is>
          <t>5052 Building Insurance Expense</t>
        </is>
      </c>
      <c r="N33" t="inlineStr">
        <is>
          <t xml:space="preserve">     5503 CAM - Insurance </t>
        </is>
      </c>
      <c r="P33">
        <f>TRIM(N33)</f>
        <v/>
      </c>
    </row>
    <row r="34">
      <c r="A34" s="2865" t="inlineStr">
        <is>
          <t xml:space="preserve">         5600 Total OFFICE EXPENSES </t>
        </is>
      </c>
      <c r="B34" s="1831" t="n"/>
      <c r="C34" s="1831" t="n"/>
      <c r="D34">
        <f>TRIM(A34)</f>
        <v/>
      </c>
      <c r="E34" s="1831" t="inlineStr">
        <is>
          <t xml:space="preserve">     5500 CAM EXPENSES </t>
        </is>
      </c>
      <c r="G34">
        <f>TRIM(E34)</f>
        <v/>
      </c>
      <c r="H34" s="1831" t="inlineStr">
        <is>
          <t xml:space="preserve">     5500 CAM EXPENSES </t>
        </is>
      </c>
      <c r="J34">
        <f>TRIM(H34)</f>
        <v/>
      </c>
      <c r="K34" s="2865" t="inlineStr">
        <is>
          <t xml:space="preserve">         5050 Total INSURANCE EXPENSE </t>
        </is>
      </c>
      <c r="M34" s="2865" t="inlineStr">
        <is>
          <t>5050 Total INSURANCE EXPENSE</t>
        </is>
      </c>
      <c r="N34" t="inlineStr">
        <is>
          <t xml:space="preserve">     5504 CAM - Utilities  </t>
        </is>
      </c>
      <c r="P34">
        <f>TRIM(N34)</f>
        <v/>
      </c>
    </row>
    <row r="35">
      <c r="A35" s="2865" t="inlineStr">
        <is>
          <t xml:space="preserve">     5650 Bank Fees </t>
        </is>
      </c>
      <c r="B35" s="1831" t="n"/>
      <c r="C35" s="1831" t="n"/>
      <c r="D35">
        <f>TRIM(A35)</f>
        <v/>
      </c>
      <c r="E35" s="1831" t="inlineStr">
        <is>
          <t xml:space="preserve">         5502 CAM - Property Tax </t>
        </is>
      </c>
      <c r="G35">
        <f>TRIM(E35)</f>
        <v/>
      </c>
      <c r="H35" s="1831" t="inlineStr">
        <is>
          <t xml:space="preserve">         5502 CAM - Property Tax </t>
        </is>
      </c>
      <c r="J35">
        <f>TRIM(H35)</f>
        <v/>
      </c>
      <c r="K35" s="1831" t="inlineStr">
        <is>
          <t xml:space="preserve">     5100 REPAIRS &amp; MAINTENANCE </t>
        </is>
      </c>
      <c r="M35" s="1831" t="inlineStr">
        <is>
          <t>5100 REPAIRS &amp; MAINTENANCE</t>
        </is>
      </c>
      <c r="N35" t="inlineStr">
        <is>
          <t xml:space="preserve">     5505 CAM - Trash Pickup </t>
        </is>
      </c>
      <c r="P35">
        <f>TRIM(N35)</f>
        <v/>
      </c>
    </row>
    <row r="36">
      <c r="A36" s="2865" t="inlineStr">
        <is>
          <t xml:space="preserve">     5700 PAYROLL EXPENSES </t>
        </is>
      </c>
      <c r="B36" s="1831" t="n"/>
      <c r="C36" s="1831" t="n"/>
      <c r="D36">
        <f>TRIM(A36)</f>
        <v/>
      </c>
      <c r="E36" s="1831" t="inlineStr">
        <is>
          <t xml:space="preserve">         5503 CAM - Insurance </t>
        </is>
      </c>
      <c r="G36">
        <f>TRIM(E36)</f>
        <v/>
      </c>
      <c r="H36" s="1831" t="inlineStr">
        <is>
          <t xml:space="preserve">         5503 CAM - Insurance </t>
        </is>
      </c>
      <c r="J36">
        <f>TRIM(H36)</f>
        <v/>
      </c>
      <c r="K36" s="1831" t="inlineStr">
        <is>
          <t xml:space="preserve">         5102 Cleaning  </t>
        </is>
      </c>
      <c r="M36" s="1831" t="inlineStr">
        <is>
          <t>5102 Cleaning</t>
        </is>
      </c>
      <c r="N36" t="inlineStr">
        <is>
          <t xml:space="preserve">     5506 CAM - Landscaping </t>
        </is>
      </c>
      <c r="P36">
        <f>TRIM(N36)</f>
        <v/>
      </c>
    </row>
    <row r="37">
      <c r="A37" s="2865" t="inlineStr">
        <is>
          <t xml:space="preserve">         5706 Commissions Expense </t>
        </is>
      </c>
      <c r="B37" s="1831" t="n"/>
      <c r="C37" s="1831" t="n"/>
      <c r="D37">
        <f>TRIM(A37)</f>
        <v/>
      </c>
      <c r="E37" s="1831" t="inlineStr">
        <is>
          <t xml:space="preserve">         5504 CAM - Utilities  </t>
        </is>
      </c>
      <c r="G37">
        <f>TRIM(E37)</f>
        <v/>
      </c>
      <c r="H37" s="1831" t="inlineStr">
        <is>
          <t xml:space="preserve">         5504 CAM - Utilities  </t>
        </is>
      </c>
      <c r="J37">
        <f>TRIM(H37)</f>
        <v/>
      </c>
      <c r="K37" s="2865" t="inlineStr">
        <is>
          <t xml:space="preserve">         5104 Landscaping </t>
        </is>
      </c>
      <c r="M37" s="2865" t="inlineStr">
        <is>
          <t>5104 Landscaping</t>
        </is>
      </c>
      <c r="N37" t="inlineStr">
        <is>
          <t xml:space="preserve">     5510 CAM - Snow Removal </t>
        </is>
      </c>
      <c r="P37">
        <f>TRIM(N37)</f>
        <v/>
      </c>
    </row>
    <row r="38">
      <c r="A38" s="2865" t="inlineStr">
        <is>
          <t xml:space="preserve">         5700 Total PAYROLL EXPENSES </t>
        </is>
      </c>
      <c r="B38" s="1831" t="n"/>
      <c r="C38" s="1831" t="n"/>
      <c r="D38">
        <f>TRIM(A38)</f>
        <v/>
      </c>
      <c r="E38" s="1831" t="inlineStr">
        <is>
          <t xml:space="preserve">         5505 CAM - Trash Pickup </t>
        </is>
      </c>
      <c r="G38">
        <f>TRIM(E38)</f>
        <v/>
      </c>
      <c r="H38" s="1831" t="inlineStr">
        <is>
          <t xml:space="preserve">         5505 CAM - Trash Pickup </t>
        </is>
      </c>
      <c r="J38">
        <f>TRIM(H38)</f>
        <v/>
      </c>
      <c r="K38" s="2865" t="inlineStr">
        <is>
          <t xml:space="preserve">         5107 Other Repairs </t>
        </is>
      </c>
      <c r="M38" s="2865" t="inlineStr">
        <is>
          <t>5107 Other Repairs</t>
        </is>
      </c>
      <c r="N38" t="inlineStr">
        <is>
          <t xml:space="preserve">     5511 CAM - Property Management Fee </t>
        </is>
      </c>
      <c r="P38">
        <f>TRIM(N38)</f>
        <v/>
      </c>
    </row>
    <row r="39">
      <c r="A39" s="1829" t="inlineStr">
        <is>
          <t>TOTAL  EXPENSE</t>
        </is>
      </c>
      <c r="B39" s="1830" t="n"/>
      <c r="C39" s="1830" t="n"/>
      <c r="D39">
        <f>TRIM(A39)</f>
        <v/>
      </c>
      <c r="E39" s="1831" t="inlineStr">
        <is>
          <t xml:space="preserve">         5506 CAM - Landscaping </t>
        </is>
      </c>
      <c r="G39">
        <f>TRIM(E39)</f>
        <v/>
      </c>
      <c r="H39" s="1831" t="inlineStr">
        <is>
          <t xml:space="preserve">         5506 CAM - Landscaping </t>
        </is>
      </c>
      <c r="J39">
        <f>TRIM(H39)</f>
        <v/>
      </c>
      <c r="K39" s="1831" t="inlineStr">
        <is>
          <t xml:space="preserve">         5100 Other REPAIRS &amp; MAINTENANCE </t>
        </is>
      </c>
      <c r="M39" s="1831" t="inlineStr">
        <is>
          <t>5100 Other REPAIRS &amp; MAINTENANCE</t>
        </is>
      </c>
      <c r="N39" t="inlineStr">
        <is>
          <t xml:space="preserve">     5512 CAM - Sewer </t>
        </is>
      </c>
      <c r="P39">
        <f>TRIM(N39)</f>
        <v/>
      </c>
    </row>
    <row r="40">
      <c r="A40" s="1829" t="inlineStr">
        <is>
          <t xml:space="preserve">NOI  </t>
        </is>
      </c>
      <c r="B40" s="1830" t="n"/>
      <c r="C40" s="1830" t="n"/>
      <c r="D40">
        <f>TRIM(A40)</f>
        <v/>
      </c>
      <c r="E40" s="1831" t="inlineStr">
        <is>
          <t xml:space="preserve">         5510 CAM - Snow Removal </t>
        </is>
      </c>
      <c r="G40">
        <f>TRIM(E40)</f>
        <v/>
      </c>
      <c r="H40" s="1831" t="inlineStr">
        <is>
          <t xml:space="preserve">         5510 CAM - Snow Removal </t>
        </is>
      </c>
      <c r="J40">
        <f>TRIM(H40)</f>
        <v/>
      </c>
      <c r="K40" s="1831" t="inlineStr">
        <is>
          <t xml:space="preserve">         5100 Total REPAIRS &amp; MAINTENANCE </t>
        </is>
      </c>
      <c r="M40" s="1831" t="inlineStr">
        <is>
          <t>5100 Total REPAIRS &amp; MAINTENANCE</t>
        </is>
      </c>
      <c r="N40" t="inlineStr">
        <is>
          <t xml:space="preserve">     5500 Total CAM EXPENSES </t>
        </is>
      </c>
      <c r="P40">
        <f>TRIM(N40)</f>
        <v/>
      </c>
    </row>
    <row r="41">
      <c r="A41" s="2866" t="inlineStr">
        <is>
          <t xml:space="preserve">N/O EXPENSE  </t>
        </is>
      </c>
      <c r="B41" s="1830" t="n"/>
      <c r="C41" s="1830" t="n"/>
      <c r="D41">
        <f>TRIM(A41)</f>
        <v/>
      </c>
      <c r="E41" s="1831" t="inlineStr">
        <is>
          <t xml:space="preserve">         5511 CAM - Property Management Fee </t>
        </is>
      </c>
      <c r="G41">
        <f>TRIM(E41)</f>
        <v/>
      </c>
      <c r="H41" s="1831" t="inlineStr">
        <is>
          <t xml:space="preserve">         5511 CAM - Property Management Fee </t>
        </is>
      </c>
      <c r="J41">
        <f>TRIM(H41)</f>
        <v/>
      </c>
      <c r="K41" s="2865" t="inlineStr">
        <is>
          <t xml:space="preserve">     5300 TAXES EXPENSE </t>
        </is>
      </c>
      <c r="M41" s="2865" t="inlineStr">
        <is>
          <t>5300 TAXES EXPENSE</t>
        </is>
      </c>
      <c r="N41" t="inlineStr">
        <is>
          <t xml:space="preserve"> 5650 Bank Fees </t>
        </is>
      </c>
      <c r="P41">
        <f>TRIM(N41)</f>
        <v/>
      </c>
    </row>
    <row r="42">
      <c r="A42" s="2865" t="inlineStr">
        <is>
          <t xml:space="preserve">     6230 Interest Expense </t>
        </is>
      </c>
      <c r="B42" s="1831" t="n"/>
      <c r="C42" s="1831" t="n"/>
      <c r="D42">
        <f>TRIM(A42)</f>
        <v/>
      </c>
      <c r="E42" s="1831" t="inlineStr">
        <is>
          <t xml:space="preserve">         5512 CAM - Sewer </t>
        </is>
      </c>
      <c r="G42">
        <f>TRIM(E42)</f>
        <v/>
      </c>
      <c r="H42" s="1831" t="inlineStr">
        <is>
          <t xml:space="preserve">         5512 CAM - Sewer </t>
        </is>
      </c>
      <c r="J42">
        <f>TRIM(H42)</f>
        <v/>
      </c>
      <c r="K42" s="2865" t="inlineStr">
        <is>
          <t xml:space="preserve">         5301 Property Taxes </t>
        </is>
      </c>
      <c r="M42" s="2865" t="inlineStr">
        <is>
          <t>5301 Property Taxes</t>
        </is>
      </c>
      <c r="N42" t="inlineStr">
        <is>
          <t xml:space="preserve"> 6000 Other Expenses </t>
        </is>
      </c>
      <c r="P42">
        <f>TRIM(N42)</f>
        <v/>
      </c>
    </row>
    <row r="43">
      <c r="A43" s="1829" t="inlineStr">
        <is>
          <t>TOTAL  N/O EXPENSE</t>
        </is>
      </c>
      <c r="B43" s="1830" t="n"/>
      <c r="C43" s="1830" t="n"/>
      <c r="D43">
        <f>TRIM(A43)</f>
        <v/>
      </c>
      <c r="E43" s="1831" t="inlineStr">
        <is>
          <t xml:space="preserve">         5500 Total CAM EXPENSES </t>
        </is>
      </c>
      <c r="G43">
        <f>TRIM(E43)</f>
        <v/>
      </c>
      <c r="H43" s="1831" t="inlineStr">
        <is>
          <t xml:space="preserve">         5500 Total CAM EXPENSES </t>
        </is>
      </c>
      <c r="J43">
        <f>TRIM(H43)</f>
        <v/>
      </c>
      <c r="K43" s="2865" t="inlineStr">
        <is>
          <t xml:space="preserve">         5300 Total TAXES EXPENSE </t>
        </is>
      </c>
      <c r="M43" s="2865" t="inlineStr">
        <is>
          <t>5300 Total TAXES EXPENSE</t>
        </is>
      </c>
      <c r="N43" t="inlineStr">
        <is>
          <t xml:space="preserve">TOTAL  </t>
        </is>
      </c>
      <c r="P43">
        <f>TRIM(N43)</f>
        <v/>
      </c>
    </row>
    <row r="44">
      <c r="A44" s="1829" t="inlineStr">
        <is>
          <t xml:space="preserve">NET INCOME  </t>
        </is>
      </c>
      <c r="B44" s="1830" t="n"/>
      <c r="C44" s="1830" t="n"/>
      <c r="D44">
        <f>TRIM(A44)</f>
        <v/>
      </c>
      <c r="E44" s="1831" t="inlineStr">
        <is>
          <t xml:space="preserve">     5650 Bank Fees </t>
        </is>
      </c>
      <c r="G44">
        <f>TRIM(E44)</f>
        <v/>
      </c>
      <c r="H44" s="1831" t="inlineStr">
        <is>
          <t xml:space="preserve">     5650 Bank Fees </t>
        </is>
      </c>
      <c r="J44">
        <f>TRIM(H44)</f>
        <v/>
      </c>
      <c r="K44" s="1831" t="inlineStr">
        <is>
          <t xml:space="preserve">     5400 UTILITIES EXPENSE </t>
        </is>
      </c>
      <c r="M44" s="1831" t="inlineStr">
        <is>
          <t>5400 UTILITIES EXPENSE</t>
        </is>
      </c>
      <c r="N44" t="inlineStr">
        <is>
          <t>  </t>
        </is>
      </c>
      <c r="P44">
        <f>TRIM(N44)</f>
        <v/>
      </c>
    </row>
    <row r="45">
      <c r="E45" s="1831" t="inlineStr">
        <is>
          <t xml:space="preserve">     5700 PAYROLL EXPENSES </t>
        </is>
      </c>
      <c r="G45">
        <f>TRIM(E45)</f>
        <v/>
      </c>
      <c r="H45" s="1831" t="inlineStr">
        <is>
          <t xml:space="preserve">     5700 PAYROLL EXPENSES </t>
        </is>
      </c>
      <c r="J45">
        <f>TRIM(H45)</f>
        <v/>
      </c>
      <c r="K45" s="1831" t="inlineStr">
        <is>
          <t xml:space="preserve">         5401 Gas &amp; Propane </t>
        </is>
      </c>
      <c r="M45" s="1831" t="inlineStr">
        <is>
          <t>5401 Gas &amp; Propane</t>
        </is>
      </c>
      <c r="N45" t="inlineStr">
        <is>
          <t xml:space="preserve">NOI  </t>
        </is>
      </c>
      <c r="P45">
        <f>TRIM(N45)</f>
        <v/>
      </c>
    </row>
    <row r="46">
      <c r="E46" s="1831" t="inlineStr">
        <is>
          <t xml:space="preserve">         5706 Commissions Expense </t>
        </is>
      </c>
      <c r="G46">
        <f>TRIM(E46)</f>
        <v/>
      </c>
      <c r="H46" s="1831" t="inlineStr">
        <is>
          <t xml:space="preserve">         5706 Commissions Expense </t>
        </is>
      </c>
      <c r="J46">
        <f>TRIM(H46)</f>
        <v/>
      </c>
      <c r="K46" s="2865" t="inlineStr">
        <is>
          <t xml:space="preserve">         5402 Water &amp; Sewer </t>
        </is>
      </c>
      <c r="M46" s="2865" t="inlineStr">
        <is>
          <t>5402 Water &amp; Sewer</t>
        </is>
      </c>
      <c r="N46" t="inlineStr">
        <is>
          <t xml:space="preserve">N/O EXPENSE  </t>
        </is>
      </c>
      <c r="P46">
        <f>TRIM(N46)</f>
        <v/>
      </c>
    </row>
    <row r="47">
      <c r="E47" s="1831" t="inlineStr">
        <is>
          <t xml:space="preserve">         5700 Total PAYROLL EXPENSES </t>
        </is>
      </c>
      <c r="G47">
        <f>TRIM(E47)</f>
        <v/>
      </c>
      <c r="H47" s="1831" t="inlineStr">
        <is>
          <t xml:space="preserve">         5700 Total PAYROLL EXPENSES </t>
        </is>
      </c>
      <c r="J47">
        <f>TRIM(H47)</f>
        <v/>
      </c>
      <c r="K47" s="1831" t="inlineStr">
        <is>
          <t xml:space="preserve">         5403 Electric </t>
        </is>
      </c>
      <c r="M47" s="1831" t="inlineStr">
        <is>
          <t>5403 Electric</t>
        </is>
      </c>
      <c r="N47" t="inlineStr">
        <is>
          <t xml:space="preserve"> 6230 Interest Expense </t>
        </is>
      </c>
      <c r="P47">
        <f>TRIM(N47)</f>
        <v/>
      </c>
    </row>
    <row r="48">
      <c r="E48" s="1831" t="inlineStr">
        <is>
          <t xml:space="preserve">     6000 Other Expenses </t>
        </is>
      </c>
      <c r="G48">
        <f>TRIM(E48)</f>
        <v/>
      </c>
      <c r="H48" s="1831" t="inlineStr">
        <is>
          <t xml:space="preserve">     6000 Other Expenses </t>
        </is>
      </c>
      <c r="J48">
        <f>TRIM(H48)</f>
        <v/>
      </c>
      <c r="K48" s="1831" t="inlineStr">
        <is>
          <t xml:space="preserve">         5400 Total UTILITIES EXPENSE </t>
        </is>
      </c>
      <c r="M48" s="1831" t="inlineStr">
        <is>
          <t>5400 Total UTILITIES EXPENSE</t>
        </is>
      </c>
      <c r="N48" t="inlineStr">
        <is>
          <t xml:space="preserve">TOTAL  </t>
        </is>
      </c>
      <c r="P48">
        <f>TRIM(N48)</f>
        <v/>
      </c>
    </row>
    <row r="49">
      <c r="E49" s="1829" t="inlineStr">
        <is>
          <t>TOTAL  EXPENSE</t>
        </is>
      </c>
      <c r="G49">
        <f>TRIM(E49)</f>
        <v/>
      </c>
      <c r="H49" s="1831" t="inlineStr">
        <is>
          <t xml:space="preserve">     6120 Bad Debt </t>
        </is>
      </c>
      <c r="J49">
        <f>TRIM(H49)</f>
        <v/>
      </c>
      <c r="K49" s="2865" t="inlineStr">
        <is>
          <t xml:space="preserve">     5600 OFFICE EXPENSES </t>
        </is>
      </c>
      <c r="M49" s="2865" t="inlineStr">
        <is>
          <t>5600 OFFICE EXPENSES</t>
        </is>
      </c>
      <c r="P49">
        <f>TRIM(N49)</f>
        <v/>
      </c>
    </row>
    <row r="50">
      <c r="E50" s="1829" t="inlineStr">
        <is>
          <t xml:space="preserve">NOI  </t>
        </is>
      </c>
      <c r="G50">
        <f>TRIM(E50)</f>
        <v/>
      </c>
      <c r="H50" s="1829" t="inlineStr">
        <is>
          <t>TOTAL  EXPENSE</t>
        </is>
      </c>
      <c r="J50">
        <f>TRIM(H50)</f>
        <v/>
      </c>
      <c r="K50" s="2865" t="inlineStr">
        <is>
          <t xml:space="preserve">         5601 Office Supplies </t>
        </is>
      </c>
      <c r="M50" s="2865" t="inlineStr">
        <is>
          <t>5601 Office Supplies</t>
        </is>
      </c>
      <c r="P50">
        <f>TRIM(N50)</f>
        <v/>
      </c>
    </row>
    <row r="51">
      <c r="E51" s="1830" t="inlineStr">
        <is>
          <t xml:space="preserve">N/O EXPENSE  </t>
        </is>
      </c>
      <c r="G51">
        <f>TRIM(E51)</f>
        <v/>
      </c>
      <c r="H51" s="1829" t="inlineStr">
        <is>
          <t xml:space="preserve">NOI  </t>
        </is>
      </c>
      <c r="J51">
        <f>TRIM(H51)</f>
        <v/>
      </c>
      <c r="K51" s="2865" t="inlineStr">
        <is>
          <t xml:space="preserve">         5600 Total OFFICE EXPENSES </t>
        </is>
      </c>
      <c r="M51" s="2865" t="inlineStr">
        <is>
          <t>5600 Total OFFICE EXPENSES</t>
        </is>
      </c>
      <c r="P51">
        <f>TRIM(N51)</f>
        <v/>
      </c>
    </row>
    <row r="52">
      <c r="E52" s="1831" t="inlineStr">
        <is>
          <t xml:space="preserve">     6230 Interest Expense </t>
        </is>
      </c>
      <c r="G52">
        <f>TRIM(E52)</f>
        <v/>
      </c>
      <c r="H52" s="1830" t="inlineStr">
        <is>
          <t xml:space="preserve">N/O EXPENSE  </t>
        </is>
      </c>
      <c r="J52">
        <f>TRIM(H52)</f>
        <v/>
      </c>
      <c r="K52" s="1831" t="inlineStr">
        <is>
          <t xml:space="preserve">     5500 CAM EXPENSES </t>
        </is>
      </c>
      <c r="M52" s="1831" t="inlineStr">
        <is>
          <t>5500 CAM EXPENSES</t>
        </is>
      </c>
      <c r="P52">
        <f>TRIM(N52)</f>
        <v/>
      </c>
    </row>
    <row r="53">
      <c r="E53" s="1829" t="inlineStr">
        <is>
          <t>TOTAL  N/O EXPENSE</t>
        </is>
      </c>
      <c r="G53">
        <f>TRIM(E53)</f>
        <v/>
      </c>
      <c r="H53" s="1831" t="inlineStr">
        <is>
          <t xml:space="preserve">     6230 Interest Expense </t>
        </is>
      </c>
      <c r="J53">
        <f>TRIM(H53)</f>
        <v/>
      </c>
      <c r="K53" s="1831" t="inlineStr">
        <is>
          <t xml:space="preserve">         5502 CAM - Property Tax </t>
        </is>
      </c>
      <c r="M53" s="1831" t="inlineStr">
        <is>
          <t>5502 CAM - Property Tax</t>
        </is>
      </c>
      <c r="P53">
        <f>TRIM(N53)</f>
        <v/>
      </c>
    </row>
    <row r="54">
      <c r="E54" s="1829" t="inlineStr">
        <is>
          <t xml:space="preserve">NET INCOME  </t>
        </is>
      </c>
      <c r="G54">
        <f>TRIM(E54)</f>
        <v/>
      </c>
      <c r="H54" s="1829" t="inlineStr">
        <is>
          <t>TOTAL  N/O EXPENSE</t>
        </is>
      </c>
      <c r="J54">
        <f>TRIM(H54)</f>
        <v/>
      </c>
      <c r="K54" s="1831" t="inlineStr">
        <is>
          <t xml:space="preserve">         5503 CAM - Insurance </t>
        </is>
      </c>
      <c r="M54" s="1831" t="inlineStr">
        <is>
          <t>5503 CAM - Insurance</t>
        </is>
      </c>
      <c r="P54">
        <f>TRIM(N54)</f>
        <v/>
      </c>
    </row>
    <row r="55">
      <c r="H55" s="1829" t="inlineStr">
        <is>
          <t xml:space="preserve">NET INCOME  </t>
        </is>
      </c>
      <c r="J55">
        <f>TRIM(H55)</f>
        <v/>
      </c>
      <c r="K55" s="1831" t="inlineStr">
        <is>
          <t xml:space="preserve">         5504 CAM - Utilities  </t>
        </is>
      </c>
      <c r="M55" s="1831" t="inlineStr">
        <is>
          <t>5504 CAM - Utilities</t>
        </is>
      </c>
      <c r="P55">
        <f>TRIM(N55)</f>
        <v/>
      </c>
    </row>
    <row r="56">
      <c r="K56" s="1831" t="inlineStr">
        <is>
          <t xml:space="preserve">         5505 CAM - Trash Pickup </t>
        </is>
      </c>
      <c r="M56" s="1831" t="inlineStr">
        <is>
          <t>5505 CAM - Trash Pickup</t>
        </is>
      </c>
      <c r="P56">
        <f>TRIM(N56)</f>
        <v/>
      </c>
    </row>
    <row r="57">
      <c r="K57" s="1831" t="inlineStr">
        <is>
          <t xml:space="preserve">         5506 CAM - Landscaping </t>
        </is>
      </c>
      <c r="M57" s="1831" t="inlineStr">
        <is>
          <t>5506 CAM - Landscaping</t>
        </is>
      </c>
      <c r="P57">
        <f>TRIM(N57)</f>
        <v/>
      </c>
    </row>
    <row r="58">
      <c r="K58" s="1831" t="inlineStr">
        <is>
          <t xml:space="preserve">         5510 CAM - Snow Removal </t>
        </is>
      </c>
      <c r="M58" s="1831" t="inlineStr">
        <is>
          <t>5510 CAM - Snow Removal</t>
        </is>
      </c>
      <c r="P58">
        <f>TRIM(N58)</f>
        <v/>
      </c>
    </row>
    <row r="59">
      <c r="K59" s="1831" t="inlineStr">
        <is>
          <t xml:space="preserve">         5511 CAM - Property Management Fee </t>
        </is>
      </c>
      <c r="M59" s="1831" t="inlineStr">
        <is>
          <t>5511 CAM - Property Management Fee</t>
        </is>
      </c>
      <c r="P59">
        <f>TRIM(N59)</f>
        <v/>
      </c>
    </row>
    <row r="60">
      <c r="K60" s="1831" t="inlineStr">
        <is>
          <t xml:space="preserve">         5512 CAM - Sewer </t>
        </is>
      </c>
      <c r="M60" s="1831" t="inlineStr">
        <is>
          <t>5512 CAM - Sewer</t>
        </is>
      </c>
      <c r="P60">
        <f>TRIM(N60)</f>
        <v/>
      </c>
    </row>
    <row r="61">
      <c r="K61" s="1831" t="inlineStr">
        <is>
          <t xml:space="preserve">         5500 Total CAM EXPENSES </t>
        </is>
      </c>
      <c r="M61" s="1831" t="inlineStr">
        <is>
          <t>5500 Total CAM EXPENSES</t>
        </is>
      </c>
      <c r="P61">
        <f>TRIM(N61)</f>
        <v/>
      </c>
    </row>
    <row r="62">
      <c r="K62" s="1831" t="inlineStr">
        <is>
          <t xml:space="preserve">     5650 Bank Fees </t>
        </is>
      </c>
      <c r="M62" s="1831" t="inlineStr">
        <is>
          <t>5650 Bank Fees</t>
        </is>
      </c>
      <c r="P62">
        <f>TRIM(N62)</f>
        <v/>
      </c>
    </row>
    <row r="63">
      <c r="K63" s="1831" t="inlineStr">
        <is>
          <t xml:space="preserve">     5700 PAYROLL EXPENSES </t>
        </is>
      </c>
      <c r="M63" s="1831" t="inlineStr">
        <is>
          <t>5700 PAYROLL EXPENSES</t>
        </is>
      </c>
      <c r="P63">
        <f>TRIM(N63)</f>
        <v/>
      </c>
    </row>
    <row r="64">
      <c r="K64" s="1831" t="inlineStr">
        <is>
          <t xml:space="preserve">         5706 Commissions Expense </t>
        </is>
      </c>
      <c r="M64" s="1831" t="inlineStr">
        <is>
          <t>5706 Commissions Expense</t>
        </is>
      </c>
      <c r="P64">
        <f>TRIM(N64)</f>
        <v/>
      </c>
    </row>
    <row r="65">
      <c r="K65" s="1831" t="inlineStr">
        <is>
          <t xml:space="preserve">         5700 Total PAYROLL EXPENSES </t>
        </is>
      </c>
      <c r="M65" s="1831" t="inlineStr">
        <is>
          <t>5700 Total PAYROLL EXPENSES</t>
        </is>
      </c>
      <c r="P65">
        <f>TRIM(N65)</f>
        <v/>
      </c>
    </row>
    <row r="66">
      <c r="K66" s="1831" t="inlineStr">
        <is>
          <t xml:space="preserve">     6000 Other Expenses </t>
        </is>
      </c>
      <c r="M66" s="1831" t="inlineStr">
        <is>
          <t>6000 Other Expenses</t>
        </is>
      </c>
      <c r="P66">
        <f>TRIM(N66)</f>
        <v/>
      </c>
    </row>
    <row r="67">
      <c r="K67" s="1831" t="inlineStr">
        <is>
          <t xml:space="preserve">     6120 Bad Debt </t>
        </is>
      </c>
      <c r="M67" s="1831" t="inlineStr">
        <is>
          <t>6120 Bad Debt</t>
        </is>
      </c>
      <c r="P67">
        <f>TRIM(N67)</f>
        <v/>
      </c>
    </row>
    <row r="68">
      <c r="K68" s="1829" t="inlineStr">
        <is>
          <t>TOTAL  EXPENSE</t>
        </is>
      </c>
      <c r="M68" s="1829" t="inlineStr">
        <is>
          <t>TOTAL EXPENSE</t>
        </is>
      </c>
      <c r="P68">
        <f>TRIM(N68)</f>
        <v/>
      </c>
    </row>
    <row r="69">
      <c r="K69" s="1829" t="inlineStr">
        <is>
          <t xml:space="preserve">NOI  </t>
        </is>
      </c>
      <c r="M69" s="1829" t="inlineStr">
        <is>
          <t>NOI</t>
        </is>
      </c>
      <c r="P69">
        <f>TRIM(N69)</f>
        <v/>
      </c>
    </row>
    <row r="70">
      <c r="K70" s="1830" t="inlineStr">
        <is>
          <t xml:space="preserve">N/O EXPENSE  </t>
        </is>
      </c>
      <c r="M70" s="1830" t="inlineStr">
        <is>
          <t>N/O EXPENSE</t>
        </is>
      </c>
      <c r="P70">
        <f>TRIM(N70)</f>
        <v/>
      </c>
    </row>
    <row r="71">
      <c r="K71" s="1831" t="inlineStr">
        <is>
          <t xml:space="preserve">     6230 Interest Expense </t>
        </is>
      </c>
      <c r="M71" s="1831" t="inlineStr">
        <is>
          <t>6230 Interest Expense</t>
        </is>
      </c>
      <c r="P71">
        <f>TRIM(N71)</f>
        <v/>
      </c>
    </row>
    <row r="72">
      <c r="K72" s="1829" t="inlineStr">
        <is>
          <t>TOTAL  N/O EXPENSE</t>
        </is>
      </c>
      <c r="M72" s="1829" t="inlineStr">
        <is>
          <t>TOTAL N/O EXPENSE</t>
        </is>
      </c>
      <c r="P72">
        <f>TRIM(N72)</f>
        <v/>
      </c>
    </row>
    <row r="73">
      <c r="K73" s="1829" t="inlineStr">
        <is>
          <t xml:space="preserve">NET INCOME  </t>
        </is>
      </c>
      <c r="M73" s="1829" t="inlineStr">
        <is>
          <t>NET INCOME</t>
        </is>
      </c>
      <c r="P73">
        <f>TRIM(N73)</f>
        <v/>
      </c>
    </row>
  </sheetData>
  <conditionalFormatting sqref="M1:M2 M74:M1048576">
    <cfRule type="duplicateValues" priority="3" dxfId="0"/>
  </conditionalFormatting>
  <conditionalFormatting sqref="M1:M1048576 P1:P1048576">
    <cfRule type="duplicateValues" priority="1" dxfId="0"/>
  </conditionalFormatting>
  <conditionalFormatting sqref="M3:M73">
    <cfRule type="duplicateValues" priority="2" dxfId="0"/>
  </conditionalFormatting>
  <pageMargins left="0.7" right="0.7" top="0.75" bottom="0.75" header="0.3" footer="0.3"/>
</worksheet>
</file>

<file path=xl/worksheets/sheet82.xml><?xml version="1.0" encoding="utf-8"?>
<worksheet xmlns="http://schemas.openxmlformats.org/spreadsheetml/2006/main">
  <sheetPr>
    <tabColor rgb="FF7030A0"/>
    <outlinePr summaryBelow="0" summaryRight="0"/>
    <pageSetUpPr/>
  </sheetPr>
  <dimension ref="A1:AF1075"/>
  <sheetViews>
    <sheetView topLeftCell="D15" workbookViewId="0">
      <selection activeCell="R25" sqref="R25:S32"/>
    </sheetView>
  </sheetViews>
  <sheetFormatPr baseColWidth="8" defaultColWidth="12.796875" defaultRowHeight="15.75" customHeight="1"/>
  <cols>
    <col width="18.1328125" customWidth="1" style="2118" min="1" max="1"/>
    <col width="3.1328125" customWidth="1" style="2118" min="2" max="2"/>
    <col width="16.86328125" customWidth="1" style="2118" min="3" max="3"/>
    <col width="16" customWidth="1" style="2118" min="4" max="4"/>
    <col width="12.796875" customWidth="1" style="2118" min="5" max="6"/>
    <col width="12.796875" customWidth="1" style="2189" min="7" max="8"/>
    <col width="12.796875" customWidth="1" style="2118" min="9" max="15"/>
    <col width="15" customWidth="1" style="2118" min="16" max="16"/>
    <col width="12.796875" customWidth="1" style="2118" min="17" max="16384"/>
  </cols>
  <sheetData>
    <row r="1" ht="15.75" customHeight="1" s="2885">
      <c r="A1" s="2113" t="n"/>
      <c r="B1" s="2113" t="n"/>
      <c r="C1" s="2113" t="n"/>
      <c r="D1" s="2114" t="inlineStr">
        <is>
          <t>RENT ROLL</t>
        </is>
      </c>
      <c r="E1" s="2115" t="n"/>
      <c r="F1" s="2113" t="n"/>
      <c r="G1" s="2165" t="n"/>
      <c r="H1" s="2165" t="n"/>
      <c r="I1" s="2113" t="n"/>
      <c r="J1" s="2113" t="n"/>
      <c r="K1" s="2113" t="n"/>
      <c r="L1" s="3805" t="n"/>
      <c r="M1" s="2113" t="n"/>
      <c r="N1" s="3805" t="n"/>
      <c r="O1" s="3806" t="n"/>
      <c r="P1" s="2113" t="n"/>
      <c r="Q1" s="2113" t="n"/>
      <c r="R1" s="2113" t="n"/>
      <c r="S1" s="2113" t="n"/>
      <c r="T1" s="2113" t="n"/>
      <c r="U1" s="3806" t="n"/>
      <c r="V1" s="2113" t="n"/>
      <c r="W1" s="2113" t="n"/>
      <c r="X1" s="2113" t="n"/>
      <c r="Y1" s="2113" t="n"/>
      <c r="Z1" s="2113" t="n"/>
      <c r="AA1" s="2113" t="n"/>
      <c r="AB1" s="2113" t="n"/>
      <c r="AC1" s="2113" t="n"/>
      <c r="AD1" s="2113" t="n"/>
      <c r="AE1" s="2113" t="n"/>
      <c r="AF1" s="2113" t="n"/>
    </row>
    <row r="2" ht="15.75" customHeight="1" s="2885">
      <c r="A2" s="2114" t="inlineStr">
        <is>
          <t>Description</t>
        </is>
      </c>
      <c r="B2" s="2113" t="n"/>
      <c r="C2" s="2113" t="n"/>
      <c r="D2" s="2114" t="inlineStr">
        <is>
          <t>Tenant</t>
        </is>
      </c>
      <c r="E2" s="2119" t="inlineStr">
        <is>
          <t>Leased SF</t>
        </is>
      </c>
      <c r="F2" s="2120" t="inlineStr">
        <is>
          <t>% of GLA</t>
        </is>
      </c>
      <c r="G2" s="2185" t="inlineStr">
        <is>
          <t>Lease Signed</t>
        </is>
      </c>
      <c r="H2" s="2185" t="inlineStr">
        <is>
          <t>Lease Start</t>
        </is>
      </c>
      <c r="I2" s="2120" t="inlineStr">
        <is>
          <t>Lease     End</t>
        </is>
      </c>
      <c r="J2" s="2120" t="inlineStr">
        <is>
          <t>Remaining Term (Years)</t>
        </is>
      </c>
      <c r="K2" s="2121" t="inlineStr">
        <is>
          <t>Step Date</t>
        </is>
      </c>
      <c r="L2" s="3807" t="inlineStr">
        <is>
          <t>Total Base Rent</t>
        </is>
      </c>
      <c r="M2" s="2121" t="inlineStr">
        <is>
          <t>Rent PSF</t>
        </is>
      </c>
      <c r="N2" s="3808" t="inlineStr">
        <is>
          <t>Expense Reimbursements</t>
        </is>
      </c>
      <c r="O2" s="3809" t="inlineStr">
        <is>
          <t>Exp Reimburse PSF</t>
        </is>
      </c>
      <c r="P2" s="2120" t="inlineStr">
        <is>
          <t>Recovery Type</t>
        </is>
      </c>
      <c r="Q2" s="2120" t="inlineStr">
        <is>
          <t>Term (Comments)</t>
        </is>
      </c>
      <c r="R2" s="2113" t="n"/>
      <c r="S2" s="2114" t="inlineStr">
        <is>
          <t>Comments</t>
        </is>
      </c>
      <c r="T2" s="2113" t="n"/>
      <c r="U2" s="3810" t="inlineStr">
        <is>
          <t>Lease stated NNN</t>
        </is>
      </c>
      <c r="V2" s="2113" t="n"/>
      <c r="W2" s="2113" t="n"/>
      <c r="X2" s="2113" t="n"/>
      <c r="Y2" s="2113" t="n"/>
      <c r="Z2" s="2113" t="n"/>
      <c r="AA2" s="2113" t="n"/>
      <c r="AB2" s="2113" t="n"/>
      <c r="AC2" s="2113" t="n"/>
      <c r="AD2" s="2113" t="n"/>
      <c r="AE2" s="2113" t="n"/>
      <c r="AF2" s="2113" t="n"/>
    </row>
    <row r="3" ht="15.75" customHeight="1" s="2885">
      <c r="A3" s="2113" t="inlineStr">
        <is>
          <t>Pad</t>
        </is>
      </c>
      <c r="B3" s="2113" t="n">
        <v>1</v>
      </c>
      <c r="C3" s="2113">
        <f>CONCATENATE(A3," - ",D3)</f>
        <v/>
      </c>
      <c r="D3" s="2126" t="inlineStr">
        <is>
          <t>Chipotle</t>
        </is>
      </c>
      <c r="E3" s="2127" t="n">
        <v>2325</v>
      </c>
      <c r="F3" s="2128" t="n">
        <v>0.007</v>
      </c>
      <c r="G3" s="2129" t="n">
        <v>45726</v>
      </c>
      <c r="H3" s="2130" t="n">
        <v>45992</v>
      </c>
      <c r="I3" s="2130" t="n">
        <v>49674</v>
      </c>
      <c r="J3" s="2131" t="n"/>
      <c r="K3" s="2131" t="n"/>
      <c r="L3" s="3811" t="n">
        <v>168563</v>
      </c>
      <c r="M3" s="3812" t="n">
        <v>72.5</v>
      </c>
      <c r="N3" s="3813" t="n">
        <v>51150</v>
      </c>
      <c r="O3" s="3812" t="n">
        <v>22</v>
      </c>
      <c r="P3" s="2135" t="inlineStr">
        <is>
          <t>NNN</t>
        </is>
      </c>
      <c r="Q3" s="2136" t="inlineStr">
        <is>
          <t>Yrs 1-5</t>
        </is>
      </c>
      <c r="R3" s="2113" t="n"/>
      <c r="S3" s="2113" t="inlineStr">
        <is>
          <t>Need Exh E - RCA</t>
        </is>
      </c>
      <c r="T3" s="2113" t="n"/>
      <c r="U3" s="3814" t="n">
        <v>22</v>
      </c>
      <c r="V3" s="2113" t="inlineStr">
        <is>
          <t>Total</t>
        </is>
      </c>
      <c r="W3" s="2113" t="n"/>
      <c r="X3" s="2113" t="n"/>
      <c r="Y3" s="2113" t="n"/>
      <c r="Z3" s="2113" t="n"/>
      <c r="AA3" s="2113" t="n"/>
      <c r="AB3" s="2113" t="n"/>
      <c r="AC3" s="2113" t="n"/>
      <c r="AD3" s="2113" t="n"/>
      <c r="AE3" s="2113" t="n"/>
      <c r="AF3" s="2113" t="n"/>
    </row>
    <row r="4" ht="15.75" customHeight="1" s="2885">
      <c r="A4" s="2113" t="n"/>
      <c r="B4" s="2113" t="n"/>
      <c r="C4" s="2113" t="n"/>
      <c r="D4" s="2138" t="n"/>
      <c r="E4" s="2115" t="n"/>
      <c r="F4" s="2139" t="n"/>
      <c r="G4" s="2165" t="n"/>
      <c r="H4" s="2165" t="n"/>
      <c r="I4" s="2113" t="n"/>
      <c r="J4" s="2113" t="n"/>
      <c r="K4" s="2140" t="n">
        <v>47818</v>
      </c>
      <c r="L4" s="3815" t="n">
        <v>181205</v>
      </c>
      <c r="M4" s="3816" t="n">
        <v>77.94</v>
      </c>
      <c r="N4" s="3805" t="n"/>
      <c r="O4" s="3806" t="n"/>
      <c r="P4" s="2113" t="n"/>
      <c r="Q4" s="2143" t="inlineStr">
        <is>
          <t>Yrs 6-10</t>
        </is>
      </c>
      <c r="R4" s="2113" t="n"/>
      <c r="S4" s="2113" t="inlineStr">
        <is>
          <t>NNN Taken from Lease</t>
        </is>
      </c>
      <c r="T4" s="2113" t="n"/>
      <c r="U4" s="3806" t="n">
        <v>15.5</v>
      </c>
      <c r="V4" s="2113" t="inlineStr">
        <is>
          <t>Taxes</t>
        </is>
      </c>
      <c r="W4" s="2113" t="n"/>
      <c r="X4" s="2113" t="n"/>
      <c r="Y4" s="2113" t="n"/>
      <c r="Z4" s="2113" t="n"/>
      <c r="AA4" s="2113" t="n"/>
      <c r="AB4" s="2113" t="n"/>
      <c r="AC4" s="2113" t="n"/>
      <c r="AD4" s="2113" t="n"/>
      <c r="AE4" s="2113" t="n"/>
      <c r="AF4" s="2113" t="n"/>
    </row>
    <row r="5" ht="15.75" customHeight="1" s="2885">
      <c r="A5" s="2113" t="n"/>
      <c r="B5" s="2113" t="n"/>
      <c r="C5" s="2113" t="n"/>
      <c r="D5" s="2138" t="n"/>
      <c r="E5" s="2115" t="n"/>
      <c r="F5" s="2139" t="n"/>
      <c r="G5" s="2165" t="n"/>
      <c r="H5" s="2165" t="n"/>
      <c r="I5" s="2113" t="n"/>
      <c r="J5" s="2113" t="n"/>
      <c r="K5" s="2140" t="n">
        <v>49644</v>
      </c>
      <c r="L5" s="3815" t="n">
        <v>194795</v>
      </c>
      <c r="M5" s="3816" t="n">
        <v>83.78</v>
      </c>
      <c r="N5" s="3805" t="n"/>
      <c r="O5" s="3806" t="n"/>
      <c r="P5" s="2113" t="n"/>
      <c r="Q5" s="2143" t="inlineStr">
        <is>
          <t>Yrs 11-15</t>
        </is>
      </c>
      <c r="R5" s="2113" t="n"/>
      <c r="S5" s="2113" t="n"/>
      <c r="T5" s="2113" t="n"/>
      <c r="U5" s="3806" t="n">
        <v>2</v>
      </c>
      <c r="V5" s="2113" t="inlineStr">
        <is>
          <t>Insurance</t>
        </is>
      </c>
      <c r="W5" s="2113" t="n"/>
      <c r="X5" s="2113" t="n"/>
      <c r="Y5" s="2113" t="n"/>
      <c r="Z5" s="2113" t="n"/>
      <c r="AA5" s="2113" t="n"/>
      <c r="AB5" s="2113" t="n"/>
      <c r="AC5" s="2113" t="n"/>
      <c r="AD5" s="2113" t="n"/>
      <c r="AE5" s="2113" t="n"/>
      <c r="AF5" s="2113" t="n"/>
    </row>
    <row r="6" ht="15.75" customHeight="1" s="2885">
      <c r="A6" s="2113" t="n"/>
      <c r="B6" s="2113" t="n"/>
      <c r="C6" s="2113" t="n"/>
      <c r="D6" s="2138" t="n"/>
      <c r="E6" s="2115" t="n"/>
      <c r="F6" s="2139" t="n"/>
      <c r="G6" s="2165" t="n"/>
      <c r="H6" s="2165" t="n"/>
      <c r="I6" s="2113" t="n"/>
      <c r="J6" s="2113" t="n"/>
      <c r="K6" s="2144" t="n">
        <v>51471</v>
      </c>
      <c r="L6" s="3817" t="n">
        <v>209405</v>
      </c>
      <c r="M6" s="3818" t="n">
        <v>90.06999999999999</v>
      </c>
      <c r="N6" s="3819" t="n"/>
      <c r="O6" s="3820" t="n"/>
      <c r="P6" s="2149" t="n"/>
      <c r="Q6" s="2150" t="inlineStr">
        <is>
          <t>Option 1</t>
        </is>
      </c>
      <c r="R6" s="2113" t="n"/>
      <c r="S6" s="2113" t="n"/>
      <c r="T6" s="2113" t="n"/>
      <c r="U6" s="3806" t="n">
        <v>4.5</v>
      </c>
      <c r="V6" s="2113" t="inlineStr">
        <is>
          <t>CAM</t>
        </is>
      </c>
      <c r="W6" s="2113" t="n"/>
      <c r="X6" s="2113" t="n"/>
      <c r="Y6" s="2113" t="n"/>
      <c r="Z6" s="2113" t="n"/>
      <c r="AA6" s="2113" t="n"/>
      <c r="AB6" s="2113" t="n"/>
      <c r="AC6" s="2113" t="n"/>
      <c r="AD6" s="2113" t="n"/>
      <c r="AE6" s="2113" t="n"/>
      <c r="AF6" s="2113" t="n"/>
    </row>
    <row r="7" ht="15.75" customHeight="1" s="2885">
      <c r="A7" s="2113" t="n"/>
      <c r="B7" s="2113" t="n"/>
      <c r="C7" s="2113" t="n"/>
      <c r="D7" s="2138" t="n"/>
      <c r="E7" s="2115" t="n"/>
      <c r="F7" s="2139" t="n"/>
      <c r="G7" s="2165" t="n"/>
      <c r="H7" s="2165" t="n"/>
      <c r="I7" s="2113" t="n"/>
      <c r="J7" s="2113" t="n"/>
      <c r="K7" s="2144" t="n">
        <v>53297</v>
      </c>
      <c r="L7" s="3817" t="n">
        <v>225110</v>
      </c>
      <c r="M7" s="3818" t="n">
        <v>96.81999999999999</v>
      </c>
      <c r="N7" s="3819" t="n"/>
      <c r="O7" s="3820" t="n"/>
      <c r="P7" s="2149" t="n"/>
      <c r="Q7" s="2150" t="inlineStr">
        <is>
          <t>Option 2</t>
        </is>
      </c>
      <c r="R7" s="2113" t="n"/>
      <c r="S7" s="2113" t="n"/>
      <c r="T7" s="2113" t="n"/>
      <c r="U7" s="3806" t="n"/>
      <c r="V7" s="2113" t="n"/>
      <c r="W7" s="2113" t="n"/>
      <c r="X7" s="2113" t="n"/>
      <c r="Y7" s="2113" t="n"/>
      <c r="Z7" s="2113" t="n"/>
      <c r="AA7" s="2113" t="n"/>
      <c r="AB7" s="2113" t="n"/>
      <c r="AC7" s="2113" t="n"/>
      <c r="AD7" s="2113" t="n"/>
      <c r="AE7" s="2113" t="n"/>
      <c r="AF7" s="2113" t="n"/>
    </row>
    <row r="8" ht="15.75" customHeight="1" s="2885">
      <c r="A8" s="2113" t="n"/>
      <c r="B8" s="2113" t="n"/>
      <c r="C8" s="2113" t="n"/>
      <c r="D8" s="2138" t="n"/>
      <c r="E8" s="2115" t="n"/>
      <c r="F8" s="2139" t="n"/>
      <c r="G8" s="2165" t="n"/>
      <c r="H8" s="2165" t="n"/>
      <c r="I8" s="2113" t="n"/>
      <c r="J8" s="2113" t="n"/>
      <c r="K8" s="2144" t="n">
        <v>55123</v>
      </c>
      <c r="L8" s="3817" t="n">
        <v>241993</v>
      </c>
      <c r="M8" s="3818" t="n">
        <v>104.08</v>
      </c>
      <c r="N8" s="3819" t="n"/>
      <c r="O8" s="3820" t="n"/>
      <c r="P8" s="2149" t="n"/>
      <c r="Q8" s="2150" t="inlineStr">
        <is>
          <t>Option 3</t>
        </is>
      </c>
      <c r="R8" s="2113" t="n"/>
      <c r="S8" s="2113" t="n"/>
      <c r="T8" s="2113" t="n"/>
      <c r="U8" s="3806" t="n"/>
      <c r="V8" s="2113" t="n"/>
      <c r="W8" s="2113" t="n"/>
      <c r="X8" s="2113" t="n"/>
      <c r="Y8" s="2113" t="n"/>
      <c r="Z8" s="2113" t="n"/>
      <c r="AA8" s="2113" t="n"/>
      <c r="AB8" s="2113" t="n"/>
      <c r="AC8" s="2113" t="n"/>
      <c r="AD8" s="2113" t="n"/>
      <c r="AE8" s="2113" t="n"/>
      <c r="AF8" s="2113" t="n"/>
    </row>
    <row r="9" ht="15.75" customHeight="1" s="2885">
      <c r="A9" s="2113" t="n"/>
      <c r="B9" s="2113" t="n"/>
      <c r="C9" s="2113" t="n"/>
      <c r="D9" s="2138" t="n"/>
      <c r="E9" s="2115" t="n"/>
      <c r="F9" s="2139" t="n"/>
      <c r="G9" s="2165" t="n"/>
      <c r="H9" s="2165" t="n"/>
      <c r="I9" s="2113" t="n"/>
      <c r="J9" s="2113" t="n"/>
      <c r="K9" s="2144" t="n">
        <v>56949</v>
      </c>
      <c r="L9" s="3817" t="n">
        <v>260143</v>
      </c>
      <c r="M9" s="3818" t="n">
        <v>111.89</v>
      </c>
      <c r="N9" s="3819" t="n"/>
      <c r="O9" s="3820" t="n"/>
      <c r="P9" s="2149" t="n"/>
      <c r="Q9" s="2150" t="inlineStr">
        <is>
          <t>Option 4</t>
        </is>
      </c>
      <c r="R9" s="2113" t="n"/>
      <c r="S9" s="2113" t="n"/>
      <c r="T9" s="2113" t="n"/>
      <c r="U9" s="3806" t="n"/>
      <c r="V9" s="2113" t="n"/>
      <c r="W9" s="2113" t="n"/>
      <c r="X9" s="2113" t="n"/>
      <c r="Y9" s="2113" t="n"/>
      <c r="Z9" s="2113" t="n"/>
      <c r="AA9" s="2113" t="n"/>
      <c r="AB9" s="2113" t="n"/>
      <c r="AC9" s="2113" t="n"/>
      <c r="AD9" s="2113" t="n"/>
      <c r="AE9" s="2113" t="n"/>
      <c r="AF9" s="2113" t="n"/>
    </row>
    <row r="10" ht="15.75" customHeight="1" s="2885">
      <c r="A10" s="2113" t="n"/>
      <c r="B10" s="2113" t="n"/>
      <c r="C10" s="2113" t="n"/>
      <c r="D10" s="2151" t="n"/>
      <c r="E10" s="2152" t="n"/>
      <c r="F10" s="2153" t="n"/>
      <c r="G10" s="2154" t="n"/>
      <c r="H10" s="2154" t="n"/>
      <c r="I10" s="2155" t="n"/>
      <c r="J10" s="2155" t="n"/>
      <c r="K10" s="2155" t="n"/>
      <c r="L10" s="3821" t="n"/>
      <c r="M10" s="3822" t="n"/>
      <c r="N10" s="3821" t="n"/>
      <c r="O10" s="3822" t="n"/>
      <c r="P10" s="2155" t="n"/>
      <c r="Q10" s="2158" t="n"/>
      <c r="R10" s="2113" t="n"/>
      <c r="S10" s="2113" t="n"/>
      <c r="T10" s="2113" t="n"/>
      <c r="U10" s="3806" t="n"/>
      <c r="V10" s="2113" t="n"/>
      <c r="W10" s="2113" t="n"/>
      <c r="X10" s="2113" t="n"/>
      <c r="Y10" s="2113" t="n"/>
      <c r="Z10" s="2113" t="n"/>
      <c r="AA10" s="2113" t="n"/>
      <c r="AB10" s="2113" t="n"/>
      <c r="AC10" s="2113" t="n"/>
      <c r="AD10" s="2113" t="n"/>
      <c r="AE10" s="2113" t="n"/>
      <c r="AF10" s="2113" t="n"/>
    </row>
    <row r="11" ht="15.75" customHeight="1" s="2885">
      <c r="A11" s="2113" t="inlineStr">
        <is>
          <t>Anchor</t>
        </is>
      </c>
      <c r="B11" s="2113" t="n">
        <v>1</v>
      </c>
      <c r="C11" s="2113">
        <f>CONCATENATE(A11," - ",D11)</f>
        <v/>
      </c>
      <c r="D11" s="2126" t="inlineStr">
        <is>
          <t>Burlington</t>
        </is>
      </c>
      <c r="E11" s="2127" t="n">
        <v>40702</v>
      </c>
      <c r="F11" s="2128" t="n">
        <v>0.1217</v>
      </c>
      <c r="G11" s="2129" t="n">
        <v>42472</v>
      </c>
      <c r="H11" s="2129" t="n">
        <v>42795</v>
      </c>
      <c r="I11" s="2129" t="n">
        <v>413514</v>
      </c>
      <c r="J11" s="2131" t="n"/>
      <c r="K11" s="2131" t="n"/>
      <c r="L11" s="3811" t="n">
        <v>449652</v>
      </c>
      <c r="M11" s="3812" t="n">
        <v>11.05</v>
      </c>
      <c r="N11" s="3811" t="n">
        <v>217123</v>
      </c>
      <c r="O11" s="3812" t="n">
        <v>5.33</v>
      </c>
      <c r="P11" s="2135" t="inlineStr">
        <is>
          <t>NNN</t>
        </is>
      </c>
      <c r="Q11" s="2136" t="inlineStr">
        <is>
          <t>Yrs 6-10</t>
        </is>
      </c>
      <c r="R11" s="2113" t="n"/>
      <c r="S11" s="2113" t="inlineStr">
        <is>
          <t>NNN from 2025 Revenue</t>
        </is>
      </c>
      <c r="T11" s="2113" t="n"/>
      <c r="U11" s="3806" t="inlineStr">
        <is>
          <t>Not stated</t>
        </is>
      </c>
      <c r="V11" s="2113" t="n"/>
      <c r="W11" s="2113" t="n"/>
      <c r="X11" s="2113" t="n"/>
      <c r="Y11" s="2113" t="n"/>
      <c r="Z11" s="2113" t="n"/>
      <c r="AA11" s="2113" t="n"/>
      <c r="AB11" s="2113" t="n"/>
      <c r="AC11" s="2113" t="n"/>
      <c r="AD11" s="2113" t="n"/>
      <c r="AE11" s="2113" t="n"/>
      <c r="AF11" s="2113" t="n"/>
    </row>
    <row r="12" ht="15.75" customHeight="1" s="2885">
      <c r="A12" s="2113" t="n"/>
      <c r="B12" s="2113" t="n"/>
      <c r="C12" s="2113" t="n"/>
      <c r="D12" s="2138" t="n"/>
      <c r="E12" s="2115" t="n"/>
      <c r="F12" s="2139" t="n"/>
      <c r="G12" s="2165" t="n"/>
      <c r="H12" s="2165" t="n"/>
      <c r="I12" s="2113" t="n"/>
      <c r="J12" s="2113" t="n"/>
      <c r="K12" s="2140" t="n">
        <v>46327</v>
      </c>
      <c r="L12" s="3815" t="n">
        <v>494900</v>
      </c>
      <c r="M12" s="3816" t="n">
        <v>12.16</v>
      </c>
      <c r="N12" s="3805" t="n"/>
      <c r="O12" s="3806" t="n"/>
      <c r="P12" s="2113" t="n"/>
      <c r="Q12" s="2143" t="inlineStr">
        <is>
          <t>Yrs 11-15</t>
        </is>
      </c>
      <c r="R12" s="2113" t="n"/>
      <c r="S12" s="2113" t="n"/>
      <c r="T12" s="2113" t="n"/>
      <c r="U12" s="3806" t="inlineStr">
        <is>
          <t>Tenant has right to self insure for liability</t>
        </is>
      </c>
      <c r="V12" s="2113" t="n"/>
      <c r="W12" s="2113" t="n"/>
      <c r="X12" s="2113" t="n"/>
      <c r="Y12" s="2113" t="n"/>
      <c r="Z12" s="2113" t="n"/>
      <c r="AA12" s="2113" t="n"/>
      <c r="AB12" s="2113" t="n"/>
      <c r="AC12" s="2113" t="n"/>
      <c r="AD12" s="2113" t="n"/>
      <c r="AE12" s="2113" t="n"/>
      <c r="AF12" s="2113" t="n"/>
    </row>
    <row r="13" ht="15.75" customHeight="1" s="2885">
      <c r="A13" s="2113" t="n"/>
      <c r="B13" s="2113" t="n"/>
      <c r="C13" s="2113" t="n"/>
      <c r="D13" s="2138" t="n"/>
      <c r="E13" s="2115" t="n"/>
      <c r="F13" s="2139" t="n"/>
      <c r="G13" s="2165" t="n"/>
      <c r="H13" s="2165" t="n"/>
      <c r="I13" s="2113" t="n"/>
      <c r="J13" s="2113" t="n"/>
      <c r="K13" s="2144" t="n">
        <v>48274</v>
      </c>
      <c r="L13" s="3817" t="n">
        <v>544188</v>
      </c>
      <c r="M13" s="3818" t="n">
        <v>13.37</v>
      </c>
      <c r="N13" s="3819" t="n"/>
      <c r="O13" s="3820" t="n"/>
      <c r="P13" s="2149" t="n"/>
      <c r="Q13" s="2150" t="inlineStr">
        <is>
          <t>Option 1</t>
        </is>
      </c>
      <c r="R13" s="2113" t="n"/>
      <c r="S13" s="2113" t="n"/>
      <c r="T13" s="2113" t="n"/>
      <c r="U13" s="3806" t="n"/>
      <c r="V13" s="2113" t="n"/>
      <c r="W13" s="2113" t="n"/>
      <c r="X13" s="2113" t="n"/>
      <c r="Y13" s="2113" t="n"/>
      <c r="Z13" s="2113" t="n"/>
      <c r="AA13" s="2113" t="n"/>
      <c r="AB13" s="2113" t="n"/>
      <c r="AC13" s="2113" t="n"/>
      <c r="AD13" s="2113" t="n"/>
      <c r="AE13" s="2113" t="n"/>
      <c r="AF13" s="2113" t="n"/>
    </row>
    <row r="14" ht="15.75" customHeight="1" s="2885">
      <c r="A14" s="2113" t="n"/>
      <c r="B14" s="2113" t="n"/>
      <c r="C14" s="2113" t="n"/>
      <c r="D14" s="2138" t="n"/>
      <c r="E14" s="2115" t="n"/>
      <c r="F14" s="2139" t="n"/>
      <c r="G14" s="2165" t="n"/>
      <c r="H14" s="2165" t="n"/>
      <c r="I14" s="2113" t="n"/>
      <c r="J14" s="2113" t="n"/>
      <c r="K14" s="2144" t="n">
        <v>50100</v>
      </c>
      <c r="L14" s="3817" t="n">
        <v>598728</v>
      </c>
      <c r="M14" s="3818" t="n">
        <v>14.71</v>
      </c>
      <c r="N14" s="3819" t="n"/>
      <c r="O14" s="3820" t="n"/>
      <c r="P14" s="2149" t="n"/>
      <c r="Q14" s="2150" t="inlineStr">
        <is>
          <t>Option 2</t>
        </is>
      </c>
      <c r="R14" s="2113" t="n"/>
      <c r="S14" s="2113" t="n"/>
      <c r="T14" s="2113" t="n"/>
      <c r="U14" s="3806" t="n"/>
      <c r="V14" s="2113" t="n"/>
      <c r="W14" s="2113" t="n"/>
      <c r="X14" s="2113" t="n"/>
      <c r="Y14" s="2113" t="n"/>
      <c r="Z14" s="2113" t="n"/>
      <c r="AA14" s="2113" t="n"/>
      <c r="AB14" s="2113" t="n"/>
      <c r="AC14" s="2113" t="n"/>
      <c r="AD14" s="2113" t="n"/>
      <c r="AE14" s="2113" t="n"/>
      <c r="AF14" s="2113" t="n"/>
    </row>
    <row r="15" ht="15.75" customHeight="1" s="2885">
      <c r="A15" s="2113" t="n"/>
      <c r="B15" s="2113" t="n"/>
      <c r="C15" s="2113" t="n"/>
      <c r="D15" s="2138" t="n"/>
      <c r="E15" s="2115" t="n"/>
      <c r="F15" s="2139" t="n"/>
      <c r="G15" s="2165" t="n"/>
      <c r="H15" s="2165" t="n"/>
      <c r="I15" s="2113" t="n"/>
      <c r="J15" s="2113" t="n"/>
      <c r="K15" s="2144" t="n">
        <v>51926</v>
      </c>
      <c r="L15" s="3817" t="n">
        <v>658520</v>
      </c>
      <c r="M15" s="3818" t="n">
        <v>16.18</v>
      </c>
      <c r="N15" s="3819" t="n"/>
      <c r="O15" s="3820" t="n"/>
      <c r="P15" s="2149" t="n"/>
      <c r="Q15" s="2150" t="inlineStr">
        <is>
          <t>Option 3</t>
        </is>
      </c>
      <c r="R15" s="2113" t="n"/>
      <c r="S15" s="2113" t="n"/>
      <c r="T15" s="2113" t="n"/>
      <c r="U15" s="3806" t="n"/>
      <c r="V15" s="2113" t="n"/>
      <c r="W15" s="2113" t="n"/>
      <c r="X15" s="2113" t="n"/>
      <c r="Y15" s="2113" t="n"/>
      <c r="Z15" s="2113" t="n"/>
      <c r="AA15" s="2113" t="n"/>
      <c r="AB15" s="2113" t="n"/>
      <c r="AC15" s="2113" t="n"/>
      <c r="AD15" s="2113" t="n"/>
      <c r="AE15" s="2113" t="n"/>
      <c r="AF15" s="2113" t="n"/>
    </row>
    <row r="16" ht="15.75" customHeight="1" s="2885">
      <c r="A16" s="2113" t="n"/>
      <c r="B16" s="2113" t="n"/>
      <c r="C16" s="2113" t="n"/>
      <c r="D16" s="2138" t="n"/>
      <c r="E16" s="2115" t="n"/>
      <c r="F16" s="2139" t="n"/>
      <c r="G16" s="2165" t="n"/>
      <c r="H16" s="2165" t="n"/>
      <c r="I16" s="2113" t="n"/>
      <c r="J16" s="2113" t="n"/>
      <c r="K16" s="2144" t="n">
        <v>53752</v>
      </c>
      <c r="L16" s="3817" t="n">
        <v>724372</v>
      </c>
      <c r="M16" s="3818" t="n">
        <v>17.8</v>
      </c>
      <c r="N16" s="3819" t="n"/>
      <c r="O16" s="3820" t="n"/>
      <c r="P16" s="2149" t="n"/>
      <c r="Q16" s="2150" t="inlineStr">
        <is>
          <t>Option 4</t>
        </is>
      </c>
      <c r="R16" s="2113" t="n"/>
      <c r="S16" s="2113" t="n"/>
      <c r="T16" s="2113" t="n"/>
      <c r="U16" s="3806" t="n"/>
      <c r="V16" s="2113" t="n"/>
      <c r="W16" s="2113" t="n"/>
      <c r="X16" s="2113" t="n"/>
      <c r="Y16" s="2113" t="n"/>
      <c r="Z16" s="2113" t="n"/>
      <c r="AA16" s="2113" t="n"/>
      <c r="AB16" s="2113" t="n"/>
      <c r="AC16" s="2113" t="n"/>
      <c r="AD16" s="2113" t="n"/>
      <c r="AE16" s="2113" t="n"/>
      <c r="AF16" s="2113" t="n"/>
    </row>
    <row r="17" ht="15.75" customHeight="1" s="2885">
      <c r="A17" s="2113" t="n"/>
      <c r="B17" s="2113" t="n"/>
      <c r="C17" s="2113" t="n"/>
      <c r="D17" s="2151" t="n"/>
      <c r="E17" s="2152" t="n"/>
      <c r="F17" s="2153" t="n"/>
      <c r="G17" s="2154" t="n"/>
      <c r="H17" s="2154" t="n"/>
      <c r="I17" s="2155" t="n"/>
      <c r="J17" s="2155" t="n"/>
      <c r="K17" s="2155" t="n"/>
      <c r="L17" s="3821" t="n"/>
      <c r="M17" s="3822" t="n"/>
      <c r="N17" s="3821" t="n"/>
      <c r="O17" s="3822" t="n"/>
      <c r="P17" s="2155" t="n"/>
      <c r="Q17" s="2158" t="n"/>
      <c r="R17" s="2113" t="n"/>
      <c r="S17" s="2113" t="n"/>
      <c r="T17" s="2113" t="n"/>
      <c r="U17" s="3806" t="n"/>
      <c r="V17" s="2113" t="n"/>
      <c r="W17" s="2113" t="n"/>
      <c r="X17" s="2113" t="n"/>
      <c r="Y17" s="2113" t="n"/>
      <c r="Z17" s="2113" t="n"/>
      <c r="AA17" s="2113" t="n"/>
      <c r="AB17" s="2113" t="n"/>
      <c r="AC17" s="2113" t="n"/>
      <c r="AD17" s="2113" t="n"/>
      <c r="AE17" s="2113" t="n"/>
      <c r="AF17" s="2113" t="n"/>
    </row>
    <row r="18" ht="15.75" customHeight="1" s="2885">
      <c r="A18" s="2113" t="inlineStr">
        <is>
          <t>Anchor</t>
        </is>
      </c>
      <c r="B18" s="2113" t="n">
        <v>2</v>
      </c>
      <c r="C18" s="2113">
        <f>CONCATENATE(A18," - ",D18)</f>
        <v/>
      </c>
      <c r="D18" s="2126" t="inlineStr">
        <is>
          <t>Petsmart</t>
        </is>
      </c>
      <c r="E18" s="2127" t="n">
        <v>18342</v>
      </c>
      <c r="F18" s="2128" t="n">
        <v>0.0548</v>
      </c>
      <c r="G18" s="2129" t="n">
        <v>42727</v>
      </c>
      <c r="H18" s="2129" t="n">
        <v>43132</v>
      </c>
      <c r="I18" s="2129" t="n">
        <v>47756</v>
      </c>
      <c r="J18" s="2131" t="n"/>
      <c r="K18" s="2113" t="n"/>
      <c r="L18" s="3815" t="n">
        <v>291638</v>
      </c>
      <c r="M18" s="3816" t="n">
        <v>15.9</v>
      </c>
      <c r="N18" s="3815" t="n">
        <v>95092</v>
      </c>
      <c r="O18" s="3816" t="n">
        <v>5.18</v>
      </c>
      <c r="P18" s="2159" t="inlineStr">
        <is>
          <t>NNN</t>
        </is>
      </c>
      <c r="Q18" s="2143" t="inlineStr">
        <is>
          <t>Yrs 1-10</t>
        </is>
      </c>
      <c r="R18" s="2113" t="n"/>
      <c r="S18" s="2113" t="inlineStr">
        <is>
          <t>$104k?</t>
        </is>
      </c>
      <c r="T18" s="2113" t="n"/>
      <c r="U18" s="3810" t="inlineStr">
        <is>
          <t>Not Stated</t>
        </is>
      </c>
      <c r="V18" s="2113" t="n"/>
      <c r="W18" s="2113" t="n"/>
      <c r="X18" s="2113" t="n"/>
      <c r="Y18" s="2113" t="n"/>
      <c r="Z18" s="2113" t="n"/>
      <c r="AA18" s="2113" t="n"/>
      <c r="AB18" s="2113" t="n"/>
      <c r="AC18" s="2113" t="n"/>
      <c r="AD18" s="2113" t="n"/>
      <c r="AE18" s="2113" t="n"/>
      <c r="AF18" s="2113" t="n"/>
    </row>
    <row r="19" ht="15.75" customHeight="1" s="2885">
      <c r="A19" s="2113" t="n"/>
      <c r="B19" s="2113" t="n"/>
      <c r="C19" s="2113" t="n"/>
      <c r="D19" s="2138" t="n"/>
      <c r="E19" s="2115" t="n"/>
      <c r="F19" s="2139" t="n"/>
      <c r="G19" s="2165" t="n"/>
      <c r="H19" s="2165" t="n"/>
      <c r="I19" s="2113" t="n"/>
      <c r="J19" s="2113" t="n"/>
      <c r="K19" s="2144" t="n">
        <v>46784</v>
      </c>
      <c r="L19" s="3817" t="n">
        <v>326514</v>
      </c>
      <c r="M19" s="3818" t="n">
        <v>17.8</v>
      </c>
      <c r="N19" s="3819" t="n"/>
      <c r="O19" s="3820" t="n"/>
      <c r="P19" s="2149" t="n"/>
      <c r="Q19" s="2150" t="inlineStr">
        <is>
          <t>Option 1</t>
        </is>
      </c>
      <c r="R19" s="2113" t="n"/>
      <c r="S19" s="2113" t="inlineStr">
        <is>
          <t>2025 Revenue states $95,735 Exp Reimb</t>
        </is>
      </c>
      <c r="T19" s="2113" t="n"/>
      <c r="U19" s="2160" t="n">
        <v>0.05</v>
      </c>
      <c r="V19" s="2113" t="inlineStr">
        <is>
          <t>Admin Fee</t>
        </is>
      </c>
      <c r="W19" s="2113" t="n"/>
      <c r="X19" s="2113" t="n"/>
      <c r="Y19" s="2113" t="n"/>
      <c r="Z19" s="2113" t="n"/>
      <c r="AA19" s="2113" t="n"/>
      <c r="AB19" s="2113" t="n"/>
      <c r="AC19" s="2113" t="n"/>
      <c r="AD19" s="2113" t="n"/>
      <c r="AE19" s="2113" t="n"/>
      <c r="AF19" s="2113" t="n"/>
    </row>
    <row r="20" ht="15.75" customHeight="1" s="2885">
      <c r="A20" s="2113" t="n"/>
      <c r="B20" s="2113" t="n"/>
      <c r="C20" s="2113" t="n"/>
      <c r="D20" s="2138" t="n"/>
      <c r="E20" s="2115" t="n"/>
      <c r="F20" s="2139" t="n"/>
      <c r="G20" s="2165" t="n"/>
      <c r="H20" s="2165" t="n"/>
      <c r="I20" s="2113" t="n"/>
      <c r="J20" s="2113" t="n"/>
      <c r="K20" s="2144" t="n">
        <v>48611</v>
      </c>
      <c r="L20" s="3817" t="n">
        <v>344755</v>
      </c>
      <c r="M20" s="3818" t="n">
        <v>18.8</v>
      </c>
      <c r="N20" s="3819" t="n"/>
      <c r="O20" s="3820" t="n"/>
      <c r="P20" s="2149" t="n"/>
      <c r="Q20" s="2150" t="inlineStr">
        <is>
          <t>Option 2</t>
        </is>
      </c>
      <c r="R20" s="2113" t="n"/>
      <c r="S20" s="2113" t="n"/>
      <c r="T20" s="2113" t="n"/>
      <c r="U20" s="2160" t="n">
        <v>0.03</v>
      </c>
      <c r="V20" s="2113" t="inlineStr">
        <is>
          <t>CAM Cap</t>
        </is>
      </c>
      <c r="W20" s="2113" t="n"/>
      <c r="X20" s="2113" t="n"/>
      <c r="Y20" s="2113" t="n"/>
      <c r="Z20" s="2113" t="n"/>
      <c r="AA20" s="2113" t="n"/>
      <c r="AB20" s="2113" t="n"/>
      <c r="AC20" s="2113" t="n"/>
      <c r="AD20" s="2113" t="n"/>
      <c r="AE20" s="2113" t="n"/>
      <c r="AF20" s="2113" t="n"/>
    </row>
    <row r="21" ht="15.75" customHeight="1" s="2885">
      <c r="A21" s="2113" t="n"/>
      <c r="B21" s="2113" t="n"/>
      <c r="C21" s="2113" t="n"/>
      <c r="D21" s="2138" t="n"/>
      <c r="E21" s="2115" t="n"/>
      <c r="F21" s="2139" t="n"/>
      <c r="G21" s="2165" t="n"/>
      <c r="H21" s="2165" t="n"/>
      <c r="I21" s="2113" t="n"/>
      <c r="J21" s="2113" t="n"/>
      <c r="K21" s="2144" t="n">
        <v>50437</v>
      </c>
      <c r="L21" s="3817" t="n">
        <v>362996</v>
      </c>
      <c r="M21" s="3818" t="n">
        <v>19.79</v>
      </c>
      <c r="N21" s="3819" t="n"/>
      <c r="O21" s="3820" t="n"/>
      <c r="P21" s="2149" t="n"/>
      <c r="Q21" s="2150" t="inlineStr">
        <is>
          <t>Option 3</t>
        </is>
      </c>
      <c r="R21" s="2113" t="n"/>
      <c r="S21" s="2113" t="n"/>
      <c r="T21" s="2113" t="n"/>
      <c r="U21" s="3806" t="n"/>
      <c r="V21" s="2113" t="n"/>
      <c r="W21" s="2113" t="n"/>
      <c r="X21" s="2113" t="n"/>
      <c r="Y21" s="2113" t="n"/>
      <c r="Z21" s="2113" t="n"/>
      <c r="AA21" s="2113" t="n"/>
      <c r="AB21" s="2113" t="n"/>
      <c r="AC21" s="2113" t="n"/>
      <c r="AD21" s="2113" t="n"/>
      <c r="AE21" s="2113" t="n"/>
      <c r="AF21" s="2113" t="n"/>
    </row>
    <row r="22" ht="15.75" customHeight="1" s="2885">
      <c r="A22" s="2113" t="n"/>
      <c r="B22" s="2113" t="n"/>
      <c r="C22" s="2113" t="n"/>
      <c r="D22" s="2138" t="n"/>
      <c r="E22" s="2115" t="n"/>
      <c r="F22" s="2139" t="n"/>
      <c r="G22" s="2165" t="n"/>
      <c r="H22" s="2165" t="n"/>
      <c r="I22" s="2113" t="n"/>
      <c r="J22" s="2113" t="n"/>
      <c r="K22" s="2144" t="n">
        <v>52263</v>
      </c>
      <c r="L22" s="3817" t="n">
        <v>381240</v>
      </c>
      <c r="M22" s="3818" t="n">
        <v>20.79</v>
      </c>
      <c r="N22" s="3819" t="n"/>
      <c r="O22" s="3820" t="n"/>
      <c r="P22" s="2149" t="n"/>
      <c r="Q22" s="2150" t="inlineStr">
        <is>
          <t>Option 4</t>
        </is>
      </c>
      <c r="R22" s="2113" t="n"/>
      <c r="S22" s="2113" t="n"/>
      <c r="T22" s="2113" t="n"/>
      <c r="U22" s="3806" t="n"/>
      <c r="V22" s="2113" t="n"/>
      <c r="W22" s="2113" t="n"/>
      <c r="X22" s="2113" t="n"/>
      <c r="Y22" s="2113" t="n"/>
      <c r="Z22" s="2113" t="n"/>
      <c r="AA22" s="2113" t="n"/>
      <c r="AB22" s="2113" t="n"/>
      <c r="AC22" s="2113" t="n"/>
      <c r="AD22" s="2113" t="n"/>
      <c r="AE22" s="2113" t="n"/>
      <c r="AF22" s="2113" t="n"/>
    </row>
    <row r="23" ht="15.75" customHeight="1" s="2885">
      <c r="A23" s="2113" t="n"/>
      <c r="B23" s="2113" t="n"/>
      <c r="C23" s="2113" t="n"/>
      <c r="D23" s="2151" t="n"/>
      <c r="E23" s="2152" t="n"/>
      <c r="F23" s="2153" t="n"/>
      <c r="G23" s="2154" t="n"/>
      <c r="H23" s="2154" t="n"/>
      <c r="I23" s="2155" t="n"/>
      <c r="J23" s="2155" t="n"/>
      <c r="K23" s="2155" t="n"/>
      <c r="L23" s="3821" t="n"/>
      <c r="M23" s="3822" t="n"/>
      <c r="N23" s="3821" t="n"/>
      <c r="O23" s="3822" t="n"/>
      <c r="P23" s="2155" t="n"/>
      <c r="Q23" s="2158" t="n"/>
      <c r="R23" s="2113" t="n"/>
      <c r="S23" s="2113" t="n"/>
      <c r="T23" s="2113" t="n"/>
      <c r="U23" s="3806" t="n"/>
      <c r="V23" s="2113" t="n"/>
      <c r="W23" s="2113" t="n"/>
      <c r="X23" s="2113" t="n"/>
      <c r="Y23" s="2113" t="n"/>
      <c r="Z23" s="2113" t="n"/>
      <c r="AA23" s="2113" t="n"/>
      <c r="AB23" s="2113" t="n"/>
      <c r="AC23" s="2113" t="n"/>
      <c r="AD23" s="2113" t="n"/>
      <c r="AE23" s="2113" t="n"/>
      <c r="AF23" s="2113" t="n"/>
    </row>
    <row r="24" ht="15.75" customHeight="1" s="2885">
      <c r="A24" s="2113" t="inlineStr">
        <is>
          <t>Pad</t>
        </is>
      </c>
      <c r="B24" s="2113" t="n">
        <v>1</v>
      </c>
      <c r="C24" s="2113">
        <f>CONCATENATE(A24," - ",D24)</f>
        <v/>
      </c>
      <c r="D24" s="2126" t="inlineStr">
        <is>
          <t>Boulder Tap</t>
        </is>
      </c>
      <c r="E24" s="2127" t="n">
        <v>5501</v>
      </c>
      <c r="F24" s="2128" t="n">
        <v>0.0164</v>
      </c>
      <c r="G24" s="2129" t="n">
        <v>43893</v>
      </c>
      <c r="H24" s="2130" t="n">
        <v>45413</v>
      </c>
      <c r="I24" s="2130" t="n">
        <v>49064</v>
      </c>
      <c r="J24" s="2131" t="n"/>
      <c r="K24" s="2131" t="n"/>
      <c r="L24" s="3811" t="n">
        <v>176330</v>
      </c>
      <c r="M24" s="3812" t="n">
        <v>32.05</v>
      </c>
      <c r="N24" s="3811" t="n">
        <v>63628</v>
      </c>
      <c r="O24" s="3812" t="n">
        <v>11.57</v>
      </c>
      <c r="P24" s="2135" t="inlineStr">
        <is>
          <t>NNN</t>
        </is>
      </c>
      <c r="Q24" s="2136" t="inlineStr">
        <is>
          <t>Yrs 1-10</t>
        </is>
      </c>
      <c r="R24" s="2113" t="n"/>
      <c r="S24" s="2113" t="inlineStr">
        <is>
          <t>NNN from 2025 Revenue</t>
        </is>
      </c>
      <c r="T24" s="2113" t="n"/>
      <c r="U24" s="3810" t="inlineStr">
        <is>
          <t>Reference below and lease</t>
        </is>
      </c>
      <c r="V24" s="2113" t="n"/>
      <c r="W24" s="2113" t="n"/>
      <c r="X24" s="2113" t="n"/>
      <c r="Y24" s="2113" t="n"/>
      <c r="Z24" s="2113" t="n"/>
      <c r="AA24" s="2113" t="n"/>
      <c r="AB24" s="2113" t="n"/>
      <c r="AC24" s="2113" t="n"/>
      <c r="AD24" s="2113" t="n"/>
      <c r="AE24" s="2113" t="n"/>
      <c r="AF24" s="2113" t="n"/>
    </row>
    <row r="25" ht="15.75" customHeight="1" s="2885">
      <c r="A25" s="2113" t="n"/>
      <c r="B25" s="2113" t="n"/>
      <c r="C25" s="2113" t="n"/>
      <c r="D25" s="2138" t="n"/>
      <c r="E25" s="2115" t="n"/>
      <c r="F25" s="2139" t="n"/>
      <c r="G25" s="2165" t="n"/>
      <c r="H25" s="2165" t="n"/>
      <c r="I25" s="2165" t="n"/>
      <c r="J25" s="2113" t="n"/>
      <c r="K25" s="2144" t="n">
        <v>49065</v>
      </c>
      <c r="L25" s="3817" t="n">
        <v>189805</v>
      </c>
      <c r="M25" s="3818" t="n">
        <v>34.5</v>
      </c>
      <c r="N25" s="3819" t="n"/>
      <c r="O25" s="3820" t="n"/>
      <c r="P25" s="2149" t="n"/>
      <c r="Q25" s="2150" t="inlineStr">
        <is>
          <t>Option 1</t>
        </is>
      </c>
      <c r="R25" s="2113" t="n"/>
      <c r="S25" s="2113" t="n"/>
      <c r="T25" s="2113" t="n"/>
      <c r="U25" s="3806" t="inlineStr">
        <is>
          <t>Actual starting Yr 3</t>
        </is>
      </c>
      <c r="V25" s="2113" t="inlineStr">
        <is>
          <t>Taxes</t>
        </is>
      </c>
      <c r="W25" s="2113" t="n"/>
      <c r="X25" s="2113" t="n"/>
      <c r="Y25" s="2113" t="n"/>
      <c r="Z25" s="2113" t="n"/>
      <c r="AA25" s="2113" t="n"/>
      <c r="AB25" s="2113" t="n"/>
      <c r="AC25" s="2113" t="n"/>
      <c r="AD25" s="2113" t="n"/>
      <c r="AE25" s="2113" t="n"/>
      <c r="AF25" s="2113" t="n"/>
    </row>
    <row r="26" ht="15.75" customHeight="1" s="2885">
      <c r="A26" s="2113" t="n"/>
      <c r="B26" s="2113" t="n"/>
      <c r="C26" s="2113" t="n"/>
      <c r="D26" s="2138" t="n"/>
      <c r="E26" s="2115" t="n"/>
      <c r="F26" s="2139" t="n"/>
      <c r="G26" s="2165" t="n"/>
      <c r="H26" s="2165" t="n"/>
      <c r="I26" s="2165" t="n"/>
      <c r="J26" s="2113" t="n"/>
      <c r="K26" s="2144" t="n">
        <v>50891</v>
      </c>
      <c r="L26" s="3817" t="n">
        <v>204655</v>
      </c>
      <c r="M26" s="3818" t="n">
        <v>37.2</v>
      </c>
      <c r="N26" s="3819" t="n"/>
      <c r="O26" s="3820" t="n"/>
      <c r="P26" s="2149" t="n"/>
      <c r="Q26" s="2150" t="inlineStr">
        <is>
          <t>Option 2</t>
        </is>
      </c>
      <c r="R26" s="2113" t="n"/>
      <c r="S26" s="2113" t="n"/>
      <c r="T26" s="2113" t="n"/>
      <c r="U26" s="3806" t="inlineStr">
        <is>
          <t>Actual</t>
        </is>
      </c>
      <c r="V26" s="2113" t="inlineStr">
        <is>
          <t>Insurance</t>
        </is>
      </c>
      <c r="W26" s="2113" t="n"/>
      <c r="X26" s="2113" t="n"/>
      <c r="Y26" s="2113" t="n"/>
      <c r="Z26" s="2113" t="n"/>
      <c r="AA26" s="2113" t="n"/>
      <c r="AB26" s="2113" t="n"/>
      <c r="AC26" s="2113" t="n"/>
      <c r="AD26" s="2113" t="n"/>
      <c r="AE26" s="2113" t="n"/>
      <c r="AF26" s="2113" t="n"/>
    </row>
    <row r="27" ht="15.75" customHeight="1" s="2885">
      <c r="A27" s="2113" t="n"/>
      <c r="B27" s="2113" t="n"/>
      <c r="C27" s="2113" t="n"/>
      <c r="D27" s="2138" t="n"/>
      <c r="E27" s="2115" t="n"/>
      <c r="F27" s="2139" t="n"/>
      <c r="G27" s="2165" t="n"/>
      <c r="H27" s="2165" t="n"/>
      <c r="I27" s="2165" t="n"/>
      <c r="J27" s="2113" t="n"/>
      <c r="K27" s="2144" t="n">
        <v>52718</v>
      </c>
      <c r="L27" s="3817" t="n">
        <v>220990</v>
      </c>
      <c r="M27" s="3818" t="n">
        <v>40.17</v>
      </c>
      <c r="N27" s="3819" t="n"/>
      <c r="O27" s="3820" t="n"/>
      <c r="P27" s="2149" t="n"/>
      <c r="Q27" s="2150" t="inlineStr">
        <is>
          <t>Option 3</t>
        </is>
      </c>
      <c r="R27" s="2113" t="n"/>
      <c r="S27" s="2113" t="n"/>
      <c r="T27" s="2113" t="n"/>
      <c r="U27" s="3806" t="n">
        <v>2</v>
      </c>
      <c r="V27" s="2113" t="inlineStr">
        <is>
          <t>CAM capped until Yr 6, then actual</t>
        </is>
      </c>
      <c r="W27" s="2113" t="n"/>
      <c r="X27" s="2113" t="n"/>
      <c r="Y27" s="2113" t="n"/>
      <c r="Z27" s="2113" t="n"/>
      <c r="AA27" s="2113" t="n"/>
      <c r="AB27" s="2113" t="n"/>
      <c r="AC27" s="2113" t="n"/>
      <c r="AD27" s="2113" t="n"/>
      <c r="AE27" s="2113" t="n"/>
      <c r="AF27" s="2113" t="n"/>
    </row>
    <row r="28" ht="15.75" customHeight="1" s="2885">
      <c r="A28" s="2113" t="n"/>
      <c r="B28" s="2113" t="n"/>
      <c r="C28" s="2113" t="n"/>
      <c r="D28" s="2138" t="n"/>
      <c r="E28" s="2115" t="n"/>
      <c r="F28" s="2139" t="n"/>
      <c r="G28" s="2165" t="n"/>
      <c r="H28" s="2165" t="n"/>
      <c r="I28" s="2165" t="n"/>
      <c r="J28" s="2113" t="n"/>
      <c r="K28" s="2144" t="n">
        <v>54544</v>
      </c>
      <c r="L28" s="3817" t="n">
        <v>197340</v>
      </c>
      <c r="M28" s="3818" t="n">
        <v>35.87</v>
      </c>
      <c r="N28" s="3819" t="n"/>
      <c r="O28" s="3820" t="n"/>
      <c r="P28" s="2149" t="n"/>
      <c r="Q28" s="2150" t="inlineStr">
        <is>
          <t>Option 4</t>
        </is>
      </c>
      <c r="R28" s="2113" t="n"/>
      <c r="S28" s="2113" t="inlineStr">
        <is>
          <t>Rent Drops in Option 4 due to TI Amort burnoff</t>
        </is>
      </c>
      <c r="T28" s="2113" t="n"/>
      <c r="U28" s="3806" t="n"/>
      <c r="V28" s="2113" t="n"/>
      <c r="W28" s="2113" t="n"/>
      <c r="X28" s="2113" t="n"/>
      <c r="Y28" s="2113" t="n"/>
      <c r="Z28" s="2113" t="n"/>
      <c r="AA28" s="2113" t="n"/>
      <c r="AB28" s="2113" t="n"/>
      <c r="AC28" s="2113" t="n"/>
      <c r="AD28" s="2113" t="n"/>
      <c r="AE28" s="2113" t="n"/>
      <c r="AF28" s="2113" t="n"/>
    </row>
    <row r="29" ht="15.75" customHeight="1" s="2885">
      <c r="A29" s="2113" t="n"/>
      <c r="B29" s="2113" t="n"/>
      <c r="C29" s="2113" t="n"/>
      <c r="D29" s="2151" t="n"/>
      <c r="E29" s="2152" t="n"/>
      <c r="F29" s="2153" t="n"/>
      <c r="G29" s="2154" t="n"/>
      <c r="H29" s="2154" t="n"/>
      <c r="I29" s="2154" t="n"/>
      <c r="J29" s="2155" t="n"/>
      <c r="K29" s="2155" t="n"/>
      <c r="L29" s="3821" t="n"/>
      <c r="M29" s="3822" t="n"/>
      <c r="N29" s="3821" t="n"/>
      <c r="O29" s="3822" t="n"/>
      <c r="P29" s="2155" t="n"/>
      <c r="Q29" s="2158" t="n"/>
      <c r="R29" s="2113" t="n"/>
      <c r="S29" s="2113" t="n"/>
      <c r="T29" s="2113" t="n"/>
      <c r="U29" s="3806" t="n"/>
      <c r="V29" s="2113" t="n"/>
      <c r="W29" s="2113" t="n"/>
      <c r="X29" s="2113" t="n"/>
      <c r="Y29" s="2113" t="n"/>
      <c r="Z29" s="2113" t="n"/>
      <c r="AA29" s="2113" t="n"/>
      <c r="AB29" s="2113" t="n"/>
      <c r="AC29" s="2113" t="n"/>
      <c r="AD29" s="2113" t="n"/>
      <c r="AE29" s="2113" t="n"/>
      <c r="AF29" s="2113" t="n"/>
    </row>
    <row r="30" ht="15.75" customHeight="1" s="2885">
      <c r="A30" s="2113" t="inlineStr">
        <is>
          <t>Bldg __</t>
        </is>
      </c>
      <c r="B30" s="2113" t="n">
        <v>1</v>
      </c>
      <c r="C30" s="2113">
        <f>CONCATENATE(A30," - ",D30)</f>
        <v/>
      </c>
      <c r="D30" s="2126" t="inlineStr">
        <is>
          <t>Ulta</t>
        </is>
      </c>
      <c r="E30" s="2127" t="n">
        <v>9400</v>
      </c>
      <c r="F30" s="2128" t="n">
        <v>0.0281</v>
      </c>
      <c r="G30" s="2129" t="n">
        <v>45629</v>
      </c>
      <c r="H30" s="2130" t="n">
        <v>46054</v>
      </c>
      <c r="I30" s="2130" t="n">
        <v>49705</v>
      </c>
      <c r="J30" s="2131" t="n"/>
      <c r="K30" s="2161" t="n"/>
      <c r="L30" s="3811" t="n">
        <v>183827</v>
      </c>
      <c r="M30" s="3812" t="n">
        <v>19.56</v>
      </c>
      <c r="N30" s="3811" t="n">
        <v>57340</v>
      </c>
      <c r="O30" s="3812" t="n">
        <v>6.1</v>
      </c>
      <c r="P30" s="2135" t="inlineStr">
        <is>
          <t>NNN</t>
        </is>
      </c>
      <c r="Q30" s="2136" t="inlineStr">
        <is>
          <t>Yrs 1-5</t>
        </is>
      </c>
      <c r="R30" s="2113" t="n"/>
      <c r="S30" s="2113" t="inlineStr">
        <is>
          <t>NNN amount taken from lease</t>
        </is>
      </c>
      <c r="T30" s="2113" t="n"/>
      <c r="U30" s="3806" t="n"/>
      <c r="V30" s="2113" t="n"/>
      <c r="W30" s="2113" t="n"/>
      <c r="X30" s="2113" t="n"/>
      <c r="Y30" s="2113" t="n"/>
      <c r="Z30" s="2113" t="n"/>
      <c r="AA30" s="2113" t="n"/>
      <c r="AB30" s="2113" t="n"/>
      <c r="AC30" s="2113" t="n"/>
      <c r="AD30" s="2113" t="n"/>
      <c r="AE30" s="2113" t="n"/>
      <c r="AF30" s="2113" t="n"/>
    </row>
    <row r="31" ht="15.75" customHeight="1" s="2885">
      <c r="A31" s="2113" t="n"/>
      <c r="B31" s="2113" t="n"/>
      <c r="C31" s="2113" t="n"/>
      <c r="D31" s="2138" t="n"/>
      <c r="E31" s="2115" t="n"/>
      <c r="F31" s="2139" t="n"/>
      <c r="G31" s="2165" t="n"/>
      <c r="H31" s="2165" t="n"/>
      <c r="I31" s="2165" t="n"/>
      <c r="J31" s="2113" t="n"/>
      <c r="K31" s="2162" t="n">
        <v>47880</v>
      </c>
      <c r="L31" s="3815" t="n">
        <v>202209</v>
      </c>
      <c r="M31" s="3816" t="n">
        <v>21.51</v>
      </c>
      <c r="N31" s="3805" t="n"/>
      <c r="O31" s="3806" t="n"/>
      <c r="P31" s="2113" t="n"/>
      <c r="Q31" s="2143" t="inlineStr">
        <is>
          <t>Yrs 6-10</t>
        </is>
      </c>
      <c r="R31" s="2113" t="n"/>
      <c r="S31" s="2113" t="n"/>
      <c r="T31" s="2113" t="n"/>
      <c r="U31" s="3806" t="n"/>
      <c r="V31" s="2113" t="n"/>
      <c r="W31" s="2113" t="n"/>
      <c r="X31" s="2113" t="n"/>
      <c r="Y31" s="2113" t="n"/>
      <c r="Z31" s="2113" t="n"/>
      <c r="AA31" s="2113" t="n"/>
      <c r="AB31" s="2113" t="n"/>
      <c r="AC31" s="2113" t="n"/>
      <c r="AD31" s="2113" t="n"/>
      <c r="AE31" s="2113" t="n"/>
      <c r="AF31" s="2113" t="n"/>
    </row>
    <row r="32" ht="15.75" customHeight="1" s="2885">
      <c r="A32" s="2113" t="n"/>
      <c r="B32" s="2113" t="n"/>
      <c r="C32" s="2113" t="n"/>
      <c r="D32" s="2138" t="n"/>
      <c r="E32" s="2115" t="n"/>
      <c r="F32" s="2139" t="n"/>
      <c r="G32" s="2165" t="n"/>
      <c r="H32" s="2165" t="n"/>
      <c r="I32" s="2165" t="n"/>
      <c r="J32" s="2113" t="n"/>
      <c r="K32" s="2144" t="n">
        <v>49706</v>
      </c>
      <c r="L32" s="3817" t="n">
        <v>222477</v>
      </c>
      <c r="M32" s="3818" t="n">
        <v>23.67</v>
      </c>
      <c r="N32" s="3819" t="n"/>
      <c r="O32" s="3820" t="n"/>
      <c r="P32" s="2149" t="n"/>
      <c r="Q32" s="2150" t="inlineStr">
        <is>
          <t>Option 1</t>
        </is>
      </c>
      <c r="R32" s="2113" t="n"/>
      <c r="S32" s="2113" t="n"/>
      <c r="T32" s="2113" t="n"/>
      <c r="U32" s="3806" t="n"/>
      <c r="V32" s="2113" t="n"/>
      <c r="W32" s="2113" t="n"/>
      <c r="X32" s="2113" t="n"/>
      <c r="Y32" s="2113" t="n"/>
      <c r="Z32" s="2113" t="n"/>
      <c r="AA32" s="2113" t="n"/>
      <c r="AB32" s="2113" t="n"/>
      <c r="AC32" s="2113" t="n"/>
      <c r="AD32" s="2113" t="n"/>
      <c r="AE32" s="2113" t="n"/>
      <c r="AF32" s="2113" t="n"/>
    </row>
    <row r="33" ht="15.75" customHeight="1" s="2885">
      <c r="A33" s="2113" t="n"/>
      <c r="B33" s="2113" t="n"/>
      <c r="C33" s="2113" t="n"/>
      <c r="D33" s="2138" t="n"/>
      <c r="E33" s="2115" t="n"/>
      <c r="F33" s="2139" t="n"/>
      <c r="G33" s="2165" t="n"/>
      <c r="H33" s="2165" t="n"/>
      <c r="I33" s="2165" t="n"/>
      <c r="J33" s="2113" t="n"/>
      <c r="K33" s="2144" t="n">
        <v>51533</v>
      </c>
      <c r="L33" s="3817" t="n">
        <v>244631</v>
      </c>
      <c r="M33" s="3818" t="n">
        <v>26.02</v>
      </c>
      <c r="N33" s="3819" t="n"/>
      <c r="O33" s="3820" t="n"/>
      <c r="P33" s="2149" t="n"/>
      <c r="Q33" s="2150" t="inlineStr">
        <is>
          <t>Option 2</t>
        </is>
      </c>
      <c r="R33" s="2113" t="n"/>
      <c r="S33" s="2113" t="n"/>
      <c r="T33" s="2113" t="n"/>
      <c r="U33" s="3806" t="n"/>
      <c r="V33" s="2113" t="n"/>
      <c r="W33" s="2113" t="n"/>
      <c r="X33" s="2113" t="n"/>
      <c r="Y33" s="2113" t="n"/>
      <c r="Z33" s="2113" t="n"/>
      <c r="AA33" s="2113" t="n"/>
      <c r="AB33" s="2113" t="n"/>
      <c r="AC33" s="2113" t="n"/>
      <c r="AD33" s="2113" t="n"/>
      <c r="AE33" s="2113" t="n"/>
      <c r="AF33" s="2113" t="n"/>
    </row>
    <row r="34" ht="15.75" customHeight="1" s="2885">
      <c r="A34" s="2113" t="n"/>
      <c r="B34" s="2113" t="n"/>
      <c r="C34" s="2113" t="n"/>
      <c r="D34" s="2138" t="n"/>
      <c r="E34" s="2115" t="n"/>
      <c r="F34" s="2139" t="n"/>
      <c r="G34" s="2165" t="n"/>
      <c r="H34" s="2165" t="n"/>
      <c r="I34" s="2165" t="n"/>
      <c r="J34" s="2113" t="n"/>
      <c r="K34" s="2144" t="n">
        <v>53359</v>
      </c>
      <c r="L34" s="3817" t="n">
        <v>269141</v>
      </c>
      <c r="M34" s="3818" t="n">
        <v>28.63</v>
      </c>
      <c r="N34" s="3819" t="n"/>
      <c r="O34" s="3820" t="n"/>
      <c r="P34" s="2149" t="n"/>
      <c r="Q34" s="2150" t="inlineStr">
        <is>
          <t>Option 3</t>
        </is>
      </c>
      <c r="R34" s="2113" t="n"/>
      <c r="S34" s="2113" t="n"/>
      <c r="T34" s="2113" t="n"/>
      <c r="U34" s="3806" t="n"/>
      <c r="V34" s="2113" t="n"/>
      <c r="W34" s="2113" t="n"/>
      <c r="X34" s="2113" t="n"/>
      <c r="Y34" s="2113" t="n"/>
      <c r="Z34" s="2113" t="n"/>
      <c r="AA34" s="2113" t="n"/>
      <c r="AB34" s="2113" t="n"/>
      <c r="AC34" s="2113" t="n"/>
      <c r="AD34" s="2113" t="n"/>
      <c r="AE34" s="2113" t="n"/>
      <c r="AF34" s="2113" t="n"/>
    </row>
    <row r="35" ht="15.75" customHeight="1" s="2885">
      <c r="A35" s="2113" t="n"/>
      <c r="B35" s="2113" t="n"/>
      <c r="C35" s="2113" t="n"/>
      <c r="D35" s="2151" t="n"/>
      <c r="E35" s="2152" t="n"/>
      <c r="F35" s="2153" t="n"/>
      <c r="G35" s="2154" t="n"/>
      <c r="H35" s="2154" t="n"/>
      <c r="I35" s="2154" t="n"/>
      <c r="J35" s="2155" t="n"/>
      <c r="K35" s="2155" t="n"/>
      <c r="L35" s="3821" t="n"/>
      <c r="M35" s="3822" t="n"/>
      <c r="N35" s="3821" t="n"/>
      <c r="O35" s="3822" t="n"/>
      <c r="P35" s="2155" t="n"/>
      <c r="Q35" s="2158" t="n"/>
      <c r="R35" s="2113" t="n"/>
      <c r="S35" s="2113" t="n"/>
      <c r="T35" s="2113" t="n"/>
      <c r="U35" s="3806" t="n"/>
      <c r="V35" s="2113" t="n"/>
      <c r="W35" s="2113" t="n"/>
      <c r="X35" s="2113" t="n"/>
      <c r="Y35" s="2113" t="n"/>
      <c r="Z35" s="2113" t="n"/>
      <c r="AA35" s="2113" t="n"/>
      <c r="AB35" s="2113" t="n"/>
      <c r="AC35" s="2113" t="n"/>
      <c r="AD35" s="2113" t="n"/>
      <c r="AE35" s="2113" t="n"/>
      <c r="AF35" s="2113" t="n"/>
    </row>
    <row r="36" ht="15.75" customHeight="1" s="2885">
      <c r="A36" s="2113" t="inlineStr">
        <is>
          <t>Bldg __ *</t>
        </is>
      </c>
      <c r="B36" s="2113" t="n">
        <v>2</v>
      </c>
      <c r="C36" s="2113">
        <f>CONCATENATE(A36," - ",D36)</f>
        <v/>
      </c>
      <c r="D36" s="2126" t="inlineStr">
        <is>
          <t>Five Below</t>
        </is>
      </c>
      <c r="E36" s="2127" t="n">
        <v>9411</v>
      </c>
      <c r="F36" s="2128" t="n">
        <v>0.0281</v>
      </c>
      <c r="G36" s="2129" t="n">
        <v>45586</v>
      </c>
      <c r="H36" s="2130" t="n">
        <v>45992</v>
      </c>
      <c r="I36" s="2130" t="n">
        <v>49643</v>
      </c>
      <c r="J36" s="2131" t="n"/>
      <c r="K36" s="2131" t="n"/>
      <c r="L36" s="3811" t="n">
        <v>161024</v>
      </c>
      <c r="M36" s="3812" t="n">
        <v>17.11</v>
      </c>
      <c r="N36" s="3811" t="n">
        <v>57407</v>
      </c>
      <c r="O36" s="3812" t="n">
        <v>6.1</v>
      </c>
      <c r="P36" s="2135" t="inlineStr">
        <is>
          <t>NNN</t>
        </is>
      </c>
      <c r="Q36" s="2136" t="inlineStr">
        <is>
          <t>Yrs 1-5</t>
        </is>
      </c>
      <c r="R36" s="2113" t="n"/>
      <c r="S36" s="2113" t="inlineStr">
        <is>
          <t>EE2205 monthly expesenses x 12</t>
        </is>
      </c>
      <c r="T36" s="2113" t="n"/>
      <c r="U36" s="3814" t="n">
        <v>6.1</v>
      </c>
      <c r="V36" s="2163" t="inlineStr">
        <is>
          <t>Total</t>
        </is>
      </c>
      <c r="W36" s="2113" t="n"/>
      <c r="X36" s="2113" t="n"/>
      <c r="Y36" s="2113" t="n"/>
      <c r="Z36" s="2113" t="n"/>
      <c r="AA36" s="2113" t="n"/>
      <c r="AB36" s="2113" t="n"/>
      <c r="AC36" s="2113" t="n"/>
      <c r="AD36" s="2113" t="n"/>
      <c r="AE36" s="2113" t="n"/>
      <c r="AF36" s="2113" t="n"/>
    </row>
    <row r="37" ht="15.75" customHeight="1" s="2885">
      <c r="A37" s="2113" t="n"/>
      <c r="B37" s="2113" t="n"/>
      <c r="C37" s="2113" t="n"/>
      <c r="D37" s="2138" t="n"/>
      <c r="E37" s="2115" t="n"/>
      <c r="F37" s="2139" t="n"/>
      <c r="G37" s="2165" t="n"/>
      <c r="H37" s="2186" t="n"/>
      <c r="I37" s="2165" t="n"/>
      <c r="J37" s="2113" t="n"/>
      <c r="K37" s="2162" t="n">
        <v>47818</v>
      </c>
      <c r="L37" s="3815" t="n">
        <v>170496</v>
      </c>
      <c r="M37" s="3816" t="n">
        <v>18.12</v>
      </c>
      <c r="N37" s="3805" t="n"/>
      <c r="O37" s="3806" t="n"/>
      <c r="P37" s="2113" t="n"/>
      <c r="Q37" s="2143" t="inlineStr">
        <is>
          <t>Yrs 6-10</t>
        </is>
      </c>
      <c r="R37" s="2113" t="n"/>
      <c r="S37" s="2113" t="n"/>
      <c r="T37" s="2113" t="n"/>
      <c r="U37" s="3806" t="n">
        <v>3.75</v>
      </c>
      <c r="V37" s="2113" t="inlineStr">
        <is>
          <t>Taxes</t>
        </is>
      </c>
      <c r="W37" s="2113" t="n"/>
      <c r="X37" s="2113" t="n"/>
      <c r="Y37" s="2113" t="n"/>
      <c r="Z37" s="2113" t="n"/>
      <c r="AA37" s="2113" t="n"/>
      <c r="AB37" s="2113" t="n"/>
      <c r="AC37" s="2113" t="n"/>
      <c r="AD37" s="2113" t="n"/>
      <c r="AE37" s="2113" t="n"/>
      <c r="AF37" s="2113" t="n"/>
    </row>
    <row r="38" ht="15.75" customHeight="1" s="2885">
      <c r="A38" s="2113" t="n"/>
      <c r="B38" s="2113" t="n"/>
      <c r="C38" s="2113" t="n"/>
      <c r="D38" s="2138" t="n"/>
      <c r="E38" s="2115" t="n"/>
      <c r="F38" s="2139" t="n"/>
      <c r="G38" s="2165" t="n"/>
      <c r="H38" s="2165" t="n"/>
      <c r="I38" s="2113" t="n"/>
      <c r="J38" s="2113" t="n"/>
      <c r="K38" s="2144" t="n">
        <v>49644</v>
      </c>
      <c r="L38" s="3817" t="n">
        <v>179968</v>
      </c>
      <c r="M38" s="3818" t="n">
        <v>19.12</v>
      </c>
      <c r="N38" s="3819" t="n"/>
      <c r="O38" s="3820" t="n"/>
      <c r="P38" s="2149" t="n"/>
      <c r="Q38" s="2150" t="inlineStr">
        <is>
          <t>Option 1</t>
        </is>
      </c>
      <c r="R38" s="2113" t="n"/>
      <c r="S38" s="2113" t="n"/>
      <c r="T38" s="2113" t="n"/>
      <c r="U38" s="3806" t="n">
        <v>0.55</v>
      </c>
      <c r="V38" s="2113" t="inlineStr">
        <is>
          <t>Insurance</t>
        </is>
      </c>
      <c r="W38" s="2113" t="n"/>
      <c r="X38" s="2113" t="n"/>
      <c r="Y38" s="2113" t="n"/>
      <c r="Z38" s="2113" t="n"/>
      <c r="AA38" s="2113" t="n"/>
      <c r="AB38" s="2113" t="n"/>
      <c r="AC38" s="2113" t="n"/>
      <c r="AD38" s="2113" t="n"/>
      <c r="AE38" s="2113" t="n"/>
      <c r="AF38" s="2113" t="n"/>
    </row>
    <row r="39" ht="15.75" customHeight="1" s="2885">
      <c r="A39" s="2113" t="n"/>
      <c r="B39" s="2113" t="n"/>
      <c r="C39" s="2113" t="n"/>
      <c r="D39" s="2138" t="n"/>
      <c r="E39" s="2115" t="n"/>
      <c r="F39" s="2139" t="n"/>
      <c r="G39" s="2165" t="n"/>
      <c r="H39" s="2165" t="n"/>
      <c r="I39" s="2113" t="n"/>
      <c r="J39" s="2113" t="n"/>
      <c r="K39" s="2144" t="n">
        <v>51471</v>
      </c>
      <c r="L39" s="3817" t="n">
        <v>189440</v>
      </c>
      <c r="M39" s="3818" t="n">
        <v>20.13</v>
      </c>
      <c r="N39" s="3819" t="n"/>
      <c r="O39" s="3820" t="n"/>
      <c r="P39" s="2149" t="n"/>
      <c r="Q39" s="2150" t="inlineStr">
        <is>
          <t>Option 2</t>
        </is>
      </c>
      <c r="R39" s="2113" t="n"/>
      <c r="S39" s="2113" t="n"/>
      <c r="T39" s="2113" t="n"/>
      <c r="U39" s="3806" t="n">
        <v>1.8</v>
      </c>
      <c r="V39" s="2113" t="inlineStr">
        <is>
          <t>CAM</t>
        </is>
      </c>
      <c r="W39" s="2113" t="n"/>
      <c r="X39" s="2113" t="n"/>
      <c r="Y39" s="2113" t="n"/>
      <c r="Z39" s="2113" t="n"/>
      <c r="AA39" s="2113" t="n"/>
      <c r="AB39" s="2113" t="n"/>
      <c r="AC39" s="2113" t="n"/>
      <c r="AD39" s="2113" t="n"/>
      <c r="AE39" s="2113" t="n"/>
      <c r="AF39" s="2113" t="n"/>
    </row>
    <row r="40" ht="15.75" customHeight="1" s="2885">
      <c r="A40" s="2113" t="n"/>
      <c r="B40" s="2113" t="n"/>
      <c r="C40" s="2113" t="n"/>
      <c r="D40" s="2138" t="n"/>
      <c r="E40" s="2115" t="n"/>
      <c r="F40" s="2139" t="n"/>
      <c r="G40" s="2165" t="n"/>
      <c r="H40" s="2165" t="n"/>
      <c r="I40" s="2113" t="n"/>
      <c r="J40" s="2113" t="n"/>
      <c r="K40" s="2144" t="n">
        <v>53297</v>
      </c>
      <c r="L40" s="3817" t="n">
        <v>198912</v>
      </c>
      <c r="M40" s="3818" t="n">
        <v>21.14</v>
      </c>
      <c r="N40" s="3819" t="n"/>
      <c r="O40" s="3820" t="n"/>
      <c r="P40" s="2149" t="n"/>
      <c r="Q40" s="2150" t="inlineStr">
        <is>
          <t>Option 3</t>
        </is>
      </c>
      <c r="R40" s="2113" t="n"/>
      <c r="S40" s="2113" t="n"/>
      <c r="T40" s="2113" t="n"/>
      <c r="U40" s="3806" t="inlineStr">
        <is>
          <t>5% Admin</t>
        </is>
      </c>
      <c r="V40" s="2113" t="n"/>
      <c r="W40" s="2113" t="n"/>
      <c r="X40" s="2113" t="n"/>
      <c r="Y40" s="2113" t="n"/>
      <c r="Z40" s="2113" t="n"/>
      <c r="AA40" s="2113" t="n"/>
      <c r="AB40" s="2113" t="n"/>
      <c r="AC40" s="2113" t="n"/>
      <c r="AD40" s="2113" t="n"/>
      <c r="AE40" s="2113" t="n"/>
      <c r="AF40" s="2113" t="n"/>
    </row>
    <row r="41" ht="15.75" customHeight="1" s="2885">
      <c r="A41" s="2113" t="n"/>
      <c r="B41" s="2113" t="n"/>
      <c r="C41" s="2113" t="n"/>
      <c r="D41" s="2151" t="n"/>
      <c r="E41" s="2152" t="n"/>
      <c r="F41" s="2153" t="n"/>
      <c r="G41" s="2154" t="n"/>
      <c r="H41" s="2154" t="n"/>
      <c r="I41" s="2155" t="n"/>
      <c r="J41" s="2155" t="n"/>
      <c r="K41" s="2155" t="n"/>
      <c r="L41" s="3821" t="n"/>
      <c r="M41" s="3822" t="n"/>
      <c r="N41" s="3821" t="n"/>
      <c r="O41" s="3822" t="n"/>
      <c r="P41" s="2155" t="n"/>
      <c r="Q41" s="2158" t="n"/>
      <c r="R41" s="2113" t="n"/>
      <c r="S41" s="2113" t="n"/>
      <c r="T41" s="2113" t="n"/>
      <c r="U41" s="3806" t="n"/>
      <c r="V41" s="2113" t="n"/>
      <c r="W41" s="2113" t="n"/>
      <c r="X41" s="2113" t="n"/>
      <c r="Y41" s="2113" t="n"/>
      <c r="Z41" s="2113" t="n"/>
      <c r="AA41" s="2113" t="n"/>
      <c r="AB41" s="2113" t="n"/>
      <c r="AC41" s="2113" t="n"/>
      <c r="AD41" s="2113" t="n"/>
      <c r="AE41" s="2113" t="n"/>
      <c r="AF41" s="2113" t="n"/>
    </row>
    <row r="42" ht="15.75" customHeight="1" s="2885">
      <c r="A42" s="2113" t="inlineStr">
        <is>
          <t>Bldg T *</t>
        </is>
      </c>
      <c r="B42" s="2113" t="n"/>
      <c r="C42" s="2113">
        <f>CONCATENATE(A42," - ",D42)</f>
        <v/>
      </c>
      <c r="D42" s="2126" t="inlineStr">
        <is>
          <t>Bath and Body</t>
        </is>
      </c>
      <c r="E42" s="2127" t="n">
        <v>3292</v>
      </c>
      <c r="F42" s="2128" t="n">
        <v>0.0098</v>
      </c>
      <c r="G42" s="2130" t="n">
        <v>45923</v>
      </c>
      <c r="H42" s="2130" t="n">
        <v>46327</v>
      </c>
      <c r="I42" s="2130" t="n">
        <v>49979</v>
      </c>
      <c r="J42" s="2131" t="n"/>
      <c r="K42" s="2131" t="n"/>
      <c r="L42" s="3811" t="n">
        <v>69132</v>
      </c>
      <c r="M42" s="3812" t="n">
        <v>21</v>
      </c>
      <c r="N42" s="3811" t="n">
        <v>20081</v>
      </c>
      <c r="O42" s="3812" t="n">
        <v>6.1</v>
      </c>
      <c r="P42" s="2135" t="inlineStr">
        <is>
          <t>NNN</t>
        </is>
      </c>
      <c r="Q42" s="2164" t="n"/>
      <c r="R42" s="2113" t="n"/>
      <c r="S42" s="2113" t="inlineStr">
        <is>
          <t>NNN amount taken from lease</t>
        </is>
      </c>
      <c r="T42" s="2113" t="n"/>
      <c r="U42" s="3814" t="n">
        <v>6.1</v>
      </c>
      <c r="V42" s="2163" t="inlineStr">
        <is>
          <t>Total</t>
        </is>
      </c>
      <c r="W42" s="2113" t="n"/>
      <c r="X42" s="2113" t="n"/>
      <c r="Y42" s="2113" t="n"/>
      <c r="Z42" s="2113" t="n"/>
      <c r="AA42" s="2113" t="n"/>
      <c r="AB42" s="2113" t="n"/>
      <c r="AC42" s="2113" t="n"/>
      <c r="AD42" s="2113" t="n"/>
      <c r="AE42" s="2113" t="n"/>
      <c r="AF42" s="2113" t="n"/>
    </row>
    <row r="43" ht="15.75" customHeight="1" s="2885">
      <c r="A43" s="2113" t="n"/>
      <c r="B43" s="2113" t="n"/>
      <c r="C43" s="2113" t="n"/>
      <c r="D43" s="2138" t="n"/>
      <c r="E43" s="2115" t="n"/>
      <c r="F43" s="2139" t="n"/>
      <c r="G43" s="2165" t="n"/>
      <c r="H43" s="2186" t="inlineStr">
        <is>
          <t>Estimated</t>
        </is>
      </c>
      <c r="I43" s="2165" t="n"/>
      <c r="J43" s="2113" t="n"/>
      <c r="K43" s="2162" t="n">
        <v>48153</v>
      </c>
      <c r="L43" s="3815" t="n">
        <v>76045</v>
      </c>
      <c r="M43" s="3816" t="n">
        <v>23.1</v>
      </c>
      <c r="N43" s="3805" t="n"/>
      <c r="O43" s="3806" t="n"/>
      <c r="P43" s="2113" t="n"/>
      <c r="Q43" s="2166" t="n"/>
      <c r="R43" s="2113" t="n"/>
      <c r="S43" s="2113" t="inlineStr">
        <is>
          <t>Estimated lease commencement - under construction</t>
        </is>
      </c>
      <c r="T43" s="2113" t="n"/>
      <c r="U43" s="3806" t="n">
        <v>3.75</v>
      </c>
      <c r="V43" s="2113" t="inlineStr">
        <is>
          <t>Taxes</t>
        </is>
      </c>
      <c r="W43" s="2113" t="n"/>
      <c r="X43" s="2113" t="n"/>
      <c r="Y43" s="2113" t="n"/>
      <c r="Z43" s="2113" t="n"/>
      <c r="AA43" s="2113" t="n"/>
      <c r="AB43" s="2113" t="n"/>
      <c r="AC43" s="2113" t="n"/>
      <c r="AD43" s="2113" t="n"/>
      <c r="AE43" s="2113" t="n"/>
      <c r="AF43" s="2113" t="n"/>
    </row>
    <row r="44" ht="15.75" customHeight="1" s="2885">
      <c r="A44" s="2113" t="n"/>
      <c r="B44" s="2113" t="n"/>
      <c r="C44" s="2113" t="n"/>
      <c r="D44" s="2138" t="n"/>
      <c r="E44" s="2115" t="n"/>
      <c r="F44" s="2139" t="n"/>
      <c r="G44" s="2165" t="n"/>
      <c r="H44" s="2165" t="n"/>
      <c r="I44" s="2165" t="n"/>
      <c r="J44" s="2113" t="n"/>
      <c r="K44" s="2144" t="n">
        <v>49980</v>
      </c>
      <c r="L44" s="3817" t="n">
        <v>83650</v>
      </c>
      <c r="M44" s="3818" t="n">
        <v>25.41</v>
      </c>
      <c r="N44" s="3819" t="n"/>
      <c r="O44" s="3820" t="n"/>
      <c r="P44" s="2149" t="n"/>
      <c r="Q44" s="2167" t="n"/>
      <c r="R44" s="2113" t="n"/>
      <c r="S44" s="2113" t="n"/>
      <c r="T44" s="2113" t="n"/>
      <c r="U44" s="3806" t="n">
        <v>0.55</v>
      </c>
      <c r="V44" s="2113" t="inlineStr">
        <is>
          <t>Insurance</t>
        </is>
      </c>
      <c r="W44" s="2113" t="n"/>
      <c r="X44" s="2113" t="n"/>
      <c r="Y44" s="2113" t="n"/>
      <c r="Z44" s="2113" t="n"/>
      <c r="AA44" s="2113" t="n"/>
      <c r="AB44" s="2113" t="n"/>
      <c r="AC44" s="2113" t="n"/>
      <c r="AD44" s="2113" t="n"/>
      <c r="AE44" s="2113" t="n"/>
      <c r="AF44" s="2113" t="n"/>
    </row>
    <row r="45" ht="15.75" customHeight="1" s="2885">
      <c r="A45" s="2113" t="n"/>
      <c r="B45" s="2113" t="n"/>
      <c r="C45" s="2113" t="n"/>
      <c r="D45" s="2138" t="n"/>
      <c r="E45" s="2115" t="n"/>
      <c r="F45" s="2139" t="n"/>
      <c r="G45" s="2165" t="n"/>
      <c r="H45" s="2165" t="n"/>
      <c r="I45" s="2165" t="n"/>
      <c r="J45" s="2113" t="n"/>
      <c r="K45" s="2144" t="n">
        <v>51806</v>
      </c>
      <c r="L45" s="3817" t="n">
        <v>92011</v>
      </c>
      <c r="M45" s="3818" t="n">
        <v>27.95</v>
      </c>
      <c r="N45" s="3819" t="n"/>
      <c r="O45" s="3820" t="n"/>
      <c r="P45" s="2149" t="n"/>
      <c r="Q45" s="2167" t="n"/>
      <c r="R45" s="2113" t="n"/>
      <c r="S45" s="2113" t="n"/>
      <c r="T45" s="2113" t="n"/>
      <c r="U45" s="3806" t="n">
        <v>1.8</v>
      </c>
      <c r="V45" s="2113" t="inlineStr">
        <is>
          <t>CAM</t>
        </is>
      </c>
      <c r="W45" s="2113" t="n"/>
      <c r="X45" s="2113" t="n"/>
      <c r="Y45" s="2113" t="n"/>
      <c r="Z45" s="2113" t="n"/>
      <c r="AA45" s="2113" t="n"/>
      <c r="AB45" s="2113" t="n"/>
      <c r="AC45" s="2113" t="n"/>
      <c r="AD45" s="2113" t="n"/>
      <c r="AE45" s="2113" t="n"/>
      <c r="AF45" s="2113" t="n"/>
    </row>
    <row r="46" ht="15.75" customHeight="1" s="2885">
      <c r="A46" s="2113" t="n"/>
      <c r="B46" s="2113" t="n"/>
      <c r="C46" s="2113" t="n"/>
      <c r="D46" s="2138" t="n"/>
      <c r="E46" s="2115" t="n"/>
      <c r="F46" s="2139" t="n"/>
      <c r="G46" s="2165" t="n"/>
      <c r="H46" s="2165" t="n"/>
      <c r="I46" s="2165" t="n"/>
      <c r="J46" s="2113" t="n"/>
      <c r="K46" s="2144" t="n">
        <v>53632</v>
      </c>
      <c r="L46" s="3817" t="n">
        <v>101229</v>
      </c>
      <c r="M46" s="3818" t="n">
        <v>30.75</v>
      </c>
      <c r="N46" s="3819" t="n"/>
      <c r="O46" s="3820" t="n"/>
      <c r="P46" s="2149" t="n"/>
      <c r="Q46" s="2167" t="n"/>
      <c r="R46" s="2113" t="n"/>
      <c r="S46" s="2113" t="n"/>
      <c r="T46" s="2113" t="n"/>
      <c r="U46" s="3806" t="inlineStr">
        <is>
          <t>5% Admin</t>
        </is>
      </c>
      <c r="V46" s="2113" t="n"/>
      <c r="W46" s="2113" t="n"/>
      <c r="X46" s="2113" t="n"/>
      <c r="Y46" s="2113" t="n"/>
      <c r="Z46" s="2113" t="n"/>
      <c r="AA46" s="2113" t="n"/>
      <c r="AB46" s="2113" t="n"/>
      <c r="AC46" s="2113" t="n"/>
      <c r="AD46" s="2113" t="n"/>
      <c r="AE46" s="2113" t="n"/>
      <c r="AF46" s="2113" t="n"/>
    </row>
    <row r="47" ht="15.75" customHeight="1" s="2885">
      <c r="A47" s="2113" t="n"/>
      <c r="B47" s="2113" t="n"/>
      <c r="C47" s="2113" t="n"/>
      <c r="D47" s="2138" t="n"/>
      <c r="E47" s="2115" t="n"/>
      <c r="F47" s="2139" t="n"/>
      <c r="G47" s="2165" t="n"/>
      <c r="H47" s="2165" t="n"/>
      <c r="I47" s="2165" t="n"/>
      <c r="J47" s="2113" t="n"/>
      <c r="K47" s="2144" t="n">
        <v>55458</v>
      </c>
      <c r="L47" s="3817" t="n">
        <v>111368</v>
      </c>
      <c r="M47" s="3818" t="n">
        <v>33.83</v>
      </c>
      <c r="N47" s="3819" t="n"/>
      <c r="O47" s="3820" t="n"/>
      <c r="P47" s="2149" t="n"/>
      <c r="Q47" s="2167" t="n"/>
      <c r="R47" s="2113" t="n"/>
      <c r="S47" s="2113" t="n"/>
      <c r="T47" s="2113" t="n"/>
      <c r="U47" s="3806" t="n"/>
      <c r="V47" s="2113" t="n"/>
      <c r="W47" s="2113" t="n"/>
      <c r="X47" s="2113" t="n"/>
      <c r="Y47" s="2113" t="n"/>
      <c r="Z47" s="2113" t="n"/>
      <c r="AA47" s="2113" t="n"/>
      <c r="AB47" s="2113" t="n"/>
      <c r="AC47" s="2113" t="n"/>
      <c r="AD47" s="2113" t="n"/>
      <c r="AE47" s="2113" t="n"/>
      <c r="AF47" s="2113" t="n"/>
    </row>
    <row r="48" ht="15.75" customHeight="1" s="2885">
      <c r="A48" s="2113" t="n"/>
      <c r="B48" s="2113" t="n"/>
      <c r="C48" s="2113" t="n"/>
      <c r="D48" s="2151" t="n"/>
      <c r="E48" s="2152" t="n"/>
      <c r="F48" s="2153" t="n"/>
      <c r="G48" s="2154" t="n"/>
      <c r="H48" s="2154" t="n"/>
      <c r="I48" s="2154" t="n"/>
      <c r="J48" s="2155" t="n"/>
      <c r="K48" s="2155" t="n"/>
      <c r="L48" s="3821" t="n"/>
      <c r="M48" s="3822" t="n"/>
      <c r="N48" s="3821" t="n"/>
      <c r="O48" s="3822" t="n"/>
      <c r="P48" s="2155" t="n"/>
      <c r="Q48" s="2158" t="n"/>
      <c r="R48" s="2113" t="n"/>
      <c r="S48" s="2113" t="n"/>
      <c r="T48" s="2113" t="n"/>
      <c r="U48" s="3806" t="n"/>
      <c r="V48" s="2113" t="n"/>
      <c r="W48" s="2113" t="n"/>
      <c r="X48" s="2113" t="n"/>
      <c r="Y48" s="2113" t="n"/>
      <c r="Z48" s="2113" t="n"/>
      <c r="AA48" s="2113" t="n"/>
      <c r="AB48" s="2113" t="n"/>
      <c r="AC48" s="2113" t="n"/>
      <c r="AD48" s="2113" t="n"/>
      <c r="AE48" s="2113" t="n"/>
      <c r="AF48" s="2113" t="n"/>
    </row>
    <row r="49" ht="15.75" customHeight="1" s="2885">
      <c r="A49" s="2113" t="inlineStr">
        <is>
          <t>Bldg T *</t>
        </is>
      </c>
      <c r="B49" s="2113" t="n"/>
      <c r="C49" s="2113">
        <f>CONCATENATE(A49," - ",B49)</f>
        <v/>
      </c>
      <c r="D49" s="2126" t="inlineStr">
        <is>
          <t>Maurice's</t>
        </is>
      </c>
      <c r="E49" s="2127" t="n">
        <v>4950</v>
      </c>
      <c r="F49" s="2128" t="n">
        <v>0.0148</v>
      </c>
      <c r="G49" s="2130" t="n">
        <v>46069</v>
      </c>
      <c r="H49" s="2130" t="n">
        <v>46419</v>
      </c>
      <c r="I49" s="2130" t="n">
        <v>50071</v>
      </c>
      <c r="J49" s="2131" t="n"/>
      <c r="K49" s="2131" t="n"/>
      <c r="L49" s="3811" t="n">
        <v>86625</v>
      </c>
      <c r="M49" s="3812" t="n">
        <v>17.5</v>
      </c>
      <c r="N49" s="3811" t="n">
        <v>30195</v>
      </c>
      <c r="O49" s="3812" t="n">
        <v>6.1</v>
      </c>
      <c r="P49" s="2135" t="inlineStr">
        <is>
          <t>NNN</t>
        </is>
      </c>
      <c r="Q49" s="2136" t="inlineStr">
        <is>
          <t>Yrs 1-3</t>
        </is>
      </c>
      <c r="R49" s="2113" t="n"/>
      <c r="S49" s="2113" t="inlineStr">
        <is>
          <t>NNN amount taken from lease</t>
        </is>
      </c>
      <c r="T49" s="2113" t="n"/>
      <c r="U49" s="3814" t="n">
        <v>6.1</v>
      </c>
      <c r="V49" s="2163" t="inlineStr">
        <is>
          <t>Total</t>
        </is>
      </c>
      <c r="W49" s="2113" t="n"/>
      <c r="X49" s="2113" t="n"/>
      <c r="Y49" s="2113" t="n"/>
      <c r="Z49" s="2113" t="n"/>
      <c r="AA49" s="2113" t="n"/>
      <c r="AB49" s="2113" t="n"/>
      <c r="AC49" s="2113" t="n"/>
      <c r="AD49" s="2113" t="n"/>
      <c r="AE49" s="2113" t="n"/>
      <c r="AF49" s="2113" t="n"/>
    </row>
    <row r="50" ht="15.75" customHeight="1" s="2885">
      <c r="A50" s="2113" t="n"/>
      <c r="B50" s="2113" t="n"/>
      <c r="C50" s="2113" t="n"/>
      <c r="D50" s="2138" t="n"/>
      <c r="E50" s="2115" t="n"/>
      <c r="F50" s="2139" t="n"/>
      <c r="G50" s="2165" t="n"/>
      <c r="H50" s="2186" t="inlineStr">
        <is>
          <t>Estimated</t>
        </is>
      </c>
      <c r="I50" s="2113" t="n"/>
      <c r="J50" s="2113" t="n"/>
      <c r="K50" s="2162" t="n">
        <v>47515</v>
      </c>
      <c r="L50" s="3815" t="n">
        <v>90981</v>
      </c>
      <c r="M50" s="3816" t="n">
        <v>18.38</v>
      </c>
      <c r="N50" s="3805" t="n"/>
      <c r="O50" s="3806" t="n"/>
      <c r="P50" s="2113" t="n"/>
      <c r="Q50" s="2143" t="inlineStr">
        <is>
          <t>Yrs 4-6</t>
        </is>
      </c>
      <c r="R50" s="2113" t="n"/>
      <c r="S50" s="2113" t="inlineStr">
        <is>
          <t>Estimated lease commencement - under construction</t>
        </is>
      </c>
      <c r="T50" s="2113" t="n"/>
      <c r="U50" s="3806" t="n">
        <v>3.75</v>
      </c>
      <c r="V50" s="2113" t="inlineStr">
        <is>
          <t>Taxes</t>
        </is>
      </c>
      <c r="W50" s="2113" t="n"/>
      <c r="X50" s="2113" t="n"/>
      <c r="Y50" s="2113" t="n"/>
      <c r="Z50" s="2113" t="n"/>
      <c r="AA50" s="2113" t="n"/>
      <c r="AB50" s="2113" t="n"/>
      <c r="AC50" s="2113" t="n"/>
      <c r="AD50" s="2113" t="n"/>
      <c r="AE50" s="2113" t="n"/>
      <c r="AF50" s="2113" t="n"/>
    </row>
    <row r="51" ht="15.75" customHeight="1" s="2885">
      <c r="A51" s="2113" t="n"/>
      <c r="B51" s="2113" t="n"/>
      <c r="C51" s="2113" t="n"/>
      <c r="D51" s="2138" t="n"/>
      <c r="E51" s="2115" t="n"/>
      <c r="F51" s="2139" t="n"/>
      <c r="G51" s="2165" t="n"/>
      <c r="H51" s="2165" t="n"/>
      <c r="I51" s="2113" t="n"/>
      <c r="J51" s="2113" t="n"/>
      <c r="K51" s="2162" t="n">
        <v>48611</v>
      </c>
      <c r="L51" s="3815" t="n">
        <v>95535</v>
      </c>
      <c r="M51" s="3816" t="n">
        <v>19.3</v>
      </c>
      <c r="N51" s="3805" t="n"/>
      <c r="O51" s="3806" t="n"/>
      <c r="P51" s="2113" t="n"/>
      <c r="Q51" s="2143" t="inlineStr">
        <is>
          <t>Yrs 7-10</t>
        </is>
      </c>
      <c r="R51" s="2113" t="n"/>
      <c r="S51" s="2113" t="inlineStr">
        <is>
          <t>Tenant Reports sales</t>
        </is>
      </c>
      <c r="T51" s="2113" t="n"/>
      <c r="U51" s="3806" t="n">
        <v>0.55</v>
      </c>
      <c r="V51" s="2113" t="inlineStr">
        <is>
          <t>Insurance</t>
        </is>
      </c>
      <c r="W51" s="2113" t="n"/>
      <c r="X51" s="2113" t="n"/>
      <c r="Y51" s="2113" t="n"/>
      <c r="Z51" s="2113" t="n"/>
      <c r="AA51" s="2113" t="n"/>
      <c r="AB51" s="2113" t="n"/>
      <c r="AC51" s="2113" t="n"/>
      <c r="AD51" s="2113" t="n"/>
      <c r="AE51" s="2113" t="n"/>
      <c r="AF51" s="2113" t="n"/>
    </row>
    <row r="52" ht="15.75" customHeight="1" s="2885">
      <c r="A52" s="2113" t="n"/>
      <c r="B52" s="2113" t="n"/>
      <c r="C52" s="2113" t="n"/>
      <c r="D52" s="2138" t="n"/>
      <c r="E52" s="2115" t="n"/>
      <c r="F52" s="2139" t="n"/>
      <c r="G52" s="2165" t="n"/>
      <c r="H52" s="2165" t="n"/>
      <c r="I52" s="2113" t="n"/>
      <c r="J52" s="2113" t="n"/>
      <c r="K52" s="2144" t="n">
        <v>43862</v>
      </c>
      <c r="L52" s="3817" t="n">
        <v>100287</v>
      </c>
      <c r="M52" s="3818" t="n">
        <v>20.26</v>
      </c>
      <c r="N52" s="3819" t="n"/>
      <c r="O52" s="3820" t="n"/>
      <c r="P52" s="2149" t="n"/>
      <c r="Q52" s="2150" t="inlineStr">
        <is>
          <t>Option 1</t>
        </is>
      </c>
      <c r="R52" s="2113" t="n"/>
      <c r="S52" s="2113" t="inlineStr">
        <is>
          <t>Minimum Sales Volume $950,000, then 5%</t>
        </is>
      </c>
      <c r="T52" s="2113" t="n"/>
      <c r="U52" s="3806" t="n">
        <v>1.8</v>
      </c>
      <c r="V52" s="2113" t="inlineStr">
        <is>
          <t>CAM</t>
        </is>
      </c>
      <c r="W52" s="2113" t="n"/>
      <c r="X52" s="2113" t="n"/>
      <c r="Y52" s="2113" t="n"/>
      <c r="Z52" s="2113" t="n"/>
      <c r="AA52" s="2113" t="n"/>
      <c r="AB52" s="2113" t="n"/>
      <c r="AC52" s="2113" t="n"/>
      <c r="AD52" s="2113" t="n"/>
      <c r="AE52" s="2113" t="n"/>
      <c r="AF52" s="2113" t="n"/>
    </row>
    <row r="53" ht="15.75" customHeight="1" s="2885">
      <c r="A53" s="2113" t="n"/>
      <c r="B53" s="2113" t="n"/>
      <c r="C53" s="2113" t="n"/>
      <c r="D53" s="2138" t="n"/>
      <c r="E53" s="2115" t="n"/>
      <c r="F53" s="2139" t="n"/>
      <c r="G53" s="2165" t="n"/>
      <c r="H53" s="2165" t="n"/>
      <c r="I53" s="2113" t="n"/>
      <c r="J53" s="2113" t="n"/>
      <c r="K53" s="2144" t="n">
        <v>47518</v>
      </c>
      <c r="L53" s="3817" t="n">
        <v>105287</v>
      </c>
      <c r="M53" s="3818" t="n">
        <v>21.27</v>
      </c>
      <c r="N53" s="3819" t="n"/>
      <c r="O53" s="3820" t="n"/>
      <c r="P53" s="2149" t="n"/>
      <c r="Q53" s="2150" t="inlineStr">
        <is>
          <t>Option 2</t>
        </is>
      </c>
      <c r="R53" s="2113" t="n"/>
      <c r="S53" s="2113" t="n"/>
      <c r="T53" s="2113" t="n"/>
      <c r="U53" s="3806" t="inlineStr">
        <is>
          <t>5% Admin</t>
        </is>
      </c>
      <c r="V53" s="2113" t="n"/>
      <c r="W53" s="2113" t="n"/>
      <c r="X53" s="2113" t="n"/>
      <c r="Y53" s="2113" t="n"/>
      <c r="Z53" s="2113" t="n"/>
      <c r="AA53" s="2113" t="n"/>
      <c r="AB53" s="2113" t="n"/>
      <c r="AC53" s="2113" t="n"/>
      <c r="AD53" s="2113" t="n"/>
      <c r="AE53" s="2113" t="n"/>
      <c r="AF53" s="2113" t="n"/>
    </row>
    <row r="54" ht="15.75" customHeight="1" s="2885">
      <c r="A54" s="2113" t="n"/>
      <c r="B54" s="2113" t="n"/>
      <c r="C54" s="2113" t="n"/>
      <c r="D54" s="2138" t="n"/>
      <c r="E54" s="2115" t="n"/>
      <c r="F54" s="2139" t="n"/>
      <c r="G54" s="2165" t="n"/>
      <c r="H54" s="2165" t="n"/>
      <c r="I54" s="2113" t="n"/>
      <c r="J54" s="2113" t="n"/>
      <c r="K54" s="2144" t="n">
        <v>47519</v>
      </c>
      <c r="L54" s="3817" t="n">
        <v>110534</v>
      </c>
      <c r="M54" s="3818" t="n">
        <v>22.33</v>
      </c>
      <c r="N54" s="3819" t="n"/>
      <c r="O54" s="3820" t="n"/>
      <c r="P54" s="2149" t="n"/>
      <c r="Q54" s="2150" t="inlineStr">
        <is>
          <t>Option 3</t>
        </is>
      </c>
      <c r="R54" s="2113" t="n"/>
      <c r="S54" s="2113" t="n"/>
      <c r="T54" s="2113" t="n"/>
      <c r="U54" s="3806" t="n"/>
      <c r="V54" s="2113" t="n"/>
      <c r="W54" s="2113" t="n"/>
      <c r="X54" s="2113" t="n"/>
      <c r="Y54" s="2113" t="n"/>
      <c r="Z54" s="2113" t="n"/>
      <c r="AA54" s="2113" t="n"/>
      <c r="AB54" s="2113" t="n"/>
      <c r="AC54" s="2113" t="n"/>
      <c r="AD54" s="2113" t="n"/>
      <c r="AE54" s="2113" t="n"/>
      <c r="AF54" s="2113" t="n"/>
    </row>
    <row r="55" ht="15.75" customHeight="1" s="2885">
      <c r="A55" s="2113" t="n"/>
      <c r="B55" s="2113" t="n"/>
      <c r="C55" s="2113" t="n"/>
      <c r="D55" s="2138" t="n"/>
      <c r="E55" s="2115" t="n"/>
      <c r="F55" s="2139" t="n"/>
      <c r="G55" s="2165" t="n"/>
      <c r="H55" s="2165" t="n"/>
      <c r="I55" s="2113" t="n"/>
      <c r="J55" s="2113" t="n"/>
      <c r="K55" s="2144" t="n">
        <v>47520</v>
      </c>
      <c r="L55" s="3817" t="n">
        <v>116078</v>
      </c>
      <c r="M55" s="3818" t="n">
        <v>23.45</v>
      </c>
      <c r="N55" s="3819" t="n"/>
      <c r="O55" s="3820" t="n"/>
      <c r="P55" s="2149" t="n"/>
      <c r="Q55" s="2150" t="inlineStr">
        <is>
          <t>Option 4</t>
        </is>
      </c>
      <c r="R55" s="2113" t="n"/>
      <c r="S55" s="2113" t="n"/>
      <c r="T55" s="2113" t="n"/>
      <c r="U55" s="3806" t="n"/>
      <c r="V55" s="2113" t="n"/>
      <c r="W55" s="2113" t="n"/>
      <c r="X55" s="2113" t="n"/>
      <c r="Y55" s="2113" t="n"/>
      <c r="Z55" s="2113" t="n"/>
      <c r="AA55" s="2113" t="n"/>
      <c r="AB55" s="2113" t="n"/>
      <c r="AC55" s="2113" t="n"/>
      <c r="AD55" s="2113" t="n"/>
      <c r="AE55" s="2113" t="n"/>
      <c r="AF55" s="2113" t="n"/>
    </row>
    <row r="56" ht="15.75" customHeight="1" s="2885">
      <c r="A56" s="2113" t="n"/>
      <c r="B56" s="2113" t="n"/>
      <c r="C56" s="2113" t="n"/>
      <c r="D56" s="2151" t="n"/>
      <c r="E56" s="2152" t="n"/>
      <c r="F56" s="2153" t="n"/>
      <c r="G56" s="2154" t="n"/>
      <c r="H56" s="2154" t="n"/>
      <c r="I56" s="2155" t="n"/>
      <c r="J56" s="2155" t="n"/>
      <c r="K56" s="2155" t="n"/>
      <c r="L56" s="3821" t="n"/>
      <c r="M56" s="3822" t="n"/>
      <c r="N56" s="3821" t="n"/>
      <c r="O56" s="3822" t="n"/>
      <c r="P56" s="2155" t="n"/>
      <c r="Q56" s="2158" t="n"/>
      <c r="R56" s="2113" t="n"/>
      <c r="S56" s="2113" t="n"/>
      <c r="T56" s="2113" t="n"/>
      <c r="U56" s="3806" t="n"/>
      <c r="V56" s="2113" t="n"/>
      <c r="W56" s="2113" t="n"/>
      <c r="X56" s="2113" t="n"/>
      <c r="Y56" s="2113" t="n"/>
      <c r="Z56" s="2113" t="n"/>
      <c r="AA56" s="2113" t="n"/>
      <c r="AB56" s="2113" t="n"/>
      <c r="AC56" s="2113" t="n"/>
      <c r="AD56" s="2113" t="n"/>
      <c r="AE56" s="2113" t="n"/>
      <c r="AF56" s="2113" t="n"/>
    </row>
    <row r="57" ht="15.75" customHeight="1" s="2885">
      <c r="A57" s="2113" t="inlineStr">
        <is>
          <t>Bldg T</t>
        </is>
      </c>
      <c r="B57" s="2113" t="n"/>
      <c r="C57" s="2113">
        <f>CONCATENATE(A57," - ",D57," ", 1)</f>
        <v/>
      </c>
      <c r="D57" s="2126" t="inlineStr">
        <is>
          <t>Vacant</t>
        </is>
      </c>
      <c r="E57" s="2127" t="n">
        <v>5000</v>
      </c>
      <c r="F57" s="2128" t="n">
        <v>0.0149</v>
      </c>
      <c r="G57" s="2161" t="n"/>
      <c r="H57" s="2161" t="n"/>
      <c r="I57" s="2131" t="n"/>
      <c r="J57" s="2131" t="n"/>
      <c r="K57" s="2131" t="n"/>
      <c r="L57" s="3823" t="n"/>
      <c r="M57" s="3824" t="n"/>
      <c r="N57" s="3823" t="n"/>
      <c r="O57" s="3824" t="n"/>
      <c r="P57" s="2131" t="n"/>
      <c r="Q57" s="2136" t="inlineStr">
        <is>
          <t>$19/sf Mkt Rate</t>
        </is>
      </c>
      <c r="R57" s="2113" t="n"/>
      <c r="S57" s="2113" t="n"/>
      <c r="T57" s="2113" t="n"/>
      <c r="U57" s="3806" t="n"/>
      <c r="V57" s="2113" t="n"/>
      <c r="W57" s="2113" t="n"/>
      <c r="X57" s="2113" t="n"/>
      <c r="Y57" s="2113" t="n"/>
      <c r="Z57" s="2113" t="n"/>
      <c r="AA57" s="2113" t="n"/>
      <c r="AB57" s="2113" t="n"/>
      <c r="AC57" s="2113" t="n"/>
      <c r="AD57" s="2113" t="n"/>
      <c r="AE57" s="2113" t="n"/>
      <c r="AF57" s="2113" t="n"/>
    </row>
    <row r="58" ht="15.75" customHeight="1" s="2885">
      <c r="A58" s="2113" t="n"/>
      <c r="B58" s="2113" t="n"/>
      <c r="C58" s="2113" t="n"/>
      <c r="D58" s="2151" t="n"/>
      <c r="E58" s="2152" t="n"/>
      <c r="F58" s="2153" t="n"/>
      <c r="G58" s="2154" t="n"/>
      <c r="H58" s="2154" t="n"/>
      <c r="I58" s="2155" t="n"/>
      <c r="J58" s="2155" t="n"/>
      <c r="K58" s="2155" t="n"/>
      <c r="L58" s="3821" t="n"/>
      <c r="M58" s="3822" t="n"/>
      <c r="N58" s="3821" t="n"/>
      <c r="O58" s="3822" t="n"/>
      <c r="P58" s="2155" t="n"/>
      <c r="Q58" s="2158" t="n"/>
      <c r="R58" s="2113" t="n"/>
      <c r="S58" s="2113" t="n"/>
      <c r="T58" s="2113" t="n"/>
      <c r="U58" s="3806" t="n"/>
      <c r="V58" s="2113" t="n"/>
      <c r="W58" s="2113" t="n"/>
      <c r="X58" s="2113" t="n"/>
      <c r="Y58" s="2113" t="n"/>
      <c r="Z58" s="2113" t="n"/>
      <c r="AA58" s="2113" t="n"/>
      <c r="AB58" s="2113" t="n"/>
      <c r="AC58" s="2113" t="n"/>
      <c r="AD58" s="2113" t="n"/>
      <c r="AE58" s="2113" t="n"/>
      <c r="AF58" s="2113" t="n"/>
    </row>
    <row r="59" ht="15.75" customHeight="1" s="2885">
      <c r="A59" s="2113" t="inlineStr">
        <is>
          <t>Bldg T</t>
        </is>
      </c>
      <c r="B59" s="2113" t="n"/>
      <c r="C59" s="2113">
        <f>CONCATENATE(A59," - ",D59," ", 2)</f>
        <v/>
      </c>
      <c r="D59" s="2138" t="inlineStr">
        <is>
          <t>Vacant</t>
        </is>
      </c>
      <c r="E59" s="2170" t="n">
        <v>6658</v>
      </c>
      <c r="F59" s="2171" t="n">
        <v>0.0199</v>
      </c>
      <c r="G59" s="2165" t="n"/>
      <c r="H59" s="2165" t="n"/>
      <c r="I59" s="2113" t="n"/>
      <c r="J59" s="2113" t="n"/>
      <c r="K59" s="2113" t="n"/>
      <c r="L59" s="3805" t="n"/>
      <c r="M59" s="3806" t="n"/>
      <c r="N59" s="3805" t="n"/>
      <c r="O59" s="3806" t="n"/>
      <c r="P59" s="2113" t="n"/>
      <c r="Q59" s="2136" t="inlineStr">
        <is>
          <t>$19/sf Mkt Rate</t>
        </is>
      </c>
      <c r="R59" s="2113" t="n"/>
      <c r="S59" s="2113" t="n"/>
      <c r="T59" s="2113" t="n"/>
      <c r="U59" s="3806" t="n"/>
      <c r="V59" s="2113" t="n"/>
      <c r="W59" s="2113" t="n"/>
      <c r="X59" s="2113" t="n"/>
      <c r="Y59" s="2113" t="n"/>
      <c r="Z59" s="2113" t="n"/>
      <c r="AA59" s="2113" t="n"/>
      <c r="AB59" s="2113" t="n"/>
      <c r="AC59" s="2113" t="n"/>
      <c r="AD59" s="2113" t="n"/>
      <c r="AE59" s="2113" t="n"/>
      <c r="AF59" s="2113" t="n"/>
    </row>
    <row r="60" ht="15.75" customHeight="1" s="2885">
      <c r="A60" s="2113" t="n"/>
      <c r="B60" s="2113" t="n"/>
      <c r="C60" s="2113" t="n"/>
      <c r="D60" s="2138" t="n"/>
      <c r="E60" s="2115" t="n"/>
      <c r="F60" s="2139" t="n"/>
      <c r="G60" s="2165" t="n"/>
      <c r="H60" s="2165" t="n"/>
      <c r="I60" s="2165" t="n"/>
      <c r="J60" s="2165" t="n"/>
      <c r="K60" s="2165" t="n"/>
      <c r="L60" s="3805" t="n"/>
      <c r="M60" s="3806" t="n"/>
      <c r="N60" s="3805" t="n"/>
      <c r="O60" s="3806" t="n"/>
      <c r="P60" s="2113" t="n"/>
      <c r="Q60" s="2166" t="n"/>
      <c r="R60" s="2113" t="n"/>
      <c r="S60" s="2113" t="n"/>
      <c r="T60" s="2113" t="n"/>
      <c r="U60" s="3806" t="n"/>
      <c r="V60" s="2113" t="n"/>
      <c r="W60" s="2113" t="n"/>
      <c r="X60" s="2113" t="n"/>
      <c r="Y60" s="2113" t="n"/>
      <c r="Z60" s="2113" t="n"/>
      <c r="AA60" s="2113" t="n"/>
      <c r="AB60" s="2113" t="n"/>
      <c r="AC60" s="2113" t="n"/>
      <c r="AD60" s="2113" t="n"/>
      <c r="AE60" s="2113" t="n"/>
      <c r="AF60" s="2113" t="n"/>
    </row>
    <row r="61" ht="15.75" customHeight="1" s="2885">
      <c r="A61" s="2113" t="n"/>
      <c r="B61" s="2113" t="inlineStr">
        <is>
          <t>Ross_</t>
        </is>
      </c>
      <c r="C61" s="2113">
        <f>CONCATENATE(A61," - ",D61)</f>
        <v/>
      </c>
      <c r="D61" s="2126" t="inlineStr">
        <is>
          <t>Ross*</t>
        </is>
      </c>
      <c r="E61" s="2127" t="n">
        <v>25000</v>
      </c>
      <c r="F61" s="2128" t="n">
        <v>0.0747</v>
      </c>
      <c r="G61" s="2130" t="n">
        <v>42713</v>
      </c>
      <c r="H61" s="2130" t="n">
        <v>43070</v>
      </c>
      <c r="I61" s="2130" t="n">
        <v>46721</v>
      </c>
      <c r="J61" s="2161" t="n"/>
      <c r="K61" s="2161" t="n"/>
      <c r="L61" s="3811" t="n">
        <v>166820</v>
      </c>
      <c r="M61" s="3812" t="n">
        <v>6.67</v>
      </c>
      <c r="N61" s="3811" t="n">
        <v>0</v>
      </c>
      <c r="O61" s="3812" t="n">
        <v>0</v>
      </c>
      <c r="P61" s="2135" t="inlineStr">
        <is>
          <t>NNN</t>
        </is>
      </c>
      <c r="Q61" s="2164" t="n"/>
      <c r="R61" s="2113" t="n"/>
      <c r="S61" s="2113" t="inlineStr">
        <is>
          <t>Cotenancy - 2% Gross Sales (Younkers)</t>
        </is>
      </c>
      <c r="T61" s="2113" t="n"/>
      <c r="U61" s="3810" t="inlineStr">
        <is>
          <t>Not stated</t>
        </is>
      </c>
      <c r="V61" s="2113" t="n"/>
      <c r="W61" s="2113" t="n"/>
      <c r="X61" s="2113" t="n"/>
      <c r="Y61" s="2113" t="n"/>
      <c r="Z61" s="2113" t="n"/>
      <c r="AA61" s="2113" t="n"/>
      <c r="AB61" s="2113" t="n"/>
      <c r="AC61" s="2113" t="n"/>
      <c r="AD61" s="2113" t="n"/>
      <c r="AE61" s="2113" t="n"/>
      <c r="AF61" s="2113" t="n"/>
    </row>
    <row r="62" ht="15.75" customHeight="1" s="2885">
      <c r="A62" s="2113" t="n"/>
      <c r="B62" s="2113" t="n"/>
      <c r="C62" s="2113" t="n"/>
      <c r="D62" s="2172" t="n"/>
      <c r="E62" s="2115" t="n"/>
      <c r="F62" s="2139" t="n"/>
      <c r="G62" s="2187" t="n"/>
      <c r="H62" s="2165" t="n"/>
      <c r="I62" s="2165" t="n"/>
      <c r="J62" s="2165" t="n"/>
      <c r="K62" s="2144" t="n">
        <v>46722</v>
      </c>
      <c r="L62" s="3817" t="n">
        <v>248600</v>
      </c>
      <c r="M62" s="3818" t="n">
        <v>9.94</v>
      </c>
      <c r="N62" s="3817" t="n">
        <v>95700</v>
      </c>
      <c r="O62" s="3818" t="n">
        <v>3.83</v>
      </c>
      <c r="P62" s="2149" t="n"/>
      <c r="Q62" s="2150" t="inlineStr">
        <is>
          <t>Option 1</t>
        </is>
      </c>
      <c r="R62" s="2113" t="n"/>
      <c r="S62" s="2113" t="inlineStr">
        <is>
          <t>Base Rent is from 2% Sales 2025</t>
        </is>
      </c>
      <c r="T62" s="2113" t="n"/>
      <c r="U62" s="3806" t="inlineStr">
        <is>
          <t>Tenant has right to self insure for liability</t>
        </is>
      </c>
      <c r="V62" s="2113" t="n"/>
      <c r="W62" s="2113" t="n"/>
      <c r="X62" s="2113" t="n"/>
      <c r="Y62" s="2113" t="n"/>
      <c r="Z62" s="2113" t="n"/>
      <c r="AA62" s="2113" t="n"/>
      <c r="AB62" s="2113" t="n"/>
      <c r="AC62" s="2113" t="n"/>
      <c r="AD62" s="2113" t="n"/>
      <c r="AE62" s="2113" t="n"/>
      <c r="AF62" s="2113" t="n"/>
    </row>
    <row r="63" ht="15.75" customHeight="1" s="2885">
      <c r="A63" s="2113" t="n"/>
      <c r="B63" s="2113" t="n"/>
      <c r="C63" s="2113" t="n"/>
      <c r="D63" s="2138" t="n"/>
      <c r="E63" s="2115" t="n"/>
      <c r="F63" s="2139" t="n"/>
      <c r="G63" s="2187" t="n"/>
      <c r="H63" s="2165" t="n"/>
      <c r="I63" s="2165" t="n"/>
      <c r="J63" s="2165" t="n"/>
      <c r="K63" s="2144" t="n">
        <v>48549</v>
      </c>
      <c r="L63" s="3817" t="n">
        <v>259600</v>
      </c>
      <c r="M63" s="3818" t="n">
        <v>10.38</v>
      </c>
      <c r="N63" s="3819" t="n"/>
      <c r="O63" s="3820" t="n"/>
      <c r="P63" s="2149" t="n"/>
      <c r="Q63" s="2150" t="inlineStr">
        <is>
          <t>Option 2</t>
        </is>
      </c>
      <c r="R63" s="2113" t="n"/>
      <c r="S63" s="2113" t="inlineStr">
        <is>
          <t>Tenant Reports Sales</t>
        </is>
      </c>
      <c r="T63" s="2113" t="n"/>
      <c r="U63" s="3806" t="n"/>
      <c r="V63" s="2113" t="n"/>
      <c r="W63" s="2113" t="n"/>
      <c r="X63" s="2113" t="n"/>
      <c r="Y63" s="2113" t="n"/>
      <c r="Z63" s="2113" t="n"/>
      <c r="AA63" s="2113" t="n"/>
      <c r="AB63" s="2113" t="n"/>
      <c r="AC63" s="2113" t="n"/>
      <c r="AD63" s="2113" t="n"/>
      <c r="AE63" s="2113" t="n"/>
      <c r="AF63" s="2113" t="n"/>
    </row>
    <row r="64" ht="15.75" customHeight="1" s="2885">
      <c r="A64" s="2113" t="n"/>
      <c r="B64" s="2113" t="n"/>
      <c r="C64" s="2113" t="n"/>
      <c r="D64" s="2138" t="n"/>
      <c r="E64" s="2115" t="n"/>
      <c r="F64" s="2139" t="n"/>
      <c r="G64" s="2187" t="n"/>
      <c r="H64" s="2165" t="n"/>
      <c r="I64" s="2165" t="n"/>
      <c r="J64" s="2165" t="n"/>
      <c r="K64" s="2144" t="n">
        <v>50375</v>
      </c>
      <c r="L64" s="3817" t="n">
        <v>270600</v>
      </c>
      <c r="M64" s="3818" t="n">
        <v>10.82</v>
      </c>
      <c r="N64" s="3819" t="n"/>
      <c r="O64" s="3820" t="n"/>
      <c r="P64" s="2149" t="n"/>
      <c r="Q64" s="2150" t="inlineStr">
        <is>
          <t>Option 3</t>
        </is>
      </c>
      <c r="R64" s="2113" t="n"/>
      <c r="S64" s="2113" t="n"/>
      <c r="T64" s="2113" t="n"/>
      <c r="U64" s="3806" t="n"/>
      <c r="V64" s="2113" t="n"/>
      <c r="W64" s="2113" t="n"/>
      <c r="X64" s="2113" t="n"/>
      <c r="Y64" s="2113" t="n"/>
      <c r="Z64" s="2113" t="n"/>
      <c r="AA64" s="2113" t="n"/>
      <c r="AB64" s="2113" t="n"/>
      <c r="AC64" s="2113" t="n"/>
      <c r="AD64" s="2113" t="n"/>
      <c r="AE64" s="2113" t="n"/>
      <c r="AF64" s="2113" t="n"/>
    </row>
    <row r="65" ht="15.75" customHeight="1" s="2885">
      <c r="A65" s="2113" t="n"/>
      <c r="B65" s="2113" t="n"/>
      <c r="C65" s="2113" t="n"/>
      <c r="D65" s="2138" t="n"/>
      <c r="E65" s="2115" t="n"/>
      <c r="F65" s="2139" t="n"/>
      <c r="G65" s="2187" t="n"/>
      <c r="H65" s="2165" t="n"/>
      <c r="I65" s="2165" t="n"/>
      <c r="J65" s="2165" t="n"/>
      <c r="K65" s="2144" t="n">
        <v>52201</v>
      </c>
      <c r="L65" s="3817" t="n">
        <v>281600</v>
      </c>
      <c r="M65" s="3818" t="n">
        <v>11.26</v>
      </c>
      <c r="N65" s="3819" t="n"/>
      <c r="O65" s="3820" t="n"/>
      <c r="P65" s="2149" t="n"/>
      <c r="Q65" s="2150" t="inlineStr">
        <is>
          <t>Option 4</t>
        </is>
      </c>
      <c r="R65" s="2113" t="n"/>
      <c r="S65" s="2113" t="n"/>
      <c r="T65" s="2113" t="n"/>
      <c r="U65" s="3806" t="n"/>
      <c r="V65" s="2113" t="n"/>
      <c r="W65" s="2113" t="n"/>
      <c r="X65" s="2113" t="n"/>
      <c r="Y65" s="2113" t="n"/>
      <c r="Z65" s="2113" t="n"/>
      <c r="AA65" s="2113" t="n"/>
      <c r="AB65" s="2113" t="n"/>
      <c r="AC65" s="2113" t="n"/>
      <c r="AD65" s="2113" t="n"/>
      <c r="AE65" s="2113" t="n"/>
      <c r="AF65" s="2113" t="n"/>
    </row>
    <row r="66" ht="15.75" customHeight="1" s="2885">
      <c r="A66" s="2113" t="n"/>
      <c r="B66" s="2113" t="n"/>
      <c r="C66" s="2113" t="n"/>
      <c r="D66" s="2151" t="n"/>
      <c r="E66" s="2152" t="n"/>
      <c r="F66" s="2153" t="n"/>
      <c r="G66" s="2188" t="n"/>
      <c r="H66" s="2154" t="n"/>
      <c r="I66" s="2154" t="n"/>
      <c r="J66" s="2154" t="n"/>
      <c r="K66" s="2154" t="n"/>
      <c r="L66" s="3821" t="n"/>
      <c r="M66" s="3822" t="n"/>
      <c r="N66" s="3821" t="n"/>
      <c r="O66" s="3822" t="n"/>
      <c r="P66" s="2155" t="n"/>
      <c r="Q66" s="2158" t="n"/>
      <c r="R66" s="2113" t="n"/>
      <c r="S66" s="2113" t="n"/>
      <c r="T66" s="2113" t="n"/>
      <c r="U66" s="3806" t="n"/>
      <c r="V66" s="2113" t="n"/>
      <c r="W66" s="2113" t="n"/>
      <c r="X66" s="2113" t="n"/>
      <c r="Y66" s="2113" t="n"/>
      <c r="Z66" s="2113" t="n"/>
      <c r="AA66" s="2113" t="n"/>
      <c r="AB66" s="2113" t="n"/>
      <c r="AC66" s="2113" t="n"/>
      <c r="AD66" s="2113" t="n"/>
      <c r="AE66" s="2113" t="n"/>
      <c r="AF66" s="2113" t="n"/>
    </row>
    <row r="67" ht="15.75" customHeight="1" s="2885">
      <c r="A67" s="2113" t="inlineStr">
        <is>
          <t>***</t>
        </is>
      </c>
      <c r="B67" s="2113" t="inlineStr">
        <is>
          <t>Ross_</t>
        </is>
      </c>
      <c r="C67" s="2113">
        <f>CONCATENATE(A67," - ",D67)</f>
        <v/>
      </c>
      <c r="D67" s="2126" t="inlineStr">
        <is>
          <t>Michael's</t>
        </is>
      </c>
      <c r="E67" s="2127" t="n">
        <v>16176</v>
      </c>
      <c r="F67" s="2128" t="n">
        <v>0.0484</v>
      </c>
      <c r="G67" s="2130" t="n">
        <v>45266</v>
      </c>
      <c r="H67" s="2130" t="n">
        <v>45536</v>
      </c>
      <c r="I67" s="2130" t="n">
        <v>49187</v>
      </c>
      <c r="J67" s="2161" t="n"/>
      <c r="K67" s="2161" t="n"/>
      <c r="L67" s="3811" t="n">
        <v>194112</v>
      </c>
      <c r="M67" s="3812" t="n">
        <v>12</v>
      </c>
      <c r="N67" s="3811" t="n">
        <v>63532</v>
      </c>
      <c r="O67" s="3812" t="n">
        <v>6.1</v>
      </c>
      <c r="P67" s="2135" t="inlineStr">
        <is>
          <t>NNN</t>
        </is>
      </c>
      <c r="Q67" s="2136" t="inlineStr">
        <is>
          <t>Yrs 1-5</t>
        </is>
      </c>
      <c r="R67" s="2113" t="n"/>
      <c r="S67" s="2113" t="inlineStr">
        <is>
          <t>$3.75/sf Reimburse from lease</t>
        </is>
      </c>
      <c r="T67" s="2113" t="n"/>
      <c r="U67" s="3806" t="n"/>
      <c r="V67" s="2113" t="n"/>
      <c r="W67" s="2113" t="n"/>
      <c r="X67" s="2113" t="n"/>
      <c r="Y67" s="2113" t="n"/>
      <c r="Z67" s="2113" t="n"/>
      <c r="AA67" s="2113" t="n"/>
      <c r="AB67" s="2113" t="n"/>
      <c r="AC67" s="2113" t="n"/>
      <c r="AD67" s="2113" t="n"/>
      <c r="AE67" s="2113" t="n"/>
      <c r="AF67" s="2113" t="n"/>
    </row>
    <row r="68" ht="15.75" customHeight="1" s="2885">
      <c r="A68" s="2113" t="n"/>
      <c r="B68" s="2113" t="n"/>
      <c r="C68" s="2113" t="n"/>
      <c r="D68" s="2138" t="n"/>
      <c r="E68" s="2115" t="n"/>
      <c r="F68" s="2139" t="n"/>
      <c r="G68" s="2187" t="n"/>
      <c r="H68" s="2165" t="n"/>
      <c r="I68" s="2165" t="n"/>
      <c r="J68" s="2165" t="n"/>
      <c r="K68" s="2140" t="n">
        <v>47362</v>
      </c>
      <c r="L68" s="3815" t="n">
        <v>210288</v>
      </c>
      <c r="M68" s="3816" t="n">
        <v>13</v>
      </c>
      <c r="N68" s="3805" t="n"/>
      <c r="O68" s="3806" t="n"/>
      <c r="P68" s="2113" t="n"/>
      <c r="Q68" s="2143" t="inlineStr">
        <is>
          <t>Yrs 6-10</t>
        </is>
      </c>
      <c r="R68" s="2113" t="n"/>
      <c r="S68" s="2113" t="inlineStr">
        <is>
          <t>Need Exhibit E- Rent Commencement</t>
        </is>
      </c>
      <c r="T68" s="2113" t="n"/>
      <c r="U68" s="3806" t="n"/>
      <c r="V68" s="2113" t="n"/>
      <c r="W68" s="2113" t="n"/>
      <c r="X68" s="2113" t="n"/>
      <c r="Y68" s="2113" t="n"/>
      <c r="Z68" s="2113" t="n"/>
      <c r="AA68" s="2113" t="n"/>
      <c r="AB68" s="2113" t="n"/>
      <c r="AC68" s="2113" t="n"/>
      <c r="AD68" s="2113" t="n"/>
      <c r="AE68" s="2113" t="n"/>
      <c r="AF68" s="2113" t="n"/>
    </row>
    <row r="69" ht="15.75" customHeight="1" s="2885">
      <c r="A69" s="2113" t="n"/>
      <c r="B69" s="2113" t="n"/>
      <c r="C69" s="2113" t="n"/>
      <c r="D69" s="2138" t="n"/>
      <c r="E69" s="2115" t="n"/>
      <c r="F69" s="2139" t="n"/>
      <c r="G69" s="2187" t="n"/>
      <c r="H69" s="2165" t="n"/>
      <c r="I69" s="2165" t="n"/>
      <c r="J69" s="2165" t="n"/>
      <c r="K69" s="2144" t="n">
        <v>49188</v>
      </c>
      <c r="L69" s="3817" t="n">
        <v>226464</v>
      </c>
      <c r="M69" s="3818" t="n">
        <v>14</v>
      </c>
      <c r="N69" s="3819" t="n"/>
      <c r="O69" s="3820" t="n"/>
      <c r="P69" s="2149" t="n"/>
      <c r="Q69" s="2150" t="inlineStr">
        <is>
          <t>Option 1</t>
        </is>
      </c>
      <c r="R69" s="2113" t="n"/>
      <c r="S69" s="2113" t="n"/>
      <c r="T69" s="2113" t="n"/>
      <c r="U69" s="3806" t="n"/>
      <c r="V69" s="2113" t="n"/>
      <c r="W69" s="2113" t="n"/>
      <c r="X69" s="2113" t="n"/>
      <c r="Y69" s="2113" t="n"/>
      <c r="Z69" s="2113" t="n"/>
      <c r="AA69" s="2113" t="n"/>
      <c r="AB69" s="2113" t="n"/>
      <c r="AC69" s="2113" t="n"/>
      <c r="AD69" s="2113" t="n"/>
      <c r="AE69" s="2113" t="n"/>
      <c r="AF69" s="2113" t="n"/>
    </row>
    <row r="70" ht="15.75" customHeight="1" s="2885">
      <c r="A70" s="2113" t="n"/>
      <c r="B70" s="2113" t="n"/>
      <c r="C70" s="2113" t="n"/>
      <c r="D70" s="2138" t="n"/>
      <c r="E70" s="2115" t="n"/>
      <c r="F70" s="2139" t="n"/>
      <c r="G70" s="2187" t="n"/>
      <c r="H70" s="2165" t="n"/>
      <c r="I70" s="2165" t="n"/>
      <c r="J70" s="2165" t="n"/>
      <c r="K70" s="2144" t="n">
        <v>51014</v>
      </c>
      <c r="L70" s="3817" t="n">
        <v>226464</v>
      </c>
      <c r="M70" s="3818" t="n">
        <v>15</v>
      </c>
      <c r="N70" s="3819" t="n"/>
      <c r="O70" s="3820" t="n"/>
      <c r="P70" s="2149" t="n"/>
      <c r="Q70" s="2150" t="inlineStr">
        <is>
          <t>Option 2</t>
        </is>
      </c>
      <c r="R70" s="2113" t="n"/>
      <c r="S70" s="2113" t="n"/>
      <c r="T70" s="2113" t="n"/>
      <c r="U70" s="3806" t="n"/>
      <c r="V70" s="2113" t="n"/>
      <c r="W70" s="2113" t="n"/>
      <c r="X70" s="2113" t="n"/>
      <c r="Y70" s="2113" t="n"/>
      <c r="Z70" s="2113" t="n"/>
      <c r="AA70" s="2113" t="n"/>
      <c r="AB70" s="2113" t="n"/>
      <c r="AC70" s="2113" t="n"/>
      <c r="AD70" s="2113" t="n"/>
      <c r="AE70" s="2113" t="n"/>
      <c r="AF70" s="2113" t="n"/>
    </row>
    <row r="71" ht="15.75" customHeight="1" s="2885">
      <c r="A71" s="2113" t="n"/>
      <c r="B71" s="2113" t="n"/>
      <c r="C71" s="2113" t="n"/>
      <c r="D71" s="2138" t="n"/>
      <c r="E71" s="2115" t="n"/>
      <c r="F71" s="2139" t="n"/>
      <c r="G71" s="2187" t="n"/>
      <c r="H71" s="2165" t="n"/>
      <c r="I71" s="2165" t="n"/>
      <c r="J71" s="2165" t="n"/>
      <c r="K71" s="2144" t="n">
        <v>52841</v>
      </c>
      <c r="L71" s="3817" t="n">
        <v>242640</v>
      </c>
      <c r="M71" s="3818" t="n">
        <v>16</v>
      </c>
      <c r="N71" s="3819" t="n"/>
      <c r="O71" s="3820" t="n"/>
      <c r="P71" s="2149" t="n"/>
      <c r="Q71" s="2150" t="inlineStr">
        <is>
          <t>Option 3</t>
        </is>
      </c>
      <c r="R71" s="2113" t="n"/>
      <c r="S71" s="2113" t="n"/>
      <c r="T71" s="2113" t="n"/>
      <c r="U71" s="3806" t="inlineStr">
        <is>
          <t>5% CAM CAP</t>
        </is>
      </c>
      <c r="V71" s="2113" t="n"/>
      <c r="W71" s="2113" t="n"/>
      <c r="X71" s="2113" t="n"/>
      <c r="Y71" s="2113" t="n"/>
      <c r="Z71" s="2113" t="n"/>
      <c r="AA71" s="2113" t="n"/>
      <c r="AB71" s="2113" t="n"/>
      <c r="AC71" s="2113" t="n"/>
      <c r="AD71" s="2113" t="n"/>
      <c r="AE71" s="2113" t="n"/>
      <c r="AF71" s="2113" t="n"/>
    </row>
    <row r="72" ht="15.75" customHeight="1" s="2885">
      <c r="A72" s="2113" t="n"/>
      <c r="B72" s="2113" t="n"/>
      <c r="C72" s="2113" t="n"/>
      <c r="D72" s="2138" t="n"/>
      <c r="E72" s="2115" t="n"/>
      <c r="F72" s="2139" t="n"/>
      <c r="G72" s="2187" t="n"/>
      <c r="H72" s="2165" t="n"/>
      <c r="I72" s="2165" t="n"/>
      <c r="J72" s="2165" t="n"/>
      <c r="K72" s="2144" t="n">
        <v>54667</v>
      </c>
      <c r="L72" s="3817" t="n">
        <v>274992</v>
      </c>
      <c r="M72" s="3818" t="n">
        <v>17</v>
      </c>
      <c r="N72" s="3819" t="n"/>
      <c r="O72" s="3820" t="n"/>
      <c r="P72" s="2149" t="n"/>
      <c r="Q72" s="2150" t="inlineStr">
        <is>
          <t>Option 4</t>
        </is>
      </c>
      <c r="R72" s="2113" t="n"/>
      <c r="S72" s="2113" t="n"/>
      <c r="T72" s="2113" t="n"/>
      <c r="U72" s="3806" t="n"/>
      <c r="V72" s="2113" t="inlineStr">
        <is>
          <t>Taxes</t>
        </is>
      </c>
      <c r="W72" s="2113" t="n"/>
      <c r="X72" s="2113" t="n"/>
      <c r="Y72" s="2113" t="n"/>
      <c r="Z72" s="2113" t="n"/>
      <c r="AA72" s="2113" t="n"/>
      <c r="AB72" s="2113" t="n"/>
      <c r="AC72" s="2113" t="n"/>
      <c r="AD72" s="2113" t="n"/>
      <c r="AE72" s="2113" t="n"/>
      <c r="AF72" s="2113" t="n"/>
    </row>
    <row r="73" ht="15.75" customHeight="1" s="2885">
      <c r="A73" s="2113" t="n"/>
      <c r="B73" s="2113" t="n"/>
      <c r="C73" s="2113" t="n"/>
      <c r="D73" s="2138" t="n"/>
      <c r="E73" s="2115" t="n"/>
      <c r="F73" s="2139" t="n"/>
      <c r="G73" s="2187" t="n"/>
      <c r="H73" s="2165" t="n"/>
      <c r="I73" s="2165" t="n"/>
      <c r="J73" s="2165" t="n"/>
      <c r="K73" s="2144" t="n">
        <v>56493</v>
      </c>
      <c r="L73" s="3817" t="n">
        <v>291168</v>
      </c>
      <c r="M73" s="3818" t="n">
        <v>18</v>
      </c>
      <c r="N73" s="3819" t="n"/>
      <c r="O73" s="3820" t="n"/>
      <c r="P73" s="2149" t="n"/>
      <c r="Q73" s="2150" t="inlineStr">
        <is>
          <t>Option 5</t>
        </is>
      </c>
      <c r="R73" s="2113" t="n"/>
      <c r="S73" s="2113" t="n"/>
      <c r="T73" s="2113" t="n"/>
      <c r="U73" s="3806" t="n"/>
      <c r="V73" s="2113" t="n"/>
      <c r="W73" s="2113" t="n"/>
      <c r="X73" s="2113" t="n"/>
      <c r="Y73" s="2113" t="n"/>
      <c r="Z73" s="2113" t="n"/>
      <c r="AA73" s="2113" t="n"/>
      <c r="AB73" s="2113" t="n"/>
      <c r="AC73" s="2113" t="n"/>
      <c r="AD73" s="2113" t="n"/>
      <c r="AE73" s="2113" t="n"/>
      <c r="AF73" s="2113" t="n"/>
    </row>
    <row r="74" ht="15.75" customHeight="1" s="2885">
      <c r="A74" s="2113" t="n"/>
      <c r="B74" s="2113" t="n"/>
      <c r="C74" s="2113" t="n"/>
      <c r="D74" s="2151" t="n"/>
      <c r="E74" s="2152" t="n"/>
      <c r="F74" s="2153" t="n"/>
      <c r="G74" s="2188" t="n"/>
      <c r="H74" s="2154" t="n"/>
      <c r="I74" s="2154" t="n"/>
      <c r="J74" s="2154" t="n"/>
      <c r="K74" s="2154" t="n"/>
      <c r="L74" s="3821" t="n"/>
      <c r="M74" s="3822" t="n"/>
      <c r="N74" s="3821" t="n"/>
      <c r="O74" s="3822" t="n"/>
      <c r="P74" s="2155" t="n"/>
      <c r="Q74" s="2158" t="n"/>
      <c r="R74" s="2113" t="n"/>
      <c r="S74" s="2113" t="n"/>
      <c r="T74" s="2113" t="n"/>
      <c r="U74" s="3806" t="n"/>
      <c r="V74" s="2113" t="n"/>
      <c r="W74" s="2113" t="n"/>
      <c r="X74" s="2113" t="n"/>
      <c r="Y74" s="2113" t="n"/>
      <c r="Z74" s="2113" t="n"/>
      <c r="AA74" s="2113" t="n"/>
      <c r="AB74" s="2113" t="n"/>
      <c r="AC74" s="2113" t="n"/>
      <c r="AD74" s="2113" t="n"/>
      <c r="AE74" s="2113" t="n"/>
      <c r="AF74" s="2113" t="n"/>
    </row>
    <row r="75" ht="15.75" customHeight="1" s="2885">
      <c r="A75" s="2113" t="inlineStr">
        <is>
          <t>**</t>
        </is>
      </c>
      <c r="B75" s="2113" t="n"/>
      <c r="C75" s="2113">
        <f>CONCATENATE(A75," - ",D75)</f>
        <v/>
      </c>
      <c r="D75" s="2126" t="inlineStr">
        <is>
          <t>GSA</t>
        </is>
      </c>
      <c r="E75" s="2127" t="n">
        <v>28975</v>
      </c>
      <c r="F75" s="2128" t="n">
        <v>0.0866</v>
      </c>
      <c r="G75" s="2130" t="n">
        <v>43423</v>
      </c>
      <c r="H75" s="2130" t="n">
        <v>43907</v>
      </c>
      <c r="I75" s="2130" t="n">
        <v>47742</v>
      </c>
      <c r="J75" s="2161" t="n"/>
      <c r="K75" s="2161" t="n"/>
      <c r="L75" s="3811" t="n">
        <v>547764</v>
      </c>
      <c r="M75" s="3812" t="n">
        <v>18.9</v>
      </c>
      <c r="N75" s="3811" t="n">
        <v>0</v>
      </c>
      <c r="O75" s="3812" t="n">
        <v>0</v>
      </c>
      <c r="P75" s="2135" t="inlineStr">
        <is>
          <t>Gross</t>
        </is>
      </c>
      <c r="Q75" s="2136" t="n"/>
      <c r="R75" s="2113" t="n"/>
      <c r="S75" s="2113" t="inlineStr">
        <is>
          <t>Confirm our old underwriitng showed current rent at $530,381</t>
        </is>
      </c>
      <c r="T75" s="2113" t="n"/>
      <c r="U75" s="3806" t="n">
        <v>37000</v>
      </c>
      <c r="V75" s="2113" t="inlineStr">
        <is>
          <t>Shell</t>
        </is>
      </c>
      <c r="W75" s="2113" t="n"/>
      <c r="X75" s="2113" t="n"/>
      <c r="Y75" s="2113" t="n"/>
      <c r="Z75" s="2113" t="n"/>
      <c r="AA75" s="2113" t="n"/>
      <c r="AB75" s="2113" t="n"/>
      <c r="AC75" s="2113" t="n"/>
      <c r="AD75" s="2113" t="n"/>
      <c r="AE75" s="2113" t="n"/>
      <c r="AF75" s="2113" t="n"/>
    </row>
    <row r="76" ht="15.75" customHeight="1" s="2885">
      <c r="A76" s="2113" t="n"/>
      <c r="B76" s="2113" t="n"/>
      <c r="C76" s="2113" t="n"/>
      <c r="D76" s="2138" t="n"/>
      <c r="E76" s="2115" t="n"/>
      <c r="F76" s="2139" t="n"/>
      <c r="G76" s="2165" t="n"/>
      <c r="H76" s="2165" t="n"/>
      <c r="I76" s="2165" t="n"/>
      <c r="J76" s="2165" t="n"/>
      <c r="K76" s="2144" t="n">
        <v>47743</v>
      </c>
      <c r="L76" s="3817" t="n">
        <v>558980</v>
      </c>
      <c r="M76" s="3818" t="n">
        <v>19.29</v>
      </c>
      <c r="N76" s="3819" t="n"/>
      <c r="O76" s="3820" t="n"/>
      <c r="P76" s="2149" t="n"/>
      <c r="Q76" s="2150" t="inlineStr">
        <is>
          <t>Option 1</t>
        </is>
      </c>
      <c r="R76" s="2113" t="n"/>
      <c r="S76" s="2113" t="inlineStr">
        <is>
          <t>VERIFY LEASE</t>
        </is>
      </c>
      <c r="T76" s="2113" t="n"/>
      <c r="U76" s="3806" t="inlineStr">
        <is>
          <t>225k</t>
        </is>
      </c>
      <c r="V76" s="2113" t="inlineStr">
        <is>
          <t>OPEX</t>
        </is>
      </c>
      <c r="W76" s="2173" t="n">
        <v>10</v>
      </c>
      <c r="X76" s="2113" t="n"/>
      <c r="Y76" s="2113" t="n"/>
      <c r="Z76" s="2113" t="n"/>
      <c r="AA76" s="2113" t="n"/>
      <c r="AB76" s="2113" t="n"/>
      <c r="AC76" s="2113" t="n"/>
      <c r="AD76" s="2113" t="n"/>
      <c r="AE76" s="2113" t="n"/>
      <c r="AF76" s="2113" t="n"/>
    </row>
    <row r="77" ht="15.75" customHeight="1" s="2885">
      <c r="A77" s="2113" t="n"/>
      <c r="B77" s="2113" t="n"/>
      <c r="C77" s="2113" t="n"/>
      <c r="D77" s="2138" t="n"/>
      <c r="E77" s="2115" t="n"/>
      <c r="F77" s="2139" t="n"/>
      <c r="G77" s="2165" t="n"/>
      <c r="H77" s="2165" t="n"/>
      <c r="I77" s="2165" t="n"/>
      <c r="J77" s="2165" t="n"/>
      <c r="K77" s="2144" t="n">
        <v>49569</v>
      </c>
      <c r="L77" s="3817" t="n">
        <v>466160</v>
      </c>
      <c r="M77" s="3818" t="n">
        <v>16.09</v>
      </c>
      <c r="N77" s="3819" t="n"/>
      <c r="O77" s="3820" t="n"/>
      <c r="P77" s="2149" t="n"/>
      <c r="Q77" s="2150" t="inlineStr">
        <is>
          <t>Option 2</t>
        </is>
      </c>
      <c r="R77" s="2113" t="n"/>
      <c r="S77" s="2113" t="inlineStr">
        <is>
          <t>Elim TI Rent in 2nd option period</t>
        </is>
      </c>
      <c r="T77" s="2113" t="n"/>
      <c r="U77" s="3806" t="n"/>
      <c r="V77" s="2113" t="inlineStr">
        <is>
          <t>TIRent</t>
        </is>
      </c>
      <c r="W77" s="2113" t="n"/>
      <c r="X77" s="2113" t="n"/>
      <c r="Y77" s="2113" t="n"/>
      <c r="Z77" s="2113" t="n"/>
      <c r="AA77" s="2113" t="n"/>
      <c r="AB77" s="2113" t="n"/>
      <c r="AC77" s="2113" t="n"/>
      <c r="AD77" s="2113" t="n"/>
      <c r="AE77" s="2113" t="n"/>
      <c r="AF77" s="2113" t="n"/>
    </row>
    <row r="78" ht="15.75" customHeight="1" s="2885">
      <c r="A78" s="2113" t="n"/>
      <c r="B78" s="2113" t="n"/>
      <c r="C78" s="2113" t="n"/>
      <c r="D78" s="2138" t="n"/>
      <c r="E78" s="2115" t="n"/>
      <c r="F78" s="2139" t="n"/>
      <c r="G78" s="2165" t="n"/>
      <c r="H78" s="2165" t="n"/>
      <c r="I78" s="2165" t="n"/>
      <c r="J78" s="2165" t="n"/>
      <c r="K78" s="2144" t="n">
        <v>51396</v>
      </c>
      <c r="L78" s="3817" t="n">
        <v>494705</v>
      </c>
      <c r="M78" s="3818" t="n">
        <v>17.07</v>
      </c>
      <c r="N78" s="3819" t="n"/>
      <c r="O78" s="3820" t="n"/>
      <c r="P78" s="2149" t="n"/>
      <c r="Q78" s="2150" t="inlineStr">
        <is>
          <t>Option 3</t>
        </is>
      </c>
      <c r="R78" s="2113" t="n"/>
      <c r="S78" s="2113" t="n"/>
      <c r="T78" s="2113" t="n"/>
      <c r="U78" s="3806" t="n"/>
      <c r="V78" s="2113" t="inlineStr">
        <is>
          <t>Taxes</t>
        </is>
      </c>
      <c r="W78" s="2173" t="n">
        <v>16</v>
      </c>
      <c r="X78" s="2113" t="n"/>
      <c r="Y78" s="2113" t="n"/>
      <c r="Z78" s="2113" t="n"/>
      <c r="AA78" s="2113" t="n"/>
      <c r="AB78" s="2113" t="n"/>
      <c r="AC78" s="2113" t="n"/>
      <c r="AD78" s="2113" t="n"/>
      <c r="AE78" s="2113" t="n"/>
      <c r="AF78" s="2113" t="n"/>
    </row>
    <row r="79" ht="15.75" customHeight="1" s="2885">
      <c r="A79" s="2113" t="n"/>
      <c r="B79" s="2113" t="n"/>
      <c r="C79" s="2113" t="n"/>
      <c r="D79" s="2151" t="n"/>
      <c r="E79" s="2152" t="n"/>
      <c r="F79" s="2153" t="n"/>
      <c r="G79" s="2154" t="n"/>
      <c r="H79" s="2154" t="n"/>
      <c r="I79" s="2154" t="n"/>
      <c r="J79" s="2154" t="n"/>
      <c r="K79" s="2154" t="n"/>
      <c r="L79" s="3821" t="n"/>
      <c r="M79" s="3822" t="n"/>
      <c r="N79" s="3821" t="n"/>
      <c r="O79" s="3822" t="n"/>
      <c r="P79" s="2155" t="n"/>
      <c r="Q79" s="2158" t="n"/>
      <c r="R79" s="2113" t="n"/>
      <c r="S79" s="2113" t="n"/>
      <c r="T79" s="2113" t="n"/>
      <c r="U79" s="3806" t="n"/>
      <c r="V79" s="2113" t="n"/>
      <c r="W79" s="2113" t="n"/>
      <c r="X79" s="2113" t="n"/>
      <c r="Y79" s="2113" t="n"/>
      <c r="Z79" s="2113" t="n"/>
      <c r="AA79" s="2113" t="n"/>
      <c r="AB79" s="2113" t="n"/>
      <c r="AC79" s="2113" t="n"/>
      <c r="AD79" s="2113" t="n"/>
      <c r="AE79" s="2113" t="n"/>
      <c r="AF79" s="2113" t="n"/>
    </row>
    <row r="80" ht="15.75" customHeight="1" s="2885">
      <c r="A80" s="2113" t="n"/>
      <c r="B80" s="2113" t="n"/>
      <c r="C80" s="2113">
        <f>CONCATENATE(A80," - ",D80)</f>
        <v/>
      </c>
      <c r="D80" s="2126" t="inlineStr">
        <is>
          <t>Vacant (Leaseable)</t>
        </is>
      </c>
      <c r="E80" s="2127" t="n">
        <v>19877</v>
      </c>
      <c r="F80" s="2128" t="n">
        <v>0.0594</v>
      </c>
      <c r="G80" s="2161" t="n"/>
      <c r="H80" s="2161" t="n"/>
      <c r="I80" s="2161" t="n"/>
      <c r="J80" s="2161" t="n"/>
      <c r="K80" s="2161" t="n"/>
      <c r="L80" s="3823" t="n"/>
      <c r="M80" s="3824" t="n"/>
      <c r="N80" s="3823" t="n"/>
      <c r="O80" s="3824" t="n"/>
      <c r="P80" s="2131" t="n"/>
      <c r="Q80" s="2136" t="inlineStr">
        <is>
          <t>$15/sf Mkt Rate</t>
        </is>
      </c>
      <c r="R80" s="2113" t="n"/>
      <c r="S80" s="2113" t="n"/>
      <c r="T80" s="2113" t="n"/>
      <c r="U80" s="3806" t="n"/>
      <c r="V80" s="2113" t="inlineStr">
        <is>
          <t>Insurance</t>
        </is>
      </c>
      <c r="W80" s="2173" t="n">
        <v>11</v>
      </c>
      <c r="X80" s="2113" t="n"/>
      <c r="Y80" s="2113" t="n"/>
      <c r="Z80" s="2113" t="n"/>
      <c r="AA80" s="2113" t="n"/>
      <c r="AB80" s="2113" t="n"/>
      <c r="AC80" s="2113" t="n"/>
      <c r="AD80" s="2113" t="n"/>
      <c r="AE80" s="2113" t="n"/>
      <c r="AF80" s="2113" t="n"/>
    </row>
    <row r="81" ht="15.75" customHeight="1" s="2885">
      <c r="A81" s="2113" t="n"/>
      <c r="B81" s="2113" t="n"/>
      <c r="C81" s="2113" t="n"/>
      <c r="D81" s="2151" t="n"/>
      <c r="E81" s="2152" t="n"/>
      <c r="F81" s="2153" t="n"/>
      <c r="G81" s="2154" t="n"/>
      <c r="H81" s="2154" t="n"/>
      <c r="I81" s="2154" t="n"/>
      <c r="J81" s="2154" t="n"/>
      <c r="K81" s="2154" t="n"/>
      <c r="L81" s="3821" t="n"/>
      <c r="M81" s="3822" t="n"/>
      <c r="N81" s="3821" t="n"/>
      <c r="O81" s="3822" t="n"/>
      <c r="P81" s="2155" t="n"/>
      <c r="Q81" s="2158" t="n"/>
      <c r="R81" s="2113" t="n"/>
      <c r="S81" s="2113" t="n"/>
      <c r="T81" s="2113" t="n"/>
      <c r="U81" s="3806" t="n"/>
      <c r="V81" s="2113" t="n"/>
      <c r="W81" s="2113" t="n"/>
      <c r="X81" s="2113" t="n"/>
      <c r="Y81" s="2113" t="n"/>
      <c r="Z81" s="2113" t="n"/>
      <c r="AA81" s="2113" t="n"/>
      <c r="AB81" s="2113" t="n"/>
      <c r="AC81" s="2113" t="n"/>
      <c r="AD81" s="2113" t="n"/>
      <c r="AE81" s="2113" t="n"/>
      <c r="AF81" s="2113" t="n"/>
    </row>
    <row r="82" ht="15.75" customHeight="1" s="2885">
      <c r="A82" s="2113" t="inlineStr">
        <is>
          <t>Anchor *</t>
        </is>
      </c>
      <c r="B82" s="2113" t="n">
        <v>3</v>
      </c>
      <c r="C82" s="2113">
        <f>CONCATENATE(A82," - ",D82)</f>
        <v/>
      </c>
      <c r="D82" s="2138" t="inlineStr">
        <is>
          <t>JCPenney</t>
        </is>
      </c>
      <c r="E82" s="2170" t="n">
        <v>138864</v>
      </c>
      <c r="F82" s="2139" t="n">
        <v>0.4152</v>
      </c>
      <c r="G82" s="2165" t="n">
        <v>28242</v>
      </c>
      <c r="H82" s="2165" t="n">
        <v>28795</v>
      </c>
      <c r="I82" s="2165" t="n">
        <v>47422</v>
      </c>
      <c r="J82" s="2165" t="n"/>
      <c r="K82" s="2165" t="n"/>
      <c r="L82" s="3805" t="n">
        <v>535000</v>
      </c>
      <c r="M82" s="3806" t="n">
        <v>3.85</v>
      </c>
      <c r="N82" s="3805" t="n">
        <v>0</v>
      </c>
      <c r="O82" s="3806" t="n">
        <v>0</v>
      </c>
      <c r="P82" s="2113" t="inlineStr">
        <is>
          <t>Full Service</t>
        </is>
      </c>
      <c r="Q82" s="2166" t="n"/>
      <c r="R82" s="2113" t="n"/>
      <c r="S82" s="2113" t="n"/>
      <c r="T82" s="2113" t="n"/>
      <c r="U82" s="3806" t="n"/>
      <c r="V82" s="2113" t="n"/>
      <c r="W82" s="2113" t="n"/>
      <c r="X82" s="2113" t="n"/>
      <c r="Y82" s="2113" t="n"/>
      <c r="Z82" s="2113" t="n"/>
      <c r="AA82" s="2113" t="n"/>
      <c r="AB82" s="2113" t="n"/>
      <c r="AC82" s="2113" t="n"/>
      <c r="AD82" s="2113" t="n"/>
      <c r="AE82" s="2113" t="n"/>
      <c r="AF82" s="2113" t="n"/>
    </row>
    <row r="83" ht="15.75" customHeight="1" s="2885">
      <c r="A83" s="2113" t="n"/>
      <c r="B83" s="2113" t="n"/>
      <c r="C83" s="2113" t="n"/>
      <c r="D83" s="2151" t="n"/>
      <c r="E83" s="2152" t="n"/>
      <c r="F83" s="2153" t="n"/>
      <c r="G83" s="2154" t="n"/>
      <c r="H83" s="2154" t="n"/>
      <c r="I83" s="2154" t="n"/>
      <c r="J83" s="2154" t="n"/>
      <c r="K83" s="2154" t="n">
        <v>47788</v>
      </c>
      <c r="L83" s="3821" t="n"/>
      <c r="M83" s="3822" t="n"/>
      <c r="N83" s="3821" t="n"/>
      <c r="O83" s="3822" t="n"/>
      <c r="P83" s="2155" t="n"/>
      <c r="Q83" s="2158" t="inlineStr">
        <is>
          <t>Option</t>
        </is>
      </c>
      <c r="R83" s="2113" t="n"/>
      <c r="S83" s="2113" t="n"/>
      <c r="T83" s="2113" t="n"/>
      <c r="U83" s="3806" t="n"/>
      <c r="V83" s="2113" t="n"/>
      <c r="W83" s="2113" t="n"/>
      <c r="X83" s="2113" t="n"/>
      <c r="Y83" s="2113" t="n"/>
      <c r="Z83" s="2113" t="n"/>
      <c r="AA83" s="2113" t="n"/>
      <c r="AB83" s="2113" t="n"/>
      <c r="AC83" s="2113" t="n"/>
      <c r="AD83" s="2113" t="n"/>
      <c r="AE83" s="2113" t="n"/>
      <c r="AF83" s="2113" t="n"/>
    </row>
    <row r="84" ht="15.75" customHeight="1" s="2885">
      <c r="A84" s="2113" t="n"/>
      <c r="B84" s="2113" t="n"/>
      <c r="C84" s="2113" t="n"/>
      <c r="D84" s="2151" t="n"/>
      <c r="E84" s="2174" t="n"/>
      <c r="F84" s="2175" t="n"/>
      <c r="G84" s="2176" t="n"/>
      <c r="H84" s="2176" t="n"/>
      <c r="I84" s="2176" t="n"/>
      <c r="J84" s="2154" t="n"/>
      <c r="K84" s="2154" t="n">
        <v>49614</v>
      </c>
      <c r="L84" s="3825" t="n"/>
      <c r="M84" s="3826" t="n"/>
      <c r="N84" s="3825" t="n"/>
      <c r="O84" s="3826" t="n"/>
      <c r="P84" s="2179" t="n"/>
      <c r="Q84" s="2158" t="inlineStr">
        <is>
          <t>Option</t>
        </is>
      </c>
      <c r="R84" s="2113" t="n"/>
      <c r="S84" s="2113" t="n"/>
      <c r="T84" s="2113" t="n"/>
      <c r="U84" s="3806" t="n"/>
      <c r="V84" s="2113" t="n"/>
      <c r="W84" s="2113" t="n"/>
      <c r="X84" s="2113" t="n"/>
      <c r="Y84" s="2113" t="n"/>
      <c r="Z84" s="2113" t="n"/>
      <c r="AA84" s="2113" t="n"/>
      <c r="AB84" s="2113" t="n"/>
      <c r="AC84" s="2113" t="n"/>
      <c r="AD84" s="2113" t="n"/>
      <c r="AE84" s="2113" t="n"/>
      <c r="AF84" s="2113" t="n"/>
    </row>
    <row r="85" ht="15.75" customHeight="1" s="2885">
      <c r="A85" s="2113" t="n"/>
      <c r="B85" s="2113" t="n"/>
      <c r="C85" s="2113" t="n"/>
      <c r="D85" s="2114" t="n"/>
      <c r="E85" s="2119" t="n"/>
      <c r="F85" s="2113" t="n"/>
      <c r="G85" s="2165" t="n"/>
      <c r="H85" s="2165" t="n"/>
      <c r="I85" s="2113" t="n"/>
      <c r="J85" s="2113" t="n"/>
      <c r="K85" s="2180" t="n"/>
      <c r="L85" s="3807" t="n"/>
      <c r="M85" s="2113" t="n"/>
      <c r="N85" s="3807" t="n"/>
      <c r="O85" s="3816" t="n"/>
      <c r="P85" s="2113" t="n"/>
      <c r="Q85" s="2113" t="n"/>
      <c r="R85" s="2113" t="n"/>
      <c r="S85" s="3827" t="n"/>
      <c r="T85" s="2114" t="n"/>
      <c r="U85" s="3806" t="n"/>
      <c r="V85" s="2113" t="n"/>
      <c r="W85" s="2113" t="n"/>
      <c r="X85" s="2113" t="n"/>
      <c r="Y85" s="2113" t="n"/>
      <c r="Z85" s="2113" t="n"/>
      <c r="AA85" s="2113" t="n"/>
      <c r="AB85" s="2113" t="n"/>
      <c r="AC85" s="2113" t="n"/>
      <c r="AD85" s="2113" t="n"/>
      <c r="AE85" s="2113" t="n"/>
      <c r="AF85" s="2113" t="n"/>
    </row>
    <row r="86" ht="15.75" customHeight="1" s="2885">
      <c r="A86" s="2113" t="n"/>
      <c r="B86" s="2113" t="n"/>
      <c r="C86" s="2113" t="n"/>
      <c r="D86" s="2114" t="inlineStr">
        <is>
          <t>Storage (Unleasable)</t>
        </is>
      </c>
      <c r="E86" s="2119" t="n">
        <v>7667</v>
      </c>
      <c r="F86" s="2113" t="n"/>
      <c r="G86" s="2165" t="n"/>
      <c r="H86" s="2165" t="n"/>
      <c r="I86" s="2113" t="n"/>
      <c r="J86" s="2113" t="n"/>
      <c r="K86" s="2113" t="n"/>
      <c r="L86" s="3805" t="n"/>
      <c r="M86" s="2113" t="n"/>
      <c r="N86" s="3805" t="n"/>
      <c r="O86" s="3806" t="n"/>
      <c r="P86" s="2113" t="n"/>
      <c r="Q86" s="2113" t="n"/>
      <c r="R86" s="2113" t="n"/>
      <c r="S86" s="3828" t="n"/>
      <c r="T86" s="2113" t="n"/>
      <c r="U86" s="3806" t="n"/>
      <c r="V86" s="2113" t="n"/>
      <c r="W86" s="2113" t="n"/>
      <c r="X86" s="2113" t="n"/>
      <c r="Y86" s="2113" t="n"/>
      <c r="Z86" s="2113" t="n"/>
      <c r="AA86" s="2113" t="n"/>
      <c r="AB86" s="2113" t="n"/>
      <c r="AC86" s="2113" t="n"/>
      <c r="AD86" s="2113" t="n"/>
      <c r="AE86" s="2113" t="n"/>
      <c r="AF86" s="2113" t="n"/>
    </row>
    <row r="87" ht="15.75" customHeight="1" s="2885">
      <c r="A87" s="2113" t="n"/>
      <c r="B87" s="2113" t="n"/>
      <c r="C87" s="2113" t="n"/>
      <c r="D87" s="2113" t="n"/>
      <c r="E87" s="2170" t="n"/>
      <c r="F87" s="2171" t="n"/>
      <c r="G87" s="2165" t="n"/>
      <c r="H87" s="2165" t="n"/>
      <c r="I87" s="2113" t="n"/>
      <c r="J87" s="2113" t="n"/>
      <c r="K87" s="2113" t="n"/>
      <c r="L87" s="3805" t="n"/>
      <c r="M87" s="2113" t="n"/>
      <c r="N87" s="3805" t="n"/>
      <c r="O87" s="3806" t="n"/>
      <c r="P87" s="2113" t="n"/>
      <c r="Q87" s="2113" t="n"/>
      <c r="R87" s="2113" t="n"/>
      <c r="S87" s="3828" t="n"/>
      <c r="T87" s="2113" t="n"/>
      <c r="U87" s="3806" t="n"/>
      <c r="V87" s="2113" t="n"/>
      <c r="W87" s="2113" t="n"/>
      <c r="X87" s="2113" t="n"/>
      <c r="Y87" s="2113" t="n"/>
      <c r="Z87" s="2113" t="n"/>
      <c r="AA87" s="2113" t="n"/>
      <c r="AB87" s="2113" t="n"/>
      <c r="AC87" s="2113" t="n"/>
      <c r="AD87" s="2113" t="n"/>
      <c r="AE87" s="2113" t="n"/>
      <c r="AF87" s="2113" t="n"/>
    </row>
    <row r="88" ht="15.75" customHeight="1" s="2885">
      <c r="A88" s="2113" t="n"/>
      <c r="B88" s="2113" t="n"/>
      <c r="C88" s="2113" t="n"/>
      <c r="D88" s="2113" t="inlineStr">
        <is>
          <t>Total GLA</t>
        </is>
      </c>
      <c r="E88" s="2170" t="n">
        <v>334473</v>
      </c>
      <c r="F88" s="2171" t="n"/>
      <c r="G88" s="2165" t="n"/>
      <c r="H88" s="2165" t="n"/>
      <c r="I88" s="2113" t="n"/>
      <c r="J88" s="2113" t="n"/>
      <c r="K88" s="2165" t="n">
        <v>47423</v>
      </c>
      <c r="L88" s="3805" t="n">
        <v>3030487</v>
      </c>
      <c r="M88" s="2113" t="n"/>
      <c r="N88" s="3805" t="n">
        <v>655548</v>
      </c>
      <c r="O88" s="3806" t="n"/>
      <c r="P88" s="2113" t="n"/>
      <c r="Q88" s="2113" t="n"/>
      <c r="R88" s="2113" t="n"/>
      <c r="S88" s="3828" t="n">
        <v>3686036</v>
      </c>
      <c r="T88" s="2113" t="inlineStr">
        <is>
          <t>Total</t>
        </is>
      </c>
      <c r="U88" s="3806" t="n"/>
      <c r="V88" s="2113" t="n"/>
      <c r="W88" s="2113" t="n"/>
      <c r="X88" s="2113" t="n"/>
      <c r="Y88" s="2113" t="n"/>
      <c r="Z88" s="2113" t="n"/>
      <c r="AA88" s="2113" t="n"/>
      <c r="AB88" s="2113" t="n"/>
      <c r="AC88" s="2113" t="n"/>
      <c r="AD88" s="2113" t="n"/>
      <c r="AE88" s="2113" t="n"/>
      <c r="AF88" s="2113" t="n"/>
    </row>
    <row r="89" ht="15.75" customHeight="1" s="2885">
      <c r="A89" s="2113" t="n"/>
      <c r="B89" s="2113" t="n"/>
      <c r="C89" s="2113" t="n"/>
      <c r="D89" s="2113" t="inlineStr">
        <is>
          <t>Leased GLA SF</t>
        </is>
      </c>
      <c r="E89" s="2170" t="n">
        <v>302938</v>
      </c>
      <c r="F89" s="2171" t="n">
        <v>0.9056999999999999</v>
      </c>
      <c r="G89" s="2165" t="n"/>
      <c r="H89" s="2165" t="n"/>
      <c r="I89" s="2113" t="n"/>
      <c r="J89" s="2113" t="n"/>
      <c r="K89" s="2113" t="n"/>
      <c r="L89" s="3805" t="n"/>
      <c r="M89" s="2113" t="n"/>
      <c r="N89" s="3805" t="n"/>
      <c r="O89" s="3806" t="n"/>
      <c r="P89" s="2113" t="n"/>
      <c r="Q89" s="2113" t="n"/>
      <c r="R89" s="2113" t="n"/>
      <c r="S89" s="3828" t="n">
        <v>972228</v>
      </c>
      <c r="T89" s="2113" t="inlineStr">
        <is>
          <t>Ross/Michaels/GSA</t>
        </is>
      </c>
      <c r="U89" s="3806" t="n"/>
      <c r="V89" s="2113" t="n"/>
      <c r="W89" s="2113" t="n"/>
      <c r="X89" s="2113" t="n"/>
      <c r="Y89" s="2113" t="n"/>
      <c r="Z89" s="2113" t="n"/>
      <c r="AA89" s="2113" t="n"/>
      <c r="AB89" s="2113" t="n"/>
      <c r="AC89" s="2113" t="n"/>
      <c r="AD89" s="2113" t="n"/>
      <c r="AE89" s="2113" t="n"/>
      <c r="AF89" s="2113" t="n"/>
    </row>
    <row r="90" ht="15.75" customHeight="1" s="2885">
      <c r="A90" s="2113" t="n"/>
      <c r="B90" s="2113" t="n"/>
      <c r="C90" s="2113" t="n"/>
      <c r="D90" s="2113" t="inlineStr">
        <is>
          <t>Vacant GLA SF</t>
        </is>
      </c>
      <c r="E90" s="2170" t="n">
        <v>31535</v>
      </c>
      <c r="F90" s="2139" t="n">
        <v>0.09429999999999999</v>
      </c>
      <c r="G90" s="2165" t="n"/>
      <c r="H90" s="2165" t="n"/>
      <c r="I90" s="2113" t="n"/>
      <c r="J90" s="2113" t="n"/>
      <c r="K90" s="2113" t="n"/>
      <c r="L90" s="3805" t="n"/>
      <c r="M90" s="2113" t="n"/>
      <c r="N90" s="3805" t="n"/>
      <c r="O90" s="3806" t="n"/>
      <c r="P90" s="2113" t="n"/>
      <c r="Q90" s="2113" t="n"/>
      <c r="R90" s="2113" t="n"/>
      <c r="S90" s="3828" t="n">
        <v>206033</v>
      </c>
      <c r="T90" s="2113" t="inlineStr">
        <is>
          <t>Bldg T</t>
        </is>
      </c>
      <c r="U90" s="3806" t="n"/>
      <c r="V90" s="2113" t="n"/>
      <c r="W90" s="2113" t="n"/>
      <c r="X90" s="2113" t="n"/>
      <c r="Y90" s="2113" t="n"/>
      <c r="Z90" s="2113" t="n"/>
      <c r="AA90" s="2113" t="n"/>
      <c r="AB90" s="2113" t="n"/>
      <c r="AC90" s="2113" t="n"/>
      <c r="AD90" s="2113" t="n"/>
      <c r="AE90" s="2113" t="n"/>
      <c r="AF90" s="2113" t="n"/>
    </row>
    <row r="91" ht="15.75" customHeight="1" s="2885">
      <c r="A91" s="2113" t="n"/>
      <c r="B91" s="2113" t="n"/>
      <c r="C91" s="2113" t="n"/>
      <c r="D91" s="2113" t="n"/>
      <c r="E91" s="2115" t="n"/>
      <c r="F91" s="2113" t="n"/>
      <c r="G91" s="2165" t="n"/>
      <c r="H91" s="2165" t="n"/>
      <c r="I91" s="2113" t="n"/>
      <c r="J91" s="2113" t="n"/>
      <c r="K91" s="2113" t="n"/>
      <c r="L91" s="3805" t="n"/>
      <c r="M91" s="2113" t="n"/>
      <c r="N91" s="3805" t="n"/>
      <c r="O91" s="3806" t="n"/>
      <c r="P91" s="2113" t="n"/>
      <c r="Q91" s="2113" t="n"/>
      <c r="R91" s="2113" t="n"/>
      <c r="S91" s="3828" t="n">
        <v>535000</v>
      </c>
      <c r="T91" s="2113" t="inlineStr">
        <is>
          <t>JCP</t>
        </is>
      </c>
      <c r="U91" s="3806" t="n"/>
      <c r="V91" s="2113" t="n"/>
      <c r="W91" s="2113" t="n"/>
      <c r="X91" s="2113" t="n"/>
      <c r="Y91" s="2113" t="n"/>
      <c r="Z91" s="2113" t="n"/>
      <c r="AA91" s="2113" t="n"/>
      <c r="AB91" s="2113" t="n"/>
      <c r="AC91" s="2113" t="n"/>
      <c r="AD91" s="2113" t="n"/>
      <c r="AE91" s="2113" t="n"/>
      <c r="AF91" s="2113" t="n"/>
    </row>
    <row r="92" ht="15.75" customHeight="1" s="2885">
      <c r="A92" s="2113" t="n"/>
      <c r="B92" s="2113" t="n"/>
      <c r="C92" s="2113" t="n"/>
      <c r="D92" s="2113" t="inlineStr">
        <is>
          <t>*Ross lease is in co-tenancy due to Younkers vacating the premises.  They are currently paying 2% of gross sales for rent ($8.34M in 2025)</t>
        </is>
      </c>
      <c r="E92" s="2115" t="n"/>
      <c r="F92" s="2113" t="n"/>
      <c r="G92" s="2165" t="n"/>
      <c r="H92" s="2165" t="n"/>
      <c r="I92" s="2113" t="n"/>
      <c r="J92" s="2113" t="n"/>
      <c r="K92" s="2113" t="n"/>
      <c r="L92" s="3805" t="n"/>
      <c r="M92" s="2113" t="n"/>
      <c r="N92" s="3805" t="n"/>
      <c r="O92" s="3806" t="n"/>
      <c r="P92" s="2113" t="n"/>
      <c r="Q92" s="2113" t="n"/>
      <c r="R92" s="2113" t="n"/>
      <c r="S92" s="3828" t="n">
        <v>459598</v>
      </c>
      <c r="T92" s="2113" t="inlineStr">
        <is>
          <t>Ulta/five Below</t>
        </is>
      </c>
      <c r="U92" s="3806" t="n"/>
      <c r="V92" s="2113" t="n"/>
      <c r="W92" s="2113" t="n"/>
      <c r="X92" s="2113" t="n"/>
      <c r="Y92" s="2113" t="n"/>
      <c r="Z92" s="2113" t="n"/>
      <c r="AA92" s="2113" t="n"/>
      <c r="AB92" s="2113" t="n"/>
      <c r="AC92" s="2113" t="n"/>
      <c r="AD92" s="2113" t="n"/>
      <c r="AE92" s="2113" t="n"/>
      <c r="AF92" s="2113" t="n"/>
    </row>
    <row r="93" ht="15.75" customHeight="1" s="2885">
      <c r="A93" s="2113" t="n"/>
      <c r="B93" s="2113" t="n"/>
      <c r="C93" s="2113" t="n"/>
      <c r="D93" s="2113" t="n"/>
      <c r="E93" s="2115" t="n"/>
      <c r="F93" s="2113" t="n"/>
      <c r="G93" s="2165" t="n"/>
      <c r="H93" s="2165" t="n"/>
      <c r="I93" s="2113" t="n"/>
      <c r="J93" s="2113" t="n"/>
      <c r="K93" s="2113" t="n"/>
      <c r="L93" s="3805" t="n"/>
      <c r="M93" s="2113" t="n"/>
      <c r="N93" s="3805" t="n"/>
      <c r="O93" s="3806" t="n"/>
      <c r="P93" s="2113" t="n"/>
      <c r="Q93" s="2113" t="n"/>
      <c r="R93" s="2113" t="n"/>
      <c r="S93" s="3828" t="n">
        <v>239958</v>
      </c>
      <c r="T93" s="2113" t="inlineStr">
        <is>
          <t>BTH</t>
        </is>
      </c>
      <c r="U93" s="3806" t="n"/>
      <c r="V93" s="2113" t="n"/>
      <c r="W93" s="2113" t="n"/>
      <c r="X93" s="2113" t="n"/>
      <c r="Y93" s="2113" t="n"/>
      <c r="Z93" s="2113" t="n"/>
      <c r="AA93" s="2113" t="n"/>
      <c r="AB93" s="2113" t="n"/>
      <c r="AC93" s="2113" t="n"/>
      <c r="AD93" s="2113" t="n"/>
      <c r="AE93" s="2113" t="n"/>
      <c r="AF93" s="2113" t="n"/>
    </row>
    <row r="94" ht="15.75" customHeight="1" s="2885">
      <c r="A94" s="2183" t="n"/>
      <c r="B94" s="2113" t="n"/>
      <c r="C94" s="2113" t="n"/>
      <c r="D94" s="2113" t="n"/>
      <c r="E94" s="2115" t="n"/>
      <c r="F94" s="2113" t="n"/>
      <c r="G94" s="2165" t="n"/>
      <c r="H94" s="2165" t="n"/>
      <c r="I94" s="2113" t="n"/>
      <c r="J94" s="2113" t="n"/>
      <c r="K94" s="2113" t="n"/>
      <c r="L94" s="3805" t="n"/>
      <c r="M94" s="2113" t="n"/>
      <c r="N94" s="3805" t="n"/>
      <c r="O94" s="3806" t="n"/>
      <c r="P94" s="2113" t="n"/>
      <c r="Q94" s="2113" t="n"/>
      <c r="R94" s="2113" t="n"/>
      <c r="S94" s="3829" t="n">
        <v>666775</v>
      </c>
      <c r="T94" s="2155" t="inlineStr">
        <is>
          <t>Burlington</t>
        </is>
      </c>
      <c r="U94" s="3806" t="n"/>
      <c r="V94" s="2113" t="n"/>
      <c r="W94" s="2113" t="n"/>
      <c r="X94" s="2113" t="n"/>
      <c r="Y94" s="2113" t="n"/>
      <c r="Z94" s="2113" t="n"/>
      <c r="AA94" s="2113" t="n"/>
      <c r="AB94" s="2113" t="n"/>
      <c r="AC94" s="2113" t="n"/>
      <c r="AD94" s="2113" t="n"/>
      <c r="AE94" s="2113" t="n"/>
      <c r="AF94" s="2113" t="n"/>
    </row>
    <row r="95" ht="15.75" customHeight="1" s="2885">
      <c r="A95" s="2113" t="inlineStr">
        <is>
          <t>* Confirm actual or estimated start dates</t>
        </is>
      </c>
      <c r="B95" s="2113" t="n"/>
      <c r="C95" s="2113" t="n"/>
      <c r="D95" s="2113" t="n"/>
      <c r="E95" s="2115" t="n"/>
      <c r="F95" s="2113" t="n"/>
      <c r="G95" s="2165" t="n"/>
      <c r="H95" s="2165" t="n"/>
      <c r="I95" s="2113" t="n"/>
      <c r="J95" s="2113" t="n"/>
      <c r="K95" s="2113" t="n"/>
      <c r="L95" s="3805" t="n"/>
      <c r="M95" s="2113" t="n"/>
      <c r="N95" s="3805" t="n"/>
      <c r="O95" s="3806" t="n"/>
      <c r="P95" s="2113" t="n"/>
      <c r="Q95" s="2113" t="n"/>
      <c r="R95" s="2113" t="n"/>
      <c r="S95" s="3827" t="n">
        <v>219713</v>
      </c>
      <c r="T95" s="2113" t="inlineStr">
        <is>
          <t>Chipotle</t>
        </is>
      </c>
      <c r="U95" s="3806" t="n"/>
      <c r="V95" s="2113" t="n"/>
      <c r="W95" s="2113" t="n"/>
      <c r="X95" s="2113" t="n"/>
      <c r="Y95" s="2113" t="n"/>
      <c r="Z95" s="2113" t="n"/>
      <c r="AA95" s="2113" t="n"/>
      <c r="AB95" s="2113" t="n"/>
      <c r="AC95" s="2113" t="n"/>
      <c r="AD95" s="2113" t="n"/>
      <c r="AE95" s="2113" t="n"/>
      <c r="AF95" s="2113" t="n"/>
    </row>
    <row r="96" ht="15.75" customHeight="1" s="2885">
      <c r="A96" s="2113" t="inlineStr">
        <is>
          <t>Missing Information</t>
        </is>
      </c>
      <c r="B96" s="2113" t="n"/>
      <c r="C96" s="2113" t="n"/>
      <c r="D96" s="2113" t="n"/>
      <c r="E96" s="2115" t="n"/>
      <c r="F96" s="2113" t="n"/>
      <c r="G96" s="2165" t="n"/>
      <c r="H96" s="2165" t="n"/>
      <c r="I96" s="2113" t="n"/>
      <c r="J96" s="2113" t="n"/>
      <c r="K96" s="2113" t="n"/>
      <c r="L96" s="3805" t="n"/>
      <c r="M96" s="2113" t="n"/>
      <c r="N96" s="3805" t="n"/>
      <c r="O96" s="3806" t="n"/>
      <c r="P96" s="2113" t="n"/>
      <c r="Q96" s="2113" t="n"/>
      <c r="R96" s="2113" t="n"/>
      <c r="S96" s="3805" t="n">
        <v>386730</v>
      </c>
      <c r="T96" s="2113" t="inlineStr">
        <is>
          <t>Petsmart</t>
        </is>
      </c>
      <c r="U96" s="3806" t="n"/>
      <c r="V96" s="2113" t="n"/>
      <c r="W96" s="2113" t="n"/>
      <c r="X96" s="2113" t="n"/>
      <c r="Y96" s="2113" t="n"/>
      <c r="Z96" s="2113" t="n"/>
      <c r="AA96" s="2113" t="n"/>
      <c r="AB96" s="2113" t="n"/>
      <c r="AC96" s="2113" t="n"/>
      <c r="AD96" s="2113" t="n"/>
      <c r="AE96" s="2113" t="n"/>
      <c r="AF96" s="2113" t="n"/>
    </row>
    <row r="97" ht="15.75" customHeight="1" s="2885">
      <c r="A97" s="2113" t="inlineStr">
        <is>
          <t>** See P 2.07 of the lease related to RE Tax adjustments - unsure if the tax authority has deemed it "fully assessed" but may be able to pass through portion of taxes if so.</t>
        </is>
      </c>
      <c r="B97" s="2113" t="n"/>
      <c r="C97" s="2113" t="n"/>
      <c r="D97" s="2113" t="n"/>
      <c r="E97" s="2115" t="n"/>
      <c r="F97" s="2113" t="n"/>
      <c r="G97" s="2165" t="n"/>
      <c r="H97" s="2165" t="n"/>
      <c r="I97" s="2113" t="n"/>
      <c r="J97" s="2113" t="n"/>
      <c r="K97" s="2113" t="n"/>
      <c r="L97" s="3805" t="n"/>
      <c r="M97" s="2113" t="n"/>
      <c r="N97" s="3805" t="n"/>
      <c r="O97" s="3806" t="n"/>
      <c r="P97" s="2113" t="n"/>
      <c r="Q97" s="2113" t="n"/>
      <c r="R97" s="2113" t="n"/>
      <c r="S97" s="3805" t="n">
        <v>3686036</v>
      </c>
      <c r="T97" s="2113" t="n"/>
      <c r="U97" s="3806" t="n"/>
      <c r="V97" s="2113" t="n"/>
      <c r="W97" s="2113" t="n"/>
      <c r="X97" s="2113" t="n"/>
      <c r="Y97" s="2113" t="n"/>
      <c r="Z97" s="2113" t="n"/>
      <c r="AA97" s="2113" t="n"/>
      <c r="AB97" s="2113" t="n"/>
      <c r="AC97" s="2113" t="n"/>
      <c r="AD97" s="2113" t="n"/>
      <c r="AE97" s="2113" t="n"/>
      <c r="AF97" s="2113" t="n"/>
    </row>
    <row r="98" ht="15.75" customHeight="1" s="2885">
      <c r="A98" s="2113" t="inlineStr">
        <is>
          <t>*** Confirm actual amount of reimbursement - lease states as follows $1.80 CAM, $1.40 tax, $.55 ins = $3.75/sf total.  Only charging $1.82/sf</t>
        </is>
      </c>
      <c r="B98" s="2113" t="n"/>
      <c r="C98" s="2113" t="n"/>
      <c r="D98" s="2113" t="n"/>
      <c r="E98" s="2115" t="n"/>
      <c r="F98" s="2113" t="n"/>
      <c r="G98" s="2165" t="n"/>
      <c r="H98" s="2165" t="n"/>
      <c r="I98" s="2113" t="n"/>
      <c r="J98" s="2113" t="n"/>
      <c r="K98" s="2113" t="n"/>
      <c r="L98" s="3805" t="n"/>
      <c r="M98" s="2113" t="n"/>
      <c r="N98" s="3805" t="n"/>
      <c r="O98" s="3806" t="n"/>
      <c r="P98" s="2113" t="n"/>
      <c r="Q98" s="2113" t="n"/>
      <c r="R98" s="2113" t="n"/>
      <c r="S98" s="2113" t="n"/>
      <c r="T98" s="2113" t="n"/>
      <c r="U98" s="3806" t="n"/>
      <c r="V98" s="2113" t="n"/>
      <c r="W98" s="2113" t="n"/>
      <c r="X98" s="2113" t="n"/>
      <c r="Y98" s="2113" t="n"/>
      <c r="Z98" s="2113" t="n"/>
      <c r="AA98" s="2113" t="n"/>
      <c r="AB98" s="2113" t="n"/>
      <c r="AC98" s="2113" t="n"/>
      <c r="AD98" s="2113" t="n"/>
      <c r="AE98" s="2113" t="n"/>
      <c r="AF98" s="2113" t="n"/>
    </row>
    <row r="99" ht="15.75" customHeight="1" s="2885">
      <c r="A99" s="2113" t="inlineStr">
        <is>
          <t>* Maurice's first 5 months rent abated, Ulta has 6 months abated rent</t>
        </is>
      </c>
      <c r="B99" s="2113" t="n"/>
      <c r="C99" s="2113" t="n"/>
      <c r="D99" s="2113" t="n"/>
      <c r="E99" s="2115" t="n"/>
      <c r="F99" s="2113" t="n"/>
      <c r="G99" s="2165" t="n"/>
      <c r="H99" s="2165" t="n"/>
      <c r="I99" s="2113" t="n"/>
      <c r="J99" s="2113" t="n"/>
      <c r="K99" s="2113" t="n"/>
      <c r="L99" s="3805" t="n"/>
      <c r="M99" s="2113" t="n"/>
      <c r="N99" s="3805" t="n"/>
      <c r="O99" s="3806" t="n"/>
      <c r="P99" s="2113" t="n"/>
      <c r="Q99" s="2113" t="n"/>
      <c r="R99" s="2113" t="n"/>
      <c r="S99" s="2113" t="n"/>
      <c r="T99" s="2113" t="n"/>
      <c r="U99" s="3806" t="n"/>
      <c r="V99" s="2113" t="n"/>
      <c r="W99" s="2113" t="n"/>
      <c r="X99" s="2113" t="n"/>
      <c r="Y99" s="2113" t="n"/>
      <c r="Z99" s="2113" t="n"/>
      <c r="AA99" s="2113" t="n"/>
      <c r="AB99" s="2113" t="n"/>
      <c r="AC99" s="2113" t="n"/>
      <c r="AD99" s="2113" t="n"/>
      <c r="AE99" s="2113" t="n"/>
      <c r="AF99" s="2113" t="n"/>
    </row>
    <row r="100" ht="15.75" customHeight="1" s="2885">
      <c r="A100" s="2113" t="n"/>
      <c r="B100" s="2113" t="n"/>
      <c r="C100" s="2113" t="n"/>
      <c r="D100" s="2113" t="n"/>
      <c r="E100" s="2115" t="n"/>
      <c r="F100" s="2113" t="n"/>
      <c r="G100" s="2165" t="n"/>
      <c r="H100" s="2165" t="n"/>
      <c r="I100" s="2113" t="n"/>
      <c r="J100" s="2113" t="n"/>
      <c r="K100" s="2113" t="n"/>
      <c r="L100" s="3805" t="n"/>
      <c r="M100" s="2113" t="n"/>
      <c r="N100" s="3805" t="n"/>
      <c r="O100" s="3806" t="n"/>
      <c r="P100" s="2113" t="n"/>
      <c r="Q100" s="2113" t="n"/>
      <c r="R100" s="2113" t="n"/>
      <c r="S100" s="2113" t="n"/>
      <c r="T100" s="2113" t="n"/>
      <c r="U100" s="3806" t="n"/>
      <c r="V100" s="2113" t="n"/>
      <c r="W100" s="2113" t="n"/>
      <c r="X100" s="2113" t="n"/>
      <c r="Y100" s="2113" t="n"/>
      <c r="Z100" s="2113" t="n"/>
      <c r="AA100" s="2113" t="n"/>
      <c r="AB100" s="2113" t="n"/>
      <c r="AC100" s="2113" t="n"/>
      <c r="AD100" s="2113" t="n"/>
      <c r="AE100" s="2113" t="n"/>
      <c r="AF100" s="2113" t="n"/>
    </row>
    <row r="101" ht="15.75" customHeight="1" s="2885">
      <c r="A101" s="2113" t="n"/>
      <c r="B101" s="2113" t="n"/>
      <c r="C101" s="2113" t="n"/>
      <c r="D101" s="2113" t="n"/>
      <c r="E101" s="2115" t="n"/>
      <c r="F101" s="2113" t="n"/>
      <c r="G101" s="2165" t="n"/>
      <c r="H101" s="2165" t="n"/>
      <c r="I101" s="2113" t="n"/>
      <c r="J101" s="2113" t="n"/>
      <c r="K101" s="2113" t="n"/>
      <c r="L101" s="3805" t="n"/>
      <c r="M101" s="2113" t="n"/>
      <c r="N101" s="3805" t="n"/>
      <c r="O101" s="3806" t="n"/>
      <c r="P101" s="2113" t="n"/>
      <c r="Q101" s="2113" t="n"/>
      <c r="R101" s="2113" t="n"/>
      <c r="S101" s="2113" t="n"/>
      <c r="T101" s="2113" t="n"/>
      <c r="U101" s="3806" t="n"/>
      <c r="V101" s="2113" t="n"/>
      <c r="W101" s="2113" t="n"/>
      <c r="X101" s="2113" t="n"/>
      <c r="Y101" s="2113" t="n"/>
      <c r="Z101" s="2113" t="n"/>
      <c r="AA101" s="2113" t="n"/>
      <c r="AB101" s="2113" t="n"/>
      <c r="AC101" s="2113" t="n"/>
      <c r="AD101" s="2113" t="n"/>
      <c r="AE101" s="2113" t="n"/>
      <c r="AF101" s="2113" t="n"/>
    </row>
    <row r="102" ht="15.75" customHeight="1" s="2885">
      <c r="A102" s="2113" t="n"/>
      <c r="B102" s="2113" t="n"/>
      <c r="C102" s="2113" t="n"/>
      <c r="D102" s="2113" t="n"/>
      <c r="E102" s="2115" t="n"/>
      <c r="F102" s="2113" t="n"/>
      <c r="G102" s="2165" t="n"/>
      <c r="H102" s="2165" t="n"/>
      <c r="I102" s="2113" t="n"/>
      <c r="J102" s="2113" t="n"/>
      <c r="K102" s="2113" t="n"/>
      <c r="L102" s="3805" t="n"/>
      <c r="M102" s="2113" t="n"/>
      <c r="N102" s="3805" t="n"/>
      <c r="O102" s="3806" t="n"/>
      <c r="P102" s="2113" t="n"/>
      <c r="Q102" s="2113" t="n"/>
      <c r="R102" s="2113" t="n"/>
      <c r="S102" s="2113" t="n"/>
      <c r="T102" s="2113" t="n"/>
      <c r="U102" s="3806" t="n"/>
      <c r="V102" s="2113" t="n"/>
      <c r="W102" s="2113" t="n"/>
      <c r="X102" s="2113" t="n"/>
      <c r="Y102" s="2113" t="n"/>
      <c r="Z102" s="2113" t="n"/>
      <c r="AA102" s="2113" t="n"/>
      <c r="AB102" s="2113" t="n"/>
      <c r="AC102" s="2113" t="n"/>
      <c r="AD102" s="2113" t="n"/>
      <c r="AE102" s="2113" t="n"/>
      <c r="AF102" s="2113" t="n"/>
    </row>
    <row r="103" ht="15.75" customHeight="1" s="2885">
      <c r="A103" s="2113" t="n"/>
      <c r="B103" s="2113" t="n"/>
      <c r="C103" s="2113" t="n"/>
      <c r="D103" s="2113" t="n"/>
      <c r="E103" s="2115" t="n"/>
      <c r="F103" s="2113" t="n"/>
      <c r="G103" s="2165" t="n"/>
      <c r="H103" s="2165" t="n"/>
      <c r="I103" s="2113" t="n"/>
      <c r="J103" s="2113" t="n"/>
      <c r="K103" s="2113" t="n"/>
      <c r="L103" s="3805" t="n"/>
      <c r="M103" s="2113" t="n"/>
      <c r="N103" s="3805" t="n"/>
      <c r="O103" s="3806" t="n"/>
      <c r="P103" s="2113" t="n"/>
      <c r="Q103" s="2113" t="n"/>
      <c r="R103" s="2113" t="n"/>
      <c r="S103" s="2113" t="n"/>
      <c r="T103" s="2113" t="n"/>
      <c r="U103" s="3806" t="n"/>
      <c r="V103" s="2113" t="n"/>
      <c r="W103" s="2113" t="n"/>
      <c r="X103" s="2113" t="n"/>
      <c r="Y103" s="2113" t="n"/>
      <c r="Z103" s="2113" t="n"/>
      <c r="AA103" s="2113" t="n"/>
      <c r="AB103" s="2113" t="n"/>
      <c r="AC103" s="2113" t="n"/>
      <c r="AD103" s="2113" t="n"/>
      <c r="AE103" s="2113" t="n"/>
      <c r="AF103" s="2113" t="n"/>
    </row>
    <row r="104" ht="15.75" customHeight="1" s="2885">
      <c r="A104" s="2113" t="n"/>
      <c r="B104" s="2113" t="n"/>
      <c r="C104" s="2113" t="n"/>
      <c r="D104" s="2113" t="n"/>
      <c r="E104" s="2115" t="n"/>
      <c r="F104" s="2113" t="n"/>
      <c r="G104" s="2165" t="n"/>
      <c r="H104" s="2165" t="n"/>
      <c r="I104" s="2113" t="n"/>
      <c r="J104" s="2113" t="n"/>
      <c r="K104" s="2113" t="n"/>
      <c r="L104" s="3805" t="n"/>
      <c r="M104" s="2113" t="n"/>
      <c r="N104" s="3805" t="n"/>
      <c r="O104" s="3806" t="n"/>
      <c r="P104" s="2113" t="n"/>
      <c r="Q104" s="2113" t="n"/>
      <c r="R104" s="2113" t="n"/>
      <c r="S104" s="2113" t="n"/>
      <c r="T104" s="2113" t="n"/>
      <c r="U104" s="3806" t="n"/>
      <c r="V104" s="2113" t="n"/>
      <c r="W104" s="2113" t="n"/>
      <c r="X104" s="2113" t="n"/>
      <c r="Y104" s="2113" t="n"/>
      <c r="Z104" s="2113" t="n"/>
      <c r="AA104" s="2113" t="n"/>
      <c r="AB104" s="2113" t="n"/>
      <c r="AC104" s="2113" t="n"/>
      <c r="AD104" s="2113" t="n"/>
      <c r="AE104" s="2113" t="n"/>
      <c r="AF104" s="2113" t="n"/>
    </row>
    <row r="105" ht="15.75" customHeight="1" s="2885">
      <c r="A105" s="2113" t="n"/>
      <c r="B105" s="2113" t="n"/>
      <c r="C105" s="2113" t="n"/>
      <c r="D105" s="2113" t="n"/>
      <c r="E105" s="2115" t="n"/>
      <c r="F105" s="2113" t="n"/>
      <c r="G105" s="2165" t="n"/>
      <c r="H105" s="2165" t="n"/>
      <c r="I105" s="2113" t="n"/>
      <c r="J105" s="2113" t="n"/>
      <c r="K105" s="2113" t="n"/>
      <c r="L105" s="3805" t="n"/>
      <c r="M105" s="2113" t="n"/>
      <c r="N105" s="3805" t="n"/>
      <c r="O105" s="3806" t="n"/>
      <c r="P105" s="2113" t="n"/>
      <c r="Q105" s="2113" t="n"/>
      <c r="R105" s="2113" t="n"/>
      <c r="S105" s="2113" t="n"/>
      <c r="T105" s="2113" t="n"/>
      <c r="U105" s="3806" t="n"/>
      <c r="V105" s="2113" t="n"/>
      <c r="W105" s="2113" t="n"/>
      <c r="X105" s="2113" t="n"/>
      <c r="Y105" s="2113" t="n"/>
      <c r="Z105" s="2113" t="n"/>
      <c r="AA105" s="2113" t="n"/>
      <c r="AB105" s="2113" t="n"/>
      <c r="AC105" s="2113" t="n"/>
      <c r="AD105" s="2113" t="n"/>
      <c r="AE105" s="2113" t="n"/>
      <c r="AF105" s="2113" t="n"/>
    </row>
    <row r="106" ht="15.75" customHeight="1" s="2885">
      <c r="A106" s="2113" t="n"/>
      <c r="B106" s="2113" t="n"/>
      <c r="C106" s="2113" t="n"/>
      <c r="D106" s="2113" t="n"/>
      <c r="E106" s="2115" t="n"/>
      <c r="F106" s="2113" t="n"/>
      <c r="G106" s="2165" t="n"/>
      <c r="H106" s="2165" t="n"/>
      <c r="I106" s="2113" t="n"/>
      <c r="J106" s="2113" t="n"/>
      <c r="K106" s="2113" t="n"/>
      <c r="L106" s="3805" t="n"/>
      <c r="M106" s="2113" t="n"/>
      <c r="N106" s="3805" t="n"/>
      <c r="O106" s="3806" t="n"/>
      <c r="P106" s="2113" t="n"/>
      <c r="Q106" s="2113" t="n"/>
      <c r="R106" s="2113" t="n"/>
      <c r="S106" s="2113" t="n"/>
      <c r="T106" s="2113" t="n"/>
      <c r="U106" s="3806" t="n"/>
      <c r="V106" s="2113" t="n"/>
      <c r="W106" s="2113" t="n"/>
      <c r="X106" s="2113" t="n"/>
      <c r="Y106" s="2113" t="n"/>
      <c r="Z106" s="2113" t="n"/>
      <c r="AA106" s="2113" t="n"/>
      <c r="AB106" s="2113" t="n"/>
      <c r="AC106" s="2113" t="n"/>
      <c r="AD106" s="2113" t="n"/>
      <c r="AE106" s="2113" t="n"/>
      <c r="AF106" s="2113" t="n"/>
    </row>
    <row r="107" ht="15.75" customHeight="1" s="2885">
      <c r="A107" s="2113" t="n"/>
      <c r="B107" s="2113" t="n"/>
      <c r="C107" s="2113" t="n"/>
      <c r="D107" s="2113" t="n"/>
      <c r="E107" s="2115" t="n"/>
      <c r="F107" s="2113" t="n"/>
      <c r="G107" s="2165" t="n"/>
      <c r="H107" s="2165" t="n"/>
      <c r="I107" s="2113" t="n"/>
      <c r="J107" s="2113" t="n"/>
      <c r="K107" s="2113" t="n"/>
      <c r="L107" s="3805" t="n"/>
      <c r="M107" s="2113" t="n"/>
      <c r="N107" s="3805" t="n"/>
      <c r="O107" s="3806" t="n"/>
      <c r="P107" s="2113" t="n"/>
      <c r="Q107" s="2113" t="n"/>
      <c r="R107" s="2113" t="n"/>
      <c r="S107" s="2113" t="n"/>
      <c r="T107" s="2113" t="n"/>
      <c r="U107" s="3806" t="n"/>
      <c r="V107" s="2113" t="n"/>
      <c r="W107" s="2113" t="n"/>
      <c r="X107" s="2113" t="n"/>
      <c r="Y107" s="2113" t="n"/>
      <c r="Z107" s="2113" t="n"/>
      <c r="AA107" s="2113" t="n"/>
      <c r="AB107" s="2113" t="n"/>
      <c r="AC107" s="2113" t="n"/>
      <c r="AD107" s="2113" t="n"/>
      <c r="AE107" s="2113" t="n"/>
      <c r="AF107" s="2113" t="n"/>
    </row>
    <row r="108" ht="15.75" customHeight="1" s="2885">
      <c r="A108" s="2113" t="n"/>
      <c r="B108" s="2113" t="n"/>
      <c r="C108" s="2113" t="n"/>
      <c r="D108" s="2113" t="n"/>
      <c r="E108" s="2115" t="n"/>
      <c r="F108" s="2113" t="n"/>
      <c r="G108" s="2165" t="n"/>
      <c r="H108" s="2165" t="n"/>
      <c r="I108" s="2113" t="n"/>
      <c r="J108" s="2113" t="n"/>
      <c r="K108" s="2113" t="n"/>
      <c r="L108" s="3805" t="n"/>
      <c r="M108" s="2113" t="n"/>
      <c r="N108" s="3805" t="n"/>
      <c r="O108" s="3806" t="n"/>
      <c r="P108" s="2113" t="n"/>
      <c r="Q108" s="2113" t="n"/>
      <c r="R108" s="2113" t="n"/>
      <c r="S108" s="2113" t="n"/>
      <c r="T108" s="2113" t="n"/>
      <c r="U108" s="3806" t="n"/>
      <c r="V108" s="2113" t="n"/>
      <c r="W108" s="2113" t="n"/>
      <c r="X108" s="2113" t="n"/>
      <c r="Y108" s="2113" t="n"/>
      <c r="Z108" s="2113" t="n"/>
      <c r="AA108" s="2113" t="n"/>
      <c r="AB108" s="2113" t="n"/>
      <c r="AC108" s="2113" t="n"/>
      <c r="AD108" s="2113" t="n"/>
      <c r="AE108" s="2113" t="n"/>
      <c r="AF108" s="2113" t="n"/>
    </row>
    <row r="109" ht="15.75" customHeight="1" s="2885">
      <c r="A109" s="2113" t="n"/>
      <c r="B109" s="2113" t="n"/>
      <c r="C109" s="2113" t="n"/>
      <c r="D109" s="2113" t="n"/>
      <c r="E109" s="2115" t="n"/>
      <c r="F109" s="2113" t="n"/>
      <c r="G109" s="2165" t="n"/>
      <c r="H109" s="2165" t="n"/>
      <c r="I109" s="2113" t="n"/>
      <c r="J109" s="2113" t="n"/>
      <c r="K109" s="2113" t="n"/>
      <c r="L109" s="3805" t="n"/>
      <c r="M109" s="2113" t="n"/>
      <c r="N109" s="3805" t="n"/>
      <c r="O109" s="3806" t="n"/>
      <c r="P109" s="2113" t="n"/>
      <c r="Q109" s="2113" t="n"/>
      <c r="R109" s="2113" t="n"/>
      <c r="S109" s="2113" t="n"/>
      <c r="T109" s="2113" t="n"/>
      <c r="U109" s="3806" t="n"/>
      <c r="V109" s="2113" t="n"/>
      <c r="W109" s="2113" t="n"/>
      <c r="X109" s="2113" t="n"/>
      <c r="Y109" s="2113" t="n"/>
      <c r="Z109" s="2113" t="n"/>
      <c r="AA109" s="2113" t="n"/>
      <c r="AB109" s="2113" t="n"/>
      <c r="AC109" s="2113" t="n"/>
      <c r="AD109" s="2113" t="n"/>
      <c r="AE109" s="2113" t="n"/>
      <c r="AF109" s="2113" t="n"/>
    </row>
    <row r="110" ht="15.75" customHeight="1" s="2885">
      <c r="A110" s="2113" t="n"/>
      <c r="B110" s="2113" t="n"/>
      <c r="C110" s="2113" t="n"/>
      <c r="D110" s="2113" t="n"/>
      <c r="E110" s="2115" t="n"/>
      <c r="F110" s="2113" t="n"/>
      <c r="G110" s="2165" t="n"/>
      <c r="H110" s="2165" t="n"/>
      <c r="I110" s="2113" t="n"/>
      <c r="J110" s="2113" t="n"/>
      <c r="K110" s="2113" t="n"/>
      <c r="L110" s="3805" t="n"/>
      <c r="M110" s="2113" t="n"/>
      <c r="N110" s="3805" t="n"/>
      <c r="O110" s="3806" t="n"/>
      <c r="P110" s="2113" t="n"/>
      <c r="Q110" s="2113" t="n"/>
      <c r="R110" s="2113" t="n"/>
      <c r="S110" s="2113" t="n"/>
      <c r="T110" s="2113" t="n"/>
      <c r="U110" s="3806" t="n"/>
      <c r="V110" s="2113" t="n"/>
      <c r="W110" s="2113" t="n"/>
      <c r="X110" s="2113" t="n"/>
      <c r="Y110" s="2113" t="n"/>
      <c r="Z110" s="2113" t="n"/>
      <c r="AA110" s="2113" t="n"/>
      <c r="AB110" s="2113" t="n"/>
      <c r="AC110" s="2113" t="n"/>
      <c r="AD110" s="2113" t="n"/>
      <c r="AE110" s="2113" t="n"/>
      <c r="AF110" s="2113" t="n"/>
    </row>
    <row r="111" ht="15.75" customHeight="1" s="2885">
      <c r="A111" s="2113" t="n"/>
      <c r="B111" s="2113" t="n"/>
      <c r="C111" s="2113" t="n"/>
      <c r="D111" s="2113" t="n"/>
      <c r="E111" s="2115" t="n"/>
      <c r="F111" s="2113" t="n"/>
      <c r="G111" s="2165" t="n"/>
      <c r="H111" s="2165" t="n"/>
      <c r="I111" s="2113" t="n"/>
      <c r="J111" s="2113" t="n"/>
      <c r="K111" s="2113" t="n"/>
      <c r="L111" s="3805" t="n"/>
      <c r="M111" s="2113" t="n"/>
      <c r="N111" s="3805" t="n"/>
      <c r="O111" s="3806" t="n"/>
      <c r="P111" s="2113" t="n"/>
      <c r="Q111" s="2113" t="n"/>
      <c r="R111" s="2113" t="n"/>
      <c r="S111" s="2113" t="n"/>
      <c r="T111" s="2113" t="n"/>
      <c r="U111" s="3806" t="n"/>
      <c r="V111" s="2113" t="n"/>
      <c r="W111" s="2113" t="n"/>
      <c r="X111" s="2113" t="n"/>
      <c r="Y111" s="2113" t="n"/>
      <c r="Z111" s="2113" t="n"/>
      <c r="AA111" s="2113" t="n"/>
      <c r="AB111" s="2113" t="n"/>
      <c r="AC111" s="2113" t="n"/>
      <c r="AD111" s="2113" t="n"/>
      <c r="AE111" s="2113" t="n"/>
      <c r="AF111" s="2113" t="n"/>
    </row>
    <row r="112" ht="15.75" customHeight="1" s="2885">
      <c r="A112" s="2113" t="n"/>
      <c r="B112" s="2113" t="n"/>
      <c r="C112" s="2113" t="n"/>
      <c r="D112" s="2113" t="n"/>
      <c r="E112" s="2115" t="n"/>
      <c r="F112" s="2113" t="n"/>
      <c r="G112" s="2165" t="n"/>
      <c r="H112" s="2165" t="n"/>
      <c r="I112" s="2113" t="n"/>
      <c r="J112" s="2113" t="n"/>
      <c r="K112" s="2113" t="n"/>
      <c r="L112" s="3805" t="n"/>
      <c r="M112" s="2113" t="n"/>
      <c r="N112" s="3805" t="n"/>
      <c r="O112" s="3806" t="n"/>
      <c r="P112" s="2113" t="n"/>
      <c r="Q112" s="2113" t="n"/>
      <c r="R112" s="2113" t="n"/>
      <c r="S112" s="2113" t="n"/>
      <c r="T112" s="2113" t="n"/>
      <c r="U112" s="3806" t="n"/>
      <c r="V112" s="2113" t="n"/>
      <c r="W112" s="2113" t="n"/>
      <c r="X112" s="2113" t="n"/>
      <c r="Y112" s="2113" t="n"/>
      <c r="Z112" s="2113" t="n"/>
      <c r="AA112" s="2113" t="n"/>
      <c r="AB112" s="2113" t="n"/>
      <c r="AC112" s="2113" t="n"/>
      <c r="AD112" s="2113" t="n"/>
      <c r="AE112" s="2113" t="n"/>
      <c r="AF112" s="2113" t="n"/>
    </row>
    <row r="113" ht="15.75" customHeight="1" s="2885">
      <c r="A113" s="2113" t="n"/>
      <c r="B113" s="2113" t="n"/>
      <c r="C113" s="2113" t="n"/>
      <c r="D113" s="2113" t="n"/>
      <c r="E113" s="2115" t="n"/>
      <c r="F113" s="2113" t="n"/>
      <c r="G113" s="2165" t="n"/>
      <c r="H113" s="2165" t="n"/>
      <c r="I113" s="2113" t="n"/>
      <c r="J113" s="2113" t="n"/>
      <c r="K113" s="2113" t="n"/>
      <c r="L113" s="3805" t="n"/>
      <c r="M113" s="2113" t="n"/>
      <c r="N113" s="3805" t="n"/>
      <c r="O113" s="3806" t="n"/>
      <c r="P113" s="2113" t="n"/>
      <c r="Q113" s="2113" t="n"/>
      <c r="R113" s="2113" t="n"/>
      <c r="S113" s="2113" t="n"/>
      <c r="T113" s="2113" t="n"/>
      <c r="U113" s="3806" t="n"/>
      <c r="V113" s="2113" t="n"/>
      <c r="W113" s="2113" t="n"/>
      <c r="X113" s="2113" t="n"/>
      <c r="Y113" s="2113" t="n"/>
      <c r="Z113" s="2113" t="n"/>
      <c r="AA113" s="2113" t="n"/>
      <c r="AB113" s="2113" t="n"/>
      <c r="AC113" s="2113" t="n"/>
      <c r="AD113" s="2113" t="n"/>
      <c r="AE113" s="2113" t="n"/>
      <c r="AF113" s="2113" t="n"/>
    </row>
    <row r="114" ht="15.75" customHeight="1" s="2885">
      <c r="A114" s="2113" t="n"/>
      <c r="B114" s="2113" t="n"/>
      <c r="C114" s="2113" t="n"/>
      <c r="D114" s="2113" t="n"/>
      <c r="E114" s="2115" t="n"/>
      <c r="F114" s="2113" t="n"/>
      <c r="G114" s="2165" t="n"/>
      <c r="H114" s="2165" t="n"/>
      <c r="I114" s="2113" t="n"/>
      <c r="J114" s="2113" t="n"/>
      <c r="K114" s="2113" t="n"/>
      <c r="L114" s="3805" t="n"/>
      <c r="M114" s="2113" t="n"/>
      <c r="N114" s="3805" t="n"/>
      <c r="O114" s="3806" t="n"/>
      <c r="P114" s="2113" t="n"/>
      <c r="Q114" s="2113" t="n"/>
      <c r="R114" s="2113" t="n"/>
      <c r="S114" s="2113" t="n"/>
      <c r="T114" s="2113" t="n"/>
      <c r="U114" s="3806" t="n"/>
      <c r="V114" s="2113" t="n"/>
      <c r="W114" s="2113" t="n"/>
      <c r="X114" s="2113" t="n"/>
      <c r="Y114" s="2113" t="n"/>
      <c r="Z114" s="2113" t="n"/>
      <c r="AA114" s="2113" t="n"/>
      <c r="AB114" s="2113" t="n"/>
      <c r="AC114" s="2113" t="n"/>
      <c r="AD114" s="2113" t="n"/>
      <c r="AE114" s="2113" t="n"/>
      <c r="AF114" s="2113" t="n"/>
    </row>
    <row r="115" ht="15.75" customHeight="1" s="2885">
      <c r="A115" s="2113" t="n"/>
      <c r="B115" s="2113" t="n"/>
      <c r="C115" s="2113" t="n"/>
      <c r="D115" s="2113" t="n"/>
      <c r="E115" s="2115" t="n"/>
      <c r="F115" s="2113" t="n"/>
      <c r="G115" s="2165" t="n"/>
      <c r="H115" s="2165" t="n"/>
      <c r="I115" s="2113" t="n"/>
      <c r="J115" s="2113" t="n"/>
      <c r="K115" s="2113" t="n"/>
      <c r="L115" s="3805" t="n"/>
      <c r="M115" s="2113" t="n"/>
      <c r="N115" s="3805" t="n"/>
      <c r="O115" s="3806" t="n"/>
      <c r="P115" s="2113" t="n"/>
      <c r="Q115" s="2113" t="n"/>
      <c r="R115" s="2113" t="n"/>
      <c r="S115" s="2113" t="n"/>
      <c r="T115" s="2113" t="n"/>
      <c r="U115" s="3806" t="n"/>
      <c r="V115" s="2113" t="n"/>
      <c r="W115" s="2113" t="n"/>
      <c r="X115" s="2113" t="n"/>
      <c r="Y115" s="2113" t="n"/>
      <c r="Z115" s="2113" t="n"/>
      <c r="AA115" s="2113" t="n"/>
      <c r="AB115" s="2113" t="n"/>
      <c r="AC115" s="2113" t="n"/>
      <c r="AD115" s="2113" t="n"/>
      <c r="AE115" s="2113" t="n"/>
      <c r="AF115" s="2113" t="n"/>
    </row>
    <row r="116" ht="15.75" customHeight="1" s="2885">
      <c r="A116" s="2113" t="n"/>
      <c r="B116" s="2113" t="n"/>
      <c r="C116" s="2113" t="n"/>
      <c r="D116" s="2113" t="n"/>
      <c r="E116" s="2115" t="n"/>
      <c r="F116" s="2113" t="n"/>
      <c r="G116" s="2165" t="n"/>
      <c r="H116" s="2165" t="n"/>
      <c r="I116" s="2113" t="n"/>
      <c r="J116" s="2113" t="n"/>
      <c r="K116" s="2113" t="n"/>
      <c r="L116" s="3805" t="n"/>
      <c r="M116" s="2113" t="n"/>
      <c r="N116" s="3805" t="n"/>
      <c r="O116" s="3806" t="n"/>
      <c r="P116" s="2113" t="n"/>
      <c r="Q116" s="2113" t="n"/>
      <c r="R116" s="2113" t="n"/>
      <c r="S116" s="2113" t="n"/>
      <c r="T116" s="2113" t="n"/>
      <c r="U116" s="3806" t="n"/>
      <c r="V116" s="2113" t="n"/>
      <c r="W116" s="2113" t="n"/>
      <c r="X116" s="2113" t="n"/>
      <c r="Y116" s="2113" t="n"/>
      <c r="Z116" s="2113" t="n"/>
      <c r="AA116" s="2113" t="n"/>
      <c r="AB116" s="2113" t="n"/>
      <c r="AC116" s="2113" t="n"/>
      <c r="AD116" s="2113" t="n"/>
      <c r="AE116" s="2113" t="n"/>
      <c r="AF116" s="2113" t="n"/>
    </row>
    <row r="117" ht="15.75" customHeight="1" s="2885">
      <c r="A117" s="2113" t="n"/>
      <c r="B117" s="2113" t="n"/>
      <c r="C117" s="2113" t="n"/>
      <c r="D117" s="2113" t="n"/>
      <c r="E117" s="2115" t="n"/>
      <c r="F117" s="2113" t="n"/>
      <c r="G117" s="2165" t="n"/>
      <c r="H117" s="2165" t="n"/>
      <c r="I117" s="2113" t="n"/>
      <c r="J117" s="2113" t="n"/>
      <c r="K117" s="2113" t="n"/>
      <c r="L117" s="3805" t="n"/>
      <c r="M117" s="2113" t="n"/>
      <c r="N117" s="3805" t="n"/>
      <c r="O117" s="3806" t="n"/>
      <c r="P117" s="2113" t="n"/>
      <c r="Q117" s="2113" t="n"/>
      <c r="R117" s="2113" t="n"/>
      <c r="S117" s="2113" t="n"/>
      <c r="T117" s="2113" t="n"/>
      <c r="U117" s="3806" t="n"/>
      <c r="V117" s="2113" t="n"/>
      <c r="W117" s="2113" t="n"/>
      <c r="X117" s="2113" t="n"/>
      <c r="Y117" s="2113" t="n"/>
      <c r="Z117" s="2113" t="n"/>
      <c r="AA117" s="2113" t="n"/>
      <c r="AB117" s="2113" t="n"/>
      <c r="AC117" s="2113" t="n"/>
      <c r="AD117" s="2113" t="n"/>
      <c r="AE117" s="2113" t="n"/>
      <c r="AF117" s="2113" t="n"/>
    </row>
    <row r="118" ht="15.75" customHeight="1" s="2885">
      <c r="A118" s="2113" t="n"/>
      <c r="B118" s="2113" t="n"/>
      <c r="C118" s="2113" t="n"/>
      <c r="D118" s="2113" t="n"/>
      <c r="E118" s="2115" t="n"/>
      <c r="F118" s="2113" t="n"/>
      <c r="G118" s="2165" t="n"/>
      <c r="H118" s="2165" t="n"/>
      <c r="I118" s="2113" t="n"/>
      <c r="J118" s="2113" t="n"/>
      <c r="K118" s="2113" t="n"/>
      <c r="L118" s="3805" t="n"/>
      <c r="M118" s="2113" t="n"/>
      <c r="N118" s="3805" t="n"/>
      <c r="O118" s="3806" t="n"/>
      <c r="P118" s="2113" t="n"/>
      <c r="Q118" s="2113" t="n"/>
      <c r="R118" s="2113" t="n"/>
      <c r="S118" s="2113" t="n"/>
      <c r="T118" s="2113" t="n"/>
      <c r="U118" s="3806" t="n"/>
      <c r="V118" s="2113" t="n"/>
      <c r="W118" s="2113" t="n"/>
      <c r="X118" s="2113" t="n"/>
      <c r="Y118" s="2113" t="n"/>
      <c r="Z118" s="2113" t="n"/>
      <c r="AA118" s="2113" t="n"/>
      <c r="AB118" s="2113" t="n"/>
      <c r="AC118" s="2113" t="n"/>
      <c r="AD118" s="2113" t="n"/>
      <c r="AE118" s="2113" t="n"/>
      <c r="AF118" s="2113" t="n"/>
    </row>
    <row r="119" ht="15.75" customHeight="1" s="2885">
      <c r="A119" s="2113" t="n"/>
      <c r="B119" s="2113" t="n"/>
      <c r="C119" s="2113" t="n"/>
      <c r="D119" s="2113" t="n"/>
      <c r="E119" s="2115" t="n"/>
      <c r="F119" s="2113" t="n"/>
      <c r="G119" s="2165" t="n"/>
      <c r="H119" s="2165" t="n"/>
      <c r="I119" s="2113" t="n"/>
      <c r="J119" s="2113" t="n"/>
      <c r="K119" s="2113" t="n"/>
      <c r="L119" s="3805" t="n"/>
      <c r="M119" s="2113" t="n"/>
      <c r="N119" s="3805" t="n"/>
      <c r="O119" s="3806" t="n"/>
      <c r="P119" s="2113" t="n"/>
      <c r="Q119" s="2113" t="n"/>
      <c r="R119" s="2113" t="n"/>
      <c r="S119" s="2113" t="n"/>
      <c r="T119" s="2113" t="n"/>
      <c r="U119" s="3806" t="n"/>
      <c r="V119" s="2113" t="n"/>
      <c r="W119" s="2113" t="n"/>
      <c r="X119" s="2113" t="n"/>
      <c r="Y119" s="2113" t="n"/>
      <c r="Z119" s="2113" t="n"/>
      <c r="AA119" s="2113" t="n"/>
      <c r="AB119" s="2113" t="n"/>
      <c r="AC119" s="2113" t="n"/>
      <c r="AD119" s="2113" t="n"/>
      <c r="AE119" s="2113" t="n"/>
      <c r="AF119" s="2113" t="n"/>
    </row>
    <row r="120" ht="15.75" customHeight="1" s="2885">
      <c r="A120" s="2113" t="n"/>
      <c r="B120" s="2113" t="n"/>
      <c r="C120" s="2113" t="n"/>
      <c r="D120" s="2113" t="n"/>
      <c r="E120" s="2115" t="n"/>
      <c r="F120" s="2113" t="n"/>
      <c r="G120" s="2165" t="n"/>
      <c r="H120" s="2165" t="n"/>
      <c r="I120" s="2113" t="n"/>
      <c r="J120" s="2113" t="n"/>
      <c r="K120" s="2113" t="n"/>
      <c r="L120" s="3805" t="n"/>
      <c r="M120" s="2113" t="n"/>
      <c r="N120" s="3805" t="n"/>
      <c r="O120" s="3806" t="n"/>
      <c r="P120" s="2113" t="n"/>
      <c r="Q120" s="2113" t="n"/>
      <c r="R120" s="2113" t="n"/>
      <c r="S120" s="2113" t="n"/>
      <c r="T120" s="2113" t="n"/>
      <c r="U120" s="3806" t="n"/>
      <c r="V120" s="2113" t="n"/>
      <c r="W120" s="2113" t="n"/>
      <c r="X120" s="2113" t="n"/>
      <c r="Y120" s="2113" t="n"/>
      <c r="Z120" s="2113" t="n"/>
      <c r="AA120" s="2113" t="n"/>
      <c r="AB120" s="2113" t="n"/>
      <c r="AC120" s="2113" t="n"/>
      <c r="AD120" s="2113" t="n"/>
      <c r="AE120" s="2113" t="n"/>
      <c r="AF120" s="2113" t="n"/>
    </row>
    <row r="121" ht="15.75" customHeight="1" s="2885">
      <c r="A121" s="2113" t="n"/>
      <c r="B121" s="2113" t="n"/>
      <c r="C121" s="2113" t="n"/>
      <c r="D121" s="2113" t="n"/>
      <c r="E121" s="2115" t="n"/>
      <c r="F121" s="2113" t="n"/>
      <c r="G121" s="2165" t="n"/>
      <c r="H121" s="2165" t="n"/>
      <c r="I121" s="2113" t="n"/>
      <c r="J121" s="2113" t="n"/>
      <c r="K121" s="2113" t="n"/>
      <c r="L121" s="3805" t="n"/>
      <c r="M121" s="2113" t="n"/>
      <c r="N121" s="3805" t="n"/>
      <c r="O121" s="3806" t="n"/>
      <c r="P121" s="2113" t="n"/>
      <c r="Q121" s="2113" t="n"/>
      <c r="R121" s="2113" t="n"/>
      <c r="S121" s="2113" t="n"/>
      <c r="T121" s="2113" t="n"/>
      <c r="U121" s="3806" t="n"/>
      <c r="V121" s="2113" t="n"/>
      <c r="W121" s="2113" t="n"/>
      <c r="X121" s="2113" t="n"/>
      <c r="Y121" s="2113" t="n"/>
      <c r="Z121" s="2113" t="n"/>
      <c r="AA121" s="2113" t="n"/>
      <c r="AB121" s="2113" t="n"/>
      <c r="AC121" s="2113" t="n"/>
      <c r="AD121" s="2113" t="n"/>
      <c r="AE121" s="2113" t="n"/>
      <c r="AF121" s="2113" t="n"/>
    </row>
    <row r="122" ht="15.75" customHeight="1" s="2885">
      <c r="A122" s="2113" t="n"/>
      <c r="B122" s="2113" t="n"/>
      <c r="C122" s="2113" t="n"/>
      <c r="D122" s="2113" t="n"/>
      <c r="E122" s="2115" t="n"/>
      <c r="F122" s="2113" t="n"/>
      <c r="G122" s="2165" t="n"/>
      <c r="H122" s="2165" t="n"/>
      <c r="I122" s="2113" t="n"/>
      <c r="J122" s="2113" t="n"/>
      <c r="K122" s="2113" t="n"/>
      <c r="L122" s="3805" t="n"/>
      <c r="M122" s="2113" t="n"/>
      <c r="N122" s="3805" t="n"/>
      <c r="O122" s="3806" t="n"/>
      <c r="P122" s="2113" t="n"/>
      <c r="Q122" s="2113" t="n"/>
      <c r="R122" s="2113" t="n"/>
      <c r="S122" s="2113" t="n"/>
      <c r="T122" s="2113" t="n"/>
      <c r="U122" s="3806" t="n"/>
      <c r="V122" s="2113" t="n"/>
      <c r="W122" s="2113" t="n"/>
      <c r="X122" s="2113" t="n"/>
      <c r="Y122" s="2113" t="n"/>
      <c r="Z122" s="2113" t="n"/>
      <c r="AA122" s="2113" t="n"/>
      <c r="AB122" s="2113" t="n"/>
      <c r="AC122" s="2113" t="n"/>
      <c r="AD122" s="2113" t="n"/>
      <c r="AE122" s="2113" t="n"/>
      <c r="AF122" s="2113" t="n"/>
    </row>
    <row r="123" ht="15.75" customHeight="1" s="2885">
      <c r="A123" s="2113" t="n"/>
      <c r="B123" s="2113" t="n"/>
      <c r="C123" s="2113" t="n"/>
      <c r="D123" s="2113" t="n"/>
      <c r="E123" s="2115" t="n"/>
      <c r="F123" s="2113" t="n"/>
      <c r="G123" s="2165" t="n"/>
      <c r="H123" s="2165" t="n"/>
      <c r="I123" s="2113" t="n"/>
      <c r="J123" s="2113" t="n"/>
      <c r="K123" s="2113" t="n"/>
      <c r="L123" s="3805" t="n"/>
      <c r="M123" s="2113" t="n"/>
      <c r="N123" s="3805" t="n"/>
      <c r="O123" s="3806" t="n"/>
      <c r="P123" s="2113" t="n"/>
      <c r="Q123" s="2113" t="n"/>
      <c r="R123" s="2113" t="n"/>
      <c r="S123" s="2113" t="n"/>
      <c r="T123" s="2113" t="n"/>
      <c r="U123" s="3806" t="n"/>
      <c r="V123" s="2113" t="n"/>
      <c r="W123" s="2113" t="n"/>
      <c r="X123" s="2113" t="n"/>
      <c r="Y123" s="2113" t="n"/>
      <c r="Z123" s="2113" t="n"/>
      <c r="AA123" s="2113" t="n"/>
      <c r="AB123" s="2113" t="n"/>
      <c r="AC123" s="2113" t="n"/>
      <c r="AD123" s="2113" t="n"/>
      <c r="AE123" s="2113" t="n"/>
      <c r="AF123" s="2113" t="n"/>
    </row>
    <row r="124" ht="15.75" customHeight="1" s="2885">
      <c r="A124" s="2113" t="n"/>
      <c r="B124" s="2113" t="n"/>
      <c r="C124" s="2113" t="n"/>
      <c r="D124" s="2113" t="n"/>
      <c r="E124" s="2115" t="n"/>
      <c r="F124" s="2113" t="n"/>
      <c r="G124" s="2165" t="n"/>
      <c r="H124" s="2165" t="n"/>
      <c r="I124" s="2113" t="n"/>
      <c r="J124" s="2113" t="n"/>
      <c r="K124" s="2113" t="n"/>
      <c r="L124" s="3805" t="n"/>
      <c r="M124" s="2113" t="n"/>
      <c r="N124" s="3805" t="n"/>
      <c r="O124" s="3806" t="n"/>
      <c r="P124" s="2113" t="n"/>
      <c r="Q124" s="2113" t="n"/>
      <c r="R124" s="2113" t="n"/>
      <c r="S124" s="2113" t="n"/>
      <c r="T124" s="2113" t="n"/>
      <c r="U124" s="3806" t="n"/>
      <c r="V124" s="2113" t="n"/>
      <c r="W124" s="2113" t="n"/>
      <c r="X124" s="2113" t="n"/>
      <c r="Y124" s="2113" t="n"/>
      <c r="Z124" s="2113" t="n"/>
      <c r="AA124" s="2113" t="n"/>
      <c r="AB124" s="2113" t="n"/>
      <c r="AC124" s="2113" t="n"/>
      <c r="AD124" s="2113" t="n"/>
      <c r="AE124" s="2113" t="n"/>
      <c r="AF124" s="2113" t="n"/>
    </row>
    <row r="125" ht="15.75" customHeight="1" s="2885">
      <c r="A125" s="2113" t="n"/>
      <c r="B125" s="2113" t="n"/>
      <c r="C125" s="2113" t="n"/>
      <c r="D125" s="2113" t="n"/>
      <c r="E125" s="2115" t="n"/>
      <c r="F125" s="2113" t="n"/>
      <c r="G125" s="2165" t="n"/>
      <c r="H125" s="2165" t="n"/>
      <c r="I125" s="2113" t="n"/>
      <c r="J125" s="2113" t="n"/>
      <c r="K125" s="2113" t="n"/>
      <c r="L125" s="3805" t="n"/>
      <c r="M125" s="2113" t="n"/>
      <c r="N125" s="3805" t="n"/>
      <c r="O125" s="3806" t="n"/>
      <c r="P125" s="2113" t="n"/>
      <c r="Q125" s="2113" t="n"/>
      <c r="R125" s="2113" t="n"/>
      <c r="S125" s="2113" t="n"/>
      <c r="T125" s="2113" t="n"/>
      <c r="U125" s="3806" t="n"/>
      <c r="V125" s="2113" t="n"/>
      <c r="W125" s="2113" t="n"/>
      <c r="X125" s="2113" t="n"/>
      <c r="Y125" s="2113" t="n"/>
      <c r="Z125" s="2113" t="n"/>
      <c r="AA125" s="2113" t="n"/>
      <c r="AB125" s="2113" t="n"/>
      <c r="AC125" s="2113" t="n"/>
      <c r="AD125" s="2113" t="n"/>
      <c r="AE125" s="2113" t="n"/>
      <c r="AF125" s="2113" t="n"/>
    </row>
    <row r="126" ht="15.75" customHeight="1" s="2885">
      <c r="A126" s="2113" t="n"/>
      <c r="B126" s="2113" t="n"/>
      <c r="C126" s="2113" t="n"/>
      <c r="D126" s="2113" t="n"/>
      <c r="E126" s="2115" t="n"/>
      <c r="F126" s="2113" t="n"/>
      <c r="G126" s="2165" t="n"/>
      <c r="H126" s="2165" t="n"/>
      <c r="I126" s="2113" t="n"/>
      <c r="J126" s="2113" t="n"/>
      <c r="K126" s="2113" t="n"/>
      <c r="L126" s="3805" t="n"/>
      <c r="M126" s="2113" t="n"/>
      <c r="N126" s="3805" t="n"/>
      <c r="O126" s="3806" t="n"/>
      <c r="P126" s="2113" t="n"/>
      <c r="Q126" s="2113" t="n"/>
      <c r="R126" s="2113" t="n"/>
      <c r="S126" s="2113" t="n"/>
      <c r="T126" s="2113" t="n"/>
      <c r="U126" s="3806" t="n"/>
      <c r="V126" s="2113" t="n"/>
      <c r="W126" s="2113" t="n"/>
      <c r="X126" s="2113" t="n"/>
      <c r="Y126" s="2113" t="n"/>
      <c r="Z126" s="2113" t="n"/>
      <c r="AA126" s="2113" t="n"/>
      <c r="AB126" s="2113" t="n"/>
      <c r="AC126" s="2113" t="n"/>
      <c r="AD126" s="2113" t="n"/>
      <c r="AE126" s="2113" t="n"/>
      <c r="AF126" s="2113" t="n"/>
    </row>
    <row r="127" ht="15.75" customHeight="1" s="2885">
      <c r="A127" s="2113" t="n"/>
      <c r="B127" s="2113" t="n"/>
      <c r="C127" s="2113" t="n"/>
      <c r="D127" s="2113" t="n"/>
      <c r="E127" s="2115" t="n"/>
      <c r="F127" s="2113" t="n"/>
      <c r="G127" s="2165" t="n"/>
      <c r="H127" s="2165" t="n"/>
      <c r="I127" s="2113" t="n"/>
      <c r="J127" s="2113" t="n"/>
      <c r="K127" s="2113" t="n"/>
      <c r="L127" s="3805" t="n"/>
      <c r="M127" s="2113" t="n"/>
      <c r="N127" s="3805" t="n"/>
      <c r="O127" s="3806" t="n"/>
      <c r="P127" s="2113" t="n"/>
      <c r="Q127" s="2113" t="n"/>
      <c r="R127" s="2113" t="n"/>
      <c r="S127" s="2113" t="n"/>
      <c r="T127" s="2113" t="n"/>
      <c r="U127" s="3806" t="n"/>
      <c r="V127" s="2113" t="n"/>
      <c r="W127" s="2113" t="n"/>
      <c r="X127" s="2113" t="n"/>
      <c r="Y127" s="2113" t="n"/>
      <c r="Z127" s="2113" t="n"/>
      <c r="AA127" s="2113" t="n"/>
      <c r="AB127" s="2113" t="n"/>
      <c r="AC127" s="2113" t="n"/>
      <c r="AD127" s="2113" t="n"/>
      <c r="AE127" s="2113" t="n"/>
      <c r="AF127" s="2113" t="n"/>
    </row>
    <row r="128" ht="15.75" customHeight="1" s="2885">
      <c r="A128" s="2113" t="n"/>
      <c r="B128" s="2113" t="n"/>
      <c r="C128" s="2113" t="n"/>
      <c r="D128" s="2113" t="n"/>
      <c r="E128" s="2115" t="n"/>
      <c r="F128" s="2113" t="n"/>
      <c r="G128" s="2165" t="n"/>
      <c r="H128" s="2165" t="n"/>
      <c r="I128" s="2113" t="n"/>
      <c r="J128" s="2113" t="n"/>
      <c r="K128" s="2113" t="n"/>
      <c r="L128" s="3805" t="n"/>
      <c r="M128" s="2113" t="n"/>
      <c r="N128" s="3805" t="n"/>
      <c r="O128" s="3806" t="n"/>
      <c r="P128" s="2113" t="n"/>
      <c r="Q128" s="2113" t="n"/>
      <c r="R128" s="2113" t="n"/>
      <c r="S128" s="2113" t="n"/>
      <c r="T128" s="2113" t="n"/>
      <c r="U128" s="3806" t="n"/>
      <c r="V128" s="2113" t="n"/>
      <c r="W128" s="2113" t="n"/>
      <c r="X128" s="2113" t="n"/>
      <c r="Y128" s="2113" t="n"/>
      <c r="Z128" s="2113" t="n"/>
      <c r="AA128" s="2113" t="n"/>
      <c r="AB128" s="2113" t="n"/>
      <c r="AC128" s="2113" t="n"/>
      <c r="AD128" s="2113" t="n"/>
      <c r="AE128" s="2113" t="n"/>
      <c r="AF128" s="2113" t="n"/>
    </row>
    <row r="129" ht="15.75" customHeight="1" s="2885">
      <c r="A129" s="2113" t="n"/>
      <c r="B129" s="2113" t="n"/>
      <c r="C129" s="2113" t="n"/>
      <c r="D129" s="2113" t="n"/>
      <c r="E129" s="2115" t="n"/>
      <c r="F129" s="2113" t="n"/>
      <c r="G129" s="2165" t="n"/>
      <c r="H129" s="2165" t="n"/>
      <c r="I129" s="2113" t="n"/>
      <c r="J129" s="2113" t="n"/>
      <c r="K129" s="2113" t="n"/>
      <c r="L129" s="3805" t="n"/>
      <c r="M129" s="2113" t="n"/>
      <c r="N129" s="3805" t="n"/>
      <c r="O129" s="3806" t="n"/>
      <c r="P129" s="2113" t="n"/>
      <c r="Q129" s="2113" t="n"/>
      <c r="R129" s="2113" t="n"/>
      <c r="S129" s="2113" t="n"/>
      <c r="T129" s="2113" t="n"/>
      <c r="U129" s="3806" t="n"/>
      <c r="V129" s="2113" t="n"/>
      <c r="W129" s="2113" t="n"/>
      <c r="X129" s="2113" t="n"/>
      <c r="Y129" s="2113" t="n"/>
      <c r="Z129" s="2113" t="n"/>
      <c r="AA129" s="2113" t="n"/>
      <c r="AB129" s="2113" t="n"/>
      <c r="AC129" s="2113" t="n"/>
      <c r="AD129" s="2113" t="n"/>
      <c r="AE129" s="2113" t="n"/>
      <c r="AF129" s="2113" t="n"/>
    </row>
    <row r="130" ht="15.75" customHeight="1" s="2885">
      <c r="A130" s="2113" t="n"/>
      <c r="B130" s="2113" t="n"/>
      <c r="C130" s="2113" t="n"/>
      <c r="D130" s="2113" t="n"/>
      <c r="E130" s="2115" t="n"/>
      <c r="F130" s="2113" t="n"/>
      <c r="G130" s="2165" t="n"/>
      <c r="H130" s="2165" t="n"/>
      <c r="I130" s="2113" t="n"/>
      <c r="J130" s="2113" t="n"/>
      <c r="K130" s="2113" t="n"/>
      <c r="L130" s="3805" t="n"/>
      <c r="M130" s="2113" t="n"/>
      <c r="N130" s="3805" t="n"/>
      <c r="O130" s="3806" t="n"/>
      <c r="P130" s="2113" t="n"/>
      <c r="Q130" s="2113" t="n"/>
      <c r="R130" s="2113" t="n"/>
      <c r="S130" s="2113" t="n"/>
      <c r="T130" s="2113" t="n"/>
      <c r="U130" s="3806" t="n"/>
      <c r="V130" s="2113" t="n"/>
      <c r="W130" s="2113" t="n"/>
      <c r="X130" s="2113" t="n"/>
      <c r="Y130" s="2113" t="n"/>
      <c r="Z130" s="2113" t="n"/>
      <c r="AA130" s="2113" t="n"/>
      <c r="AB130" s="2113" t="n"/>
      <c r="AC130" s="2113" t="n"/>
      <c r="AD130" s="2113" t="n"/>
      <c r="AE130" s="2113" t="n"/>
      <c r="AF130" s="2113" t="n"/>
    </row>
    <row r="131" ht="15.75" customHeight="1" s="2885">
      <c r="A131" s="2113" t="n"/>
      <c r="B131" s="2113" t="n"/>
      <c r="C131" s="2113" t="n"/>
      <c r="D131" s="2113" t="n"/>
      <c r="E131" s="2115" t="n"/>
      <c r="F131" s="2113" t="n"/>
      <c r="G131" s="2165" t="n"/>
      <c r="H131" s="2165" t="n"/>
      <c r="I131" s="2113" t="n"/>
      <c r="J131" s="2113" t="n"/>
      <c r="K131" s="2113" t="n"/>
      <c r="L131" s="3805" t="n"/>
      <c r="M131" s="2113" t="n"/>
      <c r="N131" s="3805" t="n"/>
      <c r="O131" s="3806" t="n"/>
      <c r="P131" s="2113" t="n"/>
      <c r="Q131" s="2113" t="n"/>
      <c r="R131" s="2113" t="n"/>
      <c r="S131" s="2113" t="n"/>
      <c r="T131" s="2113" t="n"/>
      <c r="U131" s="3806" t="n"/>
      <c r="V131" s="2113" t="n"/>
      <c r="W131" s="2113" t="n"/>
      <c r="X131" s="2113" t="n"/>
      <c r="Y131" s="2113" t="n"/>
      <c r="Z131" s="2113" t="n"/>
      <c r="AA131" s="2113" t="n"/>
      <c r="AB131" s="2113" t="n"/>
      <c r="AC131" s="2113" t="n"/>
      <c r="AD131" s="2113" t="n"/>
      <c r="AE131" s="2113" t="n"/>
      <c r="AF131" s="2113" t="n"/>
    </row>
    <row r="132" ht="15.75" customHeight="1" s="2885">
      <c r="A132" s="2113" t="n"/>
      <c r="B132" s="2113" t="n"/>
      <c r="C132" s="2113" t="n"/>
      <c r="D132" s="2113" t="n"/>
      <c r="E132" s="2115" t="n"/>
      <c r="F132" s="2113" t="n"/>
      <c r="G132" s="2165" t="n"/>
      <c r="H132" s="2165" t="n"/>
      <c r="I132" s="2113" t="n"/>
      <c r="J132" s="2113" t="n"/>
      <c r="K132" s="2113" t="n"/>
      <c r="L132" s="3805" t="n"/>
      <c r="M132" s="2113" t="n"/>
      <c r="N132" s="3805" t="n"/>
      <c r="O132" s="3806" t="n"/>
      <c r="P132" s="2113" t="n"/>
      <c r="Q132" s="2113" t="n"/>
      <c r="R132" s="2113" t="n"/>
      <c r="S132" s="2113" t="n"/>
      <c r="T132" s="2113" t="n"/>
      <c r="U132" s="3806" t="n"/>
      <c r="V132" s="2113" t="n"/>
      <c r="W132" s="2113" t="n"/>
      <c r="X132" s="2113" t="n"/>
      <c r="Y132" s="2113" t="n"/>
      <c r="Z132" s="2113" t="n"/>
      <c r="AA132" s="2113" t="n"/>
      <c r="AB132" s="2113" t="n"/>
      <c r="AC132" s="2113" t="n"/>
      <c r="AD132" s="2113" t="n"/>
      <c r="AE132" s="2113" t="n"/>
      <c r="AF132" s="2113" t="n"/>
    </row>
    <row r="133" ht="15.75" customHeight="1" s="2885">
      <c r="A133" s="2113" t="n"/>
      <c r="B133" s="2113" t="n"/>
      <c r="C133" s="2113" t="n"/>
      <c r="D133" s="2113" t="n"/>
      <c r="E133" s="2115" t="n"/>
      <c r="F133" s="2113" t="n"/>
      <c r="G133" s="2165" t="n"/>
      <c r="H133" s="2165" t="n"/>
      <c r="I133" s="2113" t="n"/>
      <c r="J133" s="2113" t="n"/>
      <c r="K133" s="2113" t="n"/>
      <c r="L133" s="3805" t="n"/>
      <c r="M133" s="2113" t="n"/>
      <c r="N133" s="3805" t="n"/>
      <c r="O133" s="3806" t="n"/>
      <c r="P133" s="2113" t="n"/>
      <c r="Q133" s="2113" t="n"/>
      <c r="R133" s="2113" t="n"/>
      <c r="S133" s="2113" t="n"/>
      <c r="T133" s="2113" t="n"/>
      <c r="U133" s="3806" t="n"/>
      <c r="V133" s="2113" t="n"/>
      <c r="W133" s="2113" t="n"/>
      <c r="X133" s="2113" t="n"/>
      <c r="Y133" s="2113" t="n"/>
      <c r="Z133" s="2113" t="n"/>
      <c r="AA133" s="2113" t="n"/>
      <c r="AB133" s="2113" t="n"/>
      <c r="AC133" s="2113" t="n"/>
      <c r="AD133" s="2113" t="n"/>
      <c r="AE133" s="2113" t="n"/>
      <c r="AF133" s="2113" t="n"/>
    </row>
    <row r="134" ht="15.75" customHeight="1" s="2885">
      <c r="A134" s="2113" t="n"/>
      <c r="B134" s="2113" t="n"/>
      <c r="C134" s="2113" t="n"/>
      <c r="D134" s="2113" t="n"/>
      <c r="E134" s="2115" t="n"/>
      <c r="F134" s="2113" t="n"/>
      <c r="G134" s="2165" t="n"/>
      <c r="H134" s="2165" t="n"/>
      <c r="I134" s="2113" t="n"/>
      <c r="J134" s="2113" t="n"/>
      <c r="K134" s="2113" t="n"/>
      <c r="L134" s="3805" t="n"/>
      <c r="M134" s="2113" t="n"/>
      <c r="N134" s="3805" t="n"/>
      <c r="O134" s="3806" t="n"/>
      <c r="P134" s="2113" t="n"/>
      <c r="Q134" s="2113" t="n"/>
      <c r="R134" s="2113" t="n"/>
      <c r="S134" s="2113" t="n"/>
      <c r="T134" s="2113" t="n"/>
      <c r="U134" s="3806" t="n"/>
      <c r="V134" s="2113" t="n"/>
      <c r="W134" s="2113" t="n"/>
      <c r="X134" s="2113" t="n"/>
      <c r="Y134" s="2113" t="n"/>
      <c r="Z134" s="2113" t="n"/>
      <c r="AA134" s="2113" t="n"/>
      <c r="AB134" s="2113" t="n"/>
      <c r="AC134" s="2113" t="n"/>
      <c r="AD134" s="2113" t="n"/>
      <c r="AE134" s="2113" t="n"/>
      <c r="AF134" s="2113" t="n"/>
    </row>
    <row r="135" ht="15.75" customHeight="1" s="2885">
      <c r="A135" s="2113" t="n"/>
      <c r="B135" s="2113" t="n"/>
      <c r="C135" s="2113" t="n"/>
      <c r="D135" s="2113" t="n"/>
      <c r="E135" s="2115" t="n"/>
      <c r="F135" s="2113" t="n"/>
      <c r="G135" s="2165" t="n"/>
      <c r="H135" s="2165" t="n"/>
      <c r="I135" s="2113" t="n"/>
      <c r="J135" s="2113" t="n"/>
      <c r="K135" s="2113" t="n"/>
      <c r="L135" s="3805" t="n"/>
      <c r="M135" s="2113" t="n"/>
      <c r="N135" s="3805" t="n"/>
      <c r="O135" s="3806" t="n"/>
      <c r="P135" s="2113" t="n"/>
      <c r="Q135" s="2113" t="n"/>
      <c r="R135" s="2113" t="n"/>
      <c r="S135" s="2113" t="n"/>
      <c r="T135" s="2113" t="n"/>
      <c r="U135" s="3806" t="n"/>
      <c r="V135" s="2113" t="n"/>
      <c r="W135" s="2113" t="n"/>
      <c r="X135" s="2113" t="n"/>
      <c r="Y135" s="2113" t="n"/>
      <c r="Z135" s="2113" t="n"/>
      <c r="AA135" s="2113" t="n"/>
      <c r="AB135" s="2113" t="n"/>
      <c r="AC135" s="2113" t="n"/>
      <c r="AD135" s="2113" t="n"/>
      <c r="AE135" s="2113" t="n"/>
      <c r="AF135" s="2113" t="n"/>
    </row>
    <row r="136" ht="15.75" customHeight="1" s="2885">
      <c r="A136" s="2113" t="n"/>
      <c r="B136" s="2113" t="n"/>
      <c r="C136" s="2113" t="n"/>
      <c r="D136" s="2113" t="n"/>
      <c r="E136" s="2115" t="n"/>
      <c r="F136" s="2113" t="n"/>
      <c r="G136" s="2165" t="n"/>
      <c r="H136" s="2165" t="n"/>
      <c r="I136" s="2113" t="n"/>
      <c r="J136" s="2113" t="n"/>
      <c r="K136" s="2113" t="n"/>
      <c r="L136" s="3805" t="n"/>
      <c r="M136" s="2113" t="n"/>
      <c r="N136" s="3805" t="n"/>
      <c r="O136" s="3806" t="n"/>
      <c r="P136" s="2113" t="n"/>
      <c r="Q136" s="2113" t="n"/>
      <c r="R136" s="2113" t="n"/>
      <c r="S136" s="2113" t="n"/>
      <c r="T136" s="2113" t="n"/>
      <c r="U136" s="3806" t="n"/>
      <c r="V136" s="2113" t="n"/>
      <c r="W136" s="2113" t="n"/>
      <c r="X136" s="2113" t="n"/>
      <c r="Y136" s="2113" t="n"/>
      <c r="Z136" s="2113" t="n"/>
      <c r="AA136" s="2113" t="n"/>
      <c r="AB136" s="2113" t="n"/>
      <c r="AC136" s="2113" t="n"/>
      <c r="AD136" s="2113" t="n"/>
      <c r="AE136" s="2113" t="n"/>
      <c r="AF136" s="2113" t="n"/>
    </row>
    <row r="137" ht="15.75" customHeight="1" s="2885">
      <c r="A137" s="2113" t="n"/>
      <c r="B137" s="2113" t="n"/>
      <c r="C137" s="2113" t="n"/>
      <c r="D137" s="2113" t="n"/>
      <c r="E137" s="2115" t="n"/>
      <c r="F137" s="2113" t="n"/>
      <c r="G137" s="2165" t="n"/>
      <c r="H137" s="2165" t="n"/>
      <c r="I137" s="2113" t="n"/>
      <c r="J137" s="2113" t="n"/>
      <c r="K137" s="2113" t="n"/>
      <c r="L137" s="3805" t="n"/>
      <c r="M137" s="2113" t="n"/>
      <c r="N137" s="3805" t="n"/>
      <c r="O137" s="3806" t="n"/>
      <c r="P137" s="2113" t="n"/>
      <c r="Q137" s="2113" t="n"/>
      <c r="R137" s="2113" t="n"/>
      <c r="S137" s="2113" t="n"/>
      <c r="T137" s="2113" t="n"/>
      <c r="U137" s="3806" t="n"/>
      <c r="V137" s="2113" t="n"/>
      <c r="W137" s="2113" t="n"/>
      <c r="X137" s="2113" t="n"/>
      <c r="Y137" s="2113" t="n"/>
      <c r="Z137" s="2113" t="n"/>
      <c r="AA137" s="2113" t="n"/>
      <c r="AB137" s="2113" t="n"/>
      <c r="AC137" s="2113" t="n"/>
      <c r="AD137" s="2113" t="n"/>
      <c r="AE137" s="2113" t="n"/>
      <c r="AF137" s="2113" t="n"/>
    </row>
    <row r="138" ht="15.75" customHeight="1" s="2885">
      <c r="A138" s="2113" t="n"/>
      <c r="B138" s="2113" t="n"/>
      <c r="C138" s="2113" t="n"/>
      <c r="D138" s="2113" t="n"/>
      <c r="E138" s="2115" t="n"/>
      <c r="F138" s="2113" t="n"/>
      <c r="G138" s="2165" t="n"/>
      <c r="H138" s="2165" t="n"/>
      <c r="I138" s="2113" t="n"/>
      <c r="J138" s="2113" t="n"/>
      <c r="K138" s="2113" t="n"/>
      <c r="L138" s="3805" t="n"/>
      <c r="M138" s="2113" t="n"/>
      <c r="N138" s="3805" t="n"/>
      <c r="O138" s="3806" t="n"/>
      <c r="P138" s="2113" t="n"/>
      <c r="Q138" s="2113" t="n"/>
      <c r="R138" s="2113" t="n"/>
      <c r="S138" s="2113" t="n"/>
      <c r="T138" s="2113" t="n"/>
      <c r="U138" s="3806" t="n"/>
      <c r="V138" s="2113" t="n"/>
      <c r="W138" s="2113" t="n"/>
      <c r="X138" s="2113" t="n"/>
      <c r="Y138" s="2113" t="n"/>
      <c r="Z138" s="2113" t="n"/>
      <c r="AA138" s="2113" t="n"/>
      <c r="AB138" s="2113" t="n"/>
      <c r="AC138" s="2113" t="n"/>
      <c r="AD138" s="2113" t="n"/>
      <c r="AE138" s="2113" t="n"/>
      <c r="AF138" s="2113" t="n"/>
    </row>
    <row r="139" ht="15.75" customHeight="1" s="2885">
      <c r="A139" s="2113" t="n"/>
      <c r="B139" s="2113" t="n"/>
      <c r="C139" s="2113" t="n"/>
      <c r="D139" s="2113" t="n"/>
      <c r="E139" s="2115" t="n"/>
      <c r="F139" s="2113" t="n"/>
      <c r="G139" s="2165" t="n"/>
      <c r="H139" s="2165" t="n"/>
      <c r="I139" s="2113" t="n"/>
      <c r="J139" s="2113" t="n"/>
      <c r="K139" s="2113" t="n"/>
      <c r="L139" s="3805" t="n"/>
      <c r="M139" s="2113" t="n"/>
      <c r="N139" s="3805" t="n"/>
      <c r="O139" s="3806" t="n"/>
      <c r="P139" s="2113" t="n"/>
      <c r="Q139" s="2113" t="n"/>
      <c r="R139" s="2113" t="n"/>
      <c r="S139" s="2113" t="n"/>
      <c r="T139" s="2113" t="n"/>
      <c r="U139" s="3806" t="n"/>
      <c r="V139" s="2113" t="n"/>
      <c r="W139" s="2113" t="n"/>
      <c r="X139" s="2113" t="n"/>
      <c r="Y139" s="2113" t="n"/>
      <c r="Z139" s="2113" t="n"/>
      <c r="AA139" s="2113" t="n"/>
      <c r="AB139" s="2113" t="n"/>
      <c r="AC139" s="2113" t="n"/>
      <c r="AD139" s="2113" t="n"/>
      <c r="AE139" s="2113" t="n"/>
      <c r="AF139" s="2113" t="n"/>
    </row>
    <row r="140" ht="15.75" customHeight="1" s="2885">
      <c r="A140" s="2113" t="n"/>
      <c r="B140" s="2113" t="n"/>
      <c r="C140" s="2113" t="n"/>
      <c r="D140" s="2113" t="n"/>
      <c r="E140" s="2115" t="n"/>
      <c r="F140" s="2113" t="n"/>
      <c r="G140" s="2165" t="n"/>
      <c r="H140" s="2165" t="n"/>
      <c r="I140" s="2113" t="n"/>
      <c r="J140" s="2113" t="n"/>
      <c r="K140" s="2113" t="n"/>
      <c r="L140" s="3805" t="n"/>
      <c r="M140" s="2113" t="n"/>
      <c r="N140" s="3805" t="n"/>
      <c r="O140" s="3806" t="n"/>
      <c r="P140" s="2113" t="n"/>
      <c r="Q140" s="2113" t="n"/>
      <c r="R140" s="2113" t="n"/>
      <c r="S140" s="2113" t="n"/>
      <c r="T140" s="2113" t="n"/>
      <c r="U140" s="3806" t="n"/>
      <c r="V140" s="2113" t="n"/>
      <c r="W140" s="2113" t="n"/>
      <c r="X140" s="2113" t="n"/>
      <c r="Y140" s="2113" t="n"/>
      <c r="Z140" s="2113" t="n"/>
      <c r="AA140" s="2113" t="n"/>
      <c r="AB140" s="2113" t="n"/>
      <c r="AC140" s="2113" t="n"/>
      <c r="AD140" s="2113" t="n"/>
      <c r="AE140" s="2113" t="n"/>
      <c r="AF140" s="2113" t="n"/>
    </row>
    <row r="141" ht="15.75" customHeight="1" s="2885">
      <c r="A141" s="2113" t="n"/>
      <c r="B141" s="2113" t="n"/>
      <c r="C141" s="2113" t="n"/>
      <c r="D141" s="2113" t="n"/>
      <c r="E141" s="2115" t="n"/>
      <c r="F141" s="2113" t="n"/>
      <c r="G141" s="2165" t="n"/>
      <c r="H141" s="2165" t="n"/>
      <c r="I141" s="2113" t="n"/>
      <c r="J141" s="2113" t="n"/>
      <c r="K141" s="2113" t="n"/>
      <c r="L141" s="3805" t="n"/>
      <c r="M141" s="2113" t="n"/>
      <c r="N141" s="3805" t="n"/>
      <c r="O141" s="3806" t="n"/>
      <c r="P141" s="2113" t="n"/>
      <c r="Q141" s="2113" t="n"/>
      <c r="R141" s="2113" t="n"/>
      <c r="S141" s="2113" t="n"/>
      <c r="T141" s="2113" t="n"/>
      <c r="U141" s="3806" t="n"/>
      <c r="V141" s="2113" t="n"/>
      <c r="W141" s="2113" t="n"/>
      <c r="X141" s="2113" t="n"/>
      <c r="Y141" s="2113" t="n"/>
      <c r="Z141" s="2113" t="n"/>
      <c r="AA141" s="2113" t="n"/>
      <c r="AB141" s="2113" t="n"/>
      <c r="AC141" s="2113" t="n"/>
      <c r="AD141" s="2113" t="n"/>
      <c r="AE141" s="2113" t="n"/>
      <c r="AF141" s="2113" t="n"/>
    </row>
    <row r="142" ht="15.75" customHeight="1" s="2885">
      <c r="A142" s="2113" t="n"/>
      <c r="B142" s="2113" t="n"/>
      <c r="C142" s="2113" t="n"/>
      <c r="D142" s="2113" t="n"/>
      <c r="E142" s="2115" t="n"/>
      <c r="F142" s="2113" t="n"/>
      <c r="G142" s="2165" t="n"/>
      <c r="H142" s="2165" t="n"/>
      <c r="I142" s="2113" t="n"/>
      <c r="J142" s="2113" t="n"/>
      <c r="K142" s="2113" t="n"/>
      <c r="L142" s="3805" t="n"/>
      <c r="M142" s="2113" t="n"/>
      <c r="N142" s="3805" t="n"/>
      <c r="O142" s="3806" t="n"/>
      <c r="P142" s="2113" t="n"/>
      <c r="Q142" s="2113" t="n"/>
      <c r="R142" s="2113" t="n"/>
      <c r="S142" s="2113" t="n"/>
      <c r="T142" s="2113" t="n"/>
      <c r="U142" s="3806" t="n"/>
      <c r="V142" s="2113" t="n"/>
      <c r="W142" s="2113" t="n"/>
      <c r="X142" s="2113" t="n"/>
      <c r="Y142" s="2113" t="n"/>
      <c r="Z142" s="2113" t="n"/>
      <c r="AA142" s="2113" t="n"/>
      <c r="AB142" s="2113" t="n"/>
      <c r="AC142" s="2113" t="n"/>
      <c r="AD142" s="2113" t="n"/>
      <c r="AE142" s="2113" t="n"/>
      <c r="AF142" s="2113" t="n"/>
    </row>
    <row r="143" ht="15.75" customHeight="1" s="2885">
      <c r="A143" s="2113" t="n"/>
      <c r="B143" s="2113" t="n"/>
      <c r="C143" s="2113" t="n"/>
      <c r="D143" s="2113" t="n"/>
      <c r="E143" s="2115" t="n"/>
      <c r="F143" s="2113" t="n"/>
      <c r="G143" s="2165" t="n"/>
      <c r="H143" s="2165" t="n"/>
      <c r="I143" s="2113" t="n"/>
      <c r="J143" s="2113" t="n"/>
      <c r="K143" s="2113" t="n"/>
      <c r="L143" s="3805" t="n"/>
      <c r="M143" s="2113" t="n"/>
      <c r="N143" s="3805" t="n"/>
      <c r="O143" s="3806" t="n"/>
      <c r="P143" s="2113" t="n"/>
      <c r="Q143" s="2113" t="n"/>
      <c r="R143" s="2113" t="n"/>
      <c r="S143" s="2113" t="n"/>
      <c r="T143" s="2113" t="n"/>
      <c r="U143" s="3806" t="n"/>
      <c r="V143" s="2113" t="n"/>
      <c r="W143" s="2113" t="n"/>
      <c r="X143" s="2113" t="n"/>
      <c r="Y143" s="2113" t="n"/>
      <c r="Z143" s="2113" t="n"/>
      <c r="AA143" s="2113" t="n"/>
      <c r="AB143" s="2113" t="n"/>
      <c r="AC143" s="2113" t="n"/>
      <c r="AD143" s="2113" t="n"/>
      <c r="AE143" s="2113" t="n"/>
      <c r="AF143" s="2113" t="n"/>
    </row>
    <row r="144" ht="15.75" customHeight="1" s="2885">
      <c r="A144" s="2113" t="n"/>
      <c r="B144" s="2113" t="n"/>
      <c r="C144" s="2113" t="n"/>
      <c r="D144" s="2113" t="n"/>
      <c r="E144" s="2115" t="n"/>
      <c r="F144" s="2113" t="n"/>
      <c r="G144" s="2165" t="n"/>
      <c r="H144" s="2165" t="n"/>
      <c r="I144" s="2113" t="n"/>
      <c r="J144" s="2113" t="n"/>
      <c r="K144" s="2113" t="n"/>
      <c r="L144" s="3805" t="n"/>
      <c r="M144" s="2113" t="n"/>
      <c r="N144" s="3805" t="n"/>
      <c r="O144" s="3806" t="n"/>
      <c r="P144" s="2113" t="n"/>
      <c r="Q144" s="2113" t="n"/>
      <c r="R144" s="2113" t="n"/>
      <c r="S144" s="2113" t="n"/>
      <c r="T144" s="2113" t="n"/>
      <c r="U144" s="3806" t="n"/>
      <c r="V144" s="2113" t="n"/>
      <c r="W144" s="2113" t="n"/>
      <c r="X144" s="2113" t="n"/>
      <c r="Y144" s="2113" t="n"/>
      <c r="Z144" s="2113" t="n"/>
      <c r="AA144" s="2113" t="n"/>
      <c r="AB144" s="2113" t="n"/>
      <c r="AC144" s="2113" t="n"/>
      <c r="AD144" s="2113" t="n"/>
      <c r="AE144" s="2113" t="n"/>
      <c r="AF144" s="2113" t="n"/>
    </row>
    <row r="145" ht="15.75" customHeight="1" s="2885">
      <c r="A145" s="2113" t="n"/>
      <c r="B145" s="2113" t="n"/>
      <c r="C145" s="2113" t="n"/>
      <c r="D145" s="2113" t="n"/>
      <c r="E145" s="2115" t="n"/>
      <c r="F145" s="2113" t="n"/>
      <c r="G145" s="2165" t="n"/>
      <c r="H145" s="2165" t="n"/>
      <c r="I145" s="2113" t="n"/>
      <c r="J145" s="2113" t="n"/>
      <c r="K145" s="2113" t="n"/>
      <c r="L145" s="3805" t="n"/>
      <c r="M145" s="2113" t="n"/>
      <c r="N145" s="3805" t="n"/>
      <c r="O145" s="3806" t="n"/>
      <c r="P145" s="2113" t="n"/>
      <c r="Q145" s="2113" t="n"/>
      <c r="R145" s="2113" t="n"/>
      <c r="S145" s="2113" t="n"/>
      <c r="T145" s="2113" t="n"/>
      <c r="U145" s="3806" t="n"/>
      <c r="V145" s="2113" t="n"/>
      <c r="W145" s="2113" t="n"/>
      <c r="X145" s="2113" t="n"/>
      <c r="Y145" s="2113" t="n"/>
      <c r="Z145" s="2113" t="n"/>
      <c r="AA145" s="2113" t="n"/>
      <c r="AB145" s="2113" t="n"/>
      <c r="AC145" s="2113" t="n"/>
      <c r="AD145" s="2113" t="n"/>
      <c r="AE145" s="2113" t="n"/>
      <c r="AF145" s="2113" t="n"/>
    </row>
    <row r="146" ht="15.75" customHeight="1" s="2885">
      <c r="A146" s="2113" t="n"/>
      <c r="B146" s="2113" t="n"/>
      <c r="C146" s="2113" t="n"/>
      <c r="D146" s="2113" t="n"/>
      <c r="E146" s="2115" t="n"/>
      <c r="F146" s="2113" t="n"/>
      <c r="G146" s="2165" t="n"/>
      <c r="H146" s="2165" t="n"/>
      <c r="I146" s="2113" t="n"/>
      <c r="J146" s="2113" t="n"/>
      <c r="K146" s="2113" t="n"/>
      <c r="L146" s="3805" t="n"/>
      <c r="M146" s="2113" t="n"/>
      <c r="N146" s="3805" t="n"/>
      <c r="O146" s="3806" t="n"/>
      <c r="P146" s="2113" t="n"/>
      <c r="Q146" s="2113" t="n"/>
      <c r="R146" s="2113" t="n"/>
      <c r="S146" s="2113" t="n"/>
      <c r="T146" s="2113" t="n"/>
      <c r="U146" s="3806" t="n"/>
      <c r="V146" s="2113" t="n"/>
      <c r="W146" s="2113" t="n"/>
      <c r="X146" s="2113" t="n"/>
      <c r="Y146" s="2113" t="n"/>
      <c r="Z146" s="2113" t="n"/>
      <c r="AA146" s="2113" t="n"/>
      <c r="AB146" s="2113" t="n"/>
      <c r="AC146" s="2113" t="n"/>
      <c r="AD146" s="2113" t="n"/>
      <c r="AE146" s="2113" t="n"/>
      <c r="AF146" s="2113" t="n"/>
    </row>
    <row r="147" ht="15.75" customHeight="1" s="2885">
      <c r="A147" s="2113" t="n"/>
      <c r="B147" s="2113" t="n"/>
      <c r="C147" s="2113" t="n"/>
      <c r="D147" s="2113" t="n"/>
      <c r="E147" s="2115" t="n"/>
      <c r="F147" s="2113" t="n"/>
      <c r="G147" s="2165" t="n"/>
      <c r="H147" s="2165" t="n"/>
      <c r="I147" s="2113" t="n"/>
      <c r="J147" s="2113" t="n"/>
      <c r="K147" s="2113" t="n"/>
      <c r="L147" s="3805" t="n"/>
      <c r="M147" s="2113" t="n"/>
      <c r="N147" s="3805" t="n"/>
      <c r="O147" s="3806" t="n"/>
      <c r="P147" s="2113" t="n"/>
      <c r="Q147" s="2113" t="n"/>
      <c r="R147" s="2113" t="n"/>
      <c r="S147" s="2113" t="n"/>
      <c r="T147" s="2113" t="n"/>
      <c r="U147" s="3806" t="n"/>
      <c r="V147" s="2113" t="n"/>
      <c r="W147" s="2113" t="n"/>
      <c r="X147" s="2113" t="n"/>
      <c r="Y147" s="2113" t="n"/>
      <c r="Z147" s="2113" t="n"/>
      <c r="AA147" s="2113" t="n"/>
      <c r="AB147" s="2113" t="n"/>
      <c r="AC147" s="2113" t="n"/>
      <c r="AD147" s="2113" t="n"/>
      <c r="AE147" s="2113" t="n"/>
      <c r="AF147" s="2113" t="n"/>
    </row>
    <row r="148" ht="15.75" customHeight="1" s="2885">
      <c r="A148" s="2113" t="n"/>
      <c r="B148" s="2113" t="n"/>
      <c r="C148" s="2113" t="n"/>
      <c r="D148" s="2113" t="n"/>
      <c r="E148" s="2115" t="n"/>
      <c r="F148" s="2113" t="n"/>
      <c r="G148" s="2165" t="n"/>
      <c r="H148" s="2165" t="n"/>
      <c r="I148" s="2113" t="n"/>
      <c r="J148" s="2113" t="n"/>
      <c r="K148" s="2113" t="n"/>
      <c r="L148" s="3805" t="n"/>
      <c r="M148" s="2113" t="n"/>
      <c r="N148" s="3805" t="n"/>
      <c r="O148" s="3806" t="n"/>
      <c r="P148" s="2113" t="n"/>
      <c r="Q148" s="2113" t="n"/>
      <c r="R148" s="2113" t="n"/>
      <c r="S148" s="2113" t="n"/>
      <c r="T148" s="2113" t="n"/>
      <c r="U148" s="3806" t="n"/>
      <c r="V148" s="2113" t="n"/>
      <c r="W148" s="2113" t="n"/>
      <c r="X148" s="2113" t="n"/>
      <c r="Y148" s="2113" t="n"/>
      <c r="Z148" s="2113" t="n"/>
      <c r="AA148" s="2113" t="n"/>
      <c r="AB148" s="2113" t="n"/>
      <c r="AC148" s="2113" t="n"/>
      <c r="AD148" s="2113" t="n"/>
      <c r="AE148" s="2113" t="n"/>
      <c r="AF148" s="2113" t="n"/>
    </row>
    <row r="149" ht="15.75" customHeight="1" s="2885">
      <c r="A149" s="2113" t="n"/>
      <c r="B149" s="2113" t="n"/>
      <c r="C149" s="2113" t="n"/>
      <c r="D149" s="2113" t="n"/>
      <c r="E149" s="2115" t="n"/>
      <c r="F149" s="2113" t="n"/>
      <c r="G149" s="2165" t="n"/>
      <c r="H149" s="2165" t="n"/>
      <c r="I149" s="2113" t="n"/>
      <c r="J149" s="2113" t="n"/>
      <c r="K149" s="2113" t="n"/>
      <c r="L149" s="3805" t="n"/>
      <c r="M149" s="2113" t="n"/>
      <c r="N149" s="3805" t="n"/>
      <c r="O149" s="3806" t="n"/>
      <c r="P149" s="2113" t="n"/>
      <c r="Q149" s="2113" t="n"/>
      <c r="R149" s="2113" t="n"/>
      <c r="S149" s="2113" t="n"/>
      <c r="T149" s="2113" t="n"/>
      <c r="U149" s="3806" t="n"/>
      <c r="V149" s="2113" t="n"/>
      <c r="W149" s="2113" t="n"/>
      <c r="X149" s="2113" t="n"/>
      <c r="Y149" s="2113" t="n"/>
      <c r="Z149" s="2113" t="n"/>
      <c r="AA149" s="2113" t="n"/>
      <c r="AB149" s="2113" t="n"/>
      <c r="AC149" s="2113" t="n"/>
      <c r="AD149" s="2113" t="n"/>
      <c r="AE149" s="2113" t="n"/>
      <c r="AF149" s="2113" t="n"/>
    </row>
    <row r="150" ht="15.75" customHeight="1" s="2885">
      <c r="A150" s="2113" t="n"/>
      <c r="B150" s="2113" t="n"/>
      <c r="C150" s="2113" t="n"/>
      <c r="D150" s="2113" t="n"/>
      <c r="E150" s="2115" t="n"/>
      <c r="F150" s="2113" t="n"/>
      <c r="G150" s="2165" t="n"/>
      <c r="H150" s="2165" t="n"/>
      <c r="I150" s="2113" t="n"/>
      <c r="J150" s="2113" t="n"/>
      <c r="K150" s="2113" t="n"/>
      <c r="L150" s="3805" t="n"/>
      <c r="M150" s="2113" t="n"/>
      <c r="N150" s="3805" t="n"/>
      <c r="O150" s="3806" t="n"/>
      <c r="P150" s="2113" t="n"/>
      <c r="Q150" s="2113" t="n"/>
      <c r="R150" s="2113" t="n"/>
      <c r="S150" s="2113" t="n"/>
      <c r="T150" s="2113" t="n"/>
      <c r="U150" s="3806" t="n"/>
      <c r="V150" s="2113" t="n"/>
      <c r="W150" s="2113" t="n"/>
      <c r="X150" s="2113" t="n"/>
      <c r="Y150" s="2113" t="n"/>
      <c r="Z150" s="2113" t="n"/>
      <c r="AA150" s="2113" t="n"/>
      <c r="AB150" s="2113" t="n"/>
      <c r="AC150" s="2113" t="n"/>
      <c r="AD150" s="2113" t="n"/>
      <c r="AE150" s="2113" t="n"/>
      <c r="AF150" s="2113" t="n"/>
    </row>
    <row r="151" ht="15.75" customHeight="1" s="2885">
      <c r="A151" s="2113" t="n"/>
      <c r="B151" s="2113" t="n"/>
      <c r="C151" s="2113" t="n"/>
      <c r="D151" s="2113" t="n"/>
      <c r="E151" s="2115" t="n"/>
      <c r="F151" s="2113" t="n"/>
      <c r="G151" s="2165" t="n"/>
      <c r="H151" s="2165" t="n"/>
      <c r="I151" s="2113" t="n"/>
      <c r="J151" s="2113" t="n"/>
      <c r="K151" s="2113" t="n"/>
      <c r="L151" s="3805" t="n"/>
      <c r="M151" s="2113" t="n"/>
      <c r="N151" s="3805" t="n"/>
      <c r="O151" s="3806" t="n"/>
      <c r="P151" s="2113" t="n"/>
      <c r="Q151" s="2113" t="n"/>
      <c r="R151" s="2113" t="n"/>
      <c r="S151" s="2113" t="n"/>
      <c r="T151" s="2113" t="n"/>
      <c r="U151" s="3806" t="n"/>
      <c r="V151" s="2113" t="n"/>
      <c r="W151" s="2113" t="n"/>
      <c r="X151" s="2113" t="n"/>
      <c r="Y151" s="2113" t="n"/>
      <c r="Z151" s="2113" t="n"/>
      <c r="AA151" s="2113" t="n"/>
      <c r="AB151" s="2113" t="n"/>
      <c r="AC151" s="2113" t="n"/>
      <c r="AD151" s="2113" t="n"/>
      <c r="AE151" s="2113" t="n"/>
      <c r="AF151" s="2113" t="n"/>
    </row>
    <row r="152" ht="15.75" customHeight="1" s="2885">
      <c r="A152" s="2113" t="n"/>
      <c r="B152" s="2113" t="n"/>
      <c r="C152" s="2113" t="n"/>
      <c r="D152" s="2113" t="n"/>
      <c r="E152" s="2115" t="n"/>
      <c r="F152" s="2113" t="n"/>
      <c r="G152" s="2165" t="n"/>
      <c r="H152" s="2165" t="n"/>
      <c r="I152" s="2113" t="n"/>
      <c r="J152" s="2113" t="n"/>
      <c r="K152" s="2113" t="n"/>
      <c r="L152" s="3805" t="n"/>
      <c r="M152" s="2113" t="n"/>
      <c r="N152" s="3805" t="n"/>
      <c r="O152" s="3806" t="n"/>
      <c r="P152" s="2113" t="n"/>
      <c r="Q152" s="2113" t="n"/>
      <c r="R152" s="2113" t="n"/>
      <c r="S152" s="2113" t="n"/>
      <c r="T152" s="2113" t="n"/>
      <c r="U152" s="3806" t="n"/>
      <c r="V152" s="2113" t="n"/>
      <c r="W152" s="2113" t="n"/>
      <c r="X152" s="2113" t="n"/>
      <c r="Y152" s="2113" t="n"/>
      <c r="Z152" s="2113" t="n"/>
      <c r="AA152" s="2113" t="n"/>
      <c r="AB152" s="2113" t="n"/>
      <c r="AC152" s="2113" t="n"/>
      <c r="AD152" s="2113" t="n"/>
      <c r="AE152" s="2113" t="n"/>
      <c r="AF152" s="2113" t="n"/>
    </row>
    <row r="153" ht="15.75" customHeight="1" s="2885">
      <c r="A153" s="2113" t="n"/>
      <c r="B153" s="2113" t="n"/>
      <c r="C153" s="2113" t="n"/>
      <c r="D153" s="2113" t="n"/>
      <c r="E153" s="2115" t="n"/>
      <c r="F153" s="2113" t="n"/>
      <c r="G153" s="2165" t="n"/>
      <c r="H153" s="2165" t="n"/>
      <c r="I153" s="2113" t="n"/>
      <c r="J153" s="2113" t="n"/>
      <c r="K153" s="2113" t="n"/>
      <c r="L153" s="3805" t="n"/>
      <c r="M153" s="2113" t="n"/>
      <c r="N153" s="3805" t="n"/>
      <c r="O153" s="3806" t="n"/>
      <c r="P153" s="2113" t="n"/>
      <c r="Q153" s="2113" t="n"/>
      <c r="R153" s="2113" t="n"/>
      <c r="S153" s="2113" t="n"/>
      <c r="T153" s="2113" t="n"/>
      <c r="U153" s="3806" t="n"/>
      <c r="V153" s="2113" t="n"/>
      <c r="W153" s="2113" t="n"/>
      <c r="X153" s="2113" t="n"/>
      <c r="Y153" s="2113" t="n"/>
      <c r="Z153" s="2113" t="n"/>
      <c r="AA153" s="2113" t="n"/>
      <c r="AB153" s="2113" t="n"/>
      <c r="AC153" s="2113" t="n"/>
      <c r="AD153" s="2113" t="n"/>
      <c r="AE153" s="2113" t="n"/>
      <c r="AF153" s="2113" t="n"/>
    </row>
    <row r="154" ht="15.75" customHeight="1" s="2885">
      <c r="A154" s="2113" t="n"/>
      <c r="B154" s="2113" t="n"/>
      <c r="C154" s="2113" t="n"/>
      <c r="D154" s="2113" t="n"/>
      <c r="E154" s="2115" t="n"/>
      <c r="F154" s="2113" t="n"/>
      <c r="G154" s="2165" t="n"/>
      <c r="H154" s="2165" t="n"/>
      <c r="I154" s="2113" t="n"/>
      <c r="J154" s="2113" t="n"/>
      <c r="K154" s="2113" t="n"/>
      <c r="L154" s="3805" t="n"/>
      <c r="M154" s="2113" t="n"/>
      <c r="N154" s="3805" t="n"/>
      <c r="O154" s="3806" t="n"/>
      <c r="P154" s="2113" t="n"/>
      <c r="Q154" s="2113" t="n"/>
      <c r="R154" s="2113" t="n"/>
      <c r="S154" s="2113" t="n"/>
      <c r="T154" s="2113" t="n"/>
      <c r="U154" s="3806" t="n"/>
      <c r="V154" s="2113" t="n"/>
      <c r="W154" s="2113" t="n"/>
      <c r="X154" s="2113" t="n"/>
      <c r="Y154" s="2113" t="n"/>
      <c r="Z154" s="2113" t="n"/>
      <c r="AA154" s="2113" t="n"/>
      <c r="AB154" s="2113" t="n"/>
      <c r="AC154" s="2113" t="n"/>
      <c r="AD154" s="2113" t="n"/>
      <c r="AE154" s="2113" t="n"/>
      <c r="AF154" s="2113" t="n"/>
    </row>
    <row r="155" ht="15.75" customHeight="1" s="2885">
      <c r="A155" s="2113" t="n"/>
      <c r="B155" s="2113" t="n"/>
      <c r="C155" s="2113" t="n"/>
      <c r="D155" s="2113" t="n"/>
      <c r="E155" s="2115" t="n"/>
      <c r="F155" s="2113" t="n"/>
      <c r="G155" s="2165" t="n"/>
      <c r="H155" s="2165" t="n"/>
      <c r="I155" s="2113" t="n"/>
      <c r="J155" s="2113" t="n"/>
      <c r="K155" s="2113" t="n"/>
      <c r="L155" s="3805" t="n"/>
      <c r="M155" s="2113" t="n"/>
      <c r="N155" s="3805" t="n"/>
      <c r="O155" s="3806" t="n"/>
      <c r="P155" s="2113" t="n"/>
      <c r="Q155" s="2113" t="n"/>
      <c r="R155" s="2113" t="n"/>
      <c r="S155" s="2113" t="n"/>
      <c r="T155" s="2113" t="n"/>
      <c r="U155" s="3806" t="n"/>
      <c r="V155" s="2113" t="n"/>
      <c r="W155" s="2113" t="n"/>
      <c r="X155" s="2113" t="n"/>
      <c r="Y155" s="2113" t="n"/>
      <c r="Z155" s="2113" t="n"/>
      <c r="AA155" s="2113" t="n"/>
      <c r="AB155" s="2113" t="n"/>
      <c r="AC155" s="2113" t="n"/>
      <c r="AD155" s="2113" t="n"/>
      <c r="AE155" s="2113" t="n"/>
      <c r="AF155" s="2113" t="n"/>
    </row>
    <row r="156" ht="15.75" customHeight="1" s="2885">
      <c r="A156" s="2113" t="n"/>
      <c r="B156" s="2113" t="n"/>
      <c r="C156" s="2113" t="n"/>
      <c r="D156" s="2113" t="n"/>
      <c r="E156" s="2115" t="n"/>
      <c r="F156" s="2113" t="n"/>
      <c r="G156" s="2165" t="n"/>
      <c r="H156" s="2165" t="n"/>
      <c r="I156" s="2113" t="n"/>
      <c r="J156" s="2113" t="n"/>
      <c r="K156" s="2113" t="n"/>
      <c r="L156" s="3805" t="n"/>
      <c r="M156" s="2113" t="n"/>
      <c r="N156" s="3805" t="n"/>
      <c r="O156" s="3806" t="n"/>
      <c r="P156" s="2113" t="n"/>
      <c r="Q156" s="2113" t="n"/>
      <c r="R156" s="2113" t="n"/>
      <c r="S156" s="2113" t="n"/>
      <c r="T156" s="2113" t="n"/>
      <c r="U156" s="3806" t="n"/>
      <c r="V156" s="2113" t="n"/>
      <c r="W156" s="2113" t="n"/>
      <c r="X156" s="2113" t="n"/>
      <c r="Y156" s="2113" t="n"/>
      <c r="Z156" s="2113" t="n"/>
      <c r="AA156" s="2113" t="n"/>
      <c r="AB156" s="2113" t="n"/>
      <c r="AC156" s="2113" t="n"/>
      <c r="AD156" s="2113" t="n"/>
      <c r="AE156" s="2113" t="n"/>
      <c r="AF156" s="2113" t="n"/>
    </row>
    <row r="157" ht="15.75" customHeight="1" s="2885">
      <c r="A157" s="2113" t="n"/>
      <c r="B157" s="2113" t="n"/>
      <c r="C157" s="2113" t="n"/>
      <c r="D157" s="2113" t="n"/>
      <c r="E157" s="2115" t="n"/>
      <c r="F157" s="2113" t="n"/>
      <c r="G157" s="2165" t="n"/>
      <c r="H157" s="2165" t="n"/>
      <c r="I157" s="2113" t="n"/>
      <c r="J157" s="2113" t="n"/>
      <c r="K157" s="2113" t="n"/>
      <c r="L157" s="3805" t="n"/>
      <c r="M157" s="2113" t="n"/>
      <c r="N157" s="3805" t="n"/>
      <c r="O157" s="3806" t="n"/>
      <c r="P157" s="2113" t="n"/>
      <c r="Q157" s="2113" t="n"/>
      <c r="R157" s="2113" t="n"/>
      <c r="S157" s="2113" t="n"/>
      <c r="T157" s="2113" t="n"/>
      <c r="U157" s="3806" t="n"/>
      <c r="V157" s="2113" t="n"/>
      <c r="W157" s="2113" t="n"/>
      <c r="X157" s="2113" t="n"/>
      <c r="Y157" s="2113" t="n"/>
      <c r="Z157" s="2113" t="n"/>
      <c r="AA157" s="2113" t="n"/>
      <c r="AB157" s="2113" t="n"/>
      <c r="AC157" s="2113" t="n"/>
      <c r="AD157" s="2113" t="n"/>
      <c r="AE157" s="2113" t="n"/>
      <c r="AF157" s="2113" t="n"/>
    </row>
    <row r="158" ht="15.75" customHeight="1" s="2885">
      <c r="A158" s="2113" t="n"/>
      <c r="B158" s="2113" t="n"/>
      <c r="C158" s="2113" t="n"/>
      <c r="D158" s="2113" t="n"/>
      <c r="E158" s="2115" t="n"/>
      <c r="F158" s="2113" t="n"/>
      <c r="G158" s="2165" t="n"/>
      <c r="H158" s="2165" t="n"/>
      <c r="I158" s="2113" t="n"/>
      <c r="J158" s="2113" t="n"/>
      <c r="K158" s="2113" t="n"/>
      <c r="L158" s="3805" t="n"/>
      <c r="M158" s="2113" t="n"/>
      <c r="N158" s="3805" t="n"/>
      <c r="O158" s="3806" t="n"/>
      <c r="P158" s="2113" t="n"/>
      <c r="Q158" s="2113" t="n"/>
      <c r="R158" s="2113" t="n"/>
      <c r="S158" s="2113" t="n"/>
      <c r="T158" s="2113" t="n"/>
      <c r="U158" s="3806" t="n"/>
      <c r="V158" s="2113" t="n"/>
      <c r="W158" s="2113" t="n"/>
      <c r="X158" s="2113" t="n"/>
      <c r="Y158" s="2113" t="n"/>
      <c r="Z158" s="2113" t="n"/>
      <c r="AA158" s="2113" t="n"/>
      <c r="AB158" s="2113" t="n"/>
      <c r="AC158" s="2113" t="n"/>
      <c r="AD158" s="2113" t="n"/>
      <c r="AE158" s="2113" t="n"/>
      <c r="AF158" s="2113" t="n"/>
    </row>
    <row r="159" ht="15.75" customHeight="1" s="2885">
      <c r="A159" s="2113" t="n"/>
      <c r="B159" s="2113" t="n"/>
      <c r="C159" s="2113" t="n"/>
      <c r="D159" s="2113" t="n"/>
      <c r="E159" s="2115" t="n"/>
      <c r="F159" s="2113" t="n"/>
      <c r="G159" s="2165" t="n"/>
      <c r="H159" s="2165" t="n"/>
      <c r="I159" s="2113" t="n"/>
      <c r="J159" s="2113" t="n"/>
      <c r="K159" s="2113" t="n"/>
      <c r="L159" s="3805" t="n"/>
      <c r="M159" s="2113" t="n"/>
      <c r="N159" s="3805" t="n"/>
      <c r="O159" s="3806" t="n"/>
      <c r="P159" s="2113" t="n"/>
      <c r="Q159" s="2113" t="n"/>
      <c r="R159" s="2113" t="n"/>
      <c r="S159" s="2113" t="n"/>
      <c r="T159" s="2113" t="n"/>
      <c r="U159" s="3806" t="n"/>
      <c r="V159" s="2113" t="n"/>
      <c r="W159" s="2113" t="n"/>
      <c r="X159" s="2113" t="n"/>
      <c r="Y159" s="2113" t="n"/>
      <c r="Z159" s="2113" t="n"/>
      <c r="AA159" s="2113" t="n"/>
      <c r="AB159" s="2113" t="n"/>
      <c r="AC159" s="2113" t="n"/>
      <c r="AD159" s="2113" t="n"/>
      <c r="AE159" s="2113" t="n"/>
      <c r="AF159" s="2113" t="n"/>
    </row>
    <row r="160" ht="15.75" customHeight="1" s="2885">
      <c r="A160" s="2113" t="n"/>
      <c r="B160" s="2113" t="n"/>
      <c r="C160" s="2113" t="n"/>
      <c r="D160" s="2113" t="n"/>
      <c r="E160" s="2115" t="n"/>
      <c r="F160" s="2113" t="n"/>
      <c r="G160" s="2165" t="n"/>
      <c r="H160" s="2165" t="n"/>
      <c r="I160" s="2113" t="n"/>
      <c r="J160" s="2113" t="n"/>
      <c r="K160" s="2113" t="n"/>
      <c r="L160" s="3805" t="n"/>
      <c r="M160" s="2113" t="n"/>
      <c r="N160" s="3805" t="n"/>
      <c r="O160" s="3806" t="n"/>
      <c r="P160" s="2113" t="n"/>
      <c r="Q160" s="2113" t="n"/>
      <c r="R160" s="2113" t="n"/>
      <c r="S160" s="2113" t="n"/>
      <c r="T160" s="2113" t="n"/>
      <c r="U160" s="3806" t="n"/>
      <c r="V160" s="2113" t="n"/>
      <c r="W160" s="2113" t="n"/>
      <c r="X160" s="2113" t="n"/>
      <c r="Y160" s="2113" t="n"/>
      <c r="Z160" s="2113" t="n"/>
      <c r="AA160" s="2113" t="n"/>
      <c r="AB160" s="2113" t="n"/>
      <c r="AC160" s="2113" t="n"/>
      <c r="AD160" s="2113" t="n"/>
      <c r="AE160" s="2113" t="n"/>
      <c r="AF160" s="2113" t="n"/>
    </row>
    <row r="161" ht="15.75" customHeight="1" s="2885">
      <c r="A161" s="2113" t="n"/>
      <c r="B161" s="2113" t="n"/>
      <c r="C161" s="2113" t="n"/>
      <c r="D161" s="2113" t="n"/>
      <c r="E161" s="2115" t="n"/>
      <c r="F161" s="2113" t="n"/>
      <c r="G161" s="2165" t="n"/>
      <c r="H161" s="2165" t="n"/>
      <c r="I161" s="2113" t="n"/>
      <c r="J161" s="2113" t="n"/>
      <c r="K161" s="2113" t="n"/>
      <c r="L161" s="3805" t="n"/>
      <c r="M161" s="2113" t="n"/>
      <c r="N161" s="3805" t="n"/>
      <c r="O161" s="3806" t="n"/>
      <c r="P161" s="2113" t="n"/>
      <c r="Q161" s="2113" t="n"/>
      <c r="R161" s="2113" t="n"/>
      <c r="S161" s="2113" t="n"/>
      <c r="T161" s="2113" t="n"/>
      <c r="U161" s="3806" t="n"/>
      <c r="V161" s="2113" t="n"/>
      <c r="W161" s="2113" t="n"/>
      <c r="X161" s="2113" t="n"/>
      <c r="Y161" s="2113" t="n"/>
      <c r="Z161" s="2113" t="n"/>
      <c r="AA161" s="2113" t="n"/>
      <c r="AB161" s="2113" t="n"/>
      <c r="AC161" s="2113" t="n"/>
      <c r="AD161" s="2113" t="n"/>
      <c r="AE161" s="2113" t="n"/>
      <c r="AF161" s="2113" t="n"/>
    </row>
    <row r="162" ht="15.75" customHeight="1" s="2885">
      <c r="A162" s="2113" t="n"/>
      <c r="B162" s="2113" t="n"/>
      <c r="C162" s="2113" t="n"/>
      <c r="D162" s="2113" t="n"/>
      <c r="E162" s="2115" t="n"/>
      <c r="F162" s="2113" t="n"/>
      <c r="G162" s="2165" t="n"/>
      <c r="H162" s="2165" t="n"/>
      <c r="I162" s="2113" t="n"/>
      <c r="J162" s="2113" t="n"/>
      <c r="K162" s="2113" t="n"/>
      <c r="L162" s="3805" t="n"/>
      <c r="M162" s="2113" t="n"/>
      <c r="N162" s="3805" t="n"/>
      <c r="O162" s="3806" t="n"/>
      <c r="P162" s="2113" t="n"/>
      <c r="Q162" s="2113" t="n"/>
      <c r="R162" s="2113" t="n"/>
      <c r="S162" s="2113" t="n"/>
      <c r="T162" s="2113" t="n"/>
      <c r="U162" s="3806" t="n"/>
      <c r="V162" s="2113" t="n"/>
      <c r="W162" s="2113" t="n"/>
      <c r="X162" s="2113" t="n"/>
      <c r="Y162" s="2113" t="n"/>
      <c r="Z162" s="2113" t="n"/>
      <c r="AA162" s="2113" t="n"/>
      <c r="AB162" s="2113" t="n"/>
      <c r="AC162" s="2113" t="n"/>
      <c r="AD162" s="2113" t="n"/>
      <c r="AE162" s="2113" t="n"/>
      <c r="AF162" s="2113" t="n"/>
    </row>
    <row r="163" ht="15.75" customHeight="1" s="2885">
      <c r="A163" s="2113" t="n"/>
      <c r="B163" s="2113" t="n"/>
      <c r="C163" s="2113" t="n"/>
      <c r="D163" s="2113" t="n"/>
      <c r="E163" s="2115" t="n"/>
      <c r="F163" s="2113" t="n"/>
      <c r="G163" s="2165" t="n"/>
      <c r="H163" s="2165" t="n"/>
      <c r="I163" s="2113" t="n"/>
      <c r="J163" s="2113" t="n"/>
      <c r="K163" s="2113" t="n"/>
      <c r="L163" s="3805" t="n"/>
      <c r="M163" s="2113" t="n"/>
      <c r="N163" s="3805" t="n"/>
      <c r="O163" s="3806" t="n"/>
      <c r="P163" s="2113" t="n"/>
      <c r="Q163" s="2113" t="n"/>
      <c r="R163" s="2113" t="n"/>
      <c r="S163" s="2113" t="n"/>
      <c r="T163" s="2113" t="n"/>
      <c r="U163" s="3806" t="n"/>
      <c r="V163" s="2113" t="n"/>
      <c r="W163" s="2113" t="n"/>
      <c r="X163" s="2113" t="n"/>
      <c r="Y163" s="2113" t="n"/>
      <c r="Z163" s="2113" t="n"/>
      <c r="AA163" s="2113" t="n"/>
      <c r="AB163" s="2113" t="n"/>
      <c r="AC163" s="2113" t="n"/>
      <c r="AD163" s="2113" t="n"/>
      <c r="AE163" s="2113" t="n"/>
      <c r="AF163" s="2113" t="n"/>
    </row>
    <row r="164" ht="15.75" customHeight="1" s="2885">
      <c r="A164" s="2113" t="n"/>
      <c r="B164" s="2113" t="n"/>
      <c r="C164" s="2113" t="n"/>
      <c r="D164" s="2113" t="n"/>
      <c r="E164" s="2115" t="n"/>
      <c r="F164" s="2113" t="n"/>
      <c r="G164" s="2165" t="n"/>
      <c r="H164" s="2165" t="n"/>
      <c r="I164" s="2113" t="n"/>
      <c r="J164" s="2113" t="n"/>
      <c r="K164" s="2113" t="n"/>
      <c r="L164" s="3805" t="n"/>
      <c r="M164" s="2113" t="n"/>
      <c r="N164" s="3805" t="n"/>
      <c r="O164" s="3806" t="n"/>
      <c r="P164" s="2113" t="n"/>
      <c r="Q164" s="2113" t="n"/>
      <c r="R164" s="2113" t="n"/>
      <c r="S164" s="2113" t="n"/>
      <c r="T164" s="2113" t="n"/>
      <c r="U164" s="3806" t="n"/>
      <c r="V164" s="2113" t="n"/>
      <c r="W164" s="2113" t="n"/>
      <c r="X164" s="2113" t="n"/>
      <c r="Y164" s="2113" t="n"/>
      <c r="Z164" s="2113" t="n"/>
      <c r="AA164" s="2113" t="n"/>
      <c r="AB164" s="2113" t="n"/>
      <c r="AC164" s="2113" t="n"/>
      <c r="AD164" s="2113" t="n"/>
      <c r="AE164" s="2113" t="n"/>
      <c r="AF164" s="2113" t="n"/>
    </row>
    <row r="165" ht="15.75" customHeight="1" s="2885">
      <c r="A165" s="2113" t="n"/>
      <c r="B165" s="2113" t="n"/>
      <c r="C165" s="2113" t="n"/>
      <c r="D165" s="2113" t="n"/>
      <c r="E165" s="2115" t="n"/>
      <c r="F165" s="2113" t="n"/>
      <c r="G165" s="2165" t="n"/>
      <c r="H165" s="2165" t="n"/>
      <c r="I165" s="2113" t="n"/>
      <c r="J165" s="2113" t="n"/>
      <c r="K165" s="2113" t="n"/>
      <c r="L165" s="3805" t="n"/>
      <c r="M165" s="2113" t="n"/>
      <c r="N165" s="3805" t="n"/>
      <c r="O165" s="3806" t="n"/>
      <c r="P165" s="2113" t="n"/>
      <c r="Q165" s="2113" t="n"/>
      <c r="R165" s="2113" t="n"/>
      <c r="S165" s="2113" t="n"/>
      <c r="T165" s="2113" t="n"/>
      <c r="U165" s="3806" t="n"/>
      <c r="V165" s="2113" t="n"/>
      <c r="W165" s="2113" t="n"/>
      <c r="X165" s="2113" t="n"/>
      <c r="Y165" s="2113" t="n"/>
      <c r="Z165" s="2113" t="n"/>
      <c r="AA165" s="2113" t="n"/>
      <c r="AB165" s="2113" t="n"/>
      <c r="AC165" s="2113" t="n"/>
      <c r="AD165" s="2113" t="n"/>
      <c r="AE165" s="2113" t="n"/>
      <c r="AF165" s="2113" t="n"/>
    </row>
    <row r="166" ht="15.75" customHeight="1" s="2885">
      <c r="A166" s="2113" t="n"/>
      <c r="B166" s="2113" t="n"/>
      <c r="C166" s="2113" t="n"/>
      <c r="D166" s="2113" t="n"/>
      <c r="E166" s="2115" t="n"/>
      <c r="F166" s="2113" t="n"/>
      <c r="G166" s="2165" t="n"/>
      <c r="H166" s="2165" t="n"/>
      <c r="I166" s="2113" t="n"/>
      <c r="J166" s="2113" t="n"/>
      <c r="K166" s="2113" t="n"/>
      <c r="L166" s="3805" t="n"/>
      <c r="M166" s="2113" t="n"/>
      <c r="N166" s="3805" t="n"/>
      <c r="O166" s="3806" t="n"/>
      <c r="P166" s="2113" t="n"/>
      <c r="Q166" s="2113" t="n"/>
      <c r="R166" s="2113" t="n"/>
      <c r="S166" s="2113" t="n"/>
      <c r="T166" s="2113" t="n"/>
      <c r="U166" s="3806" t="n"/>
      <c r="V166" s="2113" t="n"/>
      <c r="W166" s="2113" t="n"/>
      <c r="X166" s="2113" t="n"/>
      <c r="Y166" s="2113" t="n"/>
      <c r="Z166" s="2113" t="n"/>
      <c r="AA166" s="2113" t="n"/>
      <c r="AB166" s="2113" t="n"/>
      <c r="AC166" s="2113" t="n"/>
      <c r="AD166" s="2113" t="n"/>
      <c r="AE166" s="2113" t="n"/>
      <c r="AF166" s="2113" t="n"/>
    </row>
    <row r="167" ht="15.75" customHeight="1" s="2885">
      <c r="A167" s="2113" t="n"/>
      <c r="B167" s="2113" t="n"/>
      <c r="C167" s="2113" t="n"/>
      <c r="D167" s="2113" t="n"/>
      <c r="E167" s="2115" t="n"/>
      <c r="F167" s="2113" t="n"/>
      <c r="G167" s="2165" t="n"/>
      <c r="H167" s="2165" t="n"/>
      <c r="I167" s="2113" t="n"/>
      <c r="J167" s="2113" t="n"/>
      <c r="K167" s="2113" t="n"/>
      <c r="L167" s="3805" t="n"/>
      <c r="M167" s="2113" t="n"/>
      <c r="N167" s="3805" t="n"/>
      <c r="O167" s="3806" t="n"/>
      <c r="P167" s="2113" t="n"/>
      <c r="Q167" s="2113" t="n"/>
      <c r="R167" s="2113" t="n"/>
      <c r="S167" s="2113" t="n"/>
      <c r="T167" s="2113" t="n"/>
      <c r="U167" s="3806" t="n"/>
      <c r="V167" s="2113" t="n"/>
      <c r="W167" s="2113" t="n"/>
      <c r="X167" s="2113" t="n"/>
      <c r="Y167" s="2113" t="n"/>
      <c r="Z167" s="2113" t="n"/>
      <c r="AA167" s="2113" t="n"/>
      <c r="AB167" s="2113" t="n"/>
      <c r="AC167" s="2113" t="n"/>
      <c r="AD167" s="2113" t="n"/>
      <c r="AE167" s="2113" t="n"/>
      <c r="AF167" s="2113" t="n"/>
    </row>
    <row r="168" ht="15.75" customHeight="1" s="2885">
      <c r="A168" s="2113" t="n"/>
      <c r="B168" s="2113" t="n"/>
      <c r="C168" s="2113" t="n"/>
      <c r="D168" s="2113" t="n"/>
      <c r="E168" s="2115" t="n"/>
      <c r="F168" s="2113" t="n"/>
      <c r="G168" s="2165" t="n"/>
      <c r="H168" s="2165" t="n"/>
      <c r="I168" s="2113" t="n"/>
      <c r="J168" s="2113" t="n"/>
      <c r="K168" s="2113" t="n"/>
      <c r="L168" s="3805" t="n"/>
      <c r="M168" s="2113" t="n"/>
      <c r="N168" s="3805" t="n"/>
      <c r="O168" s="3806" t="n"/>
      <c r="P168" s="2113" t="n"/>
      <c r="Q168" s="2113" t="n"/>
      <c r="R168" s="2113" t="n"/>
      <c r="S168" s="2113" t="n"/>
      <c r="T168" s="2113" t="n"/>
      <c r="U168" s="3806" t="n"/>
      <c r="V168" s="2113" t="n"/>
      <c r="W168" s="2113" t="n"/>
      <c r="X168" s="2113" t="n"/>
      <c r="Y168" s="2113" t="n"/>
      <c r="Z168" s="2113" t="n"/>
      <c r="AA168" s="2113" t="n"/>
      <c r="AB168" s="2113" t="n"/>
      <c r="AC168" s="2113" t="n"/>
      <c r="AD168" s="2113" t="n"/>
      <c r="AE168" s="2113" t="n"/>
      <c r="AF168" s="2113" t="n"/>
    </row>
    <row r="169" ht="15.75" customHeight="1" s="2885">
      <c r="A169" s="2113" t="n"/>
      <c r="B169" s="2113" t="n"/>
      <c r="C169" s="2113" t="n"/>
      <c r="D169" s="2113" t="n"/>
      <c r="E169" s="2115" t="n"/>
      <c r="F169" s="2113" t="n"/>
      <c r="G169" s="2165" t="n"/>
      <c r="H169" s="2165" t="n"/>
      <c r="I169" s="2113" t="n"/>
      <c r="J169" s="2113" t="n"/>
      <c r="K169" s="2113" t="n"/>
      <c r="L169" s="3805" t="n"/>
      <c r="M169" s="2113" t="n"/>
      <c r="N169" s="3805" t="n"/>
      <c r="O169" s="3806" t="n"/>
      <c r="P169" s="2113" t="n"/>
      <c r="Q169" s="2113" t="n"/>
      <c r="R169" s="2113" t="n"/>
      <c r="S169" s="2113" t="n"/>
      <c r="T169" s="2113" t="n"/>
      <c r="U169" s="3806" t="n"/>
      <c r="V169" s="2113" t="n"/>
      <c r="W169" s="2113" t="n"/>
      <c r="X169" s="2113" t="n"/>
      <c r="Y169" s="2113" t="n"/>
      <c r="Z169" s="2113" t="n"/>
      <c r="AA169" s="2113" t="n"/>
      <c r="AB169" s="2113" t="n"/>
      <c r="AC169" s="2113" t="n"/>
      <c r="AD169" s="2113" t="n"/>
      <c r="AE169" s="2113" t="n"/>
      <c r="AF169" s="2113" t="n"/>
    </row>
    <row r="170" ht="15.75" customHeight="1" s="2885">
      <c r="A170" s="2113" t="n"/>
      <c r="B170" s="2113" t="n"/>
      <c r="C170" s="2113" t="n"/>
      <c r="D170" s="2113" t="n"/>
      <c r="E170" s="2115" t="n"/>
      <c r="F170" s="2113" t="n"/>
      <c r="G170" s="2165" t="n"/>
      <c r="H170" s="2165" t="n"/>
      <c r="I170" s="2113" t="n"/>
      <c r="J170" s="2113" t="n"/>
      <c r="K170" s="2113" t="n"/>
      <c r="L170" s="3805" t="n"/>
      <c r="M170" s="2113" t="n"/>
      <c r="N170" s="3805" t="n"/>
      <c r="O170" s="3806" t="n"/>
      <c r="P170" s="2113" t="n"/>
      <c r="Q170" s="2113" t="n"/>
      <c r="R170" s="2113" t="n"/>
      <c r="S170" s="2113" t="n"/>
      <c r="T170" s="2113" t="n"/>
      <c r="U170" s="3806" t="n"/>
      <c r="V170" s="2113" t="n"/>
      <c r="W170" s="2113" t="n"/>
      <c r="X170" s="2113" t="n"/>
      <c r="Y170" s="2113" t="n"/>
      <c r="Z170" s="2113" t="n"/>
      <c r="AA170" s="2113" t="n"/>
      <c r="AB170" s="2113" t="n"/>
      <c r="AC170" s="2113" t="n"/>
      <c r="AD170" s="2113" t="n"/>
      <c r="AE170" s="2113" t="n"/>
      <c r="AF170" s="2113" t="n"/>
    </row>
    <row r="171" ht="15.75" customHeight="1" s="2885">
      <c r="A171" s="2113" t="n"/>
      <c r="B171" s="2113" t="n"/>
      <c r="C171" s="2113" t="n"/>
      <c r="D171" s="2113" t="n"/>
      <c r="E171" s="2115" t="n"/>
      <c r="F171" s="2113" t="n"/>
      <c r="G171" s="2165" t="n"/>
      <c r="H171" s="2165" t="n"/>
      <c r="I171" s="2113" t="n"/>
      <c r="J171" s="2113" t="n"/>
      <c r="K171" s="2113" t="n"/>
      <c r="L171" s="3805" t="n"/>
      <c r="M171" s="2113" t="n"/>
      <c r="N171" s="3805" t="n"/>
      <c r="O171" s="3806" t="n"/>
      <c r="P171" s="2113" t="n"/>
      <c r="Q171" s="2113" t="n"/>
      <c r="R171" s="2113" t="n"/>
      <c r="S171" s="2113" t="n"/>
      <c r="T171" s="2113" t="n"/>
      <c r="U171" s="3806" t="n"/>
      <c r="V171" s="2113" t="n"/>
      <c r="W171" s="2113" t="n"/>
      <c r="X171" s="2113" t="n"/>
      <c r="Y171" s="2113" t="n"/>
      <c r="Z171" s="2113" t="n"/>
      <c r="AA171" s="2113" t="n"/>
      <c r="AB171" s="2113" t="n"/>
      <c r="AC171" s="2113" t="n"/>
      <c r="AD171" s="2113" t="n"/>
      <c r="AE171" s="2113" t="n"/>
      <c r="AF171" s="2113" t="n"/>
    </row>
    <row r="172" ht="15.75" customHeight="1" s="2885">
      <c r="A172" s="2113" t="n"/>
      <c r="B172" s="2113" t="n"/>
      <c r="C172" s="2113" t="n"/>
      <c r="D172" s="2113" t="n"/>
      <c r="E172" s="2115" t="n"/>
      <c r="F172" s="2113" t="n"/>
      <c r="G172" s="2165" t="n"/>
      <c r="H172" s="2165" t="n"/>
      <c r="I172" s="2113" t="n"/>
      <c r="J172" s="2113" t="n"/>
      <c r="K172" s="2113" t="n"/>
      <c r="L172" s="3805" t="n"/>
      <c r="M172" s="2113" t="n"/>
      <c r="N172" s="3805" t="n"/>
      <c r="O172" s="3806" t="n"/>
      <c r="P172" s="2113" t="n"/>
      <c r="Q172" s="2113" t="n"/>
      <c r="R172" s="2113" t="n"/>
      <c r="S172" s="2113" t="n"/>
      <c r="T172" s="2113" t="n"/>
      <c r="U172" s="3806" t="n"/>
      <c r="V172" s="2113" t="n"/>
      <c r="W172" s="2113" t="n"/>
      <c r="X172" s="2113" t="n"/>
      <c r="Y172" s="2113" t="n"/>
      <c r="Z172" s="2113" t="n"/>
      <c r="AA172" s="2113" t="n"/>
      <c r="AB172" s="2113" t="n"/>
      <c r="AC172" s="2113" t="n"/>
      <c r="AD172" s="2113" t="n"/>
      <c r="AE172" s="2113" t="n"/>
      <c r="AF172" s="2113" t="n"/>
    </row>
    <row r="173" ht="15.75" customHeight="1" s="2885">
      <c r="A173" s="2113" t="n"/>
      <c r="B173" s="2113" t="n"/>
      <c r="C173" s="2113" t="n"/>
      <c r="D173" s="2113" t="n"/>
      <c r="E173" s="2115" t="n"/>
      <c r="F173" s="2113" t="n"/>
      <c r="G173" s="2165" t="n"/>
      <c r="H173" s="2165" t="n"/>
      <c r="I173" s="2113" t="n"/>
      <c r="J173" s="2113" t="n"/>
      <c r="K173" s="2113" t="n"/>
      <c r="L173" s="3805" t="n"/>
      <c r="M173" s="2113" t="n"/>
      <c r="N173" s="3805" t="n"/>
      <c r="O173" s="3806" t="n"/>
      <c r="P173" s="2113" t="n"/>
      <c r="Q173" s="2113" t="n"/>
      <c r="R173" s="2113" t="n"/>
      <c r="S173" s="2113" t="n"/>
      <c r="T173" s="2113" t="n"/>
      <c r="U173" s="3806" t="n"/>
      <c r="V173" s="2113" t="n"/>
      <c r="W173" s="2113" t="n"/>
      <c r="X173" s="2113" t="n"/>
      <c r="Y173" s="2113" t="n"/>
      <c r="Z173" s="2113" t="n"/>
      <c r="AA173" s="2113" t="n"/>
      <c r="AB173" s="2113" t="n"/>
      <c r="AC173" s="2113" t="n"/>
      <c r="AD173" s="2113" t="n"/>
      <c r="AE173" s="2113" t="n"/>
      <c r="AF173" s="2113" t="n"/>
    </row>
    <row r="174" ht="15.75" customHeight="1" s="2885">
      <c r="A174" s="2113" t="n"/>
      <c r="B174" s="2113" t="n"/>
      <c r="C174" s="2113" t="n"/>
      <c r="D174" s="2113" t="n"/>
      <c r="E174" s="2115" t="n"/>
      <c r="F174" s="2113" t="n"/>
      <c r="G174" s="2165" t="n"/>
      <c r="H174" s="2165" t="n"/>
      <c r="I174" s="2113" t="n"/>
      <c r="J174" s="2113" t="n"/>
      <c r="K174" s="2113" t="n"/>
      <c r="L174" s="3805" t="n"/>
      <c r="M174" s="2113" t="n"/>
      <c r="N174" s="3805" t="n"/>
      <c r="O174" s="3806" t="n"/>
      <c r="P174" s="2113" t="n"/>
      <c r="Q174" s="2113" t="n"/>
      <c r="R174" s="2113" t="n"/>
      <c r="S174" s="2113" t="n"/>
      <c r="T174" s="2113" t="n"/>
      <c r="U174" s="3806" t="n"/>
      <c r="V174" s="2113" t="n"/>
      <c r="W174" s="2113" t="n"/>
      <c r="X174" s="2113" t="n"/>
      <c r="Y174" s="2113" t="n"/>
      <c r="Z174" s="2113" t="n"/>
      <c r="AA174" s="2113" t="n"/>
      <c r="AB174" s="2113" t="n"/>
      <c r="AC174" s="2113" t="n"/>
      <c r="AD174" s="2113" t="n"/>
      <c r="AE174" s="2113" t="n"/>
      <c r="AF174" s="2113" t="n"/>
    </row>
    <row r="175" ht="15.75" customHeight="1" s="2885">
      <c r="A175" s="2113" t="n"/>
      <c r="B175" s="2113" t="n"/>
      <c r="C175" s="2113" t="n"/>
      <c r="D175" s="2113" t="n"/>
      <c r="E175" s="2115" t="n"/>
      <c r="F175" s="2113" t="n"/>
      <c r="G175" s="2165" t="n"/>
      <c r="H175" s="2165" t="n"/>
      <c r="I175" s="2113" t="n"/>
      <c r="J175" s="2113" t="n"/>
      <c r="K175" s="2113" t="n"/>
      <c r="L175" s="3805" t="n"/>
      <c r="M175" s="2113" t="n"/>
      <c r="N175" s="3805" t="n"/>
      <c r="O175" s="3806" t="n"/>
      <c r="P175" s="2113" t="n"/>
      <c r="Q175" s="2113" t="n"/>
      <c r="R175" s="2113" t="n"/>
      <c r="S175" s="2113" t="n"/>
      <c r="T175" s="2113" t="n"/>
      <c r="U175" s="3806" t="n"/>
      <c r="V175" s="2113" t="n"/>
      <c r="W175" s="2113" t="n"/>
      <c r="X175" s="2113" t="n"/>
      <c r="Y175" s="2113" t="n"/>
      <c r="Z175" s="2113" t="n"/>
      <c r="AA175" s="2113" t="n"/>
      <c r="AB175" s="2113" t="n"/>
      <c r="AC175" s="2113" t="n"/>
      <c r="AD175" s="2113" t="n"/>
      <c r="AE175" s="2113" t="n"/>
      <c r="AF175" s="2113" t="n"/>
    </row>
    <row r="176" ht="15.75" customHeight="1" s="2885">
      <c r="A176" s="2113" t="n"/>
      <c r="B176" s="2113" t="n"/>
      <c r="C176" s="2113" t="n"/>
      <c r="D176" s="2113" t="n"/>
      <c r="E176" s="2115" t="n"/>
      <c r="F176" s="2113" t="n"/>
      <c r="G176" s="2165" t="n"/>
      <c r="H176" s="2165" t="n"/>
      <c r="I176" s="2113" t="n"/>
      <c r="J176" s="2113" t="n"/>
      <c r="K176" s="2113" t="n"/>
      <c r="L176" s="3805" t="n"/>
      <c r="M176" s="2113" t="n"/>
      <c r="N176" s="3805" t="n"/>
      <c r="O176" s="3806" t="n"/>
      <c r="P176" s="2113" t="n"/>
      <c r="Q176" s="2113" t="n"/>
      <c r="R176" s="2113" t="n"/>
      <c r="S176" s="2113" t="n"/>
      <c r="T176" s="2113" t="n"/>
      <c r="U176" s="3806" t="n"/>
      <c r="V176" s="2113" t="n"/>
      <c r="W176" s="2113" t="n"/>
      <c r="X176" s="2113" t="n"/>
      <c r="Y176" s="2113" t="n"/>
      <c r="Z176" s="2113" t="n"/>
      <c r="AA176" s="2113" t="n"/>
      <c r="AB176" s="2113" t="n"/>
      <c r="AC176" s="2113" t="n"/>
      <c r="AD176" s="2113" t="n"/>
      <c r="AE176" s="2113" t="n"/>
      <c r="AF176" s="2113" t="n"/>
    </row>
    <row r="177" ht="15.75" customHeight="1" s="2885">
      <c r="A177" s="2113" t="n"/>
      <c r="B177" s="2113" t="n"/>
      <c r="C177" s="2113" t="n"/>
      <c r="D177" s="2113" t="n"/>
      <c r="E177" s="2115" t="n"/>
      <c r="F177" s="2113" t="n"/>
      <c r="G177" s="2165" t="n"/>
      <c r="H177" s="2165" t="n"/>
      <c r="I177" s="2113" t="n"/>
      <c r="J177" s="2113" t="n"/>
      <c r="K177" s="2113" t="n"/>
      <c r="L177" s="3805" t="n"/>
      <c r="M177" s="2113" t="n"/>
      <c r="N177" s="3805" t="n"/>
      <c r="O177" s="3806" t="n"/>
      <c r="P177" s="2113" t="n"/>
      <c r="Q177" s="2113" t="n"/>
      <c r="R177" s="2113" t="n"/>
      <c r="S177" s="2113" t="n"/>
      <c r="T177" s="2113" t="n"/>
      <c r="U177" s="3806" t="n"/>
      <c r="V177" s="2113" t="n"/>
      <c r="W177" s="2113" t="n"/>
      <c r="X177" s="2113" t="n"/>
      <c r="Y177" s="2113" t="n"/>
      <c r="Z177" s="2113" t="n"/>
      <c r="AA177" s="2113" t="n"/>
      <c r="AB177" s="2113" t="n"/>
      <c r="AC177" s="2113" t="n"/>
      <c r="AD177" s="2113" t="n"/>
      <c r="AE177" s="2113" t="n"/>
      <c r="AF177" s="2113" t="n"/>
    </row>
    <row r="178" ht="15.75" customHeight="1" s="2885">
      <c r="A178" s="2113" t="n"/>
      <c r="B178" s="2113" t="n"/>
      <c r="C178" s="2113" t="n"/>
      <c r="D178" s="2113" t="n"/>
      <c r="E178" s="2115" t="n"/>
      <c r="F178" s="2113" t="n"/>
      <c r="G178" s="2165" t="n"/>
      <c r="H178" s="2165" t="n"/>
      <c r="I178" s="2113" t="n"/>
      <c r="J178" s="2113" t="n"/>
      <c r="K178" s="2113" t="n"/>
      <c r="L178" s="3805" t="n"/>
      <c r="M178" s="2113" t="n"/>
      <c r="N178" s="3805" t="n"/>
      <c r="O178" s="3806" t="n"/>
      <c r="P178" s="2113" t="n"/>
      <c r="Q178" s="2113" t="n"/>
      <c r="R178" s="2113" t="n"/>
      <c r="S178" s="2113" t="n"/>
      <c r="T178" s="2113" t="n"/>
      <c r="U178" s="3806" t="n"/>
      <c r="V178" s="2113" t="n"/>
      <c r="W178" s="2113" t="n"/>
      <c r="X178" s="2113" t="n"/>
      <c r="Y178" s="2113" t="n"/>
      <c r="Z178" s="2113" t="n"/>
      <c r="AA178" s="2113" t="n"/>
      <c r="AB178" s="2113" t="n"/>
      <c r="AC178" s="2113" t="n"/>
      <c r="AD178" s="2113" t="n"/>
      <c r="AE178" s="2113" t="n"/>
      <c r="AF178" s="2113" t="n"/>
    </row>
    <row r="179" ht="15.75" customHeight="1" s="2885">
      <c r="A179" s="2113" t="n"/>
      <c r="B179" s="2113" t="n"/>
      <c r="C179" s="2113" t="n"/>
      <c r="D179" s="2113" t="n"/>
      <c r="E179" s="2115" t="n"/>
      <c r="F179" s="2113" t="n"/>
      <c r="G179" s="2165" t="n"/>
      <c r="H179" s="2165" t="n"/>
      <c r="I179" s="2113" t="n"/>
      <c r="J179" s="2113" t="n"/>
      <c r="K179" s="2113" t="n"/>
      <c r="L179" s="3805" t="n"/>
      <c r="M179" s="2113" t="n"/>
      <c r="N179" s="3805" t="n"/>
      <c r="O179" s="3806" t="n"/>
      <c r="P179" s="2113" t="n"/>
      <c r="Q179" s="2113" t="n"/>
      <c r="R179" s="2113" t="n"/>
      <c r="S179" s="2113" t="n"/>
      <c r="T179" s="2113" t="n"/>
      <c r="U179" s="3806" t="n"/>
      <c r="V179" s="2113" t="n"/>
      <c r="W179" s="2113" t="n"/>
      <c r="X179" s="2113" t="n"/>
      <c r="Y179" s="2113" t="n"/>
      <c r="Z179" s="2113" t="n"/>
      <c r="AA179" s="2113" t="n"/>
      <c r="AB179" s="2113" t="n"/>
      <c r="AC179" s="2113" t="n"/>
      <c r="AD179" s="2113" t="n"/>
      <c r="AE179" s="2113" t="n"/>
      <c r="AF179" s="2113" t="n"/>
    </row>
    <row r="180" ht="15.75" customHeight="1" s="2885">
      <c r="A180" s="2113" t="n"/>
      <c r="B180" s="2113" t="n"/>
      <c r="C180" s="2113" t="n"/>
      <c r="D180" s="2113" t="n"/>
      <c r="E180" s="2115" t="n"/>
      <c r="F180" s="2113" t="n"/>
      <c r="G180" s="2165" t="n"/>
      <c r="H180" s="2165" t="n"/>
      <c r="I180" s="2113" t="n"/>
      <c r="J180" s="2113" t="n"/>
      <c r="K180" s="2113" t="n"/>
      <c r="L180" s="3805" t="n"/>
      <c r="M180" s="2113" t="n"/>
      <c r="N180" s="3805" t="n"/>
      <c r="O180" s="3806" t="n"/>
      <c r="P180" s="2113" t="n"/>
      <c r="Q180" s="2113" t="n"/>
      <c r="R180" s="2113" t="n"/>
      <c r="S180" s="2113" t="n"/>
      <c r="T180" s="2113" t="n"/>
      <c r="U180" s="3806" t="n"/>
      <c r="V180" s="2113" t="n"/>
      <c r="W180" s="2113" t="n"/>
      <c r="X180" s="2113" t="n"/>
      <c r="Y180" s="2113" t="n"/>
      <c r="Z180" s="2113" t="n"/>
      <c r="AA180" s="2113" t="n"/>
      <c r="AB180" s="2113" t="n"/>
      <c r="AC180" s="2113" t="n"/>
      <c r="AD180" s="2113" t="n"/>
      <c r="AE180" s="2113" t="n"/>
      <c r="AF180" s="2113" t="n"/>
    </row>
    <row r="181" ht="15.75" customHeight="1" s="2885">
      <c r="A181" s="2113" t="n"/>
      <c r="B181" s="2113" t="n"/>
      <c r="C181" s="2113" t="n"/>
      <c r="D181" s="2113" t="n"/>
      <c r="E181" s="2115" t="n"/>
      <c r="F181" s="2113" t="n"/>
      <c r="G181" s="2165" t="n"/>
      <c r="H181" s="2165" t="n"/>
      <c r="I181" s="2113" t="n"/>
      <c r="J181" s="2113" t="n"/>
      <c r="K181" s="2113" t="n"/>
      <c r="L181" s="3805" t="n"/>
      <c r="M181" s="2113" t="n"/>
      <c r="N181" s="3805" t="n"/>
      <c r="O181" s="3806" t="n"/>
      <c r="P181" s="2113" t="n"/>
      <c r="Q181" s="2113" t="n"/>
      <c r="R181" s="2113" t="n"/>
      <c r="S181" s="2113" t="n"/>
      <c r="T181" s="2113" t="n"/>
      <c r="U181" s="3806" t="n"/>
      <c r="V181" s="2113" t="n"/>
      <c r="W181" s="2113" t="n"/>
      <c r="X181" s="2113" t="n"/>
      <c r="Y181" s="2113" t="n"/>
      <c r="Z181" s="2113" t="n"/>
      <c r="AA181" s="2113" t="n"/>
      <c r="AB181" s="2113" t="n"/>
      <c r="AC181" s="2113" t="n"/>
      <c r="AD181" s="2113" t="n"/>
      <c r="AE181" s="2113" t="n"/>
      <c r="AF181" s="2113" t="n"/>
    </row>
    <row r="182" ht="15.75" customHeight="1" s="2885">
      <c r="A182" s="2113" t="n"/>
      <c r="B182" s="2113" t="n"/>
      <c r="C182" s="2113" t="n"/>
      <c r="D182" s="2113" t="n"/>
      <c r="E182" s="2115" t="n"/>
      <c r="F182" s="2113" t="n"/>
      <c r="G182" s="2165" t="n"/>
      <c r="H182" s="2165" t="n"/>
      <c r="I182" s="2113" t="n"/>
      <c r="J182" s="2113" t="n"/>
      <c r="K182" s="2113" t="n"/>
      <c r="L182" s="3805" t="n"/>
      <c r="M182" s="2113" t="n"/>
      <c r="N182" s="3805" t="n"/>
      <c r="O182" s="3806" t="n"/>
      <c r="P182" s="2113" t="n"/>
      <c r="Q182" s="2113" t="n"/>
      <c r="R182" s="2113" t="n"/>
      <c r="S182" s="2113" t="n"/>
      <c r="T182" s="2113" t="n"/>
      <c r="U182" s="3806" t="n"/>
      <c r="V182" s="2113" t="n"/>
      <c r="W182" s="2113" t="n"/>
      <c r="X182" s="2113" t="n"/>
      <c r="Y182" s="2113" t="n"/>
      <c r="Z182" s="2113" t="n"/>
      <c r="AA182" s="2113" t="n"/>
      <c r="AB182" s="2113" t="n"/>
      <c r="AC182" s="2113" t="n"/>
      <c r="AD182" s="2113" t="n"/>
      <c r="AE182" s="2113" t="n"/>
      <c r="AF182" s="2113" t="n"/>
    </row>
    <row r="183" ht="15.75" customHeight="1" s="2885">
      <c r="A183" s="2113" t="n"/>
      <c r="B183" s="2113" t="n"/>
      <c r="C183" s="2113" t="n"/>
      <c r="D183" s="2113" t="n"/>
      <c r="E183" s="2115" t="n"/>
      <c r="F183" s="2113" t="n"/>
      <c r="G183" s="2165" t="n"/>
      <c r="H183" s="2165" t="n"/>
      <c r="I183" s="2113" t="n"/>
      <c r="J183" s="2113" t="n"/>
      <c r="K183" s="2113" t="n"/>
      <c r="L183" s="3805" t="n"/>
      <c r="M183" s="2113" t="n"/>
      <c r="N183" s="3805" t="n"/>
      <c r="O183" s="3806" t="n"/>
      <c r="P183" s="2113" t="n"/>
      <c r="Q183" s="2113" t="n"/>
      <c r="R183" s="2113" t="n"/>
      <c r="S183" s="2113" t="n"/>
      <c r="T183" s="2113" t="n"/>
      <c r="U183" s="3806" t="n"/>
      <c r="V183" s="2113" t="n"/>
      <c r="W183" s="2113" t="n"/>
      <c r="X183" s="2113" t="n"/>
      <c r="Y183" s="2113" t="n"/>
      <c r="Z183" s="2113" t="n"/>
      <c r="AA183" s="2113" t="n"/>
      <c r="AB183" s="2113" t="n"/>
      <c r="AC183" s="2113" t="n"/>
      <c r="AD183" s="2113" t="n"/>
      <c r="AE183" s="2113" t="n"/>
      <c r="AF183" s="2113" t="n"/>
    </row>
    <row r="184" ht="15.75" customHeight="1" s="2885">
      <c r="A184" s="2113" t="n"/>
      <c r="B184" s="2113" t="n"/>
      <c r="C184" s="2113" t="n"/>
      <c r="D184" s="2113" t="n"/>
      <c r="E184" s="2115" t="n"/>
      <c r="F184" s="2113" t="n"/>
      <c r="G184" s="2165" t="n"/>
      <c r="H184" s="2165" t="n"/>
      <c r="I184" s="2113" t="n"/>
      <c r="J184" s="2113" t="n"/>
      <c r="K184" s="2113" t="n"/>
      <c r="L184" s="3805" t="n"/>
      <c r="M184" s="2113" t="n"/>
      <c r="N184" s="3805" t="n"/>
      <c r="O184" s="3806" t="n"/>
      <c r="P184" s="2113" t="n"/>
      <c r="Q184" s="2113" t="n"/>
      <c r="R184" s="2113" t="n"/>
      <c r="S184" s="2113" t="n"/>
      <c r="T184" s="2113" t="n"/>
      <c r="U184" s="3806" t="n"/>
      <c r="V184" s="2113" t="n"/>
      <c r="W184" s="2113" t="n"/>
      <c r="X184" s="2113" t="n"/>
      <c r="Y184" s="2113" t="n"/>
      <c r="Z184" s="2113" t="n"/>
      <c r="AA184" s="2113" t="n"/>
      <c r="AB184" s="2113" t="n"/>
      <c r="AC184" s="2113" t="n"/>
      <c r="AD184" s="2113" t="n"/>
      <c r="AE184" s="2113" t="n"/>
      <c r="AF184" s="2113" t="n"/>
    </row>
    <row r="185" ht="15.75" customHeight="1" s="2885">
      <c r="A185" s="2113" t="n"/>
      <c r="B185" s="2113" t="n"/>
      <c r="C185" s="2113" t="n"/>
      <c r="D185" s="2113" t="n"/>
      <c r="E185" s="2115" t="n"/>
      <c r="F185" s="2113" t="n"/>
      <c r="G185" s="2165" t="n"/>
      <c r="H185" s="2165" t="n"/>
      <c r="I185" s="2113" t="n"/>
      <c r="J185" s="2113" t="n"/>
      <c r="K185" s="2113" t="n"/>
      <c r="L185" s="3805" t="n"/>
      <c r="M185" s="2113" t="n"/>
      <c r="N185" s="3805" t="n"/>
      <c r="O185" s="3806" t="n"/>
      <c r="P185" s="2113" t="n"/>
      <c r="Q185" s="2113" t="n"/>
      <c r="R185" s="2113" t="n"/>
      <c r="S185" s="2113" t="n"/>
      <c r="T185" s="2113" t="n"/>
      <c r="U185" s="3806" t="n"/>
      <c r="V185" s="2113" t="n"/>
      <c r="W185" s="2113" t="n"/>
      <c r="X185" s="2113" t="n"/>
      <c r="Y185" s="2113" t="n"/>
      <c r="Z185" s="2113" t="n"/>
      <c r="AA185" s="2113" t="n"/>
      <c r="AB185" s="2113" t="n"/>
      <c r="AC185" s="2113" t="n"/>
      <c r="AD185" s="2113" t="n"/>
      <c r="AE185" s="2113" t="n"/>
      <c r="AF185" s="2113" t="n"/>
    </row>
    <row r="186" ht="15.75" customHeight="1" s="2885">
      <c r="A186" s="2113" t="n"/>
      <c r="B186" s="2113" t="n"/>
      <c r="C186" s="2113" t="n"/>
      <c r="D186" s="2113" t="n"/>
      <c r="E186" s="2115" t="n"/>
      <c r="F186" s="2113" t="n"/>
      <c r="G186" s="2165" t="n"/>
      <c r="H186" s="2165" t="n"/>
      <c r="I186" s="2113" t="n"/>
      <c r="J186" s="2113" t="n"/>
      <c r="K186" s="2113" t="n"/>
      <c r="L186" s="3805" t="n"/>
      <c r="M186" s="2113" t="n"/>
      <c r="N186" s="3805" t="n"/>
      <c r="O186" s="3806" t="n"/>
      <c r="P186" s="2113" t="n"/>
      <c r="Q186" s="2113" t="n"/>
      <c r="R186" s="2113" t="n"/>
      <c r="S186" s="2113" t="n"/>
      <c r="T186" s="2113" t="n"/>
      <c r="U186" s="3806" t="n"/>
      <c r="V186" s="2113" t="n"/>
      <c r="W186" s="2113" t="n"/>
      <c r="X186" s="2113" t="n"/>
      <c r="Y186" s="2113" t="n"/>
      <c r="Z186" s="2113" t="n"/>
      <c r="AA186" s="2113" t="n"/>
      <c r="AB186" s="2113" t="n"/>
      <c r="AC186" s="2113" t="n"/>
      <c r="AD186" s="2113" t="n"/>
      <c r="AE186" s="2113" t="n"/>
      <c r="AF186" s="2113" t="n"/>
    </row>
    <row r="187" ht="15.75" customHeight="1" s="2885">
      <c r="A187" s="2113" t="n"/>
      <c r="B187" s="2113" t="n"/>
      <c r="C187" s="2113" t="n"/>
      <c r="D187" s="2113" t="n"/>
      <c r="E187" s="2115" t="n"/>
      <c r="F187" s="2113" t="n"/>
      <c r="G187" s="2165" t="n"/>
      <c r="H187" s="2165" t="n"/>
      <c r="I187" s="2113" t="n"/>
      <c r="J187" s="2113" t="n"/>
      <c r="K187" s="2113" t="n"/>
      <c r="L187" s="3805" t="n"/>
      <c r="M187" s="2113" t="n"/>
      <c r="N187" s="3805" t="n"/>
      <c r="O187" s="3806" t="n"/>
      <c r="P187" s="2113" t="n"/>
      <c r="Q187" s="2113" t="n"/>
      <c r="R187" s="2113" t="n"/>
      <c r="S187" s="2113" t="n"/>
      <c r="T187" s="2113" t="n"/>
      <c r="U187" s="3806" t="n"/>
      <c r="V187" s="2113" t="n"/>
      <c r="W187" s="2113" t="n"/>
      <c r="X187" s="2113" t="n"/>
      <c r="Y187" s="2113" t="n"/>
      <c r="Z187" s="2113" t="n"/>
      <c r="AA187" s="2113" t="n"/>
      <c r="AB187" s="2113" t="n"/>
      <c r="AC187" s="2113" t="n"/>
      <c r="AD187" s="2113" t="n"/>
      <c r="AE187" s="2113" t="n"/>
      <c r="AF187" s="2113" t="n"/>
    </row>
    <row r="188" ht="15.75" customHeight="1" s="2885">
      <c r="A188" s="2113" t="n"/>
      <c r="B188" s="2113" t="n"/>
      <c r="C188" s="2113" t="n"/>
      <c r="D188" s="2113" t="n"/>
      <c r="E188" s="2115" t="n"/>
      <c r="F188" s="2113" t="n"/>
      <c r="G188" s="2165" t="n"/>
      <c r="H188" s="2165" t="n"/>
      <c r="I188" s="2113" t="n"/>
      <c r="J188" s="2113" t="n"/>
      <c r="K188" s="2113" t="n"/>
      <c r="L188" s="3805" t="n"/>
      <c r="M188" s="2113" t="n"/>
      <c r="N188" s="3805" t="n"/>
      <c r="O188" s="3806" t="n"/>
      <c r="P188" s="2113" t="n"/>
      <c r="Q188" s="2113" t="n"/>
      <c r="R188" s="2113" t="n"/>
      <c r="S188" s="2113" t="n"/>
      <c r="T188" s="2113" t="n"/>
      <c r="U188" s="3806" t="n"/>
      <c r="V188" s="2113" t="n"/>
      <c r="W188" s="2113" t="n"/>
      <c r="X188" s="2113" t="n"/>
      <c r="Y188" s="2113" t="n"/>
      <c r="Z188" s="2113" t="n"/>
      <c r="AA188" s="2113" t="n"/>
      <c r="AB188" s="2113" t="n"/>
      <c r="AC188" s="2113" t="n"/>
      <c r="AD188" s="2113" t="n"/>
      <c r="AE188" s="2113" t="n"/>
      <c r="AF188" s="2113" t="n"/>
    </row>
    <row r="189" ht="15.75" customHeight="1" s="2885">
      <c r="A189" s="2113" t="n"/>
      <c r="B189" s="2113" t="n"/>
      <c r="C189" s="2113" t="n"/>
      <c r="D189" s="2113" t="n"/>
      <c r="E189" s="2115" t="n"/>
      <c r="F189" s="2113" t="n"/>
      <c r="G189" s="2165" t="n"/>
      <c r="H189" s="2165" t="n"/>
      <c r="I189" s="2113" t="n"/>
      <c r="J189" s="2113" t="n"/>
      <c r="K189" s="2113" t="n"/>
      <c r="L189" s="3805" t="n"/>
      <c r="M189" s="2113" t="n"/>
      <c r="N189" s="3805" t="n"/>
      <c r="O189" s="3806" t="n"/>
      <c r="P189" s="2113" t="n"/>
      <c r="Q189" s="2113" t="n"/>
      <c r="R189" s="2113" t="n"/>
      <c r="S189" s="2113" t="n"/>
      <c r="T189" s="2113" t="n"/>
      <c r="U189" s="3806" t="n"/>
      <c r="V189" s="2113" t="n"/>
      <c r="W189" s="2113" t="n"/>
      <c r="X189" s="2113" t="n"/>
      <c r="Y189" s="2113" t="n"/>
      <c r="Z189" s="2113" t="n"/>
      <c r="AA189" s="2113" t="n"/>
      <c r="AB189" s="2113" t="n"/>
      <c r="AC189" s="2113" t="n"/>
      <c r="AD189" s="2113" t="n"/>
      <c r="AE189" s="2113" t="n"/>
      <c r="AF189" s="2113" t="n"/>
    </row>
    <row r="190" ht="15.75" customHeight="1" s="2885">
      <c r="A190" s="2113" t="n"/>
      <c r="B190" s="2113" t="n"/>
      <c r="C190" s="2113" t="n"/>
      <c r="D190" s="2113" t="n"/>
      <c r="E190" s="2115" t="n"/>
      <c r="F190" s="2113" t="n"/>
      <c r="G190" s="2165" t="n"/>
      <c r="H190" s="2165" t="n"/>
      <c r="I190" s="2113" t="n"/>
      <c r="J190" s="2113" t="n"/>
      <c r="K190" s="2113" t="n"/>
      <c r="L190" s="3805" t="n"/>
      <c r="M190" s="2113" t="n"/>
      <c r="N190" s="3805" t="n"/>
      <c r="O190" s="3806" t="n"/>
      <c r="P190" s="2113" t="n"/>
      <c r="Q190" s="2113" t="n"/>
      <c r="R190" s="2113" t="n"/>
      <c r="S190" s="2113" t="n"/>
      <c r="T190" s="2113" t="n"/>
      <c r="U190" s="3806" t="n"/>
      <c r="V190" s="2113" t="n"/>
      <c r="W190" s="2113" t="n"/>
      <c r="X190" s="2113" t="n"/>
      <c r="Y190" s="2113" t="n"/>
      <c r="Z190" s="2113" t="n"/>
      <c r="AA190" s="2113" t="n"/>
      <c r="AB190" s="2113" t="n"/>
      <c r="AC190" s="2113" t="n"/>
      <c r="AD190" s="2113" t="n"/>
      <c r="AE190" s="2113" t="n"/>
      <c r="AF190" s="2113" t="n"/>
    </row>
    <row r="191" ht="15.75" customHeight="1" s="2885">
      <c r="A191" s="2113" t="n"/>
      <c r="B191" s="2113" t="n"/>
      <c r="C191" s="2113" t="n"/>
      <c r="D191" s="2113" t="n"/>
      <c r="E191" s="2115" t="n"/>
      <c r="F191" s="2113" t="n"/>
      <c r="G191" s="2165" t="n"/>
      <c r="H191" s="2165" t="n"/>
      <c r="I191" s="2113" t="n"/>
      <c r="J191" s="2113" t="n"/>
      <c r="K191" s="2113" t="n"/>
      <c r="L191" s="3805" t="n"/>
      <c r="M191" s="2113" t="n"/>
      <c r="N191" s="3805" t="n"/>
      <c r="O191" s="3806" t="n"/>
      <c r="P191" s="2113" t="n"/>
      <c r="Q191" s="2113" t="n"/>
      <c r="R191" s="2113" t="n"/>
      <c r="S191" s="2113" t="n"/>
      <c r="T191" s="2113" t="n"/>
      <c r="U191" s="3806" t="n"/>
      <c r="V191" s="2113" t="n"/>
      <c r="W191" s="2113" t="n"/>
      <c r="X191" s="2113" t="n"/>
      <c r="Y191" s="2113" t="n"/>
      <c r="Z191" s="2113" t="n"/>
      <c r="AA191" s="2113" t="n"/>
      <c r="AB191" s="2113" t="n"/>
      <c r="AC191" s="2113" t="n"/>
      <c r="AD191" s="2113" t="n"/>
      <c r="AE191" s="2113" t="n"/>
      <c r="AF191" s="2113" t="n"/>
    </row>
    <row r="192" ht="15.75" customHeight="1" s="2885">
      <c r="A192" s="2113" t="n"/>
      <c r="B192" s="2113" t="n"/>
      <c r="C192" s="2113" t="n"/>
      <c r="D192" s="2113" t="n"/>
      <c r="E192" s="2115" t="n"/>
      <c r="F192" s="2113" t="n"/>
      <c r="G192" s="2165" t="n"/>
      <c r="H192" s="2165" t="n"/>
      <c r="I192" s="2113" t="n"/>
      <c r="J192" s="2113" t="n"/>
      <c r="K192" s="2113" t="n"/>
      <c r="L192" s="3805" t="n"/>
      <c r="M192" s="2113" t="n"/>
      <c r="N192" s="3805" t="n"/>
      <c r="O192" s="3806" t="n"/>
      <c r="P192" s="2113" t="n"/>
      <c r="Q192" s="2113" t="n"/>
      <c r="R192" s="2113" t="n"/>
      <c r="S192" s="2113" t="n"/>
      <c r="T192" s="2113" t="n"/>
      <c r="U192" s="3806" t="n"/>
      <c r="V192" s="2113" t="n"/>
      <c r="W192" s="2113" t="n"/>
      <c r="X192" s="2113" t="n"/>
      <c r="Y192" s="2113" t="n"/>
      <c r="Z192" s="2113" t="n"/>
      <c r="AA192" s="2113" t="n"/>
      <c r="AB192" s="2113" t="n"/>
      <c r="AC192" s="2113" t="n"/>
      <c r="AD192" s="2113" t="n"/>
      <c r="AE192" s="2113" t="n"/>
      <c r="AF192" s="2113" t="n"/>
    </row>
    <row r="193" ht="15.75" customHeight="1" s="2885">
      <c r="A193" s="2113" t="n"/>
      <c r="B193" s="2113" t="n"/>
      <c r="C193" s="2113" t="n"/>
      <c r="D193" s="2113" t="n"/>
      <c r="E193" s="2115" t="n"/>
      <c r="F193" s="2113" t="n"/>
      <c r="G193" s="2165" t="n"/>
      <c r="H193" s="2165" t="n"/>
      <c r="I193" s="2113" t="n"/>
      <c r="J193" s="2113" t="n"/>
      <c r="K193" s="2113" t="n"/>
      <c r="L193" s="3805" t="n"/>
      <c r="M193" s="2113" t="n"/>
      <c r="N193" s="3805" t="n"/>
      <c r="O193" s="3806" t="n"/>
      <c r="P193" s="2113" t="n"/>
      <c r="Q193" s="2113" t="n"/>
      <c r="R193" s="2113" t="n"/>
      <c r="S193" s="2113" t="n"/>
      <c r="T193" s="2113" t="n"/>
      <c r="U193" s="3806" t="n"/>
      <c r="V193" s="2113" t="n"/>
      <c r="W193" s="2113" t="n"/>
      <c r="X193" s="2113" t="n"/>
      <c r="Y193" s="2113" t="n"/>
      <c r="Z193" s="2113" t="n"/>
      <c r="AA193" s="2113" t="n"/>
      <c r="AB193" s="2113" t="n"/>
      <c r="AC193" s="2113" t="n"/>
      <c r="AD193" s="2113" t="n"/>
      <c r="AE193" s="2113" t="n"/>
      <c r="AF193" s="2113" t="n"/>
    </row>
    <row r="194" ht="15.75" customHeight="1" s="2885">
      <c r="A194" s="2113" t="n"/>
      <c r="B194" s="2113" t="n"/>
      <c r="C194" s="2113" t="n"/>
      <c r="D194" s="2113" t="n"/>
      <c r="E194" s="2115" t="n"/>
      <c r="F194" s="2113" t="n"/>
      <c r="G194" s="2165" t="n"/>
      <c r="H194" s="2165" t="n"/>
      <c r="I194" s="2113" t="n"/>
      <c r="J194" s="2113" t="n"/>
      <c r="K194" s="2113" t="n"/>
      <c r="L194" s="3805" t="n"/>
      <c r="M194" s="2113" t="n"/>
      <c r="N194" s="3805" t="n"/>
      <c r="O194" s="3806" t="n"/>
      <c r="P194" s="2113" t="n"/>
      <c r="Q194" s="2113" t="n"/>
      <c r="R194" s="2113" t="n"/>
      <c r="S194" s="2113" t="n"/>
      <c r="T194" s="2113" t="n"/>
      <c r="U194" s="3806" t="n"/>
      <c r="V194" s="2113" t="n"/>
      <c r="W194" s="2113" t="n"/>
      <c r="X194" s="2113" t="n"/>
      <c r="Y194" s="2113" t="n"/>
      <c r="Z194" s="2113" t="n"/>
      <c r="AA194" s="2113" t="n"/>
      <c r="AB194" s="2113" t="n"/>
      <c r="AC194" s="2113" t="n"/>
      <c r="AD194" s="2113" t="n"/>
      <c r="AE194" s="2113" t="n"/>
      <c r="AF194" s="2113" t="n"/>
    </row>
    <row r="195" ht="15.75" customHeight="1" s="2885">
      <c r="A195" s="2113" t="n"/>
      <c r="B195" s="2113" t="n"/>
      <c r="C195" s="2113" t="n"/>
      <c r="D195" s="2113" t="n"/>
      <c r="E195" s="2115" t="n"/>
      <c r="F195" s="2113" t="n"/>
      <c r="G195" s="2165" t="n"/>
      <c r="H195" s="2165" t="n"/>
      <c r="I195" s="2113" t="n"/>
      <c r="J195" s="2113" t="n"/>
      <c r="K195" s="2113" t="n"/>
      <c r="L195" s="3805" t="n"/>
      <c r="M195" s="2113" t="n"/>
      <c r="N195" s="3805" t="n"/>
      <c r="O195" s="3806" t="n"/>
      <c r="P195" s="2113" t="n"/>
      <c r="Q195" s="2113" t="n"/>
      <c r="R195" s="2113" t="n"/>
      <c r="S195" s="2113" t="n"/>
      <c r="T195" s="2113" t="n"/>
      <c r="U195" s="3806" t="n"/>
      <c r="V195" s="2113" t="n"/>
      <c r="W195" s="2113" t="n"/>
      <c r="X195" s="2113" t="n"/>
      <c r="Y195" s="2113" t="n"/>
      <c r="Z195" s="2113" t="n"/>
      <c r="AA195" s="2113" t="n"/>
      <c r="AB195" s="2113" t="n"/>
      <c r="AC195" s="2113" t="n"/>
      <c r="AD195" s="2113" t="n"/>
      <c r="AE195" s="2113" t="n"/>
      <c r="AF195" s="2113" t="n"/>
    </row>
    <row r="196" ht="15.75" customHeight="1" s="2885">
      <c r="A196" s="2113" t="n"/>
      <c r="B196" s="2113" t="n"/>
      <c r="C196" s="2113" t="n"/>
      <c r="D196" s="2113" t="n"/>
      <c r="E196" s="2115" t="n"/>
      <c r="F196" s="2113" t="n"/>
      <c r="G196" s="2165" t="n"/>
      <c r="H196" s="2165" t="n"/>
      <c r="I196" s="2113" t="n"/>
      <c r="J196" s="2113" t="n"/>
      <c r="K196" s="2113" t="n"/>
      <c r="L196" s="3805" t="n"/>
      <c r="M196" s="2113" t="n"/>
      <c r="N196" s="3805" t="n"/>
      <c r="O196" s="3806" t="n"/>
      <c r="P196" s="2113" t="n"/>
      <c r="Q196" s="2113" t="n"/>
      <c r="R196" s="2113" t="n"/>
      <c r="S196" s="2113" t="n"/>
      <c r="T196" s="2113" t="n"/>
      <c r="U196" s="3806" t="n"/>
      <c r="V196" s="2113" t="n"/>
      <c r="W196" s="2113" t="n"/>
      <c r="X196" s="2113" t="n"/>
      <c r="Y196" s="2113" t="n"/>
      <c r="Z196" s="2113" t="n"/>
      <c r="AA196" s="2113" t="n"/>
      <c r="AB196" s="2113" t="n"/>
      <c r="AC196" s="2113" t="n"/>
      <c r="AD196" s="2113" t="n"/>
      <c r="AE196" s="2113" t="n"/>
      <c r="AF196" s="2113" t="n"/>
    </row>
    <row r="197" ht="15.75" customHeight="1" s="2885">
      <c r="A197" s="2113" t="n"/>
      <c r="B197" s="2113" t="n"/>
      <c r="C197" s="2113" t="n"/>
      <c r="D197" s="2113" t="n"/>
      <c r="E197" s="2115" t="n"/>
      <c r="F197" s="2113" t="n"/>
      <c r="G197" s="2165" t="n"/>
      <c r="H197" s="2165" t="n"/>
      <c r="I197" s="2113" t="n"/>
      <c r="J197" s="2113" t="n"/>
      <c r="K197" s="2113" t="n"/>
      <c r="L197" s="3805" t="n"/>
      <c r="M197" s="2113" t="n"/>
      <c r="N197" s="3805" t="n"/>
      <c r="O197" s="3806" t="n"/>
      <c r="P197" s="2113" t="n"/>
      <c r="Q197" s="2113" t="n"/>
      <c r="R197" s="2113" t="n"/>
      <c r="S197" s="2113" t="n"/>
      <c r="T197" s="2113" t="n"/>
      <c r="U197" s="3806" t="n"/>
      <c r="V197" s="2113" t="n"/>
      <c r="W197" s="2113" t="n"/>
      <c r="X197" s="2113" t="n"/>
      <c r="Y197" s="2113" t="n"/>
      <c r="Z197" s="2113" t="n"/>
      <c r="AA197" s="2113" t="n"/>
      <c r="AB197" s="2113" t="n"/>
      <c r="AC197" s="2113" t="n"/>
      <c r="AD197" s="2113" t="n"/>
      <c r="AE197" s="2113" t="n"/>
      <c r="AF197" s="2113" t="n"/>
    </row>
    <row r="198" ht="15.75" customHeight="1" s="2885">
      <c r="A198" s="2113" t="n"/>
      <c r="B198" s="2113" t="n"/>
      <c r="C198" s="2113" t="n"/>
      <c r="D198" s="2113" t="n"/>
      <c r="E198" s="2115" t="n"/>
      <c r="F198" s="2113" t="n"/>
      <c r="G198" s="2165" t="n"/>
      <c r="H198" s="2165" t="n"/>
      <c r="I198" s="2113" t="n"/>
      <c r="J198" s="2113" t="n"/>
      <c r="K198" s="2113" t="n"/>
      <c r="L198" s="3805" t="n"/>
      <c r="M198" s="2113" t="n"/>
      <c r="N198" s="3805" t="n"/>
      <c r="O198" s="3806" t="n"/>
      <c r="P198" s="2113" t="n"/>
      <c r="Q198" s="2113" t="n"/>
      <c r="R198" s="2113" t="n"/>
      <c r="S198" s="2113" t="n"/>
      <c r="T198" s="2113" t="n"/>
      <c r="U198" s="3806" t="n"/>
      <c r="V198" s="2113" t="n"/>
      <c r="W198" s="2113" t="n"/>
      <c r="X198" s="2113" t="n"/>
      <c r="Y198" s="2113" t="n"/>
      <c r="Z198" s="2113" t="n"/>
      <c r="AA198" s="2113" t="n"/>
      <c r="AB198" s="2113" t="n"/>
      <c r="AC198" s="2113" t="n"/>
      <c r="AD198" s="2113" t="n"/>
      <c r="AE198" s="2113" t="n"/>
      <c r="AF198" s="2113" t="n"/>
    </row>
    <row r="199" ht="15.75" customHeight="1" s="2885">
      <c r="A199" s="2113" t="n"/>
      <c r="B199" s="2113" t="n"/>
      <c r="C199" s="2113" t="n"/>
      <c r="D199" s="2113" t="n"/>
      <c r="E199" s="2115" t="n"/>
      <c r="F199" s="2113" t="n"/>
      <c r="G199" s="2165" t="n"/>
      <c r="H199" s="2165" t="n"/>
      <c r="I199" s="2113" t="n"/>
      <c r="J199" s="2113" t="n"/>
      <c r="K199" s="2113" t="n"/>
      <c r="L199" s="3805" t="n"/>
      <c r="M199" s="2113" t="n"/>
      <c r="N199" s="3805" t="n"/>
      <c r="O199" s="3806" t="n"/>
      <c r="P199" s="2113" t="n"/>
      <c r="Q199" s="2113" t="n"/>
      <c r="R199" s="2113" t="n"/>
      <c r="S199" s="2113" t="n"/>
      <c r="T199" s="2113" t="n"/>
      <c r="U199" s="3806" t="n"/>
      <c r="V199" s="2113" t="n"/>
      <c r="W199" s="2113" t="n"/>
      <c r="X199" s="2113" t="n"/>
      <c r="Y199" s="2113" t="n"/>
      <c r="Z199" s="2113" t="n"/>
      <c r="AA199" s="2113" t="n"/>
      <c r="AB199" s="2113" t="n"/>
      <c r="AC199" s="2113" t="n"/>
      <c r="AD199" s="2113" t="n"/>
      <c r="AE199" s="2113" t="n"/>
      <c r="AF199" s="2113" t="n"/>
    </row>
    <row r="200" ht="15.75" customHeight="1" s="2885">
      <c r="A200" s="2113" t="n"/>
      <c r="B200" s="2113" t="n"/>
      <c r="C200" s="2113" t="n"/>
      <c r="D200" s="2113" t="n"/>
      <c r="E200" s="2115" t="n"/>
      <c r="F200" s="2113" t="n"/>
      <c r="G200" s="2165" t="n"/>
      <c r="H200" s="2165" t="n"/>
      <c r="I200" s="2113" t="n"/>
      <c r="J200" s="2113" t="n"/>
      <c r="K200" s="2113" t="n"/>
      <c r="L200" s="3805" t="n"/>
      <c r="M200" s="2113" t="n"/>
      <c r="N200" s="3805" t="n"/>
      <c r="O200" s="3806" t="n"/>
      <c r="P200" s="2113" t="n"/>
      <c r="Q200" s="2113" t="n"/>
      <c r="R200" s="2113" t="n"/>
      <c r="S200" s="2113" t="n"/>
      <c r="T200" s="2113" t="n"/>
      <c r="U200" s="3806" t="n"/>
      <c r="V200" s="2113" t="n"/>
      <c r="W200" s="2113" t="n"/>
      <c r="X200" s="2113" t="n"/>
      <c r="Y200" s="2113" t="n"/>
      <c r="Z200" s="2113" t="n"/>
      <c r="AA200" s="2113" t="n"/>
      <c r="AB200" s="2113" t="n"/>
      <c r="AC200" s="2113" t="n"/>
      <c r="AD200" s="2113" t="n"/>
      <c r="AE200" s="2113" t="n"/>
      <c r="AF200" s="2113" t="n"/>
    </row>
    <row r="201" ht="15.75" customHeight="1" s="2885">
      <c r="A201" s="2113" t="n"/>
      <c r="B201" s="2113" t="n"/>
      <c r="C201" s="2113" t="n"/>
      <c r="D201" s="2113" t="n"/>
      <c r="E201" s="2115" t="n"/>
      <c r="F201" s="2113" t="n"/>
      <c r="G201" s="2165" t="n"/>
      <c r="H201" s="2165" t="n"/>
      <c r="I201" s="2113" t="n"/>
      <c r="J201" s="2113" t="n"/>
      <c r="K201" s="2113" t="n"/>
      <c r="L201" s="3805" t="n"/>
      <c r="M201" s="2113" t="n"/>
      <c r="N201" s="3805" t="n"/>
      <c r="O201" s="3806" t="n"/>
      <c r="P201" s="2113" t="n"/>
      <c r="Q201" s="2113" t="n"/>
      <c r="R201" s="2113" t="n"/>
      <c r="S201" s="2113" t="n"/>
      <c r="T201" s="2113" t="n"/>
      <c r="U201" s="3806" t="n"/>
      <c r="V201" s="2113" t="n"/>
      <c r="W201" s="2113" t="n"/>
      <c r="X201" s="2113" t="n"/>
      <c r="Y201" s="2113" t="n"/>
      <c r="Z201" s="2113" t="n"/>
      <c r="AA201" s="2113" t="n"/>
      <c r="AB201" s="2113" t="n"/>
      <c r="AC201" s="2113" t="n"/>
      <c r="AD201" s="2113" t="n"/>
      <c r="AE201" s="2113" t="n"/>
      <c r="AF201" s="2113" t="n"/>
    </row>
    <row r="202" ht="15.75" customHeight="1" s="2885">
      <c r="A202" s="2113" t="n"/>
      <c r="B202" s="2113" t="n"/>
      <c r="C202" s="2113" t="n"/>
      <c r="D202" s="2113" t="n"/>
      <c r="E202" s="2115" t="n"/>
      <c r="F202" s="2113" t="n"/>
      <c r="G202" s="2165" t="n"/>
      <c r="H202" s="2165" t="n"/>
      <c r="I202" s="2113" t="n"/>
      <c r="J202" s="2113" t="n"/>
      <c r="K202" s="2113" t="n"/>
      <c r="L202" s="3805" t="n"/>
      <c r="M202" s="2113" t="n"/>
      <c r="N202" s="3805" t="n"/>
      <c r="O202" s="3806" t="n"/>
      <c r="P202" s="2113" t="n"/>
      <c r="Q202" s="2113" t="n"/>
      <c r="R202" s="2113" t="n"/>
      <c r="S202" s="2113" t="n"/>
      <c r="T202" s="2113" t="n"/>
      <c r="U202" s="3806" t="n"/>
      <c r="V202" s="2113" t="n"/>
      <c r="W202" s="2113" t="n"/>
      <c r="X202" s="2113" t="n"/>
      <c r="Y202" s="2113" t="n"/>
      <c r="Z202" s="2113" t="n"/>
      <c r="AA202" s="2113" t="n"/>
      <c r="AB202" s="2113" t="n"/>
      <c r="AC202" s="2113" t="n"/>
      <c r="AD202" s="2113" t="n"/>
      <c r="AE202" s="2113" t="n"/>
      <c r="AF202" s="2113" t="n"/>
    </row>
    <row r="203" ht="15.75" customHeight="1" s="2885">
      <c r="A203" s="2113" t="n"/>
      <c r="B203" s="2113" t="n"/>
      <c r="C203" s="2113" t="n"/>
      <c r="D203" s="2113" t="n"/>
      <c r="E203" s="2115" t="n"/>
      <c r="F203" s="2113" t="n"/>
      <c r="G203" s="2165" t="n"/>
      <c r="H203" s="2165" t="n"/>
      <c r="I203" s="2113" t="n"/>
      <c r="J203" s="2113" t="n"/>
      <c r="K203" s="2113" t="n"/>
      <c r="L203" s="3805" t="n"/>
      <c r="M203" s="2113" t="n"/>
      <c r="N203" s="3805" t="n"/>
      <c r="O203" s="3806" t="n"/>
      <c r="P203" s="2113" t="n"/>
      <c r="Q203" s="2113" t="n"/>
      <c r="R203" s="2113" t="n"/>
      <c r="S203" s="2113" t="n"/>
      <c r="T203" s="2113" t="n"/>
      <c r="U203" s="3806" t="n"/>
      <c r="V203" s="2113" t="n"/>
      <c r="W203" s="2113" t="n"/>
      <c r="X203" s="2113" t="n"/>
      <c r="Y203" s="2113" t="n"/>
      <c r="Z203" s="2113" t="n"/>
      <c r="AA203" s="2113" t="n"/>
      <c r="AB203" s="2113" t="n"/>
      <c r="AC203" s="2113" t="n"/>
      <c r="AD203" s="2113" t="n"/>
      <c r="AE203" s="2113" t="n"/>
      <c r="AF203" s="2113" t="n"/>
    </row>
    <row r="204" ht="15.75" customHeight="1" s="2885">
      <c r="A204" s="2113" t="n"/>
      <c r="B204" s="2113" t="n"/>
      <c r="C204" s="2113" t="n"/>
      <c r="D204" s="2113" t="n"/>
      <c r="E204" s="2115" t="n"/>
      <c r="F204" s="2113" t="n"/>
      <c r="G204" s="2165" t="n"/>
      <c r="H204" s="2165" t="n"/>
      <c r="I204" s="2113" t="n"/>
      <c r="J204" s="2113" t="n"/>
      <c r="K204" s="2113" t="n"/>
      <c r="L204" s="3805" t="n"/>
      <c r="M204" s="2113" t="n"/>
      <c r="N204" s="3805" t="n"/>
      <c r="O204" s="3806" t="n"/>
      <c r="P204" s="2113" t="n"/>
      <c r="Q204" s="2113" t="n"/>
      <c r="R204" s="2113" t="n"/>
      <c r="S204" s="2113" t="n"/>
      <c r="T204" s="2113" t="n"/>
      <c r="U204" s="3806" t="n"/>
      <c r="V204" s="2113" t="n"/>
      <c r="W204" s="2113" t="n"/>
      <c r="X204" s="2113" t="n"/>
      <c r="Y204" s="2113" t="n"/>
      <c r="Z204" s="2113" t="n"/>
      <c r="AA204" s="2113" t="n"/>
      <c r="AB204" s="2113" t="n"/>
      <c r="AC204" s="2113" t="n"/>
      <c r="AD204" s="2113" t="n"/>
      <c r="AE204" s="2113" t="n"/>
      <c r="AF204" s="2113" t="n"/>
    </row>
    <row r="205" ht="15.75" customHeight="1" s="2885">
      <c r="A205" s="2113" t="n"/>
      <c r="B205" s="2113" t="n"/>
      <c r="C205" s="2113" t="n"/>
      <c r="D205" s="2113" t="n"/>
      <c r="E205" s="2115" t="n"/>
      <c r="F205" s="2113" t="n"/>
      <c r="G205" s="2165" t="n"/>
      <c r="H205" s="2165" t="n"/>
      <c r="I205" s="2113" t="n"/>
      <c r="J205" s="2113" t="n"/>
      <c r="K205" s="2113" t="n"/>
      <c r="L205" s="3805" t="n"/>
      <c r="M205" s="2113" t="n"/>
      <c r="N205" s="3805" t="n"/>
      <c r="O205" s="3806" t="n"/>
      <c r="P205" s="2113" t="n"/>
      <c r="Q205" s="2113" t="n"/>
      <c r="R205" s="2113" t="n"/>
      <c r="S205" s="2113" t="n"/>
      <c r="T205" s="2113" t="n"/>
      <c r="U205" s="3806" t="n"/>
      <c r="V205" s="2113" t="n"/>
      <c r="W205" s="2113" t="n"/>
      <c r="X205" s="2113" t="n"/>
      <c r="Y205" s="2113" t="n"/>
      <c r="Z205" s="2113" t="n"/>
      <c r="AA205" s="2113" t="n"/>
      <c r="AB205" s="2113" t="n"/>
      <c r="AC205" s="2113" t="n"/>
      <c r="AD205" s="2113" t="n"/>
      <c r="AE205" s="2113" t="n"/>
      <c r="AF205" s="2113" t="n"/>
    </row>
    <row r="206" ht="15.75" customHeight="1" s="2885">
      <c r="A206" s="2113" t="n"/>
      <c r="B206" s="2113" t="n"/>
      <c r="C206" s="2113" t="n"/>
      <c r="D206" s="2113" t="n"/>
      <c r="E206" s="2115" t="n"/>
      <c r="F206" s="2113" t="n"/>
      <c r="G206" s="2165" t="n"/>
      <c r="H206" s="2165" t="n"/>
      <c r="I206" s="2113" t="n"/>
      <c r="J206" s="2113" t="n"/>
      <c r="K206" s="2113" t="n"/>
      <c r="L206" s="3805" t="n"/>
      <c r="M206" s="2113" t="n"/>
      <c r="N206" s="3805" t="n"/>
      <c r="O206" s="3806" t="n"/>
      <c r="P206" s="2113" t="n"/>
      <c r="Q206" s="2113" t="n"/>
      <c r="R206" s="2113" t="n"/>
      <c r="S206" s="2113" t="n"/>
      <c r="T206" s="2113" t="n"/>
      <c r="U206" s="3806" t="n"/>
      <c r="V206" s="2113" t="n"/>
      <c r="W206" s="2113" t="n"/>
      <c r="X206" s="2113" t="n"/>
      <c r="Y206" s="2113" t="n"/>
      <c r="Z206" s="2113" t="n"/>
      <c r="AA206" s="2113" t="n"/>
      <c r="AB206" s="2113" t="n"/>
      <c r="AC206" s="2113" t="n"/>
      <c r="AD206" s="2113" t="n"/>
      <c r="AE206" s="2113" t="n"/>
      <c r="AF206" s="2113" t="n"/>
    </row>
    <row r="207" ht="15.75" customHeight="1" s="2885">
      <c r="A207" s="2113" t="n"/>
      <c r="B207" s="2113" t="n"/>
      <c r="C207" s="2113" t="n"/>
      <c r="D207" s="2113" t="n"/>
      <c r="E207" s="2115" t="n"/>
      <c r="F207" s="2113" t="n"/>
      <c r="G207" s="2165" t="n"/>
      <c r="H207" s="2165" t="n"/>
      <c r="I207" s="2113" t="n"/>
      <c r="J207" s="2113" t="n"/>
      <c r="K207" s="2113" t="n"/>
      <c r="L207" s="3805" t="n"/>
      <c r="M207" s="2113" t="n"/>
      <c r="N207" s="3805" t="n"/>
      <c r="O207" s="3806" t="n"/>
      <c r="P207" s="2113" t="n"/>
      <c r="Q207" s="2113" t="n"/>
      <c r="R207" s="2113" t="n"/>
      <c r="S207" s="2113" t="n"/>
      <c r="T207" s="2113" t="n"/>
      <c r="U207" s="3806" t="n"/>
      <c r="V207" s="2113" t="n"/>
      <c r="W207" s="2113" t="n"/>
      <c r="X207" s="2113" t="n"/>
      <c r="Y207" s="2113" t="n"/>
      <c r="Z207" s="2113" t="n"/>
      <c r="AA207" s="2113" t="n"/>
      <c r="AB207" s="2113" t="n"/>
      <c r="AC207" s="2113" t="n"/>
      <c r="AD207" s="2113" t="n"/>
      <c r="AE207" s="2113" t="n"/>
      <c r="AF207" s="2113" t="n"/>
    </row>
    <row r="208" ht="15.75" customHeight="1" s="2885">
      <c r="A208" s="2113" t="n"/>
      <c r="B208" s="2113" t="n"/>
      <c r="C208" s="2113" t="n"/>
      <c r="D208" s="2113" t="n"/>
      <c r="E208" s="2115" t="n"/>
      <c r="F208" s="2113" t="n"/>
      <c r="G208" s="2165" t="n"/>
      <c r="H208" s="2165" t="n"/>
      <c r="I208" s="2113" t="n"/>
      <c r="J208" s="2113" t="n"/>
      <c r="K208" s="2113" t="n"/>
      <c r="L208" s="3805" t="n"/>
      <c r="M208" s="2113" t="n"/>
      <c r="N208" s="3805" t="n"/>
      <c r="O208" s="3806" t="n"/>
      <c r="P208" s="2113" t="n"/>
      <c r="Q208" s="2113" t="n"/>
      <c r="R208" s="2113" t="n"/>
      <c r="S208" s="2113" t="n"/>
      <c r="T208" s="2113" t="n"/>
      <c r="U208" s="3806" t="n"/>
      <c r="V208" s="2113" t="n"/>
      <c r="W208" s="2113" t="n"/>
      <c r="X208" s="2113" t="n"/>
      <c r="Y208" s="2113" t="n"/>
      <c r="Z208" s="2113" t="n"/>
      <c r="AA208" s="2113" t="n"/>
      <c r="AB208" s="2113" t="n"/>
      <c r="AC208" s="2113" t="n"/>
      <c r="AD208" s="2113" t="n"/>
      <c r="AE208" s="2113" t="n"/>
      <c r="AF208" s="2113" t="n"/>
    </row>
    <row r="209" ht="15.75" customHeight="1" s="2885">
      <c r="A209" s="2113" t="n"/>
      <c r="B209" s="2113" t="n"/>
      <c r="C209" s="2113" t="n"/>
      <c r="D209" s="2113" t="n"/>
      <c r="E209" s="2115" t="n"/>
      <c r="F209" s="2113" t="n"/>
      <c r="G209" s="2165" t="n"/>
      <c r="H209" s="2165" t="n"/>
      <c r="I209" s="2113" t="n"/>
      <c r="J209" s="2113" t="n"/>
      <c r="K209" s="2113" t="n"/>
      <c r="L209" s="3805" t="n"/>
      <c r="M209" s="2113" t="n"/>
      <c r="N209" s="3805" t="n"/>
      <c r="O209" s="3806" t="n"/>
      <c r="P209" s="2113" t="n"/>
      <c r="Q209" s="2113" t="n"/>
      <c r="R209" s="2113" t="n"/>
      <c r="S209" s="2113" t="n"/>
      <c r="T209" s="2113" t="n"/>
      <c r="U209" s="3806" t="n"/>
      <c r="V209" s="2113" t="n"/>
      <c r="W209" s="2113" t="n"/>
      <c r="X209" s="2113" t="n"/>
      <c r="Y209" s="2113" t="n"/>
      <c r="Z209" s="2113" t="n"/>
      <c r="AA209" s="2113" t="n"/>
      <c r="AB209" s="2113" t="n"/>
      <c r="AC209" s="2113" t="n"/>
      <c r="AD209" s="2113" t="n"/>
      <c r="AE209" s="2113" t="n"/>
      <c r="AF209" s="2113" t="n"/>
    </row>
    <row r="210" ht="15.75" customHeight="1" s="2885">
      <c r="A210" s="2113" t="n"/>
      <c r="B210" s="2113" t="n"/>
      <c r="C210" s="2113" t="n"/>
      <c r="D210" s="2113" t="n"/>
      <c r="E210" s="2115" t="n"/>
      <c r="F210" s="2113" t="n"/>
      <c r="G210" s="2165" t="n"/>
      <c r="H210" s="2165" t="n"/>
      <c r="I210" s="2113" t="n"/>
      <c r="J210" s="2113" t="n"/>
      <c r="K210" s="2113" t="n"/>
      <c r="L210" s="3805" t="n"/>
      <c r="M210" s="2113" t="n"/>
      <c r="N210" s="3805" t="n"/>
      <c r="O210" s="3806" t="n"/>
      <c r="P210" s="2113" t="n"/>
      <c r="Q210" s="2113" t="n"/>
      <c r="R210" s="2113" t="n"/>
      <c r="S210" s="2113" t="n"/>
      <c r="T210" s="2113" t="n"/>
      <c r="U210" s="3806" t="n"/>
      <c r="V210" s="2113" t="n"/>
      <c r="W210" s="2113" t="n"/>
      <c r="X210" s="2113" t="n"/>
      <c r="Y210" s="2113" t="n"/>
      <c r="Z210" s="2113" t="n"/>
      <c r="AA210" s="2113" t="n"/>
      <c r="AB210" s="2113" t="n"/>
      <c r="AC210" s="2113" t="n"/>
      <c r="AD210" s="2113" t="n"/>
      <c r="AE210" s="2113" t="n"/>
      <c r="AF210" s="2113" t="n"/>
    </row>
    <row r="211" ht="15.75" customHeight="1" s="2885">
      <c r="A211" s="2113" t="n"/>
      <c r="B211" s="2113" t="n"/>
      <c r="C211" s="2113" t="n"/>
      <c r="D211" s="2113" t="n"/>
      <c r="E211" s="2115" t="n"/>
      <c r="F211" s="2113" t="n"/>
      <c r="G211" s="2165" t="n"/>
      <c r="H211" s="2165" t="n"/>
      <c r="I211" s="2113" t="n"/>
      <c r="J211" s="2113" t="n"/>
      <c r="K211" s="2113" t="n"/>
      <c r="L211" s="3805" t="n"/>
      <c r="M211" s="2113" t="n"/>
      <c r="N211" s="3805" t="n"/>
      <c r="O211" s="3806" t="n"/>
      <c r="P211" s="2113" t="n"/>
      <c r="Q211" s="2113" t="n"/>
      <c r="R211" s="2113" t="n"/>
      <c r="S211" s="2113" t="n"/>
      <c r="T211" s="2113" t="n"/>
      <c r="U211" s="3806" t="n"/>
      <c r="V211" s="2113" t="n"/>
      <c r="W211" s="2113" t="n"/>
      <c r="X211" s="2113" t="n"/>
      <c r="Y211" s="2113" t="n"/>
      <c r="Z211" s="2113" t="n"/>
      <c r="AA211" s="2113" t="n"/>
      <c r="AB211" s="2113" t="n"/>
      <c r="AC211" s="2113" t="n"/>
      <c r="AD211" s="2113" t="n"/>
      <c r="AE211" s="2113" t="n"/>
      <c r="AF211" s="2113" t="n"/>
    </row>
    <row r="212" ht="15.75" customHeight="1" s="2885">
      <c r="A212" s="2113" t="n"/>
      <c r="B212" s="2113" t="n"/>
      <c r="C212" s="2113" t="n"/>
      <c r="D212" s="2113" t="n"/>
      <c r="E212" s="2115" t="n"/>
      <c r="F212" s="2113" t="n"/>
      <c r="G212" s="2165" t="n"/>
      <c r="H212" s="2165" t="n"/>
      <c r="I212" s="2113" t="n"/>
      <c r="J212" s="2113" t="n"/>
      <c r="K212" s="2113" t="n"/>
      <c r="L212" s="3805" t="n"/>
      <c r="M212" s="2113" t="n"/>
      <c r="N212" s="3805" t="n"/>
      <c r="O212" s="3806" t="n"/>
      <c r="P212" s="2113" t="n"/>
      <c r="Q212" s="2113" t="n"/>
      <c r="R212" s="2113" t="n"/>
      <c r="S212" s="2113" t="n"/>
      <c r="T212" s="2113" t="n"/>
      <c r="U212" s="3806" t="n"/>
      <c r="V212" s="2113" t="n"/>
      <c r="W212" s="2113" t="n"/>
      <c r="X212" s="2113" t="n"/>
      <c r="Y212" s="2113" t="n"/>
      <c r="Z212" s="2113" t="n"/>
      <c r="AA212" s="2113" t="n"/>
      <c r="AB212" s="2113" t="n"/>
      <c r="AC212" s="2113" t="n"/>
      <c r="AD212" s="2113" t="n"/>
      <c r="AE212" s="2113" t="n"/>
      <c r="AF212" s="2113" t="n"/>
    </row>
    <row r="213" ht="15.75" customHeight="1" s="2885">
      <c r="A213" s="2113" t="n"/>
      <c r="B213" s="2113" t="n"/>
      <c r="C213" s="2113" t="n"/>
      <c r="D213" s="2113" t="n"/>
      <c r="E213" s="2115" t="n"/>
      <c r="F213" s="2113" t="n"/>
      <c r="G213" s="2165" t="n"/>
      <c r="H213" s="2165" t="n"/>
      <c r="I213" s="2113" t="n"/>
      <c r="J213" s="2113" t="n"/>
      <c r="K213" s="2113" t="n"/>
      <c r="L213" s="3805" t="n"/>
      <c r="M213" s="2113" t="n"/>
      <c r="N213" s="3805" t="n"/>
      <c r="O213" s="3806" t="n"/>
      <c r="P213" s="2113" t="n"/>
      <c r="Q213" s="2113" t="n"/>
      <c r="R213" s="2113" t="n"/>
      <c r="S213" s="2113" t="n"/>
      <c r="T213" s="2113" t="n"/>
      <c r="U213" s="3806" t="n"/>
      <c r="V213" s="2113" t="n"/>
      <c r="W213" s="2113" t="n"/>
      <c r="X213" s="2113" t="n"/>
      <c r="Y213" s="2113" t="n"/>
      <c r="Z213" s="2113" t="n"/>
      <c r="AA213" s="2113" t="n"/>
      <c r="AB213" s="2113" t="n"/>
      <c r="AC213" s="2113" t="n"/>
      <c r="AD213" s="2113" t="n"/>
      <c r="AE213" s="2113" t="n"/>
      <c r="AF213" s="2113" t="n"/>
    </row>
    <row r="214" ht="15.75" customHeight="1" s="2885">
      <c r="A214" s="2113" t="n"/>
      <c r="B214" s="2113" t="n"/>
      <c r="C214" s="2113" t="n"/>
      <c r="D214" s="2113" t="n"/>
      <c r="E214" s="2115" t="n"/>
      <c r="F214" s="2113" t="n"/>
      <c r="G214" s="2165" t="n"/>
      <c r="H214" s="2165" t="n"/>
      <c r="I214" s="2113" t="n"/>
      <c r="J214" s="2113" t="n"/>
      <c r="K214" s="2113" t="n"/>
      <c r="L214" s="3805" t="n"/>
      <c r="M214" s="2113" t="n"/>
      <c r="N214" s="3805" t="n"/>
      <c r="O214" s="3806" t="n"/>
      <c r="P214" s="2113" t="n"/>
      <c r="Q214" s="2113" t="n"/>
      <c r="R214" s="2113" t="n"/>
      <c r="S214" s="2113" t="n"/>
      <c r="T214" s="2113" t="n"/>
      <c r="U214" s="3806" t="n"/>
      <c r="V214" s="2113" t="n"/>
      <c r="W214" s="2113" t="n"/>
      <c r="X214" s="2113" t="n"/>
      <c r="Y214" s="2113" t="n"/>
      <c r="Z214" s="2113" t="n"/>
      <c r="AA214" s="2113" t="n"/>
      <c r="AB214" s="2113" t="n"/>
      <c r="AC214" s="2113" t="n"/>
      <c r="AD214" s="2113" t="n"/>
      <c r="AE214" s="2113" t="n"/>
      <c r="AF214" s="2113" t="n"/>
    </row>
    <row r="215" ht="15.75" customHeight="1" s="2885">
      <c r="A215" s="2113" t="n"/>
      <c r="B215" s="2113" t="n"/>
      <c r="C215" s="2113" t="n"/>
      <c r="D215" s="2113" t="n"/>
      <c r="E215" s="2115" t="n"/>
      <c r="F215" s="2113" t="n"/>
      <c r="G215" s="2165" t="n"/>
      <c r="H215" s="2165" t="n"/>
      <c r="I215" s="2113" t="n"/>
      <c r="J215" s="2113" t="n"/>
      <c r="K215" s="2113" t="n"/>
      <c r="L215" s="3805" t="n"/>
      <c r="M215" s="2113" t="n"/>
      <c r="N215" s="3805" t="n"/>
      <c r="O215" s="3806" t="n"/>
      <c r="P215" s="2113" t="n"/>
      <c r="Q215" s="2113" t="n"/>
      <c r="R215" s="2113" t="n"/>
      <c r="S215" s="2113" t="n"/>
      <c r="T215" s="2113" t="n"/>
      <c r="U215" s="3806" t="n"/>
      <c r="V215" s="2113" t="n"/>
      <c r="W215" s="2113" t="n"/>
      <c r="X215" s="2113" t="n"/>
      <c r="Y215" s="2113" t="n"/>
      <c r="Z215" s="2113" t="n"/>
      <c r="AA215" s="2113" t="n"/>
      <c r="AB215" s="2113" t="n"/>
      <c r="AC215" s="2113" t="n"/>
      <c r="AD215" s="2113" t="n"/>
      <c r="AE215" s="2113" t="n"/>
      <c r="AF215" s="2113" t="n"/>
    </row>
    <row r="216" ht="15.75" customHeight="1" s="2885">
      <c r="A216" s="2113" t="n"/>
      <c r="B216" s="2113" t="n"/>
      <c r="C216" s="2113" t="n"/>
      <c r="D216" s="2113" t="n"/>
      <c r="E216" s="2115" t="n"/>
      <c r="F216" s="2113" t="n"/>
      <c r="G216" s="2165" t="n"/>
      <c r="H216" s="2165" t="n"/>
      <c r="I216" s="2113" t="n"/>
      <c r="J216" s="2113" t="n"/>
      <c r="K216" s="2113" t="n"/>
      <c r="L216" s="3805" t="n"/>
      <c r="M216" s="2113" t="n"/>
      <c r="N216" s="3805" t="n"/>
      <c r="O216" s="3806" t="n"/>
      <c r="P216" s="2113" t="n"/>
      <c r="Q216" s="2113" t="n"/>
      <c r="R216" s="2113" t="n"/>
      <c r="S216" s="2113" t="n"/>
      <c r="T216" s="2113" t="n"/>
      <c r="U216" s="3806" t="n"/>
      <c r="V216" s="2113" t="n"/>
      <c r="W216" s="2113" t="n"/>
      <c r="X216" s="2113" t="n"/>
      <c r="Y216" s="2113" t="n"/>
      <c r="Z216" s="2113" t="n"/>
      <c r="AA216" s="2113" t="n"/>
      <c r="AB216" s="2113" t="n"/>
      <c r="AC216" s="2113" t="n"/>
      <c r="AD216" s="2113" t="n"/>
      <c r="AE216" s="2113" t="n"/>
      <c r="AF216" s="2113" t="n"/>
    </row>
    <row r="217" ht="15.75" customHeight="1" s="2885">
      <c r="A217" s="2113" t="n"/>
      <c r="B217" s="2113" t="n"/>
      <c r="C217" s="2113" t="n"/>
      <c r="D217" s="2113" t="n"/>
      <c r="E217" s="2115" t="n"/>
      <c r="F217" s="2113" t="n"/>
      <c r="G217" s="2165" t="n"/>
      <c r="H217" s="2165" t="n"/>
      <c r="I217" s="2113" t="n"/>
      <c r="J217" s="2113" t="n"/>
      <c r="K217" s="2113" t="n"/>
      <c r="L217" s="3805" t="n"/>
      <c r="M217" s="2113" t="n"/>
      <c r="N217" s="3805" t="n"/>
      <c r="O217" s="3806" t="n"/>
      <c r="P217" s="2113" t="n"/>
      <c r="Q217" s="2113" t="n"/>
      <c r="R217" s="2113" t="n"/>
      <c r="S217" s="2113" t="n"/>
      <c r="T217" s="2113" t="n"/>
      <c r="U217" s="3806" t="n"/>
      <c r="V217" s="2113" t="n"/>
      <c r="W217" s="2113" t="n"/>
      <c r="X217" s="2113" t="n"/>
      <c r="Y217" s="2113" t="n"/>
      <c r="Z217" s="2113" t="n"/>
      <c r="AA217" s="2113" t="n"/>
      <c r="AB217" s="2113" t="n"/>
      <c r="AC217" s="2113" t="n"/>
      <c r="AD217" s="2113" t="n"/>
      <c r="AE217" s="2113" t="n"/>
      <c r="AF217" s="2113" t="n"/>
    </row>
    <row r="218" ht="15.75" customHeight="1" s="2885">
      <c r="A218" s="2113" t="n"/>
      <c r="B218" s="2113" t="n"/>
      <c r="C218" s="2113" t="n"/>
      <c r="D218" s="2113" t="n"/>
      <c r="E218" s="2115" t="n"/>
      <c r="F218" s="2113" t="n"/>
      <c r="G218" s="2165" t="n"/>
      <c r="H218" s="2165" t="n"/>
      <c r="I218" s="2113" t="n"/>
      <c r="J218" s="2113" t="n"/>
      <c r="K218" s="2113" t="n"/>
      <c r="L218" s="3805" t="n"/>
      <c r="M218" s="2113" t="n"/>
      <c r="N218" s="3805" t="n"/>
      <c r="O218" s="3806" t="n"/>
      <c r="P218" s="2113" t="n"/>
      <c r="Q218" s="2113" t="n"/>
      <c r="R218" s="2113" t="n"/>
      <c r="S218" s="2113" t="n"/>
      <c r="T218" s="2113" t="n"/>
      <c r="U218" s="3806" t="n"/>
      <c r="V218" s="2113" t="n"/>
      <c r="W218" s="2113" t="n"/>
      <c r="X218" s="2113" t="n"/>
      <c r="Y218" s="2113" t="n"/>
      <c r="Z218" s="2113" t="n"/>
      <c r="AA218" s="2113" t="n"/>
      <c r="AB218" s="2113" t="n"/>
      <c r="AC218" s="2113" t="n"/>
      <c r="AD218" s="2113" t="n"/>
      <c r="AE218" s="2113" t="n"/>
      <c r="AF218" s="2113" t="n"/>
    </row>
    <row r="219" ht="15.75" customHeight="1" s="2885">
      <c r="A219" s="2113" t="n"/>
      <c r="B219" s="2113" t="n"/>
      <c r="C219" s="2113" t="n"/>
      <c r="D219" s="2113" t="n"/>
      <c r="E219" s="2115" t="n"/>
      <c r="F219" s="2113" t="n"/>
      <c r="G219" s="2165" t="n"/>
      <c r="H219" s="2165" t="n"/>
      <c r="I219" s="2113" t="n"/>
      <c r="J219" s="2113" t="n"/>
      <c r="K219" s="2113" t="n"/>
      <c r="L219" s="3805" t="n"/>
      <c r="M219" s="2113" t="n"/>
      <c r="N219" s="3805" t="n"/>
      <c r="O219" s="3806" t="n"/>
      <c r="P219" s="2113" t="n"/>
      <c r="Q219" s="2113" t="n"/>
      <c r="R219" s="2113" t="n"/>
      <c r="S219" s="2113" t="n"/>
      <c r="T219" s="2113" t="n"/>
      <c r="U219" s="3806" t="n"/>
      <c r="V219" s="2113" t="n"/>
      <c r="W219" s="2113" t="n"/>
      <c r="X219" s="2113" t="n"/>
      <c r="Y219" s="2113" t="n"/>
      <c r="Z219" s="2113" t="n"/>
      <c r="AA219" s="2113" t="n"/>
      <c r="AB219" s="2113" t="n"/>
      <c r="AC219" s="2113" t="n"/>
      <c r="AD219" s="2113" t="n"/>
      <c r="AE219" s="2113" t="n"/>
      <c r="AF219" s="2113" t="n"/>
    </row>
    <row r="220" ht="15.75" customHeight="1" s="2885">
      <c r="A220" s="2113" t="n"/>
      <c r="B220" s="2113" t="n"/>
      <c r="C220" s="2113" t="n"/>
      <c r="D220" s="2113" t="n"/>
      <c r="E220" s="2115" t="n"/>
      <c r="F220" s="2113" t="n"/>
      <c r="G220" s="2165" t="n"/>
      <c r="H220" s="2165" t="n"/>
      <c r="I220" s="2113" t="n"/>
      <c r="J220" s="2113" t="n"/>
      <c r="K220" s="2113" t="n"/>
      <c r="L220" s="3805" t="n"/>
      <c r="M220" s="2113" t="n"/>
      <c r="N220" s="3805" t="n"/>
      <c r="O220" s="3806" t="n"/>
      <c r="P220" s="2113" t="n"/>
      <c r="Q220" s="2113" t="n"/>
      <c r="R220" s="2113" t="n"/>
      <c r="S220" s="2113" t="n"/>
      <c r="T220" s="2113" t="n"/>
      <c r="U220" s="3806" t="n"/>
      <c r="V220" s="2113" t="n"/>
      <c r="W220" s="2113" t="n"/>
      <c r="X220" s="2113" t="n"/>
      <c r="Y220" s="2113" t="n"/>
      <c r="Z220" s="2113" t="n"/>
      <c r="AA220" s="2113" t="n"/>
      <c r="AB220" s="2113" t="n"/>
      <c r="AC220" s="2113" t="n"/>
      <c r="AD220" s="2113" t="n"/>
      <c r="AE220" s="2113" t="n"/>
      <c r="AF220" s="2113" t="n"/>
    </row>
    <row r="221" ht="15.75" customHeight="1" s="2885">
      <c r="A221" s="2113" t="n"/>
      <c r="B221" s="2113" t="n"/>
      <c r="C221" s="2113" t="n"/>
      <c r="D221" s="2113" t="n"/>
      <c r="E221" s="2115" t="n"/>
      <c r="F221" s="2113" t="n"/>
      <c r="G221" s="2165" t="n"/>
      <c r="H221" s="2165" t="n"/>
      <c r="I221" s="2113" t="n"/>
      <c r="J221" s="2113" t="n"/>
      <c r="K221" s="2113" t="n"/>
      <c r="L221" s="3805" t="n"/>
      <c r="M221" s="2113" t="n"/>
      <c r="N221" s="3805" t="n"/>
      <c r="O221" s="3806" t="n"/>
      <c r="P221" s="2113" t="n"/>
      <c r="Q221" s="2113" t="n"/>
      <c r="R221" s="2113" t="n"/>
      <c r="S221" s="2113" t="n"/>
      <c r="T221" s="2113" t="n"/>
      <c r="U221" s="3806" t="n"/>
      <c r="V221" s="2113" t="n"/>
      <c r="W221" s="2113" t="n"/>
      <c r="X221" s="2113" t="n"/>
      <c r="Y221" s="2113" t="n"/>
      <c r="Z221" s="2113" t="n"/>
      <c r="AA221" s="2113" t="n"/>
      <c r="AB221" s="2113" t="n"/>
      <c r="AC221" s="2113" t="n"/>
      <c r="AD221" s="2113" t="n"/>
      <c r="AE221" s="2113" t="n"/>
      <c r="AF221" s="2113" t="n"/>
    </row>
    <row r="222" ht="15.75" customHeight="1" s="2885">
      <c r="A222" s="2113" t="n"/>
      <c r="B222" s="2113" t="n"/>
      <c r="C222" s="2113" t="n"/>
      <c r="D222" s="2113" t="n"/>
      <c r="E222" s="2115" t="n"/>
      <c r="F222" s="2113" t="n"/>
      <c r="G222" s="2165" t="n"/>
      <c r="H222" s="2165" t="n"/>
      <c r="I222" s="2113" t="n"/>
      <c r="J222" s="2113" t="n"/>
      <c r="K222" s="2113" t="n"/>
      <c r="L222" s="3805" t="n"/>
      <c r="M222" s="2113" t="n"/>
      <c r="N222" s="3805" t="n"/>
      <c r="O222" s="3806" t="n"/>
      <c r="P222" s="2113" t="n"/>
      <c r="Q222" s="2113" t="n"/>
      <c r="R222" s="2113" t="n"/>
      <c r="S222" s="2113" t="n"/>
      <c r="T222" s="2113" t="n"/>
      <c r="U222" s="3806" t="n"/>
      <c r="V222" s="2113" t="n"/>
      <c r="W222" s="2113" t="n"/>
      <c r="X222" s="2113" t="n"/>
      <c r="Y222" s="2113" t="n"/>
      <c r="Z222" s="2113" t="n"/>
      <c r="AA222" s="2113" t="n"/>
      <c r="AB222" s="2113" t="n"/>
      <c r="AC222" s="2113" t="n"/>
      <c r="AD222" s="2113" t="n"/>
      <c r="AE222" s="2113" t="n"/>
      <c r="AF222" s="2113" t="n"/>
    </row>
    <row r="223" ht="15.75" customHeight="1" s="2885">
      <c r="A223" s="2113" t="n"/>
      <c r="B223" s="2113" t="n"/>
      <c r="C223" s="2113" t="n"/>
      <c r="D223" s="2113" t="n"/>
      <c r="E223" s="2115" t="n"/>
      <c r="F223" s="2113" t="n"/>
      <c r="G223" s="2165" t="n"/>
      <c r="H223" s="2165" t="n"/>
      <c r="I223" s="2113" t="n"/>
      <c r="J223" s="2113" t="n"/>
      <c r="K223" s="2113" t="n"/>
      <c r="L223" s="3805" t="n"/>
      <c r="M223" s="2113" t="n"/>
      <c r="N223" s="3805" t="n"/>
      <c r="O223" s="3806" t="n"/>
      <c r="P223" s="2113" t="n"/>
      <c r="Q223" s="2113" t="n"/>
      <c r="R223" s="2113" t="n"/>
      <c r="S223" s="2113" t="n"/>
      <c r="T223" s="2113" t="n"/>
      <c r="U223" s="3806" t="n"/>
      <c r="V223" s="2113" t="n"/>
      <c r="W223" s="2113" t="n"/>
      <c r="X223" s="2113" t="n"/>
      <c r="Y223" s="2113" t="n"/>
      <c r="Z223" s="2113" t="n"/>
      <c r="AA223" s="2113" t="n"/>
      <c r="AB223" s="2113" t="n"/>
      <c r="AC223" s="2113" t="n"/>
      <c r="AD223" s="2113" t="n"/>
      <c r="AE223" s="2113" t="n"/>
      <c r="AF223" s="2113" t="n"/>
    </row>
    <row r="224" ht="15.75" customHeight="1" s="2885">
      <c r="A224" s="2113" t="n"/>
      <c r="B224" s="2113" t="n"/>
      <c r="C224" s="2113" t="n"/>
      <c r="D224" s="2113" t="n"/>
      <c r="E224" s="2115" t="n"/>
      <c r="F224" s="2113" t="n"/>
      <c r="G224" s="2165" t="n"/>
      <c r="H224" s="2165" t="n"/>
      <c r="I224" s="2113" t="n"/>
      <c r="J224" s="2113" t="n"/>
      <c r="K224" s="2113" t="n"/>
      <c r="L224" s="3805" t="n"/>
      <c r="M224" s="2113" t="n"/>
      <c r="N224" s="3805" t="n"/>
      <c r="O224" s="3806" t="n"/>
      <c r="P224" s="2113" t="n"/>
      <c r="Q224" s="2113" t="n"/>
      <c r="R224" s="2113" t="n"/>
      <c r="S224" s="2113" t="n"/>
      <c r="T224" s="2113" t="n"/>
      <c r="U224" s="3806" t="n"/>
      <c r="V224" s="2113" t="n"/>
      <c r="W224" s="2113" t="n"/>
      <c r="X224" s="2113" t="n"/>
      <c r="Y224" s="2113" t="n"/>
      <c r="Z224" s="2113" t="n"/>
      <c r="AA224" s="2113" t="n"/>
      <c r="AB224" s="2113" t="n"/>
      <c r="AC224" s="2113" t="n"/>
      <c r="AD224" s="2113" t="n"/>
      <c r="AE224" s="2113" t="n"/>
      <c r="AF224" s="2113" t="n"/>
    </row>
    <row r="225" ht="15.75" customHeight="1" s="2885">
      <c r="A225" s="2113" t="n"/>
      <c r="B225" s="2113" t="n"/>
      <c r="C225" s="2113" t="n"/>
      <c r="D225" s="2113" t="n"/>
      <c r="E225" s="2115" t="n"/>
      <c r="F225" s="2113" t="n"/>
      <c r="G225" s="2165" t="n"/>
      <c r="H225" s="2165" t="n"/>
      <c r="I225" s="2113" t="n"/>
      <c r="J225" s="2113" t="n"/>
      <c r="K225" s="2113" t="n"/>
      <c r="L225" s="3805" t="n"/>
      <c r="M225" s="2113" t="n"/>
      <c r="N225" s="3805" t="n"/>
      <c r="O225" s="3806" t="n"/>
      <c r="P225" s="2113" t="n"/>
      <c r="Q225" s="2113" t="n"/>
      <c r="R225" s="2113" t="n"/>
      <c r="S225" s="2113" t="n"/>
      <c r="T225" s="2113" t="n"/>
      <c r="U225" s="3806" t="n"/>
      <c r="V225" s="2113" t="n"/>
      <c r="W225" s="2113" t="n"/>
      <c r="X225" s="2113" t="n"/>
      <c r="Y225" s="2113" t="n"/>
      <c r="Z225" s="2113" t="n"/>
      <c r="AA225" s="2113" t="n"/>
      <c r="AB225" s="2113" t="n"/>
      <c r="AC225" s="2113" t="n"/>
      <c r="AD225" s="2113" t="n"/>
      <c r="AE225" s="2113" t="n"/>
      <c r="AF225" s="2113" t="n"/>
    </row>
    <row r="226" ht="15.75" customHeight="1" s="2885">
      <c r="A226" s="2113" t="n"/>
      <c r="B226" s="2113" t="n"/>
      <c r="C226" s="2113" t="n"/>
      <c r="D226" s="2113" t="n"/>
      <c r="E226" s="2115" t="n"/>
      <c r="F226" s="2113" t="n"/>
      <c r="G226" s="2165" t="n"/>
      <c r="H226" s="2165" t="n"/>
      <c r="I226" s="2113" t="n"/>
      <c r="J226" s="2113" t="n"/>
      <c r="K226" s="2113" t="n"/>
      <c r="L226" s="3805" t="n"/>
      <c r="M226" s="2113" t="n"/>
      <c r="N226" s="3805" t="n"/>
      <c r="O226" s="3806" t="n"/>
      <c r="P226" s="2113" t="n"/>
      <c r="Q226" s="2113" t="n"/>
      <c r="R226" s="2113" t="n"/>
      <c r="S226" s="2113" t="n"/>
      <c r="T226" s="2113" t="n"/>
      <c r="U226" s="3806" t="n"/>
      <c r="V226" s="2113" t="n"/>
      <c r="W226" s="2113" t="n"/>
      <c r="X226" s="2113" t="n"/>
      <c r="Y226" s="2113" t="n"/>
      <c r="Z226" s="2113" t="n"/>
      <c r="AA226" s="2113" t="n"/>
      <c r="AB226" s="2113" t="n"/>
      <c r="AC226" s="2113" t="n"/>
      <c r="AD226" s="2113" t="n"/>
      <c r="AE226" s="2113" t="n"/>
      <c r="AF226" s="2113" t="n"/>
    </row>
    <row r="227" ht="15.75" customHeight="1" s="2885">
      <c r="A227" s="2113" t="n"/>
      <c r="B227" s="2113" t="n"/>
      <c r="C227" s="2113" t="n"/>
      <c r="D227" s="2113" t="n"/>
      <c r="E227" s="2115" t="n"/>
      <c r="F227" s="2113" t="n"/>
      <c r="G227" s="2165" t="n"/>
      <c r="H227" s="2165" t="n"/>
      <c r="I227" s="2113" t="n"/>
      <c r="J227" s="2113" t="n"/>
      <c r="K227" s="2113" t="n"/>
      <c r="L227" s="3805" t="n"/>
      <c r="M227" s="2113" t="n"/>
      <c r="N227" s="3805" t="n"/>
      <c r="O227" s="3806" t="n"/>
      <c r="P227" s="2113" t="n"/>
      <c r="Q227" s="2113" t="n"/>
      <c r="R227" s="2113" t="n"/>
      <c r="S227" s="2113" t="n"/>
      <c r="T227" s="2113" t="n"/>
      <c r="U227" s="3806" t="n"/>
      <c r="V227" s="2113" t="n"/>
      <c r="W227" s="2113" t="n"/>
      <c r="X227" s="2113" t="n"/>
      <c r="Y227" s="2113" t="n"/>
      <c r="Z227" s="2113" t="n"/>
      <c r="AA227" s="2113" t="n"/>
      <c r="AB227" s="2113" t="n"/>
      <c r="AC227" s="2113" t="n"/>
      <c r="AD227" s="2113" t="n"/>
      <c r="AE227" s="2113" t="n"/>
      <c r="AF227" s="2113" t="n"/>
    </row>
    <row r="228" ht="15.75" customHeight="1" s="2885">
      <c r="A228" s="2113" t="n"/>
      <c r="B228" s="2113" t="n"/>
      <c r="C228" s="2113" t="n"/>
      <c r="D228" s="2113" t="n"/>
      <c r="E228" s="2115" t="n"/>
      <c r="F228" s="2113" t="n"/>
      <c r="G228" s="2165" t="n"/>
      <c r="H228" s="2165" t="n"/>
      <c r="I228" s="2113" t="n"/>
      <c r="J228" s="2113" t="n"/>
      <c r="K228" s="2113" t="n"/>
      <c r="L228" s="3805" t="n"/>
      <c r="M228" s="2113" t="n"/>
      <c r="N228" s="3805" t="n"/>
      <c r="O228" s="3806" t="n"/>
      <c r="P228" s="2113" t="n"/>
      <c r="Q228" s="2113" t="n"/>
      <c r="R228" s="2113" t="n"/>
      <c r="S228" s="2113" t="n"/>
      <c r="T228" s="2113" t="n"/>
      <c r="U228" s="3806" t="n"/>
      <c r="V228" s="2113" t="n"/>
      <c r="W228" s="2113" t="n"/>
      <c r="X228" s="2113" t="n"/>
      <c r="Y228" s="2113" t="n"/>
      <c r="Z228" s="2113" t="n"/>
      <c r="AA228" s="2113" t="n"/>
      <c r="AB228" s="2113" t="n"/>
      <c r="AC228" s="2113" t="n"/>
      <c r="AD228" s="2113" t="n"/>
      <c r="AE228" s="2113" t="n"/>
      <c r="AF228" s="2113" t="n"/>
    </row>
    <row r="229" ht="15.75" customHeight="1" s="2885">
      <c r="A229" s="2113" t="n"/>
      <c r="B229" s="2113" t="n"/>
      <c r="C229" s="2113" t="n"/>
      <c r="D229" s="2113" t="n"/>
      <c r="E229" s="2115" t="n"/>
      <c r="F229" s="2113" t="n"/>
      <c r="G229" s="2165" t="n"/>
      <c r="H229" s="2165" t="n"/>
      <c r="I229" s="2113" t="n"/>
      <c r="J229" s="2113" t="n"/>
      <c r="K229" s="2113" t="n"/>
      <c r="L229" s="3805" t="n"/>
      <c r="M229" s="2113" t="n"/>
      <c r="N229" s="3805" t="n"/>
      <c r="O229" s="3806" t="n"/>
      <c r="P229" s="2113" t="n"/>
      <c r="Q229" s="2113" t="n"/>
      <c r="R229" s="2113" t="n"/>
      <c r="S229" s="2113" t="n"/>
      <c r="T229" s="2113" t="n"/>
      <c r="U229" s="3806" t="n"/>
      <c r="V229" s="2113" t="n"/>
      <c r="W229" s="2113" t="n"/>
      <c r="X229" s="2113" t="n"/>
      <c r="Y229" s="2113" t="n"/>
      <c r="Z229" s="2113" t="n"/>
      <c r="AA229" s="2113" t="n"/>
      <c r="AB229" s="2113" t="n"/>
      <c r="AC229" s="2113" t="n"/>
      <c r="AD229" s="2113" t="n"/>
      <c r="AE229" s="2113" t="n"/>
      <c r="AF229" s="2113" t="n"/>
    </row>
    <row r="230" ht="15.75" customHeight="1" s="2885">
      <c r="A230" s="2113" t="n"/>
      <c r="B230" s="2113" t="n"/>
      <c r="C230" s="2113" t="n"/>
      <c r="D230" s="2113" t="n"/>
      <c r="E230" s="2115" t="n"/>
      <c r="F230" s="2113" t="n"/>
      <c r="G230" s="2165" t="n"/>
      <c r="H230" s="2165" t="n"/>
      <c r="I230" s="2113" t="n"/>
      <c r="J230" s="2113" t="n"/>
      <c r="K230" s="2113" t="n"/>
      <c r="L230" s="3805" t="n"/>
      <c r="M230" s="2113" t="n"/>
      <c r="N230" s="3805" t="n"/>
      <c r="O230" s="3806" t="n"/>
      <c r="P230" s="2113" t="n"/>
      <c r="Q230" s="2113" t="n"/>
      <c r="R230" s="2113" t="n"/>
      <c r="S230" s="2113" t="n"/>
      <c r="T230" s="2113" t="n"/>
      <c r="U230" s="3806" t="n"/>
      <c r="V230" s="2113" t="n"/>
      <c r="W230" s="2113" t="n"/>
      <c r="X230" s="2113" t="n"/>
      <c r="Y230" s="2113" t="n"/>
      <c r="Z230" s="2113" t="n"/>
      <c r="AA230" s="2113" t="n"/>
      <c r="AB230" s="2113" t="n"/>
      <c r="AC230" s="2113" t="n"/>
      <c r="AD230" s="2113" t="n"/>
      <c r="AE230" s="2113" t="n"/>
      <c r="AF230" s="2113" t="n"/>
    </row>
    <row r="231" ht="15.75" customHeight="1" s="2885">
      <c r="A231" s="2113" t="n"/>
      <c r="B231" s="2113" t="n"/>
      <c r="C231" s="2113" t="n"/>
      <c r="D231" s="2113" t="n"/>
      <c r="E231" s="2115" t="n"/>
      <c r="F231" s="2113" t="n"/>
      <c r="G231" s="2165" t="n"/>
      <c r="H231" s="2165" t="n"/>
      <c r="I231" s="2113" t="n"/>
      <c r="J231" s="2113" t="n"/>
      <c r="K231" s="2113" t="n"/>
      <c r="L231" s="3805" t="n"/>
      <c r="M231" s="2113" t="n"/>
      <c r="N231" s="3805" t="n"/>
      <c r="O231" s="3806" t="n"/>
      <c r="P231" s="2113" t="n"/>
      <c r="Q231" s="2113" t="n"/>
      <c r="R231" s="2113" t="n"/>
      <c r="S231" s="2113" t="n"/>
      <c r="T231" s="2113" t="n"/>
      <c r="U231" s="3806" t="n"/>
      <c r="V231" s="2113" t="n"/>
      <c r="W231" s="2113" t="n"/>
      <c r="X231" s="2113" t="n"/>
      <c r="Y231" s="2113" t="n"/>
      <c r="Z231" s="2113" t="n"/>
      <c r="AA231" s="2113" t="n"/>
      <c r="AB231" s="2113" t="n"/>
      <c r="AC231" s="2113" t="n"/>
      <c r="AD231" s="2113" t="n"/>
      <c r="AE231" s="2113" t="n"/>
      <c r="AF231" s="2113" t="n"/>
    </row>
    <row r="232" ht="15.75" customHeight="1" s="2885">
      <c r="A232" s="2113" t="n"/>
      <c r="B232" s="2113" t="n"/>
      <c r="C232" s="2113" t="n"/>
      <c r="D232" s="2113" t="n"/>
      <c r="E232" s="2115" t="n"/>
      <c r="F232" s="2113" t="n"/>
      <c r="G232" s="2165" t="n"/>
      <c r="H232" s="2165" t="n"/>
      <c r="I232" s="2113" t="n"/>
      <c r="J232" s="2113" t="n"/>
      <c r="K232" s="2113" t="n"/>
      <c r="L232" s="3805" t="n"/>
      <c r="M232" s="2113" t="n"/>
      <c r="N232" s="3805" t="n"/>
      <c r="O232" s="3806" t="n"/>
      <c r="P232" s="2113" t="n"/>
      <c r="Q232" s="2113" t="n"/>
      <c r="R232" s="2113" t="n"/>
      <c r="S232" s="2113" t="n"/>
      <c r="T232" s="2113" t="n"/>
      <c r="U232" s="3806" t="n"/>
      <c r="V232" s="2113" t="n"/>
      <c r="W232" s="2113" t="n"/>
      <c r="X232" s="2113" t="n"/>
      <c r="Y232" s="2113" t="n"/>
      <c r="Z232" s="2113" t="n"/>
      <c r="AA232" s="2113" t="n"/>
      <c r="AB232" s="2113" t="n"/>
      <c r="AC232" s="2113" t="n"/>
      <c r="AD232" s="2113" t="n"/>
      <c r="AE232" s="2113" t="n"/>
      <c r="AF232" s="2113" t="n"/>
    </row>
    <row r="233" ht="15.75" customHeight="1" s="2885">
      <c r="A233" s="2113" t="n"/>
      <c r="B233" s="2113" t="n"/>
      <c r="C233" s="2113" t="n"/>
      <c r="D233" s="2113" t="n"/>
      <c r="E233" s="2115" t="n"/>
      <c r="F233" s="2113" t="n"/>
      <c r="G233" s="2165" t="n"/>
      <c r="H233" s="2165" t="n"/>
      <c r="I233" s="2113" t="n"/>
      <c r="J233" s="2113" t="n"/>
      <c r="K233" s="2113" t="n"/>
      <c r="L233" s="3805" t="n"/>
      <c r="M233" s="2113" t="n"/>
      <c r="N233" s="3805" t="n"/>
      <c r="O233" s="3806" t="n"/>
      <c r="P233" s="2113" t="n"/>
      <c r="Q233" s="2113" t="n"/>
      <c r="R233" s="2113" t="n"/>
      <c r="S233" s="2113" t="n"/>
      <c r="T233" s="2113" t="n"/>
      <c r="U233" s="3806" t="n"/>
      <c r="V233" s="2113" t="n"/>
      <c r="W233" s="2113" t="n"/>
      <c r="X233" s="2113" t="n"/>
      <c r="Y233" s="2113" t="n"/>
      <c r="Z233" s="2113" t="n"/>
      <c r="AA233" s="2113" t="n"/>
      <c r="AB233" s="2113" t="n"/>
      <c r="AC233" s="2113" t="n"/>
      <c r="AD233" s="2113" t="n"/>
      <c r="AE233" s="2113" t="n"/>
      <c r="AF233" s="2113" t="n"/>
    </row>
    <row r="234" ht="15.75" customHeight="1" s="2885">
      <c r="A234" s="2113" t="n"/>
      <c r="B234" s="2113" t="n"/>
      <c r="C234" s="2113" t="n"/>
      <c r="D234" s="2113" t="n"/>
      <c r="E234" s="2115" t="n"/>
      <c r="F234" s="2113" t="n"/>
      <c r="G234" s="2165" t="n"/>
      <c r="H234" s="2165" t="n"/>
      <c r="I234" s="2113" t="n"/>
      <c r="J234" s="2113" t="n"/>
      <c r="K234" s="2113" t="n"/>
      <c r="L234" s="3805" t="n"/>
      <c r="M234" s="2113" t="n"/>
      <c r="N234" s="3805" t="n"/>
      <c r="O234" s="3806" t="n"/>
      <c r="P234" s="2113" t="n"/>
      <c r="Q234" s="2113" t="n"/>
      <c r="R234" s="2113" t="n"/>
      <c r="S234" s="2113" t="n"/>
      <c r="T234" s="2113" t="n"/>
      <c r="U234" s="3806" t="n"/>
      <c r="V234" s="2113" t="n"/>
      <c r="W234" s="2113" t="n"/>
      <c r="X234" s="2113" t="n"/>
      <c r="Y234" s="2113" t="n"/>
      <c r="Z234" s="2113" t="n"/>
      <c r="AA234" s="2113" t="n"/>
      <c r="AB234" s="2113" t="n"/>
      <c r="AC234" s="2113" t="n"/>
      <c r="AD234" s="2113" t="n"/>
      <c r="AE234" s="2113" t="n"/>
      <c r="AF234" s="2113" t="n"/>
    </row>
    <row r="235" ht="15.75" customHeight="1" s="2885">
      <c r="A235" s="2113" t="n"/>
      <c r="B235" s="2113" t="n"/>
      <c r="C235" s="2113" t="n"/>
      <c r="D235" s="2113" t="n"/>
      <c r="E235" s="2115" t="n"/>
      <c r="F235" s="2113" t="n"/>
      <c r="G235" s="2165" t="n"/>
      <c r="H235" s="2165" t="n"/>
      <c r="I235" s="2113" t="n"/>
      <c r="J235" s="2113" t="n"/>
      <c r="K235" s="2113" t="n"/>
      <c r="L235" s="3805" t="n"/>
      <c r="M235" s="2113" t="n"/>
      <c r="N235" s="3805" t="n"/>
      <c r="O235" s="3806" t="n"/>
      <c r="P235" s="2113" t="n"/>
      <c r="Q235" s="2113" t="n"/>
      <c r="R235" s="2113" t="n"/>
      <c r="S235" s="2113" t="n"/>
      <c r="T235" s="2113" t="n"/>
      <c r="U235" s="3806" t="n"/>
      <c r="V235" s="2113" t="n"/>
      <c r="W235" s="2113" t="n"/>
      <c r="X235" s="2113" t="n"/>
      <c r="Y235" s="2113" t="n"/>
      <c r="Z235" s="2113" t="n"/>
      <c r="AA235" s="2113" t="n"/>
      <c r="AB235" s="2113" t="n"/>
      <c r="AC235" s="2113" t="n"/>
      <c r="AD235" s="2113" t="n"/>
      <c r="AE235" s="2113" t="n"/>
      <c r="AF235" s="2113" t="n"/>
    </row>
    <row r="236" ht="15.75" customHeight="1" s="2885">
      <c r="A236" s="2113" t="n"/>
      <c r="B236" s="2113" t="n"/>
      <c r="C236" s="2113" t="n"/>
      <c r="D236" s="2113" t="n"/>
      <c r="E236" s="2115" t="n"/>
      <c r="F236" s="2113" t="n"/>
      <c r="G236" s="2165" t="n"/>
      <c r="H236" s="2165" t="n"/>
      <c r="I236" s="2113" t="n"/>
      <c r="J236" s="2113" t="n"/>
      <c r="K236" s="2113" t="n"/>
      <c r="L236" s="3805" t="n"/>
      <c r="M236" s="2113" t="n"/>
      <c r="N236" s="3805" t="n"/>
      <c r="O236" s="3806" t="n"/>
      <c r="P236" s="2113" t="n"/>
      <c r="Q236" s="2113" t="n"/>
      <c r="R236" s="2113" t="n"/>
      <c r="S236" s="2113" t="n"/>
      <c r="T236" s="2113" t="n"/>
      <c r="U236" s="3806" t="n"/>
      <c r="V236" s="2113" t="n"/>
      <c r="W236" s="2113" t="n"/>
      <c r="X236" s="2113" t="n"/>
      <c r="Y236" s="2113" t="n"/>
      <c r="Z236" s="2113" t="n"/>
      <c r="AA236" s="2113" t="n"/>
      <c r="AB236" s="2113" t="n"/>
      <c r="AC236" s="2113" t="n"/>
      <c r="AD236" s="2113" t="n"/>
      <c r="AE236" s="2113" t="n"/>
      <c r="AF236" s="2113" t="n"/>
    </row>
    <row r="237" ht="15.75" customHeight="1" s="2885">
      <c r="A237" s="2113" t="n"/>
      <c r="B237" s="2113" t="n"/>
      <c r="C237" s="2113" t="n"/>
      <c r="D237" s="2113" t="n"/>
      <c r="E237" s="2115" t="n"/>
      <c r="F237" s="2113" t="n"/>
      <c r="G237" s="2165" t="n"/>
      <c r="H237" s="2165" t="n"/>
      <c r="I237" s="2113" t="n"/>
      <c r="J237" s="2113" t="n"/>
      <c r="K237" s="2113" t="n"/>
      <c r="L237" s="3805" t="n"/>
      <c r="M237" s="2113" t="n"/>
      <c r="N237" s="3805" t="n"/>
      <c r="O237" s="3806" t="n"/>
      <c r="P237" s="2113" t="n"/>
      <c r="Q237" s="2113" t="n"/>
      <c r="R237" s="2113" t="n"/>
      <c r="S237" s="2113" t="n"/>
      <c r="T237" s="2113" t="n"/>
      <c r="U237" s="3806" t="n"/>
      <c r="V237" s="2113" t="n"/>
      <c r="W237" s="2113" t="n"/>
      <c r="X237" s="2113" t="n"/>
      <c r="Y237" s="2113" t="n"/>
      <c r="Z237" s="2113" t="n"/>
      <c r="AA237" s="2113" t="n"/>
      <c r="AB237" s="2113" t="n"/>
      <c r="AC237" s="2113" t="n"/>
      <c r="AD237" s="2113" t="n"/>
      <c r="AE237" s="2113" t="n"/>
      <c r="AF237" s="2113" t="n"/>
    </row>
    <row r="238" ht="15.75" customHeight="1" s="2885">
      <c r="A238" s="2113" t="n"/>
      <c r="B238" s="2113" t="n"/>
      <c r="C238" s="2113" t="n"/>
      <c r="D238" s="2113" t="n"/>
      <c r="E238" s="2115" t="n"/>
      <c r="F238" s="2113" t="n"/>
      <c r="G238" s="2165" t="n"/>
      <c r="H238" s="2165" t="n"/>
      <c r="I238" s="2113" t="n"/>
      <c r="J238" s="2113" t="n"/>
      <c r="K238" s="2113" t="n"/>
      <c r="L238" s="3805" t="n"/>
      <c r="M238" s="2113" t="n"/>
      <c r="N238" s="3805" t="n"/>
      <c r="O238" s="3806" t="n"/>
      <c r="P238" s="2113" t="n"/>
      <c r="Q238" s="2113" t="n"/>
      <c r="R238" s="2113" t="n"/>
      <c r="S238" s="2113" t="n"/>
      <c r="T238" s="2113" t="n"/>
      <c r="U238" s="3806" t="n"/>
      <c r="V238" s="2113" t="n"/>
      <c r="W238" s="2113" t="n"/>
      <c r="X238" s="2113" t="n"/>
      <c r="Y238" s="2113" t="n"/>
      <c r="Z238" s="2113" t="n"/>
      <c r="AA238" s="2113" t="n"/>
      <c r="AB238" s="2113" t="n"/>
      <c r="AC238" s="2113" t="n"/>
      <c r="AD238" s="2113" t="n"/>
      <c r="AE238" s="2113" t="n"/>
      <c r="AF238" s="2113" t="n"/>
    </row>
    <row r="239" ht="15.75" customHeight="1" s="2885">
      <c r="A239" s="2113" t="n"/>
      <c r="B239" s="2113" t="n"/>
      <c r="C239" s="2113" t="n"/>
      <c r="D239" s="2113" t="n"/>
      <c r="E239" s="2115" t="n"/>
      <c r="F239" s="2113" t="n"/>
      <c r="G239" s="2165" t="n"/>
      <c r="H239" s="2165" t="n"/>
      <c r="I239" s="2113" t="n"/>
      <c r="J239" s="2113" t="n"/>
      <c r="K239" s="2113" t="n"/>
      <c r="L239" s="3805" t="n"/>
      <c r="M239" s="2113" t="n"/>
      <c r="N239" s="3805" t="n"/>
      <c r="O239" s="3806" t="n"/>
      <c r="P239" s="2113" t="n"/>
      <c r="Q239" s="2113" t="n"/>
      <c r="R239" s="2113" t="n"/>
      <c r="S239" s="2113" t="n"/>
      <c r="T239" s="2113" t="n"/>
      <c r="U239" s="3806" t="n"/>
      <c r="V239" s="2113" t="n"/>
      <c r="W239" s="2113" t="n"/>
      <c r="X239" s="2113" t="n"/>
      <c r="Y239" s="2113" t="n"/>
      <c r="Z239" s="2113" t="n"/>
      <c r="AA239" s="2113" t="n"/>
      <c r="AB239" s="2113" t="n"/>
      <c r="AC239" s="2113" t="n"/>
      <c r="AD239" s="2113" t="n"/>
      <c r="AE239" s="2113" t="n"/>
      <c r="AF239" s="2113" t="n"/>
    </row>
    <row r="240" ht="15.75" customHeight="1" s="2885">
      <c r="A240" s="2113" t="n"/>
      <c r="B240" s="2113" t="n"/>
      <c r="C240" s="2113" t="n"/>
      <c r="D240" s="2113" t="n"/>
      <c r="E240" s="2115" t="n"/>
      <c r="F240" s="2113" t="n"/>
      <c r="G240" s="2165" t="n"/>
      <c r="H240" s="2165" t="n"/>
      <c r="I240" s="2113" t="n"/>
      <c r="J240" s="2113" t="n"/>
      <c r="K240" s="2113" t="n"/>
      <c r="L240" s="3805" t="n"/>
      <c r="M240" s="2113" t="n"/>
      <c r="N240" s="3805" t="n"/>
      <c r="O240" s="3806" t="n"/>
      <c r="P240" s="2113" t="n"/>
      <c r="Q240" s="2113" t="n"/>
      <c r="R240" s="2113" t="n"/>
      <c r="S240" s="2113" t="n"/>
      <c r="T240" s="2113" t="n"/>
      <c r="U240" s="3806" t="n"/>
      <c r="V240" s="2113" t="n"/>
      <c r="W240" s="2113" t="n"/>
      <c r="X240" s="2113" t="n"/>
      <c r="Y240" s="2113" t="n"/>
      <c r="Z240" s="2113" t="n"/>
      <c r="AA240" s="2113" t="n"/>
      <c r="AB240" s="2113" t="n"/>
      <c r="AC240" s="2113" t="n"/>
      <c r="AD240" s="2113" t="n"/>
      <c r="AE240" s="2113" t="n"/>
      <c r="AF240" s="2113" t="n"/>
    </row>
    <row r="241" ht="15.75" customHeight="1" s="2885">
      <c r="A241" s="2113" t="n"/>
      <c r="B241" s="2113" t="n"/>
      <c r="C241" s="2113" t="n"/>
      <c r="D241" s="2113" t="n"/>
      <c r="E241" s="2115" t="n"/>
      <c r="F241" s="2113" t="n"/>
      <c r="G241" s="2165" t="n"/>
      <c r="H241" s="2165" t="n"/>
      <c r="I241" s="2113" t="n"/>
      <c r="J241" s="2113" t="n"/>
      <c r="K241" s="2113" t="n"/>
      <c r="L241" s="3805" t="n"/>
      <c r="M241" s="2113" t="n"/>
      <c r="N241" s="3805" t="n"/>
      <c r="O241" s="3806" t="n"/>
      <c r="P241" s="2113" t="n"/>
      <c r="Q241" s="2113" t="n"/>
      <c r="R241" s="2113" t="n"/>
      <c r="S241" s="2113" t="n"/>
      <c r="T241" s="2113" t="n"/>
      <c r="U241" s="3806" t="n"/>
      <c r="V241" s="2113" t="n"/>
      <c r="W241" s="2113" t="n"/>
      <c r="X241" s="2113" t="n"/>
      <c r="Y241" s="2113" t="n"/>
      <c r="Z241" s="2113" t="n"/>
      <c r="AA241" s="2113" t="n"/>
      <c r="AB241" s="2113" t="n"/>
      <c r="AC241" s="2113" t="n"/>
      <c r="AD241" s="2113" t="n"/>
      <c r="AE241" s="2113" t="n"/>
      <c r="AF241" s="2113" t="n"/>
    </row>
    <row r="242" ht="15.75" customHeight="1" s="2885">
      <c r="A242" s="2113" t="n"/>
      <c r="B242" s="2113" t="n"/>
      <c r="C242" s="2113" t="n"/>
      <c r="D242" s="2113" t="n"/>
      <c r="E242" s="2115" t="n"/>
      <c r="F242" s="2113" t="n"/>
      <c r="G242" s="2165" t="n"/>
      <c r="H242" s="2165" t="n"/>
      <c r="I242" s="2113" t="n"/>
      <c r="J242" s="2113" t="n"/>
      <c r="K242" s="2113" t="n"/>
      <c r="L242" s="3805" t="n"/>
      <c r="M242" s="2113" t="n"/>
      <c r="N242" s="3805" t="n"/>
      <c r="O242" s="3806" t="n"/>
      <c r="P242" s="2113" t="n"/>
      <c r="Q242" s="2113" t="n"/>
      <c r="R242" s="2113" t="n"/>
      <c r="S242" s="2113" t="n"/>
      <c r="T242" s="2113" t="n"/>
      <c r="U242" s="3806" t="n"/>
      <c r="V242" s="2113" t="n"/>
      <c r="W242" s="2113" t="n"/>
      <c r="X242" s="2113" t="n"/>
      <c r="Y242" s="2113" t="n"/>
      <c r="Z242" s="2113" t="n"/>
      <c r="AA242" s="2113" t="n"/>
      <c r="AB242" s="2113" t="n"/>
      <c r="AC242" s="2113" t="n"/>
      <c r="AD242" s="2113" t="n"/>
      <c r="AE242" s="2113" t="n"/>
      <c r="AF242" s="2113" t="n"/>
    </row>
    <row r="243" ht="15.75" customHeight="1" s="2885">
      <c r="A243" s="2113" t="n"/>
      <c r="B243" s="2113" t="n"/>
      <c r="C243" s="2113" t="n"/>
      <c r="D243" s="2113" t="n"/>
      <c r="E243" s="2115" t="n"/>
      <c r="F243" s="2113" t="n"/>
      <c r="G243" s="2165" t="n"/>
      <c r="H243" s="2165" t="n"/>
      <c r="I243" s="2113" t="n"/>
      <c r="J243" s="2113" t="n"/>
      <c r="K243" s="2113" t="n"/>
      <c r="L243" s="3805" t="n"/>
      <c r="M243" s="2113" t="n"/>
      <c r="N243" s="3805" t="n"/>
      <c r="O243" s="3806" t="n"/>
      <c r="P243" s="2113" t="n"/>
      <c r="Q243" s="2113" t="n"/>
      <c r="R243" s="2113" t="n"/>
      <c r="S243" s="2113" t="n"/>
      <c r="T243" s="2113" t="n"/>
      <c r="U243" s="3806" t="n"/>
      <c r="V243" s="2113" t="n"/>
      <c r="W243" s="2113" t="n"/>
      <c r="X243" s="2113" t="n"/>
      <c r="Y243" s="2113" t="n"/>
      <c r="Z243" s="2113" t="n"/>
      <c r="AA243" s="2113" t="n"/>
      <c r="AB243" s="2113" t="n"/>
      <c r="AC243" s="2113" t="n"/>
      <c r="AD243" s="2113" t="n"/>
      <c r="AE243" s="2113" t="n"/>
      <c r="AF243" s="2113" t="n"/>
    </row>
    <row r="244" ht="15.75" customHeight="1" s="2885">
      <c r="A244" s="2113" t="n"/>
      <c r="B244" s="2113" t="n"/>
      <c r="C244" s="2113" t="n"/>
      <c r="D244" s="2113" t="n"/>
      <c r="E244" s="2115" t="n"/>
      <c r="F244" s="2113" t="n"/>
      <c r="G244" s="2165" t="n"/>
      <c r="H244" s="2165" t="n"/>
      <c r="I244" s="2113" t="n"/>
      <c r="J244" s="2113" t="n"/>
      <c r="K244" s="2113" t="n"/>
      <c r="L244" s="3805" t="n"/>
      <c r="M244" s="2113" t="n"/>
      <c r="N244" s="3805" t="n"/>
      <c r="O244" s="3806" t="n"/>
      <c r="P244" s="2113" t="n"/>
      <c r="Q244" s="2113" t="n"/>
      <c r="R244" s="2113" t="n"/>
      <c r="S244" s="2113" t="n"/>
      <c r="T244" s="2113" t="n"/>
      <c r="U244" s="3806" t="n"/>
      <c r="V244" s="2113" t="n"/>
      <c r="W244" s="2113" t="n"/>
      <c r="X244" s="2113" t="n"/>
      <c r="Y244" s="2113" t="n"/>
      <c r="Z244" s="2113" t="n"/>
      <c r="AA244" s="2113" t="n"/>
      <c r="AB244" s="2113" t="n"/>
      <c r="AC244" s="2113" t="n"/>
      <c r="AD244" s="2113" t="n"/>
      <c r="AE244" s="2113" t="n"/>
      <c r="AF244" s="2113" t="n"/>
    </row>
    <row r="245" ht="15.75" customHeight="1" s="2885">
      <c r="A245" s="2113" t="n"/>
      <c r="B245" s="2113" t="n"/>
      <c r="C245" s="2113" t="n"/>
      <c r="D245" s="2113" t="n"/>
      <c r="E245" s="2115" t="n"/>
      <c r="F245" s="2113" t="n"/>
      <c r="G245" s="2165" t="n"/>
      <c r="H245" s="2165" t="n"/>
      <c r="I245" s="2113" t="n"/>
      <c r="J245" s="2113" t="n"/>
      <c r="K245" s="2113" t="n"/>
      <c r="L245" s="3805" t="n"/>
      <c r="M245" s="2113" t="n"/>
      <c r="N245" s="3805" t="n"/>
      <c r="O245" s="3806" t="n"/>
      <c r="P245" s="2113" t="n"/>
      <c r="Q245" s="2113" t="n"/>
      <c r="R245" s="2113" t="n"/>
      <c r="S245" s="2113" t="n"/>
      <c r="T245" s="2113" t="n"/>
      <c r="U245" s="3806" t="n"/>
      <c r="V245" s="2113" t="n"/>
      <c r="W245" s="2113" t="n"/>
      <c r="X245" s="2113" t="n"/>
      <c r="Y245" s="2113" t="n"/>
      <c r="Z245" s="2113" t="n"/>
      <c r="AA245" s="2113" t="n"/>
      <c r="AB245" s="2113" t="n"/>
      <c r="AC245" s="2113" t="n"/>
      <c r="AD245" s="2113" t="n"/>
      <c r="AE245" s="2113" t="n"/>
      <c r="AF245" s="2113" t="n"/>
    </row>
    <row r="246" ht="15.75" customHeight="1" s="2885">
      <c r="A246" s="2113" t="n"/>
      <c r="B246" s="2113" t="n"/>
      <c r="C246" s="2113" t="n"/>
      <c r="D246" s="2113" t="n"/>
      <c r="E246" s="2115" t="n"/>
      <c r="F246" s="2113" t="n"/>
      <c r="G246" s="2165" t="n"/>
      <c r="H246" s="2165" t="n"/>
      <c r="I246" s="2113" t="n"/>
      <c r="J246" s="2113" t="n"/>
      <c r="K246" s="2113" t="n"/>
      <c r="L246" s="3805" t="n"/>
      <c r="M246" s="2113" t="n"/>
      <c r="N246" s="3805" t="n"/>
      <c r="O246" s="3806" t="n"/>
      <c r="P246" s="2113" t="n"/>
      <c r="Q246" s="2113" t="n"/>
      <c r="R246" s="2113" t="n"/>
      <c r="S246" s="2113" t="n"/>
      <c r="T246" s="2113" t="n"/>
      <c r="U246" s="3806" t="n"/>
      <c r="V246" s="2113" t="n"/>
      <c r="W246" s="2113" t="n"/>
      <c r="X246" s="2113" t="n"/>
      <c r="Y246" s="2113" t="n"/>
      <c r="Z246" s="2113" t="n"/>
      <c r="AA246" s="2113" t="n"/>
      <c r="AB246" s="2113" t="n"/>
      <c r="AC246" s="2113" t="n"/>
      <c r="AD246" s="2113" t="n"/>
      <c r="AE246" s="2113" t="n"/>
      <c r="AF246" s="2113" t="n"/>
    </row>
    <row r="247" ht="15.75" customHeight="1" s="2885">
      <c r="A247" s="2113" t="n"/>
      <c r="B247" s="2113" t="n"/>
      <c r="C247" s="2113" t="n"/>
      <c r="D247" s="2113" t="n"/>
      <c r="E247" s="2115" t="n"/>
      <c r="F247" s="2113" t="n"/>
      <c r="G247" s="2165" t="n"/>
      <c r="H247" s="2165" t="n"/>
      <c r="I247" s="2113" t="n"/>
      <c r="J247" s="2113" t="n"/>
      <c r="K247" s="2113" t="n"/>
      <c r="L247" s="3805" t="n"/>
      <c r="M247" s="2113" t="n"/>
      <c r="N247" s="3805" t="n"/>
      <c r="O247" s="3806" t="n"/>
      <c r="P247" s="2113" t="n"/>
      <c r="Q247" s="2113" t="n"/>
      <c r="R247" s="2113" t="n"/>
      <c r="S247" s="2113" t="n"/>
      <c r="T247" s="2113" t="n"/>
      <c r="U247" s="3806" t="n"/>
      <c r="V247" s="2113" t="n"/>
      <c r="W247" s="2113" t="n"/>
      <c r="X247" s="2113" t="n"/>
      <c r="Y247" s="2113" t="n"/>
      <c r="Z247" s="2113" t="n"/>
      <c r="AA247" s="2113" t="n"/>
      <c r="AB247" s="2113" t="n"/>
      <c r="AC247" s="2113" t="n"/>
      <c r="AD247" s="2113" t="n"/>
      <c r="AE247" s="2113" t="n"/>
      <c r="AF247" s="2113" t="n"/>
    </row>
    <row r="248" ht="15.75" customHeight="1" s="2885">
      <c r="A248" s="2113" t="n"/>
      <c r="B248" s="2113" t="n"/>
      <c r="C248" s="2113" t="n"/>
      <c r="D248" s="2113" t="n"/>
      <c r="E248" s="2115" t="n"/>
      <c r="F248" s="2113" t="n"/>
      <c r="G248" s="2165" t="n"/>
      <c r="H248" s="2165" t="n"/>
      <c r="I248" s="2113" t="n"/>
      <c r="J248" s="2113" t="n"/>
      <c r="K248" s="2113" t="n"/>
      <c r="L248" s="3805" t="n"/>
      <c r="M248" s="2113" t="n"/>
      <c r="N248" s="3805" t="n"/>
      <c r="O248" s="3806" t="n"/>
      <c r="P248" s="2113" t="n"/>
      <c r="Q248" s="2113" t="n"/>
      <c r="R248" s="2113" t="n"/>
      <c r="S248" s="2113" t="n"/>
      <c r="T248" s="2113" t="n"/>
      <c r="U248" s="3806" t="n"/>
      <c r="V248" s="2113" t="n"/>
      <c r="W248" s="2113" t="n"/>
      <c r="X248" s="2113" t="n"/>
      <c r="Y248" s="2113" t="n"/>
      <c r="Z248" s="2113" t="n"/>
      <c r="AA248" s="2113" t="n"/>
      <c r="AB248" s="2113" t="n"/>
      <c r="AC248" s="2113" t="n"/>
      <c r="AD248" s="2113" t="n"/>
      <c r="AE248" s="2113" t="n"/>
      <c r="AF248" s="2113" t="n"/>
    </row>
    <row r="249" ht="15.75" customHeight="1" s="2885">
      <c r="A249" s="2113" t="n"/>
      <c r="B249" s="2113" t="n"/>
      <c r="C249" s="2113" t="n"/>
      <c r="D249" s="2113" t="n"/>
      <c r="E249" s="2115" t="n"/>
      <c r="F249" s="2113" t="n"/>
      <c r="G249" s="2165" t="n"/>
      <c r="H249" s="2165" t="n"/>
      <c r="I249" s="2113" t="n"/>
      <c r="J249" s="2113" t="n"/>
      <c r="K249" s="2113" t="n"/>
      <c r="L249" s="3805" t="n"/>
      <c r="M249" s="2113" t="n"/>
      <c r="N249" s="3805" t="n"/>
      <c r="O249" s="3806" t="n"/>
      <c r="P249" s="2113" t="n"/>
      <c r="Q249" s="2113" t="n"/>
      <c r="R249" s="2113" t="n"/>
      <c r="S249" s="2113" t="n"/>
      <c r="T249" s="2113" t="n"/>
      <c r="U249" s="3806" t="n"/>
      <c r="V249" s="2113" t="n"/>
      <c r="W249" s="2113" t="n"/>
      <c r="X249" s="2113" t="n"/>
      <c r="Y249" s="2113" t="n"/>
      <c r="Z249" s="2113" t="n"/>
      <c r="AA249" s="2113" t="n"/>
      <c r="AB249" s="2113" t="n"/>
      <c r="AC249" s="2113" t="n"/>
      <c r="AD249" s="2113" t="n"/>
      <c r="AE249" s="2113" t="n"/>
      <c r="AF249" s="2113" t="n"/>
    </row>
    <row r="250" ht="15.75" customHeight="1" s="2885">
      <c r="A250" s="2113" t="n"/>
      <c r="B250" s="2113" t="n"/>
      <c r="C250" s="2113" t="n"/>
      <c r="D250" s="2113" t="n"/>
      <c r="E250" s="2115" t="n"/>
      <c r="F250" s="2113" t="n"/>
      <c r="G250" s="2165" t="n"/>
      <c r="H250" s="2165" t="n"/>
      <c r="I250" s="2113" t="n"/>
      <c r="J250" s="2113" t="n"/>
      <c r="K250" s="2113" t="n"/>
      <c r="L250" s="3805" t="n"/>
      <c r="M250" s="2113" t="n"/>
      <c r="N250" s="3805" t="n"/>
      <c r="O250" s="3806" t="n"/>
      <c r="P250" s="2113" t="n"/>
      <c r="Q250" s="2113" t="n"/>
      <c r="R250" s="2113" t="n"/>
      <c r="S250" s="2113" t="n"/>
      <c r="T250" s="2113" t="n"/>
      <c r="U250" s="3806" t="n"/>
      <c r="V250" s="2113" t="n"/>
      <c r="W250" s="2113" t="n"/>
      <c r="X250" s="2113" t="n"/>
      <c r="Y250" s="2113" t="n"/>
      <c r="Z250" s="2113" t="n"/>
      <c r="AA250" s="2113" t="n"/>
      <c r="AB250" s="2113" t="n"/>
      <c r="AC250" s="2113" t="n"/>
      <c r="AD250" s="2113" t="n"/>
      <c r="AE250" s="2113" t="n"/>
      <c r="AF250" s="2113" t="n"/>
    </row>
    <row r="251" ht="15.75" customHeight="1" s="2885">
      <c r="A251" s="2113" t="n"/>
      <c r="B251" s="2113" t="n"/>
      <c r="C251" s="2113" t="n"/>
      <c r="D251" s="2113" t="n"/>
      <c r="E251" s="2115" t="n"/>
      <c r="F251" s="2113" t="n"/>
      <c r="G251" s="2165" t="n"/>
      <c r="H251" s="2165" t="n"/>
      <c r="I251" s="2113" t="n"/>
      <c r="J251" s="2113" t="n"/>
      <c r="K251" s="2113" t="n"/>
      <c r="L251" s="3805" t="n"/>
      <c r="M251" s="2113" t="n"/>
      <c r="N251" s="3805" t="n"/>
      <c r="O251" s="3806" t="n"/>
      <c r="P251" s="2113" t="n"/>
      <c r="Q251" s="2113" t="n"/>
      <c r="R251" s="2113" t="n"/>
      <c r="S251" s="2113" t="n"/>
      <c r="T251" s="2113" t="n"/>
      <c r="U251" s="3806" t="n"/>
      <c r="V251" s="2113" t="n"/>
      <c r="W251" s="2113" t="n"/>
      <c r="X251" s="2113" t="n"/>
      <c r="Y251" s="2113" t="n"/>
      <c r="Z251" s="2113" t="n"/>
      <c r="AA251" s="2113" t="n"/>
      <c r="AB251" s="2113" t="n"/>
      <c r="AC251" s="2113" t="n"/>
      <c r="AD251" s="2113" t="n"/>
      <c r="AE251" s="2113" t="n"/>
      <c r="AF251" s="2113" t="n"/>
    </row>
    <row r="252" ht="15.75" customHeight="1" s="2885">
      <c r="A252" s="2113" t="n"/>
      <c r="B252" s="2113" t="n"/>
      <c r="C252" s="2113" t="n"/>
      <c r="D252" s="2113" t="n"/>
      <c r="E252" s="2115" t="n"/>
      <c r="F252" s="2113" t="n"/>
      <c r="G252" s="2165" t="n"/>
      <c r="H252" s="2165" t="n"/>
      <c r="I252" s="2113" t="n"/>
      <c r="J252" s="2113" t="n"/>
      <c r="K252" s="2113" t="n"/>
      <c r="L252" s="3805" t="n"/>
      <c r="M252" s="2113" t="n"/>
      <c r="N252" s="3805" t="n"/>
      <c r="O252" s="3806" t="n"/>
      <c r="P252" s="2113" t="n"/>
      <c r="Q252" s="2113" t="n"/>
      <c r="R252" s="2113" t="n"/>
      <c r="S252" s="2113" t="n"/>
      <c r="T252" s="2113" t="n"/>
      <c r="U252" s="3806" t="n"/>
      <c r="V252" s="2113" t="n"/>
      <c r="W252" s="2113" t="n"/>
      <c r="X252" s="2113" t="n"/>
      <c r="Y252" s="2113" t="n"/>
      <c r="Z252" s="2113" t="n"/>
      <c r="AA252" s="2113" t="n"/>
      <c r="AB252" s="2113" t="n"/>
      <c r="AC252" s="2113" t="n"/>
      <c r="AD252" s="2113" t="n"/>
      <c r="AE252" s="2113" t="n"/>
      <c r="AF252" s="2113" t="n"/>
    </row>
    <row r="253" ht="15.75" customHeight="1" s="2885">
      <c r="A253" s="2113" t="n"/>
      <c r="B253" s="2113" t="n"/>
      <c r="C253" s="2113" t="n"/>
      <c r="D253" s="2113" t="n"/>
      <c r="E253" s="2115" t="n"/>
      <c r="F253" s="2113" t="n"/>
      <c r="G253" s="2165" t="n"/>
      <c r="H253" s="2165" t="n"/>
      <c r="I253" s="2113" t="n"/>
      <c r="J253" s="2113" t="n"/>
      <c r="K253" s="2113" t="n"/>
      <c r="L253" s="3805" t="n"/>
      <c r="M253" s="2113" t="n"/>
      <c r="N253" s="3805" t="n"/>
      <c r="O253" s="3806" t="n"/>
      <c r="P253" s="2113" t="n"/>
      <c r="Q253" s="2113" t="n"/>
      <c r="R253" s="2113" t="n"/>
      <c r="S253" s="2113" t="n"/>
      <c r="T253" s="2113" t="n"/>
      <c r="U253" s="3806" t="n"/>
      <c r="V253" s="2113" t="n"/>
      <c r="W253" s="2113" t="n"/>
      <c r="X253" s="2113" t="n"/>
      <c r="Y253" s="2113" t="n"/>
      <c r="Z253" s="2113" t="n"/>
      <c r="AA253" s="2113" t="n"/>
      <c r="AB253" s="2113" t="n"/>
      <c r="AC253" s="2113" t="n"/>
      <c r="AD253" s="2113" t="n"/>
      <c r="AE253" s="2113" t="n"/>
      <c r="AF253" s="2113" t="n"/>
    </row>
    <row r="254" ht="15.75" customHeight="1" s="2885">
      <c r="A254" s="2113" t="n"/>
      <c r="B254" s="2113" t="n"/>
      <c r="C254" s="2113" t="n"/>
      <c r="D254" s="2113" t="n"/>
      <c r="E254" s="2115" t="n"/>
      <c r="F254" s="2113" t="n"/>
      <c r="G254" s="2165" t="n"/>
      <c r="H254" s="2165" t="n"/>
      <c r="I254" s="2113" t="n"/>
      <c r="J254" s="2113" t="n"/>
      <c r="K254" s="2113" t="n"/>
      <c r="L254" s="3805" t="n"/>
      <c r="M254" s="2113" t="n"/>
      <c r="N254" s="3805" t="n"/>
      <c r="O254" s="3806" t="n"/>
      <c r="P254" s="2113" t="n"/>
      <c r="Q254" s="2113" t="n"/>
      <c r="R254" s="2113" t="n"/>
      <c r="S254" s="2113" t="n"/>
      <c r="T254" s="2113" t="n"/>
      <c r="U254" s="3806" t="n"/>
      <c r="V254" s="2113" t="n"/>
      <c r="W254" s="2113" t="n"/>
      <c r="X254" s="2113" t="n"/>
      <c r="Y254" s="2113" t="n"/>
      <c r="Z254" s="2113" t="n"/>
      <c r="AA254" s="2113" t="n"/>
      <c r="AB254" s="2113" t="n"/>
      <c r="AC254" s="2113" t="n"/>
      <c r="AD254" s="2113" t="n"/>
      <c r="AE254" s="2113" t="n"/>
      <c r="AF254" s="2113" t="n"/>
    </row>
    <row r="255" ht="15.75" customHeight="1" s="2885">
      <c r="A255" s="2113" t="n"/>
      <c r="B255" s="2113" t="n"/>
      <c r="C255" s="2113" t="n"/>
      <c r="D255" s="2113" t="n"/>
      <c r="E255" s="2115" t="n"/>
      <c r="F255" s="2113" t="n"/>
      <c r="G255" s="2165" t="n"/>
      <c r="H255" s="2165" t="n"/>
      <c r="I255" s="2113" t="n"/>
      <c r="J255" s="2113" t="n"/>
      <c r="K255" s="2113" t="n"/>
      <c r="L255" s="3805" t="n"/>
      <c r="M255" s="2113" t="n"/>
      <c r="N255" s="3805" t="n"/>
      <c r="O255" s="3806" t="n"/>
      <c r="P255" s="2113" t="n"/>
      <c r="Q255" s="2113" t="n"/>
      <c r="R255" s="2113" t="n"/>
      <c r="S255" s="2113" t="n"/>
      <c r="T255" s="2113" t="n"/>
      <c r="U255" s="3806" t="n"/>
      <c r="V255" s="2113" t="n"/>
      <c r="W255" s="2113" t="n"/>
      <c r="X255" s="2113" t="n"/>
      <c r="Y255" s="2113" t="n"/>
      <c r="Z255" s="2113" t="n"/>
      <c r="AA255" s="2113" t="n"/>
      <c r="AB255" s="2113" t="n"/>
      <c r="AC255" s="2113" t="n"/>
      <c r="AD255" s="2113" t="n"/>
      <c r="AE255" s="2113" t="n"/>
      <c r="AF255" s="2113" t="n"/>
    </row>
    <row r="256" ht="15.75" customHeight="1" s="2885">
      <c r="A256" s="2113" t="n"/>
      <c r="B256" s="2113" t="n"/>
      <c r="C256" s="2113" t="n"/>
      <c r="D256" s="2113" t="n"/>
      <c r="E256" s="2115" t="n"/>
      <c r="F256" s="2113" t="n"/>
      <c r="G256" s="2165" t="n"/>
      <c r="H256" s="2165" t="n"/>
      <c r="I256" s="2113" t="n"/>
      <c r="J256" s="2113" t="n"/>
      <c r="K256" s="2113" t="n"/>
      <c r="L256" s="3805" t="n"/>
      <c r="M256" s="2113" t="n"/>
      <c r="N256" s="3805" t="n"/>
      <c r="O256" s="3806" t="n"/>
      <c r="P256" s="2113" t="n"/>
      <c r="Q256" s="2113" t="n"/>
      <c r="R256" s="2113" t="n"/>
      <c r="S256" s="2113" t="n"/>
      <c r="T256" s="2113" t="n"/>
      <c r="U256" s="3806" t="n"/>
      <c r="V256" s="2113" t="n"/>
      <c r="W256" s="2113" t="n"/>
      <c r="X256" s="2113" t="n"/>
      <c r="Y256" s="2113" t="n"/>
      <c r="Z256" s="2113" t="n"/>
      <c r="AA256" s="2113" t="n"/>
      <c r="AB256" s="2113" t="n"/>
      <c r="AC256" s="2113" t="n"/>
      <c r="AD256" s="2113" t="n"/>
      <c r="AE256" s="2113" t="n"/>
      <c r="AF256" s="2113" t="n"/>
    </row>
    <row r="257" ht="15.75" customHeight="1" s="2885">
      <c r="A257" s="2113" t="n"/>
      <c r="B257" s="2113" t="n"/>
      <c r="C257" s="2113" t="n"/>
      <c r="D257" s="2113" t="n"/>
      <c r="E257" s="2115" t="n"/>
      <c r="F257" s="2113" t="n"/>
      <c r="G257" s="2165" t="n"/>
      <c r="H257" s="2165" t="n"/>
      <c r="I257" s="2113" t="n"/>
      <c r="J257" s="2113" t="n"/>
      <c r="K257" s="2113" t="n"/>
      <c r="L257" s="3805" t="n"/>
      <c r="M257" s="2113" t="n"/>
      <c r="N257" s="3805" t="n"/>
      <c r="O257" s="3806" t="n"/>
      <c r="P257" s="2113" t="n"/>
      <c r="Q257" s="2113" t="n"/>
      <c r="R257" s="2113" t="n"/>
      <c r="S257" s="2113" t="n"/>
      <c r="T257" s="2113" t="n"/>
      <c r="U257" s="3806" t="n"/>
      <c r="V257" s="2113" t="n"/>
      <c r="W257" s="2113" t="n"/>
      <c r="X257" s="2113" t="n"/>
      <c r="Y257" s="2113" t="n"/>
      <c r="Z257" s="2113" t="n"/>
      <c r="AA257" s="2113" t="n"/>
      <c r="AB257" s="2113" t="n"/>
      <c r="AC257" s="2113" t="n"/>
      <c r="AD257" s="2113" t="n"/>
      <c r="AE257" s="2113" t="n"/>
      <c r="AF257" s="2113" t="n"/>
    </row>
    <row r="258" ht="15.75" customHeight="1" s="2885">
      <c r="A258" s="2113" t="n"/>
      <c r="B258" s="2113" t="n"/>
      <c r="C258" s="2113" t="n"/>
      <c r="D258" s="2113" t="n"/>
      <c r="E258" s="2115" t="n"/>
      <c r="F258" s="2113" t="n"/>
      <c r="G258" s="2165" t="n"/>
      <c r="H258" s="2165" t="n"/>
      <c r="I258" s="2113" t="n"/>
      <c r="J258" s="2113" t="n"/>
      <c r="K258" s="2113" t="n"/>
      <c r="L258" s="3805" t="n"/>
      <c r="M258" s="2113" t="n"/>
      <c r="N258" s="3805" t="n"/>
      <c r="O258" s="3806" t="n"/>
      <c r="P258" s="2113" t="n"/>
      <c r="Q258" s="2113" t="n"/>
      <c r="R258" s="2113" t="n"/>
      <c r="S258" s="2113" t="n"/>
      <c r="T258" s="2113" t="n"/>
      <c r="U258" s="3806" t="n"/>
      <c r="V258" s="2113" t="n"/>
      <c r="W258" s="2113" t="n"/>
      <c r="X258" s="2113" t="n"/>
      <c r="Y258" s="2113" t="n"/>
      <c r="Z258" s="2113" t="n"/>
      <c r="AA258" s="2113" t="n"/>
      <c r="AB258" s="2113" t="n"/>
      <c r="AC258" s="2113" t="n"/>
      <c r="AD258" s="2113" t="n"/>
      <c r="AE258" s="2113" t="n"/>
      <c r="AF258" s="2113" t="n"/>
    </row>
    <row r="259" ht="15.75" customHeight="1" s="2885">
      <c r="A259" s="2113" t="n"/>
      <c r="B259" s="2113" t="n"/>
      <c r="C259" s="2113" t="n"/>
      <c r="D259" s="2113" t="n"/>
      <c r="E259" s="2115" t="n"/>
      <c r="F259" s="2113" t="n"/>
      <c r="G259" s="2165" t="n"/>
      <c r="H259" s="2165" t="n"/>
      <c r="I259" s="2113" t="n"/>
      <c r="J259" s="2113" t="n"/>
      <c r="K259" s="2113" t="n"/>
      <c r="L259" s="3805" t="n"/>
      <c r="M259" s="2113" t="n"/>
      <c r="N259" s="3805" t="n"/>
      <c r="O259" s="3806" t="n"/>
      <c r="P259" s="2113" t="n"/>
      <c r="Q259" s="2113" t="n"/>
      <c r="R259" s="2113" t="n"/>
      <c r="S259" s="2113" t="n"/>
      <c r="T259" s="2113" t="n"/>
      <c r="U259" s="3806" t="n"/>
      <c r="V259" s="2113" t="n"/>
      <c r="W259" s="2113" t="n"/>
      <c r="X259" s="2113" t="n"/>
      <c r="Y259" s="2113" t="n"/>
      <c r="Z259" s="2113" t="n"/>
      <c r="AA259" s="2113" t="n"/>
      <c r="AB259" s="2113" t="n"/>
      <c r="AC259" s="2113" t="n"/>
      <c r="AD259" s="2113" t="n"/>
      <c r="AE259" s="2113" t="n"/>
      <c r="AF259" s="2113" t="n"/>
    </row>
    <row r="260" ht="15.75" customHeight="1" s="2885">
      <c r="A260" s="2113" t="n"/>
      <c r="B260" s="2113" t="n"/>
      <c r="C260" s="2113" t="n"/>
      <c r="D260" s="2113" t="n"/>
      <c r="E260" s="2115" t="n"/>
      <c r="F260" s="2113" t="n"/>
      <c r="G260" s="2165" t="n"/>
      <c r="H260" s="2165" t="n"/>
      <c r="I260" s="2113" t="n"/>
      <c r="J260" s="2113" t="n"/>
      <c r="K260" s="2113" t="n"/>
      <c r="L260" s="3805" t="n"/>
      <c r="M260" s="2113" t="n"/>
      <c r="N260" s="3805" t="n"/>
      <c r="O260" s="3806" t="n"/>
      <c r="P260" s="2113" t="n"/>
      <c r="Q260" s="2113" t="n"/>
      <c r="R260" s="2113" t="n"/>
      <c r="S260" s="2113" t="n"/>
      <c r="T260" s="2113" t="n"/>
      <c r="U260" s="3806" t="n"/>
      <c r="V260" s="2113" t="n"/>
      <c r="W260" s="2113" t="n"/>
      <c r="X260" s="2113" t="n"/>
      <c r="Y260" s="2113" t="n"/>
      <c r="Z260" s="2113" t="n"/>
      <c r="AA260" s="2113" t="n"/>
      <c r="AB260" s="2113" t="n"/>
      <c r="AC260" s="2113" t="n"/>
      <c r="AD260" s="2113" t="n"/>
      <c r="AE260" s="2113" t="n"/>
      <c r="AF260" s="2113" t="n"/>
    </row>
    <row r="261" ht="15.75" customHeight="1" s="2885">
      <c r="A261" s="2113" t="n"/>
      <c r="B261" s="2113" t="n"/>
      <c r="C261" s="2113" t="n"/>
      <c r="D261" s="2113" t="n"/>
      <c r="E261" s="2115" t="n"/>
      <c r="F261" s="2113" t="n"/>
      <c r="G261" s="2165" t="n"/>
      <c r="H261" s="2165" t="n"/>
      <c r="I261" s="2113" t="n"/>
      <c r="J261" s="2113" t="n"/>
      <c r="K261" s="2113" t="n"/>
      <c r="L261" s="3805" t="n"/>
      <c r="M261" s="2113" t="n"/>
      <c r="N261" s="3805" t="n"/>
      <c r="O261" s="3806" t="n"/>
      <c r="P261" s="2113" t="n"/>
      <c r="Q261" s="2113" t="n"/>
      <c r="R261" s="2113" t="n"/>
      <c r="S261" s="2113" t="n"/>
      <c r="T261" s="2113" t="n"/>
      <c r="U261" s="3806" t="n"/>
      <c r="V261" s="2113" t="n"/>
      <c r="W261" s="2113" t="n"/>
      <c r="X261" s="2113" t="n"/>
      <c r="Y261" s="2113" t="n"/>
      <c r="Z261" s="2113" t="n"/>
      <c r="AA261" s="2113" t="n"/>
      <c r="AB261" s="2113" t="n"/>
      <c r="AC261" s="2113" t="n"/>
      <c r="AD261" s="2113" t="n"/>
      <c r="AE261" s="2113" t="n"/>
      <c r="AF261" s="2113" t="n"/>
    </row>
    <row r="262" ht="15.75" customHeight="1" s="2885">
      <c r="A262" s="2113" t="n"/>
      <c r="B262" s="2113" t="n"/>
      <c r="C262" s="2113" t="n"/>
      <c r="D262" s="2113" t="n"/>
      <c r="E262" s="2115" t="n"/>
      <c r="F262" s="2113" t="n"/>
      <c r="G262" s="2165" t="n"/>
      <c r="H262" s="2165" t="n"/>
      <c r="I262" s="2113" t="n"/>
      <c r="J262" s="2113" t="n"/>
      <c r="K262" s="2113" t="n"/>
      <c r="L262" s="3805" t="n"/>
      <c r="M262" s="2113" t="n"/>
      <c r="N262" s="3805" t="n"/>
      <c r="O262" s="3806" t="n"/>
      <c r="P262" s="2113" t="n"/>
      <c r="Q262" s="2113" t="n"/>
      <c r="R262" s="2113" t="n"/>
      <c r="S262" s="2113" t="n"/>
      <c r="T262" s="2113" t="n"/>
      <c r="U262" s="3806" t="n"/>
      <c r="V262" s="2113" t="n"/>
      <c r="W262" s="2113" t="n"/>
      <c r="X262" s="2113" t="n"/>
      <c r="Y262" s="2113" t="n"/>
      <c r="Z262" s="2113" t="n"/>
      <c r="AA262" s="2113" t="n"/>
      <c r="AB262" s="2113" t="n"/>
      <c r="AC262" s="2113" t="n"/>
      <c r="AD262" s="2113" t="n"/>
      <c r="AE262" s="2113" t="n"/>
      <c r="AF262" s="2113" t="n"/>
    </row>
    <row r="263" ht="15.75" customHeight="1" s="2885">
      <c r="A263" s="2113" t="n"/>
      <c r="B263" s="2113" t="n"/>
      <c r="C263" s="2113" t="n"/>
      <c r="D263" s="2113" t="n"/>
      <c r="E263" s="2115" t="n"/>
      <c r="F263" s="2113" t="n"/>
      <c r="G263" s="2165" t="n"/>
      <c r="H263" s="2165" t="n"/>
      <c r="I263" s="2113" t="n"/>
      <c r="J263" s="2113" t="n"/>
      <c r="K263" s="2113" t="n"/>
      <c r="L263" s="3805" t="n"/>
      <c r="M263" s="2113" t="n"/>
      <c r="N263" s="3805" t="n"/>
      <c r="O263" s="3806" t="n"/>
      <c r="P263" s="2113" t="n"/>
      <c r="Q263" s="2113" t="n"/>
      <c r="R263" s="2113" t="n"/>
      <c r="S263" s="2113" t="n"/>
      <c r="T263" s="2113" t="n"/>
      <c r="U263" s="3806" t="n"/>
      <c r="V263" s="2113" t="n"/>
      <c r="W263" s="2113" t="n"/>
      <c r="X263" s="2113" t="n"/>
      <c r="Y263" s="2113" t="n"/>
      <c r="Z263" s="2113" t="n"/>
      <c r="AA263" s="2113" t="n"/>
      <c r="AB263" s="2113" t="n"/>
      <c r="AC263" s="2113" t="n"/>
      <c r="AD263" s="2113" t="n"/>
      <c r="AE263" s="2113" t="n"/>
      <c r="AF263" s="2113" t="n"/>
    </row>
    <row r="264" ht="15.75" customHeight="1" s="2885">
      <c r="A264" s="2113" t="n"/>
      <c r="B264" s="2113" t="n"/>
      <c r="C264" s="2113" t="n"/>
      <c r="D264" s="2113" t="n"/>
      <c r="E264" s="2115" t="n"/>
      <c r="F264" s="2113" t="n"/>
      <c r="G264" s="2165" t="n"/>
      <c r="H264" s="2165" t="n"/>
      <c r="I264" s="2113" t="n"/>
      <c r="J264" s="2113" t="n"/>
      <c r="K264" s="2113" t="n"/>
      <c r="L264" s="3805" t="n"/>
      <c r="M264" s="2113" t="n"/>
      <c r="N264" s="3805" t="n"/>
      <c r="O264" s="3806" t="n"/>
      <c r="P264" s="2113" t="n"/>
      <c r="Q264" s="2113" t="n"/>
      <c r="R264" s="2113" t="n"/>
      <c r="S264" s="2113" t="n"/>
      <c r="T264" s="2113" t="n"/>
      <c r="U264" s="3806" t="n"/>
      <c r="V264" s="2113" t="n"/>
      <c r="W264" s="2113" t="n"/>
      <c r="X264" s="2113" t="n"/>
      <c r="Y264" s="2113" t="n"/>
      <c r="Z264" s="2113" t="n"/>
      <c r="AA264" s="2113" t="n"/>
      <c r="AB264" s="2113" t="n"/>
      <c r="AC264" s="2113" t="n"/>
      <c r="AD264" s="2113" t="n"/>
      <c r="AE264" s="2113" t="n"/>
      <c r="AF264" s="2113" t="n"/>
    </row>
    <row r="265" ht="15.75" customHeight="1" s="2885">
      <c r="A265" s="2113" t="n"/>
      <c r="B265" s="2113" t="n"/>
      <c r="C265" s="2113" t="n"/>
      <c r="D265" s="2113" t="n"/>
      <c r="E265" s="2115" t="n"/>
      <c r="F265" s="2113" t="n"/>
      <c r="G265" s="2165" t="n"/>
      <c r="H265" s="2165" t="n"/>
      <c r="I265" s="2113" t="n"/>
      <c r="J265" s="2113" t="n"/>
      <c r="K265" s="2113" t="n"/>
      <c r="L265" s="3805" t="n"/>
      <c r="M265" s="2113" t="n"/>
      <c r="N265" s="3805" t="n"/>
      <c r="O265" s="3806" t="n"/>
      <c r="P265" s="2113" t="n"/>
      <c r="Q265" s="2113" t="n"/>
      <c r="R265" s="2113" t="n"/>
      <c r="S265" s="2113" t="n"/>
      <c r="T265" s="2113" t="n"/>
      <c r="U265" s="3806" t="n"/>
      <c r="V265" s="2113" t="n"/>
      <c r="W265" s="2113" t="n"/>
      <c r="X265" s="2113" t="n"/>
      <c r="Y265" s="2113" t="n"/>
      <c r="Z265" s="2113" t="n"/>
      <c r="AA265" s="2113" t="n"/>
      <c r="AB265" s="2113" t="n"/>
      <c r="AC265" s="2113" t="n"/>
      <c r="AD265" s="2113" t="n"/>
      <c r="AE265" s="2113" t="n"/>
      <c r="AF265" s="2113" t="n"/>
    </row>
    <row r="266" ht="15.75" customHeight="1" s="2885">
      <c r="A266" s="2113" t="n"/>
      <c r="B266" s="2113" t="n"/>
      <c r="C266" s="2113" t="n"/>
      <c r="D266" s="2113" t="n"/>
      <c r="E266" s="2115" t="n"/>
      <c r="F266" s="2113" t="n"/>
      <c r="G266" s="2165" t="n"/>
      <c r="H266" s="2165" t="n"/>
      <c r="I266" s="2113" t="n"/>
      <c r="J266" s="2113" t="n"/>
      <c r="K266" s="2113" t="n"/>
      <c r="L266" s="3805" t="n"/>
      <c r="M266" s="2113" t="n"/>
      <c r="N266" s="3805" t="n"/>
      <c r="O266" s="3806" t="n"/>
      <c r="P266" s="2113" t="n"/>
      <c r="Q266" s="2113" t="n"/>
      <c r="R266" s="2113" t="n"/>
      <c r="S266" s="2113" t="n"/>
      <c r="T266" s="2113" t="n"/>
      <c r="U266" s="3806" t="n"/>
      <c r="V266" s="2113" t="n"/>
      <c r="W266" s="2113" t="n"/>
      <c r="X266" s="2113" t="n"/>
      <c r="Y266" s="2113" t="n"/>
      <c r="Z266" s="2113" t="n"/>
      <c r="AA266" s="2113" t="n"/>
      <c r="AB266" s="2113" t="n"/>
      <c r="AC266" s="2113" t="n"/>
      <c r="AD266" s="2113" t="n"/>
      <c r="AE266" s="2113" t="n"/>
      <c r="AF266" s="2113" t="n"/>
    </row>
    <row r="267" ht="15.75" customHeight="1" s="2885">
      <c r="A267" s="2113" t="n"/>
      <c r="B267" s="2113" t="n"/>
      <c r="C267" s="2113" t="n"/>
      <c r="D267" s="2113" t="n"/>
      <c r="E267" s="2115" t="n"/>
      <c r="F267" s="2113" t="n"/>
      <c r="G267" s="2165" t="n"/>
      <c r="H267" s="2165" t="n"/>
      <c r="I267" s="2113" t="n"/>
      <c r="J267" s="2113" t="n"/>
      <c r="K267" s="2113" t="n"/>
      <c r="L267" s="3805" t="n"/>
      <c r="M267" s="2113" t="n"/>
      <c r="N267" s="3805" t="n"/>
      <c r="O267" s="3806" t="n"/>
      <c r="P267" s="2113" t="n"/>
      <c r="Q267" s="2113" t="n"/>
      <c r="R267" s="2113" t="n"/>
      <c r="S267" s="2113" t="n"/>
      <c r="T267" s="2113" t="n"/>
      <c r="U267" s="3806" t="n"/>
      <c r="V267" s="2113" t="n"/>
      <c r="W267" s="2113" t="n"/>
      <c r="X267" s="2113" t="n"/>
      <c r="Y267" s="2113" t="n"/>
      <c r="Z267" s="2113" t="n"/>
      <c r="AA267" s="2113" t="n"/>
      <c r="AB267" s="2113" t="n"/>
      <c r="AC267" s="2113" t="n"/>
      <c r="AD267" s="2113" t="n"/>
      <c r="AE267" s="2113" t="n"/>
      <c r="AF267" s="2113" t="n"/>
    </row>
    <row r="268" ht="15.75" customHeight="1" s="2885">
      <c r="A268" s="2113" t="n"/>
      <c r="B268" s="2113" t="n"/>
      <c r="C268" s="2113" t="n"/>
      <c r="D268" s="2113" t="n"/>
      <c r="E268" s="2115" t="n"/>
      <c r="F268" s="2113" t="n"/>
      <c r="G268" s="2165" t="n"/>
      <c r="H268" s="2165" t="n"/>
      <c r="I268" s="2113" t="n"/>
      <c r="J268" s="2113" t="n"/>
      <c r="K268" s="2113" t="n"/>
      <c r="L268" s="3805" t="n"/>
      <c r="M268" s="2113" t="n"/>
      <c r="N268" s="3805" t="n"/>
      <c r="O268" s="3806" t="n"/>
      <c r="P268" s="2113" t="n"/>
      <c r="Q268" s="2113" t="n"/>
      <c r="R268" s="2113" t="n"/>
      <c r="S268" s="2113" t="n"/>
      <c r="T268" s="2113" t="n"/>
      <c r="U268" s="3806" t="n"/>
      <c r="V268" s="2113" t="n"/>
      <c r="W268" s="2113" t="n"/>
      <c r="X268" s="2113" t="n"/>
      <c r="Y268" s="2113" t="n"/>
      <c r="Z268" s="2113" t="n"/>
      <c r="AA268" s="2113" t="n"/>
      <c r="AB268" s="2113" t="n"/>
      <c r="AC268" s="2113" t="n"/>
      <c r="AD268" s="2113" t="n"/>
      <c r="AE268" s="2113" t="n"/>
      <c r="AF268" s="2113" t="n"/>
    </row>
    <row r="269" ht="15.75" customHeight="1" s="2885">
      <c r="A269" s="2113" t="n"/>
      <c r="B269" s="2113" t="n"/>
      <c r="C269" s="2113" t="n"/>
      <c r="D269" s="2113" t="n"/>
      <c r="E269" s="2115" t="n"/>
      <c r="F269" s="2113" t="n"/>
      <c r="G269" s="2165" t="n"/>
      <c r="H269" s="2165" t="n"/>
      <c r="I269" s="2113" t="n"/>
      <c r="J269" s="2113" t="n"/>
      <c r="K269" s="2113" t="n"/>
      <c r="L269" s="3805" t="n"/>
      <c r="M269" s="2113" t="n"/>
      <c r="N269" s="3805" t="n"/>
      <c r="O269" s="3806" t="n"/>
      <c r="P269" s="2113" t="n"/>
      <c r="Q269" s="2113" t="n"/>
      <c r="R269" s="2113" t="n"/>
      <c r="S269" s="2113" t="n"/>
      <c r="T269" s="2113" t="n"/>
      <c r="U269" s="3806" t="n"/>
      <c r="V269" s="2113" t="n"/>
      <c r="W269" s="2113" t="n"/>
      <c r="X269" s="2113" t="n"/>
      <c r="Y269" s="2113" t="n"/>
      <c r="Z269" s="2113" t="n"/>
      <c r="AA269" s="2113" t="n"/>
      <c r="AB269" s="2113" t="n"/>
      <c r="AC269" s="2113" t="n"/>
      <c r="AD269" s="2113" t="n"/>
      <c r="AE269" s="2113" t="n"/>
      <c r="AF269" s="2113" t="n"/>
    </row>
    <row r="270" ht="15.75" customHeight="1" s="2885">
      <c r="A270" s="2113" t="n"/>
      <c r="B270" s="2113" t="n"/>
      <c r="C270" s="2113" t="n"/>
      <c r="D270" s="2113" t="n"/>
      <c r="E270" s="2115" t="n"/>
      <c r="F270" s="2113" t="n"/>
      <c r="G270" s="2165" t="n"/>
      <c r="H270" s="2165" t="n"/>
      <c r="I270" s="2113" t="n"/>
      <c r="J270" s="2113" t="n"/>
      <c r="K270" s="2113" t="n"/>
      <c r="L270" s="3805" t="n"/>
      <c r="M270" s="2113" t="n"/>
      <c r="N270" s="3805" t="n"/>
      <c r="O270" s="3806" t="n"/>
      <c r="P270" s="2113" t="n"/>
      <c r="Q270" s="2113" t="n"/>
      <c r="R270" s="2113" t="n"/>
      <c r="S270" s="2113" t="n"/>
      <c r="T270" s="2113" t="n"/>
      <c r="U270" s="3806" t="n"/>
      <c r="V270" s="2113" t="n"/>
      <c r="W270" s="2113" t="n"/>
      <c r="X270" s="2113" t="n"/>
      <c r="Y270" s="2113" t="n"/>
      <c r="Z270" s="2113" t="n"/>
      <c r="AA270" s="2113" t="n"/>
      <c r="AB270" s="2113" t="n"/>
      <c r="AC270" s="2113" t="n"/>
      <c r="AD270" s="2113" t="n"/>
      <c r="AE270" s="2113" t="n"/>
      <c r="AF270" s="2113" t="n"/>
    </row>
    <row r="271" ht="15.75" customHeight="1" s="2885">
      <c r="A271" s="2113" t="n"/>
      <c r="B271" s="2113" t="n"/>
      <c r="C271" s="2113" t="n"/>
      <c r="D271" s="2113" t="n"/>
      <c r="E271" s="2115" t="n"/>
      <c r="F271" s="2113" t="n"/>
      <c r="G271" s="2165" t="n"/>
      <c r="H271" s="2165" t="n"/>
      <c r="I271" s="2113" t="n"/>
      <c r="J271" s="2113" t="n"/>
      <c r="K271" s="2113" t="n"/>
      <c r="L271" s="3805" t="n"/>
      <c r="M271" s="2113" t="n"/>
      <c r="N271" s="3805" t="n"/>
      <c r="O271" s="3806" t="n"/>
      <c r="P271" s="2113" t="n"/>
      <c r="Q271" s="2113" t="n"/>
      <c r="R271" s="2113" t="n"/>
      <c r="S271" s="2113" t="n"/>
      <c r="T271" s="2113" t="n"/>
      <c r="U271" s="3806" t="n"/>
      <c r="V271" s="2113" t="n"/>
      <c r="W271" s="2113" t="n"/>
      <c r="X271" s="2113" t="n"/>
      <c r="Y271" s="2113" t="n"/>
      <c r="Z271" s="2113" t="n"/>
      <c r="AA271" s="2113" t="n"/>
      <c r="AB271" s="2113" t="n"/>
      <c r="AC271" s="2113" t="n"/>
      <c r="AD271" s="2113" t="n"/>
      <c r="AE271" s="2113" t="n"/>
      <c r="AF271" s="2113" t="n"/>
    </row>
    <row r="272" ht="15.75" customHeight="1" s="2885">
      <c r="A272" s="2113" t="n"/>
      <c r="B272" s="2113" t="n"/>
      <c r="C272" s="2113" t="n"/>
      <c r="D272" s="2113" t="n"/>
      <c r="E272" s="2115" t="n"/>
      <c r="F272" s="2113" t="n"/>
      <c r="G272" s="2165" t="n"/>
      <c r="H272" s="2165" t="n"/>
      <c r="I272" s="2113" t="n"/>
      <c r="J272" s="2113" t="n"/>
      <c r="K272" s="2113" t="n"/>
      <c r="L272" s="3805" t="n"/>
      <c r="M272" s="2113" t="n"/>
      <c r="N272" s="3805" t="n"/>
      <c r="O272" s="3806" t="n"/>
      <c r="P272" s="2113" t="n"/>
      <c r="Q272" s="2113" t="n"/>
      <c r="R272" s="2113" t="n"/>
      <c r="S272" s="2113" t="n"/>
      <c r="T272" s="2113" t="n"/>
      <c r="U272" s="3806" t="n"/>
      <c r="V272" s="2113" t="n"/>
      <c r="W272" s="2113" t="n"/>
      <c r="X272" s="2113" t="n"/>
      <c r="Y272" s="2113" t="n"/>
      <c r="Z272" s="2113" t="n"/>
      <c r="AA272" s="2113" t="n"/>
      <c r="AB272" s="2113" t="n"/>
      <c r="AC272" s="2113" t="n"/>
      <c r="AD272" s="2113" t="n"/>
      <c r="AE272" s="2113" t="n"/>
      <c r="AF272" s="2113" t="n"/>
    </row>
    <row r="273" ht="15.75" customHeight="1" s="2885">
      <c r="A273" s="2113" t="n"/>
      <c r="B273" s="2113" t="n"/>
      <c r="C273" s="2113" t="n"/>
      <c r="D273" s="2113" t="n"/>
      <c r="E273" s="2115" t="n"/>
      <c r="F273" s="2113" t="n"/>
      <c r="G273" s="2165" t="n"/>
      <c r="H273" s="2165" t="n"/>
      <c r="I273" s="2113" t="n"/>
      <c r="J273" s="2113" t="n"/>
      <c r="K273" s="2113" t="n"/>
      <c r="L273" s="3805" t="n"/>
      <c r="M273" s="2113" t="n"/>
      <c r="N273" s="3805" t="n"/>
      <c r="O273" s="3806" t="n"/>
      <c r="P273" s="2113" t="n"/>
      <c r="Q273" s="2113" t="n"/>
      <c r="R273" s="2113" t="n"/>
      <c r="S273" s="2113" t="n"/>
      <c r="T273" s="2113" t="n"/>
      <c r="U273" s="3806" t="n"/>
      <c r="V273" s="2113" t="n"/>
      <c r="W273" s="2113" t="n"/>
      <c r="X273" s="2113" t="n"/>
      <c r="Y273" s="2113" t="n"/>
      <c r="Z273" s="2113" t="n"/>
      <c r="AA273" s="2113" t="n"/>
      <c r="AB273" s="2113" t="n"/>
      <c r="AC273" s="2113" t="n"/>
      <c r="AD273" s="2113" t="n"/>
      <c r="AE273" s="2113" t="n"/>
      <c r="AF273" s="2113" t="n"/>
    </row>
    <row r="274" ht="15.75" customHeight="1" s="2885">
      <c r="A274" s="2113" t="n"/>
      <c r="B274" s="2113" t="n"/>
      <c r="C274" s="2113" t="n"/>
      <c r="D274" s="2113" t="n"/>
      <c r="E274" s="2115" t="n"/>
      <c r="F274" s="2113" t="n"/>
      <c r="G274" s="2165" t="n"/>
      <c r="H274" s="2165" t="n"/>
      <c r="I274" s="2113" t="n"/>
      <c r="J274" s="2113" t="n"/>
      <c r="K274" s="2113" t="n"/>
      <c r="L274" s="3805" t="n"/>
      <c r="M274" s="2113" t="n"/>
      <c r="N274" s="3805" t="n"/>
      <c r="O274" s="3806" t="n"/>
      <c r="P274" s="2113" t="n"/>
      <c r="Q274" s="2113" t="n"/>
      <c r="R274" s="2113" t="n"/>
      <c r="S274" s="2113" t="n"/>
      <c r="T274" s="2113" t="n"/>
      <c r="U274" s="3806" t="n"/>
      <c r="V274" s="2113" t="n"/>
      <c r="W274" s="2113" t="n"/>
      <c r="X274" s="2113" t="n"/>
      <c r="Y274" s="2113" t="n"/>
      <c r="Z274" s="2113" t="n"/>
      <c r="AA274" s="2113" t="n"/>
      <c r="AB274" s="2113" t="n"/>
      <c r="AC274" s="2113" t="n"/>
      <c r="AD274" s="2113" t="n"/>
      <c r="AE274" s="2113" t="n"/>
      <c r="AF274" s="2113" t="n"/>
    </row>
    <row r="275" ht="15.75" customHeight="1" s="2885">
      <c r="A275" s="2113" t="n"/>
      <c r="B275" s="2113" t="n"/>
      <c r="C275" s="2113" t="n"/>
      <c r="D275" s="2113" t="n"/>
      <c r="E275" s="2115" t="n"/>
      <c r="F275" s="2113" t="n"/>
      <c r="G275" s="2165" t="n"/>
      <c r="H275" s="2165" t="n"/>
      <c r="I275" s="2113" t="n"/>
      <c r="J275" s="2113" t="n"/>
      <c r="K275" s="2113" t="n"/>
      <c r="L275" s="3805" t="n"/>
      <c r="M275" s="2113" t="n"/>
      <c r="N275" s="3805" t="n"/>
      <c r="O275" s="3806" t="n"/>
      <c r="P275" s="2113" t="n"/>
      <c r="Q275" s="2113" t="n"/>
      <c r="R275" s="2113" t="n"/>
      <c r="S275" s="2113" t="n"/>
      <c r="T275" s="2113" t="n"/>
      <c r="U275" s="3806" t="n"/>
      <c r="V275" s="2113" t="n"/>
      <c r="W275" s="2113" t="n"/>
      <c r="X275" s="2113" t="n"/>
      <c r="Y275" s="2113" t="n"/>
      <c r="Z275" s="2113" t="n"/>
      <c r="AA275" s="2113" t="n"/>
      <c r="AB275" s="2113" t="n"/>
      <c r="AC275" s="2113" t="n"/>
      <c r="AD275" s="2113" t="n"/>
      <c r="AE275" s="2113" t="n"/>
      <c r="AF275" s="2113" t="n"/>
    </row>
    <row r="276" ht="15.75" customHeight="1" s="2885">
      <c r="A276" s="2113" t="n"/>
      <c r="B276" s="2113" t="n"/>
      <c r="C276" s="2113" t="n"/>
      <c r="D276" s="2113" t="n"/>
      <c r="E276" s="2115" t="n"/>
      <c r="F276" s="2113" t="n"/>
      <c r="G276" s="2165" t="n"/>
      <c r="H276" s="2165" t="n"/>
      <c r="I276" s="2113" t="n"/>
      <c r="J276" s="2113" t="n"/>
      <c r="K276" s="2113" t="n"/>
      <c r="L276" s="3805" t="n"/>
      <c r="M276" s="2113" t="n"/>
      <c r="N276" s="3805" t="n"/>
      <c r="O276" s="3806" t="n"/>
      <c r="P276" s="2113" t="n"/>
      <c r="Q276" s="2113" t="n"/>
      <c r="R276" s="2113" t="n"/>
      <c r="S276" s="2113" t="n"/>
      <c r="T276" s="2113" t="n"/>
      <c r="U276" s="3806" t="n"/>
      <c r="V276" s="2113" t="n"/>
      <c r="W276" s="2113" t="n"/>
      <c r="X276" s="2113" t="n"/>
      <c r="Y276" s="2113" t="n"/>
      <c r="Z276" s="2113" t="n"/>
      <c r="AA276" s="2113" t="n"/>
      <c r="AB276" s="2113" t="n"/>
      <c r="AC276" s="2113" t="n"/>
      <c r="AD276" s="2113" t="n"/>
      <c r="AE276" s="2113" t="n"/>
      <c r="AF276" s="2113" t="n"/>
    </row>
    <row r="277" ht="15.75" customHeight="1" s="2885">
      <c r="A277" s="2113" t="n"/>
      <c r="B277" s="2113" t="n"/>
      <c r="C277" s="2113" t="n"/>
      <c r="D277" s="2113" t="n"/>
      <c r="E277" s="2115" t="n"/>
      <c r="F277" s="2113" t="n"/>
      <c r="G277" s="2165" t="n"/>
      <c r="H277" s="2165" t="n"/>
      <c r="I277" s="2113" t="n"/>
      <c r="J277" s="2113" t="n"/>
      <c r="K277" s="2113" t="n"/>
      <c r="L277" s="3805" t="n"/>
      <c r="M277" s="2113" t="n"/>
      <c r="N277" s="3805" t="n"/>
      <c r="O277" s="3806" t="n"/>
      <c r="P277" s="2113" t="n"/>
      <c r="Q277" s="2113" t="n"/>
      <c r="R277" s="2113" t="n"/>
      <c r="S277" s="2113" t="n"/>
      <c r="T277" s="2113" t="n"/>
      <c r="U277" s="3806" t="n"/>
      <c r="V277" s="2113" t="n"/>
      <c r="W277" s="2113" t="n"/>
      <c r="X277" s="2113" t="n"/>
      <c r="Y277" s="2113" t="n"/>
      <c r="Z277" s="2113" t="n"/>
      <c r="AA277" s="2113" t="n"/>
      <c r="AB277" s="2113" t="n"/>
      <c r="AC277" s="2113" t="n"/>
      <c r="AD277" s="2113" t="n"/>
      <c r="AE277" s="2113" t="n"/>
      <c r="AF277" s="2113" t="n"/>
    </row>
    <row r="278" ht="15.75" customHeight="1" s="2885">
      <c r="A278" s="2113" t="n"/>
      <c r="B278" s="2113" t="n"/>
      <c r="C278" s="2113" t="n"/>
      <c r="D278" s="2113" t="n"/>
      <c r="E278" s="2115" t="n"/>
      <c r="F278" s="2113" t="n"/>
      <c r="G278" s="2165" t="n"/>
      <c r="H278" s="2165" t="n"/>
      <c r="I278" s="2113" t="n"/>
      <c r="J278" s="2113" t="n"/>
      <c r="K278" s="2113" t="n"/>
      <c r="L278" s="3805" t="n"/>
      <c r="M278" s="2113" t="n"/>
      <c r="N278" s="3805" t="n"/>
      <c r="O278" s="3806" t="n"/>
      <c r="P278" s="2113" t="n"/>
      <c r="Q278" s="2113" t="n"/>
      <c r="R278" s="2113" t="n"/>
      <c r="S278" s="2113" t="n"/>
      <c r="T278" s="2113" t="n"/>
      <c r="U278" s="3806" t="n"/>
      <c r="V278" s="2113" t="n"/>
      <c r="W278" s="2113" t="n"/>
      <c r="X278" s="2113" t="n"/>
      <c r="Y278" s="2113" t="n"/>
      <c r="Z278" s="2113" t="n"/>
      <c r="AA278" s="2113" t="n"/>
      <c r="AB278" s="2113" t="n"/>
      <c r="AC278" s="2113" t="n"/>
      <c r="AD278" s="2113" t="n"/>
      <c r="AE278" s="2113" t="n"/>
      <c r="AF278" s="2113" t="n"/>
    </row>
    <row r="279" ht="15.75" customHeight="1" s="2885">
      <c r="A279" s="2113" t="n"/>
      <c r="B279" s="2113" t="n"/>
      <c r="C279" s="2113" t="n"/>
      <c r="D279" s="2113" t="n"/>
      <c r="E279" s="2115" t="n"/>
      <c r="F279" s="2113" t="n"/>
      <c r="G279" s="2165" t="n"/>
      <c r="H279" s="2165" t="n"/>
      <c r="I279" s="2113" t="n"/>
      <c r="J279" s="2113" t="n"/>
      <c r="K279" s="2113" t="n"/>
      <c r="L279" s="3805" t="n"/>
      <c r="M279" s="2113" t="n"/>
      <c r="N279" s="3805" t="n"/>
      <c r="O279" s="3806" t="n"/>
      <c r="P279" s="2113" t="n"/>
      <c r="Q279" s="2113" t="n"/>
      <c r="R279" s="2113" t="n"/>
      <c r="S279" s="2113" t="n"/>
      <c r="T279" s="2113" t="n"/>
      <c r="U279" s="3806" t="n"/>
      <c r="V279" s="2113" t="n"/>
      <c r="W279" s="2113" t="n"/>
      <c r="X279" s="2113" t="n"/>
      <c r="Y279" s="2113" t="n"/>
      <c r="Z279" s="2113" t="n"/>
      <c r="AA279" s="2113" t="n"/>
      <c r="AB279" s="2113" t="n"/>
      <c r="AC279" s="2113" t="n"/>
      <c r="AD279" s="2113" t="n"/>
      <c r="AE279" s="2113" t="n"/>
      <c r="AF279" s="2113" t="n"/>
    </row>
    <row r="280" ht="15.75" customHeight="1" s="2885">
      <c r="A280" s="2113" t="n"/>
      <c r="B280" s="2113" t="n"/>
      <c r="C280" s="2113" t="n"/>
      <c r="D280" s="2113" t="n"/>
      <c r="E280" s="2115" t="n"/>
      <c r="F280" s="2113" t="n"/>
      <c r="G280" s="2165" t="n"/>
      <c r="H280" s="2165" t="n"/>
      <c r="I280" s="2113" t="n"/>
      <c r="J280" s="2113" t="n"/>
      <c r="K280" s="2113" t="n"/>
      <c r="L280" s="3805" t="n"/>
      <c r="M280" s="2113" t="n"/>
      <c r="N280" s="3805" t="n"/>
      <c r="O280" s="3806" t="n"/>
      <c r="P280" s="2113" t="n"/>
      <c r="Q280" s="2113" t="n"/>
      <c r="R280" s="2113" t="n"/>
      <c r="S280" s="2113" t="n"/>
      <c r="T280" s="2113" t="n"/>
      <c r="U280" s="3806" t="n"/>
      <c r="V280" s="2113" t="n"/>
      <c r="W280" s="2113" t="n"/>
      <c r="X280" s="2113" t="n"/>
      <c r="Y280" s="2113" t="n"/>
      <c r="Z280" s="2113" t="n"/>
      <c r="AA280" s="2113" t="n"/>
      <c r="AB280" s="2113" t="n"/>
      <c r="AC280" s="2113" t="n"/>
      <c r="AD280" s="2113" t="n"/>
      <c r="AE280" s="2113" t="n"/>
      <c r="AF280" s="2113" t="n"/>
    </row>
    <row r="281" ht="15.75" customHeight="1" s="2885">
      <c r="A281" s="2113" t="n"/>
      <c r="B281" s="2113" t="n"/>
      <c r="C281" s="2113" t="n"/>
      <c r="D281" s="2113" t="n"/>
      <c r="E281" s="2115" t="n"/>
      <c r="F281" s="2113" t="n"/>
      <c r="G281" s="2165" t="n"/>
      <c r="H281" s="2165" t="n"/>
      <c r="I281" s="2113" t="n"/>
      <c r="J281" s="2113" t="n"/>
      <c r="K281" s="2113" t="n"/>
      <c r="L281" s="3805" t="n"/>
      <c r="M281" s="2113" t="n"/>
      <c r="N281" s="3805" t="n"/>
      <c r="O281" s="3806" t="n"/>
      <c r="P281" s="2113" t="n"/>
      <c r="Q281" s="2113" t="n"/>
      <c r="R281" s="2113" t="n"/>
      <c r="S281" s="2113" t="n"/>
      <c r="T281" s="2113" t="n"/>
      <c r="U281" s="3806" t="n"/>
      <c r="V281" s="2113" t="n"/>
      <c r="W281" s="2113" t="n"/>
      <c r="X281" s="2113" t="n"/>
      <c r="Y281" s="2113" t="n"/>
      <c r="Z281" s="2113" t="n"/>
      <c r="AA281" s="2113" t="n"/>
      <c r="AB281" s="2113" t="n"/>
      <c r="AC281" s="2113" t="n"/>
      <c r="AD281" s="2113" t="n"/>
      <c r="AE281" s="2113" t="n"/>
      <c r="AF281" s="2113" t="n"/>
    </row>
    <row r="282" ht="15.75" customHeight="1" s="2885">
      <c r="A282" s="2113" t="n"/>
      <c r="B282" s="2113" t="n"/>
      <c r="C282" s="2113" t="n"/>
      <c r="D282" s="2113" t="n"/>
      <c r="E282" s="2115" t="n"/>
      <c r="F282" s="2113" t="n"/>
      <c r="G282" s="2165" t="n"/>
      <c r="H282" s="2165" t="n"/>
      <c r="I282" s="2113" t="n"/>
      <c r="J282" s="2113" t="n"/>
      <c r="K282" s="2113" t="n"/>
      <c r="L282" s="3805" t="n"/>
      <c r="M282" s="2113" t="n"/>
      <c r="N282" s="3805" t="n"/>
      <c r="O282" s="3806" t="n"/>
      <c r="P282" s="2113" t="n"/>
      <c r="Q282" s="2113" t="n"/>
      <c r="R282" s="2113" t="n"/>
      <c r="S282" s="2113" t="n"/>
      <c r="T282" s="2113" t="n"/>
      <c r="U282" s="3806" t="n"/>
      <c r="V282" s="2113" t="n"/>
      <c r="W282" s="2113" t="n"/>
      <c r="X282" s="2113" t="n"/>
      <c r="Y282" s="2113" t="n"/>
      <c r="Z282" s="2113" t="n"/>
      <c r="AA282" s="2113" t="n"/>
      <c r="AB282" s="2113" t="n"/>
      <c r="AC282" s="2113" t="n"/>
      <c r="AD282" s="2113" t="n"/>
      <c r="AE282" s="2113" t="n"/>
      <c r="AF282" s="2113" t="n"/>
    </row>
    <row r="283" ht="15.75" customHeight="1" s="2885">
      <c r="A283" s="2113" t="n"/>
      <c r="B283" s="2113" t="n"/>
      <c r="C283" s="2113" t="n"/>
      <c r="D283" s="2113" t="n"/>
      <c r="E283" s="2115" t="n"/>
      <c r="F283" s="2113" t="n"/>
      <c r="G283" s="2165" t="n"/>
      <c r="H283" s="2165" t="n"/>
      <c r="I283" s="2113" t="n"/>
      <c r="J283" s="2113" t="n"/>
      <c r="K283" s="2113" t="n"/>
      <c r="L283" s="3805" t="n"/>
      <c r="M283" s="2113" t="n"/>
      <c r="N283" s="3805" t="n"/>
      <c r="O283" s="3806" t="n"/>
      <c r="P283" s="2113" t="n"/>
      <c r="Q283" s="2113" t="n"/>
      <c r="R283" s="2113" t="n"/>
      <c r="S283" s="2113" t="n"/>
      <c r="T283" s="2113" t="n"/>
      <c r="U283" s="3806" t="n"/>
      <c r="V283" s="2113" t="n"/>
      <c r="W283" s="2113" t="n"/>
      <c r="X283" s="2113" t="n"/>
      <c r="Y283" s="2113" t="n"/>
      <c r="Z283" s="2113" t="n"/>
      <c r="AA283" s="2113" t="n"/>
      <c r="AB283" s="2113" t="n"/>
      <c r="AC283" s="2113" t="n"/>
      <c r="AD283" s="2113" t="n"/>
      <c r="AE283" s="2113" t="n"/>
      <c r="AF283" s="2113" t="n"/>
    </row>
    <row r="284" ht="15.75" customHeight="1" s="2885">
      <c r="A284" s="2113" t="n"/>
      <c r="B284" s="2113" t="n"/>
      <c r="C284" s="2113" t="n"/>
      <c r="D284" s="2113" t="n"/>
      <c r="E284" s="2115" t="n"/>
      <c r="F284" s="2113" t="n"/>
      <c r="G284" s="2165" t="n"/>
      <c r="H284" s="2165" t="n"/>
      <c r="I284" s="2113" t="n"/>
      <c r="J284" s="2113" t="n"/>
      <c r="K284" s="2113" t="n"/>
      <c r="L284" s="3805" t="n"/>
      <c r="M284" s="2113" t="n"/>
      <c r="N284" s="3805" t="n"/>
      <c r="O284" s="3806" t="n"/>
      <c r="P284" s="2113" t="n"/>
      <c r="Q284" s="2113" t="n"/>
      <c r="R284" s="2113" t="n"/>
      <c r="S284" s="2113" t="n"/>
      <c r="T284" s="2113" t="n"/>
      <c r="U284" s="3806" t="n"/>
      <c r="V284" s="2113" t="n"/>
      <c r="W284" s="2113" t="n"/>
      <c r="X284" s="2113" t="n"/>
      <c r="Y284" s="2113" t="n"/>
      <c r="Z284" s="2113" t="n"/>
      <c r="AA284" s="2113" t="n"/>
      <c r="AB284" s="2113" t="n"/>
      <c r="AC284" s="2113" t="n"/>
      <c r="AD284" s="2113" t="n"/>
      <c r="AE284" s="2113" t="n"/>
      <c r="AF284" s="2113" t="n"/>
    </row>
    <row r="285" ht="15.75" customHeight="1" s="2885">
      <c r="A285" s="2113" t="n"/>
      <c r="B285" s="2113" t="n"/>
      <c r="C285" s="2113" t="n"/>
      <c r="D285" s="2113" t="n"/>
      <c r="E285" s="2115" t="n"/>
      <c r="F285" s="2113" t="n"/>
      <c r="G285" s="2165" t="n"/>
      <c r="H285" s="2165" t="n"/>
      <c r="I285" s="2113" t="n"/>
      <c r="J285" s="2113" t="n"/>
      <c r="K285" s="2113" t="n"/>
      <c r="L285" s="3805" t="n"/>
      <c r="M285" s="2113" t="n"/>
      <c r="N285" s="3805" t="n"/>
      <c r="O285" s="3806" t="n"/>
      <c r="P285" s="2113" t="n"/>
      <c r="Q285" s="2113" t="n"/>
      <c r="R285" s="2113" t="n"/>
      <c r="S285" s="2113" t="n"/>
      <c r="T285" s="2113" t="n"/>
      <c r="U285" s="3806" t="n"/>
      <c r="V285" s="2113" t="n"/>
      <c r="W285" s="2113" t="n"/>
      <c r="X285" s="2113" t="n"/>
      <c r="Y285" s="2113" t="n"/>
      <c r="Z285" s="2113" t="n"/>
      <c r="AA285" s="2113" t="n"/>
      <c r="AB285" s="2113" t="n"/>
      <c r="AC285" s="2113" t="n"/>
      <c r="AD285" s="2113" t="n"/>
      <c r="AE285" s="2113" t="n"/>
      <c r="AF285" s="2113" t="n"/>
    </row>
    <row r="286" ht="15.75" customHeight="1" s="2885">
      <c r="A286" s="2113" t="n"/>
      <c r="B286" s="2113" t="n"/>
      <c r="C286" s="2113" t="n"/>
      <c r="D286" s="2113" t="n"/>
      <c r="E286" s="2115" t="n"/>
      <c r="F286" s="2113" t="n"/>
      <c r="G286" s="2165" t="n"/>
      <c r="H286" s="2165" t="n"/>
      <c r="I286" s="2113" t="n"/>
      <c r="J286" s="2113" t="n"/>
      <c r="K286" s="2113" t="n"/>
      <c r="L286" s="3805" t="n"/>
      <c r="M286" s="2113" t="n"/>
      <c r="N286" s="3805" t="n"/>
      <c r="O286" s="3806" t="n"/>
      <c r="P286" s="2113" t="n"/>
      <c r="Q286" s="2113" t="n"/>
      <c r="R286" s="2113" t="n"/>
      <c r="S286" s="2113" t="n"/>
      <c r="T286" s="2113" t="n"/>
      <c r="U286" s="3806" t="n"/>
      <c r="V286" s="2113" t="n"/>
      <c r="W286" s="2113" t="n"/>
      <c r="X286" s="2113" t="n"/>
      <c r="Y286" s="2113" t="n"/>
      <c r="Z286" s="2113" t="n"/>
      <c r="AA286" s="2113" t="n"/>
      <c r="AB286" s="2113" t="n"/>
      <c r="AC286" s="2113" t="n"/>
      <c r="AD286" s="2113" t="n"/>
      <c r="AE286" s="2113" t="n"/>
      <c r="AF286" s="2113" t="n"/>
    </row>
    <row r="287" ht="15.75" customHeight="1" s="2885">
      <c r="A287" s="2113" t="n"/>
      <c r="B287" s="2113" t="n"/>
      <c r="C287" s="2113" t="n"/>
      <c r="D287" s="2113" t="n"/>
      <c r="E287" s="2115" t="n"/>
      <c r="F287" s="2113" t="n"/>
      <c r="G287" s="2165" t="n"/>
      <c r="H287" s="2165" t="n"/>
      <c r="I287" s="2113" t="n"/>
      <c r="J287" s="2113" t="n"/>
      <c r="K287" s="2113" t="n"/>
      <c r="L287" s="3805" t="n"/>
      <c r="M287" s="2113" t="n"/>
      <c r="N287" s="3805" t="n"/>
      <c r="O287" s="3806" t="n"/>
      <c r="P287" s="2113" t="n"/>
      <c r="Q287" s="2113" t="n"/>
      <c r="R287" s="2113" t="n"/>
      <c r="S287" s="2113" t="n"/>
      <c r="T287" s="2113" t="n"/>
      <c r="U287" s="3806" t="n"/>
      <c r="V287" s="2113" t="n"/>
      <c r="W287" s="2113" t="n"/>
      <c r="X287" s="2113" t="n"/>
      <c r="Y287" s="2113" t="n"/>
      <c r="Z287" s="2113" t="n"/>
      <c r="AA287" s="2113" t="n"/>
      <c r="AB287" s="2113" t="n"/>
      <c r="AC287" s="2113" t="n"/>
      <c r="AD287" s="2113" t="n"/>
      <c r="AE287" s="2113" t="n"/>
      <c r="AF287" s="2113" t="n"/>
    </row>
    <row r="288" ht="15.75" customHeight="1" s="2885">
      <c r="A288" s="2113" t="n"/>
      <c r="B288" s="2113" t="n"/>
      <c r="C288" s="2113" t="n"/>
      <c r="D288" s="2113" t="n"/>
      <c r="E288" s="2115" t="n"/>
      <c r="F288" s="2113" t="n"/>
      <c r="G288" s="2165" t="n"/>
      <c r="H288" s="2165" t="n"/>
      <c r="I288" s="2113" t="n"/>
      <c r="J288" s="2113" t="n"/>
      <c r="K288" s="2113" t="n"/>
      <c r="L288" s="3805" t="n"/>
      <c r="M288" s="2113" t="n"/>
      <c r="N288" s="3805" t="n"/>
      <c r="O288" s="3806" t="n"/>
      <c r="P288" s="2113" t="n"/>
      <c r="Q288" s="2113" t="n"/>
      <c r="R288" s="2113" t="n"/>
      <c r="S288" s="2113" t="n"/>
      <c r="T288" s="2113" t="n"/>
      <c r="U288" s="3806" t="n"/>
      <c r="V288" s="2113" t="n"/>
      <c r="W288" s="2113" t="n"/>
      <c r="X288" s="2113" t="n"/>
      <c r="Y288" s="2113" t="n"/>
      <c r="Z288" s="2113" t="n"/>
      <c r="AA288" s="2113" t="n"/>
      <c r="AB288" s="2113" t="n"/>
      <c r="AC288" s="2113" t="n"/>
      <c r="AD288" s="2113" t="n"/>
      <c r="AE288" s="2113" t="n"/>
      <c r="AF288" s="2113" t="n"/>
    </row>
    <row r="289" ht="15.75" customHeight="1" s="2885">
      <c r="A289" s="2113" t="n"/>
      <c r="B289" s="2113" t="n"/>
      <c r="C289" s="2113" t="n"/>
      <c r="D289" s="2113" t="n"/>
      <c r="E289" s="2115" t="n"/>
      <c r="F289" s="2113" t="n"/>
      <c r="G289" s="2165" t="n"/>
      <c r="H289" s="2165" t="n"/>
      <c r="I289" s="2113" t="n"/>
      <c r="J289" s="2113" t="n"/>
      <c r="K289" s="2113" t="n"/>
      <c r="L289" s="3805" t="n"/>
      <c r="M289" s="2113" t="n"/>
      <c r="N289" s="3805" t="n"/>
      <c r="O289" s="3806" t="n"/>
      <c r="P289" s="2113" t="n"/>
      <c r="Q289" s="2113" t="n"/>
      <c r="R289" s="2113" t="n"/>
      <c r="S289" s="2113" t="n"/>
      <c r="T289" s="2113" t="n"/>
      <c r="U289" s="3806" t="n"/>
      <c r="V289" s="2113" t="n"/>
      <c r="W289" s="2113" t="n"/>
      <c r="X289" s="2113" t="n"/>
      <c r="Y289" s="2113" t="n"/>
      <c r="Z289" s="2113" t="n"/>
      <c r="AA289" s="2113" t="n"/>
      <c r="AB289" s="2113" t="n"/>
      <c r="AC289" s="2113" t="n"/>
      <c r="AD289" s="2113" t="n"/>
      <c r="AE289" s="2113" t="n"/>
      <c r="AF289" s="2113" t="n"/>
    </row>
    <row r="290" ht="15.75" customHeight="1" s="2885">
      <c r="A290" s="2113" t="n"/>
      <c r="B290" s="2113" t="n"/>
      <c r="C290" s="2113" t="n"/>
      <c r="D290" s="2113" t="n"/>
      <c r="E290" s="2115" t="n"/>
      <c r="F290" s="2113" t="n"/>
      <c r="G290" s="2165" t="n"/>
      <c r="H290" s="2165" t="n"/>
      <c r="I290" s="2113" t="n"/>
      <c r="J290" s="2113" t="n"/>
      <c r="K290" s="2113" t="n"/>
      <c r="L290" s="3805" t="n"/>
      <c r="M290" s="2113" t="n"/>
      <c r="N290" s="3805" t="n"/>
      <c r="O290" s="3806" t="n"/>
      <c r="P290" s="2113" t="n"/>
      <c r="Q290" s="2113" t="n"/>
      <c r="R290" s="2113" t="n"/>
      <c r="S290" s="2113" t="n"/>
      <c r="T290" s="2113" t="n"/>
      <c r="U290" s="3806" t="n"/>
      <c r="V290" s="2113" t="n"/>
      <c r="W290" s="2113" t="n"/>
      <c r="X290" s="2113" t="n"/>
      <c r="Y290" s="2113" t="n"/>
      <c r="Z290" s="2113" t="n"/>
      <c r="AA290" s="2113" t="n"/>
      <c r="AB290" s="2113" t="n"/>
      <c r="AC290" s="2113" t="n"/>
      <c r="AD290" s="2113" t="n"/>
      <c r="AE290" s="2113" t="n"/>
      <c r="AF290" s="2113" t="n"/>
    </row>
    <row r="291" ht="15.75" customHeight="1" s="2885">
      <c r="A291" s="2113" t="n"/>
      <c r="B291" s="2113" t="n"/>
      <c r="C291" s="2113" t="n"/>
      <c r="D291" s="2113" t="n"/>
      <c r="E291" s="2115" t="n"/>
      <c r="F291" s="2113" t="n"/>
      <c r="G291" s="2165" t="n"/>
      <c r="H291" s="2165" t="n"/>
      <c r="I291" s="2113" t="n"/>
      <c r="J291" s="2113" t="n"/>
      <c r="K291" s="2113" t="n"/>
      <c r="L291" s="3805" t="n"/>
      <c r="M291" s="2113" t="n"/>
      <c r="N291" s="3805" t="n"/>
      <c r="O291" s="3806" t="n"/>
      <c r="P291" s="2113" t="n"/>
      <c r="Q291" s="2113" t="n"/>
      <c r="R291" s="2113" t="n"/>
      <c r="S291" s="2113" t="n"/>
      <c r="T291" s="2113" t="n"/>
      <c r="U291" s="3806" t="n"/>
      <c r="V291" s="2113" t="n"/>
      <c r="W291" s="2113" t="n"/>
      <c r="X291" s="2113" t="n"/>
      <c r="Y291" s="2113" t="n"/>
      <c r="Z291" s="2113" t="n"/>
      <c r="AA291" s="2113" t="n"/>
      <c r="AB291" s="2113" t="n"/>
      <c r="AC291" s="2113" t="n"/>
      <c r="AD291" s="2113" t="n"/>
      <c r="AE291" s="2113" t="n"/>
      <c r="AF291" s="2113" t="n"/>
    </row>
    <row r="292" ht="15.75" customHeight="1" s="2885">
      <c r="A292" s="2113" t="n"/>
      <c r="B292" s="2113" t="n"/>
      <c r="C292" s="2113" t="n"/>
      <c r="D292" s="2113" t="n"/>
      <c r="E292" s="2115" t="n"/>
      <c r="F292" s="2113" t="n"/>
      <c r="G292" s="2165" t="n"/>
      <c r="H292" s="2165" t="n"/>
      <c r="I292" s="2113" t="n"/>
      <c r="J292" s="2113" t="n"/>
      <c r="K292" s="2113" t="n"/>
      <c r="L292" s="3805" t="n"/>
      <c r="M292" s="2113" t="n"/>
      <c r="N292" s="3805" t="n"/>
      <c r="O292" s="3806" t="n"/>
      <c r="P292" s="2113" t="n"/>
      <c r="Q292" s="2113" t="n"/>
      <c r="R292" s="2113" t="n"/>
      <c r="S292" s="2113" t="n"/>
      <c r="T292" s="2113" t="n"/>
      <c r="U292" s="3806" t="n"/>
      <c r="V292" s="2113" t="n"/>
      <c r="W292" s="2113" t="n"/>
      <c r="X292" s="2113" t="n"/>
      <c r="Y292" s="2113" t="n"/>
      <c r="Z292" s="2113" t="n"/>
      <c r="AA292" s="2113" t="n"/>
      <c r="AB292" s="2113" t="n"/>
      <c r="AC292" s="2113" t="n"/>
      <c r="AD292" s="2113" t="n"/>
      <c r="AE292" s="2113" t="n"/>
      <c r="AF292" s="2113" t="n"/>
    </row>
    <row r="293" ht="15.75" customHeight="1" s="2885">
      <c r="A293" s="2113" t="n"/>
      <c r="B293" s="2113" t="n"/>
      <c r="C293" s="2113" t="n"/>
      <c r="D293" s="2113" t="n"/>
      <c r="E293" s="2115" t="n"/>
      <c r="F293" s="2113" t="n"/>
      <c r="G293" s="2165" t="n"/>
      <c r="H293" s="2165" t="n"/>
      <c r="I293" s="2113" t="n"/>
      <c r="J293" s="2113" t="n"/>
      <c r="K293" s="2113" t="n"/>
      <c r="L293" s="3805" t="n"/>
      <c r="M293" s="2113" t="n"/>
      <c r="N293" s="3805" t="n"/>
      <c r="O293" s="3806" t="n"/>
      <c r="P293" s="2113" t="n"/>
      <c r="Q293" s="2113" t="n"/>
      <c r="R293" s="2113" t="n"/>
      <c r="S293" s="2113" t="n"/>
      <c r="T293" s="2113" t="n"/>
      <c r="U293" s="3806" t="n"/>
      <c r="V293" s="2113" t="n"/>
      <c r="W293" s="2113" t="n"/>
      <c r="X293" s="2113" t="n"/>
      <c r="Y293" s="2113" t="n"/>
      <c r="Z293" s="2113" t="n"/>
      <c r="AA293" s="2113" t="n"/>
      <c r="AB293" s="2113" t="n"/>
      <c r="AC293" s="2113" t="n"/>
      <c r="AD293" s="2113" t="n"/>
      <c r="AE293" s="2113" t="n"/>
      <c r="AF293" s="2113" t="n"/>
    </row>
    <row r="294" ht="15.75" customHeight="1" s="2885">
      <c r="A294" s="2113" t="n"/>
      <c r="B294" s="2113" t="n"/>
      <c r="C294" s="2113" t="n"/>
      <c r="D294" s="2113" t="n"/>
      <c r="E294" s="2115" t="n"/>
      <c r="F294" s="2113" t="n"/>
      <c r="G294" s="2165" t="n"/>
      <c r="H294" s="2165" t="n"/>
      <c r="I294" s="2113" t="n"/>
      <c r="J294" s="2113" t="n"/>
      <c r="K294" s="2113" t="n"/>
      <c r="L294" s="3805" t="n"/>
      <c r="M294" s="2113" t="n"/>
      <c r="N294" s="3805" t="n"/>
      <c r="O294" s="3806" t="n"/>
      <c r="P294" s="2113" t="n"/>
      <c r="Q294" s="2113" t="n"/>
      <c r="R294" s="2113" t="n"/>
      <c r="S294" s="2113" t="n"/>
      <c r="T294" s="2113" t="n"/>
      <c r="U294" s="3806" t="n"/>
      <c r="V294" s="2113" t="n"/>
      <c r="W294" s="2113" t="n"/>
      <c r="X294" s="2113" t="n"/>
      <c r="Y294" s="2113" t="n"/>
      <c r="Z294" s="2113" t="n"/>
      <c r="AA294" s="2113" t="n"/>
      <c r="AB294" s="2113" t="n"/>
      <c r="AC294" s="2113" t="n"/>
      <c r="AD294" s="2113" t="n"/>
      <c r="AE294" s="2113" t="n"/>
      <c r="AF294" s="2113" t="n"/>
    </row>
    <row r="295" ht="15.75" customHeight="1" s="2885">
      <c r="A295" s="2113" t="n"/>
      <c r="B295" s="2113" t="n"/>
      <c r="C295" s="2113" t="n"/>
      <c r="D295" s="2113" t="n"/>
      <c r="E295" s="2115" t="n"/>
      <c r="F295" s="2113" t="n"/>
      <c r="G295" s="2165" t="n"/>
      <c r="H295" s="2165" t="n"/>
      <c r="I295" s="2113" t="n"/>
      <c r="J295" s="2113" t="n"/>
      <c r="K295" s="2113" t="n"/>
      <c r="L295" s="3805" t="n"/>
      <c r="M295" s="2113" t="n"/>
      <c r="N295" s="3805" t="n"/>
      <c r="O295" s="3806" t="n"/>
      <c r="P295" s="2113" t="n"/>
      <c r="Q295" s="2113" t="n"/>
      <c r="R295" s="2113" t="n"/>
      <c r="S295" s="2113" t="n"/>
      <c r="T295" s="2113" t="n"/>
      <c r="U295" s="3806" t="n"/>
      <c r="V295" s="2113" t="n"/>
      <c r="W295" s="2113" t="n"/>
      <c r="X295" s="2113" t="n"/>
      <c r="Y295" s="2113" t="n"/>
      <c r="Z295" s="2113" t="n"/>
      <c r="AA295" s="2113" t="n"/>
      <c r="AB295" s="2113" t="n"/>
      <c r="AC295" s="2113" t="n"/>
      <c r="AD295" s="2113" t="n"/>
      <c r="AE295" s="2113" t="n"/>
      <c r="AF295" s="2113" t="n"/>
    </row>
    <row r="296" ht="15.75" customHeight="1" s="2885">
      <c r="A296" s="2113" t="n"/>
      <c r="B296" s="2113" t="n"/>
      <c r="C296" s="2113" t="n"/>
      <c r="D296" s="2113" t="n"/>
      <c r="E296" s="2115" t="n"/>
      <c r="F296" s="2113" t="n"/>
      <c r="G296" s="2165" t="n"/>
      <c r="H296" s="2165" t="n"/>
      <c r="I296" s="2113" t="n"/>
      <c r="J296" s="2113" t="n"/>
      <c r="K296" s="2113" t="n"/>
      <c r="L296" s="3805" t="n"/>
      <c r="M296" s="2113" t="n"/>
      <c r="N296" s="3805" t="n"/>
      <c r="O296" s="3806" t="n"/>
      <c r="P296" s="2113" t="n"/>
      <c r="Q296" s="2113" t="n"/>
      <c r="R296" s="2113" t="n"/>
      <c r="S296" s="2113" t="n"/>
      <c r="T296" s="2113" t="n"/>
      <c r="U296" s="3806" t="n"/>
      <c r="V296" s="2113" t="n"/>
      <c r="W296" s="2113" t="n"/>
      <c r="X296" s="2113" t="n"/>
      <c r="Y296" s="2113" t="n"/>
      <c r="Z296" s="2113" t="n"/>
      <c r="AA296" s="2113" t="n"/>
      <c r="AB296" s="2113" t="n"/>
      <c r="AC296" s="2113" t="n"/>
      <c r="AD296" s="2113" t="n"/>
      <c r="AE296" s="2113" t="n"/>
      <c r="AF296" s="2113" t="n"/>
    </row>
    <row r="297" ht="15.75" customHeight="1" s="2885">
      <c r="A297" s="2113" t="n"/>
      <c r="B297" s="2113" t="n"/>
      <c r="C297" s="2113" t="n"/>
      <c r="D297" s="2113" t="n"/>
      <c r="E297" s="2115" t="n"/>
      <c r="F297" s="2113" t="n"/>
      <c r="G297" s="2165" t="n"/>
      <c r="H297" s="2165" t="n"/>
      <c r="I297" s="2113" t="n"/>
      <c r="J297" s="2113" t="n"/>
      <c r="K297" s="2113" t="n"/>
      <c r="L297" s="3805" t="n"/>
      <c r="M297" s="2113" t="n"/>
      <c r="N297" s="3805" t="n"/>
      <c r="O297" s="3806" t="n"/>
      <c r="P297" s="2113" t="n"/>
      <c r="Q297" s="2113" t="n"/>
      <c r="R297" s="2113" t="n"/>
      <c r="S297" s="2113" t="n"/>
      <c r="T297" s="2113" t="n"/>
      <c r="U297" s="3806" t="n"/>
      <c r="V297" s="2113" t="n"/>
      <c r="W297" s="2113" t="n"/>
      <c r="X297" s="2113" t="n"/>
      <c r="Y297" s="2113" t="n"/>
      <c r="Z297" s="2113" t="n"/>
      <c r="AA297" s="2113" t="n"/>
      <c r="AB297" s="2113" t="n"/>
      <c r="AC297" s="2113" t="n"/>
      <c r="AD297" s="2113" t="n"/>
      <c r="AE297" s="2113" t="n"/>
      <c r="AF297" s="2113" t="n"/>
    </row>
    <row r="298" ht="15.75" customHeight="1" s="2885">
      <c r="A298" s="2113" t="n"/>
      <c r="B298" s="2113" t="n"/>
      <c r="C298" s="2113" t="n"/>
      <c r="D298" s="2113" t="n"/>
      <c r="E298" s="2115" t="n"/>
      <c r="F298" s="2113" t="n"/>
      <c r="G298" s="2165" t="n"/>
      <c r="H298" s="2165" t="n"/>
      <c r="I298" s="2113" t="n"/>
      <c r="J298" s="2113" t="n"/>
      <c r="K298" s="2113" t="n"/>
      <c r="L298" s="3805" t="n"/>
      <c r="M298" s="2113" t="n"/>
      <c r="N298" s="3805" t="n"/>
      <c r="O298" s="3806" t="n"/>
      <c r="P298" s="2113" t="n"/>
      <c r="Q298" s="2113" t="n"/>
      <c r="R298" s="2113" t="n"/>
      <c r="S298" s="2113" t="n"/>
      <c r="T298" s="2113" t="n"/>
      <c r="U298" s="3806" t="n"/>
      <c r="V298" s="2113" t="n"/>
      <c r="W298" s="2113" t="n"/>
      <c r="X298" s="2113" t="n"/>
      <c r="Y298" s="2113" t="n"/>
      <c r="Z298" s="2113" t="n"/>
      <c r="AA298" s="2113" t="n"/>
      <c r="AB298" s="2113" t="n"/>
      <c r="AC298" s="2113" t="n"/>
      <c r="AD298" s="2113" t="n"/>
      <c r="AE298" s="2113" t="n"/>
      <c r="AF298" s="2113" t="n"/>
    </row>
    <row r="299" ht="15.75" customHeight="1" s="2885">
      <c r="A299" s="2113" t="n"/>
      <c r="B299" s="2113" t="n"/>
      <c r="C299" s="2113" t="n"/>
      <c r="D299" s="2113" t="n"/>
      <c r="E299" s="2115" t="n"/>
      <c r="F299" s="2113" t="n"/>
      <c r="G299" s="2165" t="n"/>
      <c r="H299" s="2165" t="n"/>
      <c r="I299" s="2113" t="n"/>
      <c r="J299" s="2113" t="n"/>
      <c r="K299" s="2113" t="n"/>
      <c r="L299" s="3805" t="n"/>
      <c r="M299" s="2113" t="n"/>
      <c r="N299" s="3805" t="n"/>
      <c r="O299" s="3806" t="n"/>
      <c r="P299" s="2113" t="n"/>
      <c r="Q299" s="2113" t="n"/>
      <c r="R299" s="2113" t="n"/>
      <c r="S299" s="2113" t="n"/>
      <c r="T299" s="2113" t="n"/>
      <c r="U299" s="3806" t="n"/>
      <c r="V299" s="2113" t="n"/>
      <c r="W299" s="2113" t="n"/>
      <c r="X299" s="2113" t="n"/>
      <c r="Y299" s="2113" t="n"/>
      <c r="Z299" s="2113" t="n"/>
      <c r="AA299" s="2113" t="n"/>
      <c r="AB299" s="2113" t="n"/>
      <c r="AC299" s="2113" t="n"/>
      <c r="AD299" s="2113" t="n"/>
      <c r="AE299" s="2113" t="n"/>
      <c r="AF299" s="2113" t="n"/>
    </row>
    <row r="300" ht="15.75" customHeight="1" s="2885">
      <c r="A300" s="2113" t="n"/>
      <c r="B300" s="2113" t="n"/>
      <c r="C300" s="2113" t="n"/>
      <c r="D300" s="2113" t="n"/>
      <c r="E300" s="2115" t="n"/>
      <c r="F300" s="2113" t="n"/>
      <c r="G300" s="2165" t="n"/>
      <c r="H300" s="2165" t="n"/>
      <c r="I300" s="2113" t="n"/>
      <c r="J300" s="2113" t="n"/>
      <c r="K300" s="2113" t="n"/>
      <c r="L300" s="3805" t="n"/>
      <c r="M300" s="2113" t="n"/>
      <c r="N300" s="3805" t="n"/>
      <c r="O300" s="3806" t="n"/>
      <c r="P300" s="2113" t="n"/>
      <c r="Q300" s="2113" t="n"/>
      <c r="R300" s="2113" t="n"/>
      <c r="S300" s="2113" t="n"/>
      <c r="T300" s="2113" t="n"/>
      <c r="U300" s="3806" t="n"/>
      <c r="V300" s="2113" t="n"/>
      <c r="W300" s="2113" t="n"/>
      <c r="X300" s="2113" t="n"/>
      <c r="Y300" s="2113" t="n"/>
      <c r="Z300" s="2113" t="n"/>
      <c r="AA300" s="2113" t="n"/>
      <c r="AB300" s="2113" t="n"/>
      <c r="AC300" s="2113" t="n"/>
      <c r="AD300" s="2113" t="n"/>
      <c r="AE300" s="2113" t="n"/>
      <c r="AF300" s="2113" t="n"/>
    </row>
    <row r="301" ht="15.75" customHeight="1" s="2885">
      <c r="A301" s="2113" t="n"/>
      <c r="B301" s="2113" t="n"/>
      <c r="C301" s="2113" t="n"/>
      <c r="D301" s="2113" t="n"/>
      <c r="E301" s="2115" t="n"/>
      <c r="F301" s="2113" t="n"/>
      <c r="G301" s="2165" t="n"/>
      <c r="H301" s="2165" t="n"/>
      <c r="I301" s="2113" t="n"/>
      <c r="J301" s="2113" t="n"/>
      <c r="K301" s="2113" t="n"/>
      <c r="L301" s="3805" t="n"/>
      <c r="M301" s="2113" t="n"/>
      <c r="N301" s="3805" t="n"/>
      <c r="O301" s="3806" t="n"/>
      <c r="P301" s="2113" t="n"/>
      <c r="Q301" s="2113" t="n"/>
      <c r="R301" s="2113" t="n"/>
      <c r="S301" s="2113" t="n"/>
      <c r="T301" s="2113" t="n"/>
      <c r="U301" s="3806" t="n"/>
      <c r="V301" s="2113" t="n"/>
      <c r="W301" s="2113" t="n"/>
      <c r="X301" s="2113" t="n"/>
      <c r="Y301" s="2113" t="n"/>
      <c r="Z301" s="2113" t="n"/>
      <c r="AA301" s="2113" t="n"/>
      <c r="AB301" s="2113" t="n"/>
      <c r="AC301" s="2113" t="n"/>
      <c r="AD301" s="2113" t="n"/>
      <c r="AE301" s="2113" t="n"/>
      <c r="AF301" s="2113" t="n"/>
    </row>
    <row r="302" ht="15.75" customHeight="1" s="2885">
      <c r="A302" s="2113" t="n"/>
      <c r="B302" s="2113" t="n"/>
      <c r="C302" s="2113" t="n"/>
      <c r="D302" s="2113" t="n"/>
      <c r="E302" s="2115" t="n"/>
      <c r="F302" s="2113" t="n"/>
      <c r="G302" s="2165" t="n"/>
      <c r="H302" s="2165" t="n"/>
      <c r="I302" s="2113" t="n"/>
      <c r="J302" s="2113" t="n"/>
      <c r="K302" s="2113" t="n"/>
      <c r="L302" s="3805" t="n"/>
      <c r="M302" s="2113" t="n"/>
      <c r="N302" s="3805" t="n"/>
      <c r="O302" s="3806" t="n"/>
      <c r="P302" s="2113" t="n"/>
      <c r="Q302" s="2113" t="n"/>
      <c r="R302" s="2113" t="n"/>
      <c r="S302" s="2113" t="n"/>
      <c r="T302" s="2113" t="n"/>
      <c r="U302" s="3806" t="n"/>
      <c r="V302" s="2113" t="n"/>
      <c r="W302" s="2113" t="n"/>
      <c r="X302" s="2113" t="n"/>
      <c r="Y302" s="2113" t="n"/>
      <c r="Z302" s="2113" t="n"/>
      <c r="AA302" s="2113" t="n"/>
      <c r="AB302" s="2113" t="n"/>
      <c r="AC302" s="2113" t="n"/>
      <c r="AD302" s="2113" t="n"/>
      <c r="AE302" s="2113" t="n"/>
      <c r="AF302" s="2113" t="n"/>
    </row>
    <row r="303" ht="15.75" customHeight="1" s="2885">
      <c r="A303" s="2113" t="n"/>
      <c r="B303" s="2113" t="n"/>
      <c r="C303" s="2113" t="n"/>
      <c r="D303" s="2113" t="n"/>
      <c r="E303" s="2115" t="n"/>
      <c r="F303" s="2113" t="n"/>
      <c r="G303" s="2165" t="n"/>
      <c r="H303" s="2165" t="n"/>
      <c r="I303" s="2113" t="n"/>
      <c r="J303" s="2113" t="n"/>
      <c r="K303" s="2113" t="n"/>
      <c r="L303" s="3805" t="n"/>
      <c r="M303" s="2113" t="n"/>
      <c r="N303" s="3805" t="n"/>
      <c r="O303" s="3806" t="n"/>
      <c r="P303" s="2113" t="n"/>
      <c r="Q303" s="2113" t="n"/>
      <c r="R303" s="2113" t="n"/>
      <c r="S303" s="2113" t="n"/>
      <c r="T303" s="2113" t="n"/>
      <c r="U303" s="3806" t="n"/>
      <c r="V303" s="2113" t="n"/>
      <c r="W303" s="2113" t="n"/>
      <c r="X303" s="2113" t="n"/>
      <c r="Y303" s="2113" t="n"/>
      <c r="Z303" s="2113" t="n"/>
      <c r="AA303" s="2113" t="n"/>
      <c r="AB303" s="2113" t="n"/>
      <c r="AC303" s="2113" t="n"/>
      <c r="AD303" s="2113" t="n"/>
      <c r="AE303" s="2113" t="n"/>
      <c r="AF303" s="2113" t="n"/>
    </row>
    <row r="304" ht="15.75" customHeight="1" s="2885">
      <c r="A304" s="2113" t="n"/>
      <c r="B304" s="2113" t="n"/>
      <c r="C304" s="2113" t="n"/>
      <c r="D304" s="2113" t="n"/>
      <c r="E304" s="2115" t="n"/>
      <c r="F304" s="2113" t="n"/>
      <c r="G304" s="2165" t="n"/>
      <c r="H304" s="2165" t="n"/>
      <c r="I304" s="2113" t="n"/>
      <c r="J304" s="2113" t="n"/>
      <c r="K304" s="2113" t="n"/>
      <c r="L304" s="3805" t="n"/>
      <c r="M304" s="2113" t="n"/>
      <c r="N304" s="3805" t="n"/>
      <c r="O304" s="3806" t="n"/>
      <c r="P304" s="2113" t="n"/>
      <c r="Q304" s="2113" t="n"/>
      <c r="R304" s="2113" t="n"/>
      <c r="S304" s="2113" t="n"/>
      <c r="T304" s="2113" t="n"/>
      <c r="U304" s="3806" t="n"/>
      <c r="V304" s="2113" t="n"/>
      <c r="W304" s="2113" t="n"/>
      <c r="X304" s="2113" t="n"/>
      <c r="Y304" s="2113" t="n"/>
      <c r="Z304" s="2113" t="n"/>
      <c r="AA304" s="2113" t="n"/>
      <c r="AB304" s="2113" t="n"/>
      <c r="AC304" s="2113" t="n"/>
      <c r="AD304" s="2113" t="n"/>
      <c r="AE304" s="2113" t="n"/>
      <c r="AF304" s="2113" t="n"/>
    </row>
    <row r="305" ht="15.75" customHeight="1" s="2885">
      <c r="A305" s="2113" t="n"/>
      <c r="B305" s="2113" t="n"/>
      <c r="C305" s="2113" t="n"/>
      <c r="D305" s="2113" t="n"/>
      <c r="E305" s="2115" t="n"/>
      <c r="F305" s="2113" t="n"/>
      <c r="G305" s="2165" t="n"/>
      <c r="H305" s="2165" t="n"/>
      <c r="I305" s="2113" t="n"/>
      <c r="J305" s="2113" t="n"/>
      <c r="K305" s="2113" t="n"/>
      <c r="L305" s="3805" t="n"/>
      <c r="M305" s="2113" t="n"/>
      <c r="N305" s="3805" t="n"/>
      <c r="O305" s="3806" t="n"/>
      <c r="P305" s="2113" t="n"/>
      <c r="Q305" s="2113" t="n"/>
      <c r="R305" s="2113" t="n"/>
      <c r="S305" s="2113" t="n"/>
      <c r="T305" s="2113" t="n"/>
      <c r="U305" s="3806" t="n"/>
      <c r="V305" s="2113" t="n"/>
      <c r="W305" s="2113" t="n"/>
      <c r="X305" s="2113" t="n"/>
      <c r="Y305" s="2113" t="n"/>
      <c r="Z305" s="2113" t="n"/>
      <c r="AA305" s="2113" t="n"/>
      <c r="AB305" s="2113" t="n"/>
      <c r="AC305" s="2113" t="n"/>
      <c r="AD305" s="2113" t="n"/>
      <c r="AE305" s="2113" t="n"/>
      <c r="AF305" s="2113" t="n"/>
    </row>
    <row r="306" ht="15.75" customHeight="1" s="2885">
      <c r="A306" s="2113" t="n"/>
      <c r="B306" s="2113" t="n"/>
      <c r="C306" s="2113" t="n"/>
      <c r="D306" s="2113" t="n"/>
      <c r="E306" s="2115" t="n"/>
      <c r="F306" s="2113" t="n"/>
      <c r="G306" s="2165" t="n"/>
      <c r="H306" s="2165" t="n"/>
      <c r="I306" s="2113" t="n"/>
      <c r="J306" s="2113" t="n"/>
      <c r="K306" s="2113" t="n"/>
      <c r="L306" s="3805" t="n"/>
      <c r="M306" s="2113" t="n"/>
      <c r="N306" s="3805" t="n"/>
      <c r="O306" s="3806" t="n"/>
      <c r="P306" s="2113" t="n"/>
      <c r="Q306" s="2113" t="n"/>
      <c r="R306" s="2113" t="n"/>
      <c r="S306" s="2113" t="n"/>
      <c r="T306" s="2113" t="n"/>
      <c r="U306" s="3806" t="n"/>
      <c r="V306" s="2113" t="n"/>
      <c r="W306" s="2113" t="n"/>
      <c r="X306" s="2113" t="n"/>
      <c r="Y306" s="2113" t="n"/>
      <c r="Z306" s="2113" t="n"/>
      <c r="AA306" s="2113" t="n"/>
      <c r="AB306" s="2113" t="n"/>
      <c r="AC306" s="2113" t="n"/>
      <c r="AD306" s="2113" t="n"/>
      <c r="AE306" s="2113" t="n"/>
      <c r="AF306" s="2113" t="n"/>
    </row>
    <row r="307" ht="15.75" customHeight="1" s="2885">
      <c r="A307" s="2113" t="n"/>
      <c r="B307" s="2113" t="n"/>
      <c r="C307" s="2113" t="n"/>
      <c r="D307" s="2113" t="n"/>
      <c r="E307" s="2115" t="n"/>
      <c r="F307" s="2113" t="n"/>
      <c r="G307" s="2165" t="n"/>
      <c r="H307" s="2165" t="n"/>
      <c r="I307" s="2113" t="n"/>
      <c r="J307" s="2113" t="n"/>
      <c r="K307" s="2113" t="n"/>
      <c r="L307" s="3805" t="n"/>
      <c r="M307" s="2113" t="n"/>
      <c r="N307" s="3805" t="n"/>
      <c r="O307" s="3806" t="n"/>
      <c r="P307" s="2113" t="n"/>
      <c r="Q307" s="2113" t="n"/>
      <c r="R307" s="2113" t="n"/>
      <c r="S307" s="2113" t="n"/>
      <c r="T307" s="2113" t="n"/>
      <c r="U307" s="3806" t="n"/>
      <c r="V307" s="2113" t="n"/>
      <c r="W307" s="2113" t="n"/>
      <c r="X307" s="2113" t="n"/>
      <c r="Y307" s="2113" t="n"/>
      <c r="Z307" s="2113" t="n"/>
      <c r="AA307" s="2113" t="n"/>
      <c r="AB307" s="2113" t="n"/>
      <c r="AC307" s="2113" t="n"/>
      <c r="AD307" s="2113" t="n"/>
      <c r="AE307" s="2113" t="n"/>
      <c r="AF307" s="2113" t="n"/>
    </row>
    <row r="308" ht="15.75" customHeight="1" s="2885">
      <c r="A308" s="2113" t="n"/>
      <c r="B308" s="2113" t="n"/>
      <c r="C308" s="2113" t="n"/>
      <c r="D308" s="2113" t="n"/>
      <c r="E308" s="2115" t="n"/>
      <c r="F308" s="2113" t="n"/>
      <c r="G308" s="2165" t="n"/>
      <c r="H308" s="2165" t="n"/>
      <c r="I308" s="2113" t="n"/>
      <c r="J308" s="2113" t="n"/>
      <c r="K308" s="2113" t="n"/>
      <c r="L308" s="3805" t="n"/>
      <c r="M308" s="2113" t="n"/>
      <c r="N308" s="3805" t="n"/>
      <c r="O308" s="3806" t="n"/>
      <c r="P308" s="2113" t="n"/>
      <c r="Q308" s="2113" t="n"/>
      <c r="R308" s="2113" t="n"/>
      <c r="S308" s="2113" t="n"/>
      <c r="T308" s="2113" t="n"/>
      <c r="U308" s="3806" t="n"/>
      <c r="V308" s="2113" t="n"/>
      <c r="W308" s="2113" t="n"/>
      <c r="X308" s="2113" t="n"/>
      <c r="Y308" s="2113" t="n"/>
      <c r="Z308" s="2113" t="n"/>
      <c r="AA308" s="2113" t="n"/>
      <c r="AB308" s="2113" t="n"/>
      <c r="AC308" s="2113" t="n"/>
      <c r="AD308" s="2113" t="n"/>
      <c r="AE308" s="2113" t="n"/>
      <c r="AF308" s="2113" t="n"/>
    </row>
    <row r="309" ht="15.75" customHeight="1" s="2885">
      <c r="A309" s="2113" t="n"/>
      <c r="B309" s="2113" t="n"/>
      <c r="C309" s="2113" t="n"/>
      <c r="D309" s="2113" t="n"/>
      <c r="E309" s="2115" t="n"/>
      <c r="F309" s="2113" t="n"/>
      <c r="G309" s="2165" t="n"/>
      <c r="H309" s="2165" t="n"/>
      <c r="I309" s="2113" t="n"/>
      <c r="J309" s="2113" t="n"/>
      <c r="K309" s="2113" t="n"/>
      <c r="L309" s="3805" t="n"/>
      <c r="M309" s="2113" t="n"/>
      <c r="N309" s="3805" t="n"/>
      <c r="O309" s="3806" t="n"/>
      <c r="P309" s="2113" t="n"/>
      <c r="Q309" s="2113" t="n"/>
      <c r="R309" s="2113" t="n"/>
      <c r="S309" s="2113" t="n"/>
      <c r="T309" s="2113" t="n"/>
      <c r="U309" s="3806" t="n"/>
      <c r="V309" s="2113" t="n"/>
      <c r="W309" s="2113" t="n"/>
      <c r="X309" s="2113" t="n"/>
      <c r="Y309" s="2113" t="n"/>
      <c r="Z309" s="2113" t="n"/>
      <c r="AA309" s="2113" t="n"/>
      <c r="AB309" s="2113" t="n"/>
      <c r="AC309" s="2113" t="n"/>
      <c r="AD309" s="2113" t="n"/>
      <c r="AE309" s="2113" t="n"/>
      <c r="AF309" s="2113" t="n"/>
    </row>
    <row r="310" ht="15.75" customHeight="1" s="2885">
      <c r="A310" s="2113" t="n"/>
      <c r="B310" s="2113" t="n"/>
      <c r="C310" s="2113" t="n"/>
      <c r="D310" s="2113" t="n"/>
      <c r="E310" s="2115" t="n"/>
      <c r="F310" s="2113" t="n"/>
      <c r="G310" s="2165" t="n"/>
      <c r="H310" s="2165" t="n"/>
      <c r="I310" s="2113" t="n"/>
      <c r="J310" s="2113" t="n"/>
      <c r="K310" s="2113" t="n"/>
      <c r="L310" s="3805" t="n"/>
      <c r="M310" s="2113" t="n"/>
      <c r="N310" s="3805" t="n"/>
      <c r="O310" s="3806" t="n"/>
      <c r="P310" s="2113" t="n"/>
      <c r="Q310" s="2113" t="n"/>
      <c r="R310" s="2113" t="n"/>
      <c r="S310" s="2113" t="n"/>
      <c r="T310" s="2113" t="n"/>
      <c r="U310" s="3806" t="n"/>
      <c r="V310" s="2113" t="n"/>
      <c r="W310" s="2113" t="n"/>
      <c r="X310" s="2113" t="n"/>
      <c r="Y310" s="2113" t="n"/>
      <c r="Z310" s="2113" t="n"/>
      <c r="AA310" s="2113" t="n"/>
      <c r="AB310" s="2113" t="n"/>
      <c r="AC310" s="2113" t="n"/>
      <c r="AD310" s="2113" t="n"/>
      <c r="AE310" s="2113" t="n"/>
      <c r="AF310" s="2113" t="n"/>
    </row>
    <row r="311" ht="15.75" customHeight="1" s="2885">
      <c r="A311" s="2113" t="n"/>
      <c r="B311" s="2113" t="n"/>
      <c r="C311" s="2113" t="n"/>
      <c r="D311" s="2113" t="n"/>
      <c r="E311" s="2115" t="n"/>
      <c r="F311" s="2113" t="n"/>
      <c r="G311" s="2165" t="n"/>
      <c r="H311" s="2165" t="n"/>
      <c r="I311" s="2113" t="n"/>
      <c r="J311" s="2113" t="n"/>
      <c r="K311" s="2113" t="n"/>
      <c r="L311" s="3805" t="n"/>
      <c r="M311" s="2113" t="n"/>
      <c r="N311" s="3805" t="n"/>
      <c r="O311" s="3806" t="n"/>
      <c r="P311" s="2113" t="n"/>
      <c r="Q311" s="2113" t="n"/>
      <c r="R311" s="2113" t="n"/>
      <c r="S311" s="2113" t="n"/>
      <c r="T311" s="2113" t="n"/>
      <c r="U311" s="3806" t="n"/>
      <c r="V311" s="2113" t="n"/>
      <c r="W311" s="2113" t="n"/>
      <c r="X311" s="2113" t="n"/>
      <c r="Y311" s="2113" t="n"/>
      <c r="Z311" s="2113" t="n"/>
      <c r="AA311" s="2113" t="n"/>
      <c r="AB311" s="2113" t="n"/>
      <c r="AC311" s="2113" t="n"/>
      <c r="AD311" s="2113" t="n"/>
      <c r="AE311" s="2113" t="n"/>
      <c r="AF311" s="2113" t="n"/>
    </row>
    <row r="312" ht="15.75" customHeight="1" s="2885">
      <c r="A312" s="2113" t="n"/>
      <c r="B312" s="2113" t="n"/>
      <c r="C312" s="2113" t="n"/>
      <c r="D312" s="2113" t="n"/>
      <c r="E312" s="2115" t="n"/>
      <c r="F312" s="2113" t="n"/>
      <c r="G312" s="2165" t="n"/>
      <c r="H312" s="2165" t="n"/>
      <c r="I312" s="2113" t="n"/>
      <c r="J312" s="2113" t="n"/>
      <c r="K312" s="2113" t="n"/>
      <c r="L312" s="3805" t="n"/>
      <c r="M312" s="2113" t="n"/>
      <c r="N312" s="3805" t="n"/>
      <c r="O312" s="3806" t="n"/>
      <c r="P312" s="2113" t="n"/>
      <c r="Q312" s="2113" t="n"/>
      <c r="R312" s="2113" t="n"/>
      <c r="S312" s="2113" t="n"/>
      <c r="T312" s="2113" t="n"/>
      <c r="U312" s="3806" t="n"/>
      <c r="V312" s="2113" t="n"/>
      <c r="W312" s="2113" t="n"/>
      <c r="X312" s="2113" t="n"/>
      <c r="Y312" s="2113" t="n"/>
      <c r="Z312" s="2113" t="n"/>
      <c r="AA312" s="2113" t="n"/>
      <c r="AB312" s="2113" t="n"/>
      <c r="AC312" s="2113" t="n"/>
      <c r="AD312" s="2113" t="n"/>
      <c r="AE312" s="2113" t="n"/>
      <c r="AF312" s="2113" t="n"/>
    </row>
    <row r="313" ht="15.75" customHeight="1" s="2885">
      <c r="A313" s="2113" t="n"/>
      <c r="B313" s="2113" t="n"/>
      <c r="C313" s="2113" t="n"/>
      <c r="D313" s="2113" t="n"/>
      <c r="E313" s="2115" t="n"/>
      <c r="F313" s="2113" t="n"/>
      <c r="G313" s="2165" t="n"/>
      <c r="H313" s="2165" t="n"/>
      <c r="I313" s="2113" t="n"/>
      <c r="J313" s="2113" t="n"/>
      <c r="K313" s="2113" t="n"/>
      <c r="L313" s="3805" t="n"/>
      <c r="M313" s="2113" t="n"/>
      <c r="N313" s="3805" t="n"/>
      <c r="O313" s="3806" t="n"/>
      <c r="P313" s="2113" t="n"/>
      <c r="Q313" s="2113" t="n"/>
      <c r="R313" s="2113" t="n"/>
      <c r="S313" s="2113" t="n"/>
      <c r="T313" s="2113" t="n"/>
      <c r="U313" s="3806" t="n"/>
      <c r="V313" s="2113" t="n"/>
      <c r="W313" s="2113" t="n"/>
      <c r="X313" s="2113" t="n"/>
      <c r="Y313" s="2113" t="n"/>
      <c r="Z313" s="2113" t="n"/>
      <c r="AA313" s="2113" t="n"/>
      <c r="AB313" s="2113" t="n"/>
      <c r="AC313" s="2113" t="n"/>
      <c r="AD313" s="2113" t="n"/>
      <c r="AE313" s="2113" t="n"/>
      <c r="AF313" s="2113" t="n"/>
    </row>
    <row r="314" ht="15.75" customHeight="1" s="2885">
      <c r="A314" s="2113" t="n"/>
      <c r="B314" s="2113" t="n"/>
      <c r="C314" s="2113" t="n"/>
      <c r="D314" s="2113" t="n"/>
      <c r="E314" s="2115" t="n"/>
      <c r="F314" s="2113" t="n"/>
      <c r="G314" s="2165" t="n"/>
      <c r="H314" s="2165" t="n"/>
      <c r="I314" s="2113" t="n"/>
      <c r="J314" s="2113" t="n"/>
      <c r="K314" s="2113" t="n"/>
      <c r="L314" s="3805" t="n"/>
      <c r="M314" s="2113" t="n"/>
      <c r="N314" s="3805" t="n"/>
      <c r="O314" s="3806" t="n"/>
      <c r="P314" s="2113" t="n"/>
      <c r="Q314" s="2113" t="n"/>
      <c r="R314" s="2113" t="n"/>
      <c r="S314" s="2113" t="n"/>
      <c r="T314" s="2113" t="n"/>
      <c r="U314" s="3806" t="n"/>
      <c r="V314" s="2113" t="n"/>
      <c r="W314" s="2113" t="n"/>
      <c r="X314" s="2113" t="n"/>
      <c r="Y314" s="2113" t="n"/>
      <c r="Z314" s="2113" t="n"/>
      <c r="AA314" s="2113" t="n"/>
      <c r="AB314" s="2113" t="n"/>
      <c r="AC314" s="2113" t="n"/>
      <c r="AD314" s="2113" t="n"/>
      <c r="AE314" s="2113" t="n"/>
      <c r="AF314" s="2113" t="n"/>
    </row>
    <row r="315" ht="15.75" customHeight="1" s="2885">
      <c r="A315" s="2113" t="n"/>
      <c r="B315" s="2113" t="n"/>
      <c r="C315" s="2113" t="n"/>
      <c r="D315" s="2113" t="n"/>
      <c r="E315" s="2115" t="n"/>
      <c r="F315" s="2113" t="n"/>
      <c r="G315" s="2165" t="n"/>
      <c r="H315" s="2165" t="n"/>
      <c r="I315" s="2113" t="n"/>
      <c r="J315" s="2113" t="n"/>
      <c r="K315" s="2113" t="n"/>
      <c r="L315" s="3805" t="n"/>
      <c r="M315" s="2113" t="n"/>
      <c r="N315" s="3805" t="n"/>
      <c r="O315" s="3806" t="n"/>
      <c r="P315" s="2113" t="n"/>
      <c r="Q315" s="2113" t="n"/>
      <c r="R315" s="2113" t="n"/>
      <c r="S315" s="2113" t="n"/>
      <c r="T315" s="2113" t="n"/>
      <c r="U315" s="3806" t="n"/>
      <c r="V315" s="2113" t="n"/>
      <c r="W315" s="2113" t="n"/>
      <c r="X315" s="2113" t="n"/>
      <c r="Y315" s="2113" t="n"/>
      <c r="Z315" s="2113" t="n"/>
      <c r="AA315" s="2113" t="n"/>
      <c r="AB315" s="2113" t="n"/>
      <c r="AC315" s="2113" t="n"/>
      <c r="AD315" s="2113" t="n"/>
      <c r="AE315" s="2113" t="n"/>
      <c r="AF315" s="2113" t="n"/>
    </row>
    <row r="316" ht="15.75" customHeight="1" s="2885">
      <c r="A316" s="2113" t="n"/>
      <c r="B316" s="2113" t="n"/>
      <c r="C316" s="2113" t="n"/>
      <c r="D316" s="2113" t="n"/>
      <c r="E316" s="2115" t="n"/>
      <c r="F316" s="2113" t="n"/>
      <c r="G316" s="2165" t="n"/>
      <c r="H316" s="2165" t="n"/>
      <c r="I316" s="2113" t="n"/>
      <c r="J316" s="2113" t="n"/>
      <c r="K316" s="2113" t="n"/>
      <c r="L316" s="3805" t="n"/>
      <c r="M316" s="2113" t="n"/>
      <c r="N316" s="3805" t="n"/>
      <c r="O316" s="3806" t="n"/>
      <c r="P316" s="2113" t="n"/>
      <c r="Q316" s="2113" t="n"/>
      <c r="R316" s="2113" t="n"/>
      <c r="S316" s="2113" t="n"/>
      <c r="T316" s="2113" t="n"/>
      <c r="U316" s="3806" t="n"/>
      <c r="V316" s="2113" t="n"/>
      <c r="W316" s="2113" t="n"/>
      <c r="X316" s="2113" t="n"/>
      <c r="Y316" s="2113" t="n"/>
      <c r="Z316" s="2113" t="n"/>
      <c r="AA316" s="2113" t="n"/>
      <c r="AB316" s="2113" t="n"/>
      <c r="AC316" s="2113" t="n"/>
      <c r="AD316" s="2113" t="n"/>
      <c r="AE316" s="2113" t="n"/>
      <c r="AF316" s="2113" t="n"/>
    </row>
    <row r="317" ht="15.75" customHeight="1" s="2885">
      <c r="A317" s="2113" t="n"/>
      <c r="B317" s="2113" t="n"/>
      <c r="C317" s="2113" t="n"/>
      <c r="D317" s="2113" t="n"/>
      <c r="E317" s="2115" t="n"/>
      <c r="F317" s="2113" t="n"/>
      <c r="G317" s="2165" t="n"/>
      <c r="H317" s="2165" t="n"/>
      <c r="I317" s="2113" t="n"/>
      <c r="J317" s="2113" t="n"/>
      <c r="K317" s="2113" t="n"/>
      <c r="L317" s="3805" t="n"/>
      <c r="M317" s="2113" t="n"/>
      <c r="N317" s="3805" t="n"/>
      <c r="O317" s="3806" t="n"/>
      <c r="P317" s="2113" t="n"/>
      <c r="Q317" s="2113" t="n"/>
      <c r="R317" s="2113" t="n"/>
      <c r="S317" s="2113" t="n"/>
      <c r="T317" s="2113" t="n"/>
      <c r="U317" s="3806" t="n"/>
      <c r="V317" s="2113" t="n"/>
      <c r="W317" s="2113" t="n"/>
      <c r="X317" s="2113" t="n"/>
      <c r="Y317" s="2113" t="n"/>
      <c r="Z317" s="2113" t="n"/>
      <c r="AA317" s="2113" t="n"/>
      <c r="AB317" s="2113" t="n"/>
      <c r="AC317" s="2113" t="n"/>
      <c r="AD317" s="2113" t="n"/>
      <c r="AE317" s="2113" t="n"/>
      <c r="AF317" s="2113" t="n"/>
    </row>
    <row r="318" ht="15.75" customHeight="1" s="2885">
      <c r="A318" s="2113" t="n"/>
      <c r="B318" s="2113" t="n"/>
      <c r="C318" s="2113" t="n"/>
      <c r="D318" s="2113" t="n"/>
      <c r="E318" s="2115" t="n"/>
      <c r="F318" s="2113" t="n"/>
      <c r="G318" s="2165" t="n"/>
      <c r="H318" s="2165" t="n"/>
      <c r="I318" s="2113" t="n"/>
      <c r="J318" s="2113" t="n"/>
      <c r="K318" s="2113" t="n"/>
      <c r="L318" s="3805" t="n"/>
      <c r="M318" s="2113" t="n"/>
      <c r="N318" s="3805" t="n"/>
      <c r="O318" s="3806" t="n"/>
      <c r="P318" s="2113" t="n"/>
      <c r="Q318" s="2113" t="n"/>
      <c r="R318" s="2113" t="n"/>
      <c r="S318" s="2113" t="n"/>
      <c r="T318" s="2113" t="n"/>
      <c r="U318" s="3806" t="n"/>
      <c r="V318" s="2113" t="n"/>
      <c r="W318" s="2113" t="n"/>
      <c r="X318" s="2113" t="n"/>
      <c r="Y318" s="2113" t="n"/>
      <c r="Z318" s="2113" t="n"/>
      <c r="AA318" s="2113" t="n"/>
      <c r="AB318" s="2113" t="n"/>
      <c r="AC318" s="2113" t="n"/>
      <c r="AD318" s="2113" t="n"/>
      <c r="AE318" s="2113" t="n"/>
      <c r="AF318" s="2113" t="n"/>
    </row>
    <row r="319" ht="15.75" customHeight="1" s="2885">
      <c r="A319" s="2113" t="n"/>
      <c r="B319" s="2113" t="n"/>
      <c r="C319" s="2113" t="n"/>
      <c r="D319" s="2113" t="n"/>
      <c r="E319" s="2115" t="n"/>
      <c r="F319" s="2113" t="n"/>
      <c r="G319" s="2165" t="n"/>
      <c r="H319" s="2165" t="n"/>
      <c r="I319" s="2113" t="n"/>
      <c r="J319" s="2113" t="n"/>
      <c r="K319" s="2113" t="n"/>
      <c r="L319" s="3805" t="n"/>
      <c r="M319" s="2113" t="n"/>
      <c r="N319" s="3805" t="n"/>
      <c r="O319" s="3806" t="n"/>
      <c r="P319" s="2113" t="n"/>
      <c r="Q319" s="2113" t="n"/>
      <c r="R319" s="2113" t="n"/>
      <c r="S319" s="2113" t="n"/>
      <c r="T319" s="2113" t="n"/>
      <c r="U319" s="3806" t="n"/>
      <c r="V319" s="2113" t="n"/>
      <c r="W319" s="2113" t="n"/>
      <c r="X319" s="2113" t="n"/>
      <c r="Y319" s="2113" t="n"/>
      <c r="Z319" s="2113" t="n"/>
      <c r="AA319" s="2113" t="n"/>
      <c r="AB319" s="2113" t="n"/>
      <c r="AC319" s="2113" t="n"/>
      <c r="AD319" s="2113" t="n"/>
      <c r="AE319" s="2113" t="n"/>
      <c r="AF319" s="2113" t="n"/>
    </row>
    <row r="320" ht="15.75" customHeight="1" s="2885">
      <c r="A320" s="2113" t="n"/>
      <c r="B320" s="2113" t="n"/>
      <c r="C320" s="2113" t="n"/>
      <c r="D320" s="2113" t="n"/>
      <c r="E320" s="2115" t="n"/>
      <c r="F320" s="2113" t="n"/>
      <c r="G320" s="2165" t="n"/>
      <c r="H320" s="2165" t="n"/>
      <c r="I320" s="2113" t="n"/>
      <c r="J320" s="2113" t="n"/>
      <c r="K320" s="2113" t="n"/>
      <c r="L320" s="3805" t="n"/>
      <c r="M320" s="2113" t="n"/>
      <c r="N320" s="3805" t="n"/>
      <c r="O320" s="3806" t="n"/>
      <c r="P320" s="2113" t="n"/>
      <c r="Q320" s="2113" t="n"/>
      <c r="R320" s="2113" t="n"/>
      <c r="S320" s="2113" t="n"/>
      <c r="T320" s="2113" t="n"/>
      <c r="U320" s="3806" t="n"/>
      <c r="V320" s="2113" t="n"/>
      <c r="W320" s="2113" t="n"/>
      <c r="X320" s="2113" t="n"/>
      <c r="Y320" s="2113" t="n"/>
      <c r="Z320" s="2113" t="n"/>
      <c r="AA320" s="2113" t="n"/>
      <c r="AB320" s="2113" t="n"/>
      <c r="AC320" s="2113" t="n"/>
      <c r="AD320" s="2113" t="n"/>
      <c r="AE320" s="2113" t="n"/>
      <c r="AF320" s="2113" t="n"/>
    </row>
    <row r="321" ht="15.75" customHeight="1" s="2885">
      <c r="A321" s="2113" t="n"/>
      <c r="B321" s="2113" t="n"/>
      <c r="C321" s="2113" t="n"/>
      <c r="D321" s="2113" t="n"/>
      <c r="E321" s="2115" t="n"/>
      <c r="F321" s="2113" t="n"/>
      <c r="G321" s="2165" t="n"/>
      <c r="H321" s="2165" t="n"/>
      <c r="I321" s="2113" t="n"/>
      <c r="J321" s="2113" t="n"/>
      <c r="K321" s="2113" t="n"/>
      <c r="L321" s="3805" t="n"/>
      <c r="M321" s="2113" t="n"/>
      <c r="N321" s="3805" t="n"/>
      <c r="O321" s="3806" t="n"/>
      <c r="P321" s="2113" t="n"/>
      <c r="Q321" s="2113" t="n"/>
      <c r="R321" s="2113" t="n"/>
      <c r="S321" s="2113" t="n"/>
      <c r="T321" s="2113" t="n"/>
      <c r="U321" s="3806" t="n"/>
      <c r="V321" s="2113" t="n"/>
      <c r="W321" s="2113" t="n"/>
      <c r="X321" s="2113" t="n"/>
      <c r="Y321" s="2113" t="n"/>
      <c r="Z321" s="2113" t="n"/>
      <c r="AA321" s="2113" t="n"/>
      <c r="AB321" s="2113" t="n"/>
      <c r="AC321" s="2113" t="n"/>
      <c r="AD321" s="2113" t="n"/>
      <c r="AE321" s="2113" t="n"/>
      <c r="AF321" s="2113" t="n"/>
    </row>
    <row r="322" ht="15.75" customHeight="1" s="2885">
      <c r="A322" s="2113" t="n"/>
      <c r="B322" s="2113" t="n"/>
      <c r="C322" s="2113" t="n"/>
      <c r="D322" s="2113" t="n"/>
      <c r="E322" s="2115" t="n"/>
      <c r="F322" s="2113" t="n"/>
      <c r="G322" s="2165" t="n"/>
      <c r="H322" s="2165" t="n"/>
      <c r="I322" s="2113" t="n"/>
      <c r="J322" s="2113" t="n"/>
      <c r="K322" s="2113" t="n"/>
      <c r="L322" s="3805" t="n"/>
      <c r="M322" s="2113" t="n"/>
      <c r="N322" s="3805" t="n"/>
      <c r="O322" s="3806" t="n"/>
      <c r="P322" s="2113" t="n"/>
      <c r="Q322" s="2113" t="n"/>
      <c r="R322" s="2113" t="n"/>
      <c r="S322" s="2113" t="n"/>
      <c r="T322" s="2113" t="n"/>
      <c r="U322" s="3806" t="n"/>
      <c r="V322" s="2113" t="n"/>
      <c r="W322" s="2113" t="n"/>
      <c r="X322" s="2113" t="n"/>
      <c r="Y322" s="2113" t="n"/>
      <c r="Z322" s="2113" t="n"/>
      <c r="AA322" s="2113" t="n"/>
      <c r="AB322" s="2113" t="n"/>
      <c r="AC322" s="2113" t="n"/>
      <c r="AD322" s="2113" t="n"/>
      <c r="AE322" s="2113" t="n"/>
      <c r="AF322" s="2113" t="n"/>
    </row>
    <row r="323" ht="15.75" customHeight="1" s="2885">
      <c r="A323" s="2113" t="n"/>
      <c r="B323" s="2113" t="n"/>
      <c r="C323" s="2113" t="n"/>
      <c r="D323" s="2113" t="n"/>
      <c r="E323" s="2115" t="n"/>
      <c r="F323" s="2113" t="n"/>
      <c r="G323" s="2165" t="n"/>
      <c r="H323" s="2165" t="n"/>
      <c r="I323" s="2113" t="n"/>
      <c r="J323" s="2113" t="n"/>
      <c r="K323" s="2113" t="n"/>
      <c r="L323" s="3805" t="n"/>
      <c r="M323" s="2113" t="n"/>
      <c r="N323" s="3805" t="n"/>
      <c r="O323" s="3806" t="n"/>
      <c r="P323" s="2113" t="n"/>
      <c r="Q323" s="2113" t="n"/>
      <c r="R323" s="2113" t="n"/>
      <c r="S323" s="2113" t="n"/>
      <c r="T323" s="2113" t="n"/>
      <c r="U323" s="3806" t="n"/>
      <c r="V323" s="2113" t="n"/>
      <c r="W323" s="2113" t="n"/>
      <c r="X323" s="2113" t="n"/>
      <c r="Y323" s="2113" t="n"/>
      <c r="Z323" s="2113" t="n"/>
      <c r="AA323" s="2113" t="n"/>
      <c r="AB323" s="2113" t="n"/>
      <c r="AC323" s="2113" t="n"/>
      <c r="AD323" s="2113" t="n"/>
      <c r="AE323" s="2113" t="n"/>
      <c r="AF323" s="2113" t="n"/>
    </row>
    <row r="324" ht="15.75" customHeight="1" s="2885">
      <c r="A324" s="2113" t="n"/>
      <c r="B324" s="2113" t="n"/>
      <c r="C324" s="2113" t="n"/>
      <c r="D324" s="2113" t="n"/>
      <c r="E324" s="2115" t="n"/>
      <c r="F324" s="2113" t="n"/>
      <c r="G324" s="2165" t="n"/>
      <c r="H324" s="2165" t="n"/>
      <c r="I324" s="2113" t="n"/>
      <c r="J324" s="2113" t="n"/>
      <c r="K324" s="2113" t="n"/>
      <c r="L324" s="3805" t="n"/>
      <c r="M324" s="2113" t="n"/>
      <c r="N324" s="3805" t="n"/>
      <c r="O324" s="3806" t="n"/>
      <c r="P324" s="2113" t="n"/>
      <c r="Q324" s="2113" t="n"/>
      <c r="R324" s="2113" t="n"/>
      <c r="S324" s="2113" t="n"/>
      <c r="T324" s="2113" t="n"/>
      <c r="U324" s="3806" t="n"/>
      <c r="V324" s="2113" t="n"/>
      <c r="W324" s="2113" t="n"/>
      <c r="X324" s="2113" t="n"/>
      <c r="Y324" s="2113" t="n"/>
      <c r="Z324" s="2113" t="n"/>
      <c r="AA324" s="2113" t="n"/>
      <c r="AB324" s="2113" t="n"/>
      <c r="AC324" s="2113" t="n"/>
      <c r="AD324" s="2113" t="n"/>
      <c r="AE324" s="2113" t="n"/>
      <c r="AF324" s="2113" t="n"/>
    </row>
    <row r="325" ht="15.75" customHeight="1" s="2885">
      <c r="A325" s="2113" t="n"/>
      <c r="B325" s="2113" t="n"/>
      <c r="C325" s="2113" t="n"/>
      <c r="D325" s="2113" t="n"/>
      <c r="E325" s="2115" t="n"/>
      <c r="F325" s="2113" t="n"/>
      <c r="G325" s="2165" t="n"/>
      <c r="H325" s="2165" t="n"/>
      <c r="I325" s="2113" t="n"/>
      <c r="J325" s="2113" t="n"/>
      <c r="K325" s="2113" t="n"/>
      <c r="L325" s="3805" t="n"/>
      <c r="M325" s="2113" t="n"/>
      <c r="N325" s="3805" t="n"/>
      <c r="O325" s="3806" t="n"/>
      <c r="P325" s="2113" t="n"/>
      <c r="Q325" s="2113" t="n"/>
      <c r="R325" s="2113" t="n"/>
      <c r="S325" s="2113" t="n"/>
      <c r="T325" s="2113" t="n"/>
      <c r="U325" s="3806" t="n"/>
      <c r="V325" s="2113" t="n"/>
      <c r="W325" s="2113" t="n"/>
      <c r="X325" s="2113" t="n"/>
      <c r="Y325" s="2113" t="n"/>
      <c r="Z325" s="2113" t="n"/>
      <c r="AA325" s="2113" t="n"/>
      <c r="AB325" s="2113" t="n"/>
      <c r="AC325" s="2113" t="n"/>
      <c r="AD325" s="2113" t="n"/>
      <c r="AE325" s="2113" t="n"/>
      <c r="AF325" s="2113" t="n"/>
    </row>
    <row r="326" ht="15.75" customHeight="1" s="2885">
      <c r="A326" s="2113" t="n"/>
      <c r="B326" s="2113" t="n"/>
      <c r="C326" s="2113" t="n"/>
      <c r="D326" s="2113" t="n"/>
      <c r="E326" s="2115" t="n"/>
      <c r="F326" s="2113" t="n"/>
      <c r="G326" s="2165" t="n"/>
      <c r="H326" s="2165" t="n"/>
      <c r="I326" s="2113" t="n"/>
      <c r="J326" s="2113" t="n"/>
      <c r="K326" s="2113" t="n"/>
      <c r="L326" s="3805" t="n"/>
      <c r="M326" s="2113" t="n"/>
      <c r="N326" s="3805" t="n"/>
      <c r="O326" s="3806" t="n"/>
      <c r="P326" s="2113" t="n"/>
      <c r="Q326" s="2113" t="n"/>
      <c r="R326" s="2113" t="n"/>
      <c r="S326" s="2113" t="n"/>
      <c r="T326" s="2113" t="n"/>
      <c r="U326" s="3806" t="n"/>
      <c r="V326" s="2113" t="n"/>
      <c r="W326" s="2113" t="n"/>
      <c r="X326" s="2113" t="n"/>
      <c r="Y326" s="2113" t="n"/>
      <c r="Z326" s="2113" t="n"/>
      <c r="AA326" s="2113" t="n"/>
      <c r="AB326" s="2113" t="n"/>
      <c r="AC326" s="2113" t="n"/>
      <c r="AD326" s="2113" t="n"/>
      <c r="AE326" s="2113" t="n"/>
      <c r="AF326" s="2113" t="n"/>
    </row>
    <row r="327" ht="15.75" customHeight="1" s="2885">
      <c r="A327" s="2113" t="n"/>
      <c r="B327" s="2113" t="n"/>
      <c r="C327" s="2113" t="n"/>
      <c r="D327" s="2113" t="n"/>
      <c r="E327" s="2115" t="n"/>
      <c r="F327" s="2113" t="n"/>
      <c r="G327" s="2165" t="n"/>
      <c r="H327" s="2165" t="n"/>
      <c r="I327" s="2113" t="n"/>
      <c r="J327" s="2113" t="n"/>
      <c r="K327" s="2113" t="n"/>
      <c r="L327" s="3805" t="n"/>
      <c r="M327" s="2113" t="n"/>
      <c r="N327" s="3805" t="n"/>
      <c r="O327" s="3806" t="n"/>
      <c r="P327" s="2113" t="n"/>
      <c r="Q327" s="2113" t="n"/>
      <c r="R327" s="2113" t="n"/>
      <c r="S327" s="2113" t="n"/>
      <c r="T327" s="2113" t="n"/>
      <c r="U327" s="3806" t="n"/>
      <c r="V327" s="2113" t="n"/>
      <c r="W327" s="2113" t="n"/>
      <c r="X327" s="2113" t="n"/>
      <c r="Y327" s="2113" t="n"/>
      <c r="Z327" s="2113" t="n"/>
      <c r="AA327" s="2113" t="n"/>
      <c r="AB327" s="2113" t="n"/>
      <c r="AC327" s="2113" t="n"/>
      <c r="AD327" s="2113" t="n"/>
      <c r="AE327" s="2113" t="n"/>
      <c r="AF327" s="2113" t="n"/>
    </row>
    <row r="328" ht="15.75" customHeight="1" s="2885">
      <c r="A328" s="2113" t="n"/>
      <c r="B328" s="2113" t="n"/>
      <c r="C328" s="2113" t="n"/>
      <c r="D328" s="2113" t="n"/>
      <c r="E328" s="2115" t="n"/>
      <c r="F328" s="2113" t="n"/>
      <c r="G328" s="2165" t="n"/>
      <c r="H328" s="2165" t="n"/>
      <c r="I328" s="2113" t="n"/>
      <c r="J328" s="2113" t="n"/>
      <c r="K328" s="2113" t="n"/>
      <c r="L328" s="3805" t="n"/>
      <c r="M328" s="2113" t="n"/>
      <c r="N328" s="3805" t="n"/>
      <c r="O328" s="3806" t="n"/>
      <c r="P328" s="2113" t="n"/>
      <c r="Q328" s="2113" t="n"/>
      <c r="R328" s="2113" t="n"/>
      <c r="S328" s="2113" t="n"/>
      <c r="T328" s="2113" t="n"/>
      <c r="U328" s="3806" t="n"/>
      <c r="V328" s="2113" t="n"/>
      <c r="W328" s="2113" t="n"/>
      <c r="X328" s="2113" t="n"/>
      <c r="Y328" s="2113" t="n"/>
      <c r="Z328" s="2113" t="n"/>
      <c r="AA328" s="2113" t="n"/>
      <c r="AB328" s="2113" t="n"/>
      <c r="AC328" s="2113" t="n"/>
      <c r="AD328" s="2113" t="n"/>
      <c r="AE328" s="2113" t="n"/>
      <c r="AF328" s="2113" t="n"/>
    </row>
    <row r="329" ht="15.75" customHeight="1" s="2885">
      <c r="A329" s="2113" t="n"/>
      <c r="B329" s="2113" t="n"/>
      <c r="C329" s="2113" t="n"/>
      <c r="D329" s="2113" t="n"/>
      <c r="E329" s="2115" t="n"/>
      <c r="F329" s="2113" t="n"/>
      <c r="G329" s="2165" t="n"/>
      <c r="H329" s="2165" t="n"/>
      <c r="I329" s="2113" t="n"/>
      <c r="J329" s="2113" t="n"/>
      <c r="K329" s="2113" t="n"/>
      <c r="L329" s="3805" t="n"/>
      <c r="M329" s="2113" t="n"/>
      <c r="N329" s="3805" t="n"/>
      <c r="O329" s="3806" t="n"/>
      <c r="P329" s="2113" t="n"/>
      <c r="Q329" s="2113" t="n"/>
      <c r="R329" s="2113" t="n"/>
      <c r="S329" s="2113" t="n"/>
      <c r="T329" s="2113" t="n"/>
      <c r="U329" s="3806" t="n"/>
      <c r="V329" s="2113" t="n"/>
      <c r="W329" s="2113" t="n"/>
      <c r="X329" s="2113" t="n"/>
      <c r="Y329" s="2113" t="n"/>
      <c r="Z329" s="2113" t="n"/>
      <c r="AA329" s="2113" t="n"/>
      <c r="AB329" s="2113" t="n"/>
      <c r="AC329" s="2113" t="n"/>
      <c r="AD329" s="2113" t="n"/>
      <c r="AE329" s="2113" t="n"/>
      <c r="AF329" s="2113" t="n"/>
    </row>
    <row r="330" ht="15.75" customHeight="1" s="2885">
      <c r="A330" s="2113" t="n"/>
      <c r="B330" s="2113" t="n"/>
      <c r="C330" s="2113" t="n"/>
      <c r="D330" s="2113" t="n"/>
      <c r="E330" s="2115" t="n"/>
      <c r="F330" s="2113" t="n"/>
      <c r="G330" s="2165" t="n"/>
      <c r="H330" s="2165" t="n"/>
      <c r="I330" s="2113" t="n"/>
      <c r="J330" s="2113" t="n"/>
      <c r="K330" s="2113" t="n"/>
      <c r="L330" s="3805" t="n"/>
      <c r="M330" s="2113" t="n"/>
      <c r="N330" s="3805" t="n"/>
      <c r="O330" s="3806" t="n"/>
      <c r="P330" s="2113" t="n"/>
      <c r="Q330" s="2113" t="n"/>
      <c r="R330" s="2113" t="n"/>
      <c r="S330" s="2113" t="n"/>
      <c r="T330" s="2113" t="n"/>
      <c r="U330" s="3806" t="n"/>
      <c r="V330" s="2113" t="n"/>
      <c r="W330" s="2113" t="n"/>
      <c r="X330" s="2113" t="n"/>
      <c r="Y330" s="2113" t="n"/>
      <c r="Z330" s="2113" t="n"/>
      <c r="AA330" s="2113" t="n"/>
      <c r="AB330" s="2113" t="n"/>
      <c r="AC330" s="2113" t="n"/>
      <c r="AD330" s="2113" t="n"/>
      <c r="AE330" s="2113" t="n"/>
      <c r="AF330" s="2113" t="n"/>
    </row>
    <row r="331" ht="15.75" customHeight="1" s="2885">
      <c r="A331" s="2113" t="n"/>
      <c r="B331" s="2113" t="n"/>
      <c r="C331" s="2113" t="n"/>
      <c r="D331" s="2113" t="n"/>
      <c r="E331" s="2115" t="n"/>
      <c r="F331" s="2113" t="n"/>
      <c r="G331" s="2165" t="n"/>
      <c r="H331" s="2165" t="n"/>
      <c r="I331" s="2113" t="n"/>
      <c r="J331" s="2113" t="n"/>
      <c r="K331" s="2113" t="n"/>
      <c r="L331" s="3805" t="n"/>
      <c r="M331" s="2113" t="n"/>
      <c r="N331" s="3805" t="n"/>
      <c r="O331" s="3806" t="n"/>
      <c r="P331" s="2113" t="n"/>
      <c r="Q331" s="2113" t="n"/>
      <c r="R331" s="2113" t="n"/>
      <c r="S331" s="2113" t="n"/>
      <c r="T331" s="2113" t="n"/>
      <c r="U331" s="3806" t="n"/>
      <c r="V331" s="2113" t="n"/>
      <c r="W331" s="2113" t="n"/>
      <c r="X331" s="2113" t="n"/>
      <c r="Y331" s="2113" t="n"/>
      <c r="Z331" s="2113" t="n"/>
      <c r="AA331" s="2113" t="n"/>
      <c r="AB331" s="2113" t="n"/>
      <c r="AC331" s="2113" t="n"/>
      <c r="AD331" s="2113" t="n"/>
      <c r="AE331" s="2113" t="n"/>
      <c r="AF331" s="2113" t="n"/>
    </row>
    <row r="332" ht="15.75" customHeight="1" s="2885">
      <c r="A332" s="2113" t="n"/>
      <c r="B332" s="2113" t="n"/>
      <c r="C332" s="2113" t="n"/>
      <c r="D332" s="2113" t="n"/>
      <c r="E332" s="2115" t="n"/>
      <c r="F332" s="2113" t="n"/>
      <c r="G332" s="2165" t="n"/>
      <c r="H332" s="2165" t="n"/>
      <c r="I332" s="2113" t="n"/>
      <c r="J332" s="2113" t="n"/>
      <c r="K332" s="2113" t="n"/>
      <c r="L332" s="3805" t="n"/>
      <c r="M332" s="2113" t="n"/>
      <c r="N332" s="3805" t="n"/>
      <c r="O332" s="3806" t="n"/>
      <c r="P332" s="2113" t="n"/>
      <c r="Q332" s="2113" t="n"/>
      <c r="R332" s="2113" t="n"/>
      <c r="S332" s="2113" t="n"/>
      <c r="T332" s="2113" t="n"/>
      <c r="U332" s="3806" t="n"/>
      <c r="V332" s="2113" t="n"/>
      <c r="W332" s="2113" t="n"/>
      <c r="X332" s="2113" t="n"/>
      <c r="Y332" s="2113" t="n"/>
      <c r="Z332" s="2113" t="n"/>
      <c r="AA332" s="2113" t="n"/>
      <c r="AB332" s="2113" t="n"/>
      <c r="AC332" s="2113" t="n"/>
      <c r="AD332" s="2113" t="n"/>
      <c r="AE332" s="2113" t="n"/>
      <c r="AF332" s="2113" t="n"/>
    </row>
    <row r="333" ht="15.75" customHeight="1" s="2885">
      <c r="A333" s="2113" t="n"/>
      <c r="B333" s="2113" t="n"/>
      <c r="C333" s="2113" t="n"/>
      <c r="D333" s="2113" t="n"/>
      <c r="E333" s="2115" t="n"/>
      <c r="F333" s="2113" t="n"/>
      <c r="G333" s="2165" t="n"/>
      <c r="H333" s="2165" t="n"/>
      <c r="I333" s="2113" t="n"/>
      <c r="J333" s="2113" t="n"/>
      <c r="K333" s="2113" t="n"/>
      <c r="L333" s="3805" t="n"/>
      <c r="M333" s="2113" t="n"/>
      <c r="N333" s="3805" t="n"/>
      <c r="O333" s="3806" t="n"/>
      <c r="P333" s="2113" t="n"/>
      <c r="Q333" s="2113" t="n"/>
      <c r="R333" s="2113" t="n"/>
      <c r="S333" s="2113" t="n"/>
      <c r="T333" s="2113" t="n"/>
      <c r="U333" s="3806" t="n"/>
      <c r="V333" s="2113" t="n"/>
      <c r="W333" s="2113" t="n"/>
      <c r="X333" s="2113" t="n"/>
      <c r="Y333" s="2113" t="n"/>
      <c r="Z333" s="2113" t="n"/>
      <c r="AA333" s="2113" t="n"/>
      <c r="AB333" s="2113" t="n"/>
      <c r="AC333" s="2113" t="n"/>
      <c r="AD333" s="2113" t="n"/>
      <c r="AE333" s="2113" t="n"/>
      <c r="AF333" s="2113" t="n"/>
    </row>
    <row r="334" ht="15.75" customHeight="1" s="2885">
      <c r="A334" s="2113" t="n"/>
      <c r="B334" s="2113" t="n"/>
      <c r="C334" s="2113" t="n"/>
      <c r="D334" s="2113" t="n"/>
      <c r="E334" s="2115" t="n"/>
      <c r="F334" s="2113" t="n"/>
      <c r="G334" s="2165" t="n"/>
      <c r="H334" s="2165" t="n"/>
      <c r="I334" s="2113" t="n"/>
      <c r="J334" s="2113" t="n"/>
      <c r="K334" s="2113" t="n"/>
      <c r="L334" s="3805" t="n"/>
      <c r="M334" s="2113" t="n"/>
      <c r="N334" s="3805" t="n"/>
      <c r="O334" s="3806" t="n"/>
      <c r="P334" s="2113" t="n"/>
      <c r="Q334" s="2113" t="n"/>
      <c r="R334" s="2113" t="n"/>
      <c r="S334" s="2113" t="n"/>
      <c r="T334" s="2113" t="n"/>
      <c r="U334" s="3806" t="n"/>
      <c r="V334" s="2113" t="n"/>
      <c r="W334" s="2113" t="n"/>
      <c r="X334" s="2113" t="n"/>
      <c r="Y334" s="2113" t="n"/>
      <c r="Z334" s="2113" t="n"/>
      <c r="AA334" s="2113" t="n"/>
      <c r="AB334" s="2113" t="n"/>
      <c r="AC334" s="2113" t="n"/>
      <c r="AD334" s="2113" t="n"/>
      <c r="AE334" s="2113" t="n"/>
      <c r="AF334" s="2113" t="n"/>
    </row>
    <row r="335" ht="15.75" customHeight="1" s="2885">
      <c r="A335" s="2113" t="n"/>
      <c r="B335" s="2113" t="n"/>
      <c r="C335" s="2113" t="n"/>
      <c r="D335" s="2113" t="n"/>
      <c r="E335" s="2115" t="n"/>
      <c r="F335" s="2113" t="n"/>
      <c r="G335" s="2165" t="n"/>
      <c r="H335" s="2165" t="n"/>
      <c r="I335" s="2113" t="n"/>
      <c r="J335" s="2113" t="n"/>
      <c r="K335" s="2113" t="n"/>
      <c r="L335" s="3805" t="n"/>
      <c r="M335" s="2113" t="n"/>
      <c r="N335" s="3805" t="n"/>
      <c r="O335" s="3806" t="n"/>
      <c r="P335" s="2113" t="n"/>
      <c r="Q335" s="2113" t="n"/>
      <c r="R335" s="2113" t="n"/>
      <c r="S335" s="2113" t="n"/>
      <c r="T335" s="2113" t="n"/>
      <c r="U335" s="3806" t="n"/>
      <c r="V335" s="2113" t="n"/>
      <c r="W335" s="2113" t="n"/>
      <c r="X335" s="2113" t="n"/>
      <c r="Y335" s="2113" t="n"/>
      <c r="Z335" s="2113" t="n"/>
      <c r="AA335" s="2113" t="n"/>
      <c r="AB335" s="2113" t="n"/>
      <c r="AC335" s="2113" t="n"/>
      <c r="AD335" s="2113" t="n"/>
      <c r="AE335" s="2113" t="n"/>
      <c r="AF335" s="2113" t="n"/>
    </row>
    <row r="336" ht="15.75" customHeight="1" s="2885">
      <c r="A336" s="2113" t="n"/>
      <c r="B336" s="2113" t="n"/>
      <c r="C336" s="2113" t="n"/>
      <c r="D336" s="2113" t="n"/>
      <c r="E336" s="2115" t="n"/>
      <c r="F336" s="2113" t="n"/>
      <c r="G336" s="2165" t="n"/>
      <c r="H336" s="2165" t="n"/>
      <c r="I336" s="2113" t="n"/>
      <c r="J336" s="2113" t="n"/>
      <c r="K336" s="2113" t="n"/>
      <c r="L336" s="3805" t="n"/>
      <c r="M336" s="2113" t="n"/>
      <c r="N336" s="3805" t="n"/>
      <c r="O336" s="3806" t="n"/>
      <c r="P336" s="2113" t="n"/>
      <c r="Q336" s="2113" t="n"/>
      <c r="R336" s="2113" t="n"/>
      <c r="S336" s="2113" t="n"/>
      <c r="T336" s="2113" t="n"/>
      <c r="U336" s="3806" t="n"/>
      <c r="V336" s="2113" t="n"/>
      <c r="W336" s="2113" t="n"/>
      <c r="X336" s="2113" t="n"/>
      <c r="Y336" s="2113" t="n"/>
      <c r="Z336" s="2113" t="n"/>
      <c r="AA336" s="2113" t="n"/>
      <c r="AB336" s="2113" t="n"/>
      <c r="AC336" s="2113" t="n"/>
      <c r="AD336" s="2113" t="n"/>
      <c r="AE336" s="2113" t="n"/>
      <c r="AF336" s="2113" t="n"/>
    </row>
    <row r="337" ht="15.75" customHeight="1" s="2885">
      <c r="A337" s="2113" t="n"/>
      <c r="B337" s="2113" t="n"/>
      <c r="C337" s="2113" t="n"/>
      <c r="D337" s="2113" t="n"/>
      <c r="E337" s="2115" t="n"/>
      <c r="F337" s="2113" t="n"/>
      <c r="G337" s="2165" t="n"/>
      <c r="H337" s="2165" t="n"/>
      <c r="I337" s="2113" t="n"/>
      <c r="J337" s="2113" t="n"/>
      <c r="K337" s="2113" t="n"/>
      <c r="L337" s="3805" t="n"/>
      <c r="M337" s="2113" t="n"/>
      <c r="N337" s="3805" t="n"/>
      <c r="O337" s="3806" t="n"/>
      <c r="P337" s="2113" t="n"/>
      <c r="Q337" s="2113" t="n"/>
      <c r="R337" s="2113" t="n"/>
      <c r="S337" s="2113" t="n"/>
      <c r="T337" s="2113" t="n"/>
      <c r="U337" s="3806" t="n"/>
      <c r="V337" s="2113" t="n"/>
      <c r="W337" s="2113" t="n"/>
      <c r="X337" s="2113" t="n"/>
      <c r="Y337" s="2113" t="n"/>
      <c r="Z337" s="2113" t="n"/>
      <c r="AA337" s="2113" t="n"/>
      <c r="AB337" s="2113" t="n"/>
      <c r="AC337" s="2113" t="n"/>
      <c r="AD337" s="2113" t="n"/>
      <c r="AE337" s="2113" t="n"/>
      <c r="AF337" s="2113" t="n"/>
    </row>
    <row r="338" ht="15.75" customHeight="1" s="2885">
      <c r="A338" s="2113" t="n"/>
      <c r="B338" s="2113" t="n"/>
      <c r="C338" s="2113" t="n"/>
      <c r="D338" s="2113" t="n"/>
      <c r="E338" s="2115" t="n"/>
      <c r="F338" s="2113" t="n"/>
      <c r="G338" s="2165" t="n"/>
      <c r="H338" s="2165" t="n"/>
      <c r="I338" s="2113" t="n"/>
      <c r="J338" s="2113" t="n"/>
      <c r="K338" s="2113" t="n"/>
      <c r="L338" s="3805" t="n"/>
      <c r="M338" s="2113" t="n"/>
      <c r="N338" s="3805" t="n"/>
      <c r="O338" s="3806" t="n"/>
      <c r="P338" s="2113" t="n"/>
      <c r="Q338" s="2113" t="n"/>
      <c r="R338" s="2113" t="n"/>
      <c r="S338" s="2113" t="n"/>
      <c r="T338" s="2113" t="n"/>
      <c r="U338" s="3806" t="n"/>
      <c r="V338" s="2113" t="n"/>
      <c r="W338" s="2113" t="n"/>
      <c r="X338" s="2113" t="n"/>
      <c r="Y338" s="2113" t="n"/>
      <c r="Z338" s="2113" t="n"/>
      <c r="AA338" s="2113" t="n"/>
      <c r="AB338" s="2113" t="n"/>
      <c r="AC338" s="2113" t="n"/>
      <c r="AD338" s="2113" t="n"/>
      <c r="AE338" s="2113" t="n"/>
      <c r="AF338" s="2113" t="n"/>
    </row>
    <row r="339" ht="15.75" customHeight="1" s="2885">
      <c r="A339" s="2113" t="n"/>
      <c r="B339" s="2113" t="n"/>
      <c r="C339" s="2113" t="n"/>
      <c r="D339" s="2113" t="n"/>
      <c r="E339" s="2115" t="n"/>
      <c r="F339" s="2113" t="n"/>
      <c r="G339" s="2165" t="n"/>
      <c r="H339" s="2165" t="n"/>
      <c r="I339" s="2113" t="n"/>
      <c r="J339" s="2113" t="n"/>
      <c r="K339" s="2113" t="n"/>
      <c r="L339" s="3805" t="n"/>
      <c r="M339" s="2113" t="n"/>
      <c r="N339" s="3805" t="n"/>
      <c r="O339" s="3806" t="n"/>
      <c r="P339" s="2113" t="n"/>
      <c r="Q339" s="2113" t="n"/>
      <c r="R339" s="2113" t="n"/>
      <c r="S339" s="2113" t="n"/>
      <c r="T339" s="2113" t="n"/>
      <c r="U339" s="3806" t="n"/>
      <c r="V339" s="2113" t="n"/>
      <c r="W339" s="2113" t="n"/>
      <c r="X339" s="2113" t="n"/>
      <c r="Y339" s="2113" t="n"/>
      <c r="Z339" s="2113" t="n"/>
      <c r="AA339" s="2113" t="n"/>
      <c r="AB339" s="2113" t="n"/>
      <c r="AC339" s="2113" t="n"/>
      <c r="AD339" s="2113" t="n"/>
      <c r="AE339" s="2113" t="n"/>
      <c r="AF339" s="2113" t="n"/>
    </row>
    <row r="340" ht="15.75" customHeight="1" s="2885">
      <c r="A340" s="2113" t="n"/>
      <c r="B340" s="2113" t="n"/>
      <c r="C340" s="2113" t="n"/>
      <c r="D340" s="2113" t="n"/>
      <c r="E340" s="2115" t="n"/>
      <c r="F340" s="2113" t="n"/>
      <c r="G340" s="2165" t="n"/>
      <c r="H340" s="2165" t="n"/>
      <c r="I340" s="2113" t="n"/>
      <c r="J340" s="2113" t="n"/>
      <c r="K340" s="2113" t="n"/>
      <c r="L340" s="3805" t="n"/>
      <c r="M340" s="2113" t="n"/>
      <c r="N340" s="3805" t="n"/>
      <c r="O340" s="3806" t="n"/>
      <c r="P340" s="2113" t="n"/>
      <c r="Q340" s="2113" t="n"/>
      <c r="R340" s="2113" t="n"/>
      <c r="S340" s="2113" t="n"/>
      <c r="T340" s="2113" t="n"/>
      <c r="U340" s="3806" t="n"/>
      <c r="V340" s="2113" t="n"/>
      <c r="W340" s="2113" t="n"/>
      <c r="X340" s="2113" t="n"/>
      <c r="Y340" s="2113" t="n"/>
      <c r="Z340" s="2113" t="n"/>
      <c r="AA340" s="2113" t="n"/>
      <c r="AB340" s="2113" t="n"/>
      <c r="AC340" s="2113" t="n"/>
      <c r="AD340" s="2113" t="n"/>
      <c r="AE340" s="2113" t="n"/>
      <c r="AF340" s="2113" t="n"/>
    </row>
    <row r="341" ht="15.75" customHeight="1" s="2885">
      <c r="A341" s="2113" t="n"/>
      <c r="B341" s="2113" t="n"/>
      <c r="C341" s="2113" t="n"/>
      <c r="D341" s="2113" t="n"/>
      <c r="E341" s="2115" t="n"/>
      <c r="F341" s="2113" t="n"/>
      <c r="G341" s="2165" t="n"/>
      <c r="H341" s="2165" t="n"/>
      <c r="I341" s="2113" t="n"/>
      <c r="J341" s="2113" t="n"/>
      <c r="K341" s="2113" t="n"/>
      <c r="L341" s="3805" t="n"/>
      <c r="M341" s="2113" t="n"/>
      <c r="N341" s="3805" t="n"/>
      <c r="O341" s="3806" t="n"/>
      <c r="P341" s="2113" t="n"/>
      <c r="Q341" s="2113" t="n"/>
      <c r="R341" s="2113" t="n"/>
      <c r="S341" s="2113" t="n"/>
      <c r="T341" s="2113" t="n"/>
      <c r="U341" s="3806" t="n"/>
      <c r="V341" s="2113" t="n"/>
      <c r="W341" s="2113" t="n"/>
      <c r="X341" s="2113" t="n"/>
      <c r="Y341" s="2113" t="n"/>
      <c r="Z341" s="2113" t="n"/>
      <c r="AA341" s="2113" t="n"/>
      <c r="AB341" s="2113" t="n"/>
      <c r="AC341" s="2113" t="n"/>
      <c r="AD341" s="2113" t="n"/>
      <c r="AE341" s="2113" t="n"/>
      <c r="AF341" s="2113" t="n"/>
    </row>
    <row r="342" ht="15.75" customHeight="1" s="2885">
      <c r="A342" s="2113" t="n"/>
      <c r="B342" s="2113" t="n"/>
      <c r="C342" s="2113" t="n"/>
      <c r="D342" s="2113" t="n"/>
      <c r="E342" s="2115" t="n"/>
      <c r="F342" s="2113" t="n"/>
      <c r="G342" s="2165" t="n"/>
      <c r="H342" s="2165" t="n"/>
      <c r="I342" s="2113" t="n"/>
      <c r="J342" s="2113" t="n"/>
      <c r="K342" s="2113" t="n"/>
      <c r="L342" s="3805" t="n"/>
      <c r="M342" s="2113" t="n"/>
      <c r="N342" s="3805" t="n"/>
      <c r="O342" s="3806" t="n"/>
      <c r="P342" s="2113" t="n"/>
      <c r="Q342" s="2113" t="n"/>
      <c r="R342" s="2113" t="n"/>
      <c r="S342" s="2113" t="n"/>
      <c r="T342" s="2113" t="n"/>
      <c r="U342" s="3806" t="n"/>
      <c r="V342" s="2113" t="n"/>
      <c r="W342" s="2113" t="n"/>
      <c r="X342" s="2113" t="n"/>
      <c r="Y342" s="2113" t="n"/>
      <c r="Z342" s="2113" t="n"/>
      <c r="AA342" s="2113" t="n"/>
      <c r="AB342" s="2113" t="n"/>
      <c r="AC342" s="2113" t="n"/>
      <c r="AD342" s="2113" t="n"/>
      <c r="AE342" s="2113" t="n"/>
      <c r="AF342" s="2113" t="n"/>
    </row>
    <row r="343" ht="15.75" customHeight="1" s="2885">
      <c r="A343" s="2113" t="n"/>
      <c r="B343" s="2113" t="n"/>
      <c r="C343" s="2113" t="n"/>
      <c r="D343" s="2113" t="n"/>
      <c r="E343" s="2115" t="n"/>
      <c r="F343" s="2113" t="n"/>
      <c r="G343" s="2165" t="n"/>
      <c r="H343" s="2165" t="n"/>
      <c r="I343" s="2113" t="n"/>
      <c r="J343" s="2113" t="n"/>
      <c r="K343" s="2113" t="n"/>
      <c r="L343" s="3805" t="n"/>
      <c r="M343" s="2113" t="n"/>
      <c r="N343" s="3805" t="n"/>
      <c r="O343" s="3806" t="n"/>
      <c r="P343" s="2113" t="n"/>
      <c r="Q343" s="2113" t="n"/>
      <c r="R343" s="2113" t="n"/>
      <c r="S343" s="2113" t="n"/>
      <c r="T343" s="2113" t="n"/>
      <c r="U343" s="3806" t="n"/>
      <c r="V343" s="2113" t="n"/>
      <c r="W343" s="2113" t="n"/>
      <c r="X343" s="2113" t="n"/>
      <c r="Y343" s="2113" t="n"/>
      <c r="Z343" s="2113" t="n"/>
      <c r="AA343" s="2113" t="n"/>
      <c r="AB343" s="2113" t="n"/>
      <c r="AC343" s="2113" t="n"/>
      <c r="AD343" s="2113" t="n"/>
      <c r="AE343" s="2113" t="n"/>
      <c r="AF343" s="2113" t="n"/>
    </row>
    <row r="344" ht="15.75" customHeight="1" s="2885">
      <c r="A344" s="2113" t="n"/>
      <c r="B344" s="2113" t="n"/>
      <c r="C344" s="2113" t="n"/>
      <c r="D344" s="2113" t="n"/>
      <c r="E344" s="2115" t="n"/>
      <c r="F344" s="2113" t="n"/>
      <c r="G344" s="2165" t="n"/>
      <c r="H344" s="2165" t="n"/>
      <c r="I344" s="2113" t="n"/>
      <c r="J344" s="2113" t="n"/>
      <c r="K344" s="2113" t="n"/>
      <c r="L344" s="3805" t="n"/>
      <c r="M344" s="2113" t="n"/>
      <c r="N344" s="3805" t="n"/>
      <c r="O344" s="3806" t="n"/>
      <c r="P344" s="2113" t="n"/>
      <c r="Q344" s="2113" t="n"/>
      <c r="R344" s="2113" t="n"/>
      <c r="S344" s="2113" t="n"/>
      <c r="T344" s="2113" t="n"/>
      <c r="U344" s="3806" t="n"/>
      <c r="V344" s="2113" t="n"/>
      <c r="W344" s="2113" t="n"/>
      <c r="X344" s="2113" t="n"/>
      <c r="Y344" s="2113" t="n"/>
      <c r="Z344" s="2113" t="n"/>
      <c r="AA344" s="2113" t="n"/>
      <c r="AB344" s="2113" t="n"/>
      <c r="AC344" s="2113" t="n"/>
      <c r="AD344" s="2113" t="n"/>
      <c r="AE344" s="2113" t="n"/>
      <c r="AF344" s="2113" t="n"/>
    </row>
    <row r="345" ht="15.75" customHeight="1" s="2885">
      <c r="A345" s="2113" t="n"/>
      <c r="B345" s="2113" t="n"/>
      <c r="C345" s="2113" t="n"/>
      <c r="D345" s="2113" t="n"/>
      <c r="E345" s="2115" t="n"/>
      <c r="F345" s="2113" t="n"/>
      <c r="G345" s="2165" t="n"/>
      <c r="H345" s="2165" t="n"/>
      <c r="I345" s="2113" t="n"/>
      <c r="J345" s="2113" t="n"/>
      <c r="K345" s="2113" t="n"/>
      <c r="L345" s="3805" t="n"/>
      <c r="M345" s="2113" t="n"/>
      <c r="N345" s="3805" t="n"/>
      <c r="O345" s="3806" t="n"/>
      <c r="P345" s="2113" t="n"/>
      <c r="Q345" s="2113" t="n"/>
      <c r="R345" s="2113" t="n"/>
      <c r="S345" s="2113" t="n"/>
      <c r="T345" s="2113" t="n"/>
      <c r="U345" s="3806" t="n"/>
      <c r="V345" s="2113" t="n"/>
      <c r="W345" s="2113" t="n"/>
      <c r="X345" s="2113" t="n"/>
      <c r="Y345" s="2113" t="n"/>
      <c r="Z345" s="2113" t="n"/>
      <c r="AA345" s="2113" t="n"/>
      <c r="AB345" s="2113" t="n"/>
      <c r="AC345" s="2113" t="n"/>
      <c r="AD345" s="2113" t="n"/>
      <c r="AE345" s="2113" t="n"/>
      <c r="AF345" s="2113" t="n"/>
    </row>
    <row r="346" ht="15.75" customHeight="1" s="2885">
      <c r="A346" s="2113" t="n"/>
      <c r="B346" s="2113" t="n"/>
      <c r="C346" s="2113" t="n"/>
      <c r="D346" s="2113" t="n"/>
      <c r="E346" s="2115" t="n"/>
      <c r="F346" s="2113" t="n"/>
      <c r="G346" s="2165" t="n"/>
      <c r="H346" s="2165" t="n"/>
      <c r="I346" s="2113" t="n"/>
      <c r="J346" s="2113" t="n"/>
      <c r="K346" s="2113" t="n"/>
      <c r="L346" s="3805" t="n"/>
      <c r="M346" s="2113" t="n"/>
      <c r="N346" s="3805" t="n"/>
      <c r="O346" s="3806" t="n"/>
      <c r="P346" s="2113" t="n"/>
      <c r="Q346" s="2113" t="n"/>
      <c r="R346" s="2113" t="n"/>
      <c r="S346" s="2113" t="n"/>
      <c r="T346" s="2113" t="n"/>
      <c r="U346" s="3806" t="n"/>
      <c r="V346" s="2113" t="n"/>
      <c r="W346" s="2113" t="n"/>
      <c r="X346" s="2113" t="n"/>
      <c r="Y346" s="2113" t="n"/>
      <c r="Z346" s="2113" t="n"/>
      <c r="AA346" s="2113" t="n"/>
      <c r="AB346" s="2113" t="n"/>
      <c r="AC346" s="2113" t="n"/>
      <c r="AD346" s="2113" t="n"/>
      <c r="AE346" s="2113" t="n"/>
      <c r="AF346" s="2113" t="n"/>
    </row>
    <row r="347" ht="15.75" customHeight="1" s="2885">
      <c r="A347" s="2113" t="n"/>
      <c r="B347" s="2113" t="n"/>
      <c r="C347" s="2113" t="n"/>
      <c r="D347" s="2113" t="n"/>
      <c r="E347" s="2115" t="n"/>
      <c r="F347" s="2113" t="n"/>
      <c r="G347" s="2165" t="n"/>
      <c r="H347" s="2165" t="n"/>
      <c r="I347" s="2113" t="n"/>
      <c r="J347" s="2113" t="n"/>
      <c r="K347" s="2113" t="n"/>
      <c r="L347" s="3805" t="n"/>
      <c r="M347" s="2113" t="n"/>
      <c r="N347" s="3805" t="n"/>
      <c r="O347" s="3806" t="n"/>
      <c r="P347" s="2113" t="n"/>
      <c r="Q347" s="2113" t="n"/>
      <c r="R347" s="2113" t="n"/>
      <c r="S347" s="2113" t="n"/>
      <c r="T347" s="2113" t="n"/>
      <c r="U347" s="3806" t="n"/>
      <c r="V347" s="2113" t="n"/>
      <c r="W347" s="2113" t="n"/>
      <c r="X347" s="2113" t="n"/>
      <c r="Y347" s="2113" t="n"/>
      <c r="Z347" s="2113" t="n"/>
      <c r="AA347" s="2113" t="n"/>
      <c r="AB347" s="2113" t="n"/>
      <c r="AC347" s="2113" t="n"/>
      <c r="AD347" s="2113" t="n"/>
      <c r="AE347" s="2113" t="n"/>
      <c r="AF347" s="2113" t="n"/>
    </row>
    <row r="348" ht="15.75" customHeight="1" s="2885">
      <c r="A348" s="2113" t="n"/>
      <c r="B348" s="2113" t="n"/>
      <c r="C348" s="2113" t="n"/>
      <c r="D348" s="2113" t="n"/>
      <c r="E348" s="2115" t="n"/>
      <c r="F348" s="2113" t="n"/>
      <c r="G348" s="2165" t="n"/>
      <c r="H348" s="2165" t="n"/>
      <c r="I348" s="2113" t="n"/>
      <c r="J348" s="2113" t="n"/>
      <c r="K348" s="2113" t="n"/>
      <c r="L348" s="3805" t="n"/>
      <c r="M348" s="2113" t="n"/>
      <c r="N348" s="3805" t="n"/>
      <c r="O348" s="3806" t="n"/>
      <c r="P348" s="2113" t="n"/>
      <c r="Q348" s="2113" t="n"/>
      <c r="R348" s="2113" t="n"/>
      <c r="S348" s="2113" t="n"/>
      <c r="T348" s="2113" t="n"/>
      <c r="U348" s="3806" t="n"/>
      <c r="V348" s="2113" t="n"/>
      <c r="W348" s="2113" t="n"/>
      <c r="X348" s="2113" t="n"/>
      <c r="Y348" s="2113" t="n"/>
      <c r="Z348" s="2113" t="n"/>
      <c r="AA348" s="2113" t="n"/>
      <c r="AB348" s="2113" t="n"/>
      <c r="AC348" s="2113" t="n"/>
      <c r="AD348" s="2113" t="n"/>
      <c r="AE348" s="2113" t="n"/>
      <c r="AF348" s="2113" t="n"/>
    </row>
    <row r="349" ht="15.75" customHeight="1" s="2885">
      <c r="A349" s="2113" t="n"/>
      <c r="B349" s="2113" t="n"/>
      <c r="C349" s="2113" t="n"/>
      <c r="D349" s="2113" t="n"/>
      <c r="E349" s="2115" t="n"/>
      <c r="F349" s="2113" t="n"/>
      <c r="G349" s="2165" t="n"/>
      <c r="H349" s="2165" t="n"/>
      <c r="I349" s="2113" t="n"/>
      <c r="J349" s="2113" t="n"/>
      <c r="K349" s="2113" t="n"/>
      <c r="L349" s="3805" t="n"/>
      <c r="M349" s="2113" t="n"/>
      <c r="N349" s="3805" t="n"/>
      <c r="O349" s="3806" t="n"/>
      <c r="P349" s="2113" t="n"/>
      <c r="Q349" s="2113" t="n"/>
      <c r="R349" s="2113" t="n"/>
      <c r="S349" s="2113" t="n"/>
      <c r="T349" s="2113" t="n"/>
      <c r="U349" s="3806" t="n"/>
      <c r="V349" s="2113" t="n"/>
      <c r="W349" s="2113" t="n"/>
      <c r="X349" s="2113" t="n"/>
      <c r="Y349" s="2113" t="n"/>
      <c r="Z349" s="2113" t="n"/>
      <c r="AA349" s="2113" t="n"/>
      <c r="AB349" s="2113" t="n"/>
      <c r="AC349" s="2113" t="n"/>
      <c r="AD349" s="2113" t="n"/>
      <c r="AE349" s="2113" t="n"/>
      <c r="AF349" s="2113" t="n"/>
    </row>
    <row r="350" ht="15.75" customHeight="1" s="2885">
      <c r="A350" s="2113" t="n"/>
      <c r="B350" s="2113" t="n"/>
      <c r="C350" s="2113" t="n"/>
      <c r="D350" s="2113" t="n"/>
      <c r="E350" s="2115" t="n"/>
      <c r="F350" s="2113" t="n"/>
      <c r="G350" s="2165" t="n"/>
      <c r="H350" s="2165" t="n"/>
      <c r="I350" s="2113" t="n"/>
      <c r="J350" s="2113" t="n"/>
      <c r="K350" s="2113" t="n"/>
      <c r="L350" s="3805" t="n"/>
      <c r="M350" s="2113" t="n"/>
      <c r="N350" s="3805" t="n"/>
      <c r="O350" s="3806" t="n"/>
      <c r="P350" s="2113" t="n"/>
      <c r="Q350" s="2113" t="n"/>
      <c r="R350" s="2113" t="n"/>
      <c r="S350" s="2113" t="n"/>
      <c r="T350" s="2113" t="n"/>
      <c r="U350" s="3806" t="n"/>
      <c r="V350" s="2113" t="n"/>
      <c r="W350" s="2113" t="n"/>
      <c r="X350" s="2113" t="n"/>
      <c r="Y350" s="2113" t="n"/>
      <c r="Z350" s="2113" t="n"/>
      <c r="AA350" s="2113" t="n"/>
      <c r="AB350" s="2113" t="n"/>
      <c r="AC350" s="2113" t="n"/>
      <c r="AD350" s="2113" t="n"/>
      <c r="AE350" s="2113" t="n"/>
      <c r="AF350" s="2113" t="n"/>
    </row>
    <row r="351" ht="15.75" customHeight="1" s="2885">
      <c r="A351" s="2113" t="n"/>
      <c r="B351" s="2113" t="n"/>
      <c r="C351" s="2113" t="n"/>
      <c r="D351" s="2113" t="n"/>
      <c r="E351" s="2115" t="n"/>
      <c r="F351" s="2113" t="n"/>
      <c r="G351" s="2165" t="n"/>
      <c r="H351" s="2165" t="n"/>
      <c r="I351" s="2113" t="n"/>
      <c r="J351" s="2113" t="n"/>
      <c r="K351" s="2113" t="n"/>
      <c r="L351" s="3805" t="n"/>
      <c r="M351" s="2113" t="n"/>
      <c r="N351" s="3805" t="n"/>
      <c r="O351" s="3806" t="n"/>
      <c r="P351" s="2113" t="n"/>
      <c r="Q351" s="2113" t="n"/>
      <c r="R351" s="2113" t="n"/>
      <c r="S351" s="2113" t="n"/>
      <c r="T351" s="2113" t="n"/>
      <c r="U351" s="3806" t="n"/>
      <c r="V351" s="2113" t="n"/>
      <c r="W351" s="2113" t="n"/>
      <c r="X351" s="2113" t="n"/>
      <c r="Y351" s="2113" t="n"/>
      <c r="Z351" s="2113" t="n"/>
      <c r="AA351" s="2113" t="n"/>
      <c r="AB351" s="2113" t="n"/>
      <c r="AC351" s="2113" t="n"/>
      <c r="AD351" s="2113" t="n"/>
      <c r="AE351" s="2113" t="n"/>
      <c r="AF351" s="2113" t="n"/>
    </row>
    <row r="352" ht="15.75" customHeight="1" s="2885">
      <c r="A352" s="2113" t="n"/>
      <c r="B352" s="2113" t="n"/>
      <c r="C352" s="2113" t="n"/>
      <c r="D352" s="2113" t="n"/>
      <c r="E352" s="2115" t="n"/>
      <c r="F352" s="2113" t="n"/>
      <c r="G352" s="2165" t="n"/>
      <c r="H352" s="2165" t="n"/>
      <c r="I352" s="2113" t="n"/>
      <c r="J352" s="2113" t="n"/>
      <c r="K352" s="2113" t="n"/>
      <c r="L352" s="3805" t="n"/>
      <c r="M352" s="2113" t="n"/>
      <c r="N352" s="3805" t="n"/>
      <c r="O352" s="3806" t="n"/>
      <c r="P352" s="2113" t="n"/>
      <c r="Q352" s="2113" t="n"/>
      <c r="R352" s="2113" t="n"/>
      <c r="S352" s="2113" t="n"/>
      <c r="T352" s="2113" t="n"/>
      <c r="U352" s="3806" t="n"/>
      <c r="V352" s="2113" t="n"/>
      <c r="W352" s="2113" t="n"/>
      <c r="X352" s="2113" t="n"/>
      <c r="Y352" s="2113" t="n"/>
      <c r="Z352" s="2113" t="n"/>
      <c r="AA352" s="2113" t="n"/>
      <c r="AB352" s="2113" t="n"/>
      <c r="AC352" s="2113" t="n"/>
      <c r="AD352" s="2113" t="n"/>
      <c r="AE352" s="2113" t="n"/>
      <c r="AF352" s="2113" t="n"/>
    </row>
    <row r="353" ht="15.75" customHeight="1" s="2885">
      <c r="A353" s="2113" t="n"/>
      <c r="B353" s="2113" t="n"/>
      <c r="C353" s="2113" t="n"/>
      <c r="D353" s="2113" t="n"/>
      <c r="E353" s="2115" t="n"/>
      <c r="F353" s="2113" t="n"/>
      <c r="G353" s="2165" t="n"/>
      <c r="H353" s="2165" t="n"/>
      <c r="I353" s="2113" t="n"/>
      <c r="J353" s="2113" t="n"/>
      <c r="K353" s="2113" t="n"/>
      <c r="L353" s="3805" t="n"/>
      <c r="M353" s="2113" t="n"/>
      <c r="N353" s="3805" t="n"/>
      <c r="O353" s="3806" t="n"/>
      <c r="P353" s="2113" t="n"/>
      <c r="Q353" s="2113" t="n"/>
      <c r="R353" s="2113" t="n"/>
      <c r="S353" s="2113" t="n"/>
      <c r="T353" s="2113" t="n"/>
      <c r="U353" s="3806" t="n"/>
      <c r="V353" s="2113" t="n"/>
      <c r="W353" s="2113" t="n"/>
      <c r="X353" s="2113" t="n"/>
      <c r="Y353" s="2113" t="n"/>
      <c r="Z353" s="2113" t="n"/>
      <c r="AA353" s="2113" t="n"/>
      <c r="AB353" s="2113" t="n"/>
      <c r="AC353" s="2113" t="n"/>
      <c r="AD353" s="2113" t="n"/>
      <c r="AE353" s="2113" t="n"/>
      <c r="AF353" s="2113" t="n"/>
    </row>
    <row r="354" ht="15.75" customHeight="1" s="2885">
      <c r="A354" s="2113" t="n"/>
      <c r="B354" s="2113" t="n"/>
      <c r="C354" s="2113" t="n"/>
      <c r="D354" s="2113" t="n"/>
      <c r="E354" s="2115" t="n"/>
      <c r="F354" s="2113" t="n"/>
      <c r="G354" s="2165" t="n"/>
      <c r="H354" s="2165" t="n"/>
      <c r="I354" s="2113" t="n"/>
      <c r="J354" s="2113" t="n"/>
      <c r="K354" s="2113" t="n"/>
      <c r="L354" s="3805" t="n"/>
      <c r="M354" s="2113" t="n"/>
      <c r="N354" s="3805" t="n"/>
      <c r="O354" s="3806" t="n"/>
      <c r="P354" s="2113" t="n"/>
      <c r="Q354" s="2113" t="n"/>
      <c r="R354" s="2113" t="n"/>
      <c r="S354" s="2113" t="n"/>
      <c r="T354" s="2113" t="n"/>
      <c r="U354" s="3806" t="n"/>
      <c r="V354" s="2113" t="n"/>
      <c r="W354" s="2113" t="n"/>
      <c r="X354" s="2113" t="n"/>
      <c r="Y354" s="2113" t="n"/>
      <c r="Z354" s="2113" t="n"/>
      <c r="AA354" s="2113" t="n"/>
      <c r="AB354" s="2113" t="n"/>
      <c r="AC354" s="2113" t="n"/>
      <c r="AD354" s="2113" t="n"/>
      <c r="AE354" s="2113" t="n"/>
      <c r="AF354" s="2113" t="n"/>
    </row>
    <row r="355" ht="15.75" customHeight="1" s="2885">
      <c r="A355" s="2113" t="n"/>
      <c r="B355" s="2113" t="n"/>
      <c r="C355" s="2113" t="n"/>
      <c r="D355" s="2113" t="n"/>
      <c r="E355" s="2115" t="n"/>
      <c r="F355" s="2113" t="n"/>
      <c r="G355" s="2165" t="n"/>
      <c r="H355" s="2165" t="n"/>
      <c r="I355" s="2113" t="n"/>
      <c r="J355" s="2113" t="n"/>
      <c r="K355" s="2113" t="n"/>
      <c r="L355" s="3805" t="n"/>
      <c r="M355" s="2113" t="n"/>
      <c r="N355" s="3805" t="n"/>
      <c r="O355" s="3806" t="n"/>
      <c r="P355" s="2113" t="n"/>
      <c r="Q355" s="2113" t="n"/>
      <c r="R355" s="2113" t="n"/>
      <c r="S355" s="2113" t="n"/>
      <c r="T355" s="2113" t="n"/>
      <c r="U355" s="3806" t="n"/>
      <c r="V355" s="2113" t="n"/>
      <c r="W355" s="2113" t="n"/>
      <c r="X355" s="2113" t="n"/>
      <c r="Y355" s="2113" t="n"/>
      <c r="Z355" s="2113" t="n"/>
      <c r="AA355" s="2113" t="n"/>
      <c r="AB355" s="2113" t="n"/>
      <c r="AC355" s="2113" t="n"/>
      <c r="AD355" s="2113" t="n"/>
      <c r="AE355" s="2113" t="n"/>
      <c r="AF355" s="2113" t="n"/>
    </row>
    <row r="356" ht="15.75" customHeight="1" s="2885">
      <c r="A356" s="2113" t="n"/>
      <c r="B356" s="2113" t="n"/>
      <c r="C356" s="2113" t="n"/>
      <c r="D356" s="2113" t="n"/>
      <c r="E356" s="2115" t="n"/>
      <c r="F356" s="2113" t="n"/>
      <c r="G356" s="2165" t="n"/>
      <c r="H356" s="2165" t="n"/>
      <c r="I356" s="2113" t="n"/>
      <c r="J356" s="2113" t="n"/>
      <c r="K356" s="2113" t="n"/>
      <c r="L356" s="3805" t="n"/>
      <c r="M356" s="2113" t="n"/>
      <c r="N356" s="3805" t="n"/>
      <c r="O356" s="3806" t="n"/>
      <c r="P356" s="2113" t="n"/>
      <c r="Q356" s="2113" t="n"/>
      <c r="R356" s="2113" t="n"/>
      <c r="S356" s="2113" t="n"/>
      <c r="T356" s="2113" t="n"/>
      <c r="U356" s="3806" t="n"/>
      <c r="V356" s="2113" t="n"/>
      <c r="W356" s="2113" t="n"/>
      <c r="X356" s="2113" t="n"/>
      <c r="Y356" s="2113" t="n"/>
      <c r="Z356" s="2113" t="n"/>
      <c r="AA356" s="2113" t="n"/>
      <c r="AB356" s="2113" t="n"/>
      <c r="AC356" s="2113" t="n"/>
      <c r="AD356" s="2113" t="n"/>
      <c r="AE356" s="2113" t="n"/>
      <c r="AF356" s="2113" t="n"/>
    </row>
    <row r="357" ht="15.75" customHeight="1" s="2885">
      <c r="A357" s="2113" t="n"/>
      <c r="B357" s="2113" t="n"/>
      <c r="C357" s="2113" t="n"/>
      <c r="D357" s="2113" t="n"/>
      <c r="E357" s="2115" t="n"/>
      <c r="F357" s="2113" t="n"/>
      <c r="G357" s="2165" t="n"/>
      <c r="H357" s="2165" t="n"/>
      <c r="I357" s="2113" t="n"/>
      <c r="J357" s="2113" t="n"/>
      <c r="K357" s="2113" t="n"/>
      <c r="L357" s="3805" t="n"/>
      <c r="M357" s="2113" t="n"/>
      <c r="N357" s="3805" t="n"/>
      <c r="O357" s="3806" t="n"/>
      <c r="P357" s="2113" t="n"/>
      <c r="Q357" s="2113" t="n"/>
      <c r="R357" s="2113" t="n"/>
      <c r="S357" s="2113" t="n"/>
      <c r="T357" s="2113" t="n"/>
      <c r="U357" s="3806" t="n"/>
      <c r="V357" s="2113" t="n"/>
      <c r="W357" s="2113" t="n"/>
      <c r="X357" s="2113" t="n"/>
      <c r="Y357" s="2113" t="n"/>
      <c r="Z357" s="2113" t="n"/>
      <c r="AA357" s="2113" t="n"/>
      <c r="AB357" s="2113" t="n"/>
      <c r="AC357" s="2113" t="n"/>
      <c r="AD357" s="2113" t="n"/>
      <c r="AE357" s="2113" t="n"/>
      <c r="AF357" s="2113" t="n"/>
    </row>
    <row r="358" ht="15.75" customHeight="1" s="2885">
      <c r="A358" s="2113" t="n"/>
      <c r="B358" s="2113" t="n"/>
      <c r="C358" s="2113" t="n"/>
      <c r="D358" s="2113" t="n"/>
      <c r="E358" s="2115" t="n"/>
      <c r="F358" s="2113" t="n"/>
      <c r="G358" s="2165" t="n"/>
      <c r="H358" s="2165" t="n"/>
      <c r="I358" s="2113" t="n"/>
      <c r="J358" s="2113" t="n"/>
      <c r="K358" s="2113" t="n"/>
      <c r="L358" s="3805" t="n"/>
      <c r="M358" s="2113" t="n"/>
      <c r="N358" s="3805" t="n"/>
      <c r="O358" s="3806" t="n"/>
      <c r="P358" s="2113" t="n"/>
      <c r="Q358" s="2113" t="n"/>
      <c r="R358" s="2113" t="n"/>
      <c r="S358" s="2113" t="n"/>
      <c r="T358" s="2113" t="n"/>
      <c r="U358" s="3806" t="n"/>
      <c r="V358" s="2113" t="n"/>
      <c r="W358" s="2113" t="n"/>
      <c r="X358" s="2113" t="n"/>
      <c r="Y358" s="2113" t="n"/>
      <c r="Z358" s="2113" t="n"/>
      <c r="AA358" s="2113" t="n"/>
      <c r="AB358" s="2113" t="n"/>
      <c r="AC358" s="2113" t="n"/>
      <c r="AD358" s="2113" t="n"/>
      <c r="AE358" s="2113" t="n"/>
      <c r="AF358" s="2113" t="n"/>
    </row>
    <row r="359" ht="15.75" customHeight="1" s="2885">
      <c r="A359" s="2113" t="n"/>
      <c r="B359" s="2113" t="n"/>
      <c r="C359" s="2113" t="n"/>
      <c r="D359" s="2113" t="n"/>
      <c r="E359" s="2115" t="n"/>
      <c r="F359" s="2113" t="n"/>
      <c r="G359" s="2165" t="n"/>
      <c r="H359" s="2165" t="n"/>
      <c r="I359" s="2113" t="n"/>
      <c r="J359" s="2113" t="n"/>
      <c r="K359" s="2113" t="n"/>
      <c r="L359" s="3805" t="n"/>
      <c r="M359" s="2113" t="n"/>
      <c r="N359" s="3805" t="n"/>
      <c r="O359" s="3806" t="n"/>
      <c r="P359" s="2113" t="n"/>
      <c r="Q359" s="2113" t="n"/>
      <c r="R359" s="2113" t="n"/>
      <c r="S359" s="2113" t="n"/>
      <c r="T359" s="2113" t="n"/>
      <c r="U359" s="3806" t="n"/>
      <c r="V359" s="2113" t="n"/>
      <c r="W359" s="2113" t="n"/>
      <c r="X359" s="2113" t="n"/>
      <c r="Y359" s="2113" t="n"/>
      <c r="Z359" s="2113" t="n"/>
      <c r="AA359" s="2113" t="n"/>
      <c r="AB359" s="2113" t="n"/>
      <c r="AC359" s="2113" t="n"/>
      <c r="AD359" s="2113" t="n"/>
      <c r="AE359" s="2113" t="n"/>
      <c r="AF359" s="2113" t="n"/>
    </row>
    <row r="360" ht="15.75" customHeight="1" s="2885">
      <c r="A360" s="2113" t="n"/>
      <c r="B360" s="2113" t="n"/>
      <c r="C360" s="2113" t="n"/>
      <c r="D360" s="2113" t="n"/>
      <c r="E360" s="2115" t="n"/>
      <c r="F360" s="2113" t="n"/>
      <c r="G360" s="2165" t="n"/>
      <c r="H360" s="2165" t="n"/>
      <c r="I360" s="2113" t="n"/>
      <c r="J360" s="2113" t="n"/>
      <c r="K360" s="2113" t="n"/>
      <c r="L360" s="3805" t="n"/>
      <c r="M360" s="2113" t="n"/>
      <c r="N360" s="3805" t="n"/>
      <c r="O360" s="3806" t="n"/>
      <c r="P360" s="2113" t="n"/>
      <c r="Q360" s="2113" t="n"/>
      <c r="R360" s="2113" t="n"/>
      <c r="S360" s="2113" t="n"/>
      <c r="T360" s="2113" t="n"/>
      <c r="U360" s="3806" t="n"/>
      <c r="V360" s="2113" t="n"/>
      <c r="W360" s="2113" t="n"/>
      <c r="X360" s="2113" t="n"/>
      <c r="Y360" s="2113" t="n"/>
      <c r="Z360" s="2113" t="n"/>
      <c r="AA360" s="2113" t="n"/>
      <c r="AB360" s="2113" t="n"/>
      <c r="AC360" s="2113" t="n"/>
      <c r="AD360" s="2113" t="n"/>
      <c r="AE360" s="2113" t="n"/>
      <c r="AF360" s="2113" t="n"/>
    </row>
    <row r="361" ht="15.75" customHeight="1" s="2885">
      <c r="A361" s="2113" t="n"/>
      <c r="B361" s="2113" t="n"/>
      <c r="C361" s="2113" t="n"/>
      <c r="D361" s="2113" t="n"/>
      <c r="E361" s="2115" t="n"/>
      <c r="F361" s="2113" t="n"/>
      <c r="G361" s="2165" t="n"/>
      <c r="H361" s="2165" t="n"/>
      <c r="I361" s="2113" t="n"/>
      <c r="J361" s="2113" t="n"/>
      <c r="K361" s="2113" t="n"/>
      <c r="L361" s="3805" t="n"/>
      <c r="M361" s="2113" t="n"/>
      <c r="N361" s="3805" t="n"/>
      <c r="O361" s="3806" t="n"/>
      <c r="P361" s="2113" t="n"/>
      <c r="Q361" s="2113" t="n"/>
      <c r="R361" s="2113" t="n"/>
      <c r="S361" s="2113" t="n"/>
      <c r="T361" s="2113" t="n"/>
      <c r="U361" s="3806" t="n"/>
      <c r="V361" s="2113" t="n"/>
      <c r="W361" s="2113" t="n"/>
      <c r="X361" s="2113" t="n"/>
      <c r="Y361" s="2113" t="n"/>
      <c r="Z361" s="2113" t="n"/>
      <c r="AA361" s="2113" t="n"/>
      <c r="AB361" s="2113" t="n"/>
      <c r="AC361" s="2113" t="n"/>
      <c r="AD361" s="2113" t="n"/>
      <c r="AE361" s="2113" t="n"/>
      <c r="AF361" s="2113" t="n"/>
    </row>
    <row r="362" ht="15.75" customHeight="1" s="2885">
      <c r="A362" s="2113" t="n"/>
      <c r="B362" s="2113" t="n"/>
      <c r="C362" s="2113" t="n"/>
      <c r="D362" s="2113" t="n"/>
      <c r="E362" s="2115" t="n"/>
      <c r="F362" s="2113" t="n"/>
      <c r="G362" s="2165" t="n"/>
      <c r="H362" s="2165" t="n"/>
      <c r="I362" s="2113" t="n"/>
      <c r="J362" s="2113" t="n"/>
      <c r="K362" s="2113" t="n"/>
      <c r="L362" s="3805" t="n"/>
      <c r="M362" s="2113" t="n"/>
      <c r="N362" s="3805" t="n"/>
      <c r="O362" s="3806" t="n"/>
      <c r="P362" s="2113" t="n"/>
      <c r="Q362" s="2113" t="n"/>
      <c r="R362" s="2113" t="n"/>
      <c r="S362" s="2113" t="n"/>
      <c r="T362" s="2113" t="n"/>
      <c r="U362" s="3806" t="n"/>
      <c r="V362" s="2113" t="n"/>
      <c r="W362" s="2113" t="n"/>
      <c r="X362" s="2113" t="n"/>
      <c r="Y362" s="2113" t="n"/>
      <c r="Z362" s="2113" t="n"/>
      <c r="AA362" s="2113" t="n"/>
      <c r="AB362" s="2113" t="n"/>
      <c r="AC362" s="2113" t="n"/>
      <c r="AD362" s="2113" t="n"/>
      <c r="AE362" s="2113" t="n"/>
      <c r="AF362" s="2113" t="n"/>
    </row>
    <row r="363" ht="15.75" customHeight="1" s="2885">
      <c r="A363" s="2113" t="n"/>
      <c r="B363" s="2113" t="n"/>
      <c r="C363" s="2113" t="n"/>
      <c r="D363" s="2113" t="n"/>
      <c r="E363" s="2115" t="n"/>
      <c r="F363" s="2113" t="n"/>
      <c r="G363" s="2165" t="n"/>
      <c r="H363" s="2165" t="n"/>
      <c r="I363" s="2113" t="n"/>
      <c r="J363" s="2113" t="n"/>
      <c r="K363" s="2113" t="n"/>
      <c r="L363" s="3805" t="n"/>
      <c r="M363" s="2113" t="n"/>
      <c r="N363" s="3805" t="n"/>
      <c r="O363" s="3806" t="n"/>
      <c r="P363" s="2113" t="n"/>
      <c r="Q363" s="2113" t="n"/>
      <c r="R363" s="2113" t="n"/>
      <c r="S363" s="2113" t="n"/>
      <c r="T363" s="2113" t="n"/>
      <c r="U363" s="3806" t="n"/>
      <c r="V363" s="2113" t="n"/>
      <c r="W363" s="2113" t="n"/>
      <c r="X363" s="2113" t="n"/>
      <c r="Y363" s="2113" t="n"/>
      <c r="Z363" s="2113" t="n"/>
      <c r="AA363" s="2113" t="n"/>
      <c r="AB363" s="2113" t="n"/>
      <c r="AC363" s="2113" t="n"/>
      <c r="AD363" s="2113" t="n"/>
      <c r="AE363" s="2113" t="n"/>
      <c r="AF363" s="2113" t="n"/>
    </row>
    <row r="364" ht="15.75" customHeight="1" s="2885">
      <c r="A364" s="2113" t="n"/>
      <c r="B364" s="2113" t="n"/>
      <c r="C364" s="2113" t="n"/>
      <c r="D364" s="2113" t="n"/>
      <c r="E364" s="2115" t="n"/>
      <c r="F364" s="2113" t="n"/>
      <c r="G364" s="2165" t="n"/>
      <c r="H364" s="2165" t="n"/>
      <c r="I364" s="2113" t="n"/>
      <c r="J364" s="2113" t="n"/>
      <c r="K364" s="2113" t="n"/>
      <c r="L364" s="3805" t="n"/>
      <c r="M364" s="2113" t="n"/>
      <c r="N364" s="3805" t="n"/>
      <c r="O364" s="3806" t="n"/>
      <c r="P364" s="2113" t="n"/>
      <c r="Q364" s="2113" t="n"/>
      <c r="R364" s="2113" t="n"/>
      <c r="S364" s="2113" t="n"/>
      <c r="T364" s="2113" t="n"/>
      <c r="U364" s="3806" t="n"/>
      <c r="V364" s="2113" t="n"/>
      <c r="W364" s="2113" t="n"/>
      <c r="X364" s="2113" t="n"/>
      <c r="Y364" s="2113" t="n"/>
      <c r="Z364" s="2113" t="n"/>
      <c r="AA364" s="2113" t="n"/>
      <c r="AB364" s="2113" t="n"/>
      <c r="AC364" s="2113" t="n"/>
      <c r="AD364" s="2113" t="n"/>
      <c r="AE364" s="2113" t="n"/>
      <c r="AF364" s="2113" t="n"/>
    </row>
    <row r="365" ht="15.75" customHeight="1" s="2885">
      <c r="A365" s="2113" t="n"/>
      <c r="B365" s="2113" t="n"/>
      <c r="C365" s="2113" t="n"/>
      <c r="D365" s="2113" t="n"/>
      <c r="E365" s="2115" t="n"/>
      <c r="F365" s="2113" t="n"/>
      <c r="G365" s="2165" t="n"/>
      <c r="H365" s="2165" t="n"/>
      <c r="I365" s="2113" t="n"/>
      <c r="J365" s="2113" t="n"/>
      <c r="K365" s="2113" t="n"/>
      <c r="L365" s="3805" t="n"/>
      <c r="M365" s="2113" t="n"/>
      <c r="N365" s="3805" t="n"/>
      <c r="O365" s="3806" t="n"/>
      <c r="P365" s="2113" t="n"/>
      <c r="Q365" s="2113" t="n"/>
      <c r="R365" s="2113" t="n"/>
      <c r="S365" s="2113" t="n"/>
      <c r="T365" s="2113" t="n"/>
      <c r="U365" s="3806" t="n"/>
      <c r="V365" s="2113" t="n"/>
      <c r="W365" s="2113" t="n"/>
      <c r="X365" s="2113" t="n"/>
      <c r="Y365" s="2113" t="n"/>
      <c r="Z365" s="2113" t="n"/>
      <c r="AA365" s="2113" t="n"/>
      <c r="AB365" s="2113" t="n"/>
      <c r="AC365" s="2113" t="n"/>
      <c r="AD365" s="2113" t="n"/>
      <c r="AE365" s="2113" t="n"/>
      <c r="AF365" s="2113" t="n"/>
    </row>
    <row r="366" ht="15.75" customHeight="1" s="2885">
      <c r="A366" s="2113" t="n"/>
      <c r="B366" s="2113" t="n"/>
      <c r="C366" s="2113" t="n"/>
      <c r="D366" s="2113" t="n"/>
      <c r="E366" s="2115" t="n"/>
      <c r="F366" s="2113" t="n"/>
      <c r="G366" s="2165" t="n"/>
      <c r="H366" s="2165" t="n"/>
      <c r="I366" s="2113" t="n"/>
      <c r="J366" s="2113" t="n"/>
      <c r="K366" s="2113" t="n"/>
      <c r="L366" s="3805" t="n"/>
      <c r="M366" s="2113" t="n"/>
      <c r="N366" s="3805" t="n"/>
      <c r="O366" s="3806" t="n"/>
      <c r="P366" s="2113" t="n"/>
      <c r="Q366" s="2113" t="n"/>
      <c r="R366" s="2113" t="n"/>
      <c r="S366" s="2113" t="n"/>
      <c r="T366" s="2113" t="n"/>
      <c r="U366" s="3806" t="n"/>
      <c r="V366" s="2113" t="n"/>
      <c r="W366" s="2113" t="n"/>
      <c r="X366" s="2113" t="n"/>
      <c r="Y366" s="2113" t="n"/>
      <c r="Z366" s="2113" t="n"/>
      <c r="AA366" s="2113" t="n"/>
      <c r="AB366" s="2113" t="n"/>
      <c r="AC366" s="2113" t="n"/>
      <c r="AD366" s="2113" t="n"/>
      <c r="AE366" s="2113" t="n"/>
      <c r="AF366" s="2113" t="n"/>
    </row>
    <row r="367" ht="15.75" customHeight="1" s="2885">
      <c r="A367" s="2113" t="n"/>
      <c r="B367" s="2113" t="n"/>
      <c r="C367" s="2113" t="n"/>
      <c r="D367" s="2113" t="n"/>
      <c r="E367" s="2115" t="n"/>
      <c r="F367" s="2113" t="n"/>
      <c r="G367" s="2165" t="n"/>
      <c r="H367" s="2165" t="n"/>
      <c r="I367" s="2113" t="n"/>
      <c r="J367" s="2113" t="n"/>
      <c r="K367" s="2113" t="n"/>
      <c r="L367" s="3805" t="n"/>
      <c r="M367" s="2113" t="n"/>
      <c r="N367" s="3805" t="n"/>
      <c r="O367" s="3806" t="n"/>
      <c r="P367" s="2113" t="n"/>
      <c r="Q367" s="2113" t="n"/>
      <c r="R367" s="2113" t="n"/>
      <c r="S367" s="2113" t="n"/>
      <c r="T367" s="2113" t="n"/>
      <c r="U367" s="3806" t="n"/>
      <c r="V367" s="2113" t="n"/>
      <c r="W367" s="2113" t="n"/>
      <c r="X367" s="2113" t="n"/>
      <c r="Y367" s="2113" t="n"/>
      <c r="Z367" s="2113" t="n"/>
      <c r="AA367" s="2113" t="n"/>
      <c r="AB367" s="2113" t="n"/>
      <c r="AC367" s="2113" t="n"/>
      <c r="AD367" s="2113" t="n"/>
      <c r="AE367" s="2113" t="n"/>
      <c r="AF367" s="2113" t="n"/>
    </row>
    <row r="368" ht="15.75" customHeight="1" s="2885">
      <c r="A368" s="2113" t="n"/>
      <c r="B368" s="2113" t="n"/>
      <c r="C368" s="2113" t="n"/>
      <c r="D368" s="2113" t="n"/>
      <c r="E368" s="2115" t="n"/>
      <c r="F368" s="2113" t="n"/>
      <c r="G368" s="2165" t="n"/>
      <c r="H368" s="2165" t="n"/>
      <c r="I368" s="2113" t="n"/>
      <c r="J368" s="2113" t="n"/>
      <c r="K368" s="2113" t="n"/>
      <c r="L368" s="3805" t="n"/>
      <c r="M368" s="2113" t="n"/>
      <c r="N368" s="3805" t="n"/>
      <c r="O368" s="3806" t="n"/>
      <c r="P368" s="2113" t="n"/>
      <c r="Q368" s="2113" t="n"/>
      <c r="R368" s="2113" t="n"/>
      <c r="S368" s="2113" t="n"/>
      <c r="T368" s="2113" t="n"/>
      <c r="U368" s="3806" t="n"/>
      <c r="V368" s="2113" t="n"/>
      <c r="W368" s="2113" t="n"/>
      <c r="X368" s="2113" t="n"/>
      <c r="Y368" s="2113" t="n"/>
      <c r="Z368" s="2113" t="n"/>
      <c r="AA368" s="2113" t="n"/>
      <c r="AB368" s="2113" t="n"/>
      <c r="AC368" s="2113" t="n"/>
      <c r="AD368" s="2113" t="n"/>
      <c r="AE368" s="2113" t="n"/>
      <c r="AF368" s="2113" t="n"/>
    </row>
    <row r="369" ht="15.75" customHeight="1" s="2885">
      <c r="A369" s="2113" t="n"/>
      <c r="B369" s="2113" t="n"/>
      <c r="C369" s="2113" t="n"/>
      <c r="D369" s="2113" t="n"/>
      <c r="E369" s="2115" t="n"/>
      <c r="F369" s="2113" t="n"/>
      <c r="G369" s="2165" t="n"/>
      <c r="H369" s="2165" t="n"/>
      <c r="I369" s="2113" t="n"/>
      <c r="J369" s="2113" t="n"/>
      <c r="K369" s="2113" t="n"/>
      <c r="L369" s="3805" t="n"/>
      <c r="M369" s="2113" t="n"/>
      <c r="N369" s="3805" t="n"/>
      <c r="O369" s="3806" t="n"/>
      <c r="P369" s="2113" t="n"/>
      <c r="Q369" s="2113" t="n"/>
      <c r="R369" s="2113" t="n"/>
      <c r="S369" s="2113" t="n"/>
      <c r="T369" s="2113" t="n"/>
      <c r="U369" s="3806" t="n"/>
      <c r="V369" s="2113" t="n"/>
      <c r="W369" s="2113" t="n"/>
      <c r="X369" s="2113" t="n"/>
      <c r="Y369" s="2113" t="n"/>
      <c r="Z369" s="2113" t="n"/>
      <c r="AA369" s="2113" t="n"/>
      <c r="AB369" s="2113" t="n"/>
      <c r="AC369" s="2113" t="n"/>
      <c r="AD369" s="2113" t="n"/>
      <c r="AE369" s="2113" t="n"/>
      <c r="AF369" s="2113" t="n"/>
    </row>
    <row r="370" ht="15.75" customHeight="1" s="2885">
      <c r="A370" s="2113" t="n"/>
      <c r="B370" s="2113" t="n"/>
      <c r="C370" s="2113" t="n"/>
      <c r="D370" s="2113" t="n"/>
      <c r="E370" s="2115" t="n"/>
      <c r="F370" s="2113" t="n"/>
      <c r="G370" s="2165" t="n"/>
      <c r="H370" s="2165" t="n"/>
      <c r="I370" s="2113" t="n"/>
      <c r="J370" s="2113" t="n"/>
      <c r="K370" s="2113" t="n"/>
      <c r="L370" s="3805" t="n"/>
      <c r="M370" s="2113" t="n"/>
      <c r="N370" s="3805" t="n"/>
      <c r="O370" s="3806" t="n"/>
      <c r="P370" s="2113" t="n"/>
      <c r="Q370" s="2113" t="n"/>
      <c r="R370" s="2113" t="n"/>
      <c r="S370" s="2113" t="n"/>
      <c r="T370" s="2113" t="n"/>
      <c r="U370" s="3806" t="n"/>
      <c r="V370" s="2113" t="n"/>
      <c r="W370" s="2113" t="n"/>
      <c r="X370" s="2113" t="n"/>
      <c r="Y370" s="2113" t="n"/>
      <c r="Z370" s="2113" t="n"/>
      <c r="AA370" s="2113" t="n"/>
      <c r="AB370" s="2113" t="n"/>
      <c r="AC370" s="2113" t="n"/>
      <c r="AD370" s="2113" t="n"/>
      <c r="AE370" s="2113" t="n"/>
      <c r="AF370" s="2113" t="n"/>
    </row>
    <row r="371" ht="15.75" customHeight="1" s="2885">
      <c r="A371" s="2113" t="n"/>
      <c r="B371" s="2113" t="n"/>
      <c r="C371" s="2113" t="n"/>
      <c r="D371" s="2113" t="n"/>
      <c r="E371" s="2115" t="n"/>
      <c r="F371" s="2113" t="n"/>
      <c r="G371" s="2165" t="n"/>
      <c r="H371" s="2165" t="n"/>
      <c r="I371" s="2113" t="n"/>
      <c r="J371" s="2113" t="n"/>
      <c r="K371" s="2113" t="n"/>
      <c r="L371" s="3805" t="n"/>
      <c r="M371" s="2113" t="n"/>
      <c r="N371" s="3805" t="n"/>
      <c r="O371" s="3806" t="n"/>
      <c r="P371" s="2113" t="n"/>
      <c r="Q371" s="2113" t="n"/>
      <c r="R371" s="2113" t="n"/>
      <c r="S371" s="2113" t="n"/>
      <c r="T371" s="2113" t="n"/>
      <c r="U371" s="3806" t="n"/>
      <c r="V371" s="2113" t="n"/>
      <c r="W371" s="2113" t="n"/>
      <c r="X371" s="2113" t="n"/>
      <c r="Y371" s="2113" t="n"/>
      <c r="Z371" s="2113" t="n"/>
      <c r="AA371" s="2113" t="n"/>
      <c r="AB371" s="2113" t="n"/>
      <c r="AC371" s="2113" t="n"/>
      <c r="AD371" s="2113" t="n"/>
      <c r="AE371" s="2113" t="n"/>
      <c r="AF371" s="2113" t="n"/>
    </row>
    <row r="372" ht="15.75" customHeight="1" s="2885">
      <c r="A372" s="2113" t="n"/>
      <c r="B372" s="2113" t="n"/>
      <c r="C372" s="2113" t="n"/>
      <c r="D372" s="2113" t="n"/>
      <c r="E372" s="2115" t="n"/>
      <c r="F372" s="2113" t="n"/>
      <c r="G372" s="2165" t="n"/>
      <c r="H372" s="2165" t="n"/>
      <c r="I372" s="2113" t="n"/>
      <c r="J372" s="2113" t="n"/>
      <c r="K372" s="2113" t="n"/>
      <c r="L372" s="3805" t="n"/>
      <c r="M372" s="2113" t="n"/>
      <c r="N372" s="3805" t="n"/>
      <c r="O372" s="3806" t="n"/>
      <c r="P372" s="2113" t="n"/>
      <c r="Q372" s="2113" t="n"/>
      <c r="R372" s="2113" t="n"/>
      <c r="S372" s="2113" t="n"/>
      <c r="T372" s="2113" t="n"/>
      <c r="U372" s="3806" t="n"/>
      <c r="V372" s="2113" t="n"/>
      <c r="W372" s="2113" t="n"/>
      <c r="X372" s="2113" t="n"/>
      <c r="Y372" s="2113" t="n"/>
      <c r="Z372" s="2113" t="n"/>
      <c r="AA372" s="2113" t="n"/>
      <c r="AB372" s="2113" t="n"/>
      <c r="AC372" s="2113" t="n"/>
      <c r="AD372" s="2113" t="n"/>
      <c r="AE372" s="2113" t="n"/>
      <c r="AF372" s="2113" t="n"/>
    </row>
    <row r="373" ht="15.75" customHeight="1" s="2885">
      <c r="A373" s="2113" t="n"/>
      <c r="B373" s="2113" t="n"/>
      <c r="C373" s="2113" t="n"/>
      <c r="D373" s="2113" t="n"/>
      <c r="E373" s="2115" t="n"/>
      <c r="F373" s="2113" t="n"/>
      <c r="G373" s="2165" t="n"/>
      <c r="H373" s="2165" t="n"/>
      <c r="I373" s="2113" t="n"/>
      <c r="J373" s="2113" t="n"/>
      <c r="K373" s="2113" t="n"/>
      <c r="L373" s="3805" t="n"/>
      <c r="M373" s="2113" t="n"/>
      <c r="N373" s="3805" t="n"/>
      <c r="O373" s="3806" t="n"/>
      <c r="P373" s="2113" t="n"/>
      <c r="Q373" s="2113" t="n"/>
      <c r="R373" s="2113" t="n"/>
      <c r="S373" s="2113" t="n"/>
      <c r="T373" s="2113" t="n"/>
      <c r="U373" s="3806" t="n"/>
      <c r="V373" s="2113" t="n"/>
      <c r="W373" s="2113" t="n"/>
      <c r="X373" s="2113" t="n"/>
      <c r="Y373" s="2113" t="n"/>
      <c r="Z373" s="2113" t="n"/>
      <c r="AA373" s="2113" t="n"/>
      <c r="AB373" s="2113" t="n"/>
      <c r="AC373" s="2113" t="n"/>
      <c r="AD373" s="2113" t="n"/>
      <c r="AE373" s="2113" t="n"/>
      <c r="AF373" s="2113" t="n"/>
    </row>
    <row r="374" ht="15.75" customHeight="1" s="2885">
      <c r="A374" s="2113" t="n"/>
      <c r="B374" s="2113" t="n"/>
      <c r="C374" s="2113" t="n"/>
      <c r="D374" s="2113" t="n"/>
      <c r="E374" s="2115" t="n"/>
      <c r="F374" s="2113" t="n"/>
      <c r="G374" s="2165" t="n"/>
      <c r="H374" s="2165" t="n"/>
      <c r="I374" s="2113" t="n"/>
      <c r="J374" s="2113" t="n"/>
      <c r="K374" s="2113" t="n"/>
      <c r="L374" s="3805" t="n"/>
      <c r="M374" s="2113" t="n"/>
      <c r="N374" s="3805" t="n"/>
      <c r="O374" s="3806" t="n"/>
      <c r="P374" s="2113" t="n"/>
      <c r="Q374" s="2113" t="n"/>
      <c r="R374" s="2113" t="n"/>
      <c r="S374" s="2113" t="n"/>
      <c r="T374" s="2113" t="n"/>
      <c r="U374" s="3806" t="n"/>
      <c r="V374" s="2113" t="n"/>
      <c r="W374" s="2113" t="n"/>
      <c r="X374" s="2113" t="n"/>
      <c r="Y374" s="2113" t="n"/>
      <c r="Z374" s="2113" t="n"/>
      <c r="AA374" s="2113" t="n"/>
      <c r="AB374" s="2113" t="n"/>
      <c r="AC374" s="2113" t="n"/>
      <c r="AD374" s="2113" t="n"/>
      <c r="AE374" s="2113" t="n"/>
      <c r="AF374" s="2113" t="n"/>
    </row>
    <row r="375" ht="15.75" customHeight="1" s="2885">
      <c r="A375" s="2113" t="n"/>
      <c r="B375" s="2113" t="n"/>
      <c r="C375" s="2113" t="n"/>
      <c r="D375" s="2113" t="n"/>
      <c r="E375" s="2115" t="n"/>
      <c r="F375" s="2113" t="n"/>
      <c r="G375" s="2165" t="n"/>
      <c r="H375" s="2165" t="n"/>
      <c r="I375" s="2113" t="n"/>
      <c r="J375" s="2113" t="n"/>
      <c r="K375" s="2113" t="n"/>
      <c r="L375" s="3805" t="n"/>
      <c r="M375" s="2113" t="n"/>
      <c r="N375" s="3805" t="n"/>
      <c r="O375" s="3806" t="n"/>
      <c r="P375" s="2113" t="n"/>
      <c r="Q375" s="2113" t="n"/>
      <c r="R375" s="2113" t="n"/>
      <c r="S375" s="2113" t="n"/>
      <c r="T375" s="2113" t="n"/>
      <c r="U375" s="3806" t="n"/>
      <c r="V375" s="2113" t="n"/>
      <c r="W375" s="2113" t="n"/>
      <c r="X375" s="2113" t="n"/>
      <c r="Y375" s="2113" t="n"/>
      <c r="Z375" s="2113" t="n"/>
      <c r="AA375" s="2113" t="n"/>
      <c r="AB375" s="2113" t="n"/>
      <c r="AC375" s="2113" t="n"/>
      <c r="AD375" s="2113" t="n"/>
      <c r="AE375" s="2113" t="n"/>
      <c r="AF375" s="2113" t="n"/>
    </row>
    <row r="376" ht="15.75" customHeight="1" s="2885">
      <c r="A376" s="2113" t="n"/>
      <c r="B376" s="2113" t="n"/>
      <c r="C376" s="2113" t="n"/>
      <c r="D376" s="2113" t="n"/>
      <c r="E376" s="2115" t="n"/>
      <c r="F376" s="2113" t="n"/>
      <c r="G376" s="2165" t="n"/>
      <c r="H376" s="2165" t="n"/>
      <c r="I376" s="2113" t="n"/>
      <c r="J376" s="2113" t="n"/>
      <c r="K376" s="2113" t="n"/>
      <c r="L376" s="3805" t="n"/>
      <c r="M376" s="2113" t="n"/>
      <c r="N376" s="3805" t="n"/>
      <c r="O376" s="3806" t="n"/>
      <c r="P376" s="2113" t="n"/>
      <c r="Q376" s="2113" t="n"/>
      <c r="R376" s="2113" t="n"/>
      <c r="S376" s="2113" t="n"/>
      <c r="T376" s="2113" t="n"/>
      <c r="U376" s="3806" t="n"/>
      <c r="V376" s="2113" t="n"/>
      <c r="W376" s="2113" t="n"/>
      <c r="X376" s="2113" t="n"/>
      <c r="Y376" s="2113" t="n"/>
      <c r="Z376" s="2113" t="n"/>
      <c r="AA376" s="2113" t="n"/>
      <c r="AB376" s="2113" t="n"/>
      <c r="AC376" s="2113" t="n"/>
      <c r="AD376" s="2113" t="n"/>
      <c r="AE376" s="2113" t="n"/>
      <c r="AF376" s="2113" t="n"/>
    </row>
    <row r="377" ht="15.75" customHeight="1" s="2885">
      <c r="A377" s="2113" t="n"/>
      <c r="B377" s="2113" t="n"/>
      <c r="C377" s="2113" t="n"/>
      <c r="D377" s="2113" t="n"/>
      <c r="E377" s="2115" t="n"/>
      <c r="F377" s="2113" t="n"/>
      <c r="G377" s="2165" t="n"/>
      <c r="H377" s="2165" t="n"/>
      <c r="I377" s="2113" t="n"/>
      <c r="J377" s="2113" t="n"/>
      <c r="K377" s="2113" t="n"/>
      <c r="L377" s="3805" t="n"/>
      <c r="M377" s="2113" t="n"/>
      <c r="N377" s="3805" t="n"/>
      <c r="O377" s="3806" t="n"/>
      <c r="P377" s="2113" t="n"/>
      <c r="Q377" s="2113" t="n"/>
      <c r="R377" s="2113" t="n"/>
      <c r="S377" s="2113" t="n"/>
      <c r="T377" s="2113" t="n"/>
      <c r="U377" s="3806" t="n"/>
      <c r="V377" s="2113" t="n"/>
      <c r="W377" s="2113" t="n"/>
      <c r="X377" s="2113" t="n"/>
      <c r="Y377" s="2113" t="n"/>
      <c r="Z377" s="2113" t="n"/>
      <c r="AA377" s="2113" t="n"/>
      <c r="AB377" s="2113" t="n"/>
      <c r="AC377" s="2113" t="n"/>
      <c r="AD377" s="2113" t="n"/>
      <c r="AE377" s="2113" t="n"/>
      <c r="AF377" s="2113" t="n"/>
    </row>
    <row r="378" ht="15.75" customHeight="1" s="2885">
      <c r="A378" s="2113" t="n"/>
      <c r="B378" s="2113" t="n"/>
      <c r="C378" s="2113" t="n"/>
      <c r="D378" s="2113" t="n"/>
      <c r="E378" s="2115" t="n"/>
      <c r="F378" s="2113" t="n"/>
      <c r="G378" s="2165" t="n"/>
      <c r="H378" s="2165" t="n"/>
      <c r="I378" s="2113" t="n"/>
      <c r="J378" s="2113" t="n"/>
      <c r="K378" s="2113" t="n"/>
      <c r="L378" s="3805" t="n"/>
      <c r="M378" s="2113" t="n"/>
      <c r="N378" s="3805" t="n"/>
      <c r="O378" s="3806" t="n"/>
      <c r="P378" s="2113" t="n"/>
      <c r="Q378" s="2113" t="n"/>
      <c r="R378" s="2113" t="n"/>
      <c r="S378" s="2113" t="n"/>
      <c r="T378" s="2113" t="n"/>
      <c r="U378" s="3806" t="n"/>
      <c r="V378" s="2113" t="n"/>
      <c r="W378" s="2113" t="n"/>
      <c r="X378" s="2113" t="n"/>
      <c r="Y378" s="2113" t="n"/>
      <c r="Z378" s="2113" t="n"/>
      <c r="AA378" s="2113" t="n"/>
      <c r="AB378" s="2113" t="n"/>
      <c r="AC378" s="2113" t="n"/>
      <c r="AD378" s="2113" t="n"/>
      <c r="AE378" s="2113" t="n"/>
      <c r="AF378" s="2113" t="n"/>
    </row>
    <row r="379" ht="15.75" customHeight="1" s="2885">
      <c r="A379" s="2113" t="n"/>
      <c r="B379" s="2113" t="n"/>
      <c r="C379" s="2113" t="n"/>
      <c r="D379" s="2113" t="n"/>
      <c r="E379" s="2115" t="n"/>
      <c r="F379" s="2113" t="n"/>
      <c r="G379" s="2165" t="n"/>
      <c r="H379" s="2165" t="n"/>
      <c r="I379" s="2113" t="n"/>
      <c r="J379" s="2113" t="n"/>
      <c r="K379" s="2113" t="n"/>
      <c r="L379" s="3805" t="n"/>
      <c r="M379" s="2113" t="n"/>
      <c r="N379" s="3805" t="n"/>
      <c r="O379" s="3806" t="n"/>
      <c r="P379" s="2113" t="n"/>
      <c r="Q379" s="2113" t="n"/>
      <c r="R379" s="2113" t="n"/>
      <c r="S379" s="2113" t="n"/>
      <c r="T379" s="2113" t="n"/>
      <c r="U379" s="3806" t="n"/>
      <c r="V379" s="2113" t="n"/>
      <c r="W379" s="2113" t="n"/>
      <c r="X379" s="2113" t="n"/>
      <c r="Y379" s="2113" t="n"/>
      <c r="Z379" s="2113" t="n"/>
      <c r="AA379" s="2113" t="n"/>
      <c r="AB379" s="2113" t="n"/>
      <c r="AC379" s="2113" t="n"/>
      <c r="AD379" s="2113" t="n"/>
      <c r="AE379" s="2113" t="n"/>
      <c r="AF379" s="2113" t="n"/>
    </row>
    <row r="380" ht="15.75" customHeight="1" s="2885">
      <c r="A380" s="2113" t="n"/>
      <c r="B380" s="2113" t="n"/>
      <c r="C380" s="2113" t="n"/>
      <c r="D380" s="2113" t="n"/>
      <c r="E380" s="2115" t="n"/>
      <c r="F380" s="2113" t="n"/>
      <c r="G380" s="2165" t="n"/>
      <c r="H380" s="2165" t="n"/>
      <c r="I380" s="2113" t="n"/>
      <c r="J380" s="2113" t="n"/>
      <c r="K380" s="2113" t="n"/>
      <c r="L380" s="3805" t="n"/>
      <c r="M380" s="2113" t="n"/>
      <c r="N380" s="3805" t="n"/>
      <c r="O380" s="3806" t="n"/>
      <c r="P380" s="2113" t="n"/>
      <c r="Q380" s="2113" t="n"/>
      <c r="R380" s="2113" t="n"/>
      <c r="S380" s="2113" t="n"/>
      <c r="T380" s="2113" t="n"/>
      <c r="U380" s="3806" t="n"/>
      <c r="V380" s="2113" t="n"/>
      <c r="W380" s="2113" t="n"/>
      <c r="X380" s="2113" t="n"/>
      <c r="Y380" s="2113" t="n"/>
      <c r="Z380" s="2113" t="n"/>
      <c r="AA380" s="2113" t="n"/>
      <c r="AB380" s="2113" t="n"/>
      <c r="AC380" s="2113" t="n"/>
      <c r="AD380" s="2113" t="n"/>
      <c r="AE380" s="2113" t="n"/>
      <c r="AF380" s="2113" t="n"/>
    </row>
    <row r="381" ht="15.75" customHeight="1" s="2885">
      <c r="A381" s="2113" t="n"/>
      <c r="B381" s="2113" t="n"/>
      <c r="C381" s="2113" t="n"/>
      <c r="D381" s="2113" t="n"/>
      <c r="E381" s="2115" t="n"/>
      <c r="F381" s="2113" t="n"/>
      <c r="G381" s="2165" t="n"/>
      <c r="H381" s="2165" t="n"/>
      <c r="I381" s="2113" t="n"/>
      <c r="J381" s="2113" t="n"/>
      <c r="K381" s="2113" t="n"/>
      <c r="L381" s="3805" t="n"/>
      <c r="M381" s="2113" t="n"/>
      <c r="N381" s="3805" t="n"/>
      <c r="O381" s="3806" t="n"/>
      <c r="P381" s="2113" t="n"/>
      <c r="Q381" s="2113" t="n"/>
      <c r="R381" s="2113" t="n"/>
      <c r="S381" s="2113" t="n"/>
      <c r="T381" s="2113" t="n"/>
      <c r="U381" s="3806" t="n"/>
      <c r="V381" s="2113" t="n"/>
      <c r="W381" s="2113" t="n"/>
      <c r="X381" s="2113" t="n"/>
      <c r="Y381" s="2113" t="n"/>
      <c r="Z381" s="2113" t="n"/>
      <c r="AA381" s="2113" t="n"/>
      <c r="AB381" s="2113" t="n"/>
      <c r="AC381" s="2113" t="n"/>
      <c r="AD381" s="2113" t="n"/>
      <c r="AE381" s="2113" t="n"/>
      <c r="AF381" s="2113" t="n"/>
    </row>
    <row r="382" ht="15.75" customHeight="1" s="2885">
      <c r="A382" s="2113" t="n"/>
      <c r="B382" s="2113" t="n"/>
      <c r="C382" s="2113" t="n"/>
      <c r="D382" s="2113" t="n"/>
      <c r="E382" s="2115" t="n"/>
      <c r="F382" s="2113" t="n"/>
      <c r="G382" s="2165" t="n"/>
      <c r="H382" s="2165" t="n"/>
      <c r="I382" s="2113" t="n"/>
      <c r="J382" s="2113" t="n"/>
      <c r="K382" s="2113" t="n"/>
      <c r="L382" s="3805" t="n"/>
      <c r="M382" s="2113" t="n"/>
      <c r="N382" s="3805" t="n"/>
      <c r="O382" s="3806" t="n"/>
      <c r="P382" s="2113" t="n"/>
      <c r="Q382" s="2113" t="n"/>
      <c r="R382" s="2113" t="n"/>
      <c r="S382" s="2113" t="n"/>
      <c r="T382" s="2113" t="n"/>
      <c r="U382" s="3806" t="n"/>
      <c r="V382" s="2113" t="n"/>
      <c r="W382" s="2113" t="n"/>
      <c r="X382" s="2113" t="n"/>
      <c r="Y382" s="2113" t="n"/>
      <c r="Z382" s="2113" t="n"/>
      <c r="AA382" s="2113" t="n"/>
      <c r="AB382" s="2113" t="n"/>
      <c r="AC382" s="2113" t="n"/>
      <c r="AD382" s="2113" t="n"/>
      <c r="AE382" s="2113" t="n"/>
      <c r="AF382" s="2113" t="n"/>
    </row>
    <row r="383" ht="15.75" customHeight="1" s="2885">
      <c r="A383" s="2113" t="n"/>
      <c r="B383" s="2113" t="n"/>
      <c r="C383" s="2113" t="n"/>
      <c r="D383" s="2113" t="n"/>
      <c r="E383" s="2115" t="n"/>
      <c r="F383" s="2113" t="n"/>
      <c r="G383" s="2165" t="n"/>
      <c r="H383" s="2165" t="n"/>
      <c r="I383" s="2113" t="n"/>
      <c r="J383" s="2113" t="n"/>
      <c r="K383" s="2113" t="n"/>
      <c r="L383" s="3805" t="n"/>
      <c r="M383" s="2113" t="n"/>
      <c r="N383" s="3805" t="n"/>
      <c r="O383" s="3806" t="n"/>
      <c r="P383" s="2113" t="n"/>
      <c r="Q383" s="2113" t="n"/>
      <c r="R383" s="2113" t="n"/>
      <c r="S383" s="2113" t="n"/>
      <c r="T383" s="2113" t="n"/>
      <c r="U383" s="3806" t="n"/>
      <c r="V383" s="2113" t="n"/>
      <c r="W383" s="2113" t="n"/>
      <c r="X383" s="2113" t="n"/>
      <c r="Y383" s="2113" t="n"/>
      <c r="Z383" s="2113" t="n"/>
      <c r="AA383" s="2113" t="n"/>
      <c r="AB383" s="2113" t="n"/>
      <c r="AC383" s="2113" t="n"/>
      <c r="AD383" s="2113" t="n"/>
      <c r="AE383" s="2113" t="n"/>
      <c r="AF383" s="2113" t="n"/>
    </row>
    <row r="384" ht="15.75" customHeight="1" s="2885">
      <c r="A384" s="2113" t="n"/>
      <c r="B384" s="2113" t="n"/>
      <c r="C384" s="2113" t="n"/>
      <c r="D384" s="2113" t="n"/>
      <c r="E384" s="2115" t="n"/>
      <c r="F384" s="2113" t="n"/>
      <c r="G384" s="2165" t="n"/>
      <c r="H384" s="2165" t="n"/>
      <c r="I384" s="2113" t="n"/>
      <c r="J384" s="2113" t="n"/>
      <c r="K384" s="2113" t="n"/>
      <c r="L384" s="3805" t="n"/>
      <c r="M384" s="2113" t="n"/>
      <c r="N384" s="3805" t="n"/>
      <c r="O384" s="3806" t="n"/>
      <c r="P384" s="2113" t="n"/>
      <c r="Q384" s="2113" t="n"/>
      <c r="R384" s="2113" t="n"/>
      <c r="S384" s="2113" t="n"/>
      <c r="T384" s="2113" t="n"/>
      <c r="U384" s="3806" t="n"/>
      <c r="V384" s="2113" t="n"/>
      <c r="W384" s="2113" t="n"/>
      <c r="X384" s="2113" t="n"/>
      <c r="Y384" s="2113" t="n"/>
      <c r="Z384" s="2113" t="n"/>
      <c r="AA384" s="2113" t="n"/>
      <c r="AB384" s="2113" t="n"/>
      <c r="AC384" s="2113" t="n"/>
      <c r="AD384" s="2113" t="n"/>
      <c r="AE384" s="2113" t="n"/>
      <c r="AF384" s="2113" t="n"/>
    </row>
    <row r="385" ht="15.75" customHeight="1" s="2885">
      <c r="A385" s="2113" t="n"/>
      <c r="B385" s="2113" t="n"/>
      <c r="C385" s="2113" t="n"/>
      <c r="D385" s="2113" t="n"/>
      <c r="E385" s="2115" t="n"/>
      <c r="F385" s="2113" t="n"/>
      <c r="G385" s="2165" t="n"/>
      <c r="H385" s="2165" t="n"/>
      <c r="I385" s="2113" t="n"/>
      <c r="J385" s="2113" t="n"/>
      <c r="K385" s="2113" t="n"/>
      <c r="L385" s="3805" t="n"/>
      <c r="M385" s="2113" t="n"/>
      <c r="N385" s="3805" t="n"/>
      <c r="O385" s="3806" t="n"/>
      <c r="P385" s="2113" t="n"/>
      <c r="Q385" s="2113" t="n"/>
      <c r="R385" s="2113" t="n"/>
      <c r="S385" s="2113" t="n"/>
      <c r="T385" s="2113" t="n"/>
      <c r="U385" s="3806" t="n"/>
      <c r="V385" s="2113" t="n"/>
      <c r="W385" s="2113" t="n"/>
      <c r="X385" s="2113" t="n"/>
      <c r="Y385" s="2113" t="n"/>
      <c r="Z385" s="2113" t="n"/>
      <c r="AA385" s="2113" t="n"/>
      <c r="AB385" s="2113" t="n"/>
      <c r="AC385" s="2113" t="n"/>
      <c r="AD385" s="2113" t="n"/>
      <c r="AE385" s="2113" t="n"/>
      <c r="AF385" s="2113" t="n"/>
    </row>
    <row r="386" ht="15.75" customHeight="1" s="2885">
      <c r="A386" s="2113" t="n"/>
      <c r="B386" s="2113" t="n"/>
      <c r="C386" s="2113" t="n"/>
      <c r="D386" s="2113" t="n"/>
      <c r="E386" s="2115" t="n"/>
      <c r="F386" s="2113" t="n"/>
      <c r="G386" s="2165" t="n"/>
      <c r="H386" s="2165" t="n"/>
      <c r="I386" s="2113" t="n"/>
      <c r="J386" s="2113" t="n"/>
      <c r="K386" s="2113" t="n"/>
      <c r="L386" s="3805" t="n"/>
      <c r="M386" s="2113" t="n"/>
      <c r="N386" s="3805" t="n"/>
      <c r="O386" s="3806" t="n"/>
      <c r="P386" s="2113" t="n"/>
      <c r="Q386" s="2113" t="n"/>
      <c r="R386" s="2113" t="n"/>
      <c r="S386" s="2113" t="n"/>
      <c r="T386" s="2113" t="n"/>
      <c r="U386" s="3806" t="n"/>
      <c r="V386" s="2113" t="n"/>
      <c r="W386" s="2113" t="n"/>
      <c r="X386" s="2113" t="n"/>
      <c r="Y386" s="2113" t="n"/>
      <c r="Z386" s="2113" t="n"/>
      <c r="AA386" s="2113" t="n"/>
      <c r="AB386" s="2113" t="n"/>
      <c r="AC386" s="2113" t="n"/>
      <c r="AD386" s="2113" t="n"/>
      <c r="AE386" s="2113" t="n"/>
      <c r="AF386" s="2113" t="n"/>
    </row>
    <row r="387" ht="15.75" customHeight="1" s="2885">
      <c r="A387" s="2113" t="n"/>
      <c r="B387" s="2113" t="n"/>
      <c r="C387" s="2113" t="n"/>
      <c r="D387" s="2113" t="n"/>
      <c r="E387" s="2115" t="n"/>
      <c r="F387" s="2113" t="n"/>
      <c r="G387" s="2165" t="n"/>
      <c r="H387" s="2165" t="n"/>
      <c r="I387" s="2113" t="n"/>
      <c r="J387" s="2113" t="n"/>
      <c r="K387" s="2113" t="n"/>
      <c r="L387" s="3805" t="n"/>
      <c r="M387" s="2113" t="n"/>
      <c r="N387" s="3805" t="n"/>
      <c r="O387" s="3806" t="n"/>
      <c r="P387" s="2113" t="n"/>
      <c r="Q387" s="2113" t="n"/>
      <c r="R387" s="2113" t="n"/>
      <c r="S387" s="2113" t="n"/>
      <c r="T387" s="2113" t="n"/>
      <c r="U387" s="3806" t="n"/>
      <c r="V387" s="2113" t="n"/>
      <c r="W387" s="2113" t="n"/>
      <c r="X387" s="2113" t="n"/>
      <c r="Y387" s="2113" t="n"/>
      <c r="Z387" s="2113" t="n"/>
      <c r="AA387" s="2113" t="n"/>
      <c r="AB387" s="2113" t="n"/>
      <c r="AC387" s="2113" t="n"/>
      <c r="AD387" s="2113" t="n"/>
      <c r="AE387" s="2113" t="n"/>
      <c r="AF387" s="2113" t="n"/>
    </row>
    <row r="388" ht="15.75" customHeight="1" s="2885">
      <c r="A388" s="2113" t="n"/>
      <c r="B388" s="2113" t="n"/>
      <c r="C388" s="2113" t="n"/>
      <c r="D388" s="2113" t="n"/>
      <c r="E388" s="2115" t="n"/>
      <c r="F388" s="2113" t="n"/>
      <c r="G388" s="2165" t="n"/>
      <c r="H388" s="2165" t="n"/>
      <c r="I388" s="2113" t="n"/>
      <c r="J388" s="2113" t="n"/>
      <c r="K388" s="2113" t="n"/>
      <c r="L388" s="3805" t="n"/>
      <c r="M388" s="2113" t="n"/>
      <c r="N388" s="3805" t="n"/>
      <c r="O388" s="3806" t="n"/>
      <c r="P388" s="2113" t="n"/>
      <c r="Q388" s="2113" t="n"/>
      <c r="R388" s="2113" t="n"/>
      <c r="S388" s="2113" t="n"/>
      <c r="T388" s="2113" t="n"/>
      <c r="U388" s="3806" t="n"/>
      <c r="V388" s="2113" t="n"/>
      <c r="W388" s="2113" t="n"/>
      <c r="X388" s="2113" t="n"/>
      <c r="Y388" s="2113" t="n"/>
      <c r="Z388" s="2113" t="n"/>
      <c r="AA388" s="2113" t="n"/>
      <c r="AB388" s="2113" t="n"/>
      <c r="AC388" s="2113" t="n"/>
      <c r="AD388" s="2113" t="n"/>
      <c r="AE388" s="2113" t="n"/>
      <c r="AF388" s="2113" t="n"/>
    </row>
    <row r="389" ht="15.75" customHeight="1" s="2885">
      <c r="A389" s="2113" t="n"/>
      <c r="B389" s="2113" t="n"/>
      <c r="C389" s="2113" t="n"/>
      <c r="D389" s="2113" t="n"/>
      <c r="E389" s="2115" t="n"/>
      <c r="F389" s="2113" t="n"/>
      <c r="G389" s="2165" t="n"/>
      <c r="H389" s="2165" t="n"/>
      <c r="I389" s="2113" t="n"/>
      <c r="J389" s="2113" t="n"/>
      <c r="K389" s="2113" t="n"/>
      <c r="L389" s="3805" t="n"/>
      <c r="M389" s="2113" t="n"/>
      <c r="N389" s="3805" t="n"/>
      <c r="O389" s="3806" t="n"/>
      <c r="P389" s="2113" t="n"/>
      <c r="Q389" s="2113" t="n"/>
      <c r="R389" s="2113" t="n"/>
      <c r="S389" s="2113" t="n"/>
      <c r="T389" s="2113" t="n"/>
      <c r="U389" s="3806" t="n"/>
      <c r="V389" s="2113" t="n"/>
      <c r="W389" s="2113" t="n"/>
      <c r="X389" s="2113" t="n"/>
      <c r="Y389" s="2113" t="n"/>
      <c r="Z389" s="2113" t="n"/>
      <c r="AA389" s="2113" t="n"/>
      <c r="AB389" s="2113" t="n"/>
      <c r="AC389" s="2113" t="n"/>
      <c r="AD389" s="2113" t="n"/>
      <c r="AE389" s="2113" t="n"/>
      <c r="AF389" s="2113" t="n"/>
    </row>
    <row r="390" ht="15.75" customHeight="1" s="2885">
      <c r="A390" s="2113" t="n"/>
      <c r="B390" s="2113" t="n"/>
      <c r="C390" s="2113" t="n"/>
      <c r="D390" s="2113" t="n"/>
      <c r="E390" s="2115" t="n"/>
      <c r="F390" s="2113" t="n"/>
      <c r="G390" s="2165" t="n"/>
      <c r="H390" s="2165" t="n"/>
      <c r="I390" s="2113" t="n"/>
      <c r="J390" s="2113" t="n"/>
      <c r="K390" s="2113" t="n"/>
      <c r="L390" s="3805" t="n"/>
      <c r="M390" s="2113" t="n"/>
      <c r="N390" s="3805" t="n"/>
      <c r="O390" s="3806" t="n"/>
      <c r="P390" s="2113" t="n"/>
      <c r="Q390" s="2113" t="n"/>
      <c r="R390" s="2113" t="n"/>
      <c r="S390" s="2113" t="n"/>
      <c r="T390" s="2113" t="n"/>
      <c r="U390" s="3806" t="n"/>
      <c r="V390" s="2113" t="n"/>
      <c r="W390" s="2113" t="n"/>
      <c r="X390" s="2113" t="n"/>
      <c r="Y390" s="2113" t="n"/>
      <c r="Z390" s="2113" t="n"/>
      <c r="AA390" s="2113" t="n"/>
      <c r="AB390" s="2113" t="n"/>
      <c r="AC390" s="2113" t="n"/>
      <c r="AD390" s="2113" t="n"/>
      <c r="AE390" s="2113" t="n"/>
      <c r="AF390" s="2113" t="n"/>
    </row>
    <row r="391" ht="15.75" customHeight="1" s="2885">
      <c r="A391" s="2113" t="n"/>
      <c r="B391" s="2113" t="n"/>
      <c r="C391" s="2113" t="n"/>
      <c r="D391" s="2113" t="n"/>
      <c r="E391" s="2115" t="n"/>
      <c r="F391" s="2113" t="n"/>
      <c r="G391" s="2165" t="n"/>
      <c r="H391" s="2165" t="n"/>
      <c r="I391" s="2113" t="n"/>
      <c r="J391" s="2113" t="n"/>
      <c r="K391" s="2113" t="n"/>
      <c r="L391" s="3805" t="n"/>
      <c r="M391" s="2113" t="n"/>
      <c r="N391" s="3805" t="n"/>
      <c r="O391" s="3806" t="n"/>
      <c r="P391" s="2113" t="n"/>
      <c r="Q391" s="2113" t="n"/>
      <c r="R391" s="2113" t="n"/>
      <c r="S391" s="2113" t="n"/>
      <c r="T391" s="2113" t="n"/>
      <c r="U391" s="3806" t="n"/>
      <c r="V391" s="2113" t="n"/>
      <c r="W391" s="2113" t="n"/>
      <c r="X391" s="2113" t="n"/>
      <c r="Y391" s="2113" t="n"/>
      <c r="Z391" s="2113" t="n"/>
      <c r="AA391" s="2113" t="n"/>
      <c r="AB391" s="2113" t="n"/>
      <c r="AC391" s="2113" t="n"/>
      <c r="AD391" s="2113" t="n"/>
      <c r="AE391" s="2113" t="n"/>
      <c r="AF391" s="2113" t="n"/>
    </row>
    <row r="392" ht="15.75" customHeight="1" s="2885">
      <c r="A392" s="2113" t="n"/>
      <c r="B392" s="2113" t="n"/>
      <c r="C392" s="2113" t="n"/>
      <c r="D392" s="2113" t="n"/>
      <c r="E392" s="2115" t="n"/>
      <c r="F392" s="2113" t="n"/>
      <c r="G392" s="2165" t="n"/>
      <c r="H392" s="2165" t="n"/>
      <c r="I392" s="2113" t="n"/>
      <c r="J392" s="2113" t="n"/>
      <c r="K392" s="2113" t="n"/>
      <c r="L392" s="3805" t="n"/>
      <c r="M392" s="2113" t="n"/>
      <c r="N392" s="3805" t="n"/>
      <c r="O392" s="3806" t="n"/>
      <c r="P392" s="2113" t="n"/>
      <c r="Q392" s="2113" t="n"/>
      <c r="R392" s="2113" t="n"/>
      <c r="S392" s="2113" t="n"/>
      <c r="T392" s="2113" t="n"/>
      <c r="U392" s="3806" t="n"/>
      <c r="V392" s="2113" t="n"/>
      <c r="W392" s="2113" t="n"/>
      <c r="X392" s="2113" t="n"/>
      <c r="Y392" s="2113" t="n"/>
      <c r="Z392" s="2113" t="n"/>
      <c r="AA392" s="2113" t="n"/>
      <c r="AB392" s="2113" t="n"/>
      <c r="AC392" s="2113" t="n"/>
      <c r="AD392" s="2113" t="n"/>
      <c r="AE392" s="2113" t="n"/>
      <c r="AF392" s="2113" t="n"/>
    </row>
    <row r="393" ht="15.75" customHeight="1" s="2885">
      <c r="A393" s="2113" t="n"/>
      <c r="B393" s="2113" t="n"/>
      <c r="C393" s="2113" t="n"/>
      <c r="D393" s="2113" t="n"/>
      <c r="E393" s="2115" t="n"/>
      <c r="F393" s="2113" t="n"/>
      <c r="G393" s="2165" t="n"/>
      <c r="H393" s="2165" t="n"/>
      <c r="I393" s="2113" t="n"/>
      <c r="J393" s="2113" t="n"/>
      <c r="K393" s="2113" t="n"/>
      <c r="L393" s="3805" t="n"/>
      <c r="M393" s="2113" t="n"/>
      <c r="N393" s="3805" t="n"/>
      <c r="O393" s="3806" t="n"/>
      <c r="P393" s="2113" t="n"/>
      <c r="Q393" s="2113" t="n"/>
      <c r="R393" s="2113" t="n"/>
      <c r="S393" s="2113" t="n"/>
      <c r="T393" s="2113" t="n"/>
      <c r="U393" s="3806" t="n"/>
      <c r="V393" s="2113" t="n"/>
      <c r="W393" s="2113" t="n"/>
      <c r="X393" s="2113" t="n"/>
      <c r="Y393" s="2113" t="n"/>
      <c r="Z393" s="2113" t="n"/>
      <c r="AA393" s="2113" t="n"/>
      <c r="AB393" s="2113" t="n"/>
      <c r="AC393" s="2113" t="n"/>
      <c r="AD393" s="2113" t="n"/>
      <c r="AE393" s="2113" t="n"/>
      <c r="AF393" s="2113" t="n"/>
    </row>
    <row r="394" ht="15.75" customHeight="1" s="2885">
      <c r="A394" s="2113" t="n"/>
      <c r="B394" s="2113" t="n"/>
      <c r="C394" s="2113" t="n"/>
      <c r="D394" s="2113" t="n"/>
      <c r="E394" s="2115" t="n"/>
      <c r="F394" s="2113" t="n"/>
      <c r="G394" s="2165" t="n"/>
      <c r="H394" s="2165" t="n"/>
      <c r="I394" s="2113" t="n"/>
      <c r="J394" s="2113" t="n"/>
      <c r="K394" s="2113" t="n"/>
      <c r="L394" s="3805" t="n"/>
      <c r="M394" s="2113" t="n"/>
      <c r="N394" s="3805" t="n"/>
      <c r="O394" s="3806" t="n"/>
      <c r="P394" s="2113" t="n"/>
      <c r="Q394" s="2113" t="n"/>
      <c r="R394" s="2113" t="n"/>
      <c r="S394" s="2113" t="n"/>
      <c r="T394" s="2113" t="n"/>
      <c r="U394" s="3806" t="n"/>
      <c r="V394" s="2113" t="n"/>
      <c r="W394" s="2113" t="n"/>
      <c r="X394" s="2113" t="n"/>
      <c r="Y394" s="2113" t="n"/>
      <c r="Z394" s="2113" t="n"/>
      <c r="AA394" s="2113" t="n"/>
      <c r="AB394" s="2113" t="n"/>
      <c r="AC394" s="2113" t="n"/>
      <c r="AD394" s="2113" t="n"/>
      <c r="AE394" s="2113" t="n"/>
      <c r="AF394" s="2113" t="n"/>
    </row>
    <row r="395" ht="15.75" customHeight="1" s="2885">
      <c r="A395" s="2113" t="n"/>
      <c r="B395" s="2113" t="n"/>
      <c r="C395" s="2113" t="n"/>
      <c r="D395" s="2113" t="n"/>
      <c r="E395" s="2115" t="n"/>
      <c r="F395" s="2113" t="n"/>
      <c r="G395" s="2165" t="n"/>
      <c r="H395" s="2165" t="n"/>
      <c r="I395" s="2113" t="n"/>
      <c r="J395" s="2113" t="n"/>
      <c r="K395" s="2113" t="n"/>
      <c r="L395" s="3805" t="n"/>
      <c r="M395" s="2113" t="n"/>
      <c r="N395" s="3805" t="n"/>
      <c r="O395" s="3806" t="n"/>
      <c r="P395" s="2113" t="n"/>
      <c r="Q395" s="2113" t="n"/>
      <c r="R395" s="2113" t="n"/>
      <c r="S395" s="2113" t="n"/>
      <c r="T395" s="2113" t="n"/>
      <c r="U395" s="3806" t="n"/>
      <c r="V395" s="2113" t="n"/>
      <c r="W395" s="2113" t="n"/>
      <c r="X395" s="2113" t="n"/>
      <c r="Y395" s="2113" t="n"/>
      <c r="Z395" s="2113" t="n"/>
      <c r="AA395" s="2113" t="n"/>
      <c r="AB395" s="2113" t="n"/>
      <c r="AC395" s="2113" t="n"/>
      <c r="AD395" s="2113" t="n"/>
      <c r="AE395" s="2113" t="n"/>
      <c r="AF395" s="2113" t="n"/>
    </row>
    <row r="396" ht="15.75" customHeight="1" s="2885">
      <c r="A396" s="2113" t="n"/>
      <c r="B396" s="2113" t="n"/>
      <c r="C396" s="2113" t="n"/>
      <c r="D396" s="2113" t="n"/>
      <c r="E396" s="2115" t="n"/>
      <c r="F396" s="2113" t="n"/>
      <c r="G396" s="2165" t="n"/>
      <c r="H396" s="2165" t="n"/>
      <c r="I396" s="2113" t="n"/>
      <c r="J396" s="2113" t="n"/>
      <c r="K396" s="2113" t="n"/>
      <c r="L396" s="3805" t="n"/>
      <c r="M396" s="2113" t="n"/>
      <c r="N396" s="3805" t="n"/>
      <c r="O396" s="3806" t="n"/>
      <c r="P396" s="2113" t="n"/>
      <c r="Q396" s="2113" t="n"/>
      <c r="R396" s="2113" t="n"/>
      <c r="S396" s="2113" t="n"/>
      <c r="T396" s="2113" t="n"/>
      <c r="U396" s="3806" t="n"/>
      <c r="V396" s="2113" t="n"/>
      <c r="W396" s="2113" t="n"/>
      <c r="X396" s="2113" t="n"/>
      <c r="Y396" s="2113" t="n"/>
      <c r="Z396" s="2113" t="n"/>
      <c r="AA396" s="2113" t="n"/>
      <c r="AB396" s="2113" t="n"/>
      <c r="AC396" s="2113" t="n"/>
      <c r="AD396" s="2113" t="n"/>
      <c r="AE396" s="2113" t="n"/>
      <c r="AF396" s="2113" t="n"/>
    </row>
    <row r="397" ht="15.75" customHeight="1" s="2885">
      <c r="A397" s="2113" t="n"/>
      <c r="B397" s="2113" t="n"/>
      <c r="C397" s="2113" t="n"/>
      <c r="D397" s="2113" t="n"/>
      <c r="E397" s="2115" t="n"/>
      <c r="F397" s="2113" t="n"/>
      <c r="G397" s="2165" t="n"/>
      <c r="H397" s="2165" t="n"/>
      <c r="I397" s="2113" t="n"/>
      <c r="J397" s="2113" t="n"/>
      <c r="K397" s="2113" t="n"/>
      <c r="L397" s="3805" t="n"/>
      <c r="M397" s="2113" t="n"/>
      <c r="N397" s="3805" t="n"/>
      <c r="O397" s="3806" t="n"/>
      <c r="P397" s="2113" t="n"/>
      <c r="Q397" s="2113" t="n"/>
      <c r="R397" s="2113" t="n"/>
      <c r="S397" s="2113" t="n"/>
      <c r="T397" s="2113" t="n"/>
      <c r="U397" s="3806" t="n"/>
      <c r="V397" s="2113" t="n"/>
      <c r="W397" s="2113" t="n"/>
      <c r="X397" s="2113" t="n"/>
      <c r="Y397" s="2113" t="n"/>
      <c r="Z397" s="2113" t="n"/>
      <c r="AA397" s="2113" t="n"/>
      <c r="AB397" s="2113" t="n"/>
      <c r="AC397" s="2113" t="n"/>
      <c r="AD397" s="2113" t="n"/>
      <c r="AE397" s="2113" t="n"/>
      <c r="AF397" s="2113" t="n"/>
    </row>
    <row r="398" ht="15.75" customHeight="1" s="2885">
      <c r="A398" s="2113" t="n"/>
      <c r="B398" s="2113" t="n"/>
      <c r="C398" s="2113" t="n"/>
      <c r="D398" s="2113" t="n"/>
      <c r="E398" s="2115" t="n"/>
      <c r="F398" s="2113" t="n"/>
      <c r="G398" s="2165" t="n"/>
      <c r="H398" s="2165" t="n"/>
      <c r="I398" s="2113" t="n"/>
      <c r="J398" s="2113" t="n"/>
      <c r="K398" s="2113" t="n"/>
      <c r="L398" s="3805" t="n"/>
      <c r="M398" s="2113" t="n"/>
      <c r="N398" s="3805" t="n"/>
      <c r="O398" s="3806" t="n"/>
      <c r="P398" s="2113" t="n"/>
      <c r="Q398" s="2113" t="n"/>
      <c r="R398" s="2113" t="n"/>
      <c r="S398" s="2113" t="n"/>
      <c r="T398" s="2113" t="n"/>
      <c r="U398" s="3806" t="n"/>
      <c r="V398" s="2113" t="n"/>
      <c r="W398" s="2113" t="n"/>
      <c r="X398" s="2113" t="n"/>
      <c r="Y398" s="2113" t="n"/>
      <c r="Z398" s="2113" t="n"/>
      <c r="AA398" s="2113" t="n"/>
      <c r="AB398" s="2113" t="n"/>
      <c r="AC398" s="2113" t="n"/>
      <c r="AD398" s="2113" t="n"/>
      <c r="AE398" s="2113" t="n"/>
      <c r="AF398" s="2113" t="n"/>
    </row>
    <row r="399" ht="15.75" customHeight="1" s="2885">
      <c r="A399" s="2113" t="n"/>
      <c r="B399" s="2113" t="n"/>
      <c r="C399" s="2113" t="n"/>
      <c r="D399" s="2113" t="n"/>
      <c r="E399" s="2115" t="n"/>
      <c r="F399" s="2113" t="n"/>
      <c r="G399" s="2165" t="n"/>
      <c r="H399" s="2165" t="n"/>
      <c r="I399" s="2113" t="n"/>
      <c r="J399" s="2113" t="n"/>
      <c r="K399" s="2113" t="n"/>
      <c r="L399" s="3805" t="n"/>
      <c r="M399" s="2113" t="n"/>
      <c r="N399" s="3805" t="n"/>
      <c r="O399" s="3806" t="n"/>
      <c r="P399" s="2113" t="n"/>
      <c r="Q399" s="2113" t="n"/>
      <c r="R399" s="2113" t="n"/>
      <c r="S399" s="2113" t="n"/>
      <c r="T399" s="2113" t="n"/>
      <c r="U399" s="3806" t="n"/>
      <c r="V399" s="2113" t="n"/>
      <c r="W399" s="2113" t="n"/>
      <c r="X399" s="2113" t="n"/>
      <c r="Y399" s="2113" t="n"/>
      <c r="Z399" s="2113" t="n"/>
      <c r="AA399" s="2113" t="n"/>
      <c r="AB399" s="2113" t="n"/>
      <c r="AC399" s="2113" t="n"/>
      <c r="AD399" s="2113" t="n"/>
      <c r="AE399" s="2113" t="n"/>
      <c r="AF399" s="2113" t="n"/>
    </row>
    <row r="400" ht="15.75" customHeight="1" s="2885">
      <c r="A400" s="2113" t="n"/>
      <c r="B400" s="2113" t="n"/>
      <c r="C400" s="2113" t="n"/>
      <c r="D400" s="2113" t="n"/>
      <c r="E400" s="2115" t="n"/>
      <c r="F400" s="2113" t="n"/>
      <c r="G400" s="2165" t="n"/>
      <c r="H400" s="2165" t="n"/>
      <c r="I400" s="2113" t="n"/>
      <c r="J400" s="2113" t="n"/>
      <c r="K400" s="2113" t="n"/>
      <c r="L400" s="3805" t="n"/>
      <c r="M400" s="2113" t="n"/>
      <c r="N400" s="3805" t="n"/>
      <c r="O400" s="3806" t="n"/>
      <c r="P400" s="2113" t="n"/>
      <c r="Q400" s="2113" t="n"/>
      <c r="R400" s="2113" t="n"/>
      <c r="S400" s="2113" t="n"/>
      <c r="T400" s="2113" t="n"/>
      <c r="U400" s="3806" t="n"/>
      <c r="V400" s="2113" t="n"/>
      <c r="W400" s="2113" t="n"/>
      <c r="X400" s="2113" t="n"/>
      <c r="Y400" s="2113" t="n"/>
      <c r="Z400" s="2113" t="n"/>
      <c r="AA400" s="2113" t="n"/>
      <c r="AB400" s="2113" t="n"/>
      <c r="AC400" s="2113" t="n"/>
      <c r="AD400" s="2113" t="n"/>
      <c r="AE400" s="2113" t="n"/>
      <c r="AF400" s="2113" t="n"/>
    </row>
    <row r="401" ht="15.75" customHeight="1" s="2885">
      <c r="A401" s="2113" t="n"/>
      <c r="B401" s="2113" t="n"/>
      <c r="C401" s="2113" t="n"/>
      <c r="D401" s="2113" t="n"/>
      <c r="E401" s="2115" t="n"/>
      <c r="F401" s="2113" t="n"/>
      <c r="G401" s="2165" t="n"/>
      <c r="H401" s="2165" t="n"/>
      <c r="I401" s="2113" t="n"/>
      <c r="J401" s="2113" t="n"/>
      <c r="K401" s="2113" t="n"/>
      <c r="L401" s="3805" t="n"/>
      <c r="M401" s="2113" t="n"/>
      <c r="N401" s="3805" t="n"/>
      <c r="O401" s="3806" t="n"/>
      <c r="P401" s="2113" t="n"/>
      <c r="Q401" s="2113" t="n"/>
      <c r="R401" s="2113" t="n"/>
      <c r="S401" s="2113" t="n"/>
      <c r="T401" s="2113" t="n"/>
      <c r="U401" s="3806" t="n"/>
      <c r="V401" s="2113" t="n"/>
      <c r="W401" s="2113" t="n"/>
      <c r="X401" s="2113" t="n"/>
      <c r="Y401" s="2113" t="n"/>
      <c r="Z401" s="2113" t="n"/>
      <c r="AA401" s="2113" t="n"/>
      <c r="AB401" s="2113" t="n"/>
      <c r="AC401" s="2113" t="n"/>
      <c r="AD401" s="2113" t="n"/>
      <c r="AE401" s="2113" t="n"/>
      <c r="AF401" s="2113" t="n"/>
    </row>
    <row r="402" ht="15.75" customHeight="1" s="2885">
      <c r="A402" s="2113" t="n"/>
      <c r="B402" s="2113" t="n"/>
      <c r="C402" s="2113" t="n"/>
      <c r="D402" s="2113" t="n"/>
      <c r="E402" s="2115" t="n"/>
      <c r="F402" s="2113" t="n"/>
      <c r="G402" s="2165" t="n"/>
      <c r="H402" s="2165" t="n"/>
      <c r="I402" s="2113" t="n"/>
      <c r="J402" s="2113" t="n"/>
      <c r="K402" s="2113" t="n"/>
      <c r="L402" s="3805" t="n"/>
      <c r="M402" s="2113" t="n"/>
      <c r="N402" s="3805" t="n"/>
      <c r="O402" s="3806" t="n"/>
      <c r="P402" s="2113" t="n"/>
      <c r="Q402" s="2113" t="n"/>
      <c r="R402" s="2113" t="n"/>
      <c r="S402" s="2113" t="n"/>
      <c r="T402" s="2113" t="n"/>
      <c r="U402" s="3806" t="n"/>
      <c r="V402" s="2113" t="n"/>
      <c r="W402" s="2113" t="n"/>
      <c r="X402" s="2113" t="n"/>
      <c r="Y402" s="2113" t="n"/>
      <c r="Z402" s="2113" t="n"/>
      <c r="AA402" s="2113" t="n"/>
      <c r="AB402" s="2113" t="n"/>
      <c r="AC402" s="2113" t="n"/>
      <c r="AD402" s="2113" t="n"/>
      <c r="AE402" s="2113" t="n"/>
      <c r="AF402" s="2113" t="n"/>
    </row>
    <row r="403" ht="15.75" customHeight="1" s="2885">
      <c r="A403" s="2113" t="n"/>
      <c r="B403" s="2113" t="n"/>
      <c r="C403" s="2113" t="n"/>
      <c r="D403" s="2113" t="n"/>
      <c r="E403" s="2115" t="n"/>
      <c r="F403" s="2113" t="n"/>
      <c r="G403" s="2165" t="n"/>
      <c r="H403" s="2165" t="n"/>
      <c r="I403" s="2113" t="n"/>
      <c r="J403" s="2113" t="n"/>
      <c r="K403" s="2113" t="n"/>
      <c r="L403" s="3805" t="n"/>
      <c r="M403" s="2113" t="n"/>
      <c r="N403" s="3805" t="n"/>
      <c r="O403" s="3806" t="n"/>
      <c r="P403" s="2113" t="n"/>
      <c r="Q403" s="2113" t="n"/>
      <c r="R403" s="2113" t="n"/>
      <c r="S403" s="2113" t="n"/>
      <c r="T403" s="2113" t="n"/>
      <c r="U403" s="3806" t="n"/>
      <c r="V403" s="2113" t="n"/>
      <c r="W403" s="2113" t="n"/>
      <c r="X403" s="2113" t="n"/>
      <c r="Y403" s="2113" t="n"/>
      <c r="Z403" s="2113" t="n"/>
      <c r="AA403" s="2113" t="n"/>
      <c r="AB403" s="2113" t="n"/>
      <c r="AC403" s="2113" t="n"/>
      <c r="AD403" s="2113" t="n"/>
      <c r="AE403" s="2113" t="n"/>
      <c r="AF403" s="2113" t="n"/>
    </row>
    <row r="404" ht="15.75" customHeight="1" s="2885">
      <c r="A404" s="2113" t="n"/>
      <c r="B404" s="2113" t="n"/>
      <c r="C404" s="2113" t="n"/>
      <c r="D404" s="2113" t="n"/>
      <c r="E404" s="2115" t="n"/>
      <c r="F404" s="2113" t="n"/>
      <c r="G404" s="2165" t="n"/>
      <c r="H404" s="2165" t="n"/>
      <c r="I404" s="2113" t="n"/>
      <c r="J404" s="2113" t="n"/>
      <c r="K404" s="2113" t="n"/>
      <c r="L404" s="3805" t="n"/>
      <c r="M404" s="2113" t="n"/>
      <c r="N404" s="3805" t="n"/>
      <c r="O404" s="3806" t="n"/>
      <c r="P404" s="2113" t="n"/>
      <c r="Q404" s="2113" t="n"/>
      <c r="R404" s="2113" t="n"/>
      <c r="S404" s="2113" t="n"/>
      <c r="T404" s="2113" t="n"/>
      <c r="U404" s="3806" t="n"/>
      <c r="V404" s="2113" t="n"/>
      <c r="W404" s="2113" t="n"/>
      <c r="X404" s="2113" t="n"/>
      <c r="Y404" s="2113" t="n"/>
      <c r="Z404" s="2113" t="n"/>
      <c r="AA404" s="2113" t="n"/>
      <c r="AB404" s="2113" t="n"/>
      <c r="AC404" s="2113" t="n"/>
      <c r="AD404" s="2113" t="n"/>
      <c r="AE404" s="2113" t="n"/>
      <c r="AF404" s="2113" t="n"/>
    </row>
    <row r="405" ht="15.75" customHeight="1" s="2885">
      <c r="A405" s="2113" t="n"/>
      <c r="B405" s="2113" t="n"/>
      <c r="C405" s="2113" t="n"/>
      <c r="D405" s="2113" t="n"/>
      <c r="E405" s="2115" t="n"/>
      <c r="F405" s="2113" t="n"/>
      <c r="G405" s="2165" t="n"/>
      <c r="H405" s="2165" t="n"/>
      <c r="I405" s="2113" t="n"/>
      <c r="J405" s="2113" t="n"/>
      <c r="K405" s="2113" t="n"/>
      <c r="L405" s="3805" t="n"/>
      <c r="M405" s="2113" t="n"/>
      <c r="N405" s="3805" t="n"/>
      <c r="O405" s="3806" t="n"/>
      <c r="P405" s="2113" t="n"/>
      <c r="Q405" s="2113" t="n"/>
      <c r="R405" s="2113" t="n"/>
      <c r="S405" s="2113" t="n"/>
      <c r="T405" s="2113" t="n"/>
      <c r="U405" s="3806" t="n"/>
      <c r="V405" s="2113" t="n"/>
      <c r="W405" s="2113" t="n"/>
      <c r="X405" s="2113" t="n"/>
      <c r="Y405" s="2113" t="n"/>
      <c r="Z405" s="2113" t="n"/>
      <c r="AA405" s="2113" t="n"/>
      <c r="AB405" s="2113" t="n"/>
      <c r="AC405" s="2113" t="n"/>
      <c r="AD405" s="2113" t="n"/>
      <c r="AE405" s="2113" t="n"/>
      <c r="AF405" s="2113" t="n"/>
    </row>
    <row r="406" ht="15.75" customHeight="1" s="2885">
      <c r="A406" s="2113" t="n"/>
      <c r="B406" s="2113" t="n"/>
      <c r="C406" s="2113" t="n"/>
      <c r="D406" s="2113" t="n"/>
      <c r="E406" s="2115" t="n"/>
      <c r="F406" s="2113" t="n"/>
      <c r="G406" s="2165" t="n"/>
      <c r="H406" s="2165" t="n"/>
      <c r="I406" s="2113" t="n"/>
      <c r="J406" s="2113" t="n"/>
      <c r="K406" s="2113" t="n"/>
      <c r="L406" s="3805" t="n"/>
      <c r="M406" s="2113" t="n"/>
      <c r="N406" s="3805" t="n"/>
      <c r="O406" s="3806" t="n"/>
      <c r="P406" s="2113" t="n"/>
      <c r="Q406" s="2113" t="n"/>
      <c r="R406" s="2113" t="n"/>
      <c r="S406" s="2113" t="n"/>
      <c r="T406" s="2113" t="n"/>
      <c r="U406" s="3806" t="n"/>
      <c r="V406" s="2113" t="n"/>
      <c r="W406" s="2113" t="n"/>
      <c r="X406" s="2113" t="n"/>
      <c r="Y406" s="2113" t="n"/>
      <c r="Z406" s="2113" t="n"/>
      <c r="AA406" s="2113" t="n"/>
      <c r="AB406" s="2113" t="n"/>
      <c r="AC406" s="2113" t="n"/>
      <c r="AD406" s="2113" t="n"/>
      <c r="AE406" s="2113" t="n"/>
      <c r="AF406" s="2113" t="n"/>
    </row>
    <row r="407" ht="15.75" customHeight="1" s="2885">
      <c r="A407" s="2113" t="n"/>
      <c r="B407" s="2113" t="n"/>
      <c r="C407" s="2113" t="n"/>
      <c r="D407" s="2113" t="n"/>
      <c r="E407" s="2115" t="n"/>
      <c r="F407" s="2113" t="n"/>
      <c r="G407" s="2165" t="n"/>
      <c r="H407" s="2165" t="n"/>
      <c r="I407" s="2113" t="n"/>
      <c r="J407" s="2113" t="n"/>
      <c r="K407" s="2113" t="n"/>
      <c r="L407" s="3805" t="n"/>
      <c r="M407" s="2113" t="n"/>
      <c r="N407" s="3805" t="n"/>
      <c r="O407" s="3806" t="n"/>
      <c r="P407" s="2113" t="n"/>
      <c r="Q407" s="2113" t="n"/>
      <c r="R407" s="2113" t="n"/>
      <c r="S407" s="2113" t="n"/>
      <c r="T407" s="2113" t="n"/>
      <c r="U407" s="3806" t="n"/>
      <c r="V407" s="2113" t="n"/>
      <c r="W407" s="2113" t="n"/>
      <c r="X407" s="2113" t="n"/>
      <c r="Y407" s="2113" t="n"/>
      <c r="Z407" s="2113" t="n"/>
      <c r="AA407" s="2113" t="n"/>
      <c r="AB407" s="2113" t="n"/>
      <c r="AC407" s="2113" t="n"/>
      <c r="AD407" s="2113" t="n"/>
      <c r="AE407" s="2113" t="n"/>
      <c r="AF407" s="2113" t="n"/>
    </row>
    <row r="408" ht="15.75" customHeight="1" s="2885">
      <c r="A408" s="2113" t="n"/>
      <c r="B408" s="2113" t="n"/>
      <c r="C408" s="2113" t="n"/>
      <c r="D408" s="2113" t="n"/>
      <c r="E408" s="2115" t="n"/>
      <c r="F408" s="2113" t="n"/>
      <c r="G408" s="2165" t="n"/>
      <c r="H408" s="2165" t="n"/>
      <c r="I408" s="2113" t="n"/>
      <c r="J408" s="2113" t="n"/>
      <c r="K408" s="2113" t="n"/>
      <c r="L408" s="3805" t="n"/>
      <c r="M408" s="2113" t="n"/>
      <c r="N408" s="3805" t="n"/>
      <c r="O408" s="3806" t="n"/>
      <c r="P408" s="2113" t="n"/>
      <c r="Q408" s="2113" t="n"/>
      <c r="R408" s="2113" t="n"/>
      <c r="S408" s="2113" t="n"/>
      <c r="T408" s="2113" t="n"/>
      <c r="U408" s="3806" t="n"/>
      <c r="V408" s="2113" t="n"/>
      <c r="W408" s="2113" t="n"/>
      <c r="X408" s="2113" t="n"/>
      <c r="Y408" s="2113" t="n"/>
      <c r="Z408" s="2113" t="n"/>
      <c r="AA408" s="2113" t="n"/>
      <c r="AB408" s="2113" t="n"/>
      <c r="AC408" s="2113" t="n"/>
      <c r="AD408" s="2113" t="n"/>
      <c r="AE408" s="2113" t="n"/>
      <c r="AF408" s="2113" t="n"/>
    </row>
    <row r="409" ht="15.75" customHeight="1" s="2885">
      <c r="A409" s="2113" t="n"/>
      <c r="B409" s="2113" t="n"/>
      <c r="C409" s="2113" t="n"/>
      <c r="D409" s="2113" t="n"/>
      <c r="E409" s="2115" t="n"/>
      <c r="F409" s="2113" t="n"/>
      <c r="G409" s="2165" t="n"/>
      <c r="H409" s="2165" t="n"/>
      <c r="I409" s="2113" t="n"/>
      <c r="J409" s="2113" t="n"/>
      <c r="K409" s="2113" t="n"/>
      <c r="L409" s="3805" t="n"/>
      <c r="M409" s="2113" t="n"/>
      <c r="N409" s="3805" t="n"/>
      <c r="O409" s="3806" t="n"/>
      <c r="P409" s="2113" t="n"/>
      <c r="Q409" s="2113" t="n"/>
      <c r="R409" s="2113" t="n"/>
      <c r="S409" s="2113" t="n"/>
      <c r="T409" s="2113" t="n"/>
      <c r="U409" s="3806" t="n"/>
      <c r="V409" s="2113" t="n"/>
      <c r="W409" s="2113" t="n"/>
      <c r="X409" s="2113" t="n"/>
      <c r="Y409" s="2113" t="n"/>
      <c r="Z409" s="2113" t="n"/>
      <c r="AA409" s="2113" t="n"/>
      <c r="AB409" s="2113" t="n"/>
      <c r="AC409" s="2113" t="n"/>
      <c r="AD409" s="2113" t="n"/>
      <c r="AE409" s="2113" t="n"/>
      <c r="AF409" s="2113" t="n"/>
    </row>
    <row r="410" ht="15.75" customHeight="1" s="2885">
      <c r="A410" s="2113" t="n"/>
      <c r="B410" s="2113" t="n"/>
      <c r="C410" s="2113" t="n"/>
      <c r="D410" s="2113" t="n"/>
      <c r="E410" s="2115" t="n"/>
      <c r="F410" s="2113" t="n"/>
      <c r="G410" s="2165" t="n"/>
      <c r="H410" s="2165" t="n"/>
      <c r="I410" s="2113" t="n"/>
      <c r="J410" s="2113" t="n"/>
      <c r="K410" s="2113" t="n"/>
      <c r="L410" s="3805" t="n"/>
      <c r="M410" s="2113" t="n"/>
      <c r="N410" s="3805" t="n"/>
      <c r="O410" s="3806" t="n"/>
      <c r="P410" s="2113" t="n"/>
      <c r="Q410" s="2113" t="n"/>
      <c r="R410" s="2113" t="n"/>
      <c r="S410" s="2113" t="n"/>
      <c r="T410" s="2113" t="n"/>
      <c r="U410" s="3806" t="n"/>
      <c r="V410" s="2113" t="n"/>
      <c r="W410" s="2113" t="n"/>
      <c r="X410" s="2113" t="n"/>
      <c r="Y410" s="2113" t="n"/>
      <c r="Z410" s="2113" t="n"/>
      <c r="AA410" s="2113" t="n"/>
      <c r="AB410" s="2113" t="n"/>
      <c r="AC410" s="2113" t="n"/>
      <c r="AD410" s="2113" t="n"/>
      <c r="AE410" s="2113" t="n"/>
      <c r="AF410" s="2113" t="n"/>
    </row>
    <row r="411" ht="15.75" customHeight="1" s="2885">
      <c r="A411" s="2113" t="n"/>
      <c r="B411" s="2113" t="n"/>
      <c r="C411" s="2113" t="n"/>
      <c r="D411" s="2113" t="n"/>
      <c r="E411" s="2115" t="n"/>
      <c r="F411" s="2113" t="n"/>
      <c r="G411" s="2165" t="n"/>
      <c r="H411" s="2165" t="n"/>
      <c r="I411" s="2113" t="n"/>
      <c r="J411" s="2113" t="n"/>
      <c r="K411" s="2113" t="n"/>
      <c r="L411" s="3805" t="n"/>
      <c r="M411" s="2113" t="n"/>
      <c r="N411" s="3805" t="n"/>
      <c r="O411" s="3806" t="n"/>
      <c r="P411" s="2113" t="n"/>
      <c r="Q411" s="2113" t="n"/>
      <c r="R411" s="2113" t="n"/>
      <c r="S411" s="2113" t="n"/>
      <c r="T411" s="2113" t="n"/>
      <c r="U411" s="3806" t="n"/>
      <c r="V411" s="2113" t="n"/>
      <c r="W411" s="2113" t="n"/>
      <c r="X411" s="2113" t="n"/>
      <c r="Y411" s="2113" t="n"/>
      <c r="Z411" s="2113" t="n"/>
      <c r="AA411" s="2113" t="n"/>
      <c r="AB411" s="2113" t="n"/>
      <c r="AC411" s="2113" t="n"/>
      <c r="AD411" s="2113" t="n"/>
      <c r="AE411" s="2113" t="n"/>
      <c r="AF411" s="2113" t="n"/>
    </row>
    <row r="412" ht="15.75" customHeight="1" s="2885">
      <c r="A412" s="2113" t="n"/>
      <c r="B412" s="2113" t="n"/>
      <c r="C412" s="2113" t="n"/>
      <c r="D412" s="2113" t="n"/>
      <c r="E412" s="2115" t="n"/>
      <c r="F412" s="2113" t="n"/>
      <c r="G412" s="2165" t="n"/>
      <c r="H412" s="2165" t="n"/>
      <c r="I412" s="2113" t="n"/>
      <c r="J412" s="2113" t="n"/>
      <c r="K412" s="2113" t="n"/>
      <c r="L412" s="3805" t="n"/>
      <c r="M412" s="2113" t="n"/>
      <c r="N412" s="3805" t="n"/>
      <c r="O412" s="3806" t="n"/>
      <c r="P412" s="2113" t="n"/>
      <c r="Q412" s="2113" t="n"/>
      <c r="R412" s="2113" t="n"/>
      <c r="S412" s="2113" t="n"/>
      <c r="T412" s="2113" t="n"/>
      <c r="U412" s="3806" t="n"/>
      <c r="V412" s="2113" t="n"/>
      <c r="W412" s="2113" t="n"/>
      <c r="X412" s="2113" t="n"/>
      <c r="Y412" s="2113" t="n"/>
      <c r="Z412" s="2113" t="n"/>
      <c r="AA412" s="2113" t="n"/>
      <c r="AB412" s="2113" t="n"/>
      <c r="AC412" s="2113" t="n"/>
      <c r="AD412" s="2113" t="n"/>
      <c r="AE412" s="2113" t="n"/>
      <c r="AF412" s="2113" t="n"/>
    </row>
    <row r="413" ht="15.75" customHeight="1" s="2885">
      <c r="A413" s="2113" t="n"/>
      <c r="B413" s="2113" t="n"/>
      <c r="C413" s="2113" t="n"/>
      <c r="D413" s="2113" t="n"/>
      <c r="E413" s="2115" t="n"/>
      <c r="F413" s="2113" t="n"/>
      <c r="G413" s="2165" t="n"/>
      <c r="H413" s="2165" t="n"/>
      <c r="I413" s="2113" t="n"/>
      <c r="J413" s="2113" t="n"/>
      <c r="K413" s="2113" t="n"/>
      <c r="L413" s="3805" t="n"/>
      <c r="M413" s="2113" t="n"/>
      <c r="N413" s="3805" t="n"/>
      <c r="O413" s="3806" t="n"/>
      <c r="P413" s="2113" t="n"/>
      <c r="Q413" s="2113" t="n"/>
      <c r="R413" s="2113" t="n"/>
      <c r="S413" s="2113" t="n"/>
      <c r="T413" s="2113" t="n"/>
      <c r="U413" s="3806" t="n"/>
      <c r="V413" s="2113" t="n"/>
      <c r="W413" s="2113" t="n"/>
      <c r="X413" s="2113" t="n"/>
      <c r="Y413" s="2113" t="n"/>
      <c r="Z413" s="2113" t="n"/>
      <c r="AA413" s="2113" t="n"/>
      <c r="AB413" s="2113" t="n"/>
      <c r="AC413" s="2113" t="n"/>
      <c r="AD413" s="2113" t="n"/>
      <c r="AE413" s="2113" t="n"/>
      <c r="AF413" s="2113" t="n"/>
    </row>
    <row r="414" ht="15.75" customHeight="1" s="2885">
      <c r="A414" s="2113" t="n"/>
      <c r="B414" s="2113" t="n"/>
      <c r="C414" s="2113" t="n"/>
      <c r="D414" s="2113" t="n"/>
      <c r="E414" s="2115" t="n"/>
      <c r="F414" s="2113" t="n"/>
      <c r="G414" s="2165" t="n"/>
      <c r="H414" s="2165" t="n"/>
      <c r="I414" s="2113" t="n"/>
      <c r="J414" s="2113" t="n"/>
      <c r="K414" s="2113" t="n"/>
      <c r="L414" s="3805" t="n"/>
      <c r="M414" s="2113" t="n"/>
      <c r="N414" s="3805" t="n"/>
      <c r="O414" s="3806" t="n"/>
      <c r="P414" s="2113" t="n"/>
      <c r="Q414" s="2113" t="n"/>
      <c r="R414" s="2113" t="n"/>
      <c r="S414" s="2113" t="n"/>
      <c r="T414" s="2113" t="n"/>
      <c r="U414" s="3806" t="n"/>
      <c r="V414" s="2113" t="n"/>
      <c r="W414" s="2113" t="n"/>
      <c r="X414" s="2113" t="n"/>
      <c r="Y414" s="2113" t="n"/>
      <c r="Z414" s="2113" t="n"/>
      <c r="AA414" s="2113" t="n"/>
      <c r="AB414" s="2113" t="n"/>
      <c r="AC414" s="2113" t="n"/>
      <c r="AD414" s="2113" t="n"/>
      <c r="AE414" s="2113" t="n"/>
      <c r="AF414" s="2113" t="n"/>
    </row>
    <row r="415" ht="15.75" customHeight="1" s="2885">
      <c r="A415" s="2113" t="n"/>
      <c r="B415" s="2113" t="n"/>
      <c r="C415" s="2113" t="n"/>
      <c r="D415" s="2113" t="n"/>
      <c r="E415" s="2115" t="n"/>
      <c r="F415" s="2113" t="n"/>
      <c r="G415" s="2165" t="n"/>
      <c r="H415" s="2165" t="n"/>
      <c r="I415" s="2113" t="n"/>
      <c r="J415" s="2113" t="n"/>
      <c r="K415" s="2113" t="n"/>
      <c r="L415" s="3805" t="n"/>
      <c r="M415" s="2113" t="n"/>
      <c r="N415" s="3805" t="n"/>
      <c r="O415" s="3806" t="n"/>
      <c r="P415" s="2113" t="n"/>
      <c r="Q415" s="2113" t="n"/>
      <c r="R415" s="2113" t="n"/>
      <c r="S415" s="2113" t="n"/>
      <c r="T415" s="2113" t="n"/>
      <c r="U415" s="3806" t="n"/>
      <c r="V415" s="2113" t="n"/>
      <c r="W415" s="2113" t="n"/>
      <c r="X415" s="2113" t="n"/>
      <c r="Y415" s="2113" t="n"/>
      <c r="Z415" s="2113" t="n"/>
      <c r="AA415" s="2113" t="n"/>
      <c r="AB415" s="2113" t="n"/>
      <c r="AC415" s="2113" t="n"/>
      <c r="AD415" s="2113" t="n"/>
      <c r="AE415" s="2113" t="n"/>
      <c r="AF415" s="2113" t="n"/>
    </row>
    <row r="416" ht="15.75" customHeight="1" s="2885">
      <c r="A416" s="2113" t="n"/>
      <c r="B416" s="2113" t="n"/>
      <c r="C416" s="2113" t="n"/>
      <c r="D416" s="2113" t="n"/>
      <c r="E416" s="2115" t="n"/>
      <c r="F416" s="2113" t="n"/>
      <c r="G416" s="2165" t="n"/>
      <c r="H416" s="2165" t="n"/>
      <c r="I416" s="2113" t="n"/>
      <c r="J416" s="2113" t="n"/>
      <c r="K416" s="2113" t="n"/>
      <c r="L416" s="3805" t="n"/>
      <c r="M416" s="2113" t="n"/>
      <c r="N416" s="3805" t="n"/>
      <c r="O416" s="3806" t="n"/>
      <c r="P416" s="2113" t="n"/>
      <c r="Q416" s="2113" t="n"/>
      <c r="R416" s="2113" t="n"/>
      <c r="S416" s="2113" t="n"/>
      <c r="T416" s="2113" t="n"/>
      <c r="U416" s="3806" t="n"/>
      <c r="V416" s="2113" t="n"/>
      <c r="W416" s="2113" t="n"/>
      <c r="X416" s="2113" t="n"/>
      <c r="Y416" s="2113" t="n"/>
      <c r="Z416" s="2113" t="n"/>
      <c r="AA416" s="2113" t="n"/>
      <c r="AB416" s="2113" t="n"/>
      <c r="AC416" s="2113" t="n"/>
      <c r="AD416" s="2113" t="n"/>
      <c r="AE416" s="2113" t="n"/>
      <c r="AF416" s="2113" t="n"/>
    </row>
    <row r="417" ht="15.75" customHeight="1" s="2885">
      <c r="A417" s="2113" t="n"/>
      <c r="B417" s="2113" t="n"/>
      <c r="C417" s="2113" t="n"/>
      <c r="D417" s="2113" t="n"/>
      <c r="E417" s="2115" t="n"/>
      <c r="F417" s="2113" t="n"/>
      <c r="G417" s="2165" t="n"/>
      <c r="H417" s="2165" t="n"/>
      <c r="I417" s="2113" t="n"/>
      <c r="J417" s="2113" t="n"/>
      <c r="K417" s="2113" t="n"/>
      <c r="L417" s="3805" t="n"/>
      <c r="M417" s="2113" t="n"/>
      <c r="N417" s="3805" t="n"/>
      <c r="O417" s="3806" t="n"/>
      <c r="P417" s="2113" t="n"/>
      <c r="Q417" s="2113" t="n"/>
      <c r="R417" s="2113" t="n"/>
      <c r="S417" s="2113" t="n"/>
      <c r="T417" s="2113" t="n"/>
      <c r="U417" s="3806" t="n"/>
      <c r="V417" s="2113" t="n"/>
      <c r="W417" s="2113" t="n"/>
      <c r="X417" s="2113" t="n"/>
      <c r="Y417" s="2113" t="n"/>
      <c r="Z417" s="2113" t="n"/>
      <c r="AA417" s="2113" t="n"/>
      <c r="AB417" s="2113" t="n"/>
      <c r="AC417" s="2113" t="n"/>
      <c r="AD417" s="2113" t="n"/>
      <c r="AE417" s="2113" t="n"/>
      <c r="AF417" s="2113" t="n"/>
    </row>
    <row r="418" ht="15.75" customHeight="1" s="2885">
      <c r="A418" s="2113" t="n"/>
      <c r="B418" s="2113" t="n"/>
      <c r="C418" s="2113" t="n"/>
      <c r="D418" s="2113" t="n"/>
      <c r="E418" s="2115" t="n"/>
      <c r="F418" s="2113" t="n"/>
      <c r="G418" s="2165" t="n"/>
      <c r="H418" s="2165" t="n"/>
      <c r="I418" s="2113" t="n"/>
      <c r="J418" s="2113" t="n"/>
      <c r="K418" s="2113" t="n"/>
      <c r="L418" s="3805" t="n"/>
      <c r="M418" s="2113" t="n"/>
      <c r="N418" s="3805" t="n"/>
      <c r="O418" s="3806" t="n"/>
      <c r="P418" s="2113" t="n"/>
      <c r="Q418" s="2113" t="n"/>
      <c r="R418" s="2113" t="n"/>
      <c r="S418" s="2113" t="n"/>
      <c r="T418" s="2113" t="n"/>
      <c r="U418" s="3806" t="n"/>
      <c r="V418" s="2113" t="n"/>
      <c r="W418" s="2113" t="n"/>
      <c r="X418" s="2113" t="n"/>
      <c r="Y418" s="2113" t="n"/>
      <c r="Z418" s="2113" t="n"/>
      <c r="AA418" s="2113" t="n"/>
      <c r="AB418" s="2113" t="n"/>
      <c r="AC418" s="2113" t="n"/>
      <c r="AD418" s="2113" t="n"/>
      <c r="AE418" s="2113" t="n"/>
      <c r="AF418" s="2113" t="n"/>
    </row>
    <row r="419" ht="15.75" customHeight="1" s="2885">
      <c r="A419" s="2113" t="n"/>
      <c r="B419" s="2113" t="n"/>
      <c r="C419" s="2113" t="n"/>
      <c r="D419" s="2113" t="n"/>
      <c r="E419" s="2115" t="n"/>
      <c r="F419" s="2113" t="n"/>
      <c r="G419" s="2165" t="n"/>
      <c r="H419" s="2165" t="n"/>
      <c r="I419" s="2113" t="n"/>
      <c r="J419" s="2113" t="n"/>
      <c r="K419" s="2113" t="n"/>
      <c r="L419" s="3805" t="n"/>
      <c r="M419" s="2113" t="n"/>
      <c r="N419" s="3805" t="n"/>
      <c r="O419" s="3806" t="n"/>
      <c r="P419" s="2113" t="n"/>
      <c r="Q419" s="2113" t="n"/>
      <c r="R419" s="2113" t="n"/>
      <c r="S419" s="2113" t="n"/>
      <c r="T419" s="2113" t="n"/>
      <c r="U419" s="3806" t="n"/>
      <c r="V419" s="2113" t="n"/>
      <c r="W419" s="2113" t="n"/>
      <c r="X419" s="2113" t="n"/>
      <c r="Y419" s="2113" t="n"/>
      <c r="Z419" s="2113" t="n"/>
      <c r="AA419" s="2113" t="n"/>
      <c r="AB419" s="2113" t="n"/>
      <c r="AC419" s="2113" t="n"/>
      <c r="AD419" s="2113" t="n"/>
      <c r="AE419" s="2113" t="n"/>
      <c r="AF419" s="2113" t="n"/>
    </row>
    <row r="420" ht="15.75" customHeight="1" s="2885">
      <c r="A420" s="2113" t="n"/>
      <c r="B420" s="2113" t="n"/>
      <c r="C420" s="2113" t="n"/>
      <c r="D420" s="2113" t="n"/>
      <c r="E420" s="2115" t="n"/>
      <c r="F420" s="2113" t="n"/>
      <c r="G420" s="2165" t="n"/>
      <c r="H420" s="2165" t="n"/>
      <c r="I420" s="2113" t="n"/>
      <c r="J420" s="2113" t="n"/>
      <c r="K420" s="2113" t="n"/>
      <c r="L420" s="3805" t="n"/>
      <c r="M420" s="2113" t="n"/>
      <c r="N420" s="3805" t="n"/>
      <c r="O420" s="3806" t="n"/>
      <c r="P420" s="2113" t="n"/>
      <c r="Q420" s="2113" t="n"/>
      <c r="R420" s="2113" t="n"/>
      <c r="S420" s="2113" t="n"/>
      <c r="T420" s="2113" t="n"/>
      <c r="U420" s="3806" t="n"/>
      <c r="V420" s="2113" t="n"/>
      <c r="W420" s="2113" t="n"/>
      <c r="X420" s="2113" t="n"/>
      <c r="Y420" s="2113" t="n"/>
      <c r="Z420" s="2113" t="n"/>
      <c r="AA420" s="2113" t="n"/>
      <c r="AB420" s="2113" t="n"/>
      <c r="AC420" s="2113" t="n"/>
      <c r="AD420" s="2113" t="n"/>
      <c r="AE420" s="2113" t="n"/>
      <c r="AF420" s="2113" t="n"/>
    </row>
    <row r="421" ht="15.75" customHeight="1" s="2885">
      <c r="A421" s="2113" t="n"/>
      <c r="B421" s="2113" t="n"/>
      <c r="C421" s="2113" t="n"/>
      <c r="D421" s="2113" t="n"/>
      <c r="E421" s="2115" t="n"/>
      <c r="F421" s="2113" t="n"/>
      <c r="G421" s="2165" t="n"/>
      <c r="H421" s="2165" t="n"/>
      <c r="I421" s="2113" t="n"/>
      <c r="J421" s="2113" t="n"/>
      <c r="K421" s="2113" t="n"/>
      <c r="L421" s="3805" t="n"/>
      <c r="M421" s="2113" t="n"/>
      <c r="N421" s="3805" t="n"/>
      <c r="O421" s="3806" t="n"/>
      <c r="P421" s="2113" t="n"/>
      <c r="Q421" s="2113" t="n"/>
      <c r="R421" s="2113" t="n"/>
      <c r="S421" s="2113" t="n"/>
      <c r="T421" s="2113" t="n"/>
      <c r="U421" s="3806" t="n"/>
      <c r="V421" s="2113" t="n"/>
      <c r="W421" s="2113" t="n"/>
      <c r="X421" s="2113" t="n"/>
      <c r="Y421" s="2113" t="n"/>
      <c r="Z421" s="2113" t="n"/>
      <c r="AA421" s="2113" t="n"/>
      <c r="AB421" s="2113" t="n"/>
      <c r="AC421" s="2113" t="n"/>
      <c r="AD421" s="2113" t="n"/>
      <c r="AE421" s="2113" t="n"/>
      <c r="AF421" s="2113" t="n"/>
    </row>
    <row r="422" ht="15.75" customHeight="1" s="2885">
      <c r="A422" s="2113" t="n"/>
      <c r="B422" s="2113" t="n"/>
      <c r="C422" s="2113" t="n"/>
      <c r="D422" s="2113" t="n"/>
      <c r="E422" s="2115" t="n"/>
      <c r="F422" s="2113" t="n"/>
      <c r="G422" s="2165" t="n"/>
      <c r="H422" s="2165" t="n"/>
      <c r="I422" s="2113" t="n"/>
      <c r="J422" s="2113" t="n"/>
      <c r="K422" s="2113" t="n"/>
      <c r="L422" s="3805" t="n"/>
      <c r="M422" s="2113" t="n"/>
      <c r="N422" s="3805" t="n"/>
      <c r="O422" s="3806" t="n"/>
      <c r="P422" s="2113" t="n"/>
      <c r="Q422" s="2113" t="n"/>
      <c r="R422" s="2113" t="n"/>
      <c r="S422" s="2113" t="n"/>
      <c r="T422" s="2113" t="n"/>
      <c r="U422" s="3806" t="n"/>
      <c r="V422" s="2113" t="n"/>
      <c r="W422" s="2113" t="n"/>
      <c r="X422" s="2113" t="n"/>
      <c r="Y422" s="2113" t="n"/>
      <c r="Z422" s="2113" t="n"/>
      <c r="AA422" s="2113" t="n"/>
      <c r="AB422" s="2113" t="n"/>
      <c r="AC422" s="2113" t="n"/>
      <c r="AD422" s="2113" t="n"/>
      <c r="AE422" s="2113" t="n"/>
      <c r="AF422" s="2113" t="n"/>
    </row>
    <row r="423" ht="15.75" customHeight="1" s="2885">
      <c r="A423" s="2113" t="n"/>
      <c r="B423" s="2113" t="n"/>
      <c r="C423" s="2113" t="n"/>
      <c r="D423" s="2113" t="n"/>
      <c r="E423" s="2115" t="n"/>
      <c r="F423" s="2113" t="n"/>
      <c r="G423" s="2165" t="n"/>
      <c r="H423" s="2165" t="n"/>
      <c r="I423" s="2113" t="n"/>
      <c r="J423" s="2113" t="n"/>
      <c r="K423" s="2113" t="n"/>
      <c r="L423" s="3805" t="n"/>
      <c r="M423" s="2113" t="n"/>
      <c r="N423" s="3805" t="n"/>
      <c r="O423" s="3806" t="n"/>
      <c r="P423" s="2113" t="n"/>
      <c r="Q423" s="2113" t="n"/>
      <c r="R423" s="2113" t="n"/>
      <c r="S423" s="2113" t="n"/>
      <c r="T423" s="2113" t="n"/>
      <c r="U423" s="3806" t="n"/>
      <c r="V423" s="2113" t="n"/>
      <c r="W423" s="2113" t="n"/>
      <c r="X423" s="2113" t="n"/>
      <c r="Y423" s="2113" t="n"/>
      <c r="Z423" s="2113" t="n"/>
      <c r="AA423" s="2113" t="n"/>
      <c r="AB423" s="2113" t="n"/>
      <c r="AC423" s="2113" t="n"/>
      <c r="AD423" s="2113" t="n"/>
      <c r="AE423" s="2113" t="n"/>
      <c r="AF423" s="2113" t="n"/>
    </row>
    <row r="424" ht="15.75" customHeight="1" s="2885">
      <c r="A424" s="2113" t="n"/>
      <c r="B424" s="2113" t="n"/>
      <c r="C424" s="2113" t="n"/>
      <c r="D424" s="2113" t="n"/>
      <c r="E424" s="2115" t="n"/>
      <c r="F424" s="2113" t="n"/>
      <c r="G424" s="2165" t="n"/>
      <c r="H424" s="2165" t="n"/>
      <c r="I424" s="2113" t="n"/>
      <c r="J424" s="2113" t="n"/>
      <c r="K424" s="2113" t="n"/>
      <c r="L424" s="3805" t="n"/>
      <c r="M424" s="2113" t="n"/>
      <c r="N424" s="3805" t="n"/>
      <c r="O424" s="3806" t="n"/>
      <c r="P424" s="2113" t="n"/>
      <c r="Q424" s="2113" t="n"/>
      <c r="R424" s="2113" t="n"/>
      <c r="S424" s="2113" t="n"/>
      <c r="T424" s="2113" t="n"/>
      <c r="U424" s="3806" t="n"/>
      <c r="V424" s="2113" t="n"/>
      <c r="W424" s="2113" t="n"/>
      <c r="X424" s="2113" t="n"/>
      <c r="Y424" s="2113" t="n"/>
      <c r="Z424" s="2113" t="n"/>
      <c r="AA424" s="2113" t="n"/>
      <c r="AB424" s="2113" t="n"/>
      <c r="AC424" s="2113" t="n"/>
      <c r="AD424" s="2113" t="n"/>
      <c r="AE424" s="2113" t="n"/>
      <c r="AF424" s="2113" t="n"/>
    </row>
    <row r="425" ht="15.75" customHeight="1" s="2885">
      <c r="A425" s="2113" t="n"/>
      <c r="B425" s="2113" t="n"/>
      <c r="C425" s="2113" t="n"/>
      <c r="D425" s="2113" t="n"/>
      <c r="E425" s="2115" t="n"/>
      <c r="F425" s="2113" t="n"/>
      <c r="G425" s="2165" t="n"/>
      <c r="H425" s="2165" t="n"/>
      <c r="I425" s="2113" t="n"/>
      <c r="J425" s="2113" t="n"/>
      <c r="K425" s="2113" t="n"/>
      <c r="L425" s="3805" t="n"/>
      <c r="M425" s="2113" t="n"/>
      <c r="N425" s="3805" t="n"/>
      <c r="O425" s="3806" t="n"/>
      <c r="P425" s="2113" t="n"/>
      <c r="Q425" s="2113" t="n"/>
      <c r="R425" s="2113" t="n"/>
      <c r="S425" s="2113" t="n"/>
      <c r="T425" s="2113" t="n"/>
      <c r="U425" s="3806" t="n"/>
      <c r="V425" s="2113" t="n"/>
      <c r="W425" s="2113" t="n"/>
      <c r="X425" s="2113" t="n"/>
      <c r="Y425" s="2113" t="n"/>
      <c r="Z425" s="2113" t="n"/>
      <c r="AA425" s="2113" t="n"/>
      <c r="AB425" s="2113" t="n"/>
      <c r="AC425" s="2113" t="n"/>
      <c r="AD425" s="2113" t="n"/>
      <c r="AE425" s="2113" t="n"/>
      <c r="AF425" s="2113" t="n"/>
    </row>
    <row r="426" ht="15.75" customHeight="1" s="2885">
      <c r="A426" s="2113" t="n"/>
      <c r="B426" s="2113" t="n"/>
      <c r="C426" s="2113" t="n"/>
      <c r="D426" s="2113" t="n"/>
      <c r="E426" s="2115" t="n"/>
      <c r="F426" s="2113" t="n"/>
      <c r="G426" s="2165" t="n"/>
      <c r="H426" s="2165" t="n"/>
      <c r="I426" s="2113" t="n"/>
      <c r="J426" s="2113" t="n"/>
      <c r="K426" s="2113" t="n"/>
      <c r="L426" s="3805" t="n"/>
      <c r="M426" s="2113" t="n"/>
      <c r="N426" s="3805" t="n"/>
      <c r="O426" s="3806" t="n"/>
      <c r="P426" s="2113" t="n"/>
      <c r="Q426" s="2113" t="n"/>
      <c r="R426" s="2113" t="n"/>
      <c r="S426" s="2113" t="n"/>
      <c r="T426" s="2113" t="n"/>
      <c r="U426" s="3806" t="n"/>
      <c r="V426" s="2113" t="n"/>
      <c r="W426" s="2113" t="n"/>
      <c r="X426" s="2113" t="n"/>
      <c r="Y426" s="2113" t="n"/>
      <c r="Z426" s="2113" t="n"/>
      <c r="AA426" s="2113" t="n"/>
      <c r="AB426" s="2113" t="n"/>
      <c r="AC426" s="2113" t="n"/>
      <c r="AD426" s="2113" t="n"/>
      <c r="AE426" s="2113" t="n"/>
      <c r="AF426" s="2113" t="n"/>
    </row>
    <row r="427" ht="15.75" customHeight="1" s="2885">
      <c r="A427" s="2113" t="n"/>
      <c r="B427" s="2113" t="n"/>
      <c r="C427" s="2113" t="n"/>
      <c r="D427" s="2113" t="n"/>
      <c r="E427" s="2115" t="n"/>
      <c r="F427" s="2113" t="n"/>
      <c r="G427" s="2165" t="n"/>
      <c r="H427" s="2165" t="n"/>
      <c r="I427" s="2113" t="n"/>
      <c r="J427" s="2113" t="n"/>
      <c r="K427" s="2113" t="n"/>
      <c r="L427" s="3805" t="n"/>
      <c r="M427" s="2113" t="n"/>
      <c r="N427" s="3805" t="n"/>
      <c r="O427" s="3806" t="n"/>
      <c r="P427" s="2113" t="n"/>
      <c r="Q427" s="2113" t="n"/>
      <c r="R427" s="2113" t="n"/>
      <c r="S427" s="2113" t="n"/>
      <c r="T427" s="2113" t="n"/>
      <c r="U427" s="3806" t="n"/>
      <c r="V427" s="2113" t="n"/>
      <c r="W427" s="2113" t="n"/>
      <c r="X427" s="2113" t="n"/>
      <c r="Y427" s="2113" t="n"/>
      <c r="Z427" s="2113" t="n"/>
      <c r="AA427" s="2113" t="n"/>
      <c r="AB427" s="2113" t="n"/>
      <c r="AC427" s="2113" t="n"/>
      <c r="AD427" s="2113" t="n"/>
      <c r="AE427" s="2113" t="n"/>
      <c r="AF427" s="2113" t="n"/>
    </row>
    <row r="428" ht="15.75" customHeight="1" s="2885">
      <c r="A428" s="2113" t="n"/>
      <c r="B428" s="2113" t="n"/>
      <c r="C428" s="2113" t="n"/>
      <c r="D428" s="2113" t="n"/>
      <c r="E428" s="2115" t="n"/>
      <c r="F428" s="2113" t="n"/>
      <c r="G428" s="2165" t="n"/>
      <c r="H428" s="2165" t="n"/>
      <c r="I428" s="2113" t="n"/>
      <c r="J428" s="2113" t="n"/>
      <c r="K428" s="2113" t="n"/>
      <c r="L428" s="3805" t="n"/>
      <c r="M428" s="2113" t="n"/>
      <c r="N428" s="3805" t="n"/>
      <c r="O428" s="3806" t="n"/>
      <c r="P428" s="2113" t="n"/>
      <c r="Q428" s="2113" t="n"/>
      <c r="R428" s="2113" t="n"/>
      <c r="S428" s="2113" t="n"/>
      <c r="T428" s="2113" t="n"/>
      <c r="U428" s="3806" t="n"/>
      <c r="V428" s="2113" t="n"/>
      <c r="W428" s="2113" t="n"/>
      <c r="X428" s="2113" t="n"/>
      <c r="Y428" s="2113" t="n"/>
      <c r="Z428" s="2113" t="n"/>
      <c r="AA428" s="2113" t="n"/>
      <c r="AB428" s="2113" t="n"/>
      <c r="AC428" s="2113" t="n"/>
      <c r="AD428" s="2113" t="n"/>
      <c r="AE428" s="2113" t="n"/>
      <c r="AF428" s="2113" t="n"/>
    </row>
    <row r="429" ht="15.75" customHeight="1" s="2885">
      <c r="A429" s="2113" t="n"/>
      <c r="B429" s="2113" t="n"/>
      <c r="C429" s="2113" t="n"/>
      <c r="D429" s="2113" t="n"/>
      <c r="E429" s="2115" t="n"/>
      <c r="F429" s="2113" t="n"/>
      <c r="G429" s="2165" t="n"/>
      <c r="H429" s="2165" t="n"/>
      <c r="I429" s="2113" t="n"/>
      <c r="J429" s="2113" t="n"/>
      <c r="K429" s="2113" t="n"/>
      <c r="L429" s="3805" t="n"/>
      <c r="M429" s="2113" t="n"/>
      <c r="N429" s="3805" t="n"/>
      <c r="O429" s="3806" t="n"/>
      <c r="P429" s="2113" t="n"/>
      <c r="Q429" s="2113" t="n"/>
      <c r="R429" s="2113" t="n"/>
      <c r="S429" s="2113" t="n"/>
      <c r="T429" s="2113" t="n"/>
      <c r="U429" s="3806" t="n"/>
      <c r="V429" s="2113" t="n"/>
      <c r="W429" s="2113" t="n"/>
      <c r="X429" s="2113" t="n"/>
      <c r="Y429" s="2113" t="n"/>
      <c r="Z429" s="2113" t="n"/>
      <c r="AA429" s="2113" t="n"/>
      <c r="AB429" s="2113" t="n"/>
      <c r="AC429" s="2113" t="n"/>
      <c r="AD429" s="2113" t="n"/>
      <c r="AE429" s="2113" t="n"/>
      <c r="AF429" s="2113" t="n"/>
    </row>
    <row r="430" ht="15.75" customHeight="1" s="2885">
      <c r="A430" s="2113" t="n"/>
      <c r="B430" s="2113" t="n"/>
      <c r="C430" s="2113" t="n"/>
      <c r="D430" s="2113" t="n"/>
      <c r="E430" s="2115" t="n"/>
      <c r="F430" s="2113" t="n"/>
      <c r="G430" s="2165" t="n"/>
      <c r="H430" s="2165" t="n"/>
      <c r="I430" s="2113" t="n"/>
      <c r="J430" s="2113" t="n"/>
      <c r="K430" s="2113" t="n"/>
      <c r="L430" s="3805" t="n"/>
      <c r="M430" s="2113" t="n"/>
      <c r="N430" s="3805" t="n"/>
      <c r="O430" s="3806" t="n"/>
      <c r="P430" s="2113" t="n"/>
      <c r="Q430" s="2113" t="n"/>
      <c r="R430" s="2113" t="n"/>
      <c r="S430" s="2113" t="n"/>
      <c r="T430" s="2113" t="n"/>
      <c r="U430" s="3806" t="n"/>
      <c r="V430" s="2113" t="n"/>
      <c r="W430" s="2113" t="n"/>
      <c r="X430" s="2113" t="n"/>
      <c r="Y430" s="2113" t="n"/>
      <c r="Z430" s="2113" t="n"/>
      <c r="AA430" s="2113" t="n"/>
      <c r="AB430" s="2113" t="n"/>
      <c r="AC430" s="2113" t="n"/>
      <c r="AD430" s="2113" t="n"/>
      <c r="AE430" s="2113" t="n"/>
      <c r="AF430" s="2113" t="n"/>
    </row>
    <row r="431" ht="15.75" customHeight="1" s="2885">
      <c r="A431" s="2113" t="n"/>
      <c r="B431" s="2113" t="n"/>
      <c r="C431" s="2113" t="n"/>
      <c r="D431" s="2113" t="n"/>
      <c r="E431" s="2115" t="n"/>
      <c r="F431" s="2113" t="n"/>
      <c r="G431" s="2165" t="n"/>
      <c r="H431" s="2165" t="n"/>
      <c r="I431" s="2113" t="n"/>
      <c r="J431" s="2113" t="n"/>
      <c r="K431" s="2113" t="n"/>
      <c r="L431" s="3805" t="n"/>
      <c r="M431" s="2113" t="n"/>
      <c r="N431" s="3805" t="n"/>
      <c r="O431" s="3806" t="n"/>
      <c r="P431" s="2113" t="n"/>
      <c r="Q431" s="2113" t="n"/>
      <c r="R431" s="2113" t="n"/>
      <c r="S431" s="2113" t="n"/>
      <c r="T431" s="2113" t="n"/>
      <c r="U431" s="3806" t="n"/>
      <c r="V431" s="2113" t="n"/>
      <c r="W431" s="2113" t="n"/>
      <c r="X431" s="2113" t="n"/>
      <c r="Y431" s="2113" t="n"/>
      <c r="Z431" s="2113" t="n"/>
      <c r="AA431" s="2113" t="n"/>
      <c r="AB431" s="2113" t="n"/>
      <c r="AC431" s="2113" t="n"/>
      <c r="AD431" s="2113" t="n"/>
      <c r="AE431" s="2113" t="n"/>
      <c r="AF431" s="2113" t="n"/>
    </row>
    <row r="432" ht="15.75" customHeight="1" s="2885">
      <c r="A432" s="2113" t="n"/>
      <c r="B432" s="2113" t="n"/>
      <c r="C432" s="2113" t="n"/>
      <c r="D432" s="2113" t="n"/>
      <c r="E432" s="2115" t="n"/>
      <c r="F432" s="2113" t="n"/>
      <c r="G432" s="2165" t="n"/>
      <c r="H432" s="2165" t="n"/>
      <c r="I432" s="2113" t="n"/>
      <c r="J432" s="2113" t="n"/>
      <c r="K432" s="2113" t="n"/>
      <c r="L432" s="3805" t="n"/>
      <c r="M432" s="2113" t="n"/>
      <c r="N432" s="3805" t="n"/>
      <c r="O432" s="3806" t="n"/>
      <c r="P432" s="2113" t="n"/>
      <c r="Q432" s="2113" t="n"/>
      <c r="R432" s="2113" t="n"/>
      <c r="S432" s="2113" t="n"/>
      <c r="T432" s="2113" t="n"/>
      <c r="U432" s="3806" t="n"/>
      <c r="V432" s="2113" t="n"/>
      <c r="W432" s="2113" t="n"/>
      <c r="X432" s="2113" t="n"/>
      <c r="Y432" s="2113" t="n"/>
      <c r="Z432" s="2113" t="n"/>
      <c r="AA432" s="2113" t="n"/>
      <c r="AB432" s="2113" t="n"/>
      <c r="AC432" s="2113" t="n"/>
      <c r="AD432" s="2113" t="n"/>
      <c r="AE432" s="2113" t="n"/>
      <c r="AF432" s="2113" t="n"/>
    </row>
    <row r="433" ht="15.75" customHeight="1" s="2885">
      <c r="A433" s="2113" t="n"/>
      <c r="B433" s="2113" t="n"/>
      <c r="C433" s="2113" t="n"/>
      <c r="D433" s="2113" t="n"/>
      <c r="E433" s="2115" t="n"/>
      <c r="F433" s="2113" t="n"/>
      <c r="G433" s="2165" t="n"/>
      <c r="H433" s="2165" t="n"/>
      <c r="I433" s="2113" t="n"/>
      <c r="J433" s="2113" t="n"/>
      <c r="K433" s="2113" t="n"/>
      <c r="L433" s="3805" t="n"/>
      <c r="M433" s="2113" t="n"/>
      <c r="N433" s="3805" t="n"/>
      <c r="O433" s="3806" t="n"/>
      <c r="P433" s="2113" t="n"/>
      <c r="Q433" s="2113" t="n"/>
      <c r="R433" s="2113" t="n"/>
      <c r="S433" s="2113" t="n"/>
      <c r="T433" s="2113" t="n"/>
      <c r="U433" s="3806" t="n"/>
      <c r="V433" s="2113" t="n"/>
      <c r="W433" s="2113" t="n"/>
      <c r="X433" s="2113" t="n"/>
      <c r="Y433" s="2113" t="n"/>
      <c r="Z433" s="2113" t="n"/>
      <c r="AA433" s="2113" t="n"/>
      <c r="AB433" s="2113" t="n"/>
      <c r="AC433" s="2113" t="n"/>
      <c r="AD433" s="2113" t="n"/>
      <c r="AE433" s="2113" t="n"/>
      <c r="AF433" s="2113" t="n"/>
    </row>
    <row r="434" ht="15.75" customHeight="1" s="2885">
      <c r="A434" s="2113" t="n"/>
      <c r="B434" s="2113" t="n"/>
      <c r="C434" s="2113" t="n"/>
      <c r="D434" s="2113" t="n"/>
      <c r="E434" s="2115" t="n"/>
      <c r="F434" s="2113" t="n"/>
      <c r="G434" s="2165" t="n"/>
      <c r="H434" s="2165" t="n"/>
      <c r="I434" s="2113" t="n"/>
      <c r="J434" s="2113" t="n"/>
      <c r="K434" s="2113" t="n"/>
      <c r="L434" s="3805" t="n"/>
      <c r="M434" s="2113" t="n"/>
      <c r="N434" s="3805" t="n"/>
      <c r="O434" s="3806" t="n"/>
      <c r="P434" s="2113" t="n"/>
      <c r="Q434" s="2113" t="n"/>
      <c r="R434" s="2113" t="n"/>
      <c r="S434" s="2113" t="n"/>
      <c r="T434" s="2113" t="n"/>
      <c r="U434" s="3806" t="n"/>
      <c r="V434" s="2113" t="n"/>
      <c r="W434" s="2113" t="n"/>
      <c r="X434" s="2113" t="n"/>
      <c r="Y434" s="2113" t="n"/>
      <c r="Z434" s="2113" t="n"/>
      <c r="AA434" s="2113" t="n"/>
      <c r="AB434" s="2113" t="n"/>
      <c r="AC434" s="2113" t="n"/>
      <c r="AD434" s="2113" t="n"/>
      <c r="AE434" s="2113" t="n"/>
      <c r="AF434" s="2113" t="n"/>
    </row>
    <row r="435" ht="15.75" customHeight="1" s="2885">
      <c r="A435" s="2113" t="n"/>
      <c r="B435" s="2113" t="n"/>
      <c r="C435" s="2113" t="n"/>
      <c r="D435" s="2113" t="n"/>
      <c r="E435" s="2115" t="n"/>
      <c r="F435" s="2113" t="n"/>
      <c r="G435" s="2165" t="n"/>
      <c r="H435" s="2165" t="n"/>
      <c r="I435" s="2113" t="n"/>
      <c r="J435" s="2113" t="n"/>
      <c r="K435" s="2113" t="n"/>
      <c r="L435" s="3805" t="n"/>
      <c r="M435" s="2113" t="n"/>
      <c r="N435" s="3805" t="n"/>
      <c r="O435" s="3806" t="n"/>
      <c r="P435" s="2113" t="n"/>
      <c r="Q435" s="2113" t="n"/>
      <c r="R435" s="2113" t="n"/>
      <c r="S435" s="2113" t="n"/>
      <c r="T435" s="2113" t="n"/>
      <c r="U435" s="3806" t="n"/>
      <c r="V435" s="2113" t="n"/>
      <c r="W435" s="2113" t="n"/>
      <c r="X435" s="2113" t="n"/>
      <c r="Y435" s="2113" t="n"/>
      <c r="Z435" s="2113" t="n"/>
      <c r="AA435" s="2113" t="n"/>
      <c r="AB435" s="2113" t="n"/>
      <c r="AC435" s="2113" t="n"/>
      <c r="AD435" s="2113" t="n"/>
      <c r="AE435" s="2113" t="n"/>
      <c r="AF435" s="2113" t="n"/>
    </row>
    <row r="436" ht="15.75" customHeight="1" s="2885">
      <c r="A436" s="2113" t="n"/>
      <c r="B436" s="2113" t="n"/>
      <c r="C436" s="2113" t="n"/>
      <c r="D436" s="2113" t="n"/>
      <c r="E436" s="2115" t="n"/>
      <c r="F436" s="2113" t="n"/>
      <c r="G436" s="2165" t="n"/>
      <c r="H436" s="2165" t="n"/>
      <c r="I436" s="2113" t="n"/>
      <c r="J436" s="2113" t="n"/>
      <c r="K436" s="2113" t="n"/>
      <c r="L436" s="3805" t="n"/>
      <c r="M436" s="2113" t="n"/>
      <c r="N436" s="3805" t="n"/>
      <c r="O436" s="3806" t="n"/>
      <c r="P436" s="2113" t="n"/>
      <c r="Q436" s="2113" t="n"/>
      <c r="R436" s="2113" t="n"/>
      <c r="S436" s="2113" t="n"/>
      <c r="T436" s="2113" t="n"/>
      <c r="U436" s="3806" t="n"/>
      <c r="V436" s="2113" t="n"/>
      <c r="W436" s="2113" t="n"/>
      <c r="X436" s="2113" t="n"/>
      <c r="Y436" s="2113" t="n"/>
      <c r="Z436" s="2113" t="n"/>
      <c r="AA436" s="2113" t="n"/>
      <c r="AB436" s="2113" t="n"/>
      <c r="AC436" s="2113" t="n"/>
      <c r="AD436" s="2113" t="n"/>
      <c r="AE436" s="2113" t="n"/>
      <c r="AF436" s="2113" t="n"/>
    </row>
    <row r="437" ht="15.75" customHeight="1" s="2885">
      <c r="A437" s="2113" t="n"/>
      <c r="B437" s="2113" t="n"/>
      <c r="C437" s="2113" t="n"/>
      <c r="D437" s="2113" t="n"/>
      <c r="E437" s="2115" t="n"/>
      <c r="F437" s="2113" t="n"/>
      <c r="G437" s="2165" t="n"/>
      <c r="H437" s="2165" t="n"/>
      <c r="I437" s="2113" t="n"/>
      <c r="J437" s="2113" t="n"/>
      <c r="K437" s="2113" t="n"/>
      <c r="L437" s="3805" t="n"/>
      <c r="M437" s="2113" t="n"/>
      <c r="N437" s="3805" t="n"/>
      <c r="O437" s="3806" t="n"/>
      <c r="P437" s="2113" t="n"/>
      <c r="Q437" s="2113" t="n"/>
      <c r="R437" s="2113" t="n"/>
      <c r="S437" s="2113" t="n"/>
      <c r="T437" s="2113" t="n"/>
      <c r="U437" s="3806" t="n"/>
      <c r="V437" s="2113" t="n"/>
      <c r="W437" s="2113" t="n"/>
      <c r="X437" s="2113" t="n"/>
      <c r="Y437" s="2113" t="n"/>
      <c r="Z437" s="2113" t="n"/>
      <c r="AA437" s="2113" t="n"/>
      <c r="AB437" s="2113" t="n"/>
      <c r="AC437" s="2113" t="n"/>
      <c r="AD437" s="2113" t="n"/>
      <c r="AE437" s="2113" t="n"/>
      <c r="AF437" s="2113" t="n"/>
    </row>
    <row r="438" ht="15.75" customHeight="1" s="2885">
      <c r="A438" s="2113" t="n"/>
      <c r="B438" s="2113" t="n"/>
      <c r="C438" s="2113" t="n"/>
      <c r="D438" s="2113" t="n"/>
      <c r="E438" s="2115" t="n"/>
      <c r="F438" s="2113" t="n"/>
      <c r="G438" s="2165" t="n"/>
      <c r="H438" s="2165" t="n"/>
      <c r="I438" s="2113" t="n"/>
      <c r="J438" s="2113" t="n"/>
      <c r="K438" s="2113" t="n"/>
      <c r="L438" s="3805" t="n"/>
      <c r="M438" s="2113" t="n"/>
      <c r="N438" s="3805" t="n"/>
      <c r="O438" s="3806" t="n"/>
      <c r="P438" s="2113" t="n"/>
      <c r="Q438" s="2113" t="n"/>
      <c r="R438" s="2113" t="n"/>
      <c r="S438" s="2113" t="n"/>
      <c r="T438" s="2113" t="n"/>
      <c r="U438" s="3806" t="n"/>
      <c r="V438" s="2113" t="n"/>
      <c r="W438" s="2113" t="n"/>
      <c r="X438" s="2113" t="n"/>
      <c r="Y438" s="2113" t="n"/>
      <c r="Z438" s="2113" t="n"/>
      <c r="AA438" s="2113" t="n"/>
      <c r="AB438" s="2113" t="n"/>
      <c r="AC438" s="2113" t="n"/>
      <c r="AD438" s="2113" t="n"/>
      <c r="AE438" s="2113" t="n"/>
      <c r="AF438" s="2113" t="n"/>
    </row>
    <row r="439" ht="15.75" customHeight="1" s="2885">
      <c r="A439" s="2113" t="n"/>
      <c r="B439" s="2113" t="n"/>
      <c r="C439" s="2113" t="n"/>
      <c r="D439" s="2113" t="n"/>
      <c r="E439" s="2115" t="n"/>
      <c r="F439" s="2113" t="n"/>
      <c r="G439" s="2165" t="n"/>
      <c r="H439" s="2165" t="n"/>
      <c r="I439" s="2113" t="n"/>
      <c r="J439" s="2113" t="n"/>
      <c r="K439" s="2113" t="n"/>
      <c r="L439" s="3805" t="n"/>
      <c r="M439" s="2113" t="n"/>
      <c r="N439" s="3805" t="n"/>
      <c r="O439" s="3806" t="n"/>
      <c r="P439" s="2113" t="n"/>
      <c r="Q439" s="2113" t="n"/>
      <c r="R439" s="2113" t="n"/>
      <c r="S439" s="2113" t="n"/>
      <c r="T439" s="2113" t="n"/>
      <c r="U439" s="3806" t="n"/>
      <c r="V439" s="2113" t="n"/>
      <c r="W439" s="2113" t="n"/>
      <c r="X439" s="2113" t="n"/>
      <c r="Y439" s="2113" t="n"/>
      <c r="Z439" s="2113" t="n"/>
      <c r="AA439" s="2113" t="n"/>
      <c r="AB439" s="2113" t="n"/>
      <c r="AC439" s="2113" t="n"/>
      <c r="AD439" s="2113" t="n"/>
      <c r="AE439" s="2113" t="n"/>
      <c r="AF439" s="2113" t="n"/>
    </row>
    <row r="440" ht="15.75" customHeight="1" s="2885">
      <c r="A440" s="2113" t="n"/>
      <c r="B440" s="2113" t="n"/>
      <c r="C440" s="2113" t="n"/>
      <c r="D440" s="2113" t="n"/>
      <c r="E440" s="2115" t="n"/>
      <c r="F440" s="2113" t="n"/>
      <c r="G440" s="2165" t="n"/>
      <c r="H440" s="2165" t="n"/>
      <c r="I440" s="2113" t="n"/>
      <c r="J440" s="2113" t="n"/>
      <c r="K440" s="2113" t="n"/>
      <c r="L440" s="3805" t="n"/>
      <c r="M440" s="2113" t="n"/>
      <c r="N440" s="3805" t="n"/>
      <c r="O440" s="3806" t="n"/>
      <c r="P440" s="2113" t="n"/>
      <c r="Q440" s="2113" t="n"/>
      <c r="R440" s="2113" t="n"/>
      <c r="S440" s="2113" t="n"/>
      <c r="T440" s="2113" t="n"/>
      <c r="U440" s="3806" t="n"/>
      <c r="V440" s="2113" t="n"/>
      <c r="W440" s="2113" t="n"/>
      <c r="X440" s="2113" t="n"/>
      <c r="Y440" s="2113" t="n"/>
      <c r="Z440" s="2113" t="n"/>
      <c r="AA440" s="2113" t="n"/>
      <c r="AB440" s="2113" t="n"/>
      <c r="AC440" s="2113" t="n"/>
      <c r="AD440" s="2113" t="n"/>
      <c r="AE440" s="2113" t="n"/>
      <c r="AF440" s="2113" t="n"/>
    </row>
    <row r="441" ht="15.75" customHeight="1" s="2885">
      <c r="A441" s="2113" t="n"/>
      <c r="B441" s="2113" t="n"/>
      <c r="C441" s="2113" t="n"/>
      <c r="D441" s="2113" t="n"/>
      <c r="E441" s="2115" t="n"/>
      <c r="F441" s="2113" t="n"/>
      <c r="G441" s="2165" t="n"/>
      <c r="H441" s="2165" t="n"/>
      <c r="I441" s="2113" t="n"/>
      <c r="J441" s="2113" t="n"/>
      <c r="K441" s="2113" t="n"/>
      <c r="L441" s="3805" t="n"/>
      <c r="M441" s="2113" t="n"/>
      <c r="N441" s="3805" t="n"/>
      <c r="O441" s="3806" t="n"/>
      <c r="P441" s="2113" t="n"/>
      <c r="Q441" s="2113" t="n"/>
      <c r="R441" s="2113" t="n"/>
      <c r="S441" s="2113" t="n"/>
      <c r="T441" s="2113" t="n"/>
      <c r="U441" s="3806" t="n"/>
      <c r="V441" s="2113" t="n"/>
      <c r="W441" s="2113" t="n"/>
      <c r="X441" s="2113" t="n"/>
      <c r="Y441" s="2113" t="n"/>
      <c r="Z441" s="2113" t="n"/>
      <c r="AA441" s="2113" t="n"/>
      <c r="AB441" s="2113" t="n"/>
      <c r="AC441" s="2113" t="n"/>
      <c r="AD441" s="2113" t="n"/>
      <c r="AE441" s="2113" t="n"/>
      <c r="AF441" s="2113" t="n"/>
    </row>
    <row r="442" ht="15.75" customHeight="1" s="2885">
      <c r="A442" s="2113" t="n"/>
      <c r="B442" s="2113" t="n"/>
      <c r="C442" s="2113" t="n"/>
      <c r="D442" s="2113" t="n"/>
      <c r="E442" s="2115" t="n"/>
      <c r="F442" s="2113" t="n"/>
      <c r="G442" s="2165" t="n"/>
      <c r="H442" s="2165" t="n"/>
      <c r="I442" s="2113" t="n"/>
      <c r="J442" s="2113" t="n"/>
      <c r="K442" s="2113" t="n"/>
      <c r="L442" s="3805" t="n"/>
      <c r="M442" s="2113" t="n"/>
      <c r="N442" s="3805" t="n"/>
      <c r="O442" s="3806" t="n"/>
      <c r="P442" s="2113" t="n"/>
      <c r="Q442" s="2113" t="n"/>
      <c r="R442" s="2113" t="n"/>
      <c r="S442" s="2113" t="n"/>
      <c r="T442" s="2113" t="n"/>
      <c r="U442" s="3806" t="n"/>
      <c r="V442" s="2113" t="n"/>
      <c r="W442" s="2113" t="n"/>
      <c r="X442" s="2113" t="n"/>
      <c r="Y442" s="2113" t="n"/>
      <c r="Z442" s="2113" t="n"/>
      <c r="AA442" s="2113" t="n"/>
      <c r="AB442" s="2113" t="n"/>
      <c r="AC442" s="2113" t="n"/>
      <c r="AD442" s="2113" t="n"/>
      <c r="AE442" s="2113" t="n"/>
      <c r="AF442" s="2113" t="n"/>
    </row>
    <row r="443" ht="15.75" customHeight="1" s="2885">
      <c r="A443" s="2113" t="n"/>
      <c r="B443" s="2113" t="n"/>
      <c r="C443" s="2113" t="n"/>
      <c r="D443" s="2113" t="n"/>
      <c r="E443" s="2115" t="n"/>
      <c r="F443" s="2113" t="n"/>
      <c r="G443" s="2165" t="n"/>
      <c r="H443" s="2165" t="n"/>
      <c r="I443" s="2113" t="n"/>
      <c r="J443" s="2113" t="n"/>
      <c r="K443" s="2113" t="n"/>
      <c r="L443" s="3805" t="n"/>
      <c r="M443" s="2113" t="n"/>
      <c r="N443" s="3805" t="n"/>
      <c r="O443" s="3806" t="n"/>
      <c r="P443" s="2113" t="n"/>
      <c r="Q443" s="2113" t="n"/>
      <c r="R443" s="2113" t="n"/>
      <c r="S443" s="2113" t="n"/>
      <c r="T443" s="2113" t="n"/>
      <c r="U443" s="3806" t="n"/>
      <c r="V443" s="2113" t="n"/>
      <c r="W443" s="2113" t="n"/>
      <c r="X443" s="2113" t="n"/>
      <c r="Y443" s="2113" t="n"/>
      <c r="Z443" s="2113" t="n"/>
      <c r="AA443" s="2113" t="n"/>
      <c r="AB443" s="2113" t="n"/>
      <c r="AC443" s="2113" t="n"/>
      <c r="AD443" s="2113" t="n"/>
      <c r="AE443" s="2113" t="n"/>
      <c r="AF443" s="2113" t="n"/>
    </row>
    <row r="444" ht="15.75" customHeight="1" s="2885">
      <c r="A444" s="2113" t="n"/>
      <c r="B444" s="2113" t="n"/>
      <c r="C444" s="2113" t="n"/>
      <c r="D444" s="2113" t="n"/>
      <c r="E444" s="2115" t="n"/>
      <c r="F444" s="2113" t="n"/>
      <c r="G444" s="2165" t="n"/>
      <c r="H444" s="2165" t="n"/>
      <c r="I444" s="2113" t="n"/>
      <c r="J444" s="2113" t="n"/>
      <c r="K444" s="2113" t="n"/>
      <c r="L444" s="3805" t="n"/>
      <c r="M444" s="2113" t="n"/>
      <c r="N444" s="3805" t="n"/>
      <c r="O444" s="3806" t="n"/>
      <c r="P444" s="2113" t="n"/>
      <c r="Q444" s="2113" t="n"/>
      <c r="R444" s="2113" t="n"/>
      <c r="S444" s="2113" t="n"/>
      <c r="T444" s="2113" t="n"/>
      <c r="U444" s="3806" t="n"/>
      <c r="V444" s="2113" t="n"/>
      <c r="W444" s="2113" t="n"/>
      <c r="X444" s="2113" t="n"/>
      <c r="Y444" s="2113" t="n"/>
      <c r="Z444" s="2113" t="n"/>
      <c r="AA444" s="2113" t="n"/>
      <c r="AB444" s="2113" t="n"/>
      <c r="AC444" s="2113" t="n"/>
      <c r="AD444" s="2113" t="n"/>
      <c r="AE444" s="2113" t="n"/>
      <c r="AF444" s="2113" t="n"/>
    </row>
    <row r="445" ht="15.75" customHeight="1" s="2885">
      <c r="A445" s="2113" t="n"/>
      <c r="B445" s="2113" t="n"/>
      <c r="C445" s="2113" t="n"/>
      <c r="D445" s="2113" t="n"/>
      <c r="E445" s="2115" t="n"/>
      <c r="F445" s="2113" t="n"/>
      <c r="G445" s="2165" t="n"/>
      <c r="H445" s="2165" t="n"/>
      <c r="I445" s="2113" t="n"/>
      <c r="J445" s="2113" t="n"/>
      <c r="K445" s="2113" t="n"/>
      <c r="L445" s="3805" t="n"/>
      <c r="M445" s="2113" t="n"/>
      <c r="N445" s="3805" t="n"/>
      <c r="O445" s="3806" t="n"/>
      <c r="P445" s="2113" t="n"/>
      <c r="Q445" s="2113" t="n"/>
      <c r="R445" s="2113" t="n"/>
      <c r="S445" s="2113" t="n"/>
      <c r="T445" s="2113" t="n"/>
      <c r="U445" s="3806" t="n"/>
      <c r="V445" s="2113" t="n"/>
      <c r="W445" s="2113" t="n"/>
      <c r="X445" s="2113" t="n"/>
      <c r="Y445" s="2113" t="n"/>
      <c r="Z445" s="2113" t="n"/>
      <c r="AA445" s="2113" t="n"/>
      <c r="AB445" s="2113" t="n"/>
      <c r="AC445" s="2113" t="n"/>
      <c r="AD445" s="2113" t="n"/>
      <c r="AE445" s="2113" t="n"/>
      <c r="AF445" s="2113" t="n"/>
    </row>
    <row r="446" ht="15.75" customHeight="1" s="2885">
      <c r="A446" s="2113" t="n"/>
      <c r="B446" s="2113" t="n"/>
      <c r="C446" s="2113" t="n"/>
      <c r="D446" s="2113" t="n"/>
      <c r="E446" s="2115" t="n"/>
      <c r="F446" s="2113" t="n"/>
      <c r="G446" s="2165" t="n"/>
      <c r="H446" s="2165" t="n"/>
      <c r="I446" s="2113" t="n"/>
      <c r="J446" s="2113" t="n"/>
      <c r="K446" s="2113" t="n"/>
      <c r="L446" s="3805" t="n"/>
      <c r="M446" s="2113" t="n"/>
      <c r="N446" s="3805" t="n"/>
      <c r="O446" s="3806" t="n"/>
      <c r="P446" s="2113" t="n"/>
      <c r="Q446" s="2113" t="n"/>
      <c r="R446" s="2113" t="n"/>
      <c r="S446" s="2113" t="n"/>
      <c r="T446" s="2113" t="n"/>
      <c r="U446" s="3806" t="n"/>
      <c r="V446" s="2113" t="n"/>
      <c r="W446" s="2113" t="n"/>
      <c r="X446" s="2113" t="n"/>
      <c r="Y446" s="2113" t="n"/>
      <c r="Z446" s="2113" t="n"/>
      <c r="AA446" s="2113" t="n"/>
      <c r="AB446" s="2113" t="n"/>
      <c r="AC446" s="2113" t="n"/>
      <c r="AD446" s="2113" t="n"/>
      <c r="AE446" s="2113" t="n"/>
      <c r="AF446" s="2113" t="n"/>
    </row>
    <row r="447" ht="15.75" customHeight="1" s="2885">
      <c r="A447" s="2113" t="n"/>
      <c r="B447" s="2113" t="n"/>
      <c r="C447" s="2113" t="n"/>
      <c r="D447" s="2113" t="n"/>
      <c r="E447" s="2115" t="n"/>
      <c r="F447" s="2113" t="n"/>
      <c r="G447" s="2165" t="n"/>
      <c r="H447" s="2165" t="n"/>
      <c r="I447" s="2113" t="n"/>
      <c r="J447" s="2113" t="n"/>
      <c r="K447" s="2113" t="n"/>
      <c r="L447" s="3805" t="n"/>
      <c r="M447" s="2113" t="n"/>
      <c r="N447" s="3805" t="n"/>
      <c r="O447" s="3806" t="n"/>
      <c r="P447" s="2113" t="n"/>
      <c r="Q447" s="2113" t="n"/>
      <c r="R447" s="2113" t="n"/>
      <c r="S447" s="2113" t="n"/>
      <c r="T447" s="2113" t="n"/>
      <c r="U447" s="3806" t="n"/>
      <c r="V447" s="2113" t="n"/>
      <c r="W447" s="2113" t="n"/>
      <c r="X447" s="2113" t="n"/>
      <c r="Y447" s="2113" t="n"/>
      <c r="Z447" s="2113" t="n"/>
      <c r="AA447" s="2113" t="n"/>
      <c r="AB447" s="2113" t="n"/>
      <c r="AC447" s="2113" t="n"/>
      <c r="AD447" s="2113" t="n"/>
      <c r="AE447" s="2113" t="n"/>
      <c r="AF447" s="2113" t="n"/>
    </row>
    <row r="448" ht="15.75" customHeight="1" s="2885">
      <c r="A448" s="2113" t="n"/>
      <c r="B448" s="2113" t="n"/>
      <c r="C448" s="2113" t="n"/>
      <c r="D448" s="2113" t="n"/>
      <c r="E448" s="2115" t="n"/>
      <c r="F448" s="2113" t="n"/>
      <c r="G448" s="2165" t="n"/>
      <c r="H448" s="2165" t="n"/>
      <c r="I448" s="2113" t="n"/>
      <c r="J448" s="2113" t="n"/>
      <c r="K448" s="2113" t="n"/>
      <c r="L448" s="3805" t="n"/>
      <c r="M448" s="2113" t="n"/>
      <c r="N448" s="3805" t="n"/>
      <c r="O448" s="3806" t="n"/>
      <c r="P448" s="2113" t="n"/>
      <c r="Q448" s="2113" t="n"/>
      <c r="R448" s="2113" t="n"/>
      <c r="S448" s="2113" t="n"/>
      <c r="T448" s="2113" t="n"/>
      <c r="U448" s="3806" t="n"/>
      <c r="V448" s="2113" t="n"/>
      <c r="W448" s="2113" t="n"/>
      <c r="X448" s="2113" t="n"/>
      <c r="Y448" s="2113" t="n"/>
      <c r="Z448" s="2113" t="n"/>
      <c r="AA448" s="2113" t="n"/>
      <c r="AB448" s="2113" t="n"/>
      <c r="AC448" s="2113" t="n"/>
      <c r="AD448" s="2113" t="n"/>
      <c r="AE448" s="2113" t="n"/>
      <c r="AF448" s="2113" t="n"/>
    </row>
    <row r="449" ht="15.75" customHeight="1" s="2885">
      <c r="A449" s="2113" t="n"/>
      <c r="B449" s="2113" t="n"/>
      <c r="C449" s="2113" t="n"/>
      <c r="D449" s="2113" t="n"/>
      <c r="E449" s="2115" t="n"/>
      <c r="F449" s="2113" t="n"/>
      <c r="G449" s="2165" t="n"/>
      <c r="H449" s="2165" t="n"/>
      <c r="I449" s="2113" t="n"/>
      <c r="J449" s="2113" t="n"/>
      <c r="K449" s="2113" t="n"/>
      <c r="L449" s="3805" t="n"/>
      <c r="M449" s="2113" t="n"/>
      <c r="N449" s="3805" t="n"/>
      <c r="O449" s="3806" t="n"/>
      <c r="P449" s="2113" t="n"/>
      <c r="Q449" s="2113" t="n"/>
      <c r="R449" s="2113" t="n"/>
      <c r="S449" s="2113" t="n"/>
      <c r="T449" s="2113" t="n"/>
      <c r="U449" s="3806" t="n"/>
      <c r="V449" s="2113" t="n"/>
      <c r="W449" s="2113" t="n"/>
      <c r="X449" s="2113" t="n"/>
      <c r="Y449" s="2113" t="n"/>
      <c r="Z449" s="2113" t="n"/>
      <c r="AA449" s="2113" t="n"/>
      <c r="AB449" s="2113" t="n"/>
      <c r="AC449" s="2113" t="n"/>
      <c r="AD449" s="2113" t="n"/>
      <c r="AE449" s="2113" t="n"/>
      <c r="AF449" s="2113" t="n"/>
    </row>
    <row r="450" ht="15.75" customHeight="1" s="2885">
      <c r="A450" s="2113" t="n"/>
      <c r="B450" s="2113" t="n"/>
      <c r="C450" s="2113" t="n"/>
      <c r="D450" s="2113" t="n"/>
      <c r="E450" s="2115" t="n"/>
      <c r="F450" s="2113" t="n"/>
      <c r="G450" s="2165" t="n"/>
      <c r="H450" s="2165" t="n"/>
      <c r="I450" s="2113" t="n"/>
      <c r="J450" s="2113" t="n"/>
      <c r="K450" s="2113" t="n"/>
      <c r="L450" s="3805" t="n"/>
      <c r="M450" s="2113" t="n"/>
      <c r="N450" s="3805" t="n"/>
      <c r="O450" s="3806" t="n"/>
      <c r="P450" s="2113" t="n"/>
      <c r="Q450" s="2113" t="n"/>
      <c r="R450" s="2113" t="n"/>
      <c r="S450" s="2113" t="n"/>
      <c r="T450" s="2113" t="n"/>
      <c r="U450" s="3806" t="n"/>
      <c r="V450" s="2113" t="n"/>
      <c r="W450" s="2113" t="n"/>
      <c r="X450" s="2113" t="n"/>
      <c r="Y450" s="2113" t="n"/>
      <c r="Z450" s="2113" t="n"/>
      <c r="AA450" s="2113" t="n"/>
      <c r="AB450" s="2113" t="n"/>
      <c r="AC450" s="2113" t="n"/>
      <c r="AD450" s="2113" t="n"/>
      <c r="AE450" s="2113" t="n"/>
      <c r="AF450" s="2113" t="n"/>
    </row>
    <row r="451" ht="15.75" customHeight="1" s="2885">
      <c r="A451" s="2113" t="n"/>
      <c r="B451" s="2113" t="n"/>
      <c r="C451" s="2113" t="n"/>
      <c r="D451" s="2113" t="n"/>
      <c r="E451" s="2115" t="n"/>
      <c r="F451" s="2113" t="n"/>
      <c r="G451" s="2165" t="n"/>
      <c r="H451" s="2165" t="n"/>
      <c r="I451" s="2113" t="n"/>
      <c r="J451" s="2113" t="n"/>
      <c r="K451" s="2113" t="n"/>
      <c r="L451" s="3805" t="n"/>
      <c r="M451" s="2113" t="n"/>
      <c r="N451" s="3805" t="n"/>
      <c r="O451" s="3806" t="n"/>
      <c r="P451" s="2113" t="n"/>
      <c r="Q451" s="2113" t="n"/>
      <c r="R451" s="2113" t="n"/>
      <c r="S451" s="2113" t="n"/>
      <c r="T451" s="2113" t="n"/>
      <c r="U451" s="3806" t="n"/>
      <c r="V451" s="2113" t="n"/>
      <c r="W451" s="2113" t="n"/>
      <c r="X451" s="2113" t="n"/>
      <c r="Y451" s="2113" t="n"/>
      <c r="Z451" s="2113" t="n"/>
      <c r="AA451" s="2113" t="n"/>
      <c r="AB451" s="2113" t="n"/>
      <c r="AC451" s="2113" t="n"/>
      <c r="AD451" s="2113" t="n"/>
      <c r="AE451" s="2113" t="n"/>
      <c r="AF451" s="2113" t="n"/>
    </row>
    <row r="452" ht="15.75" customHeight="1" s="2885">
      <c r="A452" s="2113" t="n"/>
      <c r="B452" s="2113" t="n"/>
      <c r="C452" s="2113" t="n"/>
      <c r="D452" s="2113" t="n"/>
      <c r="E452" s="2115" t="n"/>
      <c r="F452" s="2113" t="n"/>
      <c r="G452" s="2165" t="n"/>
      <c r="H452" s="2165" t="n"/>
      <c r="I452" s="2113" t="n"/>
      <c r="J452" s="2113" t="n"/>
      <c r="K452" s="2113" t="n"/>
      <c r="L452" s="3805" t="n"/>
      <c r="M452" s="2113" t="n"/>
      <c r="N452" s="3805" t="n"/>
      <c r="O452" s="3806" t="n"/>
      <c r="P452" s="2113" t="n"/>
      <c r="Q452" s="2113" t="n"/>
      <c r="R452" s="2113" t="n"/>
      <c r="S452" s="2113" t="n"/>
      <c r="T452" s="2113" t="n"/>
      <c r="U452" s="3806" t="n"/>
      <c r="V452" s="2113" t="n"/>
      <c r="W452" s="2113" t="n"/>
      <c r="X452" s="2113" t="n"/>
      <c r="Y452" s="2113" t="n"/>
      <c r="Z452" s="2113" t="n"/>
      <c r="AA452" s="2113" t="n"/>
      <c r="AB452" s="2113" t="n"/>
      <c r="AC452" s="2113" t="n"/>
      <c r="AD452" s="2113" t="n"/>
      <c r="AE452" s="2113" t="n"/>
      <c r="AF452" s="2113" t="n"/>
    </row>
    <row r="453" ht="15.75" customHeight="1" s="2885">
      <c r="A453" s="2113" t="n"/>
      <c r="B453" s="2113" t="n"/>
      <c r="C453" s="2113" t="n"/>
      <c r="D453" s="2113" t="n"/>
      <c r="E453" s="2115" t="n"/>
      <c r="F453" s="2113" t="n"/>
      <c r="G453" s="2165" t="n"/>
      <c r="H453" s="2165" t="n"/>
      <c r="I453" s="2113" t="n"/>
      <c r="J453" s="2113" t="n"/>
      <c r="K453" s="2113" t="n"/>
      <c r="L453" s="3805" t="n"/>
      <c r="M453" s="2113" t="n"/>
      <c r="N453" s="3805" t="n"/>
      <c r="O453" s="3806" t="n"/>
      <c r="P453" s="2113" t="n"/>
      <c r="Q453" s="2113" t="n"/>
      <c r="R453" s="2113" t="n"/>
      <c r="S453" s="2113" t="n"/>
      <c r="T453" s="2113" t="n"/>
      <c r="U453" s="3806" t="n"/>
      <c r="V453" s="2113" t="n"/>
      <c r="W453" s="2113" t="n"/>
      <c r="X453" s="2113" t="n"/>
      <c r="Y453" s="2113" t="n"/>
      <c r="Z453" s="2113" t="n"/>
      <c r="AA453" s="2113" t="n"/>
      <c r="AB453" s="2113" t="n"/>
      <c r="AC453" s="2113" t="n"/>
      <c r="AD453" s="2113" t="n"/>
      <c r="AE453" s="2113" t="n"/>
      <c r="AF453" s="2113" t="n"/>
    </row>
    <row r="454" ht="15.75" customHeight="1" s="2885">
      <c r="A454" s="2113" t="n"/>
      <c r="B454" s="2113" t="n"/>
      <c r="C454" s="2113" t="n"/>
      <c r="D454" s="2113" t="n"/>
      <c r="E454" s="2115" t="n"/>
      <c r="F454" s="2113" t="n"/>
      <c r="G454" s="2165" t="n"/>
      <c r="H454" s="2165" t="n"/>
      <c r="I454" s="2113" t="n"/>
      <c r="J454" s="2113" t="n"/>
      <c r="K454" s="2113" t="n"/>
      <c r="L454" s="3805" t="n"/>
      <c r="M454" s="2113" t="n"/>
      <c r="N454" s="3805" t="n"/>
      <c r="O454" s="3806" t="n"/>
      <c r="P454" s="2113" t="n"/>
      <c r="Q454" s="2113" t="n"/>
      <c r="R454" s="2113" t="n"/>
      <c r="S454" s="2113" t="n"/>
      <c r="T454" s="2113" t="n"/>
      <c r="U454" s="3806" t="n"/>
      <c r="V454" s="2113" t="n"/>
      <c r="W454" s="2113" t="n"/>
      <c r="X454" s="2113" t="n"/>
      <c r="Y454" s="2113" t="n"/>
      <c r="Z454" s="2113" t="n"/>
      <c r="AA454" s="2113" t="n"/>
      <c r="AB454" s="2113" t="n"/>
      <c r="AC454" s="2113" t="n"/>
      <c r="AD454" s="2113" t="n"/>
      <c r="AE454" s="2113" t="n"/>
      <c r="AF454" s="2113" t="n"/>
    </row>
    <row r="455" ht="15.75" customHeight="1" s="2885">
      <c r="A455" s="2113" t="n"/>
      <c r="B455" s="2113" t="n"/>
      <c r="C455" s="2113" t="n"/>
      <c r="D455" s="2113" t="n"/>
      <c r="E455" s="2115" t="n"/>
      <c r="F455" s="2113" t="n"/>
      <c r="G455" s="2165" t="n"/>
      <c r="H455" s="2165" t="n"/>
      <c r="I455" s="2113" t="n"/>
      <c r="J455" s="2113" t="n"/>
      <c r="K455" s="2113" t="n"/>
      <c r="L455" s="3805" t="n"/>
      <c r="M455" s="2113" t="n"/>
      <c r="N455" s="3805" t="n"/>
      <c r="O455" s="3806" t="n"/>
      <c r="P455" s="2113" t="n"/>
      <c r="Q455" s="2113" t="n"/>
      <c r="R455" s="2113" t="n"/>
      <c r="S455" s="2113" t="n"/>
      <c r="T455" s="2113" t="n"/>
      <c r="U455" s="3806" t="n"/>
      <c r="V455" s="2113" t="n"/>
      <c r="W455" s="2113" t="n"/>
      <c r="X455" s="2113" t="n"/>
      <c r="Y455" s="2113" t="n"/>
      <c r="Z455" s="2113" t="n"/>
      <c r="AA455" s="2113" t="n"/>
      <c r="AB455" s="2113" t="n"/>
      <c r="AC455" s="2113" t="n"/>
      <c r="AD455" s="2113" t="n"/>
      <c r="AE455" s="2113" t="n"/>
      <c r="AF455" s="2113" t="n"/>
    </row>
    <row r="456" ht="15.75" customHeight="1" s="2885">
      <c r="A456" s="2113" t="n"/>
      <c r="B456" s="2113" t="n"/>
      <c r="C456" s="2113" t="n"/>
      <c r="D456" s="2113" t="n"/>
      <c r="E456" s="2115" t="n"/>
      <c r="F456" s="2113" t="n"/>
      <c r="G456" s="2165" t="n"/>
      <c r="H456" s="2165" t="n"/>
      <c r="I456" s="2113" t="n"/>
      <c r="J456" s="2113" t="n"/>
      <c r="K456" s="2113" t="n"/>
      <c r="L456" s="3805" t="n"/>
      <c r="M456" s="2113" t="n"/>
      <c r="N456" s="3805" t="n"/>
      <c r="O456" s="3806" t="n"/>
      <c r="P456" s="2113" t="n"/>
      <c r="Q456" s="2113" t="n"/>
      <c r="R456" s="2113" t="n"/>
      <c r="S456" s="2113" t="n"/>
      <c r="T456" s="2113" t="n"/>
      <c r="U456" s="3806" t="n"/>
      <c r="V456" s="2113" t="n"/>
      <c r="W456" s="2113" t="n"/>
      <c r="X456" s="2113" t="n"/>
      <c r="Y456" s="2113" t="n"/>
      <c r="Z456" s="2113" t="n"/>
      <c r="AA456" s="2113" t="n"/>
      <c r="AB456" s="2113" t="n"/>
      <c r="AC456" s="2113" t="n"/>
      <c r="AD456" s="2113" t="n"/>
      <c r="AE456" s="2113" t="n"/>
      <c r="AF456" s="2113" t="n"/>
    </row>
    <row r="457" ht="15.75" customHeight="1" s="2885">
      <c r="A457" s="2113" t="n"/>
      <c r="B457" s="2113" t="n"/>
      <c r="C457" s="2113" t="n"/>
      <c r="D457" s="2113" t="n"/>
      <c r="E457" s="2115" t="n"/>
      <c r="F457" s="2113" t="n"/>
      <c r="G457" s="2165" t="n"/>
      <c r="H457" s="2165" t="n"/>
      <c r="I457" s="2113" t="n"/>
      <c r="J457" s="2113" t="n"/>
      <c r="K457" s="2113" t="n"/>
      <c r="L457" s="3805" t="n"/>
      <c r="M457" s="2113" t="n"/>
      <c r="N457" s="3805" t="n"/>
      <c r="O457" s="3806" t="n"/>
      <c r="P457" s="2113" t="n"/>
      <c r="Q457" s="2113" t="n"/>
      <c r="R457" s="2113" t="n"/>
      <c r="S457" s="2113" t="n"/>
      <c r="T457" s="2113" t="n"/>
      <c r="U457" s="3806" t="n"/>
      <c r="V457" s="2113" t="n"/>
      <c r="W457" s="2113" t="n"/>
      <c r="X457" s="2113" t="n"/>
      <c r="Y457" s="2113" t="n"/>
      <c r="Z457" s="2113" t="n"/>
      <c r="AA457" s="2113" t="n"/>
      <c r="AB457" s="2113" t="n"/>
      <c r="AC457" s="2113" t="n"/>
      <c r="AD457" s="2113" t="n"/>
      <c r="AE457" s="2113" t="n"/>
      <c r="AF457" s="2113" t="n"/>
    </row>
    <row r="458" ht="15.75" customHeight="1" s="2885">
      <c r="A458" s="2113" t="n"/>
      <c r="B458" s="2113" t="n"/>
      <c r="C458" s="2113" t="n"/>
      <c r="D458" s="2113" t="n"/>
      <c r="E458" s="2115" t="n"/>
      <c r="F458" s="2113" t="n"/>
      <c r="G458" s="2165" t="n"/>
      <c r="H458" s="2165" t="n"/>
      <c r="I458" s="2113" t="n"/>
      <c r="J458" s="2113" t="n"/>
      <c r="K458" s="2113" t="n"/>
      <c r="L458" s="3805" t="n"/>
      <c r="M458" s="2113" t="n"/>
      <c r="N458" s="3805" t="n"/>
      <c r="O458" s="3806" t="n"/>
      <c r="P458" s="2113" t="n"/>
      <c r="Q458" s="2113" t="n"/>
      <c r="R458" s="2113" t="n"/>
      <c r="S458" s="2113" t="n"/>
      <c r="T458" s="2113" t="n"/>
      <c r="U458" s="3806" t="n"/>
      <c r="V458" s="2113" t="n"/>
      <c r="W458" s="2113" t="n"/>
      <c r="X458" s="2113" t="n"/>
      <c r="Y458" s="2113" t="n"/>
      <c r="Z458" s="2113" t="n"/>
      <c r="AA458" s="2113" t="n"/>
      <c r="AB458" s="2113" t="n"/>
      <c r="AC458" s="2113" t="n"/>
      <c r="AD458" s="2113" t="n"/>
      <c r="AE458" s="2113" t="n"/>
      <c r="AF458" s="2113" t="n"/>
    </row>
    <row r="459" ht="15.75" customHeight="1" s="2885">
      <c r="A459" s="2113" t="n"/>
      <c r="B459" s="2113" t="n"/>
      <c r="C459" s="2113" t="n"/>
      <c r="D459" s="2113" t="n"/>
      <c r="E459" s="2115" t="n"/>
      <c r="F459" s="2113" t="n"/>
      <c r="G459" s="2165" t="n"/>
      <c r="H459" s="2165" t="n"/>
      <c r="I459" s="2113" t="n"/>
      <c r="J459" s="2113" t="n"/>
      <c r="K459" s="2113" t="n"/>
      <c r="L459" s="3805" t="n"/>
      <c r="M459" s="2113" t="n"/>
      <c r="N459" s="3805" t="n"/>
      <c r="O459" s="3806" t="n"/>
      <c r="P459" s="2113" t="n"/>
      <c r="Q459" s="2113" t="n"/>
      <c r="R459" s="2113" t="n"/>
      <c r="S459" s="2113" t="n"/>
      <c r="T459" s="2113" t="n"/>
      <c r="U459" s="3806" t="n"/>
      <c r="V459" s="2113" t="n"/>
      <c r="W459" s="2113" t="n"/>
      <c r="X459" s="2113" t="n"/>
      <c r="Y459" s="2113" t="n"/>
      <c r="Z459" s="2113" t="n"/>
      <c r="AA459" s="2113" t="n"/>
      <c r="AB459" s="2113" t="n"/>
      <c r="AC459" s="2113" t="n"/>
      <c r="AD459" s="2113" t="n"/>
      <c r="AE459" s="2113" t="n"/>
      <c r="AF459" s="2113" t="n"/>
    </row>
    <row r="460" ht="15.75" customHeight="1" s="2885">
      <c r="A460" s="2113" t="n"/>
      <c r="B460" s="2113" t="n"/>
      <c r="C460" s="2113" t="n"/>
      <c r="D460" s="2113" t="n"/>
      <c r="E460" s="2115" t="n"/>
      <c r="F460" s="2113" t="n"/>
      <c r="G460" s="2165" t="n"/>
      <c r="H460" s="2165" t="n"/>
      <c r="I460" s="2113" t="n"/>
      <c r="J460" s="2113" t="n"/>
      <c r="K460" s="2113" t="n"/>
      <c r="L460" s="3805" t="n"/>
      <c r="M460" s="2113" t="n"/>
      <c r="N460" s="3805" t="n"/>
      <c r="O460" s="3806" t="n"/>
      <c r="P460" s="2113" t="n"/>
      <c r="Q460" s="2113" t="n"/>
      <c r="R460" s="2113" t="n"/>
      <c r="S460" s="2113" t="n"/>
      <c r="T460" s="2113" t="n"/>
      <c r="U460" s="3806" t="n"/>
      <c r="V460" s="2113" t="n"/>
      <c r="W460" s="2113" t="n"/>
      <c r="X460" s="2113" t="n"/>
      <c r="Y460" s="2113" t="n"/>
      <c r="Z460" s="2113" t="n"/>
      <c r="AA460" s="2113" t="n"/>
      <c r="AB460" s="2113" t="n"/>
      <c r="AC460" s="2113" t="n"/>
      <c r="AD460" s="2113" t="n"/>
      <c r="AE460" s="2113" t="n"/>
      <c r="AF460" s="2113" t="n"/>
    </row>
    <row r="461" ht="15.75" customHeight="1" s="2885">
      <c r="A461" s="2113" t="n"/>
      <c r="B461" s="2113" t="n"/>
      <c r="C461" s="2113" t="n"/>
      <c r="D461" s="2113" t="n"/>
      <c r="E461" s="2115" t="n"/>
      <c r="F461" s="2113" t="n"/>
      <c r="G461" s="2165" t="n"/>
      <c r="H461" s="2165" t="n"/>
      <c r="I461" s="2113" t="n"/>
      <c r="J461" s="2113" t="n"/>
      <c r="K461" s="2113" t="n"/>
      <c r="L461" s="3805" t="n"/>
      <c r="M461" s="2113" t="n"/>
      <c r="N461" s="3805" t="n"/>
      <c r="O461" s="3806" t="n"/>
      <c r="P461" s="2113" t="n"/>
      <c r="Q461" s="2113" t="n"/>
      <c r="R461" s="2113" t="n"/>
      <c r="S461" s="2113" t="n"/>
      <c r="T461" s="2113" t="n"/>
      <c r="U461" s="3806" t="n"/>
      <c r="V461" s="2113" t="n"/>
      <c r="W461" s="2113" t="n"/>
      <c r="X461" s="2113" t="n"/>
      <c r="Y461" s="2113" t="n"/>
      <c r="Z461" s="2113" t="n"/>
      <c r="AA461" s="2113" t="n"/>
      <c r="AB461" s="2113" t="n"/>
      <c r="AC461" s="2113" t="n"/>
      <c r="AD461" s="2113" t="n"/>
      <c r="AE461" s="2113" t="n"/>
      <c r="AF461" s="2113" t="n"/>
    </row>
    <row r="462" ht="15.75" customHeight="1" s="2885">
      <c r="A462" s="2113" t="n"/>
      <c r="B462" s="2113" t="n"/>
      <c r="C462" s="2113" t="n"/>
      <c r="D462" s="2113" t="n"/>
      <c r="E462" s="2115" t="n"/>
      <c r="F462" s="2113" t="n"/>
      <c r="G462" s="2165" t="n"/>
      <c r="H462" s="2165" t="n"/>
      <c r="I462" s="2113" t="n"/>
      <c r="J462" s="2113" t="n"/>
      <c r="K462" s="2113" t="n"/>
      <c r="L462" s="3805" t="n"/>
      <c r="M462" s="2113" t="n"/>
      <c r="N462" s="3805" t="n"/>
      <c r="O462" s="3806" t="n"/>
      <c r="P462" s="2113" t="n"/>
      <c r="Q462" s="2113" t="n"/>
      <c r="R462" s="2113" t="n"/>
      <c r="S462" s="2113" t="n"/>
      <c r="T462" s="2113" t="n"/>
      <c r="U462" s="3806" t="n"/>
      <c r="V462" s="2113" t="n"/>
      <c r="W462" s="2113" t="n"/>
      <c r="X462" s="2113" t="n"/>
      <c r="Y462" s="2113" t="n"/>
      <c r="Z462" s="2113" t="n"/>
      <c r="AA462" s="2113" t="n"/>
      <c r="AB462" s="2113" t="n"/>
      <c r="AC462" s="2113" t="n"/>
      <c r="AD462" s="2113" t="n"/>
      <c r="AE462" s="2113" t="n"/>
      <c r="AF462" s="2113" t="n"/>
    </row>
    <row r="463" ht="15.75" customHeight="1" s="2885">
      <c r="A463" s="2113" t="n"/>
      <c r="B463" s="2113" t="n"/>
      <c r="C463" s="2113" t="n"/>
      <c r="D463" s="2113" t="n"/>
      <c r="E463" s="2115" t="n"/>
      <c r="F463" s="2113" t="n"/>
      <c r="G463" s="2165" t="n"/>
      <c r="H463" s="2165" t="n"/>
      <c r="I463" s="2113" t="n"/>
      <c r="J463" s="2113" t="n"/>
      <c r="K463" s="2113" t="n"/>
      <c r="L463" s="3805" t="n"/>
      <c r="M463" s="2113" t="n"/>
      <c r="N463" s="3805" t="n"/>
      <c r="O463" s="3806" t="n"/>
      <c r="P463" s="2113" t="n"/>
      <c r="Q463" s="2113" t="n"/>
      <c r="R463" s="2113" t="n"/>
      <c r="S463" s="2113" t="n"/>
      <c r="T463" s="2113" t="n"/>
      <c r="U463" s="3806" t="n"/>
      <c r="V463" s="2113" t="n"/>
      <c r="W463" s="2113" t="n"/>
      <c r="X463" s="2113" t="n"/>
      <c r="Y463" s="2113" t="n"/>
      <c r="Z463" s="2113" t="n"/>
      <c r="AA463" s="2113" t="n"/>
      <c r="AB463" s="2113" t="n"/>
      <c r="AC463" s="2113" t="n"/>
      <c r="AD463" s="2113" t="n"/>
      <c r="AE463" s="2113" t="n"/>
      <c r="AF463" s="2113" t="n"/>
    </row>
    <row r="464" ht="15.75" customHeight="1" s="2885">
      <c r="A464" s="2113" t="n"/>
      <c r="B464" s="2113" t="n"/>
      <c r="C464" s="2113" t="n"/>
      <c r="D464" s="2113" t="n"/>
      <c r="E464" s="2115" t="n"/>
      <c r="F464" s="2113" t="n"/>
      <c r="G464" s="2165" t="n"/>
      <c r="H464" s="2165" t="n"/>
      <c r="I464" s="2113" t="n"/>
      <c r="J464" s="2113" t="n"/>
      <c r="K464" s="2113" t="n"/>
      <c r="L464" s="3805" t="n"/>
      <c r="M464" s="2113" t="n"/>
      <c r="N464" s="3805" t="n"/>
      <c r="O464" s="3806" t="n"/>
      <c r="P464" s="2113" t="n"/>
      <c r="Q464" s="2113" t="n"/>
      <c r="R464" s="2113" t="n"/>
      <c r="S464" s="2113" t="n"/>
      <c r="T464" s="2113" t="n"/>
      <c r="U464" s="3806" t="n"/>
      <c r="V464" s="2113" t="n"/>
      <c r="W464" s="2113" t="n"/>
      <c r="X464" s="2113" t="n"/>
      <c r="Y464" s="2113" t="n"/>
      <c r="Z464" s="2113" t="n"/>
      <c r="AA464" s="2113" t="n"/>
      <c r="AB464" s="2113" t="n"/>
      <c r="AC464" s="2113" t="n"/>
      <c r="AD464" s="2113" t="n"/>
      <c r="AE464" s="2113" t="n"/>
      <c r="AF464" s="2113" t="n"/>
    </row>
    <row r="465" ht="15.75" customHeight="1" s="2885">
      <c r="A465" s="2113" t="n"/>
      <c r="B465" s="2113" t="n"/>
      <c r="C465" s="2113" t="n"/>
      <c r="D465" s="2113" t="n"/>
      <c r="E465" s="2115" t="n"/>
      <c r="F465" s="2113" t="n"/>
      <c r="G465" s="2165" t="n"/>
      <c r="H465" s="2165" t="n"/>
      <c r="I465" s="2113" t="n"/>
      <c r="J465" s="2113" t="n"/>
      <c r="K465" s="2113" t="n"/>
      <c r="L465" s="3805" t="n"/>
      <c r="M465" s="2113" t="n"/>
      <c r="N465" s="3805" t="n"/>
      <c r="O465" s="3806" t="n"/>
      <c r="P465" s="2113" t="n"/>
      <c r="Q465" s="2113" t="n"/>
      <c r="R465" s="2113" t="n"/>
      <c r="S465" s="2113" t="n"/>
      <c r="T465" s="2113" t="n"/>
      <c r="U465" s="3806" t="n"/>
      <c r="V465" s="2113" t="n"/>
      <c r="W465" s="2113" t="n"/>
      <c r="X465" s="2113" t="n"/>
      <c r="Y465" s="2113" t="n"/>
      <c r="Z465" s="2113" t="n"/>
      <c r="AA465" s="2113" t="n"/>
      <c r="AB465" s="2113" t="n"/>
      <c r="AC465" s="2113" t="n"/>
      <c r="AD465" s="2113" t="n"/>
      <c r="AE465" s="2113" t="n"/>
      <c r="AF465" s="2113" t="n"/>
    </row>
    <row r="466" ht="15.75" customHeight="1" s="2885">
      <c r="A466" s="2113" t="n"/>
      <c r="B466" s="2113" t="n"/>
      <c r="C466" s="2113" t="n"/>
      <c r="D466" s="2113" t="n"/>
      <c r="E466" s="2115" t="n"/>
      <c r="F466" s="2113" t="n"/>
      <c r="G466" s="2165" t="n"/>
      <c r="H466" s="2165" t="n"/>
      <c r="I466" s="2113" t="n"/>
      <c r="J466" s="2113" t="n"/>
      <c r="K466" s="2113" t="n"/>
      <c r="L466" s="3805" t="n"/>
      <c r="M466" s="2113" t="n"/>
      <c r="N466" s="3805" t="n"/>
      <c r="O466" s="3806" t="n"/>
      <c r="P466" s="2113" t="n"/>
      <c r="Q466" s="2113" t="n"/>
      <c r="R466" s="2113" t="n"/>
      <c r="S466" s="2113" t="n"/>
      <c r="T466" s="2113" t="n"/>
      <c r="U466" s="3806" t="n"/>
      <c r="V466" s="2113" t="n"/>
      <c r="W466" s="2113" t="n"/>
      <c r="X466" s="2113" t="n"/>
      <c r="Y466" s="2113" t="n"/>
      <c r="Z466" s="2113" t="n"/>
      <c r="AA466" s="2113" t="n"/>
      <c r="AB466" s="2113" t="n"/>
      <c r="AC466" s="2113" t="n"/>
      <c r="AD466" s="2113" t="n"/>
      <c r="AE466" s="2113" t="n"/>
      <c r="AF466" s="2113" t="n"/>
    </row>
    <row r="467" ht="15.75" customHeight="1" s="2885">
      <c r="A467" s="2113" t="n"/>
      <c r="B467" s="2113" t="n"/>
      <c r="C467" s="2113" t="n"/>
      <c r="D467" s="2113" t="n"/>
      <c r="E467" s="2115" t="n"/>
      <c r="F467" s="2113" t="n"/>
      <c r="G467" s="2165" t="n"/>
      <c r="H467" s="2165" t="n"/>
      <c r="I467" s="2113" t="n"/>
      <c r="J467" s="2113" t="n"/>
      <c r="K467" s="2113" t="n"/>
      <c r="L467" s="3805" t="n"/>
      <c r="M467" s="2113" t="n"/>
      <c r="N467" s="3805" t="n"/>
      <c r="O467" s="3806" t="n"/>
      <c r="P467" s="2113" t="n"/>
      <c r="Q467" s="2113" t="n"/>
      <c r="R467" s="2113" t="n"/>
      <c r="S467" s="2113" t="n"/>
      <c r="T467" s="2113" t="n"/>
      <c r="U467" s="3806" t="n"/>
      <c r="V467" s="2113" t="n"/>
      <c r="W467" s="2113" t="n"/>
      <c r="X467" s="2113" t="n"/>
      <c r="Y467" s="2113" t="n"/>
      <c r="Z467" s="2113" t="n"/>
      <c r="AA467" s="2113" t="n"/>
      <c r="AB467" s="2113" t="n"/>
      <c r="AC467" s="2113" t="n"/>
      <c r="AD467" s="2113" t="n"/>
      <c r="AE467" s="2113" t="n"/>
      <c r="AF467" s="2113" t="n"/>
    </row>
    <row r="468" ht="15.75" customHeight="1" s="2885">
      <c r="A468" s="2113" t="n"/>
      <c r="B468" s="2113" t="n"/>
      <c r="C468" s="2113" t="n"/>
      <c r="D468" s="2113" t="n"/>
      <c r="E468" s="2115" t="n"/>
      <c r="F468" s="2113" t="n"/>
      <c r="G468" s="2165" t="n"/>
      <c r="H468" s="2165" t="n"/>
      <c r="I468" s="2113" t="n"/>
      <c r="J468" s="2113" t="n"/>
      <c r="K468" s="2113" t="n"/>
      <c r="L468" s="3805" t="n"/>
      <c r="M468" s="2113" t="n"/>
      <c r="N468" s="3805" t="n"/>
      <c r="O468" s="3806" t="n"/>
      <c r="P468" s="2113" t="n"/>
      <c r="Q468" s="2113" t="n"/>
      <c r="R468" s="2113" t="n"/>
      <c r="S468" s="2113" t="n"/>
      <c r="T468" s="2113" t="n"/>
      <c r="U468" s="3806" t="n"/>
      <c r="V468" s="2113" t="n"/>
      <c r="W468" s="2113" t="n"/>
      <c r="X468" s="2113" t="n"/>
      <c r="Y468" s="2113" t="n"/>
      <c r="Z468" s="2113" t="n"/>
      <c r="AA468" s="2113" t="n"/>
      <c r="AB468" s="2113" t="n"/>
      <c r="AC468" s="2113" t="n"/>
      <c r="AD468" s="2113" t="n"/>
      <c r="AE468" s="2113" t="n"/>
      <c r="AF468" s="2113" t="n"/>
    </row>
    <row r="469" ht="15.75" customHeight="1" s="2885">
      <c r="A469" s="2113" t="n"/>
      <c r="B469" s="2113" t="n"/>
      <c r="C469" s="2113" t="n"/>
      <c r="D469" s="2113" t="n"/>
      <c r="E469" s="2115" t="n"/>
      <c r="F469" s="2113" t="n"/>
      <c r="G469" s="2165" t="n"/>
      <c r="H469" s="2165" t="n"/>
      <c r="I469" s="2113" t="n"/>
      <c r="J469" s="2113" t="n"/>
      <c r="K469" s="2113" t="n"/>
      <c r="L469" s="3805" t="n"/>
      <c r="M469" s="2113" t="n"/>
      <c r="N469" s="3805" t="n"/>
      <c r="O469" s="3806" t="n"/>
      <c r="P469" s="2113" t="n"/>
      <c r="Q469" s="2113" t="n"/>
      <c r="R469" s="2113" t="n"/>
      <c r="S469" s="2113" t="n"/>
      <c r="T469" s="2113" t="n"/>
      <c r="U469" s="3806" t="n"/>
      <c r="V469" s="2113" t="n"/>
      <c r="W469" s="2113" t="n"/>
      <c r="X469" s="2113" t="n"/>
      <c r="Y469" s="2113" t="n"/>
      <c r="Z469" s="2113" t="n"/>
      <c r="AA469" s="2113" t="n"/>
      <c r="AB469" s="2113" t="n"/>
      <c r="AC469" s="2113" t="n"/>
      <c r="AD469" s="2113" t="n"/>
      <c r="AE469" s="2113" t="n"/>
      <c r="AF469" s="2113" t="n"/>
    </row>
    <row r="470" ht="15.75" customHeight="1" s="2885">
      <c r="A470" s="2113" t="n"/>
      <c r="B470" s="2113" t="n"/>
      <c r="C470" s="2113" t="n"/>
      <c r="D470" s="2113" t="n"/>
      <c r="E470" s="2115" t="n"/>
      <c r="F470" s="2113" t="n"/>
      <c r="G470" s="2165" t="n"/>
      <c r="H470" s="2165" t="n"/>
      <c r="I470" s="2113" t="n"/>
      <c r="J470" s="2113" t="n"/>
      <c r="K470" s="2113" t="n"/>
      <c r="L470" s="3805" t="n"/>
      <c r="M470" s="2113" t="n"/>
      <c r="N470" s="3805" t="n"/>
      <c r="O470" s="3806" t="n"/>
      <c r="P470" s="2113" t="n"/>
      <c r="Q470" s="2113" t="n"/>
      <c r="R470" s="2113" t="n"/>
      <c r="S470" s="2113" t="n"/>
      <c r="T470" s="2113" t="n"/>
      <c r="U470" s="3806" t="n"/>
      <c r="V470" s="2113" t="n"/>
      <c r="W470" s="2113" t="n"/>
      <c r="X470" s="2113" t="n"/>
      <c r="Y470" s="2113" t="n"/>
      <c r="Z470" s="2113" t="n"/>
      <c r="AA470" s="2113" t="n"/>
      <c r="AB470" s="2113" t="n"/>
      <c r="AC470" s="2113" t="n"/>
      <c r="AD470" s="2113" t="n"/>
      <c r="AE470" s="2113" t="n"/>
      <c r="AF470" s="2113" t="n"/>
    </row>
    <row r="471" ht="15.75" customHeight="1" s="2885">
      <c r="A471" s="2113" t="n"/>
      <c r="B471" s="2113" t="n"/>
      <c r="C471" s="2113" t="n"/>
      <c r="D471" s="2113" t="n"/>
      <c r="E471" s="2115" t="n"/>
      <c r="F471" s="2113" t="n"/>
      <c r="G471" s="2165" t="n"/>
      <c r="H471" s="2165" t="n"/>
      <c r="I471" s="2113" t="n"/>
      <c r="J471" s="2113" t="n"/>
      <c r="K471" s="2113" t="n"/>
      <c r="L471" s="3805" t="n"/>
      <c r="M471" s="2113" t="n"/>
      <c r="N471" s="3805" t="n"/>
      <c r="O471" s="3806" t="n"/>
      <c r="P471" s="2113" t="n"/>
      <c r="Q471" s="2113" t="n"/>
      <c r="R471" s="2113" t="n"/>
      <c r="S471" s="2113" t="n"/>
      <c r="T471" s="2113" t="n"/>
      <c r="U471" s="3806" t="n"/>
      <c r="V471" s="2113" t="n"/>
      <c r="W471" s="2113" t="n"/>
      <c r="X471" s="2113" t="n"/>
      <c r="Y471" s="2113" t="n"/>
      <c r="Z471" s="2113" t="n"/>
      <c r="AA471" s="2113" t="n"/>
      <c r="AB471" s="2113" t="n"/>
      <c r="AC471" s="2113" t="n"/>
      <c r="AD471" s="2113" t="n"/>
      <c r="AE471" s="2113" t="n"/>
      <c r="AF471" s="2113" t="n"/>
    </row>
    <row r="472" ht="15.75" customHeight="1" s="2885">
      <c r="A472" s="2113" t="n"/>
      <c r="B472" s="2113" t="n"/>
      <c r="C472" s="2113" t="n"/>
      <c r="D472" s="2113" t="n"/>
      <c r="E472" s="2115" t="n"/>
      <c r="F472" s="2113" t="n"/>
      <c r="G472" s="2165" t="n"/>
      <c r="H472" s="2165" t="n"/>
      <c r="I472" s="2113" t="n"/>
      <c r="J472" s="2113" t="n"/>
      <c r="K472" s="2113" t="n"/>
      <c r="L472" s="3805" t="n"/>
      <c r="M472" s="2113" t="n"/>
      <c r="N472" s="3805" t="n"/>
      <c r="O472" s="3806" t="n"/>
      <c r="P472" s="2113" t="n"/>
      <c r="Q472" s="2113" t="n"/>
      <c r="R472" s="2113" t="n"/>
      <c r="S472" s="2113" t="n"/>
      <c r="T472" s="2113" t="n"/>
      <c r="U472" s="3806" t="n"/>
      <c r="V472" s="2113" t="n"/>
      <c r="W472" s="2113" t="n"/>
      <c r="X472" s="2113" t="n"/>
      <c r="Y472" s="2113" t="n"/>
      <c r="Z472" s="2113" t="n"/>
      <c r="AA472" s="2113" t="n"/>
      <c r="AB472" s="2113" t="n"/>
      <c r="AC472" s="2113" t="n"/>
      <c r="AD472" s="2113" t="n"/>
      <c r="AE472" s="2113" t="n"/>
      <c r="AF472" s="2113" t="n"/>
    </row>
    <row r="473" ht="15.75" customHeight="1" s="2885">
      <c r="A473" s="2113" t="n"/>
      <c r="B473" s="2113" t="n"/>
      <c r="C473" s="2113" t="n"/>
      <c r="D473" s="2113" t="n"/>
      <c r="E473" s="2115" t="n"/>
      <c r="F473" s="2113" t="n"/>
      <c r="G473" s="2165" t="n"/>
      <c r="H473" s="2165" t="n"/>
      <c r="I473" s="2113" t="n"/>
      <c r="J473" s="2113" t="n"/>
      <c r="K473" s="2113" t="n"/>
      <c r="L473" s="3805" t="n"/>
      <c r="M473" s="2113" t="n"/>
      <c r="N473" s="3805" t="n"/>
      <c r="O473" s="3806" t="n"/>
      <c r="P473" s="2113" t="n"/>
      <c r="Q473" s="2113" t="n"/>
      <c r="R473" s="2113" t="n"/>
      <c r="S473" s="2113" t="n"/>
      <c r="T473" s="2113" t="n"/>
      <c r="U473" s="3806" t="n"/>
      <c r="V473" s="2113" t="n"/>
      <c r="W473" s="2113" t="n"/>
      <c r="X473" s="2113" t="n"/>
      <c r="Y473" s="2113" t="n"/>
      <c r="Z473" s="2113" t="n"/>
      <c r="AA473" s="2113" t="n"/>
      <c r="AB473" s="2113" t="n"/>
      <c r="AC473" s="2113" t="n"/>
      <c r="AD473" s="2113" t="n"/>
      <c r="AE473" s="2113" t="n"/>
      <c r="AF473" s="2113" t="n"/>
    </row>
    <row r="474" ht="15.75" customHeight="1" s="2885">
      <c r="A474" s="2113" t="n"/>
      <c r="B474" s="2113" t="n"/>
      <c r="C474" s="2113" t="n"/>
      <c r="D474" s="2113" t="n"/>
      <c r="E474" s="2115" t="n"/>
      <c r="F474" s="2113" t="n"/>
      <c r="G474" s="2165" t="n"/>
      <c r="H474" s="2165" t="n"/>
      <c r="I474" s="2113" t="n"/>
      <c r="J474" s="2113" t="n"/>
      <c r="K474" s="2113" t="n"/>
      <c r="L474" s="3805" t="n"/>
      <c r="M474" s="2113" t="n"/>
      <c r="N474" s="3805" t="n"/>
      <c r="O474" s="3806" t="n"/>
      <c r="P474" s="2113" t="n"/>
      <c r="Q474" s="2113" t="n"/>
      <c r="R474" s="2113" t="n"/>
      <c r="S474" s="2113" t="n"/>
      <c r="T474" s="2113" t="n"/>
      <c r="U474" s="3806" t="n"/>
      <c r="V474" s="2113" t="n"/>
      <c r="W474" s="2113" t="n"/>
      <c r="X474" s="2113" t="n"/>
      <c r="Y474" s="2113" t="n"/>
      <c r="Z474" s="2113" t="n"/>
      <c r="AA474" s="2113" t="n"/>
      <c r="AB474" s="2113" t="n"/>
      <c r="AC474" s="2113" t="n"/>
      <c r="AD474" s="2113" t="n"/>
      <c r="AE474" s="2113" t="n"/>
      <c r="AF474" s="2113" t="n"/>
    </row>
    <row r="475" ht="15.75" customHeight="1" s="2885">
      <c r="A475" s="2113" t="n"/>
      <c r="B475" s="2113" t="n"/>
      <c r="C475" s="2113" t="n"/>
      <c r="D475" s="2113" t="n"/>
      <c r="E475" s="2115" t="n"/>
      <c r="F475" s="2113" t="n"/>
      <c r="G475" s="2165" t="n"/>
      <c r="H475" s="2165" t="n"/>
      <c r="I475" s="2113" t="n"/>
      <c r="J475" s="2113" t="n"/>
      <c r="K475" s="2113" t="n"/>
      <c r="L475" s="3805" t="n"/>
      <c r="M475" s="2113" t="n"/>
      <c r="N475" s="3805" t="n"/>
      <c r="O475" s="3806" t="n"/>
      <c r="P475" s="2113" t="n"/>
      <c r="Q475" s="2113" t="n"/>
      <c r="R475" s="2113" t="n"/>
      <c r="S475" s="2113" t="n"/>
      <c r="T475" s="2113" t="n"/>
      <c r="U475" s="3806" t="n"/>
      <c r="V475" s="2113" t="n"/>
      <c r="W475" s="2113" t="n"/>
      <c r="X475" s="2113" t="n"/>
      <c r="Y475" s="2113" t="n"/>
      <c r="Z475" s="2113" t="n"/>
      <c r="AA475" s="2113" t="n"/>
      <c r="AB475" s="2113" t="n"/>
      <c r="AC475" s="2113" t="n"/>
      <c r="AD475" s="2113" t="n"/>
      <c r="AE475" s="2113" t="n"/>
      <c r="AF475" s="2113" t="n"/>
    </row>
    <row r="476" ht="15.75" customHeight="1" s="2885">
      <c r="A476" s="2113" t="n"/>
      <c r="B476" s="2113" t="n"/>
      <c r="C476" s="2113" t="n"/>
      <c r="D476" s="2113" t="n"/>
      <c r="E476" s="2115" t="n"/>
      <c r="F476" s="2113" t="n"/>
      <c r="G476" s="2165" t="n"/>
      <c r="H476" s="2165" t="n"/>
      <c r="I476" s="2113" t="n"/>
      <c r="J476" s="2113" t="n"/>
      <c r="K476" s="2113" t="n"/>
      <c r="L476" s="3805" t="n"/>
      <c r="M476" s="2113" t="n"/>
      <c r="N476" s="3805" t="n"/>
      <c r="O476" s="3806" t="n"/>
      <c r="P476" s="2113" t="n"/>
      <c r="Q476" s="2113" t="n"/>
      <c r="R476" s="2113" t="n"/>
      <c r="S476" s="2113" t="n"/>
      <c r="T476" s="2113" t="n"/>
      <c r="U476" s="3806" t="n"/>
      <c r="V476" s="2113" t="n"/>
      <c r="W476" s="2113" t="n"/>
      <c r="X476" s="2113" t="n"/>
      <c r="Y476" s="2113" t="n"/>
      <c r="Z476" s="2113" t="n"/>
      <c r="AA476" s="2113" t="n"/>
      <c r="AB476" s="2113" t="n"/>
      <c r="AC476" s="2113" t="n"/>
      <c r="AD476" s="2113" t="n"/>
      <c r="AE476" s="2113" t="n"/>
      <c r="AF476" s="2113" t="n"/>
    </row>
    <row r="477" ht="15.75" customHeight="1" s="2885">
      <c r="A477" s="2113" t="n"/>
      <c r="B477" s="2113" t="n"/>
      <c r="C477" s="2113" t="n"/>
      <c r="D477" s="2113" t="n"/>
      <c r="E477" s="2115" t="n"/>
      <c r="F477" s="2113" t="n"/>
      <c r="G477" s="2165" t="n"/>
      <c r="H477" s="2165" t="n"/>
      <c r="I477" s="2113" t="n"/>
      <c r="J477" s="2113" t="n"/>
      <c r="K477" s="2113" t="n"/>
      <c r="L477" s="3805" t="n"/>
      <c r="M477" s="2113" t="n"/>
      <c r="N477" s="3805" t="n"/>
      <c r="O477" s="3806" t="n"/>
      <c r="P477" s="2113" t="n"/>
      <c r="Q477" s="2113" t="n"/>
      <c r="R477" s="2113" t="n"/>
      <c r="S477" s="2113" t="n"/>
      <c r="T477" s="2113" t="n"/>
      <c r="U477" s="3806" t="n"/>
      <c r="V477" s="2113" t="n"/>
      <c r="W477" s="2113" t="n"/>
      <c r="X477" s="2113" t="n"/>
      <c r="Y477" s="2113" t="n"/>
      <c r="Z477" s="2113" t="n"/>
      <c r="AA477" s="2113" t="n"/>
      <c r="AB477" s="2113" t="n"/>
      <c r="AC477" s="2113" t="n"/>
      <c r="AD477" s="2113" t="n"/>
      <c r="AE477" s="2113" t="n"/>
      <c r="AF477" s="2113" t="n"/>
    </row>
    <row r="478" ht="15.75" customHeight="1" s="2885">
      <c r="A478" s="2113" t="n"/>
      <c r="B478" s="2113" t="n"/>
      <c r="C478" s="2113" t="n"/>
      <c r="D478" s="2113" t="n"/>
      <c r="E478" s="2115" t="n"/>
      <c r="F478" s="2113" t="n"/>
      <c r="G478" s="2165" t="n"/>
      <c r="H478" s="2165" t="n"/>
      <c r="I478" s="2113" t="n"/>
      <c r="J478" s="2113" t="n"/>
      <c r="K478" s="2113" t="n"/>
      <c r="L478" s="3805" t="n"/>
      <c r="M478" s="2113" t="n"/>
      <c r="N478" s="3805" t="n"/>
      <c r="O478" s="3806" t="n"/>
      <c r="P478" s="2113" t="n"/>
      <c r="Q478" s="2113" t="n"/>
      <c r="R478" s="2113" t="n"/>
      <c r="S478" s="2113" t="n"/>
      <c r="T478" s="2113" t="n"/>
      <c r="U478" s="3806" t="n"/>
      <c r="V478" s="2113" t="n"/>
      <c r="W478" s="2113" t="n"/>
      <c r="X478" s="2113" t="n"/>
      <c r="Y478" s="2113" t="n"/>
      <c r="Z478" s="2113" t="n"/>
      <c r="AA478" s="2113" t="n"/>
      <c r="AB478" s="2113" t="n"/>
      <c r="AC478" s="2113" t="n"/>
      <c r="AD478" s="2113" t="n"/>
      <c r="AE478" s="2113" t="n"/>
      <c r="AF478" s="2113" t="n"/>
    </row>
    <row r="479" ht="15.75" customHeight="1" s="2885">
      <c r="A479" s="2113" t="n"/>
      <c r="B479" s="2113" t="n"/>
      <c r="C479" s="2113" t="n"/>
      <c r="D479" s="2113" t="n"/>
      <c r="E479" s="2115" t="n"/>
      <c r="F479" s="2113" t="n"/>
      <c r="G479" s="2165" t="n"/>
      <c r="H479" s="2165" t="n"/>
      <c r="I479" s="2113" t="n"/>
      <c r="J479" s="2113" t="n"/>
      <c r="K479" s="2113" t="n"/>
      <c r="L479" s="3805" t="n"/>
      <c r="M479" s="2113" t="n"/>
      <c r="N479" s="3805" t="n"/>
      <c r="O479" s="3806" t="n"/>
      <c r="P479" s="2113" t="n"/>
      <c r="Q479" s="2113" t="n"/>
      <c r="R479" s="2113" t="n"/>
      <c r="S479" s="2113" t="n"/>
      <c r="T479" s="2113" t="n"/>
      <c r="U479" s="3806" t="n"/>
      <c r="V479" s="2113" t="n"/>
      <c r="W479" s="2113" t="n"/>
      <c r="X479" s="2113" t="n"/>
      <c r="Y479" s="2113" t="n"/>
      <c r="Z479" s="2113" t="n"/>
      <c r="AA479" s="2113" t="n"/>
      <c r="AB479" s="2113" t="n"/>
      <c r="AC479" s="2113" t="n"/>
      <c r="AD479" s="2113" t="n"/>
      <c r="AE479" s="2113" t="n"/>
      <c r="AF479" s="2113" t="n"/>
    </row>
    <row r="480" ht="15.75" customHeight="1" s="2885">
      <c r="A480" s="2113" t="n"/>
      <c r="B480" s="2113" t="n"/>
      <c r="C480" s="2113" t="n"/>
      <c r="D480" s="2113" t="n"/>
      <c r="E480" s="2115" t="n"/>
      <c r="F480" s="2113" t="n"/>
      <c r="G480" s="2165" t="n"/>
      <c r="H480" s="2165" t="n"/>
      <c r="I480" s="2113" t="n"/>
      <c r="J480" s="2113" t="n"/>
      <c r="K480" s="2113" t="n"/>
      <c r="L480" s="3805" t="n"/>
      <c r="M480" s="2113" t="n"/>
      <c r="N480" s="3805" t="n"/>
      <c r="O480" s="3806" t="n"/>
      <c r="P480" s="2113" t="n"/>
      <c r="Q480" s="2113" t="n"/>
      <c r="R480" s="2113" t="n"/>
      <c r="S480" s="2113" t="n"/>
      <c r="T480" s="2113" t="n"/>
      <c r="U480" s="3806" t="n"/>
      <c r="V480" s="2113" t="n"/>
      <c r="W480" s="2113" t="n"/>
      <c r="X480" s="2113" t="n"/>
      <c r="Y480" s="2113" t="n"/>
      <c r="Z480" s="2113" t="n"/>
      <c r="AA480" s="2113" t="n"/>
      <c r="AB480" s="2113" t="n"/>
      <c r="AC480" s="2113" t="n"/>
      <c r="AD480" s="2113" t="n"/>
      <c r="AE480" s="2113" t="n"/>
      <c r="AF480" s="2113" t="n"/>
    </row>
    <row r="481" ht="15.75" customHeight="1" s="2885">
      <c r="A481" s="2113" t="n"/>
      <c r="B481" s="2113" t="n"/>
      <c r="C481" s="2113" t="n"/>
      <c r="D481" s="2113" t="n"/>
      <c r="E481" s="2115" t="n"/>
      <c r="F481" s="2113" t="n"/>
      <c r="G481" s="2165" t="n"/>
      <c r="H481" s="2165" t="n"/>
      <c r="I481" s="2113" t="n"/>
      <c r="J481" s="2113" t="n"/>
      <c r="K481" s="2113" t="n"/>
      <c r="L481" s="3805" t="n"/>
      <c r="M481" s="2113" t="n"/>
      <c r="N481" s="3805" t="n"/>
      <c r="O481" s="3806" t="n"/>
      <c r="P481" s="2113" t="n"/>
      <c r="Q481" s="2113" t="n"/>
      <c r="R481" s="2113" t="n"/>
      <c r="S481" s="2113" t="n"/>
      <c r="T481" s="2113" t="n"/>
      <c r="U481" s="3806" t="n"/>
      <c r="V481" s="2113" t="n"/>
      <c r="W481" s="2113" t="n"/>
      <c r="X481" s="2113" t="n"/>
      <c r="Y481" s="2113" t="n"/>
      <c r="Z481" s="2113" t="n"/>
      <c r="AA481" s="2113" t="n"/>
      <c r="AB481" s="2113" t="n"/>
      <c r="AC481" s="2113" t="n"/>
      <c r="AD481" s="2113" t="n"/>
      <c r="AE481" s="2113" t="n"/>
      <c r="AF481" s="2113" t="n"/>
    </row>
    <row r="482" ht="15.75" customHeight="1" s="2885">
      <c r="A482" s="2113" t="n"/>
      <c r="B482" s="2113" t="n"/>
      <c r="C482" s="2113" t="n"/>
      <c r="D482" s="2113" t="n"/>
      <c r="E482" s="2115" t="n"/>
      <c r="F482" s="2113" t="n"/>
      <c r="G482" s="2165" t="n"/>
      <c r="H482" s="2165" t="n"/>
      <c r="I482" s="2113" t="n"/>
      <c r="J482" s="2113" t="n"/>
      <c r="K482" s="2113" t="n"/>
      <c r="L482" s="3805" t="n"/>
      <c r="M482" s="2113" t="n"/>
      <c r="N482" s="3805" t="n"/>
      <c r="O482" s="3806" t="n"/>
      <c r="P482" s="2113" t="n"/>
      <c r="Q482" s="2113" t="n"/>
      <c r="R482" s="2113" t="n"/>
      <c r="S482" s="2113" t="n"/>
      <c r="T482" s="2113" t="n"/>
      <c r="U482" s="3806" t="n"/>
      <c r="V482" s="2113" t="n"/>
      <c r="W482" s="2113" t="n"/>
      <c r="X482" s="2113" t="n"/>
      <c r="Y482" s="2113" t="n"/>
      <c r="Z482" s="2113" t="n"/>
      <c r="AA482" s="2113" t="n"/>
      <c r="AB482" s="2113" t="n"/>
      <c r="AC482" s="2113" t="n"/>
      <c r="AD482" s="2113" t="n"/>
      <c r="AE482" s="2113" t="n"/>
      <c r="AF482" s="2113" t="n"/>
    </row>
    <row r="483" ht="15.75" customHeight="1" s="2885">
      <c r="A483" s="2113" t="n"/>
      <c r="B483" s="2113" t="n"/>
      <c r="C483" s="2113" t="n"/>
      <c r="D483" s="2113" t="n"/>
      <c r="E483" s="2115" t="n"/>
      <c r="F483" s="2113" t="n"/>
      <c r="G483" s="2165" t="n"/>
      <c r="H483" s="2165" t="n"/>
      <c r="I483" s="2113" t="n"/>
      <c r="J483" s="2113" t="n"/>
      <c r="K483" s="2113" t="n"/>
      <c r="L483" s="3805" t="n"/>
      <c r="M483" s="2113" t="n"/>
      <c r="N483" s="3805" t="n"/>
      <c r="O483" s="3806" t="n"/>
      <c r="P483" s="2113" t="n"/>
      <c r="Q483" s="2113" t="n"/>
      <c r="R483" s="2113" t="n"/>
      <c r="S483" s="2113" t="n"/>
      <c r="T483" s="2113" t="n"/>
      <c r="U483" s="3806" t="n"/>
      <c r="V483" s="2113" t="n"/>
      <c r="W483" s="2113" t="n"/>
      <c r="X483" s="2113" t="n"/>
      <c r="Y483" s="2113" t="n"/>
      <c r="Z483" s="2113" t="n"/>
      <c r="AA483" s="2113" t="n"/>
      <c r="AB483" s="2113" t="n"/>
      <c r="AC483" s="2113" t="n"/>
      <c r="AD483" s="2113" t="n"/>
      <c r="AE483" s="2113" t="n"/>
      <c r="AF483" s="2113" t="n"/>
    </row>
    <row r="484" ht="15.75" customHeight="1" s="2885">
      <c r="A484" s="2113" t="n"/>
      <c r="B484" s="2113" t="n"/>
      <c r="C484" s="2113" t="n"/>
      <c r="D484" s="2113" t="n"/>
      <c r="E484" s="2115" t="n"/>
      <c r="F484" s="2113" t="n"/>
      <c r="G484" s="2165" t="n"/>
      <c r="H484" s="2165" t="n"/>
      <c r="I484" s="2113" t="n"/>
      <c r="J484" s="2113" t="n"/>
      <c r="K484" s="2113" t="n"/>
      <c r="L484" s="3805" t="n"/>
      <c r="M484" s="2113" t="n"/>
      <c r="N484" s="3805" t="n"/>
      <c r="O484" s="3806" t="n"/>
      <c r="P484" s="2113" t="n"/>
      <c r="Q484" s="2113" t="n"/>
      <c r="R484" s="2113" t="n"/>
      <c r="S484" s="2113" t="n"/>
      <c r="T484" s="2113" t="n"/>
      <c r="U484" s="3806" t="n"/>
      <c r="V484" s="2113" t="n"/>
      <c r="W484" s="2113" t="n"/>
      <c r="X484" s="2113" t="n"/>
      <c r="Y484" s="2113" t="n"/>
      <c r="Z484" s="2113" t="n"/>
      <c r="AA484" s="2113" t="n"/>
      <c r="AB484" s="2113" t="n"/>
      <c r="AC484" s="2113" t="n"/>
      <c r="AD484" s="2113" t="n"/>
      <c r="AE484" s="2113" t="n"/>
      <c r="AF484" s="2113" t="n"/>
    </row>
    <row r="485" ht="15.75" customHeight="1" s="2885">
      <c r="A485" s="2113" t="n"/>
      <c r="B485" s="2113" t="n"/>
      <c r="C485" s="2113" t="n"/>
      <c r="D485" s="2113" t="n"/>
      <c r="E485" s="2115" t="n"/>
      <c r="F485" s="2113" t="n"/>
      <c r="G485" s="2165" t="n"/>
      <c r="H485" s="2165" t="n"/>
      <c r="I485" s="2113" t="n"/>
      <c r="J485" s="2113" t="n"/>
      <c r="K485" s="2113" t="n"/>
      <c r="L485" s="3805" t="n"/>
      <c r="M485" s="2113" t="n"/>
      <c r="N485" s="3805" t="n"/>
      <c r="O485" s="3806" t="n"/>
      <c r="P485" s="2113" t="n"/>
      <c r="Q485" s="2113" t="n"/>
      <c r="R485" s="2113" t="n"/>
      <c r="S485" s="2113" t="n"/>
      <c r="T485" s="2113" t="n"/>
      <c r="U485" s="3806" t="n"/>
      <c r="V485" s="2113" t="n"/>
      <c r="W485" s="2113" t="n"/>
      <c r="X485" s="2113" t="n"/>
      <c r="Y485" s="2113" t="n"/>
      <c r="Z485" s="2113" t="n"/>
      <c r="AA485" s="2113" t="n"/>
      <c r="AB485" s="2113" t="n"/>
      <c r="AC485" s="2113" t="n"/>
      <c r="AD485" s="2113" t="n"/>
      <c r="AE485" s="2113" t="n"/>
      <c r="AF485" s="2113" t="n"/>
    </row>
    <row r="486" ht="15.75" customHeight="1" s="2885">
      <c r="A486" s="2113" t="n"/>
      <c r="B486" s="2113" t="n"/>
      <c r="C486" s="2113" t="n"/>
      <c r="D486" s="2113" t="n"/>
      <c r="E486" s="2115" t="n"/>
      <c r="F486" s="2113" t="n"/>
      <c r="G486" s="2165" t="n"/>
      <c r="H486" s="2165" t="n"/>
      <c r="I486" s="2113" t="n"/>
      <c r="J486" s="2113" t="n"/>
      <c r="K486" s="2113" t="n"/>
      <c r="L486" s="3805" t="n"/>
      <c r="M486" s="2113" t="n"/>
      <c r="N486" s="3805" t="n"/>
      <c r="O486" s="3806" t="n"/>
      <c r="P486" s="2113" t="n"/>
      <c r="Q486" s="2113" t="n"/>
      <c r="R486" s="2113" t="n"/>
      <c r="S486" s="2113" t="n"/>
      <c r="T486" s="2113" t="n"/>
      <c r="U486" s="3806" t="n"/>
      <c r="V486" s="2113" t="n"/>
      <c r="W486" s="2113" t="n"/>
      <c r="X486" s="2113" t="n"/>
      <c r="Y486" s="2113" t="n"/>
      <c r="Z486" s="2113" t="n"/>
      <c r="AA486" s="2113" t="n"/>
      <c r="AB486" s="2113" t="n"/>
      <c r="AC486" s="2113" t="n"/>
      <c r="AD486" s="2113" t="n"/>
      <c r="AE486" s="2113" t="n"/>
      <c r="AF486" s="2113" t="n"/>
    </row>
    <row r="487" ht="15.75" customHeight="1" s="2885">
      <c r="A487" s="2113" t="n"/>
      <c r="B487" s="2113" t="n"/>
      <c r="C487" s="2113" t="n"/>
      <c r="D487" s="2113" t="n"/>
      <c r="E487" s="2115" t="n"/>
      <c r="F487" s="2113" t="n"/>
      <c r="G487" s="2165" t="n"/>
      <c r="H487" s="2165" t="n"/>
      <c r="I487" s="2113" t="n"/>
      <c r="J487" s="2113" t="n"/>
      <c r="K487" s="2113" t="n"/>
      <c r="L487" s="3805" t="n"/>
      <c r="M487" s="2113" t="n"/>
      <c r="N487" s="3805" t="n"/>
      <c r="O487" s="3806" t="n"/>
      <c r="P487" s="2113" t="n"/>
      <c r="Q487" s="2113" t="n"/>
      <c r="R487" s="2113" t="n"/>
      <c r="S487" s="2113" t="n"/>
      <c r="T487" s="2113" t="n"/>
      <c r="U487" s="3806" t="n"/>
      <c r="V487" s="2113" t="n"/>
      <c r="W487" s="2113" t="n"/>
      <c r="X487" s="2113" t="n"/>
      <c r="Y487" s="2113" t="n"/>
      <c r="Z487" s="2113" t="n"/>
      <c r="AA487" s="2113" t="n"/>
      <c r="AB487" s="2113" t="n"/>
      <c r="AC487" s="2113" t="n"/>
      <c r="AD487" s="2113" t="n"/>
      <c r="AE487" s="2113" t="n"/>
      <c r="AF487" s="2113" t="n"/>
    </row>
    <row r="488" ht="15.75" customHeight="1" s="2885">
      <c r="A488" s="2113" t="n"/>
      <c r="B488" s="2113" t="n"/>
      <c r="C488" s="2113" t="n"/>
      <c r="D488" s="2113" t="n"/>
      <c r="E488" s="2115" t="n"/>
      <c r="F488" s="2113" t="n"/>
      <c r="G488" s="2165" t="n"/>
      <c r="H488" s="2165" t="n"/>
      <c r="I488" s="2113" t="n"/>
      <c r="J488" s="2113" t="n"/>
      <c r="K488" s="2113" t="n"/>
      <c r="L488" s="3805" t="n"/>
      <c r="M488" s="2113" t="n"/>
      <c r="N488" s="3805" t="n"/>
      <c r="O488" s="3806" t="n"/>
      <c r="P488" s="2113" t="n"/>
      <c r="Q488" s="2113" t="n"/>
      <c r="R488" s="2113" t="n"/>
      <c r="S488" s="2113" t="n"/>
      <c r="T488" s="2113" t="n"/>
      <c r="U488" s="3806" t="n"/>
      <c r="V488" s="2113" t="n"/>
      <c r="W488" s="2113" t="n"/>
      <c r="X488" s="2113" t="n"/>
      <c r="Y488" s="2113" t="n"/>
      <c r="Z488" s="2113" t="n"/>
      <c r="AA488" s="2113" t="n"/>
      <c r="AB488" s="2113" t="n"/>
      <c r="AC488" s="2113" t="n"/>
      <c r="AD488" s="2113" t="n"/>
      <c r="AE488" s="2113" t="n"/>
      <c r="AF488" s="2113" t="n"/>
    </row>
    <row r="489" ht="15.75" customHeight="1" s="2885">
      <c r="A489" s="2113" t="n"/>
      <c r="B489" s="2113" t="n"/>
      <c r="C489" s="2113" t="n"/>
      <c r="D489" s="2113" t="n"/>
      <c r="E489" s="2115" t="n"/>
      <c r="F489" s="2113" t="n"/>
      <c r="G489" s="2165" t="n"/>
      <c r="H489" s="2165" t="n"/>
      <c r="I489" s="2113" t="n"/>
      <c r="J489" s="2113" t="n"/>
      <c r="K489" s="2113" t="n"/>
      <c r="L489" s="3805" t="n"/>
      <c r="M489" s="2113" t="n"/>
      <c r="N489" s="3805" t="n"/>
      <c r="O489" s="3806" t="n"/>
      <c r="P489" s="2113" t="n"/>
      <c r="Q489" s="2113" t="n"/>
      <c r="R489" s="2113" t="n"/>
      <c r="S489" s="2113" t="n"/>
      <c r="T489" s="2113" t="n"/>
      <c r="U489" s="3806" t="n"/>
      <c r="V489" s="2113" t="n"/>
      <c r="W489" s="2113" t="n"/>
      <c r="X489" s="2113" t="n"/>
      <c r="Y489" s="2113" t="n"/>
      <c r="Z489" s="2113" t="n"/>
      <c r="AA489" s="2113" t="n"/>
      <c r="AB489" s="2113" t="n"/>
      <c r="AC489" s="2113" t="n"/>
      <c r="AD489" s="2113" t="n"/>
      <c r="AE489" s="2113" t="n"/>
      <c r="AF489" s="2113" t="n"/>
    </row>
    <row r="490" ht="15.75" customHeight="1" s="2885">
      <c r="A490" s="2113" t="n"/>
      <c r="B490" s="2113" t="n"/>
      <c r="C490" s="2113" t="n"/>
      <c r="D490" s="2113" t="n"/>
      <c r="E490" s="2115" t="n"/>
      <c r="F490" s="2113" t="n"/>
      <c r="G490" s="2165" t="n"/>
      <c r="H490" s="2165" t="n"/>
      <c r="I490" s="2113" t="n"/>
      <c r="J490" s="2113" t="n"/>
      <c r="K490" s="2113" t="n"/>
      <c r="L490" s="3805" t="n"/>
      <c r="M490" s="2113" t="n"/>
      <c r="N490" s="3805" t="n"/>
      <c r="O490" s="3806" t="n"/>
      <c r="P490" s="2113" t="n"/>
      <c r="Q490" s="2113" t="n"/>
      <c r="R490" s="2113" t="n"/>
      <c r="S490" s="2113" t="n"/>
      <c r="T490" s="2113" t="n"/>
      <c r="U490" s="3806" t="n"/>
      <c r="V490" s="2113" t="n"/>
      <c r="W490" s="2113" t="n"/>
      <c r="X490" s="2113" t="n"/>
      <c r="Y490" s="2113" t="n"/>
      <c r="Z490" s="2113" t="n"/>
      <c r="AA490" s="2113" t="n"/>
      <c r="AB490" s="2113" t="n"/>
      <c r="AC490" s="2113" t="n"/>
      <c r="AD490" s="2113" t="n"/>
      <c r="AE490" s="2113" t="n"/>
      <c r="AF490" s="2113" t="n"/>
    </row>
    <row r="491" ht="15.75" customHeight="1" s="2885">
      <c r="A491" s="2113" t="n"/>
      <c r="B491" s="2113" t="n"/>
      <c r="C491" s="2113" t="n"/>
      <c r="D491" s="2113" t="n"/>
      <c r="E491" s="2115" t="n"/>
      <c r="F491" s="2113" t="n"/>
      <c r="G491" s="2165" t="n"/>
      <c r="H491" s="2165" t="n"/>
      <c r="I491" s="2113" t="n"/>
      <c r="J491" s="2113" t="n"/>
      <c r="K491" s="2113" t="n"/>
      <c r="L491" s="3805" t="n"/>
      <c r="M491" s="2113" t="n"/>
      <c r="N491" s="3805" t="n"/>
      <c r="O491" s="3806" t="n"/>
      <c r="P491" s="2113" t="n"/>
      <c r="Q491" s="2113" t="n"/>
      <c r="R491" s="2113" t="n"/>
      <c r="S491" s="2113" t="n"/>
      <c r="T491" s="2113" t="n"/>
      <c r="U491" s="3806" t="n"/>
      <c r="V491" s="2113" t="n"/>
      <c r="W491" s="2113" t="n"/>
      <c r="X491" s="2113" t="n"/>
      <c r="Y491" s="2113" t="n"/>
      <c r="Z491" s="2113" t="n"/>
      <c r="AA491" s="2113" t="n"/>
      <c r="AB491" s="2113" t="n"/>
      <c r="AC491" s="2113" t="n"/>
      <c r="AD491" s="2113" t="n"/>
      <c r="AE491" s="2113" t="n"/>
      <c r="AF491" s="2113" t="n"/>
    </row>
    <row r="492" ht="15.75" customHeight="1" s="2885">
      <c r="A492" s="2113" t="n"/>
      <c r="B492" s="2113" t="n"/>
      <c r="C492" s="2113" t="n"/>
      <c r="D492" s="2113" t="n"/>
      <c r="E492" s="2115" t="n"/>
      <c r="F492" s="2113" t="n"/>
      <c r="G492" s="2165" t="n"/>
      <c r="H492" s="2165" t="n"/>
      <c r="I492" s="2113" t="n"/>
      <c r="J492" s="2113" t="n"/>
      <c r="K492" s="2113" t="n"/>
      <c r="L492" s="3805" t="n"/>
      <c r="M492" s="2113" t="n"/>
      <c r="N492" s="3805" t="n"/>
      <c r="O492" s="3806" t="n"/>
      <c r="P492" s="2113" t="n"/>
      <c r="Q492" s="2113" t="n"/>
      <c r="R492" s="2113" t="n"/>
      <c r="S492" s="2113" t="n"/>
      <c r="T492" s="2113" t="n"/>
      <c r="U492" s="3806" t="n"/>
      <c r="V492" s="2113" t="n"/>
      <c r="W492" s="2113" t="n"/>
      <c r="X492" s="2113" t="n"/>
      <c r="Y492" s="2113" t="n"/>
      <c r="Z492" s="2113" t="n"/>
      <c r="AA492" s="2113" t="n"/>
      <c r="AB492" s="2113" t="n"/>
      <c r="AC492" s="2113" t="n"/>
      <c r="AD492" s="2113" t="n"/>
      <c r="AE492" s="2113" t="n"/>
      <c r="AF492" s="2113" t="n"/>
    </row>
    <row r="493" ht="15.75" customHeight="1" s="2885">
      <c r="A493" s="2113" t="n"/>
      <c r="B493" s="2113" t="n"/>
      <c r="C493" s="2113" t="n"/>
      <c r="D493" s="2113" t="n"/>
      <c r="E493" s="2115" t="n"/>
      <c r="F493" s="2113" t="n"/>
      <c r="G493" s="2165" t="n"/>
      <c r="H493" s="2165" t="n"/>
      <c r="I493" s="2113" t="n"/>
      <c r="J493" s="2113" t="n"/>
      <c r="K493" s="2113" t="n"/>
      <c r="L493" s="3805" t="n"/>
      <c r="M493" s="2113" t="n"/>
      <c r="N493" s="3805" t="n"/>
      <c r="O493" s="3806" t="n"/>
      <c r="P493" s="2113" t="n"/>
      <c r="Q493" s="2113" t="n"/>
      <c r="R493" s="2113" t="n"/>
      <c r="S493" s="2113" t="n"/>
      <c r="T493" s="2113" t="n"/>
      <c r="U493" s="3806" t="n"/>
      <c r="V493" s="2113" t="n"/>
      <c r="W493" s="2113" t="n"/>
      <c r="X493" s="2113" t="n"/>
      <c r="Y493" s="2113" t="n"/>
      <c r="Z493" s="2113" t="n"/>
      <c r="AA493" s="2113" t="n"/>
      <c r="AB493" s="2113" t="n"/>
      <c r="AC493" s="2113" t="n"/>
      <c r="AD493" s="2113" t="n"/>
      <c r="AE493" s="2113" t="n"/>
      <c r="AF493" s="2113" t="n"/>
    </row>
    <row r="494" ht="15.75" customHeight="1" s="2885">
      <c r="A494" s="2113" t="n"/>
      <c r="B494" s="2113" t="n"/>
      <c r="C494" s="2113" t="n"/>
      <c r="D494" s="2113" t="n"/>
      <c r="E494" s="2115" t="n"/>
      <c r="F494" s="2113" t="n"/>
      <c r="G494" s="2165" t="n"/>
      <c r="H494" s="2165" t="n"/>
      <c r="I494" s="2113" t="n"/>
      <c r="J494" s="2113" t="n"/>
      <c r="K494" s="2113" t="n"/>
      <c r="L494" s="3805" t="n"/>
      <c r="M494" s="2113" t="n"/>
      <c r="N494" s="3805" t="n"/>
      <c r="O494" s="3806" t="n"/>
      <c r="P494" s="2113" t="n"/>
      <c r="Q494" s="2113" t="n"/>
      <c r="R494" s="2113" t="n"/>
      <c r="S494" s="2113" t="n"/>
      <c r="T494" s="2113" t="n"/>
      <c r="U494" s="3806" t="n"/>
      <c r="V494" s="2113" t="n"/>
      <c r="W494" s="2113" t="n"/>
      <c r="X494" s="2113" t="n"/>
      <c r="Y494" s="2113" t="n"/>
      <c r="Z494" s="2113" t="n"/>
      <c r="AA494" s="2113" t="n"/>
      <c r="AB494" s="2113" t="n"/>
      <c r="AC494" s="2113" t="n"/>
      <c r="AD494" s="2113" t="n"/>
      <c r="AE494" s="2113" t="n"/>
      <c r="AF494" s="2113" t="n"/>
    </row>
    <row r="495" ht="15.75" customHeight="1" s="2885">
      <c r="A495" s="2113" t="n"/>
      <c r="B495" s="2113" t="n"/>
      <c r="C495" s="2113" t="n"/>
      <c r="D495" s="2113" t="n"/>
      <c r="E495" s="2115" t="n"/>
      <c r="F495" s="2113" t="n"/>
      <c r="G495" s="2165" t="n"/>
      <c r="H495" s="2165" t="n"/>
      <c r="I495" s="2113" t="n"/>
      <c r="J495" s="2113" t="n"/>
      <c r="K495" s="2113" t="n"/>
      <c r="L495" s="3805" t="n"/>
      <c r="M495" s="2113" t="n"/>
      <c r="N495" s="3805" t="n"/>
      <c r="O495" s="3806" t="n"/>
      <c r="P495" s="2113" t="n"/>
      <c r="Q495" s="2113" t="n"/>
      <c r="R495" s="2113" t="n"/>
      <c r="S495" s="2113" t="n"/>
      <c r="T495" s="2113" t="n"/>
      <c r="U495" s="3806" t="n"/>
      <c r="V495" s="2113" t="n"/>
      <c r="W495" s="2113" t="n"/>
      <c r="X495" s="2113" t="n"/>
      <c r="Y495" s="2113" t="n"/>
      <c r="Z495" s="2113" t="n"/>
      <c r="AA495" s="2113" t="n"/>
      <c r="AB495" s="2113" t="n"/>
      <c r="AC495" s="2113" t="n"/>
      <c r="AD495" s="2113" t="n"/>
      <c r="AE495" s="2113" t="n"/>
      <c r="AF495" s="2113" t="n"/>
    </row>
    <row r="496" ht="15.75" customHeight="1" s="2885">
      <c r="A496" s="2113" t="n"/>
      <c r="B496" s="2113" t="n"/>
      <c r="C496" s="2113" t="n"/>
      <c r="D496" s="2113" t="n"/>
      <c r="E496" s="2115" t="n"/>
      <c r="F496" s="2113" t="n"/>
      <c r="G496" s="2165" t="n"/>
      <c r="H496" s="2165" t="n"/>
      <c r="I496" s="2113" t="n"/>
      <c r="J496" s="2113" t="n"/>
      <c r="K496" s="2113" t="n"/>
      <c r="L496" s="3805" t="n"/>
      <c r="M496" s="2113" t="n"/>
      <c r="N496" s="3805" t="n"/>
      <c r="O496" s="3806" t="n"/>
      <c r="P496" s="2113" t="n"/>
      <c r="Q496" s="2113" t="n"/>
      <c r="R496" s="2113" t="n"/>
      <c r="S496" s="2113" t="n"/>
      <c r="T496" s="2113" t="n"/>
      <c r="U496" s="3806" t="n"/>
      <c r="V496" s="2113" t="n"/>
      <c r="W496" s="2113" t="n"/>
      <c r="X496" s="2113" t="n"/>
      <c r="Y496" s="2113" t="n"/>
      <c r="Z496" s="2113" t="n"/>
      <c r="AA496" s="2113" t="n"/>
      <c r="AB496" s="2113" t="n"/>
      <c r="AC496" s="2113" t="n"/>
      <c r="AD496" s="2113" t="n"/>
      <c r="AE496" s="2113" t="n"/>
      <c r="AF496" s="2113" t="n"/>
    </row>
    <row r="497" ht="15.75" customHeight="1" s="2885">
      <c r="A497" s="2113" t="n"/>
      <c r="B497" s="2113" t="n"/>
      <c r="C497" s="2113" t="n"/>
      <c r="D497" s="2113" t="n"/>
      <c r="E497" s="2115" t="n"/>
      <c r="F497" s="2113" t="n"/>
      <c r="G497" s="2165" t="n"/>
      <c r="H497" s="2165" t="n"/>
      <c r="I497" s="2113" t="n"/>
      <c r="J497" s="2113" t="n"/>
      <c r="K497" s="2113" t="n"/>
      <c r="L497" s="3805" t="n"/>
      <c r="M497" s="2113" t="n"/>
      <c r="N497" s="3805" t="n"/>
      <c r="O497" s="3806" t="n"/>
      <c r="P497" s="2113" t="n"/>
      <c r="Q497" s="2113" t="n"/>
      <c r="R497" s="2113" t="n"/>
      <c r="S497" s="2113" t="n"/>
      <c r="T497" s="2113" t="n"/>
      <c r="U497" s="3806" t="n"/>
      <c r="V497" s="2113" t="n"/>
      <c r="W497" s="2113" t="n"/>
      <c r="X497" s="2113" t="n"/>
      <c r="Y497" s="2113" t="n"/>
      <c r="Z497" s="2113" t="n"/>
      <c r="AA497" s="2113" t="n"/>
      <c r="AB497" s="2113" t="n"/>
      <c r="AC497" s="2113" t="n"/>
      <c r="AD497" s="2113" t="n"/>
      <c r="AE497" s="2113" t="n"/>
      <c r="AF497" s="2113" t="n"/>
    </row>
    <row r="498" ht="15.75" customHeight="1" s="2885">
      <c r="A498" s="2113" t="n"/>
      <c r="B498" s="2113" t="n"/>
      <c r="C498" s="2113" t="n"/>
      <c r="D498" s="2113" t="n"/>
      <c r="E498" s="2115" t="n"/>
      <c r="F498" s="2113" t="n"/>
      <c r="G498" s="2165" t="n"/>
      <c r="H498" s="2165" t="n"/>
      <c r="I498" s="2113" t="n"/>
      <c r="J498" s="2113" t="n"/>
      <c r="K498" s="2113" t="n"/>
      <c r="L498" s="3805" t="n"/>
      <c r="M498" s="2113" t="n"/>
      <c r="N498" s="3805" t="n"/>
      <c r="O498" s="3806" t="n"/>
      <c r="P498" s="2113" t="n"/>
      <c r="Q498" s="2113" t="n"/>
      <c r="R498" s="2113" t="n"/>
      <c r="S498" s="2113" t="n"/>
      <c r="T498" s="2113" t="n"/>
      <c r="U498" s="3806" t="n"/>
      <c r="V498" s="2113" t="n"/>
      <c r="W498" s="2113" t="n"/>
      <c r="X498" s="2113" t="n"/>
      <c r="Y498" s="2113" t="n"/>
      <c r="Z498" s="2113" t="n"/>
      <c r="AA498" s="2113" t="n"/>
      <c r="AB498" s="2113" t="n"/>
      <c r="AC498" s="2113" t="n"/>
      <c r="AD498" s="2113" t="n"/>
      <c r="AE498" s="2113" t="n"/>
      <c r="AF498" s="2113" t="n"/>
    </row>
    <row r="499" ht="15.75" customHeight="1" s="2885">
      <c r="A499" s="2113" t="n"/>
      <c r="B499" s="2113" t="n"/>
      <c r="C499" s="2113" t="n"/>
      <c r="D499" s="2113" t="n"/>
      <c r="E499" s="2115" t="n"/>
      <c r="F499" s="2113" t="n"/>
      <c r="G499" s="2165" t="n"/>
      <c r="H499" s="2165" t="n"/>
      <c r="I499" s="2113" t="n"/>
      <c r="J499" s="2113" t="n"/>
      <c r="K499" s="2113" t="n"/>
      <c r="L499" s="3805" t="n"/>
      <c r="M499" s="2113" t="n"/>
      <c r="N499" s="3805" t="n"/>
      <c r="O499" s="3806" t="n"/>
      <c r="P499" s="2113" t="n"/>
      <c r="Q499" s="2113" t="n"/>
      <c r="R499" s="2113" t="n"/>
      <c r="S499" s="2113" t="n"/>
      <c r="T499" s="2113" t="n"/>
      <c r="U499" s="3806" t="n"/>
      <c r="V499" s="2113" t="n"/>
      <c r="W499" s="2113" t="n"/>
      <c r="X499" s="2113" t="n"/>
      <c r="Y499" s="2113" t="n"/>
      <c r="Z499" s="2113" t="n"/>
      <c r="AA499" s="2113" t="n"/>
      <c r="AB499" s="2113" t="n"/>
      <c r="AC499" s="2113" t="n"/>
      <c r="AD499" s="2113" t="n"/>
      <c r="AE499" s="2113" t="n"/>
      <c r="AF499" s="2113" t="n"/>
    </row>
    <row r="500" ht="15.75" customHeight="1" s="2885">
      <c r="A500" s="2113" t="n"/>
      <c r="B500" s="2113" t="n"/>
      <c r="C500" s="2113" t="n"/>
      <c r="D500" s="2113" t="n"/>
      <c r="E500" s="2115" t="n"/>
      <c r="F500" s="2113" t="n"/>
      <c r="G500" s="2165" t="n"/>
      <c r="H500" s="2165" t="n"/>
      <c r="I500" s="2113" t="n"/>
      <c r="J500" s="2113" t="n"/>
      <c r="K500" s="2113" t="n"/>
      <c r="L500" s="3805" t="n"/>
      <c r="M500" s="2113" t="n"/>
      <c r="N500" s="3805" t="n"/>
      <c r="O500" s="3806" t="n"/>
      <c r="P500" s="2113" t="n"/>
      <c r="Q500" s="2113" t="n"/>
      <c r="R500" s="2113" t="n"/>
      <c r="S500" s="2113" t="n"/>
      <c r="T500" s="2113" t="n"/>
      <c r="U500" s="3806" t="n"/>
      <c r="V500" s="2113" t="n"/>
      <c r="W500" s="2113" t="n"/>
      <c r="X500" s="2113" t="n"/>
      <c r="Y500" s="2113" t="n"/>
      <c r="Z500" s="2113" t="n"/>
      <c r="AA500" s="2113" t="n"/>
      <c r="AB500" s="2113" t="n"/>
      <c r="AC500" s="2113" t="n"/>
      <c r="AD500" s="2113" t="n"/>
      <c r="AE500" s="2113" t="n"/>
      <c r="AF500" s="2113" t="n"/>
    </row>
    <row r="501" ht="15.75" customHeight="1" s="2885">
      <c r="A501" s="2113" t="n"/>
      <c r="B501" s="2113" t="n"/>
      <c r="C501" s="2113" t="n"/>
      <c r="D501" s="2113" t="n"/>
      <c r="E501" s="2115" t="n"/>
      <c r="F501" s="2113" t="n"/>
      <c r="G501" s="2165" t="n"/>
      <c r="H501" s="2165" t="n"/>
      <c r="I501" s="2113" t="n"/>
      <c r="J501" s="2113" t="n"/>
      <c r="K501" s="2113" t="n"/>
      <c r="L501" s="3805" t="n"/>
      <c r="M501" s="2113" t="n"/>
      <c r="N501" s="3805" t="n"/>
      <c r="O501" s="3806" t="n"/>
      <c r="P501" s="2113" t="n"/>
      <c r="Q501" s="2113" t="n"/>
      <c r="R501" s="2113" t="n"/>
      <c r="S501" s="2113" t="n"/>
      <c r="T501" s="2113" t="n"/>
      <c r="U501" s="3806" t="n"/>
      <c r="V501" s="2113" t="n"/>
      <c r="W501" s="2113" t="n"/>
      <c r="X501" s="2113" t="n"/>
      <c r="Y501" s="2113" t="n"/>
      <c r="Z501" s="2113" t="n"/>
      <c r="AA501" s="2113" t="n"/>
      <c r="AB501" s="2113" t="n"/>
      <c r="AC501" s="2113" t="n"/>
      <c r="AD501" s="2113" t="n"/>
      <c r="AE501" s="2113" t="n"/>
      <c r="AF501" s="2113" t="n"/>
    </row>
    <row r="502" ht="15.75" customHeight="1" s="2885">
      <c r="A502" s="2113" t="n"/>
      <c r="B502" s="2113" t="n"/>
      <c r="C502" s="2113" t="n"/>
      <c r="D502" s="2113" t="n"/>
      <c r="E502" s="2115" t="n"/>
      <c r="F502" s="2113" t="n"/>
      <c r="G502" s="2165" t="n"/>
      <c r="H502" s="2165" t="n"/>
      <c r="I502" s="2113" t="n"/>
      <c r="J502" s="2113" t="n"/>
      <c r="K502" s="2113" t="n"/>
      <c r="L502" s="3805" t="n"/>
      <c r="M502" s="2113" t="n"/>
      <c r="N502" s="3805" t="n"/>
      <c r="O502" s="3806" t="n"/>
      <c r="P502" s="2113" t="n"/>
      <c r="Q502" s="2113" t="n"/>
      <c r="R502" s="2113" t="n"/>
      <c r="S502" s="2113" t="n"/>
      <c r="T502" s="2113" t="n"/>
      <c r="U502" s="3806" t="n"/>
      <c r="V502" s="2113" t="n"/>
      <c r="W502" s="2113" t="n"/>
      <c r="X502" s="2113" t="n"/>
      <c r="Y502" s="2113" t="n"/>
      <c r="Z502" s="2113" t="n"/>
      <c r="AA502" s="2113" t="n"/>
      <c r="AB502" s="2113" t="n"/>
      <c r="AC502" s="2113" t="n"/>
      <c r="AD502" s="2113" t="n"/>
      <c r="AE502" s="2113" t="n"/>
      <c r="AF502" s="2113" t="n"/>
    </row>
    <row r="503" ht="15.75" customHeight="1" s="2885">
      <c r="A503" s="2113" t="n"/>
      <c r="B503" s="2113" t="n"/>
      <c r="C503" s="2113" t="n"/>
      <c r="D503" s="2113" t="n"/>
      <c r="E503" s="2115" t="n"/>
      <c r="F503" s="2113" t="n"/>
      <c r="G503" s="2165" t="n"/>
      <c r="H503" s="2165" t="n"/>
      <c r="I503" s="2113" t="n"/>
      <c r="J503" s="2113" t="n"/>
      <c r="K503" s="2113" t="n"/>
      <c r="L503" s="3805" t="n"/>
      <c r="M503" s="2113" t="n"/>
      <c r="N503" s="3805" t="n"/>
      <c r="O503" s="3806" t="n"/>
      <c r="P503" s="2113" t="n"/>
      <c r="Q503" s="2113" t="n"/>
      <c r="R503" s="2113" t="n"/>
      <c r="S503" s="2113" t="n"/>
      <c r="T503" s="2113" t="n"/>
      <c r="U503" s="3806" t="n"/>
      <c r="V503" s="2113" t="n"/>
      <c r="W503" s="2113" t="n"/>
      <c r="X503" s="2113" t="n"/>
      <c r="Y503" s="2113" t="n"/>
      <c r="Z503" s="2113" t="n"/>
      <c r="AA503" s="2113" t="n"/>
      <c r="AB503" s="2113" t="n"/>
      <c r="AC503" s="2113" t="n"/>
      <c r="AD503" s="2113" t="n"/>
      <c r="AE503" s="2113" t="n"/>
      <c r="AF503" s="2113" t="n"/>
    </row>
    <row r="504" ht="15.75" customHeight="1" s="2885">
      <c r="A504" s="2113" t="n"/>
      <c r="B504" s="2113" t="n"/>
      <c r="C504" s="2113" t="n"/>
      <c r="D504" s="2113" t="n"/>
      <c r="E504" s="2115" t="n"/>
      <c r="F504" s="2113" t="n"/>
      <c r="G504" s="2165" t="n"/>
      <c r="H504" s="2165" t="n"/>
      <c r="I504" s="2113" t="n"/>
      <c r="J504" s="2113" t="n"/>
      <c r="K504" s="2113" t="n"/>
      <c r="L504" s="3805" t="n"/>
      <c r="M504" s="2113" t="n"/>
      <c r="N504" s="3805" t="n"/>
      <c r="O504" s="3806" t="n"/>
      <c r="P504" s="2113" t="n"/>
      <c r="Q504" s="2113" t="n"/>
      <c r="R504" s="2113" t="n"/>
      <c r="S504" s="2113" t="n"/>
      <c r="T504" s="2113" t="n"/>
      <c r="U504" s="3806" t="n"/>
      <c r="V504" s="2113" t="n"/>
      <c r="W504" s="2113" t="n"/>
      <c r="X504" s="2113" t="n"/>
      <c r="Y504" s="2113" t="n"/>
      <c r="Z504" s="2113" t="n"/>
      <c r="AA504" s="2113" t="n"/>
      <c r="AB504" s="2113" t="n"/>
      <c r="AC504" s="2113" t="n"/>
      <c r="AD504" s="2113" t="n"/>
      <c r="AE504" s="2113" t="n"/>
      <c r="AF504" s="2113" t="n"/>
    </row>
    <row r="505" ht="15.75" customHeight="1" s="2885">
      <c r="A505" s="2113" t="n"/>
      <c r="B505" s="2113" t="n"/>
      <c r="C505" s="2113" t="n"/>
      <c r="D505" s="2113" t="n"/>
      <c r="E505" s="2115" t="n"/>
      <c r="F505" s="2113" t="n"/>
      <c r="G505" s="2165" t="n"/>
      <c r="H505" s="2165" t="n"/>
      <c r="I505" s="2113" t="n"/>
      <c r="J505" s="2113" t="n"/>
      <c r="K505" s="2113" t="n"/>
      <c r="L505" s="3805" t="n"/>
      <c r="M505" s="2113" t="n"/>
      <c r="N505" s="3805" t="n"/>
      <c r="O505" s="3806" t="n"/>
      <c r="P505" s="2113" t="n"/>
      <c r="Q505" s="2113" t="n"/>
      <c r="R505" s="2113" t="n"/>
      <c r="S505" s="2113" t="n"/>
      <c r="T505" s="2113" t="n"/>
      <c r="U505" s="3806" t="n"/>
      <c r="V505" s="2113" t="n"/>
      <c r="W505" s="2113" t="n"/>
      <c r="X505" s="2113" t="n"/>
      <c r="Y505" s="2113" t="n"/>
      <c r="Z505" s="2113" t="n"/>
      <c r="AA505" s="2113" t="n"/>
      <c r="AB505" s="2113" t="n"/>
      <c r="AC505" s="2113" t="n"/>
      <c r="AD505" s="2113" t="n"/>
      <c r="AE505" s="2113" t="n"/>
      <c r="AF505" s="2113" t="n"/>
    </row>
    <row r="506" ht="15.75" customHeight="1" s="2885">
      <c r="A506" s="2113" t="n"/>
      <c r="B506" s="2113" t="n"/>
      <c r="C506" s="2113" t="n"/>
      <c r="D506" s="2113" t="n"/>
      <c r="E506" s="2115" t="n"/>
      <c r="F506" s="2113" t="n"/>
      <c r="G506" s="2165" t="n"/>
      <c r="H506" s="2165" t="n"/>
      <c r="I506" s="2113" t="n"/>
      <c r="J506" s="2113" t="n"/>
      <c r="K506" s="2113" t="n"/>
      <c r="L506" s="3805" t="n"/>
      <c r="M506" s="2113" t="n"/>
      <c r="N506" s="3805" t="n"/>
      <c r="O506" s="3806" t="n"/>
      <c r="P506" s="2113" t="n"/>
      <c r="Q506" s="2113" t="n"/>
      <c r="R506" s="2113" t="n"/>
      <c r="S506" s="2113" t="n"/>
      <c r="T506" s="2113" t="n"/>
      <c r="U506" s="3806" t="n"/>
      <c r="V506" s="2113" t="n"/>
      <c r="W506" s="2113" t="n"/>
      <c r="X506" s="2113" t="n"/>
      <c r="Y506" s="2113" t="n"/>
      <c r="Z506" s="2113" t="n"/>
      <c r="AA506" s="2113" t="n"/>
      <c r="AB506" s="2113" t="n"/>
      <c r="AC506" s="2113" t="n"/>
      <c r="AD506" s="2113" t="n"/>
      <c r="AE506" s="2113" t="n"/>
      <c r="AF506" s="2113" t="n"/>
    </row>
    <row r="507" ht="15.75" customHeight="1" s="2885">
      <c r="A507" s="2113" t="n"/>
      <c r="B507" s="2113" t="n"/>
      <c r="C507" s="2113" t="n"/>
      <c r="D507" s="2113" t="n"/>
      <c r="E507" s="2115" t="n"/>
      <c r="F507" s="2113" t="n"/>
      <c r="G507" s="2165" t="n"/>
      <c r="H507" s="2165" t="n"/>
      <c r="I507" s="2113" t="n"/>
      <c r="J507" s="2113" t="n"/>
      <c r="K507" s="2113" t="n"/>
      <c r="L507" s="3805" t="n"/>
      <c r="M507" s="2113" t="n"/>
      <c r="N507" s="3805" t="n"/>
      <c r="O507" s="3806" t="n"/>
      <c r="P507" s="2113" t="n"/>
      <c r="Q507" s="2113" t="n"/>
      <c r="R507" s="2113" t="n"/>
      <c r="S507" s="2113" t="n"/>
      <c r="T507" s="2113" t="n"/>
      <c r="U507" s="3806" t="n"/>
      <c r="V507" s="2113" t="n"/>
      <c r="W507" s="2113" t="n"/>
      <c r="X507" s="2113" t="n"/>
      <c r="Y507" s="2113" t="n"/>
      <c r="Z507" s="2113" t="n"/>
      <c r="AA507" s="2113" t="n"/>
      <c r="AB507" s="2113" t="n"/>
      <c r="AC507" s="2113" t="n"/>
      <c r="AD507" s="2113" t="n"/>
      <c r="AE507" s="2113" t="n"/>
      <c r="AF507" s="2113" t="n"/>
    </row>
    <row r="508" ht="15.75" customHeight="1" s="2885">
      <c r="A508" s="2113" t="n"/>
      <c r="B508" s="2113" t="n"/>
      <c r="C508" s="2113" t="n"/>
      <c r="D508" s="2113" t="n"/>
      <c r="E508" s="2115" t="n"/>
      <c r="F508" s="2113" t="n"/>
      <c r="G508" s="2165" t="n"/>
      <c r="H508" s="2165" t="n"/>
      <c r="I508" s="2113" t="n"/>
      <c r="J508" s="2113" t="n"/>
      <c r="K508" s="2113" t="n"/>
      <c r="L508" s="3805" t="n"/>
      <c r="M508" s="2113" t="n"/>
      <c r="N508" s="3805" t="n"/>
      <c r="O508" s="3806" t="n"/>
      <c r="P508" s="2113" t="n"/>
      <c r="Q508" s="2113" t="n"/>
      <c r="R508" s="2113" t="n"/>
      <c r="S508" s="2113" t="n"/>
      <c r="T508" s="2113" t="n"/>
      <c r="U508" s="3806" t="n"/>
      <c r="V508" s="2113" t="n"/>
      <c r="W508" s="2113" t="n"/>
      <c r="X508" s="2113" t="n"/>
      <c r="Y508" s="2113" t="n"/>
      <c r="Z508" s="2113" t="n"/>
      <c r="AA508" s="2113" t="n"/>
      <c r="AB508" s="2113" t="n"/>
      <c r="AC508" s="2113" t="n"/>
      <c r="AD508" s="2113" t="n"/>
      <c r="AE508" s="2113" t="n"/>
      <c r="AF508" s="2113" t="n"/>
    </row>
    <row r="509" ht="15.75" customHeight="1" s="2885">
      <c r="A509" s="2113" t="n"/>
      <c r="B509" s="2113" t="n"/>
      <c r="C509" s="2113" t="n"/>
      <c r="D509" s="2113" t="n"/>
      <c r="E509" s="2115" t="n"/>
      <c r="F509" s="2113" t="n"/>
      <c r="G509" s="2165" t="n"/>
      <c r="H509" s="2165" t="n"/>
      <c r="I509" s="2113" t="n"/>
      <c r="J509" s="2113" t="n"/>
      <c r="K509" s="2113" t="n"/>
      <c r="L509" s="3805" t="n"/>
      <c r="M509" s="2113" t="n"/>
      <c r="N509" s="3805" t="n"/>
      <c r="O509" s="3806" t="n"/>
      <c r="P509" s="2113" t="n"/>
      <c r="Q509" s="2113" t="n"/>
      <c r="R509" s="2113" t="n"/>
      <c r="S509" s="2113" t="n"/>
      <c r="T509" s="2113" t="n"/>
      <c r="U509" s="3806" t="n"/>
      <c r="V509" s="2113" t="n"/>
      <c r="W509" s="2113" t="n"/>
      <c r="X509" s="2113" t="n"/>
      <c r="Y509" s="2113" t="n"/>
      <c r="Z509" s="2113" t="n"/>
      <c r="AA509" s="2113" t="n"/>
      <c r="AB509" s="2113" t="n"/>
      <c r="AC509" s="2113" t="n"/>
      <c r="AD509" s="2113" t="n"/>
      <c r="AE509" s="2113" t="n"/>
      <c r="AF509" s="2113" t="n"/>
    </row>
    <row r="510" ht="15.75" customHeight="1" s="2885">
      <c r="A510" s="2113" t="n"/>
      <c r="B510" s="2113" t="n"/>
      <c r="C510" s="2113" t="n"/>
      <c r="D510" s="2113" t="n"/>
      <c r="E510" s="2115" t="n"/>
      <c r="F510" s="2113" t="n"/>
      <c r="G510" s="2165" t="n"/>
      <c r="H510" s="2165" t="n"/>
      <c r="I510" s="2113" t="n"/>
      <c r="J510" s="2113" t="n"/>
      <c r="K510" s="2113" t="n"/>
      <c r="L510" s="3805" t="n"/>
      <c r="M510" s="2113" t="n"/>
      <c r="N510" s="3805" t="n"/>
      <c r="O510" s="3806" t="n"/>
      <c r="P510" s="2113" t="n"/>
      <c r="Q510" s="2113" t="n"/>
      <c r="R510" s="2113" t="n"/>
      <c r="S510" s="2113" t="n"/>
      <c r="T510" s="2113" t="n"/>
      <c r="U510" s="3806" t="n"/>
      <c r="V510" s="2113" t="n"/>
      <c r="W510" s="2113" t="n"/>
      <c r="X510" s="2113" t="n"/>
      <c r="Y510" s="2113" t="n"/>
      <c r="Z510" s="2113" t="n"/>
      <c r="AA510" s="2113" t="n"/>
      <c r="AB510" s="2113" t="n"/>
      <c r="AC510" s="2113" t="n"/>
      <c r="AD510" s="2113" t="n"/>
      <c r="AE510" s="2113" t="n"/>
      <c r="AF510" s="2113" t="n"/>
    </row>
    <row r="511" ht="15.75" customHeight="1" s="2885">
      <c r="A511" s="2113" t="n"/>
      <c r="B511" s="2113" t="n"/>
      <c r="C511" s="2113" t="n"/>
      <c r="D511" s="2113" t="n"/>
      <c r="E511" s="2115" t="n"/>
      <c r="F511" s="2113" t="n"/>
      <c r="G511" s="2165" t="n"/>
      <c r="H511" s="2165" t="n"/>
      <c r="I511" s="2113" t="n"/>
      <c r="J511" s="2113" t="n"/>
      <c r="K511" s="2113" t="n"/>
      <c r="L511" s="3805" t="n"/>
      <c r="M511" s="2113" t="n"/>
      <c r="N511" s="3805" t="n"/>
      <c r="O511" s="3806" t="n"/>
      <c r="P511" s="2113" t="n"/>
      <c r="Q511" s="2113" t="n"/>
      <c r="R511" s="2113" t="n"/>
      <c r="S511" s="2113" t="n"/>
      <c r="T511" s="2113" t="n"/>
      <c r="U511" s="3806" t="n"/>
      <c r="V511" s="2113" t="n"/>
      <c r="W511" s="2113" t="n"/>
      <c r="X511" s="2113" t="n"/>
      <c r="Y511" s="2113" t="n"/>
      <c r="Z511" s="2113" t="n"/>
      <c r="AA511" s="2113" t="n"/>
      <c r="AB511" s="2113" t="n"/>
      <c r="AC511" s="2113" t="n"/>
      <c r="AD511" s="2113" t="n"/>
      <c r="AE511" s="2113" t="n"/>
      <c r="AF511" s="2113" t="n"/>
    </row>
    <row r="512" ht="15.75" customHeight="1" s="2885">
      <c r="A512" s="2113" t="n"/>
      <c r="B512" s="2113" t="n"/>
      <c r="C512" s="2113" t="n"/>
      <c r="D512" s="2113" t="n"/>
      <c r="E512" s="2115" t="n"/>
      <c r="F512" s="2113" t="n"/>
      <c r="G512" s="2165" t="n"/>
      <c r="H512" s="2165" t="n"/>
      <c r="I512" s="2113" t="n"/>
      <c r="J512" s="2113" t="n"/>
      <c r="K512" s="2113" t="n"/>
      <c r="L512" s="3805" t="n"/>
      <c r="M512" s="2113" t="n"/>
      <c r="N512" s="3805" t="n"/>
      <c r="O512" s="3806" t="n"/>
      <c r="P512" s="2113" t="n"/>
      <c r="Q512" s="2113" t="n"/>
      <c r="R512" s="2113" t="n"/>
      <c r="S512" s="2113" t="n"/>
      <c r="T512" s="2113" t="n"/>
      <c r="U512" s="3806" t="n"/>
      <c r="V512" s="2113" t="n"/>
      <c r="W512" s="2113" t="n"/>
      <c r="X512" s="2113" t="n"/>
      <c r="Y512" s="2113" t="n"/>
      <c r="Z512" s="2113" t="n"/>
      <c r="AA512" s="2113" t="n"/>
      <c r="AB512" s="2113" t="n"/>
      <c r="AC512" s="2113" t="n"/>
      <c r="AD512" s="2113" t="n"/>
      <c r="AE512" s="2113" t="n"/>
      <c r="AF512" s="2113" t="n"/>
    </row>
    <row r="513" ht="15.75" customHeight="1" s="2885">
      <c r="A513" s="2113" t="n"/>
      <c r="B513" s="2113" t="n"/>
      <c r="C513" s="2113" t="n"/>
      <c r="D513" s="2113" t="n"/>
      <c r="E513" s="2115" t="n"/>
      <c r="F513" s="2113" t="n"/>
      <c r="G513" s="2165" t="n"/>
      <c r="H513" s="2165" t="n"/>
      <c r="I513" s="2113" t="n"/>
      <c r="J513" s="2113" t="n"/>
      <c r="K513" s="2113" t="n"/>
      <c r="L513" s="3805" t="n"/>
      <c r="M513" s="2113" t="n"/>
      <c r="N513" s="3805" t="n"/>
      <c r="O513" s="3806" t="n"/>
      <c r="P513" s="2113" t="n"/>
      <c r="Q513" s="2113" t="n"/>
      <c r="R513" s="2113" t="n"/>
      <c r="S513" s="2113" t="n"/>
      <c r="T513" s="2113" t="n"/>
      <c r="U513" s="3806" t="n"/>
      <c r="V513" s="2113" t="n"/>
      <c r="W513" s="2113" t="n"/>
      <c r="X513" s="2113" t="n"/>
      <c r="Y513" s="2113" t="n"/>
      <c r="Z513" s="2113" t="n"/>
      <c r="AA513" s="2113" t="n"/>
      <c r="AB513" s="2113" t="n"/>
      <c r="AC513" s="2113" t="n"/>
      <c r="AD513" s="2113" t="n"/>
      <c r="AE513" s="2113" t="n"/>
      <c r="AF513" s="2113" t="n"/>
    </row>
    <row r="514" ht="15.75" customHeight="1" s="2885">
      <c r="A514" s="2113" t="n"/>
      <c r="B514" s="2113" t="n"/>
      <c r="C514" s="2113" t="n"/>
      <c r="D514" s="2113" t="n"/>
      <c r="E514" s="2115" t="n"/>
      <c r="F514" s="2113" t="n"/>
      <c r="G514" s="2165" t="n"/>
      <c r="H514" s="2165" t="n"/>
      <c r="I514" s="2113" t="n"/>
      <c r="J514" s="2113" t="n"/>
      <c r="K514" s="2113" t="n"/>
      <c r="L514" s="3805" t="n"/>
      <c r="M514" s="2113" t="n"/>
      <c r="N514" s="3805" t="n"/>
      <c r="O514" s="3806" t="n"/>
      <c r="P514" s="2113" t="n"/>
      <c r="Q514" s="2113" t="n"/>
      <c r="R514" s="2113" t="n"/>
      <c r="S514" s="2113" t="n"/>
      <c r="T514" s="2113" t="n"/>
      <c r="U514" s="3806" t="n"/>
      <c r="V514" s="2113" t="n"/>
      <c r="W514" s="2113" t="n"/>
      <c r="X514" s="2113" t="n"/>
      <c r="Y514" s="2113" t="n"/>
      <c r="Z514" s="2113" t="n"/>
      <c r="AA514" s="2113" t="n"/>
      <c r="AB514" s="2113" t="n"/>
      <c r="AC514" s="2113" t="n"/>
      <c r="AD514" s="2113" t="n"/>
      <c r="AE514" s="2113" t="n"/>
      <c r="AF514" s="2113" t="n"/>
    </row>
    <row r="515" ht="15.75" customHeight="1" s="2885">
      <c r="A515" s="2113" t="n"/>
      <c r="B515" s="2113" t="n"/>
      <c r="C515" s="2113" t="n"/>
      <c r="D515" s="2113" t="n"/>
      <c r="E515" s="2115" t="n"/>
      <c r="F515" s="2113" t="n"/>
      <c r="G515" s="2165" t="n"/>
      <c r="H515" s="2165" t="n"/>
      <c r="I515" s="2113" t="n"/>
      <c r="J515" s="2113" t="n"/>
      <c r="K515" s="2113" t="n"/>
      <c r="L515" s="3805" t="n"/>
      <c r="M515" s="2113" t="n"/>
      <c r="N515" s="3805" t="n"/>
      <c r="O515" s="3806" t="n"/>
      <c r="P515" s="2113" t="n"/>
      <c r="Q515" s="2113" t="n"/>
      <c r="R515" s="2113" t="n"/>
      <c r="S515" s="2113" t="n"/>
      <c r="T515" s="2113" t="n"/>
      <c r="U515" s="3806" t="n"/>
      <c r="V515" s="2113" t="n"/>
      <c r="W515" s="2113" t="n"/>
      <c r="X515" s="2113" t="n"/>
      <c r="Y515" s="2113" t="n"/>
      <c r="Z515" s="2113" t="n"/>
      <c r="AA515" s="2113" t="n"/>
      <c r="AB515" s="2113" t="n"/>
      <c r="AC515" s="2113" t="n"/>
      <c r="AD515" s="2113" t="n"/>
      <c r="AE515" s="2113" t="n"/>
      <c r="AF515" s="2113" t="n"/>
    </row>
    <row r="516" ht="15.75" customHeight="1" s="2885">
      <c r="A516" s="2113" t="n"/>
      <c r="B516" s="2113" t="n"/>
      <c r="C516" s="2113" t="n"/>
      <c r="D516" s="2113" t="n"/>
      <c r="E516" s="2115" t="n"/>
      <c r="F516" s="2113" t="n"/>
      <c r="G516" s="2165" t="n"/>
      <c r="H516" s="2165" t="n"/>
      <c r="I516" s="2113" t="n"/>
      <c r="J516" s="2113" t="n"/>
      <c r="K516" s="2113" t="n"/>
      <c r="L516" s="3805" t="n"/>
      <c r="M516" s="2113" t="n"/>
      <c r="N516" s="3805" t="n"/>
      <c r="O516" s="3806" t="n"/>
      <c r="P516" s="2113" t="n"/>
      <c r="Q516" s="2113" t="n"/>
      <c r="R516" s="2113" t="n"/>
      <c r="S516" s="2113" t="n"/>
      <c r="T516" s="2113" t="n"/>
      <c r="U516" s="3806" t="n"/>
      <c r="V516" s="2113" t="n"/>
      <c r="W516" s="2113" t="n"/>
      <c r="X516" s="2113" t="n"/>
      <c r="Y516" s="2113" t="n"/>
      <c r="Z516" s="2113" t="n"/>
      <c r="AA516" s="2113" t="n"/>
      <c r="AB516" s="2113" t="n"/>
      <c r="AC516" s="2113" t="n"/>
      <c r="AD516" s="2113" t="n"/>
      <c r="AE516" s="2113" t="n"/>
      <c r="AF516" s="2113" t="n"/>
    </row>
    <row r="517" ht="15.75" customHeight="1" s="2885">
      <c r="A517" s="2113" t="n"/>
      <c r="B517" s="2113" t="n"/>
      <c r="C517" s="2113" t="n"/>
      <c r="D517" s="2113" t="n"/>
      <c r="E517" s="2115" t="n"/>
      <c r="F517" s="2113" t="n"/>
      <c r="G517" s="2165" t="n"/>
      <c r="H517" s="2165" t="n"/>
      <c r="I517" s="2113" t="n"/>
      <c r="J517" s="2113" t="n"/>
      <c r="K517" s="2113" t="n"/>
      <c r="L517" s="3805" t="n"/>
      <c r="M517" s="2113" t="n"/>
      <c r="N517" s="3805" t="n"/>
      <c r="O517" s="3806" t="n"/>
      <c r="P517" s="2113" t="n"/>
      <c r="Q517" s="2113" t="n"/>
      <c r="R517" s="2113" t="n"/>
      <c r="S517" s="2113" t="n"/>
      <c r="T517" s="2113" t="n"/>
      <c r="U517" s="3806" t="n"/>
      <c r="V517" s="2113" t="n"/>
      <c r="W517" s="2113" t="n"/>
      <c r="X517" s="2113" t="n"/>
      <c r="Y517" s="2113" t="n"/>
      <c r="Z517" s="2113" t="n"/>
      <c r="AA517" s="2113" t="n"/>
      <c r="AB517" s="2113" t="n"/>
      <c r="AC517" s="2113" t="n"/>
      <c r="AD517" s="2113" t="n"/>
      <c r="AE517" s="2113" t="n"/>
      <c r="AF517" s="2113" t="n"/>
    </row>
    <row r="518" ht="15.75" customHeight="1" s="2885">
      <c r="A518" s="2113" t="n"/>
      <c r="B518" s="2113" t="n"/>
      <c r="C518" s="2113" t="n"/>
      <c r="D518" s="2113" t="n"/>
      <c r="E518" s="2115" t="n"/>
      <c r="F518" s="2113" t="n"/>
      <c r="G518" s="2165" t="n"/>
      <c r="H518" s="2165" t="n"/>
      <c r="I518" s="2113" t="n"/>
      <c r="J518" s="2113" t="n"/>
      <c r="K518" s="2113" t="n"/>
      <c r="L518" s="3805" t="n"/>
      <c r="M518" s="2113" t="n"/>
      <c r="N518" s="3805" t="n"/>
      <c r="O518" s="3806" t="n"/>
      <c r="P518" s="2113" t="n"/>
      <c r="Q518" s="2113" t="n"/>
      <c r="R518" s="2113" t="n"/>
      <c r="S518" s="2113" t="n"/>
      <c r="T518" s="2113" t="n"/>
      <c r="U518" s="3806" t="n"/>
      <c r="V518" s="2113" t="n"/>
      <c r="W518" s="2113" t="n"/>
      <c r="X518" s="2113" t="n"/>
      <c r="Y518" s="2113" t="n"/>
      <c r="Z518" s="2113" t="n"/>
      <c r="AA518" s="2113" t="n"/>
      <c r="AB518" s="2113" t="n"/>
      <c r="AC518" s="2113" t="n"/>
      <c r="AD518" s="2113" t="n"/>
      <c r="AE518" s="2113" t="n"/>
      <c r="AF518" s="2113" t="n"/>
    </row>
    <row r="519" ht="15.75" customHeight="1" s="2885">
      <c r="A519" s="2113" t="n"/>
      <c r="B519" s="2113" t="n"/>
      <c r="C519" s="2113" t="n"/>
      <c r="D519" s="2113" t="n"/>
      <c r="E519" s="2115" t="n"/>
      <c r="F519" s="2113" t="n"/>
      <c r="G519" s="2165" t="n"/>
      <c r="H519" s="2165" t="n"/>
      <c r="I519" s="2113" t="n"/>
      <c r="J519" s="2113" t="n"/>
      <c r="K519" s="2113" t="n"/>
      <c r="L519" s="3805" t="n"/>
      <c r="M519" s="2113" t="n"/>
      <c r="N519" s="3805" t="n"/>
      <c r="O519" s="3806" t="n"/>
      <c r="P519" s="2113" t="n"/>
      <c r="Q519" s="2113" t="n"/>
      <c r="R519" s="2113" t="n"/>
      <c r="S519" s="2113" t="n"/>
      <c r="T519" s="2113" t="n"/>
      <c r="U519" s="3806" t="n"/>
      <c r="V519" s="2113" t="n"/>
      <c r="W519" s="2113" t="n"/>
      <c r="X519" s="2113" t="n"/>
      <c r="Y519" s="2113" t="n"/>
      <c r="Z519" s="2113" t="n"/>
      <c r="AA519" s="2113" t="n"/>
      <c r="AB519" s="2113" t="n"/>
      <c r="AC519" s="2113" t="n"/>
      <c r="AD519" s="2113" t="n"/>
      <c r="AE519" s="2113" t="n"/>
      <c r="AF519" s="2113" t="n"/>
    </row>
    <row r="520" ht="15.75" customHeight="1" s="2885">
      <c r="A520" s="2113" t="n"/>
      <c r="B520" s="2113" t="n"/>
      <c r="C520" s="2113" t="n"/>
      <c r="D520" s="2113" t="n"/>
      <c r="E520" s="2115" t="n"/>
      <c r="F520" s="2113" t="n"/>
      <c r="G520" s="2165" t="n"/>
      <c r="H520" s="2165" t="n"/>
      <c r="I520" s="2113" t="n"/>
      <c r="J520" s="2113" t="n"/>
      <c r="K520" s="2113" t="n"/>
      <c r="L520" s="3805" t="n"/>
      <c r="M520" s="2113" t="n"/>
      <c r="N520" s="3805" t="n"/>
      <c r="O520" s="3806" t="n"/>
      <c r="P520" s="2113" t="n"/>
      <c r="Q520" s="2113" t="n"/>
      <c r="R520" s="2113" t="n"/>
      <c r="S520" s="2113" t="n"/>
      <c r="T520" s="2113" t="n"/>
      <c r="U520" s="3806" t="n"/>
      <c r="V520" s="2113" t="n"/>
      <c r="W520" s="2113" t="n"/>
      <c r="X520" s="2113" t="n"/>
      <c r="Y520" s="2113" t="n"/>
      <c r="Z520" s="2113" t="n"/>
      <c r="AA520" s="2113" t="n"/>
      <c r="AB520" s="2113" t="n"/>
      <c r="AC520" s="2113" t="n"/>
      <c r="AD520" s="2113" t="n"/>
      <c r="AE520" s="2113" t="n"/>
      <c r="AF520" s="2113" t="n"/>
    </row>
    <row r="521" ht="15.75" customHeight="1" s="2885">
      <c r="A521" s="2113" t="n"/>
      <c r="B521" s="2113" t="n"/>
      <c r="C521" s="2113" t="n"/>
      <c r="D521" s="2113" t="n"/>
      <c r="E521" s="2115" t="n"/>
      <c r="F521" s="2113" t="n"/>
      <c r="G521" s="2165" t="n"/>
      <c r="H521" s="2165" t="n"/>
      <c r="I521" s="2113" t="n"/>
      <c r="J521" s="2113" t="n"/>
      <c r="K521" s="2113" t="n"/>
      <c r="L521" s="3805" t="n"/>
      <c r="M521" s="2113" t="n"/>
      <c r="N521" s="3805" t="n"/>
      <c r="O521" s="3806" t="n"/>
      <c r="P521" s="2113" t="n"/>
      <c r="Q521" s="2113" t="n"/>
      <c r="R521" s="2113" t="n"/>
      <c r="S521" s="2113" t="n"/>
      <c r="T521" s="2113" t="n"/>
      <c r="U521" s="3806" t="n"/>
      <c r="V521" s="2113" t="n"/>
      <c r="W521" s="2113" t="n"/>
      <c r="X521" s="2113" t="n"/>
      <c r="Y521" s="2113" t="n"/>
      <c r="Z521" s="2113" t="n"/>
      <c r="AA521" s="2113" t="n"/>
      <c r="AB521" s="2113" t="n"/>
      <c r="AC521" s="2113" t="n"/>
      <c r="AD521" s="2113" t="n"/>
      <c r="AE521" s="2113" t="n"/>
      <c r="AF521" s="2113" t="n"/>
    </row>
    <row r="522" ht="15.75" customHeight="1" s="2885">
      <c r="A522" s="2113" t="n"/>
      <c r="B522" s="2113" t="n"/>
      <c r="C522" s="2113" t="n"/>
      <c r="D522" s="2113" t="n"/>
      <c r="E522" s="2115" t="n"/>
      <c r="F522" s="2113" t="n"/>
      <c r="G522" s="2165" t="n"/>
      <c r="H522" s="2165" t="n"/>
      <c r="I522" s="2113" t="n"/>
      <c r="J522" s="2113" t="n"/>
      <c r="K522" s="2113" t="n"/>
      <c r="L522" s="3805" t="n"/>
      <c r="M522" s="2113" t="n"/>
      <c r="N522" s="3805" t="n"/>
      <c r="O522" s="3806" t="n"/>
      <c r="P522" s="2113" t="n"/>
      <c r="Q522" s="2113" t="n"/>
      <c r="R522" s="2113" t="n"/>
      <c r="S522" s="2113" t="n"/>
      <c r="T522" s="2113" t="n"/>
      <c r="U522" s="3806" t="n"/>
      <c r="V522" s="2113" t="n"/>
      <c r="W522" s="2113" t="n"/>
      <c r="X522" s="2113" t="n"/>
      <c r="Y522" s="2113" t="n"/>
      <c r="Z522" s="2113" t="n"/>
      <c r="AA522" s="2113" t="n"/>
      <c r="AB522" s="2113" t="n"/>
      <c r="AC522" s="2113" t="n"/>
      <c r="AD522" s="2113" t="n"/>
      <c r="AE522" s="2113" t="n"/>
      <c r="AF522" s="2113" t="n"/>
    </row>
    <row r="523" ht="15.75" customHeight="1" s="2885">
      <c r="A523" s="2113" t="n"/>
      <c r="B523" s="2113" t="n"/>
      <c r="C523" s="2113" t="n"/>
      <c r="D523" s="2113" t="n"/>
      <c r="E523" s="2115" t="n"/>
      <c r="F523" s="2113" t="n"/>
      <c r="G523" s="2165" t="n"/>
      <c r="H523" s="2165" t="n"/>
      <c r="I523" s="2113" t="n"/>
      <c r="J523" s="2113" t="n"/>
      <c r="K523" s="2113" t="n"/>
      <c r="L523" s="3805" t="n"/>
      <c r="M523" s="2113" t="n"/>
      <c r="N523" s="3805" t="n"/>
      <c r="O523" s="3806" t="n"/>
      <c r="P523" s="2113" t="n"/>
      <c r="Q523" s="2113" t="n"/>
      <c r="R523" s="2113" t="n"/>
      <c r="S523" s="2113" t="n"/>
      <c r="T523" s="2113" t="n"/>
      <c r="U523" s="3806" t="n"/>
      <c r="V523" s="2113" t="n"/>
      <c r="W523" s="2113" t="n"/>
      <c r="X523" s="2113" t="n"/>
      <c r="Y523" s="2113" t="n"/>
      <c r="Z523" s="2113" t="n"/>
      <c r="AA523" s="2113" t="n"/>
      <c r="AB523" s="2113" t="n"/>
      <c r="AC523" s="2113" t="n"/>
      <c r="AD523" s="2113" t="n"/>
      <c r="AE523" s="2113" t="n"/>
      <c r="AF523" s="2113" t="n"/>
    </row>
    <row r="524" ht="15.75" customHeight="1" s="2885">
      <c r="A524" s="2113" t="n"/>
      <c r="B524" s="2113" t="n"/>
      <c r="C524" s="2113" t="n"/>
      <c r="D524" s="2113" t="n"/>
      <c r="E524" s="2115" t="n"/>
      <c r="F524" s="2113" t="n"/>
      <c r="G524" s="2165" t="n"/>
      <c r="H524" s="2165" t="n"/>
      <c r="I524" s="2113" t="n"/>
      <c r="J524" s="2113" t="n"/>
      <c r="K524" s="2113" t="n"/>
      <c r="L524" s="3805" t="n"/>
      <c r="M524" s="2113" t="n"/>
      <c r="N524" s="3805" t="n"/>
      <c r="O524" s="3806" t="n"/>
      <c r="P524" s="2113" t="n"/>
      <c r="Q524" s="2113" t="n"/>
      <c r="R524" s="2113" t="n"/>
      <c r="S524" s="2113" t="n"/>
      <c r="T524" s="2113" t="n"/>
      <c r="U524" s="3806" t="n"/>
      <c r="V524" s="2113" t="n"/>
      <c r="W524" s="2113" t="n"/>
      <c r="X524" s="2113" t="n"/>
      <c r="Y524" s="2113" t="n"/>
      <c r="Z524" s="2113" t="n"/>
      <c r="AA524" s="2113" t="n"/>
      <c r="AB524" s="2113" t="n"/>
      <c r="AC524" s="2113" t="n"/>
      <c r="AD524" s="2113" t="n"/>
      <c r="AE524" s="2113" t="n"/>
      <c r="AF524" s="2113" t="n"/>
    </row>
    <row r="525" ht="15.75" customHeight="1" s="2885">
      <c r="A525" s="2113" t="n"/>
      <c r="B525" s="2113" t="n"/>
      <c r="C525" s="2113" t="n"/>
      <c r="D525" s="2113" t="n"/>
      <c r="E525" s="2115" t="n"/>
      <c r="F525" s="2113" t="n"/>
      <c r="G525" s="2165" t="n"/>
      <c r="H525" s="2165" t="n"/>
      <c r="I525" s="2113" t="n"/>
      <c r="J525" s="2113" t="n"/>
      <c r="K525" s="2113" t="n"/>
      <c r="L525" s="3805" t="n"/>
      <c r="M525" s="2113" t="n"/>
      <c r="N525" s="3805" t="n"/>
      <c r="O525" s="3806" t="n"/>
      <c r="P525" s="2113" t="n"/>
      <c r="Q525" s="2113" t="n"/>
      <c r="R525" s="2113" t="n"/>
      <c r="S525" s="2113" t="n"/>
      <c r="T525" s="2113" t="n"/>
      <c r="U525" s="3806" t="n"/>
      <c r="V525" s="2113" t="n"/>
      <c r="W525" s="2113" t="n"/>
      <c r="X525" s="2113" t="n"/>
      <c r="Y525" s="2113" t="n"/>
      <c r="Z525" s="2113" t="n"/>
      <c r="AA525" s="2113" t="n"/>
      <c r="AB525" s="2113" t="n"/>
      <c r="AC525" s="2113" t="n"/>
      <c r="AD525" s="2113" t="n"/>
      <c r="AE525" s="2113" t="n"/>
      <c r="AF525" s="2113" t="n"/>
    </row>
    <row r="526" ht="15.75" customHeight="1" s="2885">
      <c r="A526" s="2113" t="n"/>
      <c r="B526" s="2113" t="n"/>
      <c r="C526" s="2113" t="n"/>
      <c r="D526" s="2113" t="n"/>
      <c r="E526" s="2115" t="n"/>
      <c r="F526" s="2113" t="n"/>
      <c r="G526" s="2165" t="n"/>
      <c r="H526" s="2165" t="n"/>
      <c r="I526" s="2113" t="n"/>
      <c r="J526" s="2113" t="n"/>
      <c r="K526" s="2113" t="n"/>
      <c r="L526" s="3805" t="n"/>
      <c r="M526" s="2113" t="n"/>
      <c r="N526" s="3805" t="n"/>
      <c r="O526" s="3806" t="n"/>
      <c r="P526" s="2113" t="n"/>
      <c r="Q526" s="2113" t="n"/>
      <c r="R526" s="2113" t="n"/>
      <c r="S526" s="2113" t="n"/>
      <c r="T526" s="2113" t="n"/>
      <c r="U526" s="3806" t="n"/>
      <c r="V526" s="2113" t="n"/>
      <c r="W526" s="2113" t="n"/>
      <c r="X526" s="2113" t="n"/>
      <c r="Y526" s="2113" t="n"/>
      <c r="Z526" s="2113" t="n"/>
      <c r="AA526" s="2113" t="n"/>
      <c r="AB526" s="2113" t="n"/>
      <c r="AC526" s="2113" t="n"/>
      <c r="AD526" s="2113" t="n"/>
      <c r="AE526" s="2113" t="n"/>
      <c r="AF526" s="2113" t="n"/>
    </row>
    <row r="527" ht="15.75" customHeight="1" s="2885">
      <c r="A527" s="2113" t="n"/>
      <c r="B527" s="2113" t="n"/>
      <c r="C527" s="2113" t="n"/>
      <c r="D527" s="2113" t="n"/>
      <c r="E527" s="2115" t="n"/>
      <c r="F527" s="2113" t="n"/>
      <c r="G527" s="2165" t="n"/>
      <c r="H527" s="2165" t="n"/>
      <c r="I527" s="2113" t="n"/>
      <c r="J527" s="2113" t="n"/>
      <c r="K527" s="2113" t="n"/>
      <c r="L527" s="3805" t="n"/>
      <c r="M527" s="2113" t="n"/>
      <c r="N527" s="3805" t="n"/>
      <c r="O527" s="3806" t="n"/>
      <c r="P527" s="2113" t="n"/>
      <c r="Q527" s="2113" t="n"/>
      <c r="R527" s="2113" t="n"/>
      <c r="S527" s="2113" t="n"/>
      <c r="T527" s="2113" t="n"/>
      <c r="U527" s="3806" t="n"/>
      <c r="V527" s="2113" t="n"/>
      <c r="W527" s="2113" t="n"/>
      <c r="X527" s="2113" t="n"/>
      <c r="Y527" s="2113" t="n"/>
      <c r="Z527" s="2113" t="n"/>
      <c r="AA527" s="2113" t="n"/>
      <c r="AB527" s="2113" t="n"/>
      <c r="AC527" s="2113" t="n"/>
      <c r="AD527" s="2113" t="n"/>
      <c r="AE527" s="2113" t="n"/>
      <c r="AF527" s="2113" t="n"/>
    </row>
    <row r="528" ht="15.75" customHeight="1" s="2885">
      <c r="A528" s="2113" t="n"/>
      <c r="B528" s="2113" t="n"/>
      <c r="C528" s="2113" t="n"/>
      <c r="D528" s="2113" t="n"/>
      <c r="E528" s="2115" t="n"/>
      <c r="F528" s="2113" t="n"/>
      <c r="G528" s="2165" t="n"/>
      <c r="H528" s="2165" t="n"/>
      <c r="I528" s="2113" t="n"/>
      <c r="J528" s="2113" t="n"/>
      <c r="K528" s="2113" t="n"/>
      <c r="L528" s="3805" t="n"/>
      <c r="M528" s="2113" t="n"/>
      <c r="N528" s="3805" t="n"/>
      <c r="O528" s="3806" t="n"/>
      <c r="P528" s="2113" t="n"/>
      <c r="Q528" s="2113" t="n"/>
      <c r="R528" s="2113" t="n"/>
      <c r="S528" s="2113" t="n"/>
      <c r="T528" s="2113" t="n"/>
      <c r="U528" s="3806" t="n"/>
      <c r="V528" s="2113" t="n"/>
      <c r="W528" s="2113" t="n"/>
      <c r="X528" s="2113" t="n"/>
      <c r="Y528" s="2113" t="n"/>
      <c r="Z528" s="2113" t="n"/>
      <c r="AA528" s="2113" t="n"/>
      <c r="AB528" s="2113" t="n"/>
      <c r="AC528" s="2113" t="n"/>
      <c r="AD528" s="2113" t="n"/>
      <c r="AE528" s="2113" t="n"/>
      <c r="AF528" s="2113" t="n"/>
    </row>
    <row r="529" ht="15.75" customHeight="1" s="2885">
      <c r="A529" s="2113" t="n"/>
      <c r="B529" s="2113" t="n"/>
      <c r="C529" s="2113" t="n"/>
      <c r="D529" s="2113" t="n"/>
      <c r="E529" s="2115" t="n"/>
      <c r="F529" s="2113" t="n"/>
      <c r="G529" s="2165" t="n"/>
      <c r="H529" s="2165" t="n"/>
      <c r="I529" s="2113" t="n"/>
      <c r="J529" s="2113" t="n"/>
      <c r="K529" s="2113" t="n"/>
      <c r="L529" s="3805" t="n"/>
      <c r="M529" s="2113" t="n"/>
      <c r="N529" s="3805" t="n"/>
      <c r="O529" s="3806" t="n"/>
      <c r="P529" s="2113" t="n"/>
      <c r="Q529" s="2113" t="n"/>
      <c r="R529" s="2113" t="n"/>
      <c r="S529" s="2113" t="n"/>
      <c r="T529" s="2113" t="n"/>
      <c r="U529" s="3806" t="n"/>
      <c r="V529" s="2113" t="n"/>
      <c r="W529" s="2113" t="n"/>
      <c r="X529" s="2113" t="n"/>
      <c r="Y529" s="2113" t="n"/>
      <c r="Z529" s="2113" t="n"/>
      <c r="AA529" s="2113" t="n"/>
      <c r="AB529" s="2113" t="n"/>
      <c r="AC529" s="2113" t="n"/>
      <c r="AD529" s="2113" t="n"/>
      <c r="AE529" s="2113" t="n"/>
      <c r="AF529" s="2113" t="n"/>
    </row>
    <row r="530" ht="15.75" customHeight="1" s="2885">
      <c r="A530" s="2113" t="n"/>
      <c r="B530" s="2113" t="n"/>
      <c r="C530" s="2113" t="n"/>
      <c r="D530" s="2113" t="n"/>
      <c r="E530" s="2115" t="n"/>
      <c r="F530" s="2113" t="n"/>
      <c r="G530" s="2165" t="n"/>
      <c r="H530" s="2165" t="n"/>
      <c r="I530" s="2113" t="n"/>
      <c r="J530" s="2113" t="n"/>
      <c r="K530" s="2113" t="n"/>
      <c r="L530" s="3805" t="n"/>
      <c r="M530" s="2113" t="n"/>
      <c r="N530" s="3805" t="n"/>
      <c r="O530" s="3806" t="n"/>
      <c r="P530" s="2113" t="n"/>
      <c r="Q530" s="2113" t="n"/>
      <c r="R530" s="2113" t="n"/>
      <c r="S530" s="2113" t="n"/>
      <c r="T530" s="2113" t="n"/>
      <c r="U530" s="3806" t="n"/>
      <c r="V530" s="2113" t="n"/>
      <c r="W530" s="2113" t="n"/>
      <c r="X530" s="2113" t="n"/>
      <c r="Y530" s="2113" t="n"/>
      <c r="Z530" s="2113" t="n"/>
      <c r="AA530" s="2113" t="n"/>
      <c r="AB530" s="2113" t="n"/>
      <c r="AC530" s="2113" t="n"/>
      <c r="AD530" s="2113" t="n"/>
      <c r="AE530" s="2113" t="n"/>
      <c r="AF530" s="2113" t="n"/>
    </row>
    <row r="531" ht="15.75" customHeight="1" s="2885">
      <c r="A531" s="2113" t="n"/>
      <c r="B531" s="2113" t="n"/>
      <c r="C531" s="2113" t="n"/>
      <c r="D531" s="2113" t="n"/>
      <c r="E531" s="2115" t="n"/>
      <c r="F531" s="2113" t="n"/>
      <c r="G531" s="2165" t="n"/>
      <c r="H531" s="2165" t="n"/>
      <c r="I531" s="2113" t="n"/>
      <c r="J531" s="2113" t="n"/>
      <c r="K531" s="2113" t="n"/>
      <c r="L531" s="3805" t="n"/>
      <c r="M531" s="2113" t="n"/>
      <c r="N531" s="3805" t="n"/>
      <c r="O531" s="3806" t="n"/>
      <c r="P531" s="2113" t="n"/>
      <c r="Q531" s="2113" t="n"/>
      <c r="R531" s="2113" t="n"/>
      <c r="S531" s="2113" t="n"/>
      <c r="T531" s="2113" t="n"/>
      <c r="U531" s="3806" t="n"/>
      <c r="V531" s="2113" t="n"/>
      <c r="W531" s="2113" t="n"/>
      <c r="X531" s="2113" t="n"/>
      <c r="Y531" s="2113" t="n"/>
      <c r="Z531" s="2113" t="n"/>
      <c r="AA531" s="2113" t="n"/>
      <c r="AB531" s="2113" t="n"/>
      <c r="AC531" s="2113" t="n"/>
      <c r="AD531" s="2113" t="n"/>
      <c r="AE531" s="2113" t="n"/>
      <c r="AF531" s="2113" t="n"/>
    </row>
    <row r="532" ht="15.75" customHeight="1" s="2885">
      <c r="A532" s="2113" t="n"/>
      <c r="B532" s="2113" t="n"/>
      <c r="C532" s="2113" t="n"/>
      <c r="D532" s="2113" t="n"/>
      <c r="E532" s="2115" t="n"/>
      <c r="F532" s="2113" t="n"/>
      <c r="G532" s="2165" t="n"/>
      <c r="H532" s="2165" t="n"/>
      <c r="I532" s="2113" t="n"/>
      <c r="J532" s="2113" t="n"/>
      <c r="K532" s="2113" t="n"/>
      <c r="L532" s="3805" t="n"/>
      <c r="M532" s="2113" t="n"/>
      <c r="N532" s="3805" t="n"/>
      <c r="O532" s="3806" t="n"/>
      <c r="P532" s="2113" t="n"/>
      <c r="Q532" s="2113" t="n"/>
      <c r="R532" s="2113" t="n"/>
      <c r="S532" s="2113" t="n"/>
      <c r="T532" s="2113" t="n"/>
      <c r="U532" s="3806" t="n"/>
      <c r="V532" s="2113" t="n"/>
      <c r="W532" s="2113" t="n"/>
      <c r="X532" s="2113" t="n"/>
      <c r="Y532" s="2113" t="n"/>
      <c r="Z532" s="2113" t="n"/>
      <c r="AA532" s="2113" t="n"/>
      <c r="AB532" s="2113" t="n"/>
      <c r="AC532" s="2113" t="n"/>
      <c r="AD532" s="2113" t="n"/>
      <c r="AE532" s="2113" t="n"/>
      <c r="AF532" s="2113" t="n"/>
    </row>
    <row r="533" ht="15.75" customHeight="1" s="2885">
      <c r="A533" s="2113" t="n"/>
      <c r="B533" s="2113" t="n"/>
      <c r="C533" s="2113" t="n"/>
      <c r="D533" s="2113" t="n"/>
      <c r="E533" s="2115" t="n"/>
      <c r="F533" s="2113" t="n"/>
      <c r="G533" s="2165" t="n"/>
      <c r="H533" s="2165" t="n"/>
      <c r="I533" s="2113" t="n"/>
      <c r="J533" s="2113" t="n"/>
      <c r="K533" s="2113" t="n"/>
      <c r="L533" s="3805" t="n"/>
      <c r="M533" s="2113" t="n"/>
      <c r="N533" s="3805" t="n"/>
      <c r="O533" s="3806" t="n"/>
      <c r="P533" s="2113" t="n"/>
      <c r="Q533" s="2113" t="n"/>
      <c r="R533" s="2113" t="n"/>
      <c r="S533" s="2113" t="n"/>
      <c r="T533" s="2113" t="n"/>
      <c r="U533" s="3806" t="n"/>
      <c r="V533" s="2113" t="n"/>
      <c r="W533" s="2113" t="n"/>
      <c r="X533" s="2113" t="n"/>
      <c r="Y533" s="2113" t="n"/>
      <c r="Z533" s="2113" t="n"/>
      <c r="AA533" s="2113" t="n"/>
      <c r="AB533" s="2113" t="n"/>
      <c r="AC533" s="2113" t="n"/>
      <c r="AD533" s="2113" t="n"/>
      <c r="AE533" s="2113" t="n"/>
      <c r="AF533" s="2113" t="n"/>
    </row>
    <row r="534" ht="15.75" customHeight="1" s="2885">
      <c r="A534" s="2113" t="n"/>
      <c r="B534" s="2113" t="n"/>
      <c r="C534" s="2113" t="n"/>
      <c r="D534" s="2113" t="n"/>
      <c r="E534" s="2115" t="n"/>
      <c r="F534" s="2113" t="n"/>
      <c r="G534" s="2165" t="n"/>
      <c r="H534" s="2165" t="n"/>
      <c r="I534" s="2113" t="n"/>
      <c r="J534" s="2113" t="n"/>
      <c r="K534" s="2113" t="n"/>
      <c r="L534" s="3805" t="n"/>
      <c r="M534" s="2113" t="n"/>
      <c r="N534" s="3805" t="n"/>
      <c r="O534" s="3806" t="n"/>
      <c r="P534" s="2113" t="n"/>
      <c r="Q534" s="2113" t="n"/>
      <c r="R534" s="2113" t="n"/>
      <c r="S534" s="2113" t="n"/>
      <c r="T534" s="2113" t="n"/>
      <c r="U534" s="3806" t="n"/>
      <c r="V534" s="2113" t="n"/>
      <c r="W534" s="2113" t="n"/>
      <c r="X534" s="2113" t="n"/>
      <c r="Y534" s="2113" t="n"/>
      <c r="Z534" s="2113" t="n"/>
      <c r="AA534" s="2113" t="n"/>
      <c r="AB534" s="2113" t="n"/>
      <c r="AC534" s="2113" t="n"/>
      <c r="AD534" s="2113" t="n"/>
      <c r="AE534" s="2113" t="n"/>
      <c r="AF534" s="2113" t="n"/>
    </row>
    <row r="535" ht="15.75" customHeight="1" s="2885">
      <c r="A535" s="2113" t="n"/>
      <c r="B535" s="2113" t="n"/>
      <c r="C535" s="2113" t="n"/>
      <c r="D535" s="2113" t="n"/>
      <c r="E535" s="2115" t="n"/>
      <c r="F535" s="2113" t="n"/>
      <c r="G535" s="2165" t="n"/>
      <c r="H535" s="2165" t="n"/>
      <c r="I535" s="2113" t="n"/>
      <c r="J535" s="2113" t="n"/>
      <c r="K535" s="2113" t="n"/>
      <c r="L535" s="3805" t="n"/>
      <c r="M535" s="2113" t="n"/>
      <c r="N535" s="3805" t="n"/>
      <c r="O535" s="3806" t="n"/>
      <c r="P535" s="2113" t="n"/>
      <c r="Q535" s="2113" t="n"/>
      <c r="R535" s="2113" t="n"/>
      <c r="S535" s="2113" t="n"/>
      <c r="T535" s="2113" t="n"/>
      <c r="U535" s="3806" t="n"/>
      <c r="V535" s="2113" t="n"/>
      <c r="W535" s="2113" t="n"/>
      <c r="X535" s="2113" t="n"/>
      <c r="Y535" s="2113" t="n"/>
      <c r="Z535" s="2113" t="n"/>
      <c r="AA535" s="2113" t="n"/>
      <c r="AB535" s="2113" t="n"/>
      <c r="AC535" s="2113" t="n"/>
      <c r="AD535" s="2113" t="n"/>
      <c r="AE535" s="2113" t="n"/>
      <c r="AF535" s="2113" t="n"/>
    </row>
    <row r="536" ht="15.75" customHeight="1" s="2885">
      <c r="A536" s="2113" t="n"/>
      <c r="B536" s="2113" t="n"/>
      <c r="C536" s="2113" t="n"/>
      <c r="D536" s="2113" t="n"/>
      <c r="E536" s="2115" t="n"/>
      <c r="F536" s="2113" t="n"/>
      <c r="G536" s="2165" t="n"/>
      <c r="H536" s="2165" t="n"/>
      <c r="I536" s="2113" t="n"/>
      <c r="J536" s="2113" t="n"/>
      <c r="K536" s="2113" t="n"/>
      <c r="L536" s="3805" t="n"/>
      <c r="M536" s="2113" t="n"/>
      <c r="N536" s="3805" t="n"/>
      <c r="O536" s="3806" t="n"/>
      <c r="P536" s="2113" t="n"/>
      <c r="Q536" s="2113" t="n"/>
      <c r="R536" s="2113" t="n"/>
      <c r="S536" s="2113" t="n"/>
      <c r="T536" s="2113" t="n"/>
      <c r="U536" s="3806" t="n"/>
      <c r="V536" s="2113" t="n"/>
      <c r="W536" s="2113" t="n"/>
      <c r="X536" s="2113" t="n"/>
      <c r="Y536" s="2113" t="n"/>
      <c r="Z536" s="2113" t="n"/>
      <c r="AA536" s="2113" t="n"/>
      <c r="AB536" s="2113" t="n"/>
      <c r="AC536" s="2113" t="n"/>
      <c r="AD536" s="2113" t="n"/>
      <c r="AE536" s="2113" t="n"/>
      <c r="AF536" s="2113" t="n"/>
    </row>
    <row r="537" ht="15.75" customHeight="1" s="2885">
      <c r="A537" s="2113" t="n"/>
      <c r="B537" s="2113" t="n"/>
      <c r="C537" s="2113" t="n"/>
      <c r="D537" s="2113" t="n"/>
      <c r="E537" s="2115" t="n"/>
      <c r="F537" s="2113" t="n"/>
      <c r="G537" s="2165" t="n"/>
      <c r="H537" s="2165" t="n"/>
      <c r="I537" s="2113" t="n"/>
      <c r="J537" s="2113" t="n"/>
      <c r="K537" s="2113" t="n"/>
      <c r="L537" s="3805" t="n"/>
      <c r="M537" s="2113" t="n"/>
      <c r="N537" s="3805" t="n"/>
      <c r="O537" s="3806" t="n"/>
      <c r="P537" s="2113" t="n"/>
      <c r="Q537" s="2113" t="n"/>
      <c r="R537" s="2113" t="n"/>
      <c r="S537" s="2113" t="n"/>
      <c r="T537" s="2113" t="n"/>
      <c r="U537" s="3806" t="n"/>
      <c r="V537" s="2113" t="n"/>
      <c r="W537" s="2113" t="n"/>
      <c r="X537" s="2113" t="n"/>
      <c r="Y537" s="2113" t="n"/>
      <c r="Z537" s="2113" t="n"/>
      <c r="AA537" s="2113" t="n"/>
      <c r="AB537" s="2113" t="n"/>
      <c r="AC537" s="2113" t="n"/>
      <c r="AD537" s="2113" t="n"/>
      <c r="AE537" s="2113" t="n"/>
      <c r="AF537" s="2113" t="n"/>
    </row>
    <row r="538" ht="15.75" customHeight="1" s="2885">
      <c r="A538" s="2113" t="n"/>
      <c r="B538" s="2113" t="n"/>
      <c r="C538" s="2113" t="n"/>
      <c r="D538" s="2113" t="n"/>
      <c r="E538" s="2115" t="n"/>
      <c r="F538" s="2113" t="n"/>
      <c r="G538" s="2165" t="n"/>
      <c r="H538" s="2165" t="n"/>
      <c r="I538" s="2113" t="n"/>
      <c r="J538" s="2113" t="n"/>
      <c r="K538" s="2113" t="n"/>
      <c r="L538" s="3805" t="n"/>
      <c r="M538" s="2113" t="n"/>
      <c r="N538" s="3805" t="n"/>
      <c r="O538" s="3806" t="n"/>
      <c r="P538" s="2113" t="n"/>
      <c r="Q538" s="2113" t="n"/>
      <c r="R538" s="2113" t="n"/>
      <c r="S538" s="2113" t="n"/>
      <c r="T538" s="2113" t="n"/>
      <c r="U538" s="3806" t="n"/>
      <c r="V538" s="2113" t="n"/>
      <c r="W538" s="2113" t="n"/>
      <c r="X538" s="2113" t="n"/>
      <c r="Y538" s="2113" t="n"/>
      <c r="Z538" s="2113" t="n"/>
      <c r="AA538" s="2113" t="n"/>
      <c r="AB538" s="2113" t="n"/>
      <c r="AC538" s="2113" t="n"/>
      <c r="AD538" s="2113" t="n"/>
      <c r="AE538" s="2113" t="n"/>
      <c r="AF538" s="2113" t="n"/>
    </row>
    <row r="539" ht="15.75" customHeight="1" s="2885">
      <c r="A539" s="2113" t="n"/>
      <c r="B539" s="2113" t="n"/>
      <c r="C539" s="2113" t="n"/>
      <c r="D539" s="2113" t="n"/>
      <c r="E539" s="2115" t="n"/>
      <c r="F539" s="2113" t="n"/>
      <c r="G539" s="2165" t="n"/>
      <c r="H539" s="2165" t="n"/>
      <c r="I539" s="2113" t="n"/>
      <c r="J539" s="2113" t="n"/>
      <c r="K539" s="2113" t="n"/>
      <c r="L539" s="3805" t="n"/>
      <c r="M539" s="2113" t="n"/>
      <c r="N539" s="3805" t="n"/>
      <c r="O539" s="3806" t="n"/>
      <c r="P539" s="2113" t="n"/>
      <c r="Q539" s="2113" t="n"/>
      <c r="R539" s="2113" t="n"/>
      <c r="S539" s="2113" t="n"/>
      <c r="T539" s="2113" t="n"/>
      <c r="U539" s="3806" t="n"/>
      <c r="V539" s="2113" t="n"/>
      <c r="W539" s="2113" t="n"/>
      <c r="X539" s="2113" t="n"/>
      <c r="Y539" s="2113" t="n"/>
      <c r="Z539" s="2113" t="n"/>
      <c r="AA539" s="2113" t="n"/>
      <c r="AB539" s="2113" t="n"/>
      <c r="AC539" s="2113" t="n"/>
      <c r="AD539" s="2113" t="n"/>
      <c r="AE539" s="2113" t="n"/>
      <c r="AF539" s="2113" t="n"/>
    </row>
    <row r="540" ht="15.75" customHeight="1" s="2885">
      <c r="A540" s="2113" t="n"/>
      <c r="B540" s="2113" t="n"/>
      <c r="C540" s="2113" t="n"/>
      <c r="D540" s="2113" t="n"/>
      <c r="E540" s="2115" t="n"/>
      <c r="F540" s="2113" t="n"/>
      <c r="G540" s="2165" t="n"/>
      <c r="H540" s="2165" t="n"/>
      <c r="I540" s="2113" t="n"/>
      <c r="J540" s="2113" t="n"/>
      <c r="K540" s="2113" t="n"/>
      <c r="L540" s="3805" t="n"/>
      <c r="M540" s="2113" t="n"/>
      <c r="N540" s="3805" t="n"/>
      <c r="O540" s="3806" t="n"/>
      <c r="P540" s="2113" t="n"/>
      <c r="Q540" s="2113" t="n"/>
      <c r="R540" s="2113" t="n"/>
      <c r="S540" s="2113" t="n"/>
      <c r="T540" s="2113" t="n"/>
      <c r="U540" s="3806" t="n"/>
      <c r="V540" s="2113" t="n"/>
      <c r="W540" s="2113" t="n"/>
      <c r="X540" s="2113" t="n"/>
      <c r="Y540" s="2113" t="n"/>
      <c r="Z540" s="2113" t="n"/>
      <c r="AA540" s="2113" t="n"/>
      <c r="AB540" s="2113" t="n"/>
      <c r="AC540" s="2113" t="n"/>
      <c r="AD540" s="2113" t="n"/>
      <c r="AE540" s="2113" t="n"/>
      <c r="AF540" s="2113" t="n"/>
    </row>
    <row r="541" ht="15.75" customHeight="1" s="2885">
      <c r="A541" s="2113" t="n"/>
      <c r="B541" s="2113" t="n"/>
      <c r="C541" s="2113" t="n"/>
      <c r="D541" s="2113" t="n"/>
      <c r="E541" s="2115" t="n"/>
      <c r="F541" s="2113" t="n"/>
      <c r="G541" s="2165" t="n"/>
      <c r="H541" s="2165" t="n"/>
      <c r="I541" s="2113" t="n"/>
      <c r="J541" s="2113" t="n"/>
      <c r="K541" s="2113" t="n"/>
      <c r="L541" s="3805" t="n"/>
      <c r="M541" s="2113" t="n"/>
      <c r="N541" s="3805" t="n"/>
      <c r="O541" s="3806" t="n"/>
      <c r="P541" s="2113" t="n"/>
      <c r="Q541" s="2113" t="n"/>
      <c r="R541" s="2113" t="n"/>
      <c r="S541" s="2113" t="n"/>
      <c r="T541" s="2113" t="n"/>
      <c r="U541" s="3806" t="n"/>
      <c r="V541" s="2113" t="n"/>
      <c r="W541" s="2113" t="n"/>
      <c r="X541" s="2113" t="n"/>
      <c r="Y541" s="2113" t="n"/>
      <c r="Z541" s="2113" t="n"/>
      <c r="AA541" s="2113" t="n"/>
      <c r="AB541" s="2113" t="n"/>
      <c r="AC541" s="2113" t="n"/>
      <c r="AD541" s="2113" t="n"/>
      <c r="AE541" s="2113" t="n"/>
      <c r="AF541" s="2113" t="n"/>
    </row>
    <row r="542" ht="15.75" customHeight="1" s="2885">
      <c r="A542" s="2113" t="n"/>
      <c r="B542" s="2113" t="n"/>
      <c r="C542" s="2113" t="n"/>
      <c r="D542" s="2113" t="n"/>
      <c r="E542" s="2115" t="n"/>
      <c r="F542" s="2113" t="n"/>
      <c r="G542" s="2165" t="n"/>
      <c r="H542" s="2165" t="n"/>
      <c r="I542" s="2113" t="n"/>
      <c r="J542" s="2113" t="n"/>
      <c r="K542" s="2113" t="n"/>
      <c r="L542" s="3805" t="n"/>
      <c r="M542" s="2113" t="n"/>
      <c r="N542" s="3805" t="n"/>
      <c r="O542" s="3806" t="n"/>
      <c r="P542" s="2113" t="n"/>
      <c r="Q542" s="2113" t="n"/>
      <c r="R542" s="2113" t="n"/>
      <c r="S542" s="2113" t="n"/>
      <c r="T542" s="2113" t="n"/>
      <c r="U542" s="3806" t="n"/>
      <c r="V542" s="2113" t="n"/>
      <c r="W542" s="2113" t="n"/>
      <c r="X542" s="2113" t="n"/>
      <c r="Y542" s="2113" t="n"/>
      <c r="Z542" s="2113" t="n"/>
      <c r="AA542" s="2113" t="n"/>
      <c r="AB542" s="2113" t="n"/>
      <c r="AC542" s="2113" t="n"/>
      <c r="AD542" s="2113" t="n"/>
      <c r="AE542" s="2113" t="n"/>
      <c r="AF542" s="2113" t="n"/>
    </row>
    <row r="543" ht="15.75" customHeight="1" s="2885">
      <c r="A543" s="2113" t="n"/>
      <c r="B543" s="2113" t="n"/>
      <c r="C543" s="2113" t="n"/>
      <c r="D543" s="2113" t="n"/>
      <c r="E543" s="2115" t="n"/>
      <c r="F543" s="2113" t="n"/>
      <c r="G543" s="2165" t="n"/>
      <c r="H543" s="2165" t="n"/>
      <c r="I543" s="2113" t="n"/>
      <c r="J543" s="2113" t="n"/>
      <c r="K543" s="2113" t="n"/>
      <c r="L543" s="3805" t="n"/>
      <c r="M543" s="2113" t="n"/>
      <c r="N543" s="3805" t="n"/>
      <c r="O543" s="3806" t="n"/>
      <c r="P543" s="2113" t="n"/>
      <c r="Q543" s="2113" t="n"/>
      <c r="R543" s="2113" t="n"/>
      <c r="S543" s="2113" t="n"/>
      <c r="T543" s="2113" t="n"/>
      <c r="U543" s="3806" t="n"/>
      <c r="V543" s="2113" t="n"/>
      <c r="W543" s="2113" t="n"/>
      <c r="X543" s="2113" t="n"/>
      <c r="Y543" s="2113" t="n"/>
      <c r="Z543" s="2113" t="n"/>
      <c r="AA543" s="2113" t="n"/>
      <c r="AB543" s="2113" t="n"/>
      <c r="AC543" s="2113" t="n"/>
      <c r="AD543" s="2113" t="n"/>
      <c r="AE543" s="2113" t="n"/>
      <c r="AF543" s="2113" t="n"/>
    </row>
    <row r="544" ht="15.75" customHeight="1" s="2885">
      <c r="A544" s="2113" t="n"/>
      <c r="B544" s="2113" t="n"/>
      <c r="C544" s="2113" t="n"/>
      <c r="D544" s="2113" t="n"/>
      <c r="E544" s="2115" t="n"/>
      <c r="F544" s="2113" t="n"/>
      <c r="G544" s="2165" t="n"/>
      <c r="H544" s="2165" t="n"/>
      <c r="I544" s="2113" t="n"/>
      <c r="J544" s="2113" t="n"/>
      <c r="K544" s="2113" t="n"/>
      <c r="L544" s="3805" t="n"/>
      <c r="M544" s="2113" t="n"/>
      <c r="N544" s="3805" t="n"/>
      <c r="O544" s="3806" t="n"/>
      <c r="P544" s="2113" t="n"/>
      <c r="Q544" s="2113" t="n"/>
      <c r="R544" s="2113" t="n"/>
      <c r="S544" s="2113" t="n"/>
      <c r="T544" s="2113" t="n"/>
      <c r="U544" s="3806" t="n"/>
      <c r="V544" s="2113" t="n"/>
      <c r="W544" s="2113" t="n"/>
      <c r="X544" s="2113" t="n"/>
      <c r="Y544" s="2113" t="n"/>
      <c r="Z544" s="2113" t="n"/>
      <c r="AA544" s="2113" t="n"/>
      <c r="AB544" s="2113" t="n"/>
      <c r="AC544" s="2113" t="n"/>
      <c r="AD544" s="2113" t="n"/>
      <c r="AE544" s="2113" t="n"/>
      <c r="AF544" s="2113" t="n"/>
    </row>
    <row r="545" ht="15.75" customHeight="1" s="2885">
      <c r="A545" s="2113" t="n"/>
      <c r="B545" s="2113" t="n"/>
      <c r="C545" s="2113" t="n"/>
      <c r="D545" s="2113" t="n"/>
      <c r="E545" s="2115" t="n"/>
      <c r="F545" s="2113" t="n"/>
      <c r="G545" s="2165" t="n"/>
      <c r="H545" s="2165" t="n"/>
      <c r="I545" s="2113" t="n"/>
      <c r="J545" s="2113" t="n"/>
      <c r="K545" s="2113" t="n"/>
      <c r="L545" s="3805" t="n"/>
      <c r="M545" s="2113" t="n"/>
      <c r="N545" s="3805" t="n"/>
      <c r="O545" s="3806" t="n"/>
      <c r="P545" s="2113" t="n"/>
      <c r="Q545" s="2113" t="n"/>
      <c r="R545" s="2113" t="n"/>
      <c r="S545" s="2113" t="n"/>
      <c r="T545" s="2113" t="n"/>
      <c r="U545" s="3806" t="n"/>
      <c r="V545" s="2113" t="n"/>
      <c r="W545" s="2113" t="n"/>
      <c r="X545" s="2113" t="n"/>
      <c r="Y545" s="2113" t="n"/>
      <c r="Z545" s="2113" t="n"/>
      <c r="AA545" s="2113" t="n"/>
      <c r="AB545" s="2113" t="n"/>
      <c r="AC545" s="2113" t="n"/>
      <c r="AD545" s="2113" t="n"/>
      <c r="AE545" s="2113" t="n"/>
      <c r="AF545" s="2113" t="n"/>
    </row>
    <row r="546" ht="15.75" customHeight="1" s="2885">
      <c r="A546" s="2113" t="n"/>
      <c r="B546" s="2113" t="n"/>
      <c r="C546" s="2113" t="n"/>
      <c r="D546" s="2113" t="n"/>
      <c r="E546" s="2115" t="n"/>
      <c r="F546" s="2113" t="n"/>
      <c r="G546" s="2165" t="n"/>
      <c r="H546" s="2165" t="n"/>
      <c r="I546" s="2113" t="n"/>
      <c r="J546" s="2113" t="n"/>
      <c r="K546" s="2113" t="n"/>
      <c r="L546" s="3805" t="n"/>
      <c r="M546" s="2113" t="n"/>
      <c r="N546" s="3805" t="n"/>
      <c r="O546" s="3806" t="n"/>
      <c r="P546" s="2113" t="n"/>
      <c r="Q546" s="2113" t="n"/>
      <c r="R546" s="2113" t="n"/>
      <c r="S546" s="2113" t="n"/>
      <c r="T546" s="2113" t="n"/>
      <c r="U546" s="3806" t="n"/>
      <c r="V546" s="2113" t="n"/>
      <c r="W546" s="2113" t="n"/>
      <c r="X546" s="2113" t="n"/>
      <c r="Y546" s="2113" t="n"/>
      <c r="Z546" s="2113" t="n"/>
      <c r="AA546" s="2113" t="n"/>
      <c r="AB546" s="2113" t="n"/>
      <c r="AC546" s="2113" t="n"/>
      <c r="AD546" s="2113" t="n"/>
      <c r="AE546" s="2113" t="n"/>
      <c r="AF546" s="2113" t="n"/>
    </row>
    <row r="547" ht="15.75" customHeight="1" s="2885">
      <c r="A547" s="2113" t="n"/>
      <c r="B547" s="2113" t="n"/>
      <c r="C547" s="2113" t="n"/>
      <c r="D547" s="2113" t="n"/>
      <c r="E547" s="2115" t="n"/>
      <c r="F547" s="2113" t="n"/>
      <c r="G547" s="2165" t="n"/>
      <c r="H547" s="2165" t="n"/>
      <c r="I547" s="2113" t="n"/>
      <c r="J547" s="2113" t="n"/>
      <c r="K547" s="2113" t="n"/>
      <c r="L547" s="3805" t="n"/>
      <c r="M547" s="2113" t="n"/>
      <c r="N547" s="3805" t="n"/>
      <c r="O547" s="3806" t="n"/>
      <c r="P547" s="2113" t="n"/>
      <c r="Q547" s="2113" t="n"/>
      <c r="R547" s="2113" t="n"/>
      <c r="S547" s="2113" t="n"/>
      <c r="T547" s="2113" t="n"/>
      <c r="U547" s="3806" t="n"/>
      <c r="V547" s="2113" t="n"/>
      <c r="W547" s="2113" t="n"/>
      <c r="X547" s="2113" t="n"/>
      <c r="Y547" s="2113" t="n"/>
      <c r="Z547" s="2113" t="n"/>
      <c r="AA547" s="2113" t="n"/>
      <c r="AB547" s="2113" t="n"/>
      <c r="AC547" s="2113" t="n"/>
      <c r="AD547" s="2113" t="n"/>
      <c r="AE547" s="2113" t="n"/>
      <c r="AF547" s="2113" t="n"/>
    </row>
    <row r="548" ht="15.75" customHeight="1" s="2885">
      <c r="A548" s="2113" t="n"/>
      <c r="B548" s="2113" t="n"/>
      <c r="C548" s="2113" t="n"/>
      <c r="D548" s="2113" t="n"/>
      <c r="E548" s="2115" t="n"/>
      <c r="F548" s="2113" t="n"/>
      <c r="G548" s="2165" t="n"/>
      <c r="H548" s="2165" t="n"/>
      <c r="I548" s="2113" t="n"/>
      <c r="J548" s="2113" t="n"/>
      <c r="K548" s="2113" t="n"/>
      <c r="L548" s="3805" t="n"/>
      <c r="M548" s="2113" t="n"/>
      <c r="N548" s="3805" t="n"/>
      <c r="O548" s="3806" t="n"/>
      <c r="P548" s="2113" t="n"/>
      <c r="Q548" s="2113" t="n"/>
      <c r="R548" s="2113" t="n"/>
      <c r="S548" s="2113" t="n"/>
      <c r="T548" s="2113" t="n"/>
      <c r="U548" s="3806" t="n"/>
      <c r="V548" s="2113" t="n"/>
      <c r="W548" s="2113" t="n"/>
      <c r="X548" s="2113" t="n"/>
      <c r="Y548" s="2113" t="n"/>
      <c r="Z548" s="2113" t="n"/>
      <c r="AA548" s="2113" t="n"/>
      <c r="AB548" s="2113" t="n"/>
      <c r="AC548" s="2113" t="n"/>
      <c r="AD548" s="2113" t="n"/>
      <c r="AE548" s="2113" t="n"/>
      <c r="AF548" s="2113" t="n"/>
    </row>
    <row r="549" ht="15.75" customHeight="1" s="2885">
      <c r="A549" s="2113" t="n"/>
      <c r="B549" s="2113" t="n"/>
      <c r="C549" s="2113" t="n"/>
      <c r="D549" s="2113" t="n"/>
      <c r="E549" s="2115" t="n"/>
      <c r="F549" s="2113" t="n"/>
      <c r="G549" s="2165" t="n"/>
      <c r="H549" s="2165" t="n"/>
      <c r="I549" s="2113" t="n"/>
      <c r="J549" s="2113" t="n"/>
      <c r="K549" s="2113" t="n"/>
      <c r="L549" s="3805" t="n"/>
      <c r="M549" s="2113" t="n"/>
      <c r="N549" s="3805" t="n"/>
      <c r="O549" s="3806" t="n"/>
      <c r="P549" s="2113" t="n"/>
      <c r="Q549" s="2113" t="n"/>
      <c r="R549" s="2113" t="n"/>
      <c r="S549" s="2113" t="n"/>
      <c r="T549" s="2113" t="n"/>
      <c r="U549" s="3806" t="n"/>
      <c r="V549" s="2113" t="n"/>
      <c r="W549" s="2113" t="n"/>
      <c r="X549" s="2113" t="n"/>
      <c r="Y549" s="2113" t="n"/>
      <c r="Z549" s="2113" t="n"/>
      <c r="AA549" s="2113" t="n"/>
      <c r="AB549" s="2113" t="n"/>
      <c r="AC549" s="2113" t="n"/>
      <c r="AD549" s="2113" t="n"/>
      <c r="AE549" s="2113" t="n"/>
      <c r="AF549" s="2113" t="n"/>
    </row>
    <row r="550" ht="15.75" customHeight="1" s="2885">
      <c r="A550" s="2113" t="n"/>
      <c r="B550" s="2113" t="n"/>
      <c r="C550" s="2113" t="n"/>
      <c r="D550" s="2113" t="n"/>
      <c r="E550" s="2115" t="n"/>
      <c r="F550" s="2113" t="n"/>
      <c r="G550" s="2165" t="n"/>
      <c r="H550" s="2165" t="n"/>
      <c r="I550" s="2113" t="n"/>
      <c r="J550" s="2113" t="n"/>
      <c r="K550" s="2113" t="n"/>
      <c r="L550" s="3805" t="n"/>
      <c r="M550" s="2113" t="n"/>
      <c r="N550" s="3805" t="n"/>
      <c r="O550" s="3806" t="n"/>
      <c r="P550" s="2113" t="n"/>
      <c r="Q550" s="2113" t="n"/>
      <c r="R550" s="2113" t="n"/>
      <c r="S550" s="2113" t="n"/>
      <c r="T550" s="2113" t="n"/>
      <c r="U550" s="3806" t="n"/>
      <c r="V550" s="2113" t="n"/>
      <c r="W550" s="2113" t="n"/>
      <c r="X550" s="2113" t="n"/>
      <c r="Y550" s="2113" t="n"/>
      <c r="Z550" s="2113" t="n"/>
      <c r="AA550" s="2113" t="n"/>
      <c r="AB550" s="2113" t="n"/>
      <c r="AC550" s="2113" t="n"/>
      <c r="AD550" s="2113" t="n"/>
      <c r="AE550" s="2113" t="n"/>
      <c r="AF550" s="2113" t="n"/>
    </row>
    <row r="551" ht="15.75" customHeight="1" s="2885">
      <c r="A551" s="2113" t="n"/>
      <c r="B551" s="2113" t="n"/>
      <c r="C551" s="2113" t="n"/>
      <c r="D551" s="2113" t="n"/>
      <c r="E551" s="2115" t="n"/>
      <c r="F551" s="2113" t="n"/>
      <c r="G551" s="2165" t="n"/>
      <c r="H551" s="2165" t="n"/>
      <c r="I551" s="2113" t="n"/>
      <c r="J551" s="2113" t="n"/>
      <c r="K551" s="2113" t="n"/>
      <c r="L551" s="3805" t="n"/>
      <c r="M551" s="2113" t="n"/>
      <c r="N551" s="3805" t="n"/>
      <c r="O551" s="3806" t="n"/>
      <c r="P551" s="2113" t="n"/>
      <c r="Q551" s="2113" t="n"/>
      <c r="R551" s="2113" t="n"/>
      <c r="S551" s="2113" t="n"/>
      <c r="T551" s="2113" t="n"/>
      <c r="U551" s="3806" t="n"/>
      <c r="V551" s="2113" t="n"/>
      <c r="W551" s="2113" t="n"/>
      <c r="X551" s="2113" t="n"/>
      <c r="Y551" s="2113" t="n"/>
      <c r="Z551" s="2113" t="n"/>
      <c r="AA551" s="2113" t="n"/>
      <c r="AB551" s="2113" t="n"/>
      <c r="AC551" s="2113" t="n"/>
      <c r="AD551" s="2113" t="n"/>
      <c r="AE551" s="2113" t="n"/>
      <c r="AF551" s="2113" t="n"/>
    </row>
    <row r="552" ht="15.75" customHeight="1" s="2885">
      <c r="A552" s="2113" t="n"/>
      <c r="B552" s="2113" t="n"/>
      <c r="C552" s="2113" t="n"/>
      <c r="D552" s="2113" t="n"/>
      <c r="E552" s="2115" t="n"/>
      <c r="F552" s="2113" t="n"/>
      <c r="G552" s="2165" t="n"/>
      <c r="H552" s="2165" t="n"/>
      <c r="I552" s="2113" t="n"/>
      <c r="J552" s="2113" t="n"/>
      <c r="K552" s="2113" t="n"/>
      <c r="L552" s="3805" t="n"/>
      <c r="M552" s="2113" t="n"/>
      <c r="N552" s="3805" t="n"/>
      <c r="O552" s="3806" t="n"/>
      <c r="P552" s="2113" t="n"/>
      <c r="Q552" s="2113" t="n"/>
      <c r="R552" s="2113" t="n"/>
      <c r="S552" s="2113" t="n"/>
      <c r="T552" s="2113" t="n"/>
      <c r="U552" s="3806" t="n"/>
      <c r="V552" s="2113" t="n"/>
      <c r="W552" s="2113" t="n"/>
      <c r="X552" s="2113" t="n"/>
      <c r="Y552" s="2113" t="n"/>
      <c r="Z552" s="2113" t="n"/>
      <c r="AA552" s="2113" t="n"/>
      <c r="AB552" s="2113" t="n"/>
      <c r="AC552" s="2113" t="n"/>
      <c r="AD552" s="2113" t="n"/>
      <c r="AE552" s="2113" t="n"/>
      <c r="AF552" s="2113" t="n"/>
    </row>
    <row r="553" ht="15.75" customHeight="1" s="2885">
      <c r="A553" s="2113" t="n"/>
      <c r="B553" s="2113" t="n"/>
      <c r="C553" s="2113" t="n"/>
      <c r="D553" s="2113" t="n"/>
      <c r="E553" s="2115" t="n"/>
      <c r="F553" s="2113" t="n"/>
      <c r="G553" s="2165" t="n"/>
      <c r="H553" s="2165" t="n"/>
      <c r="I553" s="2113" t="n"/>
      <c r="J553" s="2113" t="n"/>
      <c r="K553" s="2113" t="n"/>
      <c r="L553" s="3805" t="n"/>
      <c r="M553" s="2113" t="n"/>
      <c r="N553" s="3805" t="n"/>
      <c r="O553" s="3806" t="n"/>
      <c r="P553" s="2113" t="n"/>
      <c r="Q553" s="2113" t="n"/>
      <c r="R553" s="2113" t="n"/>
      <c r="S553" s="2113" t="n"/>
      <c r="T553" s="2113" t="n"/>
      <c r="U553" s="3806" t="n"/>
      <c r="V553" s="2113" t="n"/>
      <c r="W553" s="2113" t="n"/>
      <c r="X553" s="2113" t="n"/>
      <c r="Y553" s="2113" t="n"/>
      <c r="Z553" s="2113" t="n"/>
      <c r="AA553" s="2113" t="n"/>
      <c r="AB553" s="2113" t="n"/>
      <c r="AC553" s="2113" t="n"/>
      <c r="AD553" s="2113" t="n"/>
      <c r="AE553" s="2113" t="n"/>
      <c r="AF553" s="2113" t="n"/>
    </row>
    <row r="554" ht="15.75" customHeight="1" s="2885">
      <c r="A554" s="2113" t="n"/>
      <c r="B554" s="2113" t="n"/>
      <c r="C554" s="2113" t="n"/>
      <c r="D554" s="2113" t="n"/>
      <c r="E554" s="2115" t="n"/>
      <c r="F554" s="2113" t="n"/>
      <c r="G554" s="2165" t="n"/>
      <c r="H554" s="2165" t="n"/>
      <c r="I554" s="2113" t="n"/>
      <c r="J554" s="2113" t="n"/>
      <c r="K554" s="2113" t="n"/>
      <c r="L554" s="3805" t="n"/>
      <c r="M554" s="2113" t="n"/>
      <c r="N554" s="3805" t="n"/>
      <c r="O554" s="3806" t="n"/>
      <c r="P554" s="2113" t="n"/>
      <c r="Q554" s="2113" t="n"/>
      <c r="R554" s="2113" t="n"/>
      <c r="S554" s="2113" t="n"/>
      <c r="T554" s="2113" t="n"/>
      <c r="U554" s="3806" t="n"/>
      <c r="V554" s="2113" t="n"/>
      <c r="W554" s="2113" t="n"/>
      <c r="X554" s="2113" t="n"/>
      <c r="Y554" s="2113" t="n"/>
      <c r="Z554" s="2113" t="n"/>
      <c r="AA554" s="2113" t="n"/>
      <c r="AB554" s="2113" t="n"/>
      <c r="AC554" s="2113" t="n"/>
      <c r="AD554" s="2113" t="n"/>
      <c r="AE554" s="2113" t="n"/>
      <c r="AF554" s="2113" t="n"/>
    </row>
    <row r="555" ht="15.75" customHeight="1" s="2885">
      <c r="A555" s="2113" t="n"/>
      <c r="B555" s="2113" t="n"/>
      <c r="C555" s="2113" t="n"/>
      <c r="D555" s="2113" t="n"/>
      <c r="E555" s="2115" t="n"/>
      <c r="F555" s="2113" t="n"/>
      <c r="G555" s="2165" t="n"/>
      <c r="H555" s="2165" t="n"/>
      <c r="I555" s="2113" t="n"/>
      <c r="J555" s="2113" t="n"/>
      <c r="K555" s="2113" t="n"/>
      <c r="L555" s="3805" t="n"/>
      <c r="M555" s="2113" t="n"/>
      <c r="N555" s="3805" t="n"/>
      <c r="O555" s="3806" t="n"/>
      <c r="P555" s="2113" t="n"/>
      <c r="Q555" s="2113" t="n"/>
      <c r="R555" s="2113" t="n"/>
      <c r="S555" s="2113" t="n"/>
      <c r="T555" s="2113" t="n"/>
      <c r="U555" s="3806" t="n"/>
      <c r="V555" s="2113" t="n"/>
      <c r="W555" s="2113" t="n"/>
      <c r="X555" s="2113" t="n"/>
      <c r="Y555" s="2113" t="n"/>
      <c r="Z555" s="2113" t="n"/>
      <c r="AA555" s="2113" t="n"/>
      <c r="AB555" s="2113" t="n"/>
      <c r="AC555" s="2113" t="n"/>
      <c r="AD555" s="2113" t="n"/>
      <c r="AE555" s="2113" t="n"/>
      <c r="AF555" s="2113" t="n"/>
    </row>
    <row r="556" ht="15.75" customHeight="1" s="2885">
      <c r="A556" s="2113" t="n"/>
      <c r="B556" s="2113" t="n"/>
      <c r="C556" s="2113" t="n"/>
      <c r="D556" s="2113" t="n"/>
      <c r="E556" s="2115" t="n"/>
      <c r="F556" s="2113" t="n"/>
      <c r="G556" s="2165" t="n"/>
      <c r="H556" s="2165" t="n"/>
      <c r="I556" s="2113" t="n"/>
      <c r="J556" s="2113" t="n"/>
      <c r="K556" s="2113" t="n"/>
      <c r="L556" s="3805" t="n"/>
      <c r="M556" s="2113" t="n"/>
      <c r="N556" s="3805" t="n"/>
      <c r="O556" s="3806" t="n"/>
      <c r="P556" s="2113" t="n"/>
      <c r="Q556" s="2113" t="n"/>
      <c r="R556" s="2113" t="n"/>
      <c r="S556" s="2113" t="n"/>
      <c r="T556" s="2113" t="n"/>
      <c r="U556" s="3806" t="n"/>
      <c r="V556" s="2113" t="n"/>
      <c r="W556" s="2113" t="n"/>
      <c r="X556" s="2113" t="n"/>
      <c r="Y556" s="2113" t="n"/>
      <c r="Z556" s="2113" t="n"/>
      <c r="AA556" s="2113" t="n"/>
      <c r="AB556" s="2113" t="n"/>
      <c r="AC556" s="2113" t="n"/>
      <c r="AD556" s="2113" t="n"/>
      <c r="AE556" s="2113" t="n"/>
      <c r="AF556" s="2113" t="n"/>
    </row>
    <row r="557" ht="15.75" customHeight="1" s="2885">
      <c r="A557" s="2113" t="n"/>
      <c r="B557" s="2113" t="n"/>
      <c r="C557" s="2113" t="n"/>
      <c r="D557" s="2113" t="n"/>
      <c r="E557" s="2115" t="n"/>
      <c r="F557" s="2113" t="n"/>
      <c r="G557" s="2165" t="n"/>
      <c r="H557" s="2165" t="n"/>
      <c r="I557" s="2113" t="n"/>
      <c r="J557" s="2113" t="n"/>
      <c r="K557" s="2113" t="n"/>
      <c r="L557" s="3805" t="n"/>
      <c r="M557" s="2113" t="n"/>
      <c r="N557" s="3805" t="n"/>
      <c r="O557" s="3806" t="n"/>
      <c r="P557" s="2113" t="n"/>
      <c r="Q557" s="2113" t="n"/>
      <c r="R557" s="2113" t="n"/>
      <c r="S557" s="2113" t="n"/>
      <c r="T557" s="2113" t="n"/>
      <c r="U557" s="3806" t="n"/>
      <c r="V557" s="2113" t="n"/>
      <c r="W557" s="2113" t="n"/>
      <c r="X557" s="2113" t="n"/>
      <c r="Y557" s="2113" t="n"/>
      <c r="Z557" s="2113" t="n"/>
      <c r="AA557" s="2113" t="n"/>
      <c r="AB557" s="2113" t="n"/>
      <c r="AC557" s="2113" t="n"/>
      <c r="AD557" s="2113" t="n"/>
      <c r="AE557" s="2113" t="n"/>
      <c r="AF557" s="2113" t="n"/>
    </row>
    <row r="558" ht="15.75" customHeight="1" s="2885">
      <c r="A558" s="2113" t="n"/>
      <c r="B558" s="2113" t="n"/>
      <c r="C558" s="2113" t="n"/>
      <c r="D558" s="2113" t="n"/>
      <c r="E558" s="2115" t="n"/>
      <c r="F558" s="2113" t="n"/>
      <c r="G558" s="2165" t="n"/>
      <c r="H558" s="2165" t="n"/>
      <c r="I558" s="2113" t="n"/>
      <c r="J558" s="2113" t="n"/>
      <c r="K558" s="2113" t="n"/>
      <c r="L558" s="3805" t="n"/>
      <c r="M558" s="2113" t="n"/>
      <c r="N558" s="3805" t="n"/>
      <c r="O558" s="3806" t="n"/>
      <c r="P558" s="2113" t="n"/>
      <c r="Q558" s="2113" t="n"/>
      <c r="R558" s="2113" t="n"/>
      <c r="S558" s="2113" t="n"/>
      <c r="T558" s="2113" t="n"/>
      <c r="U558" s="3806" t="n"/>
      <c r="V558" s="2113" t="n"/>
      <c r="W558" s="2113" t="n"/>
      <c r="X558" s="2113" t="n"/>
      <c r="Y558" s="2113" t="n"/>
      <c r="Z558" s="2113" t="n"/>
      <c r="AA558" s="2113" t="n"/>
      <c r="AB558" s="2113" t="n"/>
      <c r="AC558" s="2113" t="n"/>
      <c r="AD558" s="2113" t="n"/>
      <c r="AE558" s="2113" t="n"/>
      <c r="AF558" s="2113" t="n"/>
    </row>
    <row r="559" ht="15.75" customHeight="1" s="2885">
      <c r="A559" s="2113" t="n"/>
      <c r="B559" s="2113" t="n"/>
      <c r="C559" s="2113" t="n"/>
      <c r="D559" s="2113" t="n"/>
      <c r="E559" s="2115" t="n"/>
      <c r="F559" s="2113" t="n"/>
      <c r="G559" s="2165" t="n"/>
      <c r="H559" s="2165" t="n"/>
      <c r="I559" s="2113" t="n"/>
      <c r="J559" s="2113" t="n"/>
      <c r="K559" s="2113" t="n"/>
      <c r="L559" s="3805" t="n"/>
      <c r="M559" s="2113" t="n"/>
      <c r="N559" s="3805" t="n"/>
      <c r="O559" s="3806" t="n"/>
      <c r="P559" s="2113" t="n"/>
      <c r="Q559" s="2113" t="n"/>
      <c r="R559" s="2113" t="n"/>
      <c r="S559" s="2113" t="n"/>
      <c r="T559" s="2113" t="n"/>
      <c r="U559" s="3806" t="n"/>
      <c r="V559" s="2113" t="n"/>
      <c r="W559" s="2113" t="n"/>
      <c r="X559" s="2113" t="n"/>
      <c r="Y559" s="2113" t="n"/>
      <c r="Z559" s="2113" t="n"/>
      <c r="AA559" s="2113" t="n"/>
      <c r="AB559" s="2113" t="n"/>
      <c r="AC559" s="2113" t="n"/>
      <c r="AD559" s="2113" t="n"/>
      <c r="AE559" s="2113" t="n"/>
      <c r="AF559" s="2113" t="n"/>
    </row>
    <row r="560" ht="15.75" customHeight="1" s="2885">
      <c r="A560" s="2113" t="n"/>
      <c r="B560" s="2113" t="n"/>
      <c r="C560" s="2113" t="n"/>
      <c r="D560" s="2113" t="n"/>
      <c r="E560" s="2115" t="n"/>
      <c r="F560" s="2113" t="n"/>
      <c r="G560" s="2165" t="n"/>
      <c r="H560" s="2165" t="n"/>
      <c r="I560" s="2113" t="n"/>
      <c r="J560" s="2113" t="n"/>
      <c r="K560" s="2113" t="n"/>
      <c r="L560" s="3805" t="n"/>
      <c r="M560" s="2113" t="n"/>
      <c r="N560" s="3805" t="n"/>
      <c r="O560" s="3806" t="n"/>
      <c r="P560" s="2113" t="n"/>
      <c r="Q560" s="2113" t="n"/>
      <c r="R560" s="2113" t="n"/>
      <c r="S560" s="2113" t="n"/>
      <c r="T560" s="2113" t="n"/>
      <c r="U560" s="3806" t="n"/>
      <c r="V560" s="2113" t="n"/>
      <c r="W560" s="2113" t="n"/>
      <c r="X560" s="2113" t="n"/>
      <c r="Y560" s="2113" t="n"/>
      <c r="Z560" s="2113" t="n"/>
      <c r="AA560" s="2113" t="n"/>
      <c r="AB560" s="2113" t="n"/>
      <c r="AC560" s="2113" t="n"/>
      <c r="AD560" s="2113" t="n"/>
      <c r="AE560" s="2113" t="n"/>
      <c r="AF560" s="2113" t="n"/>
    </row>
    <row r="561" ht="15.75" customHeight="1" s="2885">
      <c r="A561" s="2113" t="n"/>
      <c r="B561" s="2113" t="n"/>
      <c r="C561" s="2113" t="n"/>
      <c r="D561" s="2113" t="n"/>
      <c r="E561" s="2115" t="n"/>
      <c r="F561" s="2113" t="n"/>
      <c r="G561" s="2165" t="n"/>
      <c r="H561" s="2165" t="n"/>
      <c r="I561" s="2113" t="n"/>
      <c r="J561" s="2113" t="n"/>
      <c r="K561" s="2113" t="n"/>
      <c r="L561" s="3805" t="n"/>
      <c r="M561" s="2113" t="n"/>
      <c r="N561" s="3805" t="n"/>
      <c r="O561" s="3806" t="n"/>
      <c r="P561" s="2113" t="n"/>
      <c r="Q561" s="2113" t="n"/>
      <c r="R561" s="2113" t="n"/>
      <c r="S561" s="2113" t="n"/>
      <c r="T561" s="2113" t="n"/>
      <c r="U561" s="3806" t="n"/>
      <c r="V561" s="2113" t="n"/>
      <c r="W561" s="2113" t="n"/>
      <c r="X561" s="2113" t="n"/>
      <c r="Y561" s="2113" t="n"/>
      <c r="Z561" s="2113" t="n"/>
      <c r="AA561" s="2113" t="n"/>
      <c r="AB561" s="2113" t="n"/>
      <c r="AC561" s="2113" t="n"/>
      <c r="AD561" s="2113" t="n"/>
      <c r="AE561" s="2113" t="n"/>
      <c r="AF561" s="2113" t="n"/>
    </row>
    <row r="562" ht="15.75" customHeight="1" s="2885">
      <c r="A562" s="2113" t="n"/>
      <c r="B562" s="2113" t="n"/>
      <c r="C562" s="2113" t="n"/>
      <c r="D562" s="2113" t="n"/>
      <c r="E562" s="2115" t="n"/>
      <c r="F562" s="2113" t="n"/>
      <c r="G562" s="2165" t="n"/>
      <c r="H562" s="2165" t="n"/>
      <c r="I562" s="2113" t="n"/>
      <c r="J562" s="2113" t="n"/>
      <c r="K562" s="2113" t="n"/>
      <c r="L562" s="3805" t="n"/>
      <c r="M562" s="2113" t="n"/>
      <c r="N562" s="3805" t="n"/>
      <c r="O562" s="3806" t="n"/>
      <c r="P562" s="2113" t="n"/>
      <c r="Q562" s="2113" t="n"/>
      <c r="R562" s="2113" t="n"/>
      <c r="S562" s="2113" t="n"/>
      <c r="T562" s="2113" t="n"/>
      <c r="U562" s="3806" t="n"/>
      <c r="V562" s="2113" t="n"/>
      <c r="W562" s="2113" t="n"/>
      <c r="X562" s="2113" t="n"/>
      <c r="Y562" s="2113" t="n"/>
      <c r="Z562" s="2113" t="n"/>
      <c r="AA562" s="2113" t="n"/>
      <c r="AB562" s="2113" t="n"/>
      <c r="AC562" s="2113" t="n"/>
      <c r="AD562" s="2113" t="n"/>
      <c r="AE562" s="2113" t="n"/>
      <c r="AF562" s="2113" t="n"/>
    </row>
    <row r="563" ht="15.75" customHeight="1" s="2885">
      <c r="A563" s="2113" t="n"/>
      <c r="B563" s="2113" t="n"/>
      <c r="C563" s="2113" t="n"/>
      <c r="D563" s="2113" t="n"/>
      <c r="E563" s="2115" t="n"/>
      <c r="F563" s="2113" t="n"/>
      <c r="G563" s="2165" t="n"/>
      <c r="H563" s="2165" t="n"/>
      <c r="I563" s="2113" t="n"/>
      <c r="J563" s="2113" t="n"/>
      <c r="K563" s="2113" t="n"/>
      <c r="L563" s="3805" t="n"/>
      <c r="M563" s="2113" t="n"/>
      <c r="N563" s="3805" t="n"/>
      <c r="O563" s="3806" t="n"/>
      <c r="P563" s="2113" t="n"/>
      <c r="Q563" s="2113" t="n"/>
      <c r="R563" s="2113" t="n"/>
      <c r="S563" s="2113" t="n"/>
      <c r="T563" s="2113" t="n"/>
      <c r="U563" s="3806" t="n"/>
      <c r="V563" s="2113" t="n"/>
      <c r="W563" s="2113" t="n"/>
      <c r="X563" s="2113" t="n"/>
      <c r="Y563" s="2113" t="n"/>
      <c r="Z563" s="2113" t="n"/>
      <c r="AA563" s="2113" t="n"/>
      <c r="AB563" s="2113" t="n"/>
      <c r="AC563" s="2113" t="n"/>
      <c r="AD563" s="2113" t="n"/>
      <c r="AE563" s="2113" t="n"/>
      <c r="AF563" s="2113" t="n"/>
    </row>
    <row r="564" ht="15.75" customHeight="1" s="2885">
      <c r="A564" s="2113" t="n"/>
      <c r="B564" s="2113" t="n"/>
      <c r="C564" s="2113" t="n"/>
      <c r="D564" s="2113" t="n"/>
      <c r="E564" s="2115" t="n"/>
      <c r="F564" s="2113" t="n"/>
      <c r="G564" s="2165" t="n"/>
      <c r="H564" s="2165" t="n"/>
      <c r="I564" s="2113" t="n"/>
      <c r="J564" s="2113" t="n"/>
      <c r="K564" s="2113" t="n"/>
      <c r="L564" s="3805" t="n"/>
      <c r="M564" s="2113" t="n"/>
      <c r="N564" s="3805" t="n"/>
      <c r="O564" s="3806" t="n"/>
      <c r="P564" s="2113" t="n"/>
      <c r="Q564" s="2113" t="n"/>
      <c r="R564" s="2113" t="n"/>
      <c r="S564" s="2113" t="n"/>
      <c r="T564" s="2113" t="n"/>
      <c r="U564" s="3806" t="n"/>
      <c r="V564" s="2113" t="n"/>
      <c r="W564" s="2113" t="n"/>
      <c r="X564" s="2113" t="n"/>
      <c r="Y564" s="2113" t="n"/>
      <c r="Z564" s="2113" t="n"/>
      <c r="AA564" s="2113" t="n"/>
      <c r="AB564" s="2113" t="n"/>
      <c r="AC564" s="2113" t="n"/>
      <c r="AD564" s="2113" t="n"/>
      <c r="AE564" s="2113" t="n"/>
      <c r="AF564" s="2113" t="n"/>
    </row>
    <row r="565" ht="15.75" customHeight="1" s="2885">
      <c r="A565" s="2113" t="n"/>
      <c r="B565" s="2113" t="n"/>
      <c r="C565" s="2113" t="n"/>
      <c r="D565" s="2113" t="n"/>
      <c r="E565" s="2115" t="n"/>
      <c r="F565" s="2113" t="n"/>
      <c r="G565" s="2165" t="n"/>
      <c r="H565" s="2165" t="n"/>
      <c r="I565" s="2113" t="n"/>
      <c r="J565" s="2113" t="n"/>
      <c r="K565" s="2113" t="n"/>
      <c r="L565" s="3805" t="n"/>
      <c r="M565" s="2113" t="n"/>
      <c r="N565" s="3805" t="n"/>
      <c r="O565" s="3806" t="n"/>
      <c r="P565" s="2113" t="n"/>
      <c r="Q565" s="2113" t="n"/>
      <c r="R565" s="2113" t="n"/>
      <c r="S565" s="2113" t="n"/>
      <c r="T565" s="2113" t="n"/>
      <c r="U565" s="3806" t="n"/>
      <c r="V565" s="2113" t="n"/>
      <c r="W565" s="2113" t="n"/>
      <c r="X565" s="2113" t="n"/>
      <c r="Y565" s="2113" t="n"/>
      <c r="Z565" s="2113" t="n"/>
      <c r="AA565" s="2113" t="n"/>
      <c r="AB565" s="2113" t="n"/>
      <c r="AC565" s="2113" t="n"/>
      <c r="AD565" s="2113" t="n"/>
      <c r="AE565" s="2113" t="n"/>
      <c r="AF565" s="2113" t="n"/>
    </row>
    <row r="566" ht="15.75" customHeight="1" s="2885">
      <c r="A566" s="2113" t="n"/>
      <c r="B566" s="2113" t="n"/>
      <c r="C566" s="2113" t="n"/>
      <c r="D566" s="2113" t="n"/>
      <c r="E566" s="2115" t="n"/>
      <c r="F566" s="2113" t="n"/>
      <c r="G566" s="2165" t="n"/>
      <c r="H566" s="2165" t="n"/>
      <c r="I566" s="2113" t="n"/>
      <c r="J566" s="2113" t="n"/>
      <c r="K566" s="2113" t="n"/>
      <c r="L566" s="3805" t="n"/>
      <c r="M566" s="2113" t="n"/>
      <c r="N566" s="3805" t="n"/>
      <c r="O566" s="3806" t="n"/>
      <c r="P566" s="2113" t="n"/>
      <c r="Q566" s="2113" t="n"/>
      <c r="R566" s="2113" t="n"/>
      <c r="S566" s="2113" t="n"/>
      <c r="T566" s="2113" t="n"/>
      <c r="U566" s="3806" t="n"/>
      <c r="V566" s="2113" t="n"/>
      <c r="W566" s="2113" t="n"/>
      <c r="X566" s="2113" t="n"/>
      <c r="Y566" s="2113" t="n"/>
      <c r="Z566" s="2113" t="n"/>
      <c r="AA566" s="2113" t="n"/>
      <c r="AB566" s="2113" t="n"/>
      <c r="AC566" s="2113" t="n"/>
      <c r="AD566" s="2113" t="n"/>
      <c r="AE566" s="2113" t="n"/>
      <c r="AF566" s="2113" t="n"/>
    </row>
    <row r="567" ht="15.75" customHeight="1" s="2885">
      <c r="A567" s="2113" t="n"/>
      <c r="B567" s="2113" t="n"/>
      <c r="C567" s="2113" t="n"/>
      <c r="D567" s="2113" t="n"/>
      <c r="E567" s="2115" t="n"/>
      <c r="F567" s="2113" t="n"/>
      <c r="G567" s="2165" t="n"/>
      <c r="H567" s="2165" t="n"/>
      <c r="I567" s="2113" t="n"/>
      <c r="J567" s="2113" t="n"/>
      <c r="K567" s="2113" t="n"/>
      <c r="L567" s="3805" t="n"/>
      <c r="M567" s="2113" t="n"/>
      <c r="N567" s="3805" t="n"/>
      <c r="O567" s="3806" t="n"/>
      <c r="P567" s="2113" t="n"/>
      <c r="Q567" s="2113" t="n"/>
      <c r="R567" s="2113" t="n"/>
      <c r="S567" s="2113" t="n"/>
      <c r="T567" s="2113" t="n"/>
      <c r="U567" s="3806" t="n"/>
      <c r="V567" s="2113" t="n"/>
      <c r="W567" s="2113" t="n"/>
      <c r="X567" s="2113" t="n"/>
      <c r="Y567" s="2113" t="n"/>
      <c r="Z567" s="2113" t="n"/>
      <c r="AA567" s="2113" t="n"/>
      <c r="AB567" s="2113" t="n"/>
      <c r="AC567" s="2113" t="n"/>
      <c r="AD567" s="2113" t="n"/>
      <c r="AE567" s="2113" t="n"/>
      <c r="AF567" s="2113" t="n"/>
    </row>
    <row r="568" ht="15.75" customHeight="1" s="2885">
      <c r="A568" s="2113" t="n"/>
      <c r="B568" s="2113" t="n"/>
      <c r="C568" s="2113" t="n"/>
      <c r="D568" s="2113" t="n"/>
      <c r="E568" s="2115" t="n"/>
      <c r="F568" s="2113" t="n"/>
      <c r="G568" s="2165" t="n"/>
      <c r="H568" s="2165" t="n"/>
      <c r="I568" s="2113" t="n"/>
      <c r="J568" s="2113" t="n"/>
      <c r="K568" s="2113" t="n"/>
      <c r="L568" s="3805" t="n"/>
      <c r="M568" s="2113" t="n"/>
      <c r="N568" s="3805" t="n"/>
      <c r="O568" s="3806" t="n"/>
      <c r="P568" s="2113" t="n"/>
      <c r="Q568" s="2113" t="n"/>
      <c r="R568" s="2113" t="n"/>
      <c r="S568" s="2113" t="n"/>
      <c r="T568" s="2113" t="n"/>
      <c r="U568" s="3806" t="n"/>
      <c r="V568" s="2113" t="n"/>
      <c r="W568" s="2113" t="n"/>
      <c r="X568" s="2113" t="n"/>
      <c r="Y568" s="2113" t="n"/>
      <c r="Z568" s="2113" t="n"/>
      <c r="AA568" s="2113" t="n"/>
      <c r="AB568" s="2113" t="n"/>
      <c r="AC568" s="2113" t="n"/>
      <c r="AD568" s="2113" t="n"/>
      <c r="AE568" s="2113" t="n"/>
      <c r="AF568" s="2113" t="n"/>
    </row>
    <row r="569" ht="15.75" customHeight="1" s="2885">
      <c r="A569" s="2113" t="n"/>
      <c r="B569" s="2113" t="n"/>
      <c r="C569" s="2113" t="n"/>
      <c r="D569" s="2113" t="n"/>
      <c r="E569" s="2115" t="n"/>
      <c r="F569" s="2113" t="n"/>
      <c r="G569" s="2165" t="n"/>
      <c r="H569" s="2165" t="n"/>
      <c r="I569" s="2113" t="n"/>
      <c r="J569" s="2113" t="n"/>
      <c r="K569" s="2113" t="n"/>
      <c r="L569" s="3805" t="n"/>
      <c r="M569" s="2113" t="n"/>
      <c r="N569" s="3805" t="n"/>
      <c r="O569" s="3806" t="n"/>
      <c r="P569" s="2113" t="n"/>
      <c r="Q569" s="2113" t="n"/>
      <c r="R569" s="2113" t="n"/>
      <c r="S569" s="2113" t="n"/>
      <c r="T569" s="2113" t="n"/>
      <c r="U569" s="3806" t="n"/>
      <c r="V569" s="2113" t="n"/>
      <c r="W569" s="2113" t="n"/>
      <c r="X569" s="2113" t="n"/>
      <c r="Y569" s="2113" t="n"/>
      <c r="Z569" s="2113" t="n"/>
      <c r="AA569" s="2113" t="n"/>
      <c r="AB569" s="2113" t="n"/>
      <c r="AC569" s="2113" t="n"/>
      <c r="AD569" s="2113" t="n"/>
      <c r="AE569" s="2113" t="n"/>
      <c r="AF569" s="2113" t="n"/>
    </row>
    <row r="570" ht="15.75" customHeight="1" s="2885">
      <c r="A570" s="2113" t="n"/>
      <c r="B570" s="2113" t="n"/>
      <c r="C570" s="2113" t="n"/>
      <c r="D570" s="2113" t="n"/>
      <c r="E570" s="2115" t="n"/>
      <c r="F570" s="2113" t="n"/>
      <c r="G570" s="2165" t="n"/>
      <c r="H570" s="2165" t="n"/>
      <c r="I570" s="2113" t="n"/>
      <c r="J570" s="2113" t="n"/>
      <c r="K570" s="2113" t="n"/>
      <c r="L570" s="3805" t="n"/>
      <c r="M570" s="2113" t="n"/>
      <c r="N570" s="3805" t="n"/>
      <c r="O570" s="3806" t="n"/>
      <c r="P570" s="2113" t="n"/>
      <c r="Q570" s="2113" t="n"/>
      <c r="R570" s="2113" t="n"/>
      <c r="S570" s="2113" t="n"/>
      <c r="T570" s="2113" t="n"/>
      <c r="U570" s="3806" t="n"/>
      <c r="V570" s="2113" t="n"/>
      <c r="W570" s="2113" t="n"/>
      <c r="X570" s="2113" t="n"/>
      <c r="Y570" s="2113" t="n"/>
      <c r="Z570" s="2113" t="n"/>
      <c r="AA570" s="2113" t="n"/>
      <c r="AB570" s="2113" t="n"/>
      <c r="AC570" s="2113" t="n"/>
      <c r="AD570" s="2113" t="n"/>
      <c r="AE570" s="2113" t="n"/>
      <c r="AF570" s="2113" t="n"/>
    </row>
    <row r="571" ht="15.75" customHeight="1" s="2885">
      <c r="A571" s="2113" t="n"/>
      <c r="B571" s="2113" t="n"/>
      <c r="C571" s="2113" t="n"/>
      <c r="D571" s="2113" t="n"/>
      <c r="E571" s="2115" t="n"/>
      <c r="F571" s="2113" t="n"/>
      <c r="G571" s="2165" t="n"/>
      <c r="H571" s="2165" t="n"/>
      <c r="I571" s="2113" t="n"/>
      <c r="J571" s="2113" t="n"/>
      <c r="K571" s="2113" t="n"/>
      <c r="L571" s="3805" t="n"/>
      <c r="M571" s="2113" t="n"/>
      <c r="N571" s="3805" t="n"/>
      <c r="O571" s="3806" t="n"/>
      <c r="P571" s="2113" t="n"/>
      <c r="Q571" s="2113" t="n"/>
      <c r="R571" s="2113" t="n"/>
      <c r="S571" s="2113" t="n"/>
      <c r="T571" s="2113" t="n"/>
      <c r="U571" s="3806" t="n"/>
      <c r="V571" s="2113" t="n"/>
      <c r="W571" s="2113" t="n"/>
      <c r="X571" s="2113" t="n"/>
      <c r="Y571" s="2113" t="n"/>
      <c r="Z571" s="2113" t="n"/>
      <c r="AA571" s="2113" t="n"/>
      <c r="AB571" s="2113" t="n"/>
      <c r="AC571" s="2113" t="n"/>
      <c r="AD571" s="2113" t="n"/>
      <c r="AE571" s="2113" t="n"/>
      <c r="AF571" s="2113" t="n"/>
    </row>
    <row r="572" ht="15.75" customHeight="1" s="2885">
      <c r="A572" s="2113" t="n"/>
      <c r="B572" s="2113" t="n"/>
      <c r="C572" s="2113" t="n"/>
      <c r="D572" s="2113" t="n"/>
      <c r="E572" s="2115" t="n"/>
      <c r="F572" s="2113" t="n"/>
      <c r="G572" s="2165" t="n"/>
      <c r="H572" s="2165" t="n"/>
      <c r="I572" s="2113" t="n"/>
      <c r="J572" s="2113" t="n"/>
      <c r="K572" s="2113" t="n"/>
      <c r="L572" s="3805" t="n"/>
      <c r="M572" s="2113" t="n"/>
      <c r="N572" s="3805" t="n"/>
      <c r="O572" s="3806" t="n"/>
      <c r="P572" s="2113" t="n"/>
      <c r="Q572" s="2113" t="n"/>
      <c r="R572" s="2113" t="n"/>
      <c r="S572" s="2113" t="n"/>
      <c r="T572" s="2113" t="n"/>
      <c r="U572" s="3806" t="n"/>
      <c r="V572" s="2113" t="n"/>
      <c r="W572" s="2113" t="n"/>
      <c r="X572" s="2113" t="n"/>
      <c r="Y572" s="2113" t="n"/>
      <c r="Z572" s="2113" t="n"/>
      <c r="AA572" s="2113" t="n"/>
      <c r="AB572" s="2113" t="n"/>
      <c r="AC572" s="2113" t="n"/>
      <c r="AD572" s="2113" t="n"/>
      <c r="AE572" s="2113" t="n"/>
      <c r="AF572" s="2113" t="n"/>
    </row>
    <row r="573" ht="15.75" customHeight="1" s="2885">
      <c r="A573" s="2113" t="n"/>
      <c r="B573" s="2113" t="n"/>
      <c r="C573" s="2113" t="n"/>
      <c r="D573" s="2113" t="n"/>
      <c r="E573" s="2115" t="n"/>
      <c r="F573" s="2113" t="n"/>
      <c r="G573" s="2165" t="n"/>
      <c r="H573" s="2165" t="n"/>
      <c r="I573" s="2113" t="n"/>
      <c r="J573" s="2113" t="n"/>
      <c r="K573" s="2113" t="n"/>
      <c r="L573" s="3805" t="n"/>
      <c r="M573" s="2113" t="n"/>
      <c r="N573" s="3805" t="n"/>
      <c r="O573" s="3806" t="n"/>
      <c r="P573" s="2113" t="n"/>
      <c r="Q573" s="2113" t="n"/>
      <c r="R573" s="2113" t="n"/>
      <c r="S573" s="2113" t="n"/>
      <c r="T573" s="2113" t="n"/>
      <c r="U573" s="3806" t="n"/>
      <c r="V573" s="2113" t="n"/>
      <c r="W573" s="2113" t="n"/>
      <c r="X573" s="2113" t="n"/>
      <c r="Y573" s="2113" t="n"/>
      <c r="Z573" s="2113" t="n"/>
      <c r="AA573" s="2113" t="n"/>
      <c r="AB573" s="2113" t="n"/>
      <c r="AC573" s="2113" t="n"/>
      <c r="AD573" s="2113" t="n"/>
      <c r="AE573" s="2113" t="n"/>
      <c r="AF573" s="2113" t="n"/>
    </row>
    <row r="574" ht="15.75" customHeight="1" s="2885">
      <c r="A574" s="2113" t="n"/>
      <c r="B574" s="2113" t="n"/>
      <c r="C574" s="2113" t="n"/>
      <c r="D574" s="2113" t="n"/>
      <c r="E574" s="2115" t="n"/>
      <c r="F574" s="2113" t="n"/>
      <c r="G574" s="2165" t="n"/>
      <c r="H574" s="2165" t="n"/>
      <c r="I574" s="2113" t="n"/>
      <c r="J574" s="2113" t="n"/>
      <c r="K574" s="2113" t="n"/>
      <c r="L574" s="3805" t="n"/>
      <c r="M574" s="2113" t="n"/>
      <c r="N574" s="3805" t="n"/>
      <c r="O574" s="3806" t="n"/>
      <c r="P574" s="2113" t="n"/>
      <c r="Q574" s="2113" t="n"/>
      <c r="R574" s="2113" t="n"/>
      <c r="S574" s="2113" t="n"/>
      <c r="T574" s="2113" t="n"/>
      <c r="U574" s="3806" t="n"/>
      <c r="V574" s="2113" t="n"/>
      <c r="W574" s="2113" t="n"/>
      <c r="X574" s="2113" t="n"/>
      <c r="Y574" s="2113" t="n"/>
      <c r="Z574" s="2113" t="n"/>
      <c r="AA574" s="2113" t="n"/>
      <c r="AB574" s="2113" t="n"/>
      <c r="AC574" s="2113" t="n"/>
      <c r="AD574" s="2113" t="n"/>
      <c r="AE574" s="2113" t="n"/>
      <c r="AF574" s="2113" t="n"/>
    </row>
    <row r="575" ht="15.75" customHeight="1" s="2885">
      <c r="A575" s="2113" t="n"/>
      <c r="B575" s="2113" t="n"/>
      <c r="C575" s="2113" t="n"/>
      <c r="D575" s="2113" t="n"/>
      <c r="E575" s="2115" t="n"/>
      <c r="F575" s="2113" t="n"/>
      <c r="G575" s="2165" t="n"/>
      <c r="H575" s="2165" t="n"/>
      <c r="I575" s="2113" t="n"/>
      <c r="J575" s="2113" t="n"/>
      <c r="K575" s="2113" t="n"/>
      <c r="L575" s="3805" t="n"/>
      <c r="M575" s="2113" t="n"/>
      <c r="N575" s="3805" t="n"/>
      <c r="O575" s="3806" t="n"/>
      <c r="P575" s="2113" t="n"/>
      <c r="Q575" s="2113" t="n"/>
      <c r="R575" s="2113" t="n"/>
      <c r="S575" s="2113" t="n"/>
      <c r="T575" s="2113" t="n"/>
      <c r="U575" s="3806" t="n"/>
      <c r="V575" s="2113" t="n"/>
      <c r="W575" s="2113" t="n"/>
      <c r="X575" s="2113" t="n"/>
      <c r="Y575" s="2113" t="n"/>
      <c r="Z575" s="2113" t="n"/>
      <c r="AA575" s="2113" t="n"/>
      <c r="AB575" s="2113" t="n"/>
      <c r="AC575" s="2113" t="n"/>
      <c r="AD575" s="2113" t="n"/>
      <c r="AE575" s="2113" t="n"/>
      <c r="AF575" s="2113" t="n"/>
    </row>
    <row r="576" ht="15.75" customHeight="1" s="2885">
      <c r="A576" s="2113" t="n"/>
      <c r="B576" s="2113" t="n"/>
      <c r="C576" s="2113" t="n"/>
      <c r="D576" s="2113" t="n"/>
      <c r="E576" s="2115" t="n"/>
      <c r="F576" s="2113" t="n"/>
      <c r="G576" s="2165" t="n"/>
      <c r="H576" s="2165" t="n"/>
      <c r="I576" s="2113" t="n"/>
      <c r="J576" s="2113" t="n"/>
      <c r="K576" s="2113" t="n"/>
      <c r="L576" s="3805" t="n"/>
      <c r="M576" s="2113" t="n"/>
      <c r="N576" s="3805" t="n"/>
      <c r="O576" s="3806" t="n"/>
      <c r="P576" s="2113" t="n"/>
      <c r="Q576" s="2113" t="n"/>
      <c r="R576" s="2113" t="n"/>
      <c r="S576" s="2113" t="n"/>
      <c r="T576" s="2113" t="n"/>
      <c r="U576" s="3806" t="n"/>
      <c r="V576" s="2113" t="n"/>
      <c r="W576" s="2113" t="n"/>
      <c r="X576" s="2113" t="n"/>
      <c r="Y576" s="2113" t="n"/>
      <c r="Z576" s="2113" t="n"/>
      <c r="AA576" s="2113" t="n"/>
      <c r="AB576" s="2113" t="n"/>
      <c r="AC576" s="2113" t="n"/>
      <c r="AD576" s="2113" t="n"/>
      <c r="AE576" s="2113" t="n"/>
      <c r="AF576" s="2113" t="n"/>
    </row>
    <row r="577" ht="15.75" customHeight="1" s="2885">
      <c r="A577" s="2113" t="n"/>
      <c r="B577" s="2113" t="n"/>
      <c r="C577" s="2113" t="n"/>
      <c r="D577" s="2113" t="n"/>
      <c r="E577" s="2115" t="n"/>
      <c r="F577" s="2113" t="n"/>
      <c r="G577" s="2165" t="n"/>
      <c r="H577" s="2165" t="n"/>
      <c r="I577" s="2113" t="n"/>
      <c r="J577" s="2113" t="n"/>
      <c r="K577" s="2113" t="n"/>
      <c r="L577" s="3805" t="n"/>
      <c r="M577" s="2113" t="n"/>
      <c r="N577" s="3805" t="n"/>
      <c r="O577" s="3806" t="n"/>
      <c r="P577" s="2113" t="n"/>
      <c r="Q577" s="2113" t="n"/>
      <c r="R577" s="2113" t="n"/>
      <c r="S577" s="2113" t="n"/>
      <c r="T577" s="2113" t="n"/>
      <c r="U577" s="3806" t="n"/>
      <c r="V577" s="2113" t="n"/>
      <c r="W577" s="2113" t="n"/>
      <c r="X577" s="2113" t="n"/>
      <c r="Y577" s="2113" t="n"/>
      <c r="Z577" s="2113" t="n"/>
      <c r="AA577" s="2113" t="n"/>
      <c r="AB577" s="2113" t="n"/>
      <c r="AC577" s="2113" t="n"/>
      <c r="AD577" s="2113" t="n"/>
      <c r="AE577" s="2113" t="n"/>
      <c r="AF577" s="2113" t="n"/>
    </row>
    <row r="578" ht="15.75" customHeight="1" s="2885">
      <c r="A578" s="2113" t="n"/>
      <c r="B578" s="2113" t="n"/>
      <c r="C578" s="2113" t="n"/>
      <c r="D578" s="2113" t="n"/>
      <c r="E578" s="2115" t="n"/>
      <c r="F578" s="2113" t="n"/>
      <c r="G578" s="2165" t="n"/>
      <c r="H578" s="2165" t="n"/>
      <c r="I578" s="2113" t="n"/>
      <c r="J578" s="2113" t="n"/>
      <c r="K578" s="2113" t="n"/>
      <c r="L578" s="3805" t="n"/>
      <c r="M578" s="2113" t="n"/>
      <c r="N578" s="3805" t="n"/>
      <c r="O578" s="3806" t="n"/>
      <c r="P578" s="2113" t="n"/>
      <c r="Q578" s="2113" t="n"/>
      <c r="R578" s="2113" t="n"/>
      <c r="S578" s="2113" t="n"/>
      <c r="T578" s="2113" t="n"/>
      <c r="U578" s="3806" t="n"/>
      <c r="V578" s="2113" t="n"/>
      <c r="W578" s="2113" t="n"/>
      <c r="X578" s="2113" t="n"/>
      <c r="Y578" s="2113" t="n"/>
      <c r="Z578" s="2113" t="n"/>
      <c r="AA578" s="2113" t="n"/>
      <c r="AB578" s="2113" t="n"/>
      <c r="AC578" s="2113" t="n"/>
      <c r="AD578" s="2113" t="n"/>
      <c r="AE578" s="2113" t="n"/>
      <c r="AF578" s="2113" t="n"/>
    </row>
    <row r="579" ht="15.75" customHeight="1" s="2885">
      <c r="A579" s="2113" t="n"/>
      <c r="B579" s="2113" t="n"/>
      <c r="C579" s="2113" t="n"/>
      <c r="D579" s="2113" t="n"/>
      <c r="E579" s="2115" t="n"/>
      <c r="F579" s="2113" t="n"/>
      <c r="G579" s="2165" t="n"/>
      <c r="H579" s="2165" t="n"/>
      <c r="I579" s="2113" t="n"/>
      <c r="J579" s="2113" t="n"/>
      <c r="K579" s="2113" t="n"/>
      <c r="L579" s="3805" t="n"/>
      <c r="M579" s="2113" t="n"/>
      <c r="N579" s="3805" t="n"/>
      <c r="O579" s="3806" t="n"/>
      <c r="P579" s="2113" t="n"/>
      <c r="Q579" s="2113" t="n"/>
      <c r="R579" s="2113" t="n"/>
      <c r="S579" s="2113" t="n"/>
      <c r="T579" s="2113" t="n"/>
      <c r="U579" s="3806" t="n"/>
      <c r="V579" s="2113" t="n"/>
      <c r="W579" s="2113" t="n"/>
      <c r="X579" s="2113" t="n"/>
      <c r="Y579" s="2113" t="n"/>
      <c r="Z579" s="2113" t="n"/>
      <c r="AA579" s="2113" t="n"/>
      <c r="AB579" s="2113" t="n"/>
      <c r="AC579" s="2113" t="n"/>
      <c r="AD579" s="2113" t="n"/>
      <c r="AE579" s="2113" t="n"/>
      <c r="AF579" s="2113" t="n"/>
    </row>
    <row r="580" ht="15.75" customHeight="1" s="2885">
      <c r="A580" s="2113" t="n"/>
      <c r="B580" s="2113" t="n"/>
      <c r="C580" s="2113" t="n"/>
      <c r="D580" s="2113" t="n"/>
      <c r="E580" s="2115" t="n"/>
      <c r="F580" s="2113" t="n"/>
      <c r="G580" s="2165" t="n"/>
      <c r="H580" s="2165" t="n"/>
      <c r="I580" s="2113" t="n"/>
      <c r="J580" s="2113" t="n"/>
      <c r="K580" s="2113" t="n"/>
      <c r="L580" s="3805" t="n"/>
      <c r="M580" s="2113" t="n"/>
      <c r="N580" s="3805" t="n"/>
      <c r="O580" s="3806" t="n"/>
      <c r="P580" s="2113" t="n"/>
      <c r="Q580" s="2113" t="n"/>
      <c r="R580" s="2113" t="n"/>
      <c r="S580" s="2113" t="n"/>
      <c r="T580" s="2113" t="n"/>
      <c r="U580" s="3806" t="n"/>
      <c r="V580" s="2113" t="n"/>
      <c r="W580" s="2113" t="n"/>
      <c r="X580" s="2113" t="n"/>
      <c r="Y580" s="2113" t="n"/>
      <c r="Z580" s="2113" t="n"/>
      <c r="AA580" s="2113" t="n"/>
      <c r="AB580" s="2113" t="n"/>
      <c r="AC580" s="2113" t="n"/>
      <c r="AD580" s="2113" t="n"/>
      <c r="AE580" s="2113" t="n"/>
      <c r="AF580" s="2113" t="n"/>
    </row>
    <row r="581" ht="15.75" customHeight="1" s="2885">
      <c r="A581" s="2113" t="n"/>
      <c r="B581" s="2113" t="n"/>
      <c r="C581" s="2113" t="n"/>
      <c r="D581" s="2113" t="n"/>
      <c r="E581" s="2115" t="n"/>
      <c r="F581" s="2113" t="n"/>
      <c r="G581" s="2165" t="n"/>
      <c r="H581" s="2165" t="n"/>
      <c r="I581" s="2113" t="n"/>
      <c r="J581" s="2113" t="n"/>
      <c r="K581" s="2113" t="n"/>
      <c r="L581" s="3805" t="n"/>
      <c r="M581" s="2113" t="n"/>
      <c r="N581" s="3805" t="n"/>
      <c r="O581" s="3806" t="n"/>
      <c r="P581" s="2113" t="n"/>
      <c r="Q581" s="2113" t="n"/>
      <c r="R581" s="2113" t="n"/>
      <c r="S581" s="2113" t="n"/>
      <c r="T581" s="2113" t="n"/>
      <c r="U581" s="3806" t="n"/>
      <c r="V581" s="2113" t="n"/>
      <c r="W581" s="2113" t="n"/>
      <c r="X581" s="2113" t="n"/>
      <c r="Y581" s="2113" t="n"/>
      <c r="Z581" s="2113" t="n"/>
      <c r="AA581" s="2113" t="n"/>
      <c r="AB581" s="2113" t="n"/>
      <c r="AC581" s="2113" t="n"/>
      <c r="AD581" s="2113" t="n"/>
      <c r="AE581" s="2113" t="n"/>
      <c r="AF581" s="2113" t="n"/>
    </row>
    <row r="582" ht="15.75" customHeight="1" s="2885">
      <c r="A582" s="2113" t="n"/>
      <c r="B582" s="2113" t="n"/>
      <c r="C582" s="2113" t="n"/>
      <c r="D582" s="2113" t="n"/>
      <c r="E582" s="2115" t="n"/>
      <c r="F582" s="2113" t="n"/>
      <c r="G582" s="2165" t="n"/>
      <c r="H582" s="2165" t="n"/>
      <c r="I582" s="2113" t="n"/>
      <c r="J582" s="2113" t="n"/>
      <c r="K582" s="2113" t="n"/>
      <c r="L582" s="3805" t="n"/>
      <c r="M582" s="2113" t="n"/>
      <c r="N582" s="3805" t="n"/>
      <c r="O582" s="3806" t="n"/>
      <c r="P582" s="2113" t="n"/>
      <c r="Q582" s="2113" t="n"/>
      <c r="R582" s="2113" t="n"/>
      <c r="S582" s="2113" t="n"/>
      <c r="T582" s="2113" t="n"/>
      <c r="U582" s="3806" t="n"/>
      <c r="V582" s="2113" t="n"/>
      <c r="W582" s="2113" t="n"/>
      <c r="X582" s="2113" t="n"/>
      <c r="Y582" s="2113" t="n"/>
      <c r="Z582" s="2113" t="n"/>
      <c r="AA582" s="2113" t="n"/>
      <c r="AB582" s="2113" t="n"/>
      <c r="AC582" s="2113" t="n"/>
      <c r="AD582" s="2113" t="n"/>
      <c r="AE582" s="2113" t="n"/>
      <c r="AF582" s="2113" t="n"/>
    </row>
    <row r="583" ht="15.75" customHeight="1" s="2885">
      <c r="A583" s="2113" t="n"/>
      <c r="B583" s="2113" t="n"/>
      <c r="C583" s="2113" t="n"/>
      <c r="D583" s="2113" t="n"/>
      <c r="E583" s="2115" t="n"/>
      <c r="F583" s="2113" t="n"/>
      <c r="G583" s="2165" t="n"/>
      <c r="H583" s="2165" t="n"/>
      <c r="I583" s="2113" t="n"/>
      <c r="J583" s="2113" t="n"/>
      <c r="K583" s="2113" t="n"/>
      <c r="L583" s="3805" t="n"/>
      <c r="M583" s="2113" t="n"/>
      <c r="N583" s="3805" t="n"/>
      <c r="O583" s="3806" t="n"/>
      <c r="P583" s="2113" t="n"/>
      <c r="Q583" s="2113" t="n"/>
      <c r="R583" s="2113" t="n"/>
      <c r="S583" s="2113" t="n"/>
      <c r="T583" s="2113" t="n"/>
      <c r="U583" s="3806" t="n"/>
      <c r="V583" s="2113" t="n"/>
      <c r="W583" s="2113" t="n"/>
      <c r="X583" s="2113" t="n"/>
      <c r="Y583" s="2113" t="n"/>
      <c r="Z583" s="2113" t="n"/>
      <c r="AA583" s="2113" t="n"/>
      <c r="AB583" s="2113" t="n"/>
      <c r="AC583" s="2113" t="n"/>
      <c r="AD583" s="2113" t="n"/>
      <c r="AE583" s="2113" t="n"/>
      <c r="AF583" s="2113" t="n"/>
    </row>
    <row r="584" ht="15.75" customHeight="1" s="2885">
      <c r="A584" s="2113" t="n"/>
      <c r="B584" s="2113" t="n"/>
      <c r="C584" s="2113" t="n"/>
      <c r="D584" s="2113" t="n"/>
      <c r="E584" s="2115" t="n"/>
      <c r="F584" s="2113" t="n"/>
      <c r="G584" s="2165" t="n"/>
      <c r="H584" s="2165" t="n"/>
      <c r="I584" s="2113" t="n"/>
      <c r="J584" s="2113" t="n"/>
      <c r="K584" s="2113" t="n"/>
      <c r="L584" s="3805" t="n"/>
      <c r="M584" s="2113" t="n"/>
      <c r="N584" s="3805" t="n"/>
      <c r="O584" s="3806" t="n"/>
      <c r="P584" s="2113" t="n"/>
      <c r="Q584" s="2113" t="n"/>
      <c r="R584" s="2113" t="n"/>
      <c r="S584" s="2113" t="n"/>
      <c r="T584" s="2113" t="n"/>
      <c r="U584" s="3806" t="n"/>
      <c r="V584" s="2113" t="n"/>
      <c r="W584" s="2113" t="n"/>
      <c r="X584" s="2113" t="n"/>
      <c r="Y584" s="2113" t="n"/>
      <c r="Z584" s="2113" t="n"/>
      <c r="AA584" s="2113" t="n"/>
      <c r="AB584" s="2113" t="n"/>
      <c r="AC584" s="2113" t="n"/>
      <c r="AD584" s="2113" t="n"/>
      <c r="AE584" s="2113" t="n"/>
      <c r="AF584" s="2113" t="n"/>
    </row>
    <row r="585" ht="15.75" customHeight="1" s="2885">
      <c r="A585" s="2113" t="n"/>
      <c r="B585" s="2113" t="n"/>
      <c r="C585" s="2113" t="n"/>
      <c r="D585" s="2113" t="n"/>
      <c r="E585" s="2115" t="n"/>
      <c r="F585" s="2113" t="n"/>
      <c r="G585" s="2165" t="n"/>
      <c r="H585" s="2165" t="n"/>
      <c r="I585" s="2113" t="n"/>
      <c r="J585" s="2113" t="n"/>
      <c r="K585" s="2113" t="n"/>
      <c r="L585" s="3805" t="n"/>
      <c r="M585" s="2113" t="n"/>
      <c r="N585" s="3805" t="n"/>
      <c r="O585" s="3806" t="n"/>
      <c r="P585" s="2113" t="n"/>
      <c r="Q585" s="2113" t="n"/>
      <c r="R585" s="2113" t="n"/>
      <c r="S585" s="2113" t="n"/>
      <c r="T585" s="2113" t="n"/>
      <c r="U585" s="3806" t="n"/>
      <c r="V585" s="2113" t="n"/>
      <c r="W585" s="2113" t="n"/>
      <c r="X585" s="2113" t="n"/>
      <c r="Y585" s="2113" t="n"/>
      <c r="Z585" s="2113" t="n"/>
      <c r="AA585" s="2113" t="n"/>
      <c r="AB585" s="2113" t="n"/>
      <c r="AC585" s="2113" t="n"/>
      <c r="AD585" s="2113" t="n"/>
      <c r="AE585" s="2113" t="n"/>
      <c r="AF585" s="2113" t="n"/>
    </row>
    <row r="586" ht="15.75" customHeight="1" s="2885">
      <c r="A586" s="2113" t="n"/>
      <c r="B586" s="2113" t="n"/>
      <c r="C586" s="2113" t="n"/>
      <c r="D586" s="2113" t="n"/>
      <c r="E586" s="2115" t="n"/>
      <c r="F586" s="2113" t="n"/>
      <c r="G586" s="2165" t="n"/>
      <c r="H586" s="2165" t="n"/>
      <c r="I586" s="2113" t="n"/>
      <c r="J586" s="2113" t="n"/>
      <c r="K586" s="2113" t="n"/>
      <c r="L586" s="3805" t="n"/>
      <c r="M586" s="2113" t="n"/>
      <c r="N586" s="3805" t="n"/>
      <c r="O586" s="3806" t="n"/>
      <c r="P586" s="2113" t="n"/>
      <c r="Q586" s="2113" t="n"/>
      <c r="R586" s="2113" t="n"/>
      <c r="S586" s="2113" t="n"/>
      <c r="T586" s="2113" t="n"/>
      <c r="U586" s="3806" t="n"/>
      <c r="V586" s="2113" t="n"/>
      <c r="W586" s="2113" t="n"/>
      <c r="X586" s="2113" t="n"/>
      <c r="Y586" s="2113" t="n"/>
      <c r="Z586" s="2113" t="n"/>
      <c r="AA586" s="2113" t="n"/>
      <c r="AB586" s="2113" t="n"/>
      <c r="AC586" s="2113" t="n"/>
      <c r="AD586" s="2113" t="n"/>
      <c r="AE586" s="2113" t="n"/>
      <c r="AF586" s="2113" t="n"/>
    </row>
    <row r="587" ht="15.75" customHeight="1" s="2885">
      <c r="A587" s="2113" t="n"/>
      <c r="B587" s="2113" t="n"/>
      <c r="C587" s="2113" t="n"/>
      <c r="D587" s="2113" t="n"/>
      <c r="E587" s="2115" t="n"/>
      <c r="F587" s="2113" t="n"/>
      <c r="G587" s="2165" t="n"/>
      <c r="H587" s="2165" t="n"/>
      <c r="I587" s="2113" t="n"/>
      <c r="J587" s="2113" t="n"/>
      <c r="K587" s="2113" t="n"/>
      <c r="L587" s="3805" t="n"/>
      <c r="M587" s="2113" t="n"/>
      <c r="N587" s="3805" t="n"/>
      <c r="O587" s="3806" t="n"/>
      <c r="P587" s="2113" t="n"/>
      <c r="Q587" s="2113" t="n"/>
      <c r="R587" s="2113" t="n"/>
      <c r="S587" s="2113" t="n"/>
      <c r="T587" s="2113" t="n"/>
      <c r="U587" s="3806" t="n"/>
      <c r="V587" s="2113" t="n"/>
      <c r="W587" s="2113" t="n"/>
      <c r="X587" s="2113" t="n"/>
      <c r="Y587" s="2113" t="n"/>
      <c r="Z587" s="2113" t="n"/>
      <c r="AA587" s="2113" t="n"/>
      <c r="AB587" s="2113" t="n"/>
      <c r="AC587" s="2113" t="n"/>
      <c r="AD587" s="2113" t="n"/>
      <c r="AE587" s="2113" t="n"/>
      <c r="AF587" s="2113" t="n"/>
    </row>
    <row r="588" ht="15.75" customHeight="1" s="2885">
      <c r="A588" s="2113" t="n"/>
      <c r="B588" s="2113" t="n"/>
      <c r="C588" s="2113" t="n"/>
      <c r="D588" s="2113" t="n"/>
      <c r="E588" s="2115" t="n"/>
      <c r="F588" s="2113" t="n"/>
      <c r="G588" s="2165" t="n"/>
      <c r="H588" s="2165" t="n"/>
      <c r="I588" s="2113" t="n"/>
      <c r="J588" s="2113" t="n"/>
      <c r="K588" s="2113" t="n"/>
      <c r="L588" s="3805" t="n"/>
      <c r="M588" s="2113" t="n"/>
      <c r="N588" s="3805" t="n"/>
      <c r="O588" s="3806" t="n"/>
      <c r="P588" s="2113" t="n"/>
      <c r="Q588" s="2113" t="n"/>
      <c r="R588" s="2113" t="n"/>
      <c r="S588" s="2113" t="n"/>
      <c r="T588" s="2113" t="n"/>
      <c r="U588" s="3806" t="n"/>
      <c r="V588" s="2113" t="n"/>
      <c r="W588" s="2113" t="n"/>
      <c r="X588" s="2113" t="n"/>
      <c r="Y588" s="2113" t="n"/>
      <c r="Z588" s="2113" t="n"/>
      <c r="AA588" s="2113" t="n"/>
      <c r="AB588" s="2113" t="n"/>
      <c r="AC588" s="2113" t="n"/>
      <c r="AD588" s="2113" t="n"/>
      <c r="AE588" s="2113" t="n"/>
      <c r="AF588" s="2113" t="n"/>
    </row>
    <row r="589" ht="15.75" customHeight="1" s="2885">
      <c r="A589" s="2113" t="n"/>
      <c r="B589" s="2113" t="n"/>
      <c r="C589" s="2113" t="n"/>
      <c r="D589" s="2113" t="n"/>
      <c r="E589" s="2115" t="n"/>
      <c r="F589" s="2113" t="n"/>
      <c r="G589" s="2165" t="n"/>
      <c r="H589" s="2165" t="n"/>
      <c r="I589" s="2113" t="n"/>
      <c r="J589" s="2113" t="n"/>
      <c r="K589" s="2113" t="n"/>
      <c r="L589" s="3805" t="n"/>
      <c r="M589" s="2113" t="n"/>
      <c r="N589" s="3805" t="n"/>
      <c r="O589" s="3806" t="n"/>
      <c r="P589" s="2113" t="n"/>
      <c r="Q589" s="2113" t="n"/>
      <c r="R589" s="2113" t="n"/>
      <c r="S589" s="2113" t="n"/>
      <c r="T589" s="2113" t="n"/>
      <c r="U589" s="3806" t="n"/>
      <c r="V589" s="2113" t="n"/>
      <c r="W589" s="2113" t="n"/>
      <c r="X589" s="2113" t="n"/>
      <c r="Y589" s="2113" t="n"/>
      <c r="Z589" s="2113" t="n"/>
      <c r="AA589" s="2113" t="n"/>
      <c r="AB589" s="2113" t="n"/>
      <c r="AC589" s="2113" t="n"/>
      <c r="AD589" s="2113" t="n"/>
      <c r="AE589" s="2113" t="n"/>
      <c r="AF589" s="2113" t="n"/>
    </row>
    <row r="590" ht="15.75" customHeight="1" s="2885">
      <c r="A590" s="2113" t="n"/>
      <c r="B590" s="2113" t="n"/>
      <c r="C590" s="2113" t="n"/>
      <c r="D590" s="2113" t="n"/>
      <c r="E590" s="2115" t="n"/>
      <c r="F590" s="2113" t="n"/>
      <c r="G590" s="2165" t="n"/>
      <c r="H590" s="2165" t="n"/>
      <c r="I590" s="2113" t="n"/>
      <c r="J590" s="2113" t="n"/>
      <c r="K590" s="2113" t="n"/>
      <c r="L590" s="3805" t="n"/>
      <c r="M590" s="2113" t="n"/>
      <c r="N590" s="3805" t="n"/>
      <c r="O590" s="3806" t="n"/>
      <c r="P590" s="2113" t="n"/>
      <c r="Q590" s="2113" t="n"/>
      <c r="R590" s="2113" t="n"/>
      <c r="S590" s="2113" t="n"/>
      <c r="T590" s="2113" t="n"/>
      <c r="U590" s="3806" t="n"/>
      <c r="V590" s="2113" t="n"/>
      <c r="W590" s="2113" t="n"/>
      <c r="X590" s="2113" t="n"/>
      <c r="Y590" s="2113" t="n"/>
      <c r="Z590" s="2113" t="n"/>
      <c r="AA590" s="2113" t="n"/>
      <c r="AB590" s="2113" t="n"/>
      <c r="AC590" s="2113" t="n"/>
      <c r="AD590" s="2113" t="n"/>
      <c r="AE590" s="2113" t="n"/>
      <c r="AF590" s="2113" t="n"/>
    </row>
    <row r="591" ht="15.75" customHeight="1" s="2885">
      <c r="A591" s="2113" t="n"/>
      <c r="B591" s="2113" t="n"/>
      <c r="C591" s="2113" t="n"/>
      <c r="D591" s="2113" t="n"/>
      <c r="E591" s="2115" t="n"/>
      <c r="F591" s="2113" t="n"/>
      <c r="G591" s="2165" t="n"/>
      <c r="H591" s="2165" t="n"/>
      <c r="I591" s="2113" t="n"/>
      <c r="J591" s="2113" t="n"/>
      <c r="K591" s="2113" t="n"/>
      <c r="L591" s="3805" t="n"/>
      <c r="M591" s="2113" t="n"/>
      <c r="N591" s="3805" t="n"/>
      <c r="O591" s="3806" t="n"/>
      <c r="P591" s="2113" t="n"/>
      <c r="Q591" s="2113" t="n"/>
      <c r="R591" s="2113" t="n"/>
      <c r="S591" s="2113" t="n"/>
      <c r="T591" s="2113" t="n"/>
      <c r="U591" s="3806" t="n"/>
      <c r="V591" s="2113" t="n"/>
      <c r="W591" s="2113" t="n"/>
      <c r="X591" s="2113" t="n"/>
      <c r="Y591" s="2113" t="n"/>
      <c r="Z591" s="2113" t="n"/>
      <c r="AA591" s="2113" t="n"/>
      <c r="AB591" s="2113" t="n"/>
      <c r="AC591" s="2113" t="n"/>
      <c r="AD591" s="2113" t="n"/>
      <c r="AE591" s="2113" t="n"/>
      <c r="AF591" s="2113" t="n"/>
    </row>
    <row r="592" ht="15.75" customHeight="1" s="2885">
      <c r="A592" s="2113" t="n"/>
      <c r="B592" s="2113" t="n"/>
      <c r="C592" s="2113" t="n"/>
      <c r="D592" s="2113" t="n"/>
      <c r="E592" s="2115" t="n"/>
      <c r="F592" s="2113" t="n"/>
      <c r="G592" s="2165" t="n"/>
      <c r="H592" s="2165" t="n"/>
      <c r="I592" s="2113" t="n"/>
      <c r="J592" s="2113" t="n"/>
      <c r="K592" s="2113" t="n"/>
      <c r="L592" s="3805" t="n"/>
      <c r="M592" s="2113" t="n"/>
      <c r="N592" s="3805" t="n"/>
      <c r="O592" s="3806" t="n"/>
      <c r="P592" s="2113" t="n"/>
      <c r="Q592" s="2113" t="n"/>
      <c r="R592" s="2113" t="n"/>
      <c r="S592" s="2113" t="n"/>
      <c r="T592" s="2113" t="n"/>
      <c r="U592" s="3806" t="n"/>
      <c r="V592" s="2113" t="n"/>
      <c r="W592" s="2113" t="n"/>
      <c r="X592" s="2113" t="n"/>
      <c r="Y592" s="2113" t="n"/>
      <c r="Z592" s="2113" t="n"/>
      <c r="AA592" s="2113" t="n"/>
      <c r="AB592" s="2113" t="n"/>
      <c r="AC592" s="2113" t="n"/>
      <c r="AD592" s="2113" t="n"/>
      <c r="AE592" s="2113" t="n"/>
      <c r="AF592" s="2113" t="n"/>
    </row>
    <row r="593" ht="15.75" customHeight="1" s="2885">
      <c r="A593" s="2113" t="n"/>
      <c r="B593" s="2113" t="n"/>
      <c r="C593" s="2113" t="n"/>
      <c r="D593" s="2113" t="n"/>
      <c r="E593" s="2115" t="n"/>
      <c r="F593" s="2113" t="n"/>
      <c r="G593" s="2165" t="n"/>
      <c r="H593" s="2165" t="n"/>
      <c r="I593" s="2113" t="n"/>
      <c r="J593" s="2113" t="n"/>
      <c r="K593" s="2113" t="n"/>
      <c r="L593" s="3805" t="n"/>
      <c r="M593" s="2113" t="n"/>
      <c r="N593" s="3805" t="n"/>
      <c r="O593" s="3806" t="n"/>
      <c r="P593" s="2113" t="n"/>
      <c r="Q593" s="2113" t="n"/>
      <c r="R593" s="2113" t="n"/>
      <c r="S593" s="2113" t="n"/>
      <c r="T593" s="2113" t="n"/>
      <c r="U593" s="3806" t="n"/>
      <c r="V593" s="2113" t="n"/>
      <c r="W593" s="2113" t="n"/>
      <c r="X593" s="2113" t="n"/>
      <c r="Y593" s="2113" t="n"/>
      <c r="Z593" s="2113" t="n"/>
      <c r="AA593" s="2113" t="n"/>
      <c r="AB593" s="2113" t="n"/>
      <c r="AC593" s="2113" t="n"/>
      <c r="AD593" s="2113" t="n"/>
      <c r="AE593" s="2113" t="n"/>
      <c r="AF593" s="2113" t="n"/>
    </row>
    <row r="594" ht="15.75" customHeight="1" s="2885">
      <c r="A594" s="2113" t="n"/>
      <c r="B594" s="2113" t="n"/>
      <c r="C594" s="2113" t="n"/>
      <c r="D594" s="2113" t="n"/>
      <c r="E594" s="2115" t="n"/>
      <c r="F594" s="2113" t="n"/>
      <c r="G594" s="2165" t="n"/>
      <c r="H594" s="2165" t="n"/>
      <c r="I594" s="2113" t="n"/>
      <c r="J594" s="2113" t="n"/>
      <c r="K594" s="2113" t="n"/>
      <c r="L594" s="3805" t="n"/>
      <c r="M594" s="2113" t="n"/>
      <c r="N594" s="3805" t="n"/>
      <c r="O594" s="3806" t="n"/>
      <c r="P594" s="2113" t="n"/>
      <c r="Q594" s="2113" t="n"/>
      <c r="R594" s="2113" t="n"/>
      <c r="S594" s="2113" t="n"/>
      <c r="T594" s="2113" t="n"/>
      <c r="U594" s="3806" t="n"/>
      <c r="V594" s="2113" t="n"/>
      <c r="W594" s="2113" t="n"/>
      <c r="X594" s="2113" t="n"/>
      <c r="Y594" s="2113" t="n"/>
      <c r="Z594" s="2113" t="n"/>
      <c r="AA594" s="2113" t="n"/>
      <c r="AB594" s="2113" t="n"/>
      <c r="AC594" s="2113" t="n"/>
      <c r="AD594" s="2113" t="n"/>
      <c r="AE594" s="2113" t="n"/>
      <c r="AF594" s="2113" t="n"/>
    </row>
    <row r="595" ht="15.75" customHeight="1" s="2885">
      <c r="A595" s="2113" t="n"/>
      <c r="B595" s="2113" t="n"/>
      <c r="C595" s="2113" t="n"/>
      <c r="D595" s="2113" t="n"/>
      <c r="E595" s="2115" t="n"/>
      <c r="F595" s="2113" t="n"/>
      <c r="G595" s="2165" t="n"/>
      <c r="H595" s="2165" t="n"/>
      <c r="I595" s="2113" t="n"/>
      <c r="J595" s="2113" t="n"/>
      <c r="K595" s="2113" t="n"/>
      <c r="L595" s="3805" t="n"/>
      <c r="M595" s="2113" t="n"/>
      <c r="N595" s="3805" t="n"/>
      <c r="O595" s="3806" t="n"/>
      <c r="P595" s="2113" t="n"/>
      <c r="Q595" s="2113" t="n"/>
      <c r="R595" s="2113" t="n"/>
      <c r="S595" s="2113" t="n"/>
      <c r="T595" s="2113" t="n"/>
      <c r="U595" s="3806" t="n"/>
      <c r="V595" s="2113" t="n"/>
      <c r="W595" s="2113" t="n"/>
      <c r="X595" s="2113" t="n"/>
      <c r="Y595" s="2113" t="n"/>
      <c r="Z595" s="2113" t="n"/>
      <c r="AA595" s="2113" t="n"/>
      <c r="AB595" s="2113" t="n"/>
      <c r="AC595" s="2113" t="n"/>
      <c r="AD595" s="2113" t="n"/>
      <c r="AE595" s="2113" t="n"/>
      <c r="AF595" s="2113" t="n"/>
    </row>
    <row r="596" ht="15.75" customHeight="1" s="2885">
      <c r="A596" s="2113" t="n"/>
      <c r="B596" s="2113" t="n"/>
      <c r="C596" s="2113" t="n"/>
      <c r="D596" s="2113" t="n"/>
      <c r="E596" s="2115" t="n"/>
      <c r="F596" s="2113" t="n"/>
      <c r="G596" s="2165" t="n"/>
      <c r="H596" s="2165" t="n"/>
      <c r="I596" s="2113" t="n"/>
      <c r="J596" s="2113" t="n"/>
      <c r="K596" s="2113" t="n"/>
      <c r="L596" s="3805" t="n"/>
      <c r="M596" s="2113" t="n"/>
      <c r="N596" s="3805" t="n"/>
      <c r="O596" s="3806" t="n"/>
      <c r="P596" s="2113" t="n"/>
      <c r="Q596" s="2113" t="n"/>
      <c r="R596" s="2113" t="n"/>
      <c r="S596" s="2113" t="n"/>
      <c r="T596" s="2113" t="n"/>
      <c r="U596" s="3806" t="n"/>
      <c r="V596" s="2113" t="n"/>
      <c r="W596" s="2113" t="n"/>
      <c r="X596" s="2113" t="n"/>
      <c r="Y596" s="2113" t="n"/>
      <c r="Z596" s="2113" t="n"/>
      <c r="AA596" s="2113" t="n"/>
      <c r="AB596" s="2113" t="n"/>
      <c r="AC596" s="2113" t="n"/>
      <c r="AD596" s="2113" t="n"/>
      <c r="AE596" s="2113" t="n"/>
      <c r="AF596" s="2113" t="n"/>
    </row>
    <row r="597" ht="15.75" customHeight="1" s="2885">
      <c r="A597" s="2113" t="n"/>
      <c r="B597" s="2113" t="n"/>
      <c r="C597" s="2113" t="n"/>
      <c r="D597" s="2113" t="n"/>
      <c r="E597" s="2115" t="n"/>
      <c r="F597" s="2113" t="n"/>
      <c r="G597" s="2165" t="n"/>
      <c r="H597" s="2165" t="n"/>
      <c r="I597" s="2113" t="n"/>
      <c r="J597" s="2113" t="n"/>
      <c r="K597" s="2113" t="n"/>
      <c r="L597" s="3805" t="n"/>
      <c r="M597" s="2113" t="n"/>
      <c r="N597" s="3805" t="n"/>
      <c r="O597" s="3806" t="n"/>
      <c r="P597" s="2113" t="n"/>
      <c r="Q597" s="2113" t="n"/>
      <c r="R597" s="2113" t="n"/>
      <c r="S597" s="2113" t="n"/>
      <c r="T597" s="2113" t="n"/>
      <c r="U597" s="3806" t="n"/>
      <c r="V597" s="2113" t="n"/>
      <c r="W597" s="2113" t="n"/>
      <c r="X597" s="2113" t="n"/>
      <c r="Y597" s="2113" t="n"/>
      <c r="Z597" s="2113" t="n"/>
      <c r="AA597" s="2113" t="n"/>
      <c r="AB597" s="2113" t="n"/>
      <c r="AC597" s="2113" t="n"/>
      <c r="AD597" s="2113" t="n"/>
      <c r="AE597" s="2113" t="n"/>
      <c r="AF597" s="2113" t="n"/>
    </row>
    <row r="598" ht="15.75" customHeight="1" s="2885">
      <c r="A598" s="2113" t="n"/>
      <c r="B598" s="2113" t="n"/>
      <c r="C598" s="2113" t="n"/>
      <c r="D598" s="2113" t="n"/>
      <c r="E598" s="2115" t="n"/>
      <c r="F598" s="2113" t="n"/>
      <c r="G598" s="2165" t="n"/>
      <c r="H598" s="2165" t="n"/>
      <c r="I598" s="2113" t="n"/>
      <c r="J598" s="2113" t="n"/>
      <c r="K598" s="2113" t="n"/>
      <c r="L598" s="3805" t="n"/>
      <c r="M598" s="2113" t="n"/>
      <c r="N598" s="3805" t="n"/>
      <c r="O598" s="3806" t="n"/>
      <c r="P598" s="2113" t="n"/>
      <c r="Q598" s="2113" t="n"/>
      <c r="R598" s="2113" t="n"/>
      <c r="S598" s="2113" t="n"/>
      <c r="T598" s="2113" t="n"/>
      <c r="U598" s="3806" t="n"/>
      <c r="V598" s="2113" t="n"/>
      <c r="W598" s="2113" t="n"/>
      <c r="X598" s="2113" t="n"/>
      <c r="Y598" s="2113" t="n"/>
      <c r="Z598" s="2113" t="n"/>
      <c r="AA598" s="2113" t="n"/>
      <c r="AB598" s="2113" t="n"/>
      <c r="AC598" s="2113" t="n"/>
      <c r="AD598" s="2113" t="n"/>
      <c r="AE598" s="2113" t="n"/>
      <c r="AF598" s="2113" t="n"/>
    </row>
    <row r="599" ht="15.75" customHeight="1" s="2885">
      <c r="A599" s="2113" t="n"/>
      <c r="B599" s="2113" t="n"/>
      <c r="C599" s="2113" t="n"/>
      <c r="D599" s="2113" t="n"/>
      <c r="E599" s="2115" t="n"/>
      <c r="F599" s="2113" t="n"/>
      <c r="G599" s="2165" t="n"/>
      <c r="H599" s="2165" t="n"/>
      <c r="I599" s="2113" t="n"/>
      <c r="J599" s="2113" t="n"/>
      <c r="K599" s="2113" t="n"/>
      <c r="L599" s="3805" t="n"/>
      <c r="M599" s="2113" t="n"/>
      <c r="N599" s="3805" t="n"/>
      <c r="O599" s="3806" t="n"/>
      <c r="P599" s="2113" t="n"/>
      <c r="Q599" s="2113" t="n"/>
      <c r="R599" s="2113" t="n"/>
      <c r="S599" s="2113" t="n"/>
      <c r="T599" s="2113" t="n"/>
      <c r="U599" s="3806" t="n"/>
      <c r="V599" s="2113" t="n"/>
      <c r="W599" s="2113" t="n"/>
      <c r="X599" s="2113" t="n"/>
      <c r="Y599" s="2113" t="n"/>
      <c r="Z599" s="2113" t="n"/>
      <c r="AA599" s="2113" t="n"/>
      <c r="AB599" s="2113" t="n"/>
      <c r="AC599" s="2113" t="n"/>
      <c r="AD599" s="2113" t="n"/>
      <c r="AE599" s="2113" t="n"/>
      <c r="AF599" s="2113" t="n"/>
    </row>
    <row r="600" ht="15.75" customHeight="1" s="2885">
      <c r="A600" s="2113" t="n"/>
      <c r="B600" s="2113" t="n"/>
      <c r="C600" s="2113" t="n"/>
      <c r="D600" s="2113" t="n"/>
      <c r="E600" s="2115" t="n"/>
      <c r="F600" s="2113" t="n"/>
      <c r="G600" s="2165" t="n"/>
      <c r="H600" s="2165" t="n"/>
      <c r="I600" s="2113" t="n"/>
      <c r="J600" s="2113" t="n"/>
      <c r="K600" s="2113" t="n"/>
      <c r="L600" s="3805" t="n"/>
      <c r="M600" s="2113" t="n"/>
      <c r="N600" s="3805" t="n"/>
      <c r="O600" s="3806" t="n"/>
      <c r="P600" s="2113" t="n"/>
      <c r="Q600" s="2113" t="n"/>
      <c r="R600" s="2113" t="n"/>
      <c r="S600" s="2113" t="n"/>
      <c r="T600" s="2113" t="n"/>
      <c r="U600" s="3806" t="n"/>
      <c r="V600" s="2113" t="n"/>
      <c r="W600" s="2113" t="n"/>
      <c r="X600" s="2113" t="n"/>
      <c r="Y600" s="2113" t="n"/>
      <c r="Z600" s="2113" t="n"/>
      <c r="AA600" s="2113" t="n"/>
      <c r="AB600" s="2113" t="n"/>
      <c r="AC600" s="2113" t="n"/>
      <c r="AD600" s="2113" t="n"/>
      <c r="AE600" s="2113" t="n"/>
      <c r="AF600" s="2113" t="n"/>
    </row>
    <row r="601" ht="15.75" customHeight="1" s="2885">
      <c r="A601" s="2113" t="n"/>
      <c r="B601" s="2113" t="n"/>
      <c r="C601" s="2113" t="n"/>
      <c r="D601" s="2113" t="n"/>
      <c r="E601" s="2115" t="n"/>
      <c r="F601" s="2113" t="n"/>
      <c r="G601" s="2165" t="n"/>
      <c r="H601" s="2165" t="n"/>
      <c r="I601" s="2113" t="n"/>
      <c r="J601" s="2113" t="n"/>
      <c r="K601" s="2113" t="n"/>
      <c r="L601" s="3805" t="n"/>
      <c r="M601" s="2113" t="n"/>
      <c r="N601" s="3805" t="n"/>
      <c r="O601" s="3806" t="n"/>
      <c r="P601" s="2113" t="n"/>
      <c r="Q601" s="2113" t="n"/>
      <c r="R601" s="2113" t="n"/>
      <c r="S601" s="2113" t="n"/>
      <c r="T601" s="2113" t="n"/>
      <c r="U601" s="3806" t="n"/>
      <c r="V601" s="2113" t="n"/>
      <c r="W601" s="2113" t="n"/>
      <c r="X601" s="2113" t="n"/>
      <c r="Y601" s="2113" t="n"/>
      <c r="Z601" s="2113" t="n"/>
      <c r="AA601" s="2113" t="n"/>
      <c r="AB601" s="2113" t="n"/>
      <c r="AC601" s="2113" t="n"/>
      <c r="AD601" s="2113" t="n"/>
      <c r="AE601" s="2113" t="n"/>
      <c r="AF601" s="2113" t="n"/>
    </row>
    <row r="602" ht="15.75" customHeight="1" s="2885">
      <c r="A602" s="2113" t="n"/>
      <c r="B602" s="2113" t="n"/>
      <c r="C602" s="2113" t="n"/>
      <c r="D602" s="2113" t="n"/>
      <c r="E602" s="2115" t="n"/>
      <c r="F602" s="2113" t="n"/>
      <c r="G602" s="2165" t="n"/>
      <c r="H602" s="2165" t="n"/>
      <c r="I602" s="2113" t="n"/>
      <c r="J602" s="2113" t="n"/>
      <c r="K602" s="2113" t="n"/>
      <c r="L602" s="3805" t="n"/>
      <c r="M602" s="2113" t="n"/>
      <c r="N602" s="3805" t="n"/>
      <c r="O602" s="3806" t="n"/>
      <c r="P602" s="2113" t="n"/>
      <c r="Q602" s="2113" t="n"/>
      <c r="R602" s="2113" t="n"/>
      <c r="S602" s="2113" t="n"/>
      <c r="T602" s="2113" t="n"/>
      <c r="U602" s="3806" t="n"/>
      <c r="V602" s="2113" t="n"/>
      <c r="W602" s="2113" t="n"/>
      <c r="X602" s="2113" t="n"/>
      <c r="Y602" s="2113" t="n"/>
      <c r="Z602" s="2113" t="n"/>
      <c r="AA602" s="2113" t="n"/>
      <c r="AB602" s="2113" t="n"/>
      <c r="AC602" s="2113" t="n"/>
      <c r="AD602" s="2113" t="n"/>
      <c r="AE602" s="2113" t="n"/>
      <c r="AF602" s="2113" t="n"/>
    </row>
    <row r="603" ht="15.75" customHeight="1" s="2885">
      <c r="A603" s="2113" t="n"/>
      <c r="B603" s="2113" t="n"/>
      <c r="C603" s="2113" t="n"/>
      <c r="D603" s="2113" t="n"/>
      <c r="E603" s="2115" t="n"/>
      <c r="F603" s="2113" t="n"/>
      <c r="G603" s="2165" t="n"/>
      <c r="H603" s="2165" t="n"/>
      <c r="I603" s="2113" t="n"/>
      <c r="J603" s="2113" t="n"/>
      <c r="K603" s="2113" t="n"/>
      <c r="L603" s="3805" t="n"/>
      <c r="M603" s="2113" t="n"/>
      <c r="N603" s="3805" t="n"/>
      <c r="O603" s="3806" t="n"/>
      <c r="P603" s="2113" t="n"/>
      <c r="Q603" s="2113" t="n"/>
      <c r="R603" s="2113" t="n"/>
      <c r="S603" s="2113" t="n"/>
      <c r="T603" s="2113" t="n"/>
      <c r="U603" s="3806" t="n"/>
      <c r="V603" s="2113" t="n"/>
      <c r="W603" s="2113" t="n"/>
      <c r="X603" s="2113" t="n"/>
      <c r="Y603" s="2113" t="n"/>
      <c r="Z603" s="2113" t="n"/>
      <c r="AA603" s="2113" t="n"/>
      <c r="AB603" s="2113" t="n"/>
      <c r="AC603" s="2113" t="n"/>
      <c r="AD603" s="2113" t="n"/>
      <c r="AE603" s="2113" t="n"/>
      <c r="AF603" s="2113" t="n"/>
    </row>
    <row r="604" ht="15.75" customHeight="1" s="2885">
      <c r="A604" s="2113" t="n"/>
      <c r="B604" s="2113" t="n"/>
      <c r="C604" s="2113" t="n"/>
      <c r="D604" s="2113" t="n"/>
      <c r="E604" s="2115" t="n"/>
      <c r="F604" s="2113" t="n"/>
      <c r="G604" s="2165" t="n"/>
      <c r="H604" s="2165" t="n"/>
      <c r="I604" s="2113" t="n"/>
      <c r="J604" s="2113" t="n"/>
      <c r="K604" s="2113" t="n"/>
      <c r="L604" s="3805" t="n"/>
      <c r="M604" s="2113" t="n"/>
      <c r="N604" s="3805" t="n"/>
      <c r="O604" s="3806" t="n"/>
      <c r="P604" s="2113" t="n"/>
      <c r="Q604" s="2113" t="n"/>
      <c r="R604" s="2113" t="n"/>
      <c r="S604" s="2113" t="n"/>
      <c r="T604" s="2113" t="n"/>
      <c r="U604" s="3806" t="n"/>
      <c r="V604" s="2113" t="n"/>
      <c r="W604" s="2113" t="n"/>
      <c r="X604" s="2113" t="n"/>
      <c r="Y604" s="2113" t="n"/>
      <c r="Z604" s="2113" t="n"/>
      <c r="AA604" s="2113" t="n"/>
      <c r="AB604" s="2113" t="n"/>
      <c r="AC604" s="2113" t="n"/>
      <c r="AD604" s="2113" t="n"/>
      <c r="AE604" s="2113" t="n"/>
      <c r="AF604" s="2113" t="n"/>
    </row>
    <row r="605" ht="15.75" customHeight="1" s="2885">
      <c r="A605" s="2113" t="n"/>
      <c r="B605" s="2113" t="n"/>
      <c r="C605" s="2113" t="n"/>
      <c r="D605" s="2113" t="n"/>
      <c r="E605" s="2115" t="n"/>
      <c r="F605" s="2113" t="n"/>
      <c r="G605" s="2165" t="n"/>
      <c r="H605" s="2165" t="n"/>
      <c r="I605" s="2113" t="n"/>
      <c r="J605" s="2113" t="n"/>
      <c r="K605" s="2113" t="n"/>
      <c r="L605" s="3805" t="n"/>
      <c r="M605" s="2113" t="n"/>
      <c r="N605" s="3805" t="n"/>
      <c r="O605" s="3806" t="n"/>
      <c r="P605" s="2113" t="n"/>
      <c r="Q605" s="2113" t="n"/>
      <c r="R605" s="2113" t="n"/>
      <c r="S605" s="2113" t="n"/>
      <c r="T605" s="2113" t="n"/>
      <c r="U605" s="3806" t="n"/>
      <c r="V605" s="2113" t="n"/>
      <c r="W605" s="2113" t="n"/>
      <c r="X605" s="2113" t="n"/>
      <c r="Y605" s="2113" t="n"/>
      <c r="Z605" s="2113" t="n"/>
      <c r="AA605" s="2113" t="n"/>
      <c r="AB605" s="2113" t="n"/>
      <c r="AC605" s="2113" t="n"/>
      <c r="AD605" s="2113" t="n"/>
      <c r="AE605" s="2113" t="n"/>
      <c r="AF605" s="2113" t="n"/>
    </row>
    <row r="606" ht="15.75" customHeight="1" s="2885">
      <c r="A606" s="2113" t="n"/>
      <c r="B606" s="2113" t="n"/>
      <c r="C606" s="2113" t="n"/>
      <c r="D606" s="2113" t="n"/>
      <c r="E606" s="2115" t="n"/>
      <c r="F606" s="2113" t="n"/>
      <c r="G606" s="2165" t="n"/>
      <c r="H606" s="2165" t="n"/>
      <c r="I606" s="2113" t="n"/>
      <c r="J606" s="2113" t="n"/>
      <c r="K606" s="2113" t="n"/>
      <c r="L606" s="3805" t="n"/>
      <c r="M606" s="2113" t="n"/>
      <c r="N606" s="3805" t="n"/>
      <c r="O606" s="3806" t="n"/>
      <c r="P606" s="2113" t="n"/>
      <c r="Q606" s="2113" t="n"/>
      <c r="R606" s="2113" t="n"/>
      <c r="S606" s="2113" t="n"/>
      <c r="T606" s="2113" t="n"/>
      <c r="U606" s="3806" t="n"/>
      <c r="V606" s="2113" t="n"/>
      <c r="W606" s="2113" t="n"/>
      <c r="X606" s="2113" t="n"/>
      <c r="Y606" s="2113" t="n"/>
      <c r="Z606" s="2113" t="n"/>
      <c r="AA606" s="2113" t="n"/>
      <c r="AB606" s="2113" t="n"/>
      <c r="AC606" s="2113" t="n"/>
      <c r="AD606" s="2113" t="n"/>
      <c r="AE606" s="2113" t="n"/>
      <c r="AF606" s="2113" t="n"/>
    </row>
    <row r="607" ht="15.75" customHeight="1" s="2885">
      <c r="A607" s="2113" t="n"/>
      <c r="B607" s="2113" t="n"/>
      <c r="C607" s="2113" t="n"/>
      <c r="D607" s="2113" t="n"/>
      <c r="E607" s="2115" t="n"/>
      <c r="F607" s="2113" t="n"/>
      <c r="G607" s="2165" t="n"/>
      <c r="H607" s="2165" t="n"/>
      <c r="I607" s="2113" t="n"/>
      <c r="J607" s="2113" t="n"/>
      <c r="K607" s="2113" t="n"/>
      <c r="L607" s="3805" t="n"/>
      <c r="M607" s="2113" t="n"/>
      <c r="N607" s="3805" t="n"/>
      <c r="O607" s="3806" t="n"/>
      <c r="P607" s="2113" t="n"/>
      <c r="Q607" s="2113" t="n"/>
      <c r="R607" s="2113" t="n"/>
      <c r="S607" s="2113" t="n"/>
      <c r="T607" s="2113" t="n"/>
      <c r="U607" s="3806" t="n"/>
      <c r="V607" s="2113" t="n"/>
      <c r="W607" s="2113" t="n"/>
      <c r="X607" s="2113" t="n"/>
      <c r="Y607" s="2113" t="n"/>
      <c r="Z607" s="2113" t="n"/>
      <c r="AA607" s="2113" t="n"/>
      <c r="AB607" s="2113" t="n"/>
      <c r="AC607" s="2113" t="n"/>
      <c r="AD607" s="2113" t="n"/>
      <c r="AE607" s="2113" t="n"/>
      <c r="AF607" s="2113" t="n"/>
    </row>
    <row r="608" ht="15.75" customHeight="1" s="2885">
      <c r="A608" s="2113" t="n"/>
      <c r="B608" s="2113" t="n"/>
      <c r="C608" s="2113" t="n"/>
      <c r="D608" s="2113" t="n"/>
      <c r="E608" s="2115" t="n"/>
      <c r="F608" s="2113" t="n"/>
      <c r="G608" s="2165" t="n"/>
      <c r="H608" s="2165" t="n"/>
      <c r="I608" s="2113" t="n"/>
      <c r="J608" s="2113" t="n"/>
      <c r="K608" s="2113" t="n"/>
      <c r="L608" s="3805" t="n"/>
      <c r="M608" s="2113" t="n"/>
      <c r="N608" s="3805" t="n"/>
      <c r="O608" s="3806" t="n"/>
      <c r="P608" s="2113" t="n"/>
      <c r="Q608" s="2113" t="n"/>
      <c r="R608" s="2113" t="n"/>
      <c r="S608" s="2113" t="n"/>
      <c r="T608" s="2113" t="n"/>
      <c r="U608" s="3806" t="n"/>
      <c r="V608" s="2113" t="n"/>
      <c r="W608" s="2113" t="n"/>
      <c r="X608" s="2113" t="n"/>
      <c r="Y608" s="2113" t="n"/>
      <c r="Z608" s="2113" t="n"/>
      <c r="AA608" s="2113" t="n"/>
      <c r="AB608" s="2113" t="n"/>
      <c r="AC608" s="2113" t="n"/>
      <c r="AD608" s="2113" t="n"/>
      <c r="AE608" s="2113" t="n"/>
      <c r="AF608" s="2113" t="n"/>
    </row>
    <row r="609" ht="15.75" customHeight="1" s="2885">
      <c r="A609" s="2113" t="n"/>
      <c r="B609" s="2113" t="n"/>
      <c r="C609" s="2113" t="n"/>
      <c r="D609" s="2113" t="n"/>
      <c r="E609" s="2115" t="n"/>
      <c r="F609" s="2113" t="n"/>
      <c r="G609" s="2165" t="n"/>
      <c r="H609" s="2165" t="n"/>
      <c r="I609" s="2113" t="n"/>
      <c r="J609" s="2113" t="n"/>
      <c r="K609" s="2113" t="n"/>
      <c r="L609" s="3805" t="n"/>
      <c r="M609" s="2113" t="n"/>
      <c r="N609" s="3805" t="n"/>
      <c r="O609" s="3806" t="n"/>
      <c r="P609" s="2113" t="n"/>
      <c r="Q609" s="2113" t="n"/>
      <c r="R609" s="2113" t="n"/>
      <c r="S609" s="2113" t="n"/>
      <c r="T609" s="2113" t="n"/>
      <c r="U609" s="3806" t="n"/>
      <c r="V609" s="2113" t="n"/>
      <c r="W609" s="2113" t="n"/>
      <c r="X609" s="2113" t="n"/>
      <c r="Y609" s="2113" t="n"/>
      <c r="Z609" s="2113" t="n"/>
      <c r="AA609" s="2113" t="n"/>
      <c r="AB609" s="2113" t="n"/>
      <c r="AC609" s="2113" t="n"/>
      <c r="AD609" s="2113" t="n"/>
      <c r="AE609" s="2113" t="n"/>
      <c r="AF609" s="2113" t="n"/>
    </row>
    <row r="610" ht="15.75" customHeight="1" s="2885">
      <c r="A610" s="2113" t="n"/>
      <c r="B610" s="2113" t="n"/>
      <c r="C610" s="2113" t="n"/>
      <c r="D610" s="2113" t="n"/>
      <c r="E610" s="2115" t="n"/>
      <c r="F610" s="2113" t="n"/>
      <c r="G610" s="2165" t="n"/>
      <c r="H610" s="2165" t="n"/>
      <c r="I610" s="2113" t="n"/>
      <c r="J610" s="2113" t="n"/>
      <c r="K610" s="2113" t="n"/>
      <c r="L610" s="3805" t="n"/>
      <c r="M610" s="2113" t="n"/>
      <c r="N610" s="3805" t="n"/>
      <c r="O610" s="3806" t="n"/>
      <c r="P610" s="2113" t="n"/>
      <c r="Q610" s="2113" t="n"/>
      <c r="R610" s="2113" t="n"/>
      <c r="S610" s="2113" t="n"/>
      <c r="T610" s="2113" t="n"/>
      <c r="U610" s="3806" t="n"/>
      <c r="V610" s="2113" t="n"/>
      <c r="W610" s="2113" t="n"/>
      <c r="X610" s="2113" t="n"/>
      <c r="Y610" s="2113" t="n"/>
      <c r="Z610" s="2113" t="n"/>
      <c r="AA610" s="2113" t="n"/>
      <c r="AB610" s="2113" t="n"/>
      <c r="AC610" s="2113" t="n"/>
      <c r="AD610" s="2113" t="n"/>
      <c r="AE610" s="2113" t="n"/>
      <c r="AF610" s="2113" t="n"/>
    </row>
    <row r="611" ht="15.75" customHeight="1" s="2885">
      <c r="A611" s="2113" t="n"/>
      <c r="B611" s="2113" t="n"/>
      <c r="C611" s="2113" t="n"/>
      <c r="D611" s="2113" t="n"/>
      <c r="E611" s="2115" t="n"/>
      <c r="F611" s="2113" t="n"/>
      <c r="G611" s="2165" t="n"/>
      <c r="H611" s="2165" t="n"/>
      <c r="I611" s="2113" t="n"/>
      <c r="J611" s="2113" t="n"/>
      <c r="K611" s="2113" t="n"/>
      <c r="L611" s="3805" t="n"/>
      <c r="M611" s="2113" t="n"/>
      <c r="N611" s="3805" t="n"/>
      <c r="O611" s="3806" t="n"/>
      <c r="P611" s="2113" t="n"/>
      <c r="Q611" s="2113" t="n"/>
      <c r="R611" s="2113" t="n"/>
      <c r="S611" s="2113" t="n"/>
      <c r="T611" s="2113" t="n"/>
      <c r="U611" s="3806" t="n"/>
      <c r="V611" s="2113" t="n"/>
      <c r="W611" s="2113" t="n"/>
      <c r="X611" s="2113" t="n"/>
      <c r="Y611" s="2113" t="n"/>
      <c r="Z611" s="2113" t="n"/>
      <c r="AA611" s="2113" t="n"/>
      <c r="AB611" s="2113" t="n"/>
      <c r="AC611" s="2113" t="n"/>
      <c r="AD611" s="2113" t="n"/>
      <c r="AE611" s="2113" t="n"/>
      <c r="AF611" s="2113" t="n"/>
    </row>
    <row r="612" ht="15.75" customHeight="1" s="2885">
      <c r="A612" s="2113" t="n"/>
      <c r="B612" s="2113" t="n"/>
      <c r="C612" s="2113" t="n"/>
      <c r="D612" s="2113" t="n"/>
      <c r="E612" s="2115" t="n"/>
      <c r="F612" s="2113" t="n"/>
      <c r="G612" s="2165" t="n"/>
      <c r="H612" s="2165" t="n"/>
      <c r="I612" s="2113" t="n"/>
      <c r="J612" s="2113" t="n"/>
      <c r="K612" s="2113" t="n"/>
      <c r="L612" s="3805" t="n"/>
      <c r="M612" s="2113" t="n"/>
      <c r="N612" s="3805" t="n"/>
      <c r="O612" s="3806" t="n"/>
      <c r="P612" s="2113" t="n"/>
      <c r="Q612" s="2113" t="n"/>
      <c r="R612" s="2113" t="n"/>
      <c r="S612" s="2113" t="n"/>
      <c r="T612" s="2113" t="n"/>
      <c r="U612" s="3806" t="n"/>
      <c r="V612" s="2113" t="n"/>
      <c r="W612" s="2113" t="n"/>
      <c r="X612" s="2113" t="n"/>
      <c r="Y612" s="2113" t="n"/>
      <c r="Z612" s="2113" t="n"/>
      <c r="AA612" s="2113" t="n"/>
      <c r="AB612" s="2113" t="n"/>
      <c r="AC612" s="2113" t="n"/>
      <c r="AD612" s="2113" t="n"/>
      <c r="AE612" s="2113" t="n"/>
      <c r="AF612" s="2113" t="n"/>
    </row>
    <row r="613" ht="15.75" customHeight="1" s="2885">
      <c r="A613" s="2113" t="n"/>
      <c r="B613" s="2113" t="n"/>
      <c r="C613" s="2113" t="n"/>
      <c r="D613" s="2113" t="n"/>
      <c r="E613" s="2115" t="n"/>
      <c r="F613" s="2113" t="n"/>
      <c r="G613" s="2165" t="n"/>
      <c r="H613" s="2165" t="n"/>
      <c r="I613" s="2113" t="n"/>
      <c r="J613" s="2113" t="n"/>
      <c r="K613" s="2113" t="n"/>
      <c r="L613" s="3805" t="n"/>
      <c r="M613" s="2113" t="n"/>
      <c r="N613" s="3805" t="n"/>
      <c r="O613" s="3806" t="n"/>
      <c r="P613" s="2113" t="n"/>
      <c r="Q613" s="2113" t="n"/>
      <c r="R613" s="2113" t="n"/>
      <c r="S613" s="2113" t="n"/>
      <c r="T613" s="2113" t="n"/>
      <c r="U613" s="3806" t="n"/>
      <c r="V613" s="2113" t="n"/>
      <c r="W613" s="2113" t="n"/>
      <c r="X613" s="2113" t="n"/>
      <c r="Y613" s="2113" t="n"/>
      <c r="Z613" s="2113" t="n"/>
      <c r="AA613" s="2113" t="n"/>
      <c r="AB613" s="2113" t="n"/>
      <c r="AC613" s="2113" t="n"/>
      <c r="AD613" s="2113" t="n"/>
      <c r="AE613" s="2113" t="n"/>
      <c r="AF613" s="2113" t="n"/>
    </row>
    <row r="614" ht="15.75" customHeight="1" s="2885">
      <c r="A614" s="2113" t="n"/>
      <c r="B614" s="2113" t="n"/>
      <c r="C614" s="2113" t="n"/>
      <c r="D614" s="2113" t="n"/>
      <c r="E614" s="2115" t="n"/>
      <c r="F614" s="2113" t="n"/>
      <c r="G614" s="2165" t="n"/>
      <c r="H614" s="2165" t="n"/>
      <c r="I614" s="2113" t="n"/>
      <c r="J614" s="2113" t="n"/>
      <c r="K614" s="2113" t="n"/>
      <c r="L614" s="3805" t="n"/>
      <c r="M614" s="2113" t="n"/>
      <c r="N614" s="3805" t="n"/>
      <c r="O614" s="3806" t="n"/>
      <c r="P614" s="2113" t="n"/>
      <c r="Q614" s="2113" t="n"/>
      <c r="R614" s="2113" t="n"/>
      <c r="S614" s="2113" t="n"/>
      <c r="T614" s="2113" t="n"/>
      <c r="U614" s="3806" t="n"/>
      <c r="V614" s="2113" t="n"/>
      <c r="W614" s="2113" t="n"/>
      <c r="X614" s="2113" t="n"/>
      <c r="Y614" s="2113" t="n"/>
      <c r="Z614" s="2113" t="n"/>
      <c r="AA614" s="2113" t="n"/>
      <c r="AB614" s="2113" t="n"/>
      <c r="AC614" s="2113" t="n"/>
      <c r="AD614" s="2113" t="n"/>
      <c r="AE614" s="2113" t="n"/>
      <c r="AF614" s="2113" t="n"/>
    </row>
    <row r="615" ht="15.75" customHeight="1" s="2885">
      <c r="A615" s="2113" t="n"/>
      <c r="B615" s="2113" t="n"/>
      <c r="C615" s="2113" t="n"/>
      <c r="D615" s="2113" t="n"/>
      <c r="E615" s="2115" t="n"/>
      <c r="F615" s="2113" t="n"/>
      <c r="G615" s="2165" t="n"/>
      <c r="H615" s="2165" t="n"/>
      <c r="I615" s="2113" t="n"/>
      <c r="J615" s="2113" t="n"/>
      <c r="K615" s="2113" t="n"/>
      <c r="L615" s="3805" t="n"/>
      <c r="M615" s="2113" t="n"/>
      <c r="N615" s="3805" t="n"/>
      <c r="O615" s="3806" t="n"/>
      <c r="P615" s="2113" t="n"/>
      <c r="Q615" s="2113" t="n"/>
      <c r="R615" s="2113" t="n"/>
      <c r="S615" s="2113" t="n"/>
      <c r="T615" s="2113" t="n"/>
      <c r="U615" s="3806" t="n"/>
      <c r="V615" s="2113" t="n"/>
      <c r="W615" s="2113" t="n"/>
      <c r="X615" s="2113" t="n"/>
      <c r="Y615" s="2113" t="n"/>
      <c r="Z615" s="2113" t="n"/>
      <c r="AA615" s="2113" t="n"/>
      <c r="AB615" s="2113" t="n"/>
      <c r="AC615" s="2113" t="n"/>
      <c r="AD615" s="2113" t="n"/>
      <c r="AE615" s="2113" t="n"/>
      <c r="AF615" s="2113" t="n"/>
    </row>
    <row r="616" ht="15.75" customHeight="1" s="2885">
      <c r="A616" s="2113" t="n"/>
      <c r="B616" s="2113" t="n"/>
      <c r="C616" s="2113" t="n"/>
      <c r="D616" s="2113" t="n"/>
      <c r="E616" s="2115" t="n"/>
      <c r="F616" s="2113" t="n"/>
      <c r="G616" s="2165" t="n"/>
      <c r="H616" s="2165" t="n"/>
      <c r="I616" s="2113" t="n"/>
      <c r="J616" s="2113" t="n"/>
      <c r="K616" s="2113" t="n"/>
      <c r="L616" s="3805" t="n"/>
      <c r="M616" s="2113" t="n"/>
      <c r="N616" s="3805" t="n"/>
      <c r="O616" s="3806" t="n"/>
      <c r="P616" s="2113" t="n"/>
      <c r="Q616" s="2113" t="n"/>
      <c r="R616" s="2113" t="n"/>
      <c r="S616" s="2113" t="n"/>
      <c r="T616" s="2113" t="n"/>
      <c r="U616" s="3806" t="n"/>
      <c r="V616" s="2113" t="n"/>
      <c r="W616" s="2113" t="n"/>
      <c r="X616" s="2113" t="n"/>
      <c r="Y616" s="2113" t="n"/>
      <c r="Z616" s="2113" t="n"/>
      <c r="AA616" s="2113" t="n"/>
      <c r="AB616" s="2113" t="n"/>
      <c r="AC616" s="2113" t="n"/>
      <c r="AD616" s="2113" t="n"/>
      <c r="AE616" s="2113" t="n"/>
      <c r="AF616" s="2113" t="n"/>
    </row>
    <row r="617" ht="15.75" customHeight="1" s="2885">
      <c r="A617" s="2113" t="n"/>
      <c r="B617" s="2113" t="n"/>
      <c r="C617" s="2113" t="n"/>
      <c r="D617" s="2113" t="n"/>
      <c r="E617" s="2115" t="n"/>
      <c r="F617" s="2113" t="n"/>
      <c r="G617" s="2165" t="n"/>
      <c r="H617" s="2165" t="n"/>
      <c r="I617" s="2113" t="n"/>
      <c r="J617" s="2113" t="n"/>
      <c r="K617" s="2113" t="n"/>
      <c r="L617" s="3805" t="n"/>
      <c r="M617" s="2113" t="n"/>
      <c r="N617" s="3805" t="n"/>
      <c r="O617" s="3806" t="n"/>
      <c r="P617" s="2113" t="n"/>
      <c r="Q617" s="2113" t="n"/>
      <c r="R617" s="2113" t="n"/>
      <c r="S617" s="2113" t="n"/>
      <c r="T617" s="2113" t="n"/>
      <c r="U617" s="3806" t="n"/>
      <c r="V617" s="2113" t="n"/>
      <c r="W617" s="2113" t="n"/>
      <c r="X617" s="2113" t="n"/>
      <c r="Y617" s="2113" t="n"/>
      <c r="Z617" s="2113" t="n"/>
      <c r="AA617" s="2113" t="n"/>
      <c r="AB617" s="2113" t="n"/>
      <c r="AC617" s="2113" t="n"/>
      <c r="AD617" s="2113" t="n"/>
      <c r="AE617" s="2113" t="n"/>
      <c r="AF617" s="2113" t="n"/>
    </row>
    <row r="618" ht="15.75" customHeight="1" s="2885">
      <c r="A618" s="2113" t="n"/>
      <c r="B618" s="2113" t="n"/>
      <c r="C618" s="2113" t="n"/>
      <c r="D618" s="2113" t="n"/>
      <c r="E618" s="2115" t="n"/>
      <c r="F618" s="2113" t="n"/>
      <c r="G618" s="2165" t="n"/>
      <c r="H618" s="2165" t="n"/>
      <c r="I618" s="2113" t="n"/>
      <c r="J618" s="2113" t="n"/>
      <c r="K618" s="2113" t="n"/>
      <c r="L618" s="3805" t="n"/>
      <c r="M618" s="2113" t="n"/>
      <c r="N618" s="3805" t="n"/>
      <c r="O618" s="3806" t="n"/>
      <c r="P618" s="2113" t="n"/>
      <c r="Q618" s="2113" t="n"/>
      <c r="R618" s="2113" t="n"/>
      <c r="S618" s="2113" t="n"/>
      <c r="T618" s="2113" t="n"/>
      <c r="U618" s="3806" t="n"/>
      <c r="V618" s="2113" t="n"/>
      <c r="W618" s="2113" t="n"/>
      <c r="X618" s="2113" t="n"/>
      <c r="Y618" s="2113" t="n"/>
      <c r="Z618" s="2113" t="n"/>
      <c r="AA618" s="2113" t="n"/>
      <c r="AB618" s="2113" t="n"/>
      <c r="AC618" s="2113" t="n"/>
      <c r="AD618" s="2113" t="n"/>
      <c r="AE618" s="2113" t="n"/>
      <c r="AF618" s="2113" t="n"/>
    </row>
    <row r="619" ht="15.75" customHeight="1" s="2885">
      <c r="A619" s="2113" t="n"/>
      <c r="B619" s="2113" t="n"/>
      <c r="C619" s="2113" t="n"/>
      <c r="D619" s="2113" t="n"/>
      <c r="E619" s="2115" t="n"/>
      <c r="F619" s="2113" t="n"/>
      <c r="G619" s="2165" t="n"/>
      <c r="H619" s="2165" t="n"/>
      <c r="I619" s="2113" t="n"/>
      <c r="J619" s="2113" t="n"/>
      <c r="K619" s="2113" t="n"/>
      <c r="L619" s="3805" t="n"/>
      <c r="M619" s="2113" t="n"/>
      <c r="N619" s="3805" t="n"/>
      <c r="O619" s="3806" t="n"/>
      <c r="P619" s="2113" t="n"/>
      <c r="Q619" s="2113" t="n"/>
      <c r="R619" s="2113" t="n"/>
      <c r="S619" s="2113" t="n"/>
      <c r="T619" s="2113" t="n"/>
      <c r="U619" s="3806" t="n"/>
      <c r="V619" s="2113" t="n"/>
      <c r="W619" s="2113" t="n"/>
      <c r="X619" s="2113" t="n"/>
      <c r="Y619" s="2113" t="n"/>
      <c r="Z619" s="2113" t="n"/>
      <c r="AA619" s="2113" t="n"/>
      <c r="AB619" s="2113" t="n"/>
      <c r="AC619" s="2113" t="n"/>
      <c r="AD619" s="2113" t="n"/>
      <c r="AE619" s="2113" t="n"/>
      <c r="AF619" s="2113" t="n"/>
    </row>
    <row r="620" ht="15.75" customHeight="1" s="2885">
      <c r="A620" s="2113" t="n"/>
      <c r="B620" s="2113" t="n"/>
      <c r="C620" s="2113" t="n"/>
      <c r="D620" s="2113" t="n"/>
      <c r="E620" s="2115" t="n"/>
      <c r="F620" s="2113" t="n"/>
      <c r="G620" s="2165" t="n"/>
      <c r="H620" s="2165" t="n"/>
      <c r="I620" s="2113" t="n"/>
      <c r="J620" s="2113" t="n"/>
      <c r="K620" s="2113" t="n"/>
      <c r="L620" s="3805" t="n"/>
      <c r="M620" s="2113" t="n"/>
      <c r="N620" s="3805" t="n"/>
      <c r="O620" s="3806" t="n"/>
      <c r="P620" s="2113" t="n"/>
      <c r="Q620" s="2113" t="n"/>
      <c r="R620" s="2113" t="n"/>
      <c r="S620" s="2113" t="n"/>
      <c r="T620" s="2113" t="n"/>
      <c r="U620" s="3806" t="n"/>
      <c r="V620" s="2113" t="n"/>
      <c r="W620" s="2113" t="n"/>
      <c r="X620" s="2113" t="n"/>
      <c r="Y620" s="2113" t="n"/>
      <c r="Z620" s="2113" t="n"/>
      <c r="AA620" s="2113" t="n"/>
      <c r="AB620" s="2113" t="n"/>
      <c r="AC620" s="2113" t="n"/>
      <c r="AD620" s="2113" t="n"/>
      <c r="AE620" s="2113" t="n"/>
      <c r="AF620" s="2113" t="n"/>
    </row>
    <row r="621" ht="15.75" customHeight="1" s="2885">
      <c r="A621" s="2113" t="n"/>
      <c r="B621" s="2113" t="n"/>
      <c r="C621" s="2113" t="n"/>
      <c r="D621" s="2113" t="n"/>
      <c r="E621" s="2115" t="n"/>
      <c r="F621" s="2113" t="n"/>
      <c r="G621" s="2165" t="n"/>
      <c r="H621" s="2165" t="n"/>
      <c r="I621" s="2113" t="n"/>
      <c r="J621" s="2113" t="n"/>
      <c r="K621" s="2113" t="n"/>
      <c r="L621" s="3805" t="n"/>
      <c r="M621" s="2113" t="n"/>
      <c r="N621" s="3805" t="n"/>
      <c r="O621" s="3806" t="n"/>
      <c r="P621" s="2113" t="n"/>
      <c r="Q621" s="2113" t="n"/>
      <c r="R621" s="2113" t="n"/>
      <c r="S621" s="2113" t="n"/>
      <c r="T621" s="2113" t="n"/>
      <c r="U621" s="3806" t="n"/>
      <c r="V621" s="2113" t="n"/>
      <c r="W621" s="2113" t="n"/>
      <c r="X621" s="2113" t="n"/>
      <c r="Y621" s="2113" t="n"/>
      <c r="Z621" s="2113" t="n"/>
      <c r="AA621" s="2113" t="n"/>
      <c r="AB621" s="2113" t="n"/>
      <c r="AC621" s="2113" t="n"/>
      <c r="AD621" s="2113" t="n"/>
      <c r="AE621" s="2113" t="n"/>
      <c r="AF621" s="2113" t="n"/>
    </row>
    <row r="622" ht="15.75" customHeight="1" s="2885">
      <c r="A622" s="2113" t="n"/>
      <c r="B622" s="2113" t="n"/>
      <c r="C622" s="2113" t="n"/>
      <c r="D622" s="2113" t="n"/>
      <c r="E622" s="2115" t="n"/>
      <c r="F622" s="2113" t="n"/>
      <c r="G622" s="2165" t="n"/>
      <c r="H622" s="2165" t="n"/>
      <c r="I622" s="2113" t="n"/>
      <c r="J622" s="2113" t="n"/>
      <c r="K622" s="2113" t="n"/>
      <c r="L622" s="3805" t="n"/>
      <c r="M622" s="2113" t="n"/>
      <c r="N622" s="3805" t="n"/>
      <c r="O622" s="3806" t="n"/>
      <c r="P622" s="2113" t="n"/>
      <c r="Q622" s="2113" t="n"/>
      <c r="R622" s="2113" t="n"/>
      <c r="S622" s="2113" t="n"/>
      <c r="T622" s="2113" t="n"/>
      <c r="U622" s="3806" t="n"/>
      <c r="V622" s="2113" t="n"/>
      <c r="W622" s="2113" t="n"/>
      <c r="X622" s="2113" t="n"/>
      <c r="Y622" s="2113" t="n"/>
      <c r="Z622" s="2113" t="n"/>
      <c r="AA622" s="2113" t="n"/>
      <c r="AB622" s="2113" t="n"/>
      <c r="AC622" s="2113" t="n"/>
      <c r="AD622" s="2113" t="n"/>
      <c r="AE622" s="2113" t="n"/>
      <c r="AF622" s="2113" t="n"/>
    </row>
    <row r="623" ht="15.75" customHeight="1" s="2885">
      <c r="A623" s="2113" t="n"/>
      <c r="B623" s="2113" t="n"/>
      <c r="C623" s="2113" t="n"/>
      <c r="D623" s="2113" t="n"/>
      <c r="E623" s="2115" t="n"/>
      <c r="F623" s="2113" t="n"/>
      <c r="G623" s="2165" t="n"/>
      <c r="H623" s="2165" t="n"/>
      <c r="I623" s="2113" t="n"/>
      <c r="J623" s="2113" t="n"/>
      <c r="K623" s="2113" t="n"/>
      <c r="L623" s="3805" t="n"/>
      <c r="M623" s="2113" t="n"/>
      <c r="N623" s="3805" t="n"/>
      <c r="O623" s="3806" t="n"/>
      <c r="P623" s="2113" t="n"/>
      <c r="Q623" s="2113" t="n"/>
      <c r="R623" s="2113" t="n"/>
      <c r="S623" s="2113" t="n"/>
      <c r="T623" s="2113" t="n"/>
      <c r="U623" s="3806" t="n"/>
      <c r="V623" s="2113" t="n"/>
      <c r="W623" s="2113" t="n"/>
      <c r="X623" s="2113" t="n"/>
      <c r="Y623" s="2113" t="n"/>
      <c r="Z623" s="2113" t="n"/>
      <c r="AA623" s="2113" t="n"/>
      <c r="AB623" s="2113" t="n"/>
      <c r="AC623" s="2113" t="n"/>
      <c r="AD623" s="2113" t="n"/>
      <c r="AE623" s="2113" t="n"/>
      <c r="AF623" s="2113" t="n"/>
    </row>
    <row r="624" ht="15.75" customHeight="1" s="2885">
      <c r="A624" s="2113" t="n"/>
      <c r="B624" s="2113" t="n"/>
      <c r="C624" s="2113" t="n"/>
      <c r="D624" s="2113" t="n"/>
      <c r="E624" s="2115" t="n"/>
      <c r="F624" s="2113" t="n"/>
      <c r="G624" s="2165" t="n"/>
      <c r="H624" s="2165" t="n"/>
      <c r="I624" s="2113" t="n"/>
      <c r="J624" s="2113" t="n"/>
      <c r="K624" s="2113" t="n"/>
      <c r="L624" s="3805" t="n"/>
      <c r="M624" s="2113" t="n"/>
      <c r="N624" s="3805" t="n"/>
      <c r="O624" s="3806" t="n"/>
      <c r="P624" s="2113" t="n"/>
      <c r="Q624" s="2113" t="n"/>
      <c r="R624" s="2113" t="n"/>
      <c r="S624" s="2113" t="n"/>
      <c r="T624" s="2113" t="n"/>
      <c r="U624" s="3806" t="n"/>
      <c r="V624" s="2113" t="n"/>
      <c r="W624" s="2113" t="n"/>
      <c r="X624" s="2113" t="n"/>
      <c r="Y624" s="2113" t="n"/>
      <c r="Z624" s="2113" t="n"/>
      <c r="AA624" s="2113" t="n"/>
      <c r="AB624" s="2113" t="n"/>
      <c r="AC624" s="2113" t="n"/>
      <c r="AD624" s="2113" t="n"/>
      <c r="AE624" s="2113" t="n"/>
      <c r="AF624" s="2113" t="n"/>
    </row>
    <row r="625" ht="15.75" customHeight="1" s="2885">
      <c r="A625" s="2113" t="n"/>
      <c r="B625" s="2113" t="n"/>
      <c r="C625" s="2113" t="n"/>
      <c r="D625" s="2113" t="n"/>
      <c r="E625" s="2115" t="n"/>
      <c r="F625" s="2113" t="n"/>
      <c r="G625" s="2165" t="n"/>
      <c r="H625" s="2165" t="n"/>
      <c r="I625" s="2113" t="n"/>
      <c r="J625" s="2113" t="n"/>
      <c r="K625" s="2113" t="n"/>
      <c r="L625" s="3805" t="n"/>
      <c r="M625" s="2113" t="n"/>
      <c r="N625" s="3805" t="n"/>
      <c r="O625" s="3806" t="n"/>
      <c r="P625" s="2113" t="n"/>
      <c r="Q625" s="2113" t="n"/>
      <c r="R625" s="2113" t="n"/>
      <c r="S625" s="2113" t="n"/>
      <c r="T625" s="2113" t="n"/>
      <c r="U625" s="3806" t="n"/>
      <c r="V625" s="2113" t="n"/>
      <c r="W625" s="2113" t="n"/>
      <c r="X625" s="2113" t="n"/>
      <c r="Y625" s="2113" t="n"/>
      <c r="Z625" s="2113" t="n"/>
      <c r="AA625" s="2113" t="n"/>
      <c r="AB625" s="2113" t="n"/>
      <c r="AC625" s="2113" t="n"/>
      <c r="AD625" s="2113" t="n"/>
      <c r="AE625" s="2113" t="n"/>
      <c r="AF625" s="2113" t="n"/>
    </row>
    <row r="626" ht="15.75" customHeight="1" s="2885">
      <c r="A626" s="2113" t="n"/>
      <c r="B626" s="2113" t="n"/>
      <c r="C626" s="2113" t="n"/>
      <c r="D626" s="2113" t="n"/>
      <c r="E626" s="2115" t="n"/>
      <c r="F626" s="2113" t="n"/>
      <c r="G626" s="2165" t="n"/>
      <c r="H626" s="2165" t="n"/>
      <c r="I626" s="2113" t="n"/>
      <c r="J626" s="2113" t="n"/>
      <c r="K626" s="2113" t="n"/>
      <c r="L626" s="3805" t="n"/>
      <c r="M626" s="2113" t="n"/>
      <c r="N626" s="3805" t="n"/>
      <c r="O626" s="3806" t="n"/>
      <c r="P626" s="2113" t="n"/>
      <c r="Q626" s="2113" t="n"/>
      <c r="R626" s="2113" t="n"/>
      <c r="S626" s="2113" t="n"/>
      <c r="T626" s="2113" t="n"/>
      <c r="U626" s="3806" t="n"/>
      <c r="V626" s="2113" t="n"/>
      <c r="W626" s="2113" t="n"/>
      <c r="X626" s="2113" t="n"/>
      <c r="Y626" s="2113" t="n"/>
      <c r="Z626" s="2113" t="n"/>
      <c r="AA626" s="2113" t="n"/>
      <c r="AB626" s="2113" t="n"/>
      <c r="AC626" s="2113" t="n"/>
      <c r="AD626" s="2113" t="n"/>
      <c r="AE626" s="2113" t="n"/>
      <c r="AF626" s="2113" t="n"/>
    </row>
    <row r="627" ht="15.75" customHeight="1" s="2885">
      <c r="A627" s="2113" t="n"/>
      <c r="B627" s="2113" t="n"/>
      <c r="C627" s="2113" t="n"/>
      <c r="D627" s="2113" t="n"/>
      <c r="E627" s="2115" t="n"/>
      <c r="F627" s="2113" t="n"/>
      <c r="G627" s="2165" t="n"/>
      <c r="H627" s="2165" t="n"/>
      <c r="I627" s="2113" t="n"/>
      <c r="J627" s="2113" t="n"/>
      <c r="K627" s="2113" t="n"/>
      <c r="L627" s="3805" t="n"/>
      <c r="M627" s="2113" t="n"/>
      <c r="N627" s="3805" t="n"/>
      <c r="O627" s="3806" t="n"/>
      <c r="P627" s="2113" t="n"/>
      <c r="Q627" s="2113" t="n"/>
      <c r="R627" s="2113" t="n"/>
      <c r="S627" s="2113" t="n"/>
      <c r="T627" s="2113" t="n"/>
      <c r="U627" s="3806" t="n"/>
      <c r="V627" s="2113" t="n"/>
      <c r="W627" s="2113" t="n"/>
      <c r="X627" s="2113" t="n"/>
      <c r="Y627" s="2113" t="n"/>
      <c r="Z627" s="2113" t="n"/>
      <c r="AA627" s="2113" t="n"/>
      <c r="AB627" s="2113" t="n"/>
      <c r="AC627" s="2113" t="n"/>
      <c r="AD627" s="2113" t="n"/>
      <c r="AE627" s="2113" t="n"/>
      <c r="AF627" s="2113" t="n"/>
    </row>
    <row r="628" ht="15.75" customHeight="1" s="2885">
      <c r="A628" s="2113" t="n"/>
      <c r="B628" s="2113" t="n"/>
      <c r="C628" s="2113" t="n"/>
      <c r="D628" s="2113" t="n"/>
      <c r="E628" s="2115" t="n"/>
      <c r="F628" s="2113" t="n"/>
      <c r="G628" s="2165" t="n"/>
      <c r="H628" s="2165" t="n"/>
      <c r="I628" s="2113" t="n"/>
      <c r="J628" s="2113" t="n"/>
      <c r="K628" s="2113" t="n"/>
      <c r="L628" s="3805" t="n"/>
      <c r="M628" s="2113" t="n"/>
      <c r="N628" s="3805" t="n"/>
      <c r="O628" s="3806" t="n"/>
      <c r="P628" s="2113" t="n"/>
      <c r="Q628" s="2113" t="n"/>
      <c r="R628" s="2113" t="n"/>
      <c r="S628" s="2113" t="n"/>
      <c r="T628" s="2113" t="n"/>
      <c r="U628" s="3806" t="n"/>
      <c r="V628" s="2113" t="n"/>
      <c r="W628" s="2113" t="n"/>
      <c r="X628" s="2113" t="n"/>
      <c r="Y628" s="2113" t="n"/>
      <c r="Z628" s="2113" t="n"/>
      <c r="AA628" s="2113" t="n"/>
      <c r="AB628" s="2113" t="n"/>
      <c r="AC628" s="2113" t="n"/>
      <c r="AD628" s="2113" t="n"/>
      <c r="AE628" s="2113" t="n"/>
      <c r="AF628" s="2113" t="n"/>
    </row>
    <row r="629" ht="15.75" customHeight="1" s="2885">
      <c r="A629" s="2113" t="n"/>
      <c r="B629" s="2113" t="n"/>
      <c r="C629" s="2113" t="n"/>
      <c r="D629" s="2113" t="n"/>
      <c r="E629" s="2115" t="n"/>
      <c r="F629" s="2113" t="n"/>
      <c r="G629" s="2165" t="n"/>
      <c r="H629" s="2165" t="n"/>
      <c r="I629" s="2113" t="n"/>
      <c r="J629" s="2113" t="n"/>
      <c r="K629" s="2113" t="n"/>
      <c r="L629" s="3805" t="n"/>
      <c r="M629" s="2113" t="n"/>
      <c r="N629" s="3805" t="n"/>
      <c r="O629" s="3806" t="n"/>
      <c r="P629" s="2113" t="n"/>
      <c r="Q629" s="2113" t="n"/>
      <c r="R629" s="2113" t="n"/>
      <c r="S629" s="2113" t="n"/>
      <c r="T629" s="2113" t="n"/>
      <c r="U629" s="3806" t="n"/>
      <c r="V629" s="2113" t="n"/>
      <c r="W629" s="2113" t="n"/>
      <c r="X629" s="2113" t="n"/>
      <c r="Y629" s="2113" t="n"/>
      <c r="Z629" s="2113" t="n"/>
      <c r="AA629" s="2113" t="n"/>
      <c r="AB629" s="2113" t="n"/>
      <c r="AC629" s="2113" t="n"/>
      <c r="AD629" s="2113" t="n"/>
      <c r="AE629" s="2113" t="n"/>
      <c r="AF629" s="2113" t="n"/>
    </row>
    <row r="630" ht="15.75" customHeight="1" s="2885">
      <c r="A630" s="2113" t="n"/>
      <c r="B630" s="2113" t="n"/>
      <c r="C630" s="2113" t="n"/>
      <c r="D630" s="2113" t="n"/>
      <c r="E630" s="2115" t="n"/>
      <c r="F630" s="2113" t="n"/>
      <c r="G630" s="2165" t="n"/>
      <c r="H630" s="2165" t="n"/>
      <c r="I630" s="2113" t="n"/>
      <c r="J630" s="2113" t="n"/>
      <c r="K630" s="2113" t="n"/>
      <c r="L630" s="3805" t="n"/>
      <c r="M630" s="2113" t="n"/>
      <c r="N630" s="3805" t="n"/>
      <c r="O630" s="3806" t="n"/>
      <c r="P630" s="2113" t="n"/>
      <c r="Q630" s="2113" t="n"/>
      <c r="R630" s="2113" t="n"/>
      <c r="S630" s="2113" t="n"/>
      <c r="T630" s="2113" t="n"/>
      <c r="U630" s="3806" t="n"/>
      <c r="V630" s="2113" t="n"/>
      <c r="W630" s="2113" t="n"/>
      <c r="X630" s="2113" t="n"/>
      <c r="Y630" s="2113" t="n"/>
      <c r="Z630" s="2113" t="n"/>
      <c r="AA630" s="2113" t="n"/>
      <c r="AB630" s="2113" t="n"/>
      <c r="AC630" s="2113" t="n"/>
      <c r="AD630" s="2113" t="n"/>
      <c r="AE630" s="2113" t="n"/>
      <c r="AF630" s="2113" t="n"/>
    </row>
    <row r="631" ht="15.75" customHeight="1" s="2885">
      <c r="A631" s="2113" t="n"/>
      <c r="B631" s="2113" t="n"/>
      <c r="C631" s="2113" t="n"/>
      <c r="D631" s="2113" t="n"/>
      <c r="E631" s="2115" t="n"/>
      <c r="F631" s="2113" t="n"/>
      <c r="G631" s="2165" t="n"/>
      <c r="H631" s="2165" t="n"/>
      <c r="I631" s="2113" t="n"/>
      <c r="J631" s="2113" t="n"/>
      <c r="K631" s="2113" t="n"/>
      <c r="L631" s="3805" t="n"/>
      <c r="M631" s="2113" t="n"/>
      <c r="N631" s="3805" t="n"/>
      <c r="O631" s="3806" t="n"/>
      <c r="P631" s="2113" t="n"/>
      <c r="Q631" s="2113" t="n"/>
      <c r="R631" s="2113" t="n"/>
      <c r="S631" s="2113" t="n"/>
      <c r="T631" s="2113" t="n"/>
      <c r="U631" s="3806" t="n"/>
      <c r="V631" s="2113" t="n"/>
      <c r="W631" s="2113" t="n"/>
      <c r="X631" s="2113" t="n"/>
      <c r="Y631" s="2113" t="n"/>
      <c r="Z631" s="2113" t="n"/>
      <c r="AA631" s="2113" t="n"/>
      <c r="AB631" s="2113" t="n"/>
      <c r="AC631" s="2113" t="n"/>
      <c r="AD631" s="2113" t="n"/>
      <c r="AE631" s="2113" t="n"/>
      <c r="AF631" s="2113" t="n"/>
    </row>
    <row r="632" ht="15.75" customHeight="1" s="2885">
      <c r="A632" s="2113" t="n"/>
      <c r="B632" s="2113" t="n"/>
      <c r="C632" s="2113" t="n"/>
      <c r="D632" s="2113" t="n"/>
      <c r="E632" s="2115" t="n"/>
      <c r="F632" s="2113" t="n"/>
      <c r="G632" s="2165" t="n"/>
      <c r="H632" s="2165" t="n"/>
      <c r="I632" s="2113" t="n"/>
      <c r="J632" s="2113" t="n"/>
      <c r="K632" s="2113" t="n"/>
      <c r="L632" s="3805" t="n"/>
      <c r="M632" s="2113" t="n"/>
      <c r="N632" s="3805" t="n"/>
      <c r="O632" s="3806" t="n"/>
      <c r="P632" s="2113" t="n"/>
      <c r="Q632" s="2113" t="n"/>
      <c r="R632" s="2113" t="n"/>
      <c r="S632" s="2113" t="n"/>
      <c r="T632" s="2113" t="n"/>
      <c r="U632" s="3806" t="n"/>
      <c r="V632" s="2113" t="n"/>
      <c r="W632" s="2113" t="n"/>
      <c r="X632" s="2113" t="n"/>
      <c r="Y632" s="2113" t="n"/>
      <c r="Z632" s="2113" t="n"/>
      <c r="AA632" s="2113" t="n"/>
      <c r="AB632" s="2113" t="n"/>
      <c r="AC632" s="2113" t="n"/>
      <c r="AD632" s="2113" t="n"/>
      <c r="AE632" s="2113" t="n"/>
      <c r="AF632" s="2113" t="n"/>
    </row>
    <row r="633" ht="15.75" customHeight="1" s="2885">
      <c r="A633" s="2113" t="n"/>
      <c r="B633" s="2113" t="n"/>
      <c r="C633" s="2113" t="n"/>
      <c r="D633" s="2113" t="n"/>
      <c r="E633" s="2115" t="n"/>
      <c r="F633" s="2113" t="n"/>
      <c r="G633" s="2165" t="n"/>
      <c r="H633" s="2165" t="n"/>
      <c r="I633" s="2113" t="n"/>
      <c r="J633" s="2113" t="n"/>
      <c r="K633" s="2113" t="n"/>
      <c r="L633" s="3805" t="n"/>
      <c r="M633" s="2113" t="n"/>
      <c r="N633" s="3805" t="n"/>
      <c r="O633" s="3806" t="n"/>
      <c r="P633" s="2113" t="n"/>
      <c r="Q633" s="2113" t="n"/>
      <c r="R633" s="2113" t="n"/>
      <c r="S633" s="2113" t="n"/>
      <c r="T633" s="2113" t="n"/>
      <c r="U633" s="3806" t="n"/>
      <c r="V633" s="2113" t="n"/>
      <c r="W633" s="2113" t="n"/>
      <c r="X633" s="2113" t="n"/>
      <c r="Y633" s="2113" t="n"/>
      <c r="Z633" s="2113" t="n"/>
      <c r="AA633" s="2113" t="n"/>
      <c r="AB633" s="2113" t="n"/>
      <c r="AC633" s="2113" t="n"/>
      <c r="AD633" s="2113" t="n"/>
      <c r="AE633" s="2113" t="n"/>
      <c r="AF633" s="2113" t="n"/>
    </row>
    <row r="634" ht="15.75" customHeight="1" s="2885">
      <c r="A634" s="2113" t="n"/>
      <c r="B634" s="2113" t="n"/>
      <c r="C634" s="2113" t="n"/>
      <c r="D634" s="2113" t="n"/>
      <c r="E634" s="2115" t="n"/>
      <c r="F634" s="2113" t="n"/>
      <c r="G634" s="2165" t="n"/>
      <c r="H634" s="2165" t="n"/>
      <c r="I634" s="2113" t="n"/>
      <c r="J634" s="2113" t="n"/>
      <c r="K634" s="2113" t="n"/>
      <c r="L634" s="3805" t="n"/>
      <c r="M634" s="2113" t="n"/>
      <c r="N634" s="3805" t="n"/>
      <c r="O634" s="3806" t="n"/>
      <c r="P634" s="2113" t="n"/>
      <c r="Q634" s="2113" t="n"/>
      <c r="R634" s="2113" t="n"/>
      <c r="S634" s="2113" t="n"/>
      <c r="T634" s="2113" t="n"/>
      <c r="U634" s="3806" t="n"/>
      <c r="V634" s="2113" t="n"/>
      <c r="W634" s="2113" t="n"/>
      <c r="X634" s="2113" t="n"/>
      <c r="Y634" s="2113" t="n"/>
      <c r="Z634" s="2113" t="n"/>
      <c r="AA634" s="2113" t="n"/>
      <c r="AB634" s="2113" t="n"/>
      <c r="AC634" s="2113" t="n"/>
      <c r="AD634" s="2113" t="n"/>
      <c r="AE634" s="2113" t="n"/>
      <c r="AF634" s="2113" t="n"/>
    </row>
    <row r="635" ht="15.75" customHeight="1" s="2885">
      <c r="A635" s="2113" t="n"/>
      <c r="B635" s="2113" t="n"/>
      <c r="C635" s="2113" t="n"/>
      <c r="D635" s="2113" t="n"/>
      <c r="E635" s="2115" t="n"/>
      <c r="F635" s="2113" t="n"/>
      <c r="G635" s="2165" t="n"/>
      <c r="H635" s="2165" t="n"/>
      <c r="I635" s="2113" t="n"/>
      <c r="J635" s="2113" t="n"/>
      <c r="K635" s="2113" t="n"/>
      <c r="L635" s="3805" t="n"/>
      <c r="M635" s="2113" t="n"/>
      <c r="N635" s="3805" t="n"/>
      <c r="O635" s="3806" t="n"/>
      <c r="P635" s="2113" t="n"/>
      <c r="Q635" s="2113" t="n"/>
      <c r="R635" s="2113" t="n"/>
      <c r="S635" s="2113" t="n"/>
      <c r="T635" s="2113" t="n"/>
      <c r="U635" s="3806" t="n"/>
      <c r="V635" s="2113" t="n"/>
      <c r="W635" s="2113" t="n"/>
      <c r="X635" s="2113" t="n"/>
      <c r="Y635" s="2113" t="n"/>
      <c r="Z635" s="2113" t="n"/>
      <c r="AA635" s="2113" t="n"/>
      <c r="AB635" s="2113" t="n"/>
      <c r="AC635" s="2113" t="n"/>
      <c r="AD635" s="2113" t="n"/>
      <c r="AE635" s="2113" t="n"/>
      <c r="AF635" s="2113" t="n"/>
    </row>
    <row r="636" ht="15.75" customHeight="1" s="2885">
      <c r="A636" s="2113" t="n"/>
      <c r="B636" s="2113" t="n"/>
      <c r="C636" s="2113" t="n"/>
      <c r="D636" s="2113" t="n"/>
      <c r="E636" s="2115" t="n"/>
      <c r="F636" s="2113" t="n"/>
      <c r="G636" s="2165" t="n"/>
      <c r="H636" s="2165" t="n"/>
      <c r="I636" s="2113" t="n"/>
      <c r="J636" s="2113" t="n"/>
      <c r="K636" s="2113" t="n"/>
      <c r="L636" s="3805" t="n"/>
      <c r="M636" s="2113" t="n"/>
      <c r="N636" s="3805" t="n"/>
      <c r="O636" s="3806" t="n"/>
      <c r="P636" s="2113" t="n"/>
      <c r="Q636" s="2113" t="n"/>
      <c r="R636" s="2113" t="n"/>
      <c r="S636" s="2113" t="n"/>
      <c r="T636" s="2113" t="n"/>
      <c r="U636" s="3806" t="n"/>
      <c r="V636" s="2113" t="n"/>
      <c r="W636" s="2113" t="n"/>
      <c r="X636" s="2113" t="n"/>
      <c r="Y636" s="2113" t="n"/>
      <c r="Z636" s="2113" t="n"/>
      <c r="AA636" s="2113" t="n"/>
      <c r="AB636" s="2113" t="n"/>
      <c r="AC636" s="2113" t="n"/>
      <c r="AD636" s="2113" t="n"/>
      <c r="AE636" s="2113" t="n"/>
      <c r="AF636" s="2113" t="n"/>
    </row>
    <row r="637" ht="15.75" customHeight="1" s="2885">
      <c r="A637" s="2113" t="n"/>
      <c r="B637" s="2113" t="n"/>
      <c r="C637" s="2113" t="n"/>
      <c r="D637" s="2113" t="n"/>
      <c r="E637" s="2115" t="n"/>
      <c r="F637" s="2113" t="n"/>
      <c r="G637" s="2165" t="n"/>
      <c r="H637" s="2165" t="n"/>
      <c r="I637" s="2113" t="n"/>
      <c r="J637" s="2113" t="n"/>
      <c r="K637" s="2113" t="n"/>
      <c r="L637" s="3805" t="n"/>
      <c r="M637" s="2113" t="n"/>
      <c r="N637" s="3805" t="n"/>
      <c r="O637" s="3806" t="n"/>
      <c r="P637" s="2113" t="n"/>
      <c r="Q637" s="2113" t="n"/>
      <c r="R637" s="2113" t="n"/>
      <c r="S637" s="2113" t="n"/>
      <c r="T637" s="2113" t="n"/>
      <c r="U637" s="3806" t="n"/>
      <c r="V637" s="2113" t="n"/>
      <c r="W637" s="2113" t="n"/>
      <c r="X637" s="2113" t="n"/>
      <c r="Y637" s="2113" t="n"/>
      <c r="Z637" s="2113" t="n"/>
      <c r="AA637" s="2113" t="n"/>
      <c r="AB637" s="2113" t="n"/>
      <c r="AC637" s="2113" t="n"/>
      <c r="AD637" s="2113" t="n"/>
      <c r="AE637" s="2113" t="n"/>
      <c r="AF637" s="2113" t="n"/>
    </row>
    <row r="638" ht="15.75" customHeight="1" s="2885">
      <c r="A638" s="2113" t="n"/>
      <c r="B638" s="2113" t="n"/>
      <c r="C638" s="2113" t="n"/>
      <c r="D638" s="2113" t="n"/>
      <c r="E638" s="2115" t="n"/>
      <c r="F638" s="2113" t="n"/>
      <c r="G638" s="2165" t="n"/>
      <c r="H638" s="2165" t="n"/>
      <c r="I638" s="2113" t="n"/>
      <c r="J638" s="2113" t="n"/>
      <c r="K638" s="2113" t="n"/>
      <c r="L638" s="3805" t="n"/>
      <c r="M638" s="2113" t="n"/>
      <c r="N638" s="3805" t="n"/>
      <c r="O638" s="3806" t="n"/>
      <c r="P638" s="2113" t="n"/>
      <c r="Q638" s="2113" t="n"/>
      <c r="R638" s="2113" t="n"/>
      <c r="S638" s="2113" t="n"/>
      <c r="T638" s="2113" t="n"/>
      <c r="U638" s="3806" t="n"/>
      <c r="V638" s="2113" t="n"/>
      <c r="W638" s="2113" t="n"/>
      <c r="X638" s="2113" t="n"/>
      <c r="Y638" s="2113" t="n"/>
      <c r="Z638" s="2113" t="n"/>
      <c r="AA638" s="2113" t="n"/>
      <c r="AB638" s="2113" t="n"/>
      <c r="AC638" s="2113" t="n"/>
      <c r="AD638" s="2113" t="n"/>
      <c r="AE638" s="2113" t="n"/>
      <c r="AF638" s="2113" t="n"/>
    </row>
    <row r="639" ht="15.75" customHeight="1" s="2885">
      <c r="A639" s="2113" t="n"/>
      <c r="B639" s="2113" t="n"/>
      <c r="C639" s="2113" t="n"/>
      <c r="D639" s="2113" t="n"/>
      <c r="E639" s="2115" t="n"/>
      <c r="F639" s="2113" t="n"/>
      <c r="G639" s="2165" t="n"/>
      <c r="H639" s="2165" t="n"/>
      <c r="I639" s="2113" t="n"/>
      <c r="J639" s="2113" t="n"/>
      <c r="K639" s="2113" t="n"/>
      <c r="L639" s="3805" t="n"/>
      <c r="M639" s="2113" t="n"/>
      <c r="N639" s="3805" t="n"/>
      <c r="O639" s="3806" t="n"/>
      <c r="P639" s="2113" t="n"/>
      <c r="Q639" s="2113" t="n"/>
      <c r="R639" s="2113" t="n"/>
      <c r="S639" s="2113" t="n"/>
      <c r="T639" s="2113" t="n"/>
      <c r="U639" s="3806" t="n"/>
      <c r="V639" s="2113" t="n"/>
      <c r="W639" s="2113" t="n"/>
      <c r="X639" s="2113" t="n"/>
      <c r="Y639" s="2113" t="n"/>
      <c r="Z639" s="2113" t="n"/>
      <c r="AA639" s="2113" t="n"/>
      <c r="AB639" s="2113" t="n"/>
      <c r="AC639" s="2113" t="n"/>
      <c r="AD639" s="2113" t="n"/>
      <c r="AE639" s="2113" t="n"/>
      <c r="AF639" s="2113" t="n"/>
    </row>
    <row r="640" ht="15.75" customHeight="1" s="2885">
      <c r="A640" s="2113" t="n"/>
      <c r="B640" s="2113" t="n"/>
      <c r="C640" s="2113" t="n"/>
      <c r="D640" s="2113" t="n"/>
      <c r="E640" s="2115" t="n"/>
      <c r="F640" s="2113" t="n"/>
      <c r="G640" s="2165" t="n"/>
      <c r="H640" s="2165" t="n"/>
      <c r="I640" s="2113" t="n"/>
      <c r="J640" s="2113" t="n"/>
      <c r="K640" s="2113" t="n"/>
      <c r="L640" s="3805" t="n"/>
      <c r="M640" s="2113" t="n"/>
      <c r="N640" s="3805" t="n"/>
      <c r="O640" s="3806" t="n"/>
      <c r="P640" s="2113" t="n"/>
      <c r="Q640" s="2113" t="n"/>
      <c r="R640" s="2113" t="n"/>
      <c r="S640" s="2113" t="n"/>
      <c r="T640" s="2113" t="n"/>
      <c r="U640" s="3806" t="n"/>
      <c r="V640" s="2113" t="n"/>
      <c r="W640" s="2113" t="n"/>
      <c r="X640" s="2113" t="n"/>
      <c r="Y640" s="2113" t="n"/>
      <c r="Z640" s="2113" t="n"/>
      <c r="AA640" s="2113" t="n"/>
      <c r="AB640" s="2113" t="n"/>
      <c r="AC640" s="2113" t="n"/>
      <c r="AD640" s="2113" t="n"/>
      <c r="AE640" s="2113" t="n"/>
      <c r="AF640" s="2113" t="n"/>
    </row>
    <row r="641" ht="15.75" customHeight="1" s="2885">
      <c r="A641" s="2113" t="n"/>
      <c r="B641" s="2113" t="n"/>
      <c r="C641" s="2113" t="n"/>
      <c r="D641" s="2113" t="n"/>
      <c r="E641" s="2115" t="n"/>
      <c r="F641" s="2113" t="n"/>
      <c r="G641" s="2165" t="n"/>
      <c r="H641" s="2165" t="n"/>
      <c r="I641" s="2113" t="n"/>
      <c r="J641" s="2113" t="n"/>
      <c r="K641" s="2113" t="n"/>
      <c r="L641" s="3805" t="n"/>
      <c r="M641" s="2113" t="n"/>
      <c r="N641" s="3805" t="n"/>
      <c r="O641" s="3806" t="n"/>
      <c r="P641" s="2113" t="n"/>
      <c r="Q641" s="2113" t="n"/>
      <c r="R641" s="2113" t="n"/>
      <c r="S641" s="2113" t="n"/>
      <c r="T641" s="2113" t="n"/>
      <c r="U641" s="3806" t="n"/>
      <c r="V641" s="2113" t="n"/>
      <c r="W641" s="2113" t="n"/>
      <c r="X641" s="2113" t="n"/>
      <c r="Y641" s="2113" t="n"/>
      <c r="Z641" s="2113" t="n"/>
      <c r="AA641" s="2113" t="n"/>
      <c r="AB641" s="2113" t="n"/>
      <c r="AC641" s="2113" t="n"/>
      <c r="AD641" s="2113" t="n"/>
      <c r="AE641" s="2113" t="n"/>
      <c r="AF641" s="2113" t="n"/>
    </row>
    <row r="642" ht="15.75" customHeight="1" s="2885">
      <c r="A642" s="2113" t="n"/>
      <c r="B642" s="2113" t="n"/>
      <c r="C642" s="2113" t="n"/>
      <c r="D642" s="2113" t="n"/>
      <c r="E642" s="2115" t="n"/>
      <c r="F642" s="2113" t="n"/>
      <c r="G642" s="2165" t="n"/>
      <c r="H642" s="2165" t="n"/>
      <c r="I642" s="2113" t="n"/>
      <c r="J642" s="2113" t="n"/>
      <c r="K642" s="2113" t="n"/>
      <c r="L642" s="3805" t="n"/>
      <c r="M642" s="2113" t="n"/>
      <c r="N642" s="3805" t="n"/>
      <c r="O642" s="3806" t="n"/>
      <c r="P642" s="2113" t="n"/>
      <c r="Q642" s="2113" t="n"/>
      <c r="R642" s="2113" t="n"/>
      <c r="S642" s="2113" t="n"/>
      <c r="T642" s="2113" t="n"/>
      <c r="U642" s="3806" t="n"/>
      <c r="V642" s="2113" t="n"/>
      <c r="W642" s="2113" t="n"/>
      <c r="X642" s="2113" t="n"/>
      <c r="Y642" s="2113" t="n"/>
      <c r="Z642" s="2113" t="n"/>
      <c r="AA642" s="2113" t="n"/>
      <c r="AB642" s="2113" t="n"/>
      <c r="AC642" s="2113" t="n"/>
      <c r="AD642" s="2113" t="n"/>
      <c r="AE642" s="2113" t="n"/>
      <c r="AF642" s="2113" t="n"/>
    </row>
    <row r="643" ht="15.75" customHeight="1" s="2885">
      <c r="A643" s="2113" t="n"/>
      <c r="B643" s="2113" t="n"/>
      <c r="C643" s="2113" t="n"/>
      <c r="D643" s="2113" t="n"/>
      <c r="E643" s="2115" t="n"/>
      <c r="F643" s="2113" t="n"/>
      <c r="G643" s="2165" t="n"/>
      <c r="H643" s="2165" t="n"/>
      <c r="I643" s="2113" t="n"/>
      <c r="J643" s="2113" t="n"/>
      <c r="K643" s="2113" t="n"/>
      <c r="L643" s="3805" t="n"/>
      <c r="M643" s="2113" t="n"/>
      <c r="N643" s="3805" t="n"/>
      <c r="O643" s="3806" t="n"/>
      <c r="P643" s="2113" t="n"/>
      <c r="Q643" s="2113" t="n"/>
      <c r="R643" s="2113" t="n"/>
      <c r="S643" s="2113" t="n"/>
      <c r="T643" s="2113" t="n"/>
      <c r="U643" s="3806" t="n"/>
      <c r="V643" s="2113" t="n"/>
      <c r="W643" s="2113" t="n"/>
      <c r="X643" s="2113" t="n"/>
      <c r="Y643" s="2113" t="n"/>
      <c r="Z643" s="2113" t="n"/>
      <c r="AA643" s="2113" t="n"/>
      <c r="AB643" s="2113" t="n"/>
      <c r="AC643" s="2113" t="n"/>
      <c r="AD643" s="2113" t="n"/>
      <c r="AE643" s="2113" t="n"/>
      <c r="AF643" s="2113" t="n"/>
    </row>
    <row r="644" ht="15.75" customHeight="1" s="2885">
      <c r="A644" s="2113" t="n"/>
      <c r="B644" s="2113" t="n"/>
      <c r="C644" s="2113" t="n"/>
      <c r="D644" s="2113" t="n"/>
      <c r="E644" s="2115" t="n"/>
      <c r="F644" s="2113" t="n"/>
      <c r="G644" s="2165" t="n"/>
      <c r="H644" s="2165" t="n"/>
      <c r="I644" s="2113" t="n"/>
      <c r="J644" s="2113" t="n"/>
      <c r="K644" s="2113" t="n"/>
      <c r="L644" s="3805" t="n"/>
      <c r="M644" s="2113" t="n"/>
      <c r="N644" s="3805" t="n"/>
      <c r="O644" s="3806" t="n"/>
      <c r="P644" s="2113" t="n"/>
      <c r="Q644" s="2113" t="n"/>
      <c r="R644" s="2113" t="n"/>
      <c r="S644" s="2113" t="n"/>
      <c r="T644" s="2113" t="n"/>
      <c r="U644" s="3806" t="n"/>
      <c r="V644" s="2113" t="n"/>
      <c r="W644" s="2113" t="n"/>
      <c r="X644" s="2113" t="n"/>
      <c r="Y644" s="2113" t="n"/>
      <c r="Z644" s="2113" t="n"/>
      <c r="AA644" s="2113" t="n"/>
      <c r="AB644" s="2113" t="n"/>
      <c r="AC644" s="2113" t="n"/>
      <c r="AD644" s="2113" t="n"/>
      <c r="AE644" s="2113" t="n"/>
      <c r="AF644" s="2113" t="n"/>
    </row>
    <row r="645" ht="15.75" customHeight="1" s="2885">
      <c r="A645" s="2113" t="n"/>
      <c r="B645" s="2113" t="n"/>
      <c r="C645" s="2113" t="n"/>
      <c r="D645" s="2113" t="n"/>
      <c r="E645" s="2115" t="n"/>
      <c r="F645" s="2113" t="n"/>
      <c r="G645" s="2165" t="n"/>
      <c r="H645" s="2165" t="n"/>
      <c r="I645" s="2113" t="n"/>
      <c r="J645" s="2113" t="n"/>
      <c r="K645" s="2113" t="n"/>
      <c r="L645" s="3805" t="n"/>
      <c r="M645" s="2113" t="n"/>
      <c r="N645" s="3805" t="n"/>
      <c r="O645" s="3806" t="n"/>
      <c r="P645" s="2113" t="n"/>
      <c r="Q645" s="2113" t="n"/>
      <c r="R645" s="2113" t="n"/>
      <c r="S645" s="2113" t="n"/>
      <c r="T645" s="2113" t="n"/>
      <c r="U645" s="3806" t="n"/>
      <c r="V645" s="2113" t="n"/>
      <c r="W645" s="2113" t="n"/>
      <c r="X645" s="2113" t="n"/>
      <c r="Y645" s="2113" t="n"/>
      <c r="Z645" s="2113" t="n"/>
      <c r="AA645" s="2113" t="n"/>
      <c r="AB645" s="2113" t="n"/>
      <c r="AC645" s="2113" t="n"/>
      <c r="AD645" s="2113" t="n"/>
      <c r="AE645" s="2113" t="n"/>
      <c r="AF645" s="2113" t="n"/>
    </row>
    <row r="646" ht="15.75" customHeight="1" s="2885">
      <c r="A646" s="2113" t="n"/>
      <c r="B646" s="2113" t="n"/>
      <c r="C646" s="2113" t="n"/>
      <c r="D646" s="2113" t="n"/>
      <c r="E646" s="2115" t="n"/>
      <c r="F646" s="2113" t="n"/>
      <c r="G646" s="2165" t="n"/>
      <c r="H646" s="2165" t="n"/>
      <c r="I646" s="2113" t="n"/>
      <c r="J646" s="2113" t="n"/>
      <c r="K646" s="2113" t="n"/>
      <c r="L646" s="3805" t="n"/>
      <c r="M646" s="2113" t="n"/>
      <c r="N646" s="3805" t="n"/>
      <c r="O646" s="3806" t="n"/>
      <c r="P646" s="2113" t="n"/>
      <c r="Q646" s="2113" t="n"/>
      <c r="R646" s="2113" t="n"/>
      <c r="S646" s="2113" t="n"/>
      <c r="T646" s="2113" t="n"/>
      <c r="U646" s="3806" t="n"/>
      <c r="V646" s="2113" t="n"/>
      <c r="W646" s="2113" t="n"/>
      <c r="X646" s="2113" t="n"/>
      <c r="Y646" s="2113" t="n"/>
      <c r="Z646" s="2113" t="n"/>
      <c r="AA646" s="2113" t="n"/>
      <c r="AB646" s="2113" t="n"/>
      <c r="AC646" s="2113" t="n"/>
      <c r="AD646" s="2113" t="n"/>
      <c r="AE646" s="2113" t="n"/>
      <c r="AF646" s="2113" t="n"/>
    </row>
    <row r="647" ht="15.75" customHeight="1" s="2885">
      <c r="A647" s="2113" t="n"/>
      <c r="B647" s="2113" t="n"/>
      <c r="C647" s="2113" t="n"/>
      <c r="D647" s="2113" t="n"/>
      <c r="E647" s="2115" t="n"/>
      <c r="F647" s="2113" t="n"/>
      <c r="G647" s="2165" t="n"/>
      <c r="H647" s="2165" t="n"/>
      <c r="I647" s="2113" t="n"/>
      <c r="J647" s="2113" t="n"/>
      <c r="K647" s="2113" t="n"/>
      <c r="L647" s="3805" t="n"/>
      <c r="M647" s="2113" t="n"/>
      <c r="N647" s="3805" t="n"/>
      <c r="O647" s="3806" t="n"/>
      <c r="P647" s="2113" t="n"/>
      <c r="Q647" s="2113" t="n"/>
      <c r="R647" s="2113" t="n"/>
      <c r="S647" s="2113" t="n"/>
      <c r="T647" s="2113" t="n"/>
      <c r="U647" s="3806" t="n"/>
      <c r="V647" s="2113" t="n"/>
      <c r="W647" s="2113" t="n"/>
      <c r="X647" s="2113" t="n"/>
      <c r="Y647" s="2113" t="n"/>
      <c r="Z647" s="2113" t="n"/>
      <c r="AA647" s="2113" t="n"/>
      <c r="AB647" s="2113" t="n"/>
      <c r="AC647" s="2113" t="n"/>
      <c r="AD647" s="2113" t="n"/>
      <c r="AE647" s="2113" t="n"/>
      <c r="AF647" s="2113" t="n"/>
    </row>
    <row r="648" ht="15.75" customHeight="1" s="2885">
      <c r="A648" s="2113" t="n"/>
      <c r="B648" s="2113" t="n"/>
      <c r="C648" s="2113" t="n"/>
      <c r="D648" s="2113" t="n"/>
      <c r="E648" s="2115" t="n"/>
      <c r="F648" s="2113" t="n"/>
      <c r="G648" s="2165" t="n"/>
      <c r="H648" s="2165" t="n"/>
      <c r="I648" s="2113" t="n"/>
      <c r="J648" s="2113" t="n"/>
      <c r="K648" s="2113" t="n"/>
      <c r="L648" s="3805" t="n"/>
      <c r="M648" s="2113" t="n"/>
      <c r="N648" s="3805" t="n"/>
      <c r="O648" s="3806" t="n"/>
      <c r="P648" s="2113" t="n"/>
      <c r="Q648" s="2113" t="n"/>
      <c r="R648" s="2113" t="n"/>
      <c r="S648" s="2113" t="n"/>
      <c r="T648" s="2113" t="n"/>
      <c r="U648" s="3806" t="n"/>
      <c r="V648" s="2113" t="n"/>
      <c r="W648" s="2113" t="n"/>
      <c r="X648" s="2113" t="n"/>
      <c r="Y648" s="2113" t="n"/>
      <c r="Z648" s="2113" t="n"/>
      <c r="AA648" s="2113" t="n"/>
      <c r="AB648" s="2113" t="n"/>
      <c r="AC648" s="2113" t="n"/>
      <c r="AD648" s="2113" t="n"/>
      <c r="AE648" s="2113" t="n"/>
      <c r="AF648" s="2113" t="n"/>
    </row>
    <row r="649" ht="15.75" customHeight="1" s="2885">
      <c r="A649" s="2113" t="n"/>
      <c r="B649" s="2113" t="n"/>
      <c r="C649" s="2113" t="n"/>
      <c r="D649" s="2113" t="n"/>
      <c r="E649" s="2115" t="n"/>
      <c r="F649" s="2113" t="n"/>
      <c r="G649" s="2165" t="n"/>
      <c r="H649" s="2165" t="n"/>
      <c r="I649" s="2113" t="n"/>
      <c r="J649" s="2113" t="n"/>
      <c r="K649" s="2113" t="n"/>
      <c r="L649" s="3805" t="n"/>
      <c r="M649" s="2113" t="n"/>
      <c r="N649" s="3805" t="n"/>
      <c r="O649" s="3806" t="n"/>
      <c r="P649" s="2113" t="n"/>
      <c r="Q649" s="2113" t="n"/>
      <c r="R649" s="2113" t="n"/>
      <c r="S649" s="2113" t="n"/>
      <c r="T649" s="2113" t="n"/>
      <c r="U649" s="3806" t="n"/>
      <c r="V649" s="2113" t="n"/>
      <c r="W649" s="2113" t="n"/>
      <c r="X649" s="2113" t="n"/>
      <c r="Y649" s="2113" t="n"/>
      <c r="Z649" s="2113" t="n"/>
      <c r="AA649" s="2113" t="n"/>
      <c r="AB649" s="2113" t="n"/>
      <c r="AC649" s="2113" t="n"/>
      <c r="AD649" s="2113" t="n"/>
      <c r="AE649" s="2113" t="n"/>
      <c r="AF649" s="2113" t="n"/>
    </row>
    <row r="650" ht="15.75" customHeight="1" s="2885">
      <c r="A650" s="2113" t="n"/>
      <c r="B650" s="2113" t="n"/>
      <c r="C650" s="2113" t="n"/>
      <c r="D650" s="2113" t="n"/>
      <c r="E650" s="2115" t="n"/>
      <c r="F650" s="2113" t="n"/>
      <c r="G650" s="2165" t="n"/>
      <c r="H650" s="2165" t="n"/>
      <c r="I650" s="2113" t="n"/>
      <c r="J650" s="2113" t="n"/>
      <c r="K650" s="2113" t="n"/>
      <c r="L650" s="3805" t="n"/>
      <c r="M650" s="2113" t="n"/>
      <c r="N650" s="3805" t="n"/>
      <c r="O650" s="3806" t="n"/>
      <c r="P650" s="2113" t="n"/>
      <c r="Q650" s="2113" t="n"/>
      <c r="R650" s="2113" t="n"/>
      <c r="S650" s="2113" t="n"/>
      <c r="T650" s="2113" t="n"/>
      <c r="U650" s="3806" t="n"/>
      <c r="V650" s="2113" t="n"/>
      <c r="W650" s="2113" t="n"/>
      <c r="X650" s="2113" t="n"/>
      <c r="Y650" s="2113" t="n"/>
      <c r="Z650" s="2113" t="n"/>
      <c r="AA650" s="2113" t="n"/>
      <c r="AB650" s="2113" t="n"/>
      <c r="AC650" s="2113" t="n"/>
      <c r="AD650" s="2113" t="n"/>
      <c r="AE650" s="2113" t="n"/>
      <c r="AF650" s="2113" t="n"/>
    </row>
    <row r="651" ht="15.75" customHeight="1" s="2885">
      <c r="A651" s="2113" t="n"/>
      <c r="B651" s="2113" t="n"/>
      <c r="C651" s="2113" t="n"/>
      <c r="D651" s="2113" t="n"/>
      <c r="E651" s="2115" t="n"/>
      <c r="F651" s="2113" t="n"/>
      <c r="G651" s="2165" t="n"/>
      <c r="H651" s="2165" t="n"/>
      <c r="I651" s="2113" t="n"/>
      <c r="J651" s="2113" t="n"/>
      <c r="K651" s="2113" t="n"/>
      <c r="L651" s="3805" t="n"/>
      <c r="M651" s="2113" t="n"/>
      <c r="N651" s="3805" t="n"/>
      <c r="O651" s="3806" t="n"/>
      <c r="P651" s="2113" t="n"/>
      <c r="Q651" s="2113" t="n"/>
      <c r="R651" s="2113" t="n"/>
      <c r="S651" s="2113" t="n"/>
      <c r="T651" s="2113" t="n"/>
      <c r="U651" s="3806" t="n"/>
      <c r="V651" s="2113" t="n"/>
      <c r="W651" s="2113" t="n"/>
      <c r="X651" s="2113" t="n"/>
      <c r="Y651" s="2113" t="n"/>
      <c r="Z651" s="2113" t="n"/>
      <c r="AA651" s="2113" t="n"/>
      <c r="AB651" s="2113" t="n"/>
      <c r="AC651" s="2113" t="n"/>
      <c r="AD651" s="2113" t="n"/>
      <c r="AE651" s="2113" t="n"/>
      <c r="AF651" s="2113" t="n"/>
    </row>
    <row r="652" ht="15.75" customHeight="1" s="2885">
      <c r="A652" s="2113" t="n"/>
      <c r="B652" s="2113" t="n"/>
      <c r="C652" s="2113" t="n"/>
      <c r="D652" s="2113" t="n"/>
      <c r="E652" s="2115" t="n"/>
      <c r="F652" s="2113" t="n"/>
      <c r="G652" s="2165" t="n"/>
      <c r="H652" s="2165" t="n"/>
      <c r="I652" s="2113" t="n"/>
      <c r="J652" s="2113" t="n"/>
      <c r="K652" s="2113" t="n"/>
      <c r="L652" s="3805" t="n"/>
      <c r="M652" s="2113" t="n"/>
      <c r="N652" s="3805" t="n"/>
      <c r="O652" s="3806" t="n"/>
      <c r="P652" s="2113" t="n"/>
      <c r="Q652" s="2113" t="n"/>
      <c r="R652" s="2113" t="n"/>
      <c r="S652" s="2113" t="n"/>
      <c r="T652" s="2113" t="n"/>
      <c r="U652" s="3806" t="n"/>
      <c r="V652" s="2113" t="n"/>
      <c r="W652" s="2113" t="n"/>
      <c r="X652" s="2113" t="n"/>
      <c r="Y652" s="2113" t="n"/>
      <c r="Z652" s="2113" t="n"/>
      <c r="AA652" s="2113" t="n"/>
      <c r="AB652" s="2113" t="n"/>
      <c r="AC652" s="2113" t="n"/>
      <c r="AD652" s="2113" t="n"/>
      <c r="AE652" s="2113" t="n"/>
      <c r="AF652" s="2113" t="n"/>
    </row>
    <row r="653" ht="15.75" customHeight="1" s="2885">
      <c r="A653" s="2113" t="n"/>
      <c r="B653" s="2113" t="n"/>
      <c r="C653" s="2113" t="n"/>
      <c r="D653" s="2113" t="n"/>
      <c r="E653" s="2115" t="n"/>
      <c r="F653" s="2113" t="n"/>
      <c r="G653" s="2165" t="n"/>
      <c r="H653" s="2165" t="n"/>
      <c r="I653" s="2113" t="n"/>
      <c r="J653" s="2113" t="n"/>
      <c r="K653" s="2113" t="n"/>
      <c r="L653" s="3805" t="n"/>
      <c r="M653" s="2113" t="n"/>
      <c r="N653" s="3805" t="n"/>
      <c r="O653" s="3806" t="n"/>
      <c r="P653" s="2113" t="n"/>
      <c r="Q653" s="2113" t="n"/>
      <c r="R653" s="2113" t="n"/>
      <c r="S653" s="2113" t="n"/>
      <c r="T653" s="2113" t="n"/>
      <c r="U653" s="3806" t="n"/>
      <c r="V653" s="2113" t="n"/>
      <c r="W653" s="2113" t="n"/>
      <c r="X653" s="2113" t="n"/>
      <c r="Y653" s="2113" t="n"/>
      <c r="Z653" s="2113" t="n"/>
      <c r="AA653" s="2113" t="n"/>
      <c r="AB653" s="2113" t="n"/>
      <c r="AC653" s="2113" t="n"/>
      <c r="AD653" s="2113" t="n"/>
      <c r="AE653" s="2113" t="n"/>
      <c r="AF653" s="2113" t="n"/>
    </row>
    <row r="654" ht="15.75" customHeight="1" s="2885">
      <c r="A654" s="2113" t="n"/>
      <c r="B654" s="2113" t="n"/>
      <c r="C654" s="2113" t="n"/>
      <c r="D654" s="2113" t="n"/>
      <c r="E654" s="2115" t="n"/>
      <c r="F654" s="2113" t="n"/>
      <c r="G654" s="2165" t="n"/>
      <c r="H654" s="2165" t="n"/>
      <c r="I654" s="2113" t="n"/>
      <c r="J654" s="2113" t="n"/>
      <c r="K654" s="2113" t="n"/>
      <c r="L654" s="3805" t="n"/>
      <c r="M654" s="2113" t="n"/>
      <c r="N654" s="3805" t="n"/>
      <c r="O654" s="3806" t="n"/>
      <c r="P654" s="2113" t="n"/>
      <c r="Q654" s="2113" t="n"/>
      <c r="R654" s="2113" t="n"/>
      <c r="S654" s="2113" t="n"/>
      <c r="T654" s="2113" t="n"/>
      <c r="U654" s="3806" t="n"/>
      <c r="V654" s="2113" t="n"/>
      <c r="W654" s="2113" t="n"/>
      <c r="X654" s="2113" t="n"/>
      <c r="Y654" s="2113" t="n"/>
      <c r="Z654" s="2113" t="n"/>
      <c r="AA654" s="2113" t="n"/>
      <c r="AB654" s="2113" t="n"/>
      <c r="AC654" s="2113" t="n"/>
      <c r="AD654" s="2113" t="n"/>
      <c r="AE654" s="2113" t="n"/>
      <c r="AF654" s="2113" t="n"/>
    </row>
    <row r="655" ht="15.75" customHeight="1" s="2885">
      <c r="A655" s="2113" t="n"/>
      <c r="B655" s="2113" t="n"/>
      <c r="C655" s="2113" t="n"/>
      <c r="D655" s="2113" t="n"/>
      <c r="E655" s="2115" t="n"/>
      <c r="F655" s="2113" t="n"/>
      <c r="G655" s="2165" t="n"/>
      <c r="H655" s="2165" t="n"/>
      <c r="I655" s="2113" t="n"/>
      <c r="J655" s="2113" t="n"/>
      <c r="K655" s="2113" t="n"/>
      <c r="L655" s="3805" t="n"/>
      <c r="M655" s="2113" t="n"/>
      <c r="N655" s="3805" t="n"/>
      <c r="O655" s="3806" t="n"/>
      <c r="P655" s="2113" t="n"/>
      <c r="Q655" s="2113" t="n"/>
      <c r="R655" s="2113" t="n"/>
      <c r="S655" s="2113" t="n"/>
      <c r="T655" s="2113" t="n"/>
      <c r="U655" s="3806" t="n"/>
      <c r="V655" s="2113" t="n"/>
      <c r="W655" s="2113" t="n"/>
      <c r="X655" s="2113" t="n"/>
      <c r="Y655" s="2113" t="n"/>
      <c r="Z655" s="2113" t="n"/>
      <c r="AA655" s="2113" t="n"/>
      <c r="AB655" s="2113" t="n"/>
      <c r="AC655" s="2113" t="n"/>
      <c r="AD655" s="2113" t="n"/>
      <c r="AE655" s="2113" t="n"/>
      <c r="AF655" s="2113" t="n"/>
    </row>
    <row r="656" ht="15.75" customHeight="1" s="2885">
      <c r="A656" s="2113" t="n"/>
      <c r="B656" s="2113" t="n"/>
      <c r="C656" s="2113" t="n"/>
      <c r="D656" s="2113" t="n"/>
      <c r="E656" s="2115" t="n"/>
      <c r="F656" s="2113" t="n"/>
      <c r="G656" s="2165" t="n"/>
      <c r="H656" s="2165" t="n"/>
      <c r="I656" s="2113" t="n"/>
      <c r="J656" s="2113" t="n"/>
      <c r="K656" s="2113" t="n"/>
      <c r="L656" s="3805" t="n"/>
      <c r="M656" s="2113" t="n"/>
      <c r="N656" s="3805" t="n"/>
      <c r="O656" s="3806" t="n"/>
      <c r="P656" s="2113" t="n"/>
      <c r="Q656" s="2113" t="n"/>
      <c r="R656" s="2113" t="n"/>
      <c r="S656" s="2113" t="n"/>
      <c r="T656" s="2113" t="n"/>
      <c r="U656" s="3806" t="n"/>
      <c r="V656" s="2113" t="n"/>
      <c r="W656" s="2113" t="n"/>
      <c r="X656" s="2113" t="n"/>
      <c r="Y656" s="2113" t="n"/>
      <c r="Z656" s="2113" t="n"/>
      <c r="AA656" s="2113" t="n"/>
      <c r="AB656" s="2113" t="n"/>
      <c r="AC656" s="2113" t="n"/>
      <c r="AD656" s="2113" t="n"/>
      <c r="AE656" s="2113" t="n"/>
      <c r="AF656" s="2113" t="n"/>
    </row>
    <row r="657" ht="15.75" customHeight="1" s="2885">
      <c r="A657" s="2113" t="n"/>
      <c r="B657" s="2113" t="n"/>
      <c r="C657" s="2113" t="n"/>
      <c r="D657" s="2113" t="n"/>
      <c r="E657" s="2115" t="n"/>
      <c r="F657" s="2113" t="n"/>
      <c r="G657" s="2165" t="n"/>
      <c r="H657" s="2165" t="n"/>
      <c r="I657" s="2113" t="n"/>
      <c r="J657" s="2113" t="n"/>
      <c r="K657" s="2113" t="n"/>
      <c r="L657" s="3805" t="n"/>
      <c r="M657" s="2113" t="n"/>
      <c r="N657" s="3805" t="n"/>
      <c r="O657" s="3806" t="n"/>
      <c r="P657" s="2113" t="n"/>
      <c r="Q657" s="2113" t="n"/>
      <c r="R657" s="2113" t="n"/>
      <c r="S657" s="2113" t="n"/>
      <c r="T657" s="2113" t="n"/>
      <c r="U657" s="3806" t="n"/>
      <c r="V657" s="2113" t="n"/>
      <c r="W657" s="2113" t="n"/>
      <c r="X657" s="2113" t="n"/>
      <c r="Y657" s="2113" t="n"/>
      <c r="Z657" s="2113" t="n"/>
      <c r="AA657" s="2113" t="n"/>
      <c r="AB657" s="2113" t="n"/>
      <c r="AC657" s="2113" t="n"/>
      <c r="AD657" s="2113" t="n"/>
      <c r="AE657" s="2113" t="n"/>
      <c r="AF657" s="2113" t="n"/>
    </row>
    <row r="658" ht="15.75" customHeight="1" s="2885">
      <c r="A658" s="2113" t="n"/>
      <c r="B658" s="2113" t="n"/>
      <c r="C658" s="2113" t="n"/>
      <c r="D658" s="2113" t="n"/>
      <c r="E658" s="2115" t="n"/>
      <c r="F658" s="2113" t="n"/>
      <c r="G658" s="2165" t="n"/>
      <c r="H658" s="2165" t="n"/>
      <c r="I658" s="2113" t="n"/>
      <c r="J658" s="2113" t="n"/>
      <c r="K658" s="2113" t="n"/>
      <c r="L658" s="3805" t="n"/>
      <c r="M658" s="2113" t="n"/>
      <c r="N658" s="3805" t="n"/>
      <c r="O658" s="3806" t="n"/>
      <c r="P658" s="2113" t="n"/>
      <c r="Q658" s="2113" t="n"/>
      <c r="R658" s="2113" t="n"/>
      <c r="S658" s="2113" t="n"/>
      <c r="T658" s="2113" t="n"/>
      <c r="U658" s="3806" t="n"/>
      <c r="V658" s="2113" t="n"/>
      <c r="W658" s="2113" t="n"/>
      <c r="X658" s="2113" t="n"/>
      <c r="Y658" s="2113" t="n"/>
      <c r="Z658" s="2113" t="n"/>
      <c r="AA658" s="2113" t="n"/>
      <c r="AB658" s="2113" t="n"/>
      <c r="AC658" s="2113" t="n"/>
      <c r="AD658" s="2113" t="n"/>
      <c r="AE658" s="2113" t="n"/>
      <c r="AF658" s="2113" t="n"/>
    </row>
    <row r="659" ht="15.75" customHeight="1" s="2885">
      <c r="A659" s="2113" t="n"/>
      <c r="B659" s="2113" t="n"/>
      <c r="C659" s="2113" t="n"/>
      <c r="D659" s="2113" t="n"/>
      <c r="E659" s="2115" t="n"/>
      <c r="F659" s="2113" t="n"/>
      <c r="G659" s="2165" t="n"/>
      <c r="H659" s="2165" t="n"/>
      <c r="I659" s="2113" t="n"/>
      <c r="J659" s="2113" t="n"/>
      <c r="K659" s="2113" t="n"/>
      <c r="L659" s="3805" t="n"/>
      <c r="M659" s="2113" t="n"/>
      <c r="N659" s="3805" t="n"/>
      <c r="O659" s="3806" t="n"/>
      <c r="P659" s="2113" t="n"/>
      <c r="Q659" s="2113" t="n"/>
      <c r="R659" s="2113" t="n"/>
      <c r="S659" s="2113" t="n"/>
      <c r="T659" s="2113" t="n"/>
      <c r="U659" s="3806" t="n"/>
      <c r="V659" s="2113" t="n"/>
      <c r="W659" s="2113" t="n"/>
      <c r="X659" s="2113" t="n"/>
      <c r="Y659" s="2113" t="n"/>
      <c r="Z659" s="2113" t="n"/>
      <c r="AA659" s="2113" t="n"/>
      <c r="AB659" s="2113" t="n"/>
      <c r="AC659" s="2113" t="n"/>
      <c r="AD659" s="2113" t="n"/>
      <c r="AE659" s="2113" t="n"/>
      <c r="AF659" s="2113" t="n"/>
    </row>
    <row r="660" ht="15.75" customHeight="1" s="2885">
      <c r="A660" s="2113" t="n"/>
      <c r="B660" s="2113" t="n"/>
      <c r="C660" s="2113" t="n"/>
      <c r="D660" s="2113" t="n"/>
      <c r="E660" s="2115" t="n"/>
      <c r="F660" s="2113" t="n"/>
      <c r="G660" s="2165" t="n"/>
      <c r="H660" s="2165" t="n"/>
      <c r="I660" s="2113" t="n"/>
      <c r="J660" s="2113" t="n"/>
      <c r="K660" s="2113" t="n"/>
      <c r="L660" s="3805" t="n"/>
      <c r="M660" s="2113" t="n"/>
      <c r="N660" s="3805" t="n"/>
      <c r="O660" s="3806" t="n"/>
      <c r="P660" s="2113" t="n"/>
      <c r="Q660" s="2113" t="n"/>
      <c r="R660" s="2113" t="n"/>
      <c r="S660" s="2113" t="n"/>
      <c r="T660" s="2113" t="n"/>
      <c r="U660" s="3806" t="n"/>
      <c r="V660" s="2113" t="n"/>
      <c r="W660" s="2113" t="n"/>
      <c r="X660" s="2113" t="n"/>
      <c r="Y660" s="2113" t="n"/>
      <c r="Z660" s="2113" t="n"/>
      <c r="AA660" s="2113" t="n"/>
      <c r="AB660" s="2113" t="n"/>
      <c r="AC660" s="2113" t="n"/>
      <c r="AD660" s="2113" t="n"/>
      <c r="AE660" s="2113" t="n"/>
      <c r="AF660" s="2113" t="n"/>
    </row>
    <row r="661" ht="15.75" customHeight="1" s="2885">
      <c r="A661" s="2113" t="n"/>
      <c r="B661" s="2113" t="n"/>
      <c r="C661" s="2113" t="n"/>
      <c r="D661" s="2113" t="n"/>
      <c r="E661" s="2115" t="n"/>
      <c r="F661" s="2113" t="n"/>
      <c r="G661" s="2165" t="n"/>
      <c r="H661" s="2165" t="n"/>
      <c r="I661" s="2113" t="n"/>
      <c r="J661" s="2113" t="n"/>
      <c r="K661" s="2113" t="n"/>
      <c r="L661" s="3805" t="n"/>
      <c r="M661" s="2113" t="n"/>
      <c r="N661" s="3805" t="n"/>
      <c r="O661" s="3806" t="n"/>
      <c r="P661" s="2113" t="n"/>
      <c r="Q661" s="2113" t="n"/>
      <c r="R661" s="2113" t="n"/>
      <c r="S661" s="2113" t="n"/>
      <c r="T661" s="2113" t="n"/>
      <c r="U661" s="3806" t="n"/>
      <c r="V661" s="2113" t="n"/>
      <c r="W661" s="2113" t="n"/>
      <c r="X661" s="2113" t="n"/>
      <c r="Y661" s="2113" t="n"/>
      <c r="Z661" s="2113" t="n"/>
      <c r="AA661" s="2113" t="n"/>
      <c r="AB661" s="2113" t="n"/>
      <c r="AC661" s="2113" t="n"/>
      <c r="AD661" s="2113" t="n"/>
      <c r="AE661" s="2113" t="n"/>
      <c r="AF661" s="2113" t="n"/>
    </row>
    <row r="662" ht="15.75" customHeight="1" s="2885">
      <c r="A662" s="2113" t="n"/>
      <c r="B662" s="2113" t="n"/>
      <c r="C662" s="2113" t="n"/>
      <c r="D662" s="2113" t="n"/>
      <c r="E662" s="2115" t="n"/>
      <c r="F662" s="2113" t="n"/>
      <c r="G662" s="2165" t="n"/>
      <c r="H662" s="2165" t="n"/>
      <c r="I662" s="2113" t="n"/>
      <c r="J662" s="2113" t="n"/>
      <c r="K662" s="2113" t="n"/>
      <c r="L662" s="3805" t="n"/>
      <c r="M662" s="2113" t="n"/>
      <c r="N662" s="3805" t="n"/>
      <c r="O662" s="3806" t="n"/>
      <c r="P662" s="2113" t="n"/>
      <c r="Q662" s="2113" t="n"/>
      <c r="R662" s="2113" t="n"/>
      <c r="S662" s="2113" t="n"/>
      <c r="T662" s="2113" t="n"/>
      <c r="U662" s="3806" t="n"/>
      <c r="V662" s="2113" t="n"/>
      <c r="W662" s="2113" t="n"/>
      <c r="X662" s="2113" t="n"/>
      <c r="Y662" s="2113" t="n"/>
      <c r="Z662" s="2113" t="n"/>
      <c r="AA662" s="2113" t="n"/>
      <c r="AB662" s="2113" t="n"/>
      <c r="AC662" s="2113" t="n"/>
      <c r="AD662" s="2113" t="n"/>
      <c r="AE662" s="2113" t="n"/>
      <c r="AF662" s="2113" t="n"/>
    </row>
    <row r="663" ht="15.75" customHeight="1" s="2885">
      <c r="A663" s="2113" t="n"/>
      <c r="B663" s="2113" t="n"/>
      <c r="C663" s="2113" t="n"/>
      <c r="D663" s="2113" t="n"/>
      <c r="E663" s="2115" t="n"/>
      <c r="F663" s="2113" t="n"/>
      <c r="G663" s="2165" t="n"/>
      <c r="H663" s="2165" t="n"/>
      <c r="I663" s="2113" t="n"/>
      <c r="J663" s="2113" t="n"/>
      <c r="K663" s="2113" t="n"/>
      <c r="L663" s="3805" t="n"/>
      <c r="M663" s="2113" t="n"/>
      <c r="N663" s="3805" t="n"/>
      <c r="O663" s="3806" t="n"/>
      <c r="P663" s="2113" t="n"/>
      <c r="Q663" s="2113" t="n"/>
      <c r="R663" s="2113" t="n"/>
      <c r="S663" s="2113" t="n"/>
      <c r="T663" s="2113" t="n"/>
      <c r="U663" s="3806" t="n"/>
      <c r="V663" s="2113" t="n"/>
      <c r="W663" s="2113" t="n"/>
      <c r="X663" s="2113" t="n"/>
      <c r="Y663" s="2113" t="n"/>
      <c r="Z663" s="2113" t="n"/>
      <c r="AA663" s="2113" t="n"/>
      <c r="AB663" s="2113" t="n"/>
      <c r="AC663" s="2113" t="n"/>
      <c r="AD663" s="2113" t="n"/>
      <c r="AE663" s="2113" t="n"/>
      <c r="AF663" s="2113" t="n"/>
    </row>
    <row r="664" ht="15.75" customHeight="1" s="2885">
      <c r="A664" s="2113" t="n"/>
      <c r="B664" s="2113" t="n"/>
      <c r="C664" s="2113" t="n"/>
      <c r="D664" s="2113" t="n"/>
      <c r="E664" s="2115" t="n"/>
      <c r="F664" s="2113" t="n"/>
      <c r="G664" s="2165" t="n"/>
      <c r="H664" s="2165" t="n"/>
      <c r="I664" s="2113" t="n"/>
      <c r="J664" s="2113" t="n"/>
      <c r="K664" s="2113" t="n"/>
      <c r="L664" s="3805" t="n"/>
      <c r="M664" s="2113" t="n"/>
      <c r="N664" s="3805" t="n"/>
      <c r="O664" s="3806" t="n"/>
      <c r="P664" s="2113" t="n"/>
      <c r="Q664" s="2113" t="n"/>
      <c r="R664" s="2113" t="n"/>
      <c r="S664" s="2113" t="n"/>
      <c r="T664" s="2113" t="n"/>
      <c r="U664" s="3806" t="n"/>
      <c r="V664" s="2113" t="n"/>
      <c r="W664" s="2113" t="n"/>
      <c r="X664" s="2113" t="n"/>
      <c r="Y664" s="2113" t="n"/>
      <c r="Z664" s="2113" t="n"/>
      <c r="AA664" s="2113" t="n"/>
      <c r="AB664" s="2113" t="n"/>
      <c r="AC664" s="2113" t="n"/>
      <c r="AD664" s="2113" t="n"/>
      <c r="AE664" s="2113" t="n"/>
      <c r="AF664" s="2113" t="n"/>
    </row>
    <row r="665" ht="15.75" customHeight="1" s="2885">
      <c r="A665" s="2113" t="n"/>
      <c r="B665" s="2113" t="n"/>
      <c r="C665" s="2113" t="n"/>
      <c r="D665" s="2113" t="n"/>
      <c r="E665" s="2115" t="n"/>
      <c r="F665" s="2113" t="n"/>
      <c r="G665" s="2165" t="n"/>
      <c r="H665" s="2165" t="n"/>
      <c r="I665" s="2113" t="n"/>
      <c r="J665" s="2113" t="n"/>
      <c r="K665" s="2113" t="n"/>
      <c r="L665" s="3805" t="n"/>
      <c r="M665" s="2113" t="n"/>
      <c r="N665" s="3805" t="n"/>
      <c r="O665" s="3806" t="n"/>
      <c r="P665" s="2113" t="n"/>
      <c r="Q665" s="2113" t="n"/>
      <c r="R665" s="2113" t="n"/>
      <c r="S665" s="2113" t="n"/>
      <c r="T665" s="2113" t="n"/>
      <c r="U665" s="3806" t="n"/>
      <c r="V665" s="2113" t="n"/>
      <c r="W665" s="2113" t="n"/>
      <c r="X665" s="2113" t="n"/>
      <c r="Y665" s="2113" t="n"/>
      <c r="Z665" s="2113" t="n"/>
      <c r="AA665" s="2113" t="n"/>
      <c r="AB665" s="2113" t="n"/>
      <c r="AC665" s="2113" t="n"/>
      <c r="AD665" s="2113" t="n"/>
      <c r="AE665" s="2113" t="n"/>
      <c r="AF665" s="2113" t="n"/>
    </row>
    <row r="666" ht="15.75" customHeight="1" s="2885">
      <c r="A666" s="2113" t="n"/>
      <c r="B666" s="2113" t="n"/>
      <c r="C666" s="2113" t="n"/>
      <c r="D666" s="2113" t="n"/>
      <c r="E666" s="2115" t="n"/>
      <c r="F666" s="2113" t="n"/>
      <c r="G666" s="2165" t="n"/>
      <c r="H666" s="2165" t="n"/>
      <c r="I666" s="2113" t="n"/>
      <c r="J666" s="2113" t="n"/>
      <c r="K666" s="2113" t="n"/>
      <c r="L666" s="3805" t="n"/>
      <c r="M666" s="2113" t="n"/>
      <c r="N666" s="3805" t="n"/>
      <c r="O666" s="3806" t="n"/>
      <c r="P666" s="2113" t="n"/>
      <c r="Q666" s="2113" t="n"/>
      <c r="R666" s="2113" t="n"/>
      <c r="S666" s="2113" t="n"/>
      <c r="T666" s="2113" t="n"/>
      <c r="U666" s="3806" t="n"/>
      <c r="V666" s="2113" t="n"/>
      <c r="W666" s="2113" t="n"/>
      <c r="X666" s="2113" t="n"/>
      <c r="Y666" s="2113" t="n"/>
      <c r="Z666" s="2113" t="n"/>
      <c r="AA666" s="2113" t="n"/>
      <c r="AB666" s="2113" t="n"/>
      <c r="AC666" s="2113" t="n"/>
      <c r="AD666" s="2113" t="n"/>
      <c r="AE666" s="2113" t="n"/>
      <c r="AF666" s="2113" t="n"/>
    </row>
    <row r="667" ht="15.75" customHeight="1" s="2885">
      <c r="A667" s="2113" t="n"/>
      <c r="B667" s="2113" t="n"/>
      <c r="C667" s="2113" t="n"/>
      <c r="D667" s="2113" t="n"/>
      <c r="E667" s="2115" t="n"/>
      <c r="F667" s="2113" t="n"/>
      <c r="G667" s="2165" t="n"/>
      <c r="H667" s="2165" t="n"/>
      <c r="I667" s="2113" t="n"/>
      <c r="J667" s="2113" t="n"/>
      <c r="K667" s="2113" t="n"/>
      <c r="L667" s="3805" t="n"/>
      <c r="M667" s="2113" t="n"/>
      <c r="N667" s="3805" t="n"/>
      <c r="O667" s="3806" t="n"/>
      <c r="P667" s="2113" t="n"/>
      <c r="Q667" s="2113" t="n"/>
      <c r="R667" s="2113" t="n"/>
      <c r="S667" s="2113" t="n"/>
      <c r="T667" s="2113" t="n"/>
      <c r="U667" s="3806" t="n"/>
      <c r="V667" s="2113" t="n"/>
      <c r="W667" s="2113" t="n"/>
      <c r="X667" s="2113" t="n"/>
      <c r="Y667" s="2113" t="n"/>
      <c r="Z667" s="2113" t="n"/>
      <c r="AA667" s="2113" t="n"/>
      <c r="AB667" s="2113" t="n"/>
      <c r="AC667" s="2113" t="n"/>
      <c r="AD667" s="2113" t="n"/>
      <c r="AE667" s="2113" t="n"/>
      <c r="AF667" s="2113" t="n"/>
    </row>
    <row r="668" ht="15.75" customHeight="1" s="2885">
      <c r="A668" s="2113" t="n"/>
      <c r="B668" s="2113" t="n"/>
      <c r="C668" s="2113" t="n"/>
      <c r="D668" s="2113" t="n"/>
      <c r="E668" s="2115" t="n"/>
      <c r="F668" s="2113" t="n"/>
      <c r="G668" s="2165" t="n"/>
      <c r="H668" s="2165" t="n"/>
      <c r="I668" s="2113" t="n"/>
      <c r="J668" s="2113" t="n"/>
      <c r="K668" s="2113" t="n"/>
      <c r="L668" s="3805" t="n"/>
      <c r="M668" s="2113" t="n"/>
      <c r="N668" s="3805" t="n"/>
      <c r="O668" s="3806" t="n"/>
      <c r="P668" s="2113" t="n"/>
      <c r="Q668" s="2113" t="n"/>
      <c r="R668" s="2113" t="n"/>
      <c r="S668" s="2113" t="n"/>
      <c r="T668" s="2113" t="n"/>
      <c r="U668" s="3806" t="n"/>
      <c r="V668" s="2113" t="n"/>
      <c r="W668" s="2113" t="n"/>
      <c r="X668" s="2113" t="n"/>
      <c r="Y668" s="2113" t="n"/>
      <c r="Z668" s="2113" t="n"/>
      <c r="AA668" s="2113" t="n"/>
      <c r="AB668" s="2113" t="n"/>
      <c r="AC668" s="2113" t="n"/>
      <c r="AD668" s="2113" t="n"/>
      <c r="AE668" s="2113" t="n"/>
      <c r="AF668" s="2113" t="n"/>
    </row>
    <row r="669" ht="15.75" customHeight="1" s="2885">
      <c r="A669" s="2113" t="n"/>
      <c r="B669" s="2113" t="n"/>
      <c r="C669" s="2113" t="n"/>
      <c r="D669" s="2113" t="n"/>
      <c r="E669" s="2115" t="n"/>
      <c r="F669" s="2113" t="n"/>
      <c r="G669" s="2165" t="n"/>
      <c r="H669" s="2165" t="n"/>
      <c r="I669" s="2113" t="n"/>
      <c r="J669" s="2113" t="n"/>
      <c r="K669" s="2113" t="n"/>
      <c r="L669" s="3805" t="n"/>
      <c r="M669" s="2113" t="n"/>
      <c r="N669" s="3805" t="n"/>
      <c r="O669" s="3806" t="n"/>
      <c r="P669" s="2113" t="n"/>
      <c r="Q669" s="2113" t="n"/>
      <c r="R669" s="2113" t="n"/>
      <c r="S669" s="2113" t="n"/>
      <c r="T669" s="2113" t="n"/>
      <c r="U669" s="3806" t="n"/>
      <c r="V669" s="2113" t="n"/>
      <c r="W669" s="2113" t="n"/>
      <c r="X669" s="2113" t="n"/>
      <c r="Y669" s="2113" t="n"/>
      <c r="Z669" s="2113" t="n"/>
      <c r="AA669" s="2113" t="n"/>
      <c r="AB669" s="2113" t="n"/>
      <c r="AC669" s="2113" t="n"/>
      <c r="AD669" s="2113" t="n"/>
      <c r="AE669" s="2113" t="n"/>
      <c r="AF669" s="2113" t="n"/>
    </row>
    <row r="670" ht="15.75" customHeight="1" s="2885">
      <c r="A670" s="2113" t="n"/>
      <c r="B670" s="2113" t="n"/>
      <c r="C670" s="2113" t="n"/>
      <c r="D670" s="2113" t="n"/>
      <c r="E670" s="2115" t="n"/>
      <c r="F670" s="2113" t="n"/>
      <c r="G670" s="2165" t="n"/>
      <c r="H670" s="2165" t="n"/>
      <c r="I670" s="2113" t="n"/>
      <c r="J670" s="2113" t="n"/>
      <c r="K670" s="2113" t="n"/>
      <c r="L670" s="3805" t="n"/>
      <c r="M670" s="2113" t="n"/>
      <c r="N670" s="3805" t="n"/>
      <c r="O670" s="3806" t="n"/>
      <c r="P670" s="2113" t="n"/>
      <c r="Q670" s="2113" t="n"/>
      <c r="R670" s="2113" t="n"/>
      <c r="S670" s="2113" t="n"/>
      <c r="T670" s="2113" t="n"/>
      <c r="U670" s="3806" t="n"/>
      <c r="V670" s="2113" t="n"/>
      <c r="W670" s="2113" t="n"/>
      <c r="X670" s="2113" t="n"/>
      <c r="Y670" s="2113" t="n"/>
      <c r="Z670" s="2113" t="n"/>
      <c r="AA670" s="2113" t="n"/>
      <c r="AB670" s="2113" t="n"/>
      <c r="AC670" s="2113" t="n"/>
      <c r="AD670" s="2113" t="n"/>
      <c r="AE670" s="2113" t="n"/>
      <c r="AF670" s="2113" t="n"/>
    </row>
    <row r="671" ht="15.75" customHeight="1" s="2885">
      <c r="A671" s="2113" t="n"/>
      <c r="B671" s="2113" t="n"/>
      <c r="C671" s="2113" t="n"/>
      <c r="D671" s="2113" t="n"/>
      <c r="E671" s="2115" t="n"/>
      <c r="F671" s="2113" t="n"/>
      <c r="G671" s="2165" t="n"/>
      <c r="H671" s="2165" t="n"/>
      <c r="I671" s="2113" t="n"/>
      <c r="J671" s="2113" t="n"/>
      <c r="K671" s="2113" t="n"/>
      <c r="L671" s="3805" t="n"/>
      <c r="M671" s="2113" t="n"/>
      <c r="N671" s="3805" t="n"/>
      <c r="O671" s="3806" t="n"/>
      <c r="P671" s="2113" t="n"/>
      <c r="Q671" s="2113" t="n"/>
      <c r="R671" s="2113" t="n"/>
      <c r="S671" s="2113" t="n"/>
      <c r="T671" s="2113" t="n"/>
      <c r="U671" s="3806" t="n"/>
      <c r="V671" s="2113" t="n"/>
      <c r="W671" s="2113" t="n"/>
      <c r="X671" s="2113" t="n"/>
      <c r="Y671" s="2113" t="n"/>
      <c r="Z671" s="2113" t="n"/>
      <c r="AA671" s="2113" t="n"/>
      <c r="AB671" s="2113" t="n"/>
      <c r="AC671" s="2113" t="n"/>
      <c r="AD671" s="2113" t="n"/>
      <c r="AE671" s="2113" t="n"/>
      <c r="AF671" s="2113" t="n"/>
    </row>
    <row r="672" ht="15.75" customHeight="1" s="2885">
      <c r="A672" s="2113" t="n"/>
      <c r="B672" s="2113" t="n"/>
      <c r="C672" s="2113" t="n"/>
      <c r="D672" s="2113" t="n"/>
      <c r="E672" s="2115" t="n"/>
      <c r="F672" s="2113" t="n"/>
      <c r="G672" s="2165" t="n"/>
      <c r="H672" s="2165" t="n"/>
      <c r="I672" s="2113" t="n"/>
      <c r="J672" s="2113" t="n"/>
      <c r="K672" s="2113" t="n"/>
      <c r="L672" s="3805" t="n"/>
      <c r="M672" s="2113" t="n"/>
      <c r="N672" s="3805" t="n"/>
      <c r="O672" s="3806" t="n"/>
      <c r="P672" s="2113" t="n"/>
      <c r="Q672" s="2113" t="n"/>
      <c r="R672" s="2113" t="n"/>
      <c r="S672" s="2113" t="n"/>
      <c r="T672" s="2113" t="n"/>
      <c r="U672" s="3806" t="n"/>
      <c r="V672" s="2113" t="n"/>
      <c r="W672" s="2113" t="n"/>
      <c r="X672" s="2113" t="n"/>
      <c r="Y672" s="2113" t="n"/>
      <c r="Z672" s="2113" t="n"/>
      <c r="AA672" s="2113" t="n"/>
      <c r="AB672" s="2113" t="n"/>
      <c r="AC672" s="2113" t="n"/>
      <c r="AD672" s="2113" t="n"/>
      <c r="AE672" s="2113" t="n"/>
      <c r="AF672" s="2113" t="n"/>
    </row>
    <row r="673" ht="15.75" customHeight="1" s="2885">
      <c r="A673" s="2113" t="n"/>
      <c r="B673" s="2113" t="n"/>
      <c r="C673" s="2113" t="n"/>
      <c r="D673" s="2113" t="n"/>
      <c r="E673" s="2115" t="n"/>
      <c r="F673" s="2113" t="n"/>
      <c r="G673" s="2165" t="n"/>
      <c r="H673" s="2165" t="n"/>
      <c r="I673" s="2113" t="n"/>
      <c r="J673" s="2113" t="n"/>
      <c r="K673" s="2113" t="n"/>
      <c r="L673" s="3805" t="n"/>
      <c r="M673" s="2113" t="n"/>
      <c r="N673" s="3805" t="n"/>
      <c r="O673" s="3806" t="n"/>
      <c r="P673" s="2113" t="n"/>
      <c r="Q673" s="2113" t="n"/>
      <c r="R673" s="2113" t="n"/>
      <c r="S673" s="2113" t="n"/>
      <c r="T673" s="2113" t="n"/>
      <c r="U673" s="3806" t="n"/>
      <c r="V673" s="2113" t="n"/>
      <c r="W673" s="2113" t="n"/>
      <c r="X673" s="2113" t="n"/>
      <c r="Y673" s="2113" t="n"/>
      <c r="Z673" s="2113" t="n"/>
      <c r="AA673" s="2113" t="n"/>
      <c r="AB673" s="2113" t="n"/>
      <c r="AC673" s="2113" t="n"/>
      <c r="AD673" s="2113" t="n"/>
      <c r="AE673" s="2113" t="n"/>
      <c r="AF673" s="2113" t="n"/>
    </row>
    <row r="674" ht="15.75" customHeight="1" s="2885">
      <c r="A674" s="2113" t="n"/>
      <c r="B674" s="2113" t="n"/>
      <c r="C674" s="2113" t="n"/>
      <c r="D674" s="2113" t="n"/>
      <c r="E674" s="2115" t="n"/>
      <c r="F674" s="2113" t="n"/>
      <c r="G674" s="2165" t="n"/>
      <c r="H674" s="2165" t="n"/>
      <c r="I674" s="2113" t="n"/>
      <c r="J674" s="2113" t="n"/>
      <c r="K674" s="2113" t="n"/>
      <c r="L674" s="3805" t="n"/>
      <c r="M674" s="2113" t="n"/>
      <c r="N674" s="3805" t="n"/>
      <c r="O674" s="3806" t="n"/>
      <c r="P674" s="2113" t="n"/>
      <c r="Q674" s="2113" t="n"/>
      <c r="R674" s="2113" t="n"/>
      <c r="S674" s="2113" t="n"/>
      <c r="T674" s="2113" t="n"/>
      <c r="U674" s="3806" t="n"/>
      <c r="V674" s="2113" t="n"/>
      <c r="W674" s="2113" t="n"/>
      <c r="X674" s="2113" t="n"/>
      <c r="Y674" s="2113" t="n"/>
      <c r="Z674" s="2113" t="n"/>
      <c r="AA674" s="2113" t="n"/>
      <c r="AB674" s="2113" t="n"/>
      <c r="AC674" s="2113" t="n"/>
      <c r="AD674" s="2113" t="n"/>
      <c r="AE674" s="2113" t="n"/>
      <c r="AF674" s="2113" t="n"/>
    </row>
    <row r="675" ht="15.75" customHeight="1" s="2885">
      <c r="A675" s="2113" t="n"/>
      <c r="B675" s="2113" t="n"/>
      <c r="C675" s="2113" t="n"/>
      <c r="D675" s="2113" t="n"/>
      <c r="E675" s="2115" t="n"/>
      <c r="F675" s="2113" t="n"/>
      <c r="G675" s="2165" t="n"/>
      <c r="H675" s="2165" t="n"/>
      <c r="I675" s="2113" t="n"/>
      <c r="J675" s="2113" t="n"/>
      <c r="K675" s="2113" t="n"/>
      <c r="L675" s="3805" t="n"/>
      <c r="M675" s="2113" t="n"/>
      <c r="N675" s="3805" t="n"/>
      <c r="O675" s="3806" t="n"/>
      <c r="P675" s="2113" t="n"/>
      <c r="Q675" s="2113" t="n"/>
      <c r="R675" s="2113" t="n"/>
      <c r="S675" s="2113" t="n"/>
      <c r="T675" s="2113" t="n"/>
      <c r="U675" s="3806" t="n"/>
      <c r="V675" s="2113" t="n"/>
      <c r="W675" s="2113" t="n"/>
      <c r="X675" s="2113" t="n"/>
      <c r="Y675" s="2113" t="n"/>
      <c r="Z675" s="2113" t="n"/>
      <c r="AA675" s="2113" t="n"/>
      <c r="AB675" s="2113" t="n"/>
      <c r="AC675" s="2113" t="n"/>
      <c r="AD675" s="2113" t="n"/>
      <c r="AE675" s="2113" t="n"/>
      <c r="AF675" s="2113" t="n"/>
    </row>
    <row r="676" ht="15.75" customHeight="1" s="2885">
      <c r="A676" s="2113" t="n"/>
      <c r="B676" s="2113" t="n"/>
      <c r="C676" s="2113" t="n"/>
      <c r="D676" s="2113" t="n"/>
      <c r="E676" s="2115" t="n"/>
      <c r="F676" s="2113" t="n"/>
      <c r="G676" s="2165" t="n"/>
      <c r="H676" s="2165" t="n"/>
      <c r="I676" s="2113" t="n"/>
      <c r="J676" s="2113" t="n"/>
      <c r="K676" s="2113" t="n"/>
      <c r="L676" s="3805" t="n"/>
      <c r="M676" s="2113" t="n"/>
      <c r="N676" s="3805" t="n"/>
      <c r="O676" s="3806" t="n"/>
      <c r="P676" s="2113" t="n"/>
      <c r="Q676" s="2113" t="n"/>
      <c r="R676" s="2113" t="n"/>
      <c r="S676" s="2113" t="n"/>
      <c r="T676" s="2113" t="n"/>
      <c r="U676" s="3806" t="n"/>
      <c r="V676" s="2113" t="n"/>
      <c r="W676" s="2113" t="n"/>
      <c r="X676" s="2113" t="n"/>
      <c r="Y676" s="2113" t="n"/>
      <c r="Z676" s="2113" t="n"/>
      <c r="AA676" s="2113" t="n"/>
      <c r="AB676" s="2113" t="n"/>
      <c r="AC676" s="2113" t="n"/>
      <c r="AD676" s="2113" t="n"/>
      <c r="AE676" s="2113" t="n"/>
      <c r="AF676" s="2113" t="n"/>
    </row>
    <row r="677" ht="15.75" customHeight="1" s="2885">
      <c r="A677" s="2113" t="n"/>
      <c r="B677" s="2113" t="n"/>
      <c r="C677" s="2113" t="n"/>
      <c r="D677" s="2113" t="n"/>
      <c r="E677" s="2115" t="n"/>
      <c r="F677" s="2113" t="n"/>
      <c r="G677" s="2165" t="n"/>
      <c r="H677" s="2165" t="n"/>
      <c r="I677" s="2113" t="n"/>
      <c r="J677" s="2113" t="n"/>
      <c r="K677" s="2113" t="n"/>
      <c r="L677" s="3805" t="n"/>
      <c r="M677" s="2113" t="n"/>
      <c r="N677" s="3805" t="n"/>
      <c r="O677" s="3806" t="n"/>
      <c r="P677" s="2113" t="n"/>
      <c r="Q677" s="2113" t="n"/>
      <c r="R677" s="2113" t="n"/>
      <c r="S677" s="2113" t="n"/>
      <c r="T677" s="2113" t="n"/>
      <c r="U677" s="3806" t="n"/>
      <c r="V677" s="2113" t="n"/>
      <c r="W677" s="2113" t="n"/>
      <c r="X677" s="2113" t="n"/>
      <c r="Y677" s="2113" t="n"/>
      <c r="Z677" s="2113" t="n"/>
      <c r="AA677" s="2113" t="n"/>
      <c r="AB677" s="2113" t="n"/>
      <c r="AC677" s="2113" t="n"/>
      <c r="AD677" s="2113" t="n"/>
      <c r="AE677" s="2113" t="n"/>
      <c r="AF677" s="2113" t="n"/>
    </row>
    <row r="678" ht="15.75" customHeight="1" s="2885">
      <c r="A678" s="2113" t="n"/>
      <c r="B678" s="2113" t="n"/>
      <c r="C678" s="2113" t="n"/>
      <c r="D678" s="2113" t="n"/>
      <c r="E678" s="2115" t="n"/>
      <c r="F678" s="2113" t="n"/>
      <c r="G678" s="2165" t="n"/>
      <c r="H678" s="2165" t="n"/>
      <c r="I678" s="2113" t="n"/>
      <c r="J678" s="2113" t="n"/>
      <c r="K678" s="2113" t="n"/>
      <c r="L678" s="3805" t="n"/>
      <c r="M678" s="2113" t="n"/>
      <c r="N678" s="3805" t="n"/>
      <c r="O678" s="3806" t="n"/>
      <c r="P678" s="2113" t="n"/>
      <c r="Q678" s="2113" t="n"/>
      <c r="R678" s="2113" t="n"/>
      <c r="S678" s="2113" t="n"/>
      <c r="T678" s="2113" t="n"/>
      <c r="U678" s="3806" t="n"/>
      <c r="V678" s="2113" t="n"/>
      <c r="W678" s="2113" t="n"/>
      <c r="X678" s="2113" t="n"/>
      <c r="Y678" s="2113" t="n"/>
      <c r="Z678" s="2113" t="n"/>
      <c r="AA678" s="2113" t="n"/>
      <c r="AB678" s="2113" t="n"/>
      <c r="AC678" s="2113" t="n"/>
      <c r="AD678" s="2113" t="n"/>
      <c r="AE678" s="2113" t="n"/>
      <c r="AF678" s="2113" t="n"/>
    </row>
    <row r="679" ht="15.75" customHeight="1" s="2885">
      <c r="A679" s="2113" t="n"/>
      <c r="B679" s="2113" t="n"/>
      <c r="C679" s="2113" t="n"/>
      <c r="D679" s="2113" t="n"/>
      <c r="E679" s="2115" t="n"/>
      <c r="F679" s="2113" t="n"/>
      <c r="G679" s="2165" t="n"/>
      <c r="H679" s="2165" t="n"/>
      <c r="I679" s="2113" t="n"/>
      <c r="J679" s="2113" t="n"/>
      <c r="K679" s="2113" t="n"/>
      <c r="L679" s="3805" t="n"/>
      <c r="M679" s="2113" t="n"/>
      <c r="N679" s="3805" t="n"/>
      <c r="O679" s="3806" t="n"/>
      <c r="P679" s="2113" t="n"/>
      <c r="Q679" s="2113" t="n"/>
      <c r="R679" s="2113" t="n"/>
      <c r="S679" s="2113" t="n"/>
      <c r="T679" s="2113" t="n"/>
      <c r="U679" s="3806" t="n"/>
      <c r="V679" s="2113" t="n"/>
      <c r="W679" s="2113" t="n"/>
      <c r="X679" s="2113" t="n"/>
      <c r="Y679" s="2113" t="n"/>
      <c r="Z679" s="2113" t="n"/>
      <c r="AA679" s="2113" t="n"/>
      <c r="AB679" s="2113" t="n"/>
      <c r="AC679" s="2113" t="n"/>
      <c r="AD679" s="2113" t="n"/>
      <c r="AE679" s="2113" t="n"/>
      <c r="AF679" s="2113" t="n"/>
    </row>
    <row r="680" ht="15.75" customHeight="1" s="2885">
      <c r="A680" s="2113" t="n"/>
      <c r="B680" s="2113" t="n"/>
      <c r="C680" s="2113" t="n"/>
      <c r="D680" s="2113" t="n"/>
      <c r="E680" s="2115" t="n"/>
      <c r="F680" s="2113" t="n"/>
      <c r="G680" s="2165" t="n"/>
      <c r="H680" s="2165" t="n"/>
      <c r="I680" s="2113" t="n"/>
      <c r="J680" s="2113" t="n"/>
      <c r="K680" s="2113" t="n"/>
      <c r="L680" s="3805" t="n"/>
      <c r="M680" s="2113" t="n"/>
      <c r="N680" s="3805" t="n"/>
      <c r="O680" s="3806" t="n"/>
      <c r="P680" s="2113" t="n"/>
      <c r="Q680" s="2113" t="n"/>
      <c r="R680" s="2113" t="n"/>
      <c r="S680" s="2113" t="n"/>
      <c r="T680" s="2113" t="n"/>
      <c r="U680" s="3806" t="n"/>
      <c r="V680" s="2113" t="n"/>
      <c r="W680" s="2113" t="n"/>
      <c r="X680" s="2113" t="n"/>
      <c r="Y680" s="2113" t="n"/>
      <c r="Z680" s="2113" t="n"/>
      <c r="AA680" s="2113" t="n"/>
      <c r="AB680" s="2113" t="n"/>
      <c r="AC680" s="2113" t="n"/>
      <c r="AD680" s="2113" t="n"/>
      <c r="AE680" s="2113" t="n"/>
      <c r="AF680" s="2113" t="n"/>
    </row>
    <row r="681" ht="15.75" customHeight="1" s="2885">
      <c r="A681" s="2113" t="n"/>
      <c r="B681" s="2113" t="n"/>
      <c r="C681" s="2113" t="n"/>
      <c r="D681" s="2113" t="n"/>
      <c r="E681" s="2115" t="n"/>
      <c r="F681" s="2113" t="n"/>
      <c r="G681" s="2165" t="n"/>
      <c r="H681" s="2165" t="n"/>
      <c r="I681" s="2113" t="n"/>
      <c r="J681" s="2113" t="n"/>
      <c r="K681" s="2113" t="n"/>
      <c r="L681" s="3805" t="n"/>
      <c r="M681" s="2113" t="n"/>
      <c r="N681" s="3805" t="n"/>
      <c r="O681" s="3806" t="n"/>
      <c r="P681" s="2113" t="n"/>
      <c r="Q681" s="2113" t="n"/>
      <c r="R681" s="2113" t="n"/>
      <c r="S681" s="2113" t="n"/>
      <c r="T681" s="2113" t="n"/>
      <c r="U681" s="3806" t="n"/>
      <c r="V681" s="2113" t="n"/>
      <c r="W681" s="2113" t="n"/>
      <c r="X681" s="2113" t="n"/>
      <c r="Y681" s="2113" t="n"/>
      <c r="Z681" s="2113" t="n"/>
      <c r="AA681" s="2113" t="n"/>
      <c r="AB681" s="2113" t="n"/>
      <c r="AC681" s="2113" t="n"/>
      <c r="AD681" s="2113" t="n"/>
      <c r="AE681" s="2113" t="n"/>
      <c r="AF681" s="2113" t="n"/>
    </row>
    <row r="682" ht="15.75" customHeight="1" s="2885">
      <c r="A682" s="2113" t="n"/>
      <c r="B682" s="2113" t="n"/>
      <c r="C682" s="2113" t="n"/>
      <c r="D682" s="2113" t="n"/>
      <c r="E682" s="2115" t="n"/>
      <c r="F682" s="2113" t="n"/>
      <c r="G682" s="2165" t="n"/>
      <c r="H682" s="2165" t="n"/>
      <c r="I682" s="2113" t="n"/>
      <c r="J682" s="2113" t="n"/>
      <c r="K682" s="2113" t="n"/>
      <c r="L682" s="3805" t="n"/>
      <c r="M682" s="2113" t="n"/>
      <c r="N682" s="3805" t="n"/>
      <c r="O682" s="3806" t="n"/>
      <c r="P682" s="2113" t="n"/>
      <c r="Q682" s="2113" t="n"/>
      <c r="R682" s="2113" t="n"/>
      <c r="S682" s="2113" t="n"/>
      <c r="T682" s="2113" t="n"/>
      <c r="U682" s="3806" t="n"/>
      <c r="V682" s="2113" t="n"/>
      <c r="W682" s="2113" t="n"/>
      <c r="X682" s="2113" t="n"/>
      <c r="Y682" s="2113" t="n"/>
      <c r="Z682" s="2113" t="n"/>
      <c r="AA682" s="2113" t="n"/>
      <c r="AB682" s="2113" t="n"/>
      <c r="AC682" s="2113" t="n"/>
      <c r="AD682" s="2113" t="n"/>
      <c r="AE682" s="2113" t="n"/>
      <c r="AF682" s="2113" t="n"/>
    </row>
    <row r="683" ht="15.75" customHeight="1" s="2885">
      <c r="A683" s="2113" t="n"/>
      <c r="B683" s="2113" t="n"/>
      <c r="C683" s="2113" t="n"/>
      <c r="D683" s="2113" t="n"/>
      <c r="E683" s="2115" t="n"/>
      <c r="F683" s="2113" t="n"/>
      <c r="G683" s="2165" t="n"/>
      <c r="H683" s="2165" t="n"/>
      <c r="I683" s="2113" t="n"/>
      <c r="J683" s="2113" t="n"/>
      <c r="K683" s="2113" t="n"/>
      <c r="L683" s="3805" t="n"/>
      <c r="M683" s="2113" t="n"/>
      <c r="N683" s="3805" t="n"/>
      <c r="O683" s="3806" t="n"/>
      <c r="P683" s="2113" t="n"/>
      <c r="Q683" s="2113" t="n"/>
      <c r="R683" s="2113" t="n"/>
      <c r="S683" s="2113" t="n"/>
      <c r="T683" s="2113" t="n"/>
      <c r="U683" s="3806" t="n"/>
      <c r="V683" s="2113" t="n"/>
      <c r="W683" s="2113" t="n"/>
      <c r="X683" s="2113" t="n"/>
      <c r="Y683" s="2113" t="n"/>
      <c r="Z683" s="2113" t="n"/>
      <c r="AA683" s="2113" t="n"/>
      <c r="AB683" s="2113" t="n"/>
      <c r="AC683" s="2113" t="n"/>
      <c r="AD683" s="2113" t="n"/>
      <c r="AE683" s="2113" t="n"/>
      <c r="AF683" s="2113" t="n"/>
    </row>
    <row r="684" ht="15.75" customHeight="1" s="2885">
      <c r="A684" s="2113" t="n"/>
      <c r="B684" s="2113" t="n"/>
      <c r="C684" s="2113" t="n"/>
      <c r="D684" s="2113" t="n"/>
      <c r="E684" s="2115" t="n"/>
      <c r="F684" s="2113" t="n"/>
      <c r="G684" s="2165" t="n"/>
      <c r="H684" s="2165" t="n"/>
      <c r="I684" s="2113" t="n"/>
      <c r="J684" s="2113" t="n"/>
      <c r="K684" s="2113" t="n"/>
      <c r="L684" s="3805" t="n"/>
      <c r="M684" s="2113" t="n"/>
      <c r="N684" s="3805" t="n"/>
      <c r="O684" s="3806" t="n"/>
      <c r="P684" s="2113" t="n"/>
      <c r="Q684" s="2113" t="n"/>
      <c r="R684" s="2113" t="n"/>
      <c r="S684" s="2113" t="n"/>
      <c r="T684" s="2113" t="n"/>
      <c r="U684" s="3806" t="n"/>
      <c r="V684" s="2113" t="n"/>
      <c r="W684" s="2113" t="n"/>
      <c r="X684" s="2113" t="n"/>
      <c r="Y684" s="2113" t="n"/>
      <c r="Z684" s="2113" t="n"/>
      <c r="AA684" s="2113" t="n"/>
      <c r="AB684" s="2113" t="n"/>
      <c r="AC684" s="2113" t="n"/>
      <c r="AD684" s="2113" t="n"/>
      <c r="AE684" s="2113" t="n"/>
      <c r="AF684" s="2113" t="n"/>
    </row>
    <row r="685" ht="15.75" customHeight="1" s="2885">
      <c r="A685" s="2113" t="n"/>
      <c r="B685" s="2113" t="n"/>
      <c r="C685" s="2113" t="n"/>
      <c r="D685" s="2113" t="n"/>
      <c r="E685" s="2115" t="n"/>
      <c r="F685" s="2113" t="n"/>
      <c r="G685" s="2165" t="n"/>
      <c r="H685" s="2165" t="n"/>
      <c r="I685" s="2113" t="n"/>
      <c r="J685" s="2113" t="n"/>
      <c r="K685" s="2113" t="n"/>
      <c r="L685" s="3805" t="n"/>
      <c r="M685" s="2113" t="n"/>
      <c r="N685" s="3805" t="n"/>
      <c r="O685" s="3806" t="n"/>
      <c r="P685" s="2113" t="n"/>
      <c r="Q685" s="2113" t="n"/>
      <c r="R685" s="2113" t="n"/>
      <c r="S685" s="2113" t="n"/>
      <c r="T685" s="2113" t="n"/>
      <c r="U685" s="3806" t="n"/>
      <c r="V685" s="2113" t="n"/>
      <c r="W685" s="2113" t="n"/>
      <c r="X685" s="2113" t="n"/>
      <c r="Y685" s="2113" t="n"/>
      <c r="Z685" s="2113" t="n"/>
      <c r="AA685" s="2113" t="n"/>
      <c r="AB685" s="2113" t="n"/>
      <c r="AC685" s="2113" t="n"/>
      <c r="AD685" s="2113" t="n"/>
      <c r="AE685" s="2113" t="n"/>
      <c r="AF685" s="2113" t="n"/>
    </row>
    <row r="686" ht="15.75" customHeight="1" s="2885">
      <c r="A686" s="2113" t="n"/>
      <c r="B686" s="2113" t="n"/>
      <c r="C686" s="2113" t="n"/>
      <c r="D686" s="2113" t="n"/>
      <c r="E686" s="2115" t="n"/>
      <c r="F686" s="2113" t="n"/>
      <c r="G686" s="2165" t="n"/>
      <c r="H686" s="2165" t="n"/>
      <c r="I686" s="2113" t="n"/>
      <c r="J686" s="2113" t="n"/>
      <c r="K686" s="2113" t="n"/>
      <c r="L686" s="3805" t="n"/>
      <c r="M686" s="2113" t="n"/>
      <c r="N686" s="3805" t="n"/>
      <c r="O686" s="3806" t="n"/>
      <c r="P686" s="2113" t="n"/>
      <c r="Q686" s="2113" t="n"/>
      <c r="R686" s="2113" t="n"/>
      <c r="S686" s="2113" t="n"/>
      <c r="T686" s="2113" t="n"/>
      <c r="U686" s="3806" t="n"/>
      <c r="V686" s="2113" t="n"/>
      <c r="W686" s="2113" t="n"/>
      <c r="X686" s="2113" t="n"/>
      <c r="Y686" s="2113" t="n"/>
      <c r="Z686" s="2113" t="n"/>
      <c r="AA686" s="2113" t="n"/>
      <c r="AB686" s="2113" t="n"/>
      <c r="AC686" s="2113" t="n"/>
      <c r="AD686" s="2113" t="n"/>
      <c r="AE686" s="2113" t="n"/>
      <c r="AF686" s="2113" t="n"/>
    </row>
    <row r="687" ht="15.75" customHeight="1" s="2885">
      <c r="A687" s="2113" t="n"/>
      <c r="B687" s="2113" t="n"/>
      <c r="C687" s="2113" t="n"/>
      <c r="D687" s="2113" t="n"/>
      <c r="E687" s="2115" t="n"/>
      <c r="F687" s="2113" t="n"/>
      <c r="G687" s="2165" t="n"/>
      <c r="H687" s="2165" t="n"/>
      <c r="I687" s="2113" t="n"/>
      <c r="J687" s="2113" t="n"/>
      <c r="K687" s="2113" t="n"/>
      <c r="L687" s="3805" t="n"/>
      <c r="M687" s="2113" t="n"/>
      <c r="N687" s="3805" t="n"/>
      <c r="O687" s="3806" t="n"/>
      <c r="P687" s="2113" t="n"/>
      <c r="Q687" s="2113" t="n"/>
      <c r="R687" s="2113" t="n"/>
      <c r="S687" s="2113" t="n"/>
      <c r="T687" s="2113" t="n"/>
      <c r="U687" s="3806" t="n"/>
      <c r="V687" s="2113" t="n"/>
      <c r="W687" s="2113" t="n"/>
      <c r="X687" s="2113" t="n"/>
      <c r="Y687" s="2113" t="n"/>
      <c r="Z687" s="2113" t="n"/>
      <c r="AA687" s="2113" t="n"/>
      <c r="AB687" s="2113" t="n"/>
      <c r="AC687" s="2113" t="n"/>
      <c r="AD687" s="2113" t="n"/>
      <c r="AE687" s="2113" t="n"/>
      <c r="AF687" s="2113" t="n"/>
    </row>
    <row r="688" ht="15.75" customHeight="1" s="2885">
      <c r="A688" s="2113" t="n"/>
      <c r="B688" s="2113" t="n"/>
      <c r="C688" s="2113" t="n"/>
      <c r="D688" s="2113" t="n"/>
      <c r="E688" s="2115" t="n"/>
      <c r="F688" s="2113" t="n"/>
      <c r="G688" s="2165" t="n"/>
      <c r="H688" s="2165" t="n"/>
      <c r="I688" s="2113" t="n"/>
      <c r="J688" s="2113" t="n"/>
      <c r="K688" s="2113" t="n"/>
      <c r="L688" s="3805" t="n"/>
      <c r="M688" s="2113" t="n"/>
      <c r="N688" s="3805" t="n"/>
      <c r="O688" s="3806" t="n"/>
      <c r="P688" s="2113" t="n"/>
      <c r="Q688" s="2113" t="n"/>
      <c r="R688" s="2113" t="n"/>
      <c r="S688" s="2113" t="n"/>
      <c r="T688" s="2113" t="n"/>
      <c r="U688" s="3806" t="n"/>
      <c r="V688" s="2113" t="n"/>
      <c r="W688" s="2113" t="n"/>
      <c r="X688" s="2113" t="n"/>
      <c r="Y688" s="2113" t="n"/>
      <c r="Z688" s="2113" t="n"/>
      <c r="AA688" s="2113" t="n"/>
      <c r="AB688" s="2113" t="n"/>
      <c r="AC688" s="2113" t="n"/>
      <c r="AD688" s="2113" t="n"/>
      <c r="AE688" s="2113" t="n"/>
      <c r="AF688" s="2113" t="n"/>
    </row>
    <row r="689" ht="15.75" customHeight="1" s="2885">
      <c r="A689" s="2113" t="n"/>
      <c r="B689" s="2113" t="n"/>
      <c r="C689" s="2113" t="n"/>
      <c r="D689" s="2113" t="n"/>
      <c r="E689" s="2115" t="n"/>
      <c r="F689" s="2113" t="n"/>
      <c r="G689" s="2165" t="n"/>
      <c r="H689" s="2165" t="n"/>
      <c r="I689" s="2113" t="n"/>
      <c r="J689" s="2113" t="n"/>
      <c r="K689" s="2113" t="n"/>
      <c r="L689" s="3805" t="n"/>
      <c r="M689" s="2113" t="n"/>
      <c r="N689" s="3805" t="n"/>
      <c r="O689" s="3806" t="n"/>
      <c r="P689" s="2113" t="n"/>
      <c r="Q689" s="2113" t="n"/>
      <c r="R689" s="2113" t="n"/>
      <c r="S689" s="2113" t="n"/>
      <c r="T689" s="2113" t="n"/>
      <c r="U689" s="3806" t="n"/>
      <c r="V689" s="2113" t="n"/>
      <c r="W689" s="2113" t="n"/>
      <c r="X689" s="2113" t="n"/>
      <c r="Y689" s="2113" t="n"/>
      <c r="Z689" s="2113" t="n"/>
      <c r="AA689" s="2113" t="n"/>
      <c r="AB689" s="2113" t="n"/>
      <c r="AC689" s="2113" t="n"/>
      <c r="AD689" s="2113" t="n"/>
      <c r="AE689" s="2113" t="n"/>
      <c r="AF689" s="2113" t="n"/>
    </row>
    <row r="690" ht="15.75" customHeight="1" s="2885">
      <c r="A690" s="2113" t="n"/>
      <c r="B690" s="2113" t="n"/>
      <c r="C690" s="2113" t="n"/>
      <c r="D690" s="2113" t="n"/>
      <c r="E690" s="2115" t="n"/>
      <c r="F690" s="2113" t="n"/>
      <c r="G690" s="2165" t="n"/>
      <c r="H690" s="2165" t="n"/>
      <c r="I690" s="2113" t="n"/>
      <c r="J690" s="2113" t="n"/>
      <c r="K690" s="2113" t="n"/>
      <c r="L690" s="3805" t="n"/>
      <c r="M690" s="2113" t="n"/>
      <c r="N690" s="3805" t="n"/>
      <c r="O690" s="3806" t="n"/>
      <c r="P690" s="2113" t="n"/>
      <c r="Q690" s="2113" t="n"/>
      <c r="R690" s="2113" t="n"/>
      <c r="S690" s="2113" t="n"/>
      <c r="T690" s="2113" t="n"/>
      <c r="U690" s="3806" t="n"/>
      <c r="V690" s="2113" t="n"/>
      <c r="W690" s="2113" t="n"/>
      <c r="X690" s="2113" t="n"/>
      <c r="Y690" s="2113" t="n"/>
      <c r="Z690" s="2113" t="n"/>
      <c r="AA690" s="2113" t="n"/>
      <c r="AB690" s="2113" t="n"/>
      <c r="AC690" s="2113" t="n"/>
      <c r="AD690" s="2113" t="n"/>
      <c r="AE690" s="2113" t="n"/>
      <c r="AF690" s="2113" t="n"/>
    </row>
    <row r="691" ht="15.75" customHeight="1" s="2885">
      <c r="A691" s="2113" t="n"/>
      <c r="B691" s="2113" t="n"/>
      <c r="C691" s="2113" t="n"/>
      <c r="D691" s="2113" t="n"/>
      <c r="E691" s="2115" t="n"/>
      <c r="F691" s="2113" t="n"/>
      <c r="G691" s="2165" t="n"/>
      <c r="H691" s="2165" t="n"/>
      <c r="I691" s="2113" t="n"/>
      <c r="J691" s="2113" t="n"/>
      <c r="K691" s="2113" t="n"/>
      <c r="L691" s="3805" t="n"/>
      <c r="M691" s="2113" t="n"/>
      <c r="N691" s="3805" t="n"/>
      <c r="O691" s="3806" t="n"/>
      <c r="P691" s="2113" t="n"/>
      <c r="Q691" s="2113" t="n"/>
      <c r="R691" s="2113" t="n"/>
      <c r="S691" s="2113" t="n"/>
      <c r="T691" s="2113" t="n"/>
      <c r="U691" s="3806" t="n"/>
      <c r="V691" s="2113" t="n"/>
      <c r="W691" s="2113" t="n"/>
      <c r="X691" s="2113" t="n"/>
      <c r="Y691" s="2113" t="n"/>
      <c r="Z691" s="2113" t="n"/>
      <c r="AA691" s="2113" t="n"/>
      <c r="AB691" s="2113" t="n"/>
      <c r="AC691" s="2113" t="n"/>
      <c r="AD691" s="2113" t="n"/>
      <c r="AE691" s="2113" t="n"/>
      <c r="AF691" s="2113" t="n"/>
    </row>
    <row r="692" ht="15.75" customHeight="1" s="2885">
      <c r="A692" s="2113" t="n"/>
      <c r="B692" s="2113" t="n"/>
      <c r="C692" s="2113" t="n"/>
      <c r="D692" s="2113" t="n"/>
      <c r="E692" s="2115" t="n"/>
      <c r="F692" s="2113" t="n"/>
      <c r="G692" s="2165" t="n"/>
      <c r="H692" s="2165" t="n"/>
      <c r="I692" s="2113" t="n"/>
      <c r="J692" s="2113" t="n"/>
      <c r="K692" s="2113" t="n"/>
      <c r="L692" s="3805" t="n"/>
      <c r="M692" s="2113" t="n"/>
      <c r="N692" s="3805" t="n"/>
      <c r="O692" s="3806" t="n"/>
      <c r="P692" s="2113" t="n"/>
      <c r="Q692" s="2113" t="n"/>
      <c r="R692" s="2113" t="n"/>
      <c r="S692" s="2113" t="n"/>
      <c r="T692" s="2113" t="n"/>
      <c r="U692" s="3806" t="n"/>
      <c r="V692" s="2113" t="n"/>
      <c r="W692" s="2113" t="n"/>
      <c r="X692" s="2113" t="n"/>
      <c r="Y692" s="2113" t="n"/>
      <c r="Z692" s="2113" t="n"/>
      <c r="AA692" s="2113" t="n"/>
      <c r="AB692" s="2113" t="n"/>
      <c r="AC692" s="2113" t="n"/>
      <c r="AD692" s="2113" t="n"/>
      <c r="AE692" s="2113" t="n"/>
      <c r="AF692" s="2113" t="n"/>
    </row>
    <row r="693" ht="15.75" customHeight="1" s="2885">
      <c r="A693" s="2113" t="n"/>
      <c r="B693" s="2113" t="n"/>
      <c r="C693" s="2113" t="n"/>
      <c r="D693" s="2113" t="n"/>
      <c r="E693" s="2115" t="n"/>
      <c r="F693" s="2113" t="n"/>
      <c r="G693" s="2165" t="n"/>
      <c r="H693" s="2165" t="n"/>
      <c r="I693" s="2113" t="n"/>
      <c r="J693" s="2113" t="n"/>
      <c r="K693" s="2113" t="n"/>
      <c r="L693" s="3805" t="n"/>
      <c r="M693" s="2113" t="n"/>
      <c r="N693" s="3805" t="n"/>
      <c r="O693" s="3806" t="n"/>
      <c r="P693" s="2113" t="n"/>
      <c r="Q693" s="2113" t="n"/>
      <c r="R693" s="2113" t="n"/>
      <c r="S693" s="2113" t="n"/>
      <c r="T693" s="2113" t="n"/>
      <c r="U693" s="3806" t="n"/>
      <c r="V693" s="2113" t="n"/>
      <c r="W693" s="2113" t="n"/>
      <c r="X693" s="2113" t="n"/>
      <c r="Y693" s="2113" t="n"/>
      <c r="Z693" s="2113" t="n"/>
      <c r="AA693" s="2113" t="n"/>
      <c r="AB693" s="2113" t="n"/>
      <c r="AC693" s="2113" t="n"/>
      <c r="AD693" s="2113" t="n"/>
      <c r="AE693" s="2113" t="n"/>
      <c r="AF693" s="2113" t="n"/>
    </row>
    <row r="694" ht="15.75" customHeight="1" s="2885">
      <c r="A694" s="2113" t="n"/>
      <c r="B694" s="2113" t="n"/>
      <c r="C694" s="2113" t="n"/>
      <c r="D694" s="2113" t="n"/>
      <c r="E694" s="2115" t="n"/>
      <c r="F694" s="2113" t="n"/>
      <c r="G694" s="2165" t="n"/>
      <c r="H694" s="2165" t="n"/>
      <c r="I694" s="2113" t="n"/>
      <c r="J694" s="2113" t="n"/>
      <c r="K694" s="2113" t="n"/>
      <c r="L694" s="3805" t="n"/>
      <c r="M694" s="2113" t="n"/>
      <c r="N694" s="3805" t="n"/>
      <c r="O694" s="3806" t="n"/>
      <c r="P694" s="2113" t="n"/>
      <c r="Q694" s="2113" t="n"/>
      <c r="R694" s="2113" t="n"/>
      <c r="S694" s="2113" t="n"/>
      <c r="T694" s="2113" t="n"/>
      <c r="U694" s="3806" t="n"/>
      <c r="V694" s="2113" t="n"/>
      <c r="W694" s="2113" t="n"/>
      <c r="X694" s="2113" t="n"/>
      <c r="Y694" s="2113" t="n"/>
      <c r="Z694" s="2113" t="n"/>
      <c r="AA694" s="2113" t="n"/>
      <c r="AB694" s="2113" t="n"/>
      <c r="AC694" s="2113" t="n"/>
      <c r="AD694" s="2113" t="n"/>
      <c r="AE694" s="2113" t="n"/>
      <c r="AF694" s="2113" t="n"/>
    </row>
    <row r="695" ht="15.75" customHeight="1" s="2885">
      <c r="A695" s="2113" t="n"/>
      <c r="B695" s="2113" t="n"/>
      <c r="C695" s="2113" t="n"/>
      <c r="D695" s="2113" t="n"/>
      <c r="E695" s="2115" t="n"/>
      <c r="F695" s="2113" t="n"/>
      <c r="G695" s="2165" t="n"/>
      <c r="H695" s="2165" t="n"/>
      <c r="I695" s="2113" t="n"/>
      <c r="J695" s="2113" t="n"/>
      <c r="K695" s="2113" t="n"/>
      <c r="L695" s="3805" t="n"/>
      <c r="M695" s="2113" t="n"/>
      <c r="N695" s="3805" t="n"/>
      <c r="O695" s="3806" t="n"/>
      <c r="P695" s="2113" t="n"/>
      <c r="Q695" s="2113" t="n"/>
      <c r="R695" s="2113" t="n"/>
      <c r="S695" s="2113" t="n"/>
      <c r="T695" s="2113" t="n"/>
      <c r="U695" s="3806" t="n"/>
      <c r="V695" s="2113" t="n"/>
      <c r="W695" s="2113" t="n"/>
      <c r="X695" s="2113" t="n"/>
      <c r="Y695" s="2113" t="n"/>
      <c r="Z695" s="2113" t="n"/>
      <c r="AA695" s="2113" t="n"/>
      <c r="AB695" s="2113" t="n"/>
      <c r="AC695" s="2113" t="n"/>
      <c r="AD695" s="2113" t="n"/>
      <c r="AE695" s="2113" t="n"/>
      <c r="AF695" s="2113" t="n"/>
    </row>
    <row r="696" ht="15.75" customHeight="1" s="2885">
      <c r="A696" s="2113" t="n"/>
      <c r="B696" s="2113" t="n"/>
      <c r="C696" s="2113" t="n"/>
      <c r="D696" s="2113" t="n"/>
      <c r="E696" s="2115" t="n"/>
      <c r="F696" s="2113" t="n"/>
      <c r="G696" s="2165" t="n"/>
      <c r="H696" s="2165" t="n"/>
      <c r="I696" s="2113" t="n"/>
      <c r="J696" s="2113" t="n"/>
      <c r="K696" s="2113" t="n"/>
      <c r="L696" s="3805" t="n"/>
      <c r="M696" s="2113" t="n"/>
      <c r="N696" s="3805" t="n"/>
      <c r="O696" s="3806" t="n"/>
      <c r="P696" s="2113" t="n"/>
      <c r="Q696" s="2113" t="n"/>
      <c r="R696" s="2113" t="n"/>
      <c r="S696" s="2113" t="n"/>
      <c r="T696" s="2113" t="n"/>
      <c r="U696" s="3806" t="n"/>
      <c r="V696" s="2113" t="n"/>
      <c r="W696" s="2113" t="n"/>
      <c r="X696" s="2113" t="n"/>
      <c r="Y696" s="2113" t="n"/>
      <c r="Z696" s="2113" t="n"/>
      <c r="AA696" s="2113" t="n"/>
      <c r="AB696" s="2113" t="n"/>
      <c r="AC696" s="2113" t="n"/>
      <c r="AD696" s="2113" t="n"/>
      <c r="AE696" s="2113" t="n"/>
      <c r="AF696" s="2113" t="n"/>
    </row>
    <row r="697" ht="15.75" customHeight="1" s="2885">
      <c r="A697" s="2113" t="n"/>
      <c r="B697" s="2113" t="n"/>
      <c r="C697" s="2113" t="n"/>
      <c r="D697" s="2113" t="n"/>
      <c r="E697" s="2115" t="n"/>
      <c r="F697" s="2113" t="n"/>
      <c r="G697" s="2165" t="n"/>
      <c r="H697" s="2165" t="n"/>
      <c r="I697" s="2113" t="n"/>
      <c r="J697" s="2113" t="n"/>
      <c r="K697" s="2113" t="n"/>
      <c r="L697" s="3805" t="n"/>
      <c r="M697" s="2113" t="n"/>
      <c r="N697" s="3805" t="n"/>
      <c r="O697" s="3806" t="n"/>
      <c r="P697" s="2113" t="n"/>
      <c r="Q697" s="2113" t="n"/>
      <c r="R697" s="2113" t="n"/>
      <c r="S697" s="2113" t="n"/>
      <c r="T697" s="2113" t="n"/>
      <c r="U697" s="3806" t="n"/>
      <c r="V697" s="2113" t="n"/>
      <c r="W697" s="2113" t="n"/>
      <c r="X697" s="2113" t="n"/>
      <c r="Y697" s="2113" t="n"/>
      <c r="Z697" s="2113" t="n"/>
      <c r="AA697" s="2113" t="n"/>
      <c r="AB697" s="2113" t="n"/>
      <c r="AC697" s="2113" t="n"/>
      <c r="AD697" s="2113" t="n"/>
      <c r="AE697" s="2113" t="n"/>
      <c r="AF697" s="2113" t="n"/>
    </row>
    <row r="698" ht="15.75" customHeight="1" s="2885">
      <c r="A698" s="2113" t="n"/>
      <c r="B698" s="2113" t="n"/>
      <c r="C698" s="2113" t="n"/>
      <c r="D698" s="2113" t="n"/>
      <c r="E698" s="2115" t="n"/>
      <c r="F698" s="2113" t="n"/>
      <c r="G698" s="2165" t="n"/>
      <c r="H698" s="2165" t="n"/>
      <c r="I698" s="2113" t="n"/>
      <c r="J698" s="2113" t="n"/>
      <c r="K698" s="2113" t="n"/>
      <c r="L698" s="3805" t="n"/>
      <c r="M698" s="2113" t="n"/>
      <c r="N698" s="3805" t="n"/>
      <c r="O698" s="3806" t="n"/>
      <c r="P698" s="2113" t="n"/>
      <c r="Q698" s="2113" t="n"/>
      <c r="R698" s="2113" t="n"/>
      <c r="S698" s="2113" t="n"/>
      <c r="T698" s="2113" t="n"/>
      <c r="U698" s="3806" t="n"/>
      <c r="V698" s="2113" t="n"/>
      <c r="W698" s="2113" t="n"/>
      <c r="X698" s="2113" t="n"/>
      <c r="Y698" s="2113" t="n"/>
      <c r="Z698" s="2113" t="n"/>
      <c r="AA698" s="2113" t="n"/>
      <c r="AB698" s="2113" t="n"/>
      <c r="AC698" s="2113" t="n"/>
      <c r="AD698" s="2113" t="n"/>
      <c r="AE698" s="2113" t="n"/>
      <c r="AF698" s="2113" t="n"/>
    </row>
    <row r="699" ht="15.75" customHeight="1" s="2885">
      <c r="A699" s="2113" t="n"/>
      <c r="B699" s="2113" t="n"/>
      <c r="C699" s="2113" t="n"/>
      <c r="D699" s="2113" t="n"/>
      <c r="E699" s="2115" t="n"/>
      <c r="F699" s="2113" t="n"/>
      <c r="G699" s="2165" t="n"/>
      <c r="H699" s="2165" t="n"/>
      <c r="I699" s="2113" t="n"/>
      <c r="J699" s="2113" t="n"/>
      <c r="K699" s="2113" t="n"/>
      <c r="L699" s="3805" t="n"/>
      <c r="M699" s="2113" t="n"/>
      <c r="N699" s="3805" t="n"/>
      <c r="O699" s="3806" t="n"/>
      <c r="P699" s="2113" t="n"/>
      <c r="Q699" s="2113" t="n"/>
      <c r="R699" s="2113" t="n"/>
      <c r="S699" s="2113" t="n"/>
      <c r="T699" s="2113" t="n"/>
      <c r="U699" s="3806" t="n"/>
      <c r="V699" s="2113" t="n"/>
      <c r="W699" s="2113" t="n"/>
      <c r="X699" s="2113" t="n"/>
      <c r="Y699" s="2113" t="n"/>
      <c r="Z699" s="2113" t="n"/>
      <c r="AA699" s="2113" t="n"/>
      <c r="AB699" s="2113" t="n"/>
      <c r="AC699" s="2113" t="n"/>
      <c r="AD699" s="2113" t="n"/>
      <c r="AE699" s="2113" t="n"/>
      <c r="AF699" s="2113" t="n"/>
    </row>
    <row r="700" ht="15.75" customHeight="1" s="2885">
      <c r="A700" s="2113" t="n"/>
      <c r="B700" s="2113" t="n"/>
      <c r="C700" s="2113" t="n"/>
      <c r="D700" s="2113" t="n"/>
      <c r="E700" s="2115" t="n"/>
      <c r="F700" s="2113" t="n"/>
      <c r="G700" s="2165" t="n"/>
      <c r="H700" s="2165" t="n"/>
      <c r="I700" s="2113" t="n"/>
      <c r="J700" s="2113" t="n"/>
      <c r="K700" s="2113" t="n"/>
      <c r="L700" s="3805" t="n"/>
      <c r="M700" s="2113" t="n"/>
      <c r="N700" s="3805" t="n"/>
      <c r="O700" s="3806" t="n"/>
      <c r="P700" s="2113" t="n"/>
      <c r="Q700" s="2113" t="n"/>
      <c r="R700" s="2113" t="n"/>
      <c r="S700" s="2113" t="n"/>
      <c r="T700" s="2113" t="n"/>
      <c r="U700" s="3806" t="n"/>
      <c r="V700" s="2113" t="n"/>
      <c r="W700" s="2113" t="n"/>
      <c r="X700" s="2113" t="n"/>
      <c r="Y700" s="2113" t="n"/>
      <c r="Z700" s="2113" t="n"/>
      <c r="AA700" s="2113" t="n"/>
      <c r="AB700" s="2113" t="n"/>
      <c r="AC700" s="2113" t="n"/>
      <c r="AD700" s="2113" t="n"/>
      <c r="AE700" s="2113" t="n"/>
      <c r="AF700" s="2113" t="n"/>
    </row>
    <row r="701" ht="15.75" customHeight="1" s="2885">
      <c r="A701" s="2113" t="n"/>
      <c r="B701" s="2113" t="n"/>
      <c r="C701" s="2113" t="n"/>
      <c r="D701" s="2113" t="n"/>
      <c r="E701" s="2115" t="n"/>
      <c r="F701" s="2113" t="n"/>
      <c r="G701" s="2165" t="n"/>
      <c r="H701" s="2165" t="n"/>
      <c r="I701" s="2113" t="n"/>
      <c r="J701" s="2113" t="n"/>
      <c r="K701" s="2113" t="n"/>
      <c r="L701" s="3805" t="n"/>
      <c r="M701" s="2113" t="n"/>
      <c r="N701" s="3805" t="n"/>
      <c r="O701" s="3806" t="n"/>
      <c r="P701" s="2113" t="n"/>
      <c r="Q701" s="2113" t="n"/>
      <c r="R701" s="2113" t="n"/>
      <c r="S701" s="2113" t="n"/>
      <c r="T701" s="2113" t="n"/>
      <c r="U701" s="3806" t="n"/>
      <c r="V701" s="2113" t="n"/>
      <c r="W701" s="2113" t="n"/>
      <c r="X701" s="2113" t="n"/>
      <c r="Y701" s="2113" t="n"/>
      <c r="Z701" s="2113" t="n"/>
      <c r="AA701" s="2113" t="n"/>
      <c r="AB701" s="2113" t="n"/>
      <c r="AC701" s="2113" t="n"/>
      <c r="AD701" s="2113" t="n"/>
      <c r="AE701" s="2113" t="n"/>
      <c r="AF701" s="2113" t="n"/>
    </row>
    <row r="702" ht="15.75" customHeight="1" s="2885">
      <c r="A702" s="2113" t="n"/>
      <c r="B702" s="2113" t="n"/>
      <c r="C702" s="2113" t="n"/>
      <c r="D702" s="2113" t="n"/>
      <c r="E702" s="2115" t="n"/>
      <c r="F702" s="2113" t="n"/>
      <c r="G702" s="2165" t="n"/>
      <c r="H702" s="2165" t="n"/>
      <c r="I702" s="2113" t="n"/>
      <c r="J702" s="2113" t="n"/>
      <c r="K702" s="2113" t="n"/>
      <c r="L702" s="3805" t="n"/>
      <c r="M702" s="2113" t="n"/>
      <c r="N702" s="3805" t="n"/>
      <c r="O702" s="3806" t="n"/>
      <c r="P702" s="2113" t="n"/>
      <c r="Q702" s="2113" t="n"/>
      <c r="R702" s="2113" t="n"/>
      <c r="S702" s="2113" t="n"/>
      <c r="T702" s="2113" t="n"/>
      <c r="U702" s="3806" t="n"/>
      <c r="V702" s="2113" t="n"/>
      <c r="W702" s="2113" t="n"/>
      <c r="X702" s="2113" t="n"/>
      <c r="Y702" s="2113" t="n"/>
      <c r="Z702" s="2113" t="n"/>
      <c r="AA702" s="2113" t="n"/>
      <c r="AB702" s="2113" t="n"/>
      <c r="AC702" s="2113" t="n"/>
      <c r="AD702" s="2113" t="n"/>
      <c r="AE702" s="2113" t="n"/>
      <c r="AF702" s="2113" t="n"/>
    </row>
    <row r="703" ht="15.75" customHeight="1" s="2885">
      <c r="A703" s="2113" t="n"/>
      <c r="B703" s="2113" t="n"/>
      <c r="C703" s="2113" t="n"/>
      <c r="D703" s="2113" t="n"/>
      <c r="E703" s="2115" t="n"/>
      <c r="F703" s="2113" t="n"/>
      <c r="G703" s="2165" t="n"/>
      <c r="H703" s="2165" t="n"/>
      <c r="I703" s="2113" t="n"/>
      <c r="J703" s="2113" t="n"/>
      <c r="K703" s="2113" t="n"/>
      <c r="L703" s="3805" t="n"/>
      <c r="M703" s="2113" t="n"/>
      <c r="N703" s="3805" t="n"/>
      <c r="O703" s="3806" t="n"/>
      <c r="P703" s="2113" t="n"/>
      <c r="Q703" s="2113" t="n"/>
      <c r="R703" s="2113" t="n"/>
      <c r="S703" s="2113" t="n"/>
      <c r="T703" s="2113" t="n"/>
      <c r="U703" s="3806" t="n"/>
      <c r="V703" s="2113" t="n"/>
      <c r="W703" s="2113" t="n"/>
      <c r="X703" s="2113" t="n"/>
      <c r="Y703" s="2113" t="n"/>
      <c r="Z703" s="2113" t="n"/>
      <c r="AA703" s="2113" t="n"/>
      <c r="AB703" s="2113" t="n"/>
      <c r="AC703" s="2113" t="n"/>
      <c r="AD703" s="2113" t="n"/>
      <c r="AE703" s="2113" t="n"/>
      <c r="AF703" s="2113" t="n"/>
    </row>
    <row r="704" ht="15.75" customHeight="1" s="2885">
      <c r="A704" s="2113" t="n"/>
      <c r="B704" s="2113" t="n"/>
      <c r="C704" s="2113" t="n"/>
      <c r="D704" s="2113" t="n"/>
      <c r="E704" s="2115" t="n"/>
      <c r="F704" s="2113" t="n"/>
      <c r="G704" s="2165" t="n"/>
      <c r="H704" s="2165" t="n"/>
      <c r="I704" s="2113" t="n"/>
      <c r="J704" s="2113" t="n"/>
      <c r="K704" s="2113" t="n"/>
      <c r="L704" s="3805" t="n"/>
      <c r="M704" s="2113" t="n"/>
      <c r="N704" s="3805" t="n"/>
      <c r="O704" s="3806" t="n"/>
      <c r="P704" s="2113" t="n"/>
      <c r="Q704" s="2113" t="n"/>
      <c r="R704" s="2113" t="n"/>
      <c r="S704" s="2113" t="n"/>
      <c r="T704" s="2113" t="n"/>
      <c r="U704" s="3806" t="n"/>
      <c r="V704" s="2113" t="n"/>
      <c r="W704" s="2113" t="n"/>
      <c r="X704" s="2113" t="n"/>
      <c r="Y704" s="2113" t="n"/>
      <c r="Z704" s="2113" t="n"/>
      <c r="AA704" s="2113" t="n"/>
      <c r="AB704" s="2113" t="n"/>
      <c r="AC704" s="2113" t="n"/>
      <c r="AD704" s="2113" t="n"/>
      <c r="AE704" s="2113" t="n"/>
      <c r="AF704" s="2113" t="n"/>
    </row>
    <row r="705" ht="15.75" customHeight="1" s="2885">
      <c r="A705" s="2113" t="n"/>
      <c r="B705" s="2113" t="n"/>
      <c r="C705" s="2113" t="n"/>
      <c r="D705" s="2113" t="n"/>
      <c r="E705" s="2115" t="n"/>
      <c r="F705" s="2113" t="n"/>
      <c r="G705" s="2165" t="n"/>
      <c r="H705" s="2165" t="n"/>
      <c r="I705" s="2113" t="n"/>
      <c r="J705" s="2113" t="n"/>
      <c r="K705" s="2113" t="n"/>
      <c r="L705" s="3805" t="n"/>
      <c r="M705" s="2113" t="n"/>
      <c r="N705" s="3805" t="n"/>
      <c r="O705" s="3806" t="n"/>
      <c r="P705" s="2113" t="n"/>
      <c r="Q705" s="2113" t="n"/>
      <c r="R705" s="2113" t="n"/>
      <c r="S705" s="2113" t="n"/>
      <c r="T705" s="2113" t="n"/>
      <c r="U705" s="3806" t="n"/>
      <c r="V705" s="2113" t="n"/>
      <c r="W705" s="2113" t="n"/>
      <c r="X705" s="2113" t="n"/>
      <c r="Y705" s="2113" t="n"/>
      <c r="Z705" s="2113" t="n"/>
      <c r="AA705" s="2113" t="n"/>
      <c r="AB705" s="2113" t="n"/>
      <c r="AC705" s="2113" t="n"/>
      <c r="AD705" s="2113" t="n"/>
      <c r="AE705" s="2113" t="n"/>
      <c r="AF705" s="2113" t="n"/>
    </row>
    <row r="706" ht="15.75" customHeight="1" s="2885">
      <c r="A706" s="2113" t="n"/>
      <c r="B706" s="2113" t="n"/>
      <c r="C706" s="2113" t="n"/>
      <c r="D706" s="2113" t="n"/>
      <c r="E706" s="2115" t="n"/>
      <c r="F706" s="2113" t="n"/>
      <c r="G706" s="2165" t="n"/>
      <c r="H706" s="2165" t="n"/>
      <c r="I706" s="2113" t="n"/>
      <c r="J706" s="2113" t="n"/>
      <c r="K706" s="2113" t="n"/>
      <c r="L706" s="3805" t="n"/>
      <c r="M706" s="2113" t="n"/>
      <c r="N706" s="3805" t="n"/>
      <c r="O706" s="3806" t="n"/>
      <c r="P706" s="2113" t="n"/>
      <c r="Q706" s="2113" t="n"/>
      <c r="R706" s="2113" t="n"/>
      <c r="S706" s="2113" t="n"/>
      <c r="T706" s="2113" t="n"/>
      <c r="U706" s="3806" t="n"/>
      <c r="V706" s="2113" t="n"/>
      <c r="W706" s="2113" t="n"/>
      <c r="X706" s="2113" t="n"/>
      <c r="Y706" s="2113" t="n"/>
      <c r="Z706" s="2113" t="n"/>
      <c r="AA706" s="2113" t="n"/>
      <c r="AB706" s="2113" t="n"/>
      <c r="AC706" s="2113" t="n"/>
      <c r="AD706" s="2113" t="n"/>
      <c r="AE706" s="2113" t="n"/>
      <c r="AF706" s="2113" t="n"/>
    </row>
    <row r="707" ht="15.75" customHeight="1" s="2885">
      <c r="A707" s="2113" t="n"/>
      <c r="B707" s="2113" t="n"/>
      <c r="C707" s="2113" t="n"/>
      <c r="D707" s="2113" t="n"/>
      <c r="E707" s="2115" t="n"/>
      <c r="F707" s="2113" t="n"/>
      <c r="G707" s="2165" t="n"/>
      <c r="H707" s="2165" t="n"/>
      <c r="I707" s="2113" t="n"/>
      <c r="J707" s="2113" t="n"/>
      <c r="K707" s="2113" t="n"/>
      <c r="L707" s="3805" t="n"/>
      <c r="M707" s="2113" t="n"/>
      <c r="N707" s="3805" t="n"/>
      <c r="O707" s="3806" t="n"/>
      <c r="P707" s="2113" t="n"/>
      <c r="Q707" s="2113" t="n"/>
      <c r="R707" s="2113" t="n"/>
      <c r="S707" s="2113" t="n"/>
      <c r="T707" s="2113" t="n"/>
      <c r="U707" s="3806" t="n"/>
      <c r="V707" s="2113" t="n"/>
      <c r="W707" s="2113" t="n"/>
      <c r="X707" s="2113" t="n"/>
      <c r="Y707" s="2113" t="n"/>
      <c r="Z707" s="2113" t="n"/>
      <c r="AA707" s="2113" t="n"/>
      <c r="AB707" s="2113" t="n"/>
      <c r="AC707" s="2113" t="n"/>
      <c r="AD707" s="2113" t="n"/>
      <c r="AE707" s="2113" t="n"/>
      <c r="AF707" s="2113" t="n"/>
    </row>
    <row r="708" ht="15.75" customHeight="1" s="2885">
      <c r="A708" s="2113" t="n"/>
      <c r="B708" s="2113" t="n"/>
      <c r="C708" s="2113" t="n"/>
      <c r="D708" s="2113" t="n"/>
      <c r="E708" s="2115" t="n"/>
      <c r="F708" s="2113" t="n"/>
      <c r="G708" s="2165" t="n"/>
      <c r="H708" s="2165" t="n"/>
      <c r="I708" s="2113" t="n"/>
      <c r="J708" s="2113" t="n"/>
      <c r="K708" s="2113" t="n"/>
      <c r="L708" s="3805" t="n"/>
      <c r="M708" s="2113" t="n"/>
      <c r="N708" s="3805" t="n"/>
      <c r="O708" s="3806" t="n"/>
      <c r="P708" s="2113" t="n"/>
      <c r="Q708" s="2113" t="n"/>
      <c r="R708" s="2113" t="n"/>
      <c r="S708" s="2113" t="n"/>
      <c r="T708" s="2113" t="n"/>
      <c r="U708" s="3806" t="n"/>
      <c r="V708" s="2113" t="n"/>
      <c r="W708" s="2113" t="n"/>
      <c r="X708" s="2113" t="n"/>
      <c r="Y708" s="2113" t="n"/>
      <c r="Z708" s="2113" t="n"/>
      <c r="AA708" s="2113" t="n"/>
      <c r="AB708" s="2113" t="n"/>
      <c r="AC708" s="2113" t="n"/>
      <c r="AD708" s="2113" t="n"/>
      <c r="AE708" s="2113" t="n"/>
      <c r="AF708" s="2113" t="n"/>
    </row>
    <row r="709" ht="15.75" customHeight="1" s="2885">
      <c r="A709" s="2113" t="n"/>
      <c r="B709" s="2113" t="n"/>
      <c r="C709" s="2113" t="n"/>
      <c r="D709" s="2113" t="n"/>
      <c r="E709" s="2115" t="n"/>
      <c r="F709" s="2113" t="n"/>
      <c r="G709" s="2165" t="n"/>
      <c r="H709" s="2165" t="n"/>
      <c r="I709" s="2113" t="n"/>
      <c r="J709" s="2113" t="n"/>
      <c r="K709" s="2113" t="n"/>
      <c r="L709" s="3805" t="n"/>
      <c r="M709" s="2113" t="n"/>
      <c r="N709" s="3805" t="n"/>
      <c r="O709" s="3806" t="n"/>
      <c r="P709" s="2113" t="n"/>
      <c r="Q709" s="2113" t="n"/>
      <c r="R709" s="2113" t="n"/>
      <c r="S709" s="2113" t="n"/>
      <c r="T709" s="2113" t="n"/>
      <c r="U709" s="3806" t="n"/>
      <c r="V709" s="2113" t="n"/>
      <c r="W709" s="2113" t="n"/>
      <c r="X709" s="2113" t="n"/>
      <c r="Y709" s="2113" t="n"/>
      <c r="Z709" s="2113" t="n"/>
      <c r="AA709" s="2113" t="n"/>
      <c r="AB709" s="2113" t="n"/>
      <c r="AC709" s="2113" t="n"/>
      <c r="AD709" s="2113" t="n"/>
      <c r="AE709" s="2113" t="n"/>
      <c r="AF709" s="2113" t="n"/>
    </row>
    <row r="710" ht="15.75" customHeight="1" s="2885">
      <c r="A710" s="2113" t="n"/>
      <c r="B710" s="2113" t="n"/>
      <c r="C710" s="2113" t="n"/>
      <c r="D710" s="2113" t="n"/>
      <c r="E710" s="2115" t="n"/>
      <c r="F710" s="2113" t="n"/>
      <c r="G710" s="2165" t="n"/>
      <c r="H710" s="2165" t="n"/>
      <c r="I710" s="2113" t="n"/>
      <c r="J710" s="2113" t="n"/>
      <c r="K710" s="2113" t="n"/>
      <c r="L710" s="3805" t="n"/>
      <c r="M710" s="2113" t="n"/>
      <c r="N710" s="3805" t="n"/>
      <c r="O710" s="3806" t="n"/>
      <c r="P710" s="2113" t="n"/>
      <c r="Q710" s="2113" t="n"/>
      <c r="R710" s="2113" t="n"/>
      <c r="S710" s="2113" t="n"/>
      <c r="T710" s="2113" t="n"/>
      <c r="U710" s="3806" t="n"/>
      <c r="V710" s="2113" t="n"/>
      <c r="W710" s="2113" t="n"/>
      <c r="X710" s="2113" t="n"/>
      <c r="Y710" s="2113" t="n"/>
      <c r="Z710" s="2113" t="n"/>
      <c r="AA710" s="2113" t="n"/>
      <c r="AB710" s="2113" t="n"/>
      <c r="AC710" s="2113" t="n"/>
      <c r="AD710" s="2113" t="n"/>
      <c r="AE710" s="2113" t="n"/>
      <c r="AF710" s="2113" t="n"/>
    </row>
    <row r="711" ht="15.75" customHeight="1" s="2885">
      <c r="A711" s="2113" t="n"/>
      <c r="B711" s="2113" t="n"/>
      <c r="C711" s="2113" t="n"/>
      <c r="D711" s="2113" t="n"/>
      <c r="E711" s="2115" t="n"/>
      <c r="F711" s="2113" t="n"/>
      <c r="G711" s="2165" t="n"/>
      <c r="H711" s="2165" t="n"/>
      <c r="I711" s="2113" t="n"/>
      <c r="J711" s="2113" t="n"/>
      <c r="K711" s="2113" t="n"/>
      <c r="L711" s="3805" t="n"/>
      <c r="M711" s="2113" t="n"/>
      <c r="N711" s="3805" t="n"/>
      <c r="O711" s="3806" t="n"/>
      <c r="P711" s="2113" t="n"/>
      <c r="Q711" s="2113" t="n"/>
      <c r="R711" s="2113" t="n"/>
      <c r="S711" s="2113" t="n"/>
      <c r="T711" s="2113" t="n"/>
      <c r="U711" s="3806" t="n"/>
      <c r="V711" s="2113" t="n"/>
      <c r="W711" s="2113" t="n"/>
      <c r="X711" s="2113" t="n"/>
      <c r="Y711" s="2113" t="n"/>
      <c r="Z711" s="2113" t="n"/>
      <c r="AA711" s="2113" t="n"/>
      <c r="AB711" s="2113" t="n"/>
      <c r="AC711" s="2113" t="n"/>
      <c r="AD711" s="2113" t="n"/>
      <c r="AE711" s="2113" t="n"/>
      <c r="AF711" s="2113" t="n"/>
    </row>
    <row r="712" ht="15.75" customHeight="1" s="2885">
      <c r="A712" s="2113" t="n"/>
      <c r="B712" s="2113" t="n"/>
      <c r="C712" s="2113" t="n"/>
      <c r="D712" s="2113" t="n"/>
      <c r="E712" s="2115" t="n"/>
      <c r="F712" s="2113" t="n"/>
      <c r="G712" s="2165" t="n"/>
      <c r="H712" s="2165" t="n"/>
      <c r="I712" s="2113" t="n"/>
      <c r="J712" s="2113" t="n"/>
      <c r="K712" s="2113" t="n"/>
      <c r="L712" s="3805" t="n"/>
      <c r="M712" s="2113" t="n"/>
      <c r="N712" s="3805" t="n"/>
      <c r="O712" s="3806" t="n"/>
      <c r="P712" s="2113" t="n"/>
      <c r="Q712" s="2113" t="n"/>
      <c r="R712" s="2113" t="n"/>
      <c r="S712" s="2113" t="n"/>
      <c r="T712" s="2113" t="n"/>
      <c r="U712" s="3806" t="n"/>
      <c r="V712" s="2113" t="n"/>
      <c r="W712" s="2113" t="n"/>
      <c r="X712" s="2113" t="n"/>
      <c r="Y712" s="2113" t="n"/>
      <c r="Z712" s="2113" t="n"/>
      <c r="AA712" s="2113" t="n"/>
      <c r="AB712" s="2113" t="n"/>
      <c r="AC712" s="2113" t="n"/>
      <c r="AD712" s="2113" t="n"/>
      <c r="AE712" s="2113" t="n"/>
      <c r="AF712" s="2113" t="n"/>
    </row>
    <row r="713" ht="15.75" customHeight="1" s="2885">
      <c r="A713" s="2113" t="n"/>
      <c r="B713" s="2113" t="n"/>
      <c r="C713" s="2113" t="n"/>
      <c r="D713" s="2113" t="n"/>
      <c r="E713" s="2115" t="n"/>
      <c r="F713" s="2113" t="n"/>
      <c r="G713" s="2165" t="n"/>
      <c r="H713" s="2165" t="n"/>
      <c r="I713" s="2113" t="n"/>
      <c r="J713" s="2113" t="n"/>
      <c r="K713" s="2113" t="n"/>
      <c r="L713" s="3805" t="n"/>
      <c r="M713" s="2113" t="n"/>
      <c r="N713" s="3805" t="n"/>
      <c r="O713" s="3806" t="n"/>
      <c r="P713" s="2113" t="n"/>
      <c r="Q713" s="2113" t="n"/>
      <c r="R713" s="2113" t="n"/>
      <c r="S713" s="2113" t="n"/>
      <c r="T713" s="2113" t="n"/>
      <c r="U713" s="3806" t="n"/>
      <c r="V713" s="2113" t="n"/>
      <c r="W713" s="2113" t="n"/>
      <c r="X713" s="2113" t="n"/>
      <c r="Y713" s="2113" t="n"/>
      <c r="Z713" s="2113" t="n"/>
      <c r="AA713" s="2113" t="n"/>
      <c r="AB713" s="2113" t="n"/>
      <c r="AC713" s="2113" t="n"/>
      <c r="AD713" s="2113" t="n"/>
      <c r="AE713" s="2113" t="n"/>
      <c r="AF713" s="2113" t="n"/>
    </row>
    <row r="714" ht="15.75" customHeight="1" s="2885">
      <c r="A714" s="2113" t="n"/>
      <c r="B714" s="2113" t="n"/>
      <c r="C714" s="2113" t="n"/>
      <c r="D714" s="2113" t="n"/>
      <c r="E714" s="2115" t="n"/>
      <c r="F714" s="2113" t="n"/>
      <c r="G714" s="2165" t="n"/>
      <c r="H714" s="2165" t="n"/>
      <c r="I714" s="2113" t="n"/>
      <c r="J714" s="2113" t="n"/>
      <c r="K714" s="2113" t="n"/>
      <c r="L714" s="3805" t="n"/>
      <c r="M714" s="2113" t="n"/>
      <c r="N714" s="3805" t="n"/>
      <c r="O714" s="3806" t="n"/>
      <c r="P714" s="2113" t="n"/>
      <c r="Q714" s="2113" t="n"/>
      <c r="R714" s="2113" t="n"/>
      <c r="S714" s="2113" t="n"/>
      <c r="T714" s="2113" t="n"/>
      <c r="U714" s="3806" t="n"/>
      <c r="V714" s="2113" t="n"/>
      <c r="W714" s="2113" t="n"/>
      <c r="X714" s="2113" t="n"/>
      <c r="Y714" s="2113" t="n"/>
      <c r="Z714" s="2113" t="n"/>
      <c r="AA714" s="2113" t="n"/>
      <c r="AB714" s="2113" t="n"/>
      <c r="AC714" s="2113" t="n"/>
      <c r="AD714" s="2113" t="n"/>
      <c r="AE714" s="2113" t="n"/>
      <c r="AF714" s="2113" t="n"/>
    </row>
    <row r="715" ht="15.75" customHeight="1" s="2885">
      <c r="A715" s="2113" t="n"/>
      <c r="B715" s="2113" t="n"/>
      <c r="C715" s="2113" t="n"/>
      <c r="D715" s="2113" t="n"/>
      <c r="E715" s="2115" t="n"/>
      <c r="F715" s="2113" t="n"/>
      <c r="G715" s="2165" t="n"/>
      <c r="H715" s="2165" t="n"/>
      <c r="I715" s="2113" t="n"/>
      <c r="J715" s="2113" t="n"/>
      <c r="K715" s="2113" t="n"/>
      <c r="L715" s="3805" t="n"/>
      <c r="M715" s="2113" t="n"/>
      <c r="N715" s="3805" t="n"/>
      <c r="O715" s="3806" t="n"/>
      <c r="P715" s="2113" t="n"/>
      <c r="Q715" s="2113" t="n"/>
      <c r="R715" s="2113" t="n"/>
      <c r="S715" s="2113" t="n"/>
      <c r="T715" s="2113" t="n"/>
      <c r="U715" s="3806" t="n"/>
      <c r="V715" s="2113" t="n"/>
      <c r="W715" s="2113" t="n"/>
      <c r="X715" s="2113" t="n"/>
      <c r="Y715" s="2113" t="n"/>
      <c r="Z715" s="2113" t="n"/>
      <c r="AA715" s="2113" t="n"/>
      <c r="AB715" s="2113" t="n"/>
      <c r="AC715" s="2113" t="n"/>
      <c r="AD715" s="2113" t="n"/>
      <c r="AE715" s="2113" t="n"/>
      <c r="AF715" s="2113" t="n"/>
    </row>
    <row r="716" ht="15.75" customHeight="1" s="2885">
      <c r="A716" s="2113" t="n"/>
      <c r="B716" s="2113" t="n"/>
      <c r="C716" s="2113" t="n"/>
      <c r="D716" s="2113" t="n"/>
      <c r="E716" s="2115" t="n"/>
      <c r="F716" s="2113" t="n"/>
      <c r="G716" s="2165" t="n"/>
      <c r="H716" s="2165" t="n"/>
      <c r="I716" s="2113" t="n"/>
      <c r="J716" s="2113" t="n"/>
      <c r="K716" s="2113" t="n"/>
      <c r="L716" s="3805" t="n"/>
      <c r="M716" s="2113" t="n"/>
      <c r="N716" s="3805" t="n"/>
      <c r="O716" s="3806" t="n"/>
      <c r="P716" s="2113" t="n"/>
      <c r="Q716" s="2113" t="n"/>
      <c r="R716" s="2113" t="n"/>
      <c r="S716" s="2113" t="n"/>
      <c r="T716" s="2113" t="n"/>
      <c r="U716" s="3806" t="n"/>
      <c r="V716" s="2113" t="n"/>
      <c r="W716" s="2113" t="n"/>
      <c r="X716" s="2113" t="n"/>
      <c r="Y716" s="2113" t="n"/>
      <c r="Z716" s="2113" t="n"/>
      <c r="AA716" s="2113" t="n"/>
      <c r="AB716" s="2113" t="n"/>
      <c r="AC716" s="2113" t="n"/>
      <c r="AD716" s="2113" t="n"/>
      <c r="AE716" s="2113" t="n"/>
      <c r="AF716" s="2113" t="n"/>
    </row>
    <row r="717" ht="15.75" customHeight="1" s="2885">
      <c r="A717" s="2113" t="n"/>
      <c r="B717" s="2113" t="n"/>
      <c r="C717" s="2113" t="n"/>
      <c r="D717" s="2113" t="n"/>
      <c r="E717" s="2115" t="n"/>
      <c r="F717" s="2113" t="n"/>
      <c r="G717" s="2165" t="n"/>
      <c r="H717" s="2165" t="n"/>
      <c r="I717" s="2113" t="n"/>
      <c r="J717" s="2113" t="n"/>
      <c r="K717" s="2113" t="n"/>
      <c r="L717" s="3805" t="n"/>
      <c r="M717" s="2113" t="n"/>
      <c r="N717" s="3805" t="n"/>
      <c r="O717" s="3806" t="n"/>
      <c r="P717" s="2113" t="n"/>
      <c r="Q717" s="2113" t="n"/>
      <c r="R717" s="2113" t="n"/>
      <c r="S717" s="2113" t="n"/>
      <c r="T717" s="2113" t="n"/>
      <c r="U717" s="3806" t="n"/>
      <c r="V717" s="2113" t="n"/>
      <c r="W717" s="2113" t="n"/>
      <c r="X717" s="2113" t="n"/>
      <c r="Y717" s="2113" t="n"/>
      <c r="Z717" s="2113" t="n"/>
      <c r="AA717" s="2113" t="n"/>
      <c r="AB717" s="2113" t="n"/>
      <c r="AC717" s="2113" t="n"/>
      <c r="AD717" s="2113" t="n"/>
      <c r="AE717" s="2113" t="n"/>
      <c r="AF717" s="2113" t="n"/>
    </row>
    <row r="718" ht="15.75" customHeight="1" s="2885">
      <c r="A718" s="2113" t="n"/>
      <c r="B718" s="2113" t="n"/>
      <c r="C718" s="2113" t="n"/>
      <c r="D718" s="2113" t="n"/>
      <c r="E718" s="2115" t="n"/>
      <c r="F718" s="2113" t="n"/>
      <c r="G718" s="2165" t="n"/>
      <c r="H718" s="2165" t="n"/>
      <c r="I718" s="2113" t="n"/>
      <c r="J718" s="2113" t="n"/>
      <c r="K718" s="2113" t="n"/>
      <c r="L718" s="3805" t="n"/>
      <c r="M718" s="2113" t="n"/>
      <c r="N718" s="3805" t="n"/>
      <c r="O718" s="3806" t="n"/>
      <c r="P718" s="2113" t="n"/>
      <c r="Q718" s="2113" t="n"/>
      <c r="R718" s="2113" t="n"/>
      <c r="S718" s="2113" t="n"/>
      <c r="T718" s="2113" t="n"/>
      <c r="U718" s="3806" t="n"/>
      <c r="V718" s="2113" t="n"/>
      <c r="W718" s="2113" t="n"/>
      <c r="X718" s="2113" t="n"/>
      <c r="Y718" s="2113" t="n"/>
      <c r="Z718" s="2113" t="n"/>
      <c r="AA718" s="2113" t="n"/>
      <c r="AB718" s="2113" t="n"/>
      <c r="AC718" s="2113" t="n"/>
      <c r="AD718" s="2113" t="n"/>
      <c r="AE718" s="2113" t="n"/>
      <c r="AF718" s="2113" t="n"/>
    </row>
    <row r="719" ht="15.75" customHeight="1" s="2885">
      <c r="A719" s="2113" t="n"/>
      <c r="B719" s="2113" t="n"/>
      <c r="C719" s="2113" t="n"/>
      <c r="D719" s="2113" t="n"/>
      <c r="E719" s="2115" t="n"/>
      <c r="F719" s="2113" t="n"/>
      <c r="G719" s="2165" t="n"/>
      <c r="H719" s="2165" t="n"/>
      <c r="I719" s="2113" t="n"/>
      <c r="J719" s="2113" t="n"/>
      <c r="K719" s="2113" t="n"/>
      <c r="L719" s="3805" t="n"/>
      <c r="M719" s="2113" t="n"/>
      <c r="N719" s="3805" t="n"/>
      <c r="O719" s="3806" t="n"/>
      <c r="P719" s="2113" t="n"/>
      <c r="Q719" s="2113" t="n"/>
      <c r="R719" s="2113" t="n"/>
      <c r="S719" s="2113" t="n"/>
      <c r="T719" s="2113" t="n"/>
      <c r="U719" s="3806" t="n"/>
      <c r="V719" s="2113" t="n"/>
      <c r="W719" s="2113" t="n"/>
      <c r="X719" s="2113" t="n"/>
      <c r="Y719" s="2113" t="n"/>
      <c r="Z719" s="2113" t="n"/>
      <c r="AA719" s="2113" t="n"/>
      <c r="AB719" s="2113" t="n"/>
      <c r="AC719" s="2113" t="n"/>
      <c r="AD719" s="2113" t="n"/>
      <c r="AE719" s="2113" t="n"/>
      <c r="AF719" s="2113" t="n"/>
    </row>
    <row r="720" ht="15.75" customHeight="1" s="2885">
      <c r="A720" s="2113" t="n"/>
      <c r="B720" s="2113" t="n"/>
      <c r="C720" s="2113" t="n"/>
      <c r="D720" s="2113" t="n"/>
      <c r="E720" s="2115" t="n"/>
      <c r="F720" s="2113" t="n"/>
      <c r="G720" s="2165" t="n"/>
      <c r="H720" s="2165" t="n"/>
      <c r="I720" s="2113" t="n"/>
      <c r="J720" s="2113" t="n"/>
      <c r="K720" s="2113" t="n"/>
      <c r="L720" s="3805" t="n"/>
      <c r="M720" s="2113" t="n"/>
      <c r="N720" s="3805" t="n"/>
      <c r="O720" s="3806" t="n"/>
      <c r="P720" s="2113" t="n"/>
      <c r="Q720" s="2113" t="n"/>
      <c r="R720" s="2113" t="n"/>
      <c r="S720" s="2113" t="n"/>
      <c r="T720" s="2113" t="n"/>
      <c r="U720" s="3806" t="n"/>
      <c r="V720" s="2113" t="n"/>
      <c r="W720" s="2113" t="n"/>
      <c r="X720" s="2113" t="n"/>
      <c r="Y720" s="2113" t="n"/>
      <c r="Z720" s="2113" t="n"/>
      <c r="AA720" s="2113" t="n"/>
      <c r="AB720" s="2113" t="n"/>
      <c r="AC720" s="2113" t="n"/>
      <c r="AD720" s="2113" t="n"/>
      <c r="AE720" s="2113" t="n"/>
      <c r="AF720" s="2113" t="n"/>
    </row>
    <row r="721" ht="15.75" customHeight="1" s="2885">
      <c r="A721" s="2113" t="n"/>
      <c r="B721" s="2113" t="n"/>
      <c r="C721" s="2113" t="n"/>
      <c r="D721" s="2113" t="n"/>
      <c r="E721" s="2115" t="n"/>
      <c r="F721" s="2113" t="n"/>
      <c r="G721" s="2165" t="n"/>
      <c r="H721" s="2165" t="n"/>
      <c r="I721" s="2113" t="n"/>
      <c r="J721" s="2113" t="n"/>
      <c r="K721" s="2113" t="n"/>
      <c r="L721" s="3805" t="n"/>
      <c r="M721" s="2113" t="n"/>
      <c r="N721" s="3805" t="n"/>
      <c r="O721" s="3806" t="n"/>
      <c r="P721" s="2113" t="n"/>
      <c r="Q721" s="2113" t="n"/>
      <c r="R721" s="2113" t="n"/>
      <c r="S721" s="2113" t="n"/>
      <c r="T721" s="2113" t="n"/>
      <c r="U721" s="3806" t="n"/>
      <c r="V721" s="2113" t="n"/>
      <c r="W721" s="2113" t="n"/>
      <c r="X721" s="2113" t="n"/>
      <c r="Y721" s="2113" t="n"/>
      <c r="Z721" s="2113" t="n"/>
      <c r="AA721" s="2113" t="n"/>
      <c r="AB721" s="2113" t="n"/>
      <c r="AC721" s="2113" t="n"/>
      <c r="AD721" s="2113" t="n"/>
      <c r="AE721" s="2113" t="n"/>
      <c r="AF721" s="2113" t="n"/>
    </row>
    <row r="722" ht="15.75" customHeight="1" s="2885">
      <c r="A722" s="2113" t="n"/>
      <c r="B722" s="2113" t="n"/>
      <c r="C722" s="2113" t="n"/>
      <c r="D722" s="2113" t="n"/>
      <c r="E722" s="2115" t="n"/>
      <c r="F722" s="2113" t="n"/>
      <c r="G722" s="2165" t="n"/>
      <c r="H722" s="2165" t="n"/>
      <c r="I722" s="2113" t="n"/>
      <c r="J722" s="2113" t="n"/>
      <c r="K722" s="2113" t="n"/>
      <c r="L722" s="3805" t="n"/>
      <c r="M722" s="2113" t="n"/>
      <c r="N722" s="3805" t="n"/>
      <c r="O722" s="3806" t="n"/>
      <c r="P722" s="2113" t="n"/>
      <c r="Q722" s="2113" t="n"/>
      <c r="R722" s="2113" t="n"/>
      <c r="S722" s="2113" t="n"/>
      <c r="T722" s="2113" t="n"/>
      <c r="U722" s="3806" t="n"/>
      <c r="V722" s="2113" t="n"/>
      <c r="W722" s="2113" t="n"/>
      <c r="X722" s="2113" t="n"/>
      <c r="Y722" s="2113" t="n"/>
      <c r="Z722" s="2113" t="n"/>
      <c r="AA722" s="2113" t="n"/>
      <c r="AB722" s="2113" t="n"/>
      <c r="AC722" s="2113" t="n"/>
      <c r="AD722" s="2113" t="n"/>
      <c r="AE722" s="2113" t="n"/>
      <c r="AF722" s="2113" t="n"/>
    </row>
    <row r="723" ht="15.75" customHeight="1" s="2885">
      <c r="A723" s="2113" t="n"/>
      <c r="B723" s="2113" t="n"/>
      <c r="C723" s="2113" t="n"/>
      <c r="D723" s="2113" t="n"/>
      <c r="E723" s="2115" t="n"/>
      <c r="F723" s="2113" t="n"/>
      <c r="G723" s="2165" t="n"/>
      <c r="H723" s="2165" t="n"/>
      <c r="I723" s="2113" t="n"/>
      <c r="J723" s="2113" t="n"/>
      <c r="K723" s="2113" t="n"/>
      <c r="L723" s="3805" t="n"/>
      <c r="M723" s="2113" t="n"/>
      <c r="N723" s="3805" t="n"/>
      <c r="O723" s="3806" t="n"/>
      <c r="P723" s="2113" t="n"/>
      <c r="Q723" s="2113" t="n"/>
      <c r="R723" s="2113" t="n"/>
      <c r="S723" s="2113" t="n"/>
      <c r="T723" s="2113" t="n"/>
      <c r="U723" s="3806" t="n"/>
      <c r="V723" s="2113" t="n"/>
      <c r="W723" s="2113" t="n"/>
      <c r="X723" s="2113" t="n"/>
      <c r="Y723" s="2113" t="n"/>
      <c r="Z723" s="2113" t="n"/>
      <c r="AA723" s="2113" t="n"/>
      <c r="AB723" s="2113" t="n"/>
      <c r="AC723" s="2113" t="n"/>
      <c r="AD723" s="2113" t="n"/>
      <c r="AE723" s="2113" t="n"/>
      <c r="AF723" s="2113" t="n"/>
    </row>
    <row r="724" ht="15.75" customHeight="1" s="2885">
      <c r="A724" s="2113" t="n"/>
      <c r="B724" s="2113" t="n"/>
      <c r="C724" s="2113" t="n"/>
      <c r="D724" s="2113" t="n"/>
      <c r="E724" s="2115" t="n"/>
      <c r="F724" s="2113" t="n"/>
      <c r="G724" s="2165" t="n"/>
      <c r="H724" s="2165" t="n"/>
      <c r="I724" s="2113" t="n"/>
      <c r="J724" s="2113" t="n"/>
      <c r="K724" s="2113" t="n"/>
      <c r="L724" s="3805" t="n"/>
      <c r="M724" s="2113" t="n"/>
      <c r="N724" s="3805" t="n"/>
      <c r="O724" s="3806" t="n"/>
      <c r="P724" s="2113" t="n"/>
      <c r="Q724" s="2113" t="n"/>
      <c r="R724" s="2113" t="n"/>
      <c r="S724" s="2113" t="n"/>
      <c r="T724" s="2113" t="n"/>
      <c r="U724" s="3806" t="n"/>
      <c r="V724" s="2113" t="n"/>
      <c r="W724" s="2113" t="n"/>
      <c r="X724" s="2113" t="n"/>
      <c r="Y724" s="2113" t="n"/>
      <c r="Z724" s="2113" t="n"/>
      <c r="AA724" s="2113" t="n"/>
      <c r="AB724" s="2113" t="n"/>
      <c r="AC724" s="2113" t="n"/>
      <c r="AD724" s="2113" t="n"/>
      <c r="AE724" s="2113" t="n"/>
      <c r="AF724" s="2113" t="n"/>
    </row>
    <row r="725" ht="15.75" customHeight="1" s="2885">
      <c r="A725" s="2113" t="n"/>
      <c r="B725" s="2113" t="n"/>
      <c r="C725" s="2113" t="n"/>
      <c r="D725" s="2113" t="n"/>
      <c r="E725" s="2115" t="n"/>
      <c r="F725" s="2113" t="n"/>
      <c r="G725" s="2165" t="n"/>
      <c r="H725" s="2165" t="n"/>
      <c r="I725" s="2113" t="n"/>
      <c r="J725" s="2113" t="n"/>
      <c r="K725" s="2113" t="n"/>
      <c r="L725" s="3805" t="n"/>
      <c r="M725" s="2113" t="n"/>
      <c r="N725" s="3805" t="n"/>
      <c r="O725" s="3806" t="n"/>
      <c r="P725" s="2113" t="n"/>
      <c r="Q725" s="2113" t="n"/>
      <c r="R725" s="2113" t="n"/>
      <c r="S725" s="2113" t="n"/>
      <c r="T725" s="2113" t="n"/>
      <c r="U725" s="3806" t="n"/>
      <c r="V725" s="2113" t="n"/>
      <c r="W725" s="2113" t="n"/>
      <c r="X725" s="2113" t="n"/>
      <c r="Y725" s="2113" t="n"/>
      <c r="Z725" s="2113" t="n"/>
      <c r="AA725" s="2113" t="n"/>
      <c r="AB725" s="2113" t="n"/>
      <c r="AC725" s="2113" t="n"/>
      <c r="AD725" s="2113" t="n"/>
      <c r="AE725" s="2113" t="n"/>
      <c r="AF725" s="2113" t="n"/>
    </row>
    <row r="726" ht="15.75" customHeight="1" s="2885">
      <c r="A726" s="2113" t="n"/>
      <c r="B726" s="2113" t="n"/>
      <c r="C726" s="2113" t="n"/>
      <c r="D726" s="2113" t="n"/>
      <c r="E726" s="2115" t="n"/>
      <c r="F726" s="2113" t="n"/>
      <c r="G726" s="2165" t="n"/>
      <c r="H726" s="2165" t="n"/>
      <c r="I726" s="2113" t="n"/>
      <c r="J726" s="2113" t="n"/>
      <c r="K726" s="2113" t="n"/>
      <c r="L726" s="3805" t="n"/>
      <c r="M726" s="2113" t="n"/>
      <c r="N726" s="3805" t="n"/>
      <c r="O726" s="3806" t="n"/>
      <c r="P726" s="2113" t="n"/>
      <c r="Q726" s="2113" t="n"/>
      <c r="R726" s="2113" t="n"/>
      <c r="S726" s="2113" t="n"/>
      <c r="T726" s="2113" t="n"/>
      <c r="U726" s="3806" t="n"/>
      <c r="V726" s="2113" t="n"/>
      <c r="W726" s="2113" t="n"/>
      <c r="X726" s="2113" t="n"/>
      <c r="Y726" s="2113" t="n"/>
      <c r="Z726" s="2113" t="n"/>
      <c r="AA726" s="2113" t="n"/>
      <c r="AB726" s="2113" t="n"/>
      <c r="AC726" s="2113" t="n"/>
      <c r="AD726" s="2113" t="n"/>
      <c r="AE726" s="2113" t="n"/>
      <c r="AF726" s="2113" t="n"/>
    </row>
    <row r="727" ht="15.75" customHeight="1" s="2885">
      <c r="A727" s="2113" t="n"/>
      <c r="B727" s="2113" t="n"/>
      <c r="C727" s="2113" t="n"/>
      <c r="D727" s="2113" t="n"/>
      <c r="E727" s="2115" t="n"/>
      <c r="F727" s="2113" t="n"/>
      <c r="G727" s="2165" t="n"/>
      <c r="H727" s="2165" t="n"/>
      <c r="I727" s="2113" t="n"/>
      <c r="J727" s="2113" t="n"/>
      <c r="K727" s="2113" t="n"/>
      <c r="L727" s="3805" t="n"/>
      <c r="M727" s="2113" t="n"/>
      <c r="N727" s="3805" t="n"/>
      <c r="O727" s="3806" t="n"/>
      <c r="P727" s="2113" t="n"/>
      <c r="Q727" s="2113" t="n"/>
      <c r="R727" s="2113" t="n"/>
      <c r="S727" s="2113" t="n"/>
      <c r="T727" s="2113" t="n"/>
      <c r="U727" s="3806" t="n"/>
      <c r="V727" s="2113" t="n"/>
      <c r="W727" s="2113" t="n"/>
      <c r="X727" s="2113" t="n"/>
      <c r="Y727" s="2113" t="n"/>
      <c r="Z727" s="2113" t="n"/>
      <c r="AA727" s="2113" t="n"/>
      <c r="AB727" s="2113" t="n"/>
      <c r="AC727" s="2113" t="n"/>
      <c r="AD727" s="2113" t="n"/>
      <c r="AE727" s="2113" t="n"/>
      <c r="AF727" s="2113" t="n"/>
    </row>
    <row r="728" ht="15.75" customHeight="1" s="2885">
      <c r="A728" s="2113" t="n"/>
      <c r="B728" s="2113" t="n"/>
      <c r="C728" s="2113" t="n"/>
      <c r="D728" s="2113" t="n"/>
      <c r="E728" s="2115" t="n"/>
      <c r="F728" s="2113" t="n"/>
      <c r="G728" s="2165" t="n"/>
      <c r="H728" s="2165" t="n"/>
      <c r="I728" s="2113" t="n"/>
      <c r="J728" s="2113" t="n"/>
      <c r="K728" s="2113" t="n"/>
      <c r="L728" s="3805" t="n"/>
      <c r="M728" s="2113" t="n"/>
      <c r="N728" s="3805" t="n"/>
      <c r="O728" s="3806" t="n"/>
      <c r="P728" s="2113" t="n"/>
      <c r="Q728" s="2113" t="n"/>
      <c r="R728" s="2113" t="n"/>
      <c r="S728" s="2113" t="n"/>
      <c r="T728" s="2113" t="n"/>
      <c r="U728" s="3806" t="n"/>
      <c r="V728" s="2113" t="n"/>
      <c r="W728" s="2113" t="n"/>
      <c r="X728" s="2113" t="n"/>
      <c r="Y728" s="2113" t="n"/>
      <c r="Z728" s="2113" t="n"/>
      <c r="AA728" s="2113" t="n"/>
      <c r="AB728" s="2113" t="n"/>
      <c r="AC728" s="2113" t="n"/>
      <c r="AD728" s="2113" t="n"/>
      <c r="AE728" s="2113" t="n"/>
      <c r="AF728" s="2113" t="n"/>
    </row>
    <row r="729" ht="15.75" customHeight="1" s="2885">
      <c r="A729" s="2113" t="n"/>
      <c r="B729" s="2113" t="n"/>
      <c r="C729" s="2113" t="n"/>
      <c r="D729" s="2113" t="n"/>
      <c r="E729" s="2115" t="n"/>
      <c r="F729" s="2113" t="n"/>
      <c r="G729" s="2165" t="n"/>
      <c r="H729" s="2165" t="n"/>
      <c r="I729" s="2113" t="n"/>
      <c r="J729" s="2113" t="n"/>
      <c r="K729" s="2113" t="n"/>
      <c r="L729" s="3805" t="n"/>
      <c r="M729" s="2113" t="n"/>
      <c r="N729" s="3805" t="n"/>
      <c r="O729" s="3806" t="n"/>
      <c r="P729" s="2113" t="n"/>
      <c r="Q729" s="2113" t="n"/>
      <c r="R729" s="2113" t="n"/>
      <c r="S729" s="2113" t="n"/>
      <c r="T729" s="2113" t="n"/>
      <c r="U729" s="3806" t="n"/>
      <c r="V729" s="2113" t="n"/>
      <c r="W729" s="2113" t="n"/>
      <c r="X729" s="2113" t="n"/>
      <c r="Y729" s="2113" t="n"/>
      <c r="Z729" s="2113" t="n"/>
      <c r="AA729" s="2113" t="n"/>
      <c r="AB729" s="2113" t="n"/>
      <c r="AC729" s="2113" t="n"/>
      <c r="AD729" s="2113" t="n"/>
      <c r="AE729" s="2113" t="n"/>
      <c r="AF729" s="2113" t="n"/>
    </row>
    <row r="730" ht="15.75" customHeight="1" s="2885">
      <c r="A730" s="2113" t="n"/>
      <c r="B730" s="2113" t="n"/>
      <c r="C730" s="2113" t="n"/>
      <c r="D730" s="2113" t="n"/>
      <c r="E730" s="2115" t="n"/>
      <c r="F730" s="2113" t="n"/>
      <c r="G730" s="2165" t="n"/>
      <c r="H730" s="2165" t="n"/>
      <c r="I730" s="2113" t="n"/>
      <c r="J730" s="2113" t="n"/>
      <c r="K730" s="2113" t="n"/>
      <c r="L730" s="3805" t="n"/>
      <c r="M730" s="2113" t="n"/>
      <c r="N730" s="3805" t="n"/>
      <c r="O730" s="3806" t="n"/>
      <c r="P730" s="2113" t="n"/>
      <c r="Q730" s="2113" t="n"/>
      <c r="R730" s="2113" t="n"/>
      <c r="S730" s="2113" t="n"/>
      <c r="T730" s="2113" t="n"/>
      <c r="U730" s="3806" t="n"/>
      <c r="V730" s="2113" t="n"/>
      <c r="W730" s="2113" t="n"/>
      <c r="X730" s="2113" t="n"/>
      <c r="Y730" s="2113" t="n"/>
      <c r="Z730" s="2113" t="n"/>
      <c r="AA730" s="2113" t="n"/>
      <c r="AB730" s="2113" t="n"/>
      <c r="AC730" s="2113" t="n"/>
      <c r="AD730" s="2113" t="n"/>
      <c r="AE730" s="2113" t="n"/>
      <c r="AF730" s="2113" t="n"/>
    </row>
    <row r="731" ht="15.75" customHeight="1" s="2885">
      <c r="A731" s="2113" t="n"/>
      <c r="B731" s="2113" t="n"/>
      <c r="C731" s="2113" t="n"/>
      <c r="D731" s="2113" t="n"/>
      <c r="E731" s="2115" t="n"/>
      <c r="F731" s="2113" t="n"/>
      <c r="G731" s="2165" t="n"/>
      <c r="H731" s="2165" t="n"/>
      <c r="I731" s="2113" t="n"/>
      <c r="J731" s="2113" t="n"/>
      <c r="K731" s="2113" t="n"/>
      <c r="L731" s="3805" t="n"/>
      <c r="M731" s="2113" t="n"/>
      <c r="N731" s="3805" t="n"/>
      <c r="O731" s="3806" t="n"/>
      <c r="P731" s="2113" t="n"/>
      <c r="Q731" s="2113" t="n"/>
      <c r="R731" s="2113" t="n"/>
      <c r="S731" s="2113" t="n"/>
      <c r="T731" s="2113" t="n"/>
      <c r="U731" s="3806" t="n"/>
      <c r="V731" s="2113" t="n"/>
      <c r="W731" s="2113" t="n"/>
      <c r="X731" s="2113" t="n"/>
      <c r="Y731" s="2113" t="n"/>
      <c r="Z731" s="2113" t="n"/>
      <c r="AA731" s="2113" t="n"/>
      <c r="AB731" s="2113" t="n"/>
      <c r="AC731" s="2113" t="n"/>
      <c r="AD731" s="2113" t="n"/>
      <c r="AE731" s="2113" t="n"/>
      <c r="AF731" s="2113" t="n"/>
    </row>
    <row r="732" ht="15.75" customHeight="1" s="2885">
      <c r="A732" s="2113" t="n"/>
      <c r="B732" s="2113" t="n"/>
      <c r="C732" s="2113" t="n"/>
      <c r="D732" s="2113" t="n"/>
      <c r="E732" s="2115" t="n"/>
      <c r="F732" s="2113" t="n"/>
      <c r="G732" s="2165" t="n"/>
      <c r="H732" s="2165" t="n"/>
      <c r="I732" s="2113" t="n"/>
      <c r="J732" s="2113" t="n"/>
      <c r="K732" s="2113" t="n"/>
      <c r="L732" s="3805" t="n"/>
      <c r="M732" s="2113" t="n"/>
      <c r="N732" s="3805" t="n"/>
      <c r="O732" s="3806" t="n"/>
      <c r="P732" s="2113" t="n"/>
      <c r="Q732" s="2113" t="n"/>
      <c r="R732" s="2113" t="n"/>
      <c r="S732" s="2113" t="n"/>
      <c r="T732" s="2113" t="n"/>
      <c r="U732" s="3806" t="n"/>
      <c r="V732" s="2113" t="n"/>
      <c r="W732" s="2113" t="n"/>
      <c r="X732" s="2113" t="n"/>
      <c r="Y732" s="2113" t="n"/>
      <c r="Z732" s="2113" t="n"/>
      <c r="AA732" s="2113" t="n"/>
      <c r="AB732" s="2113" t="n"/>
      <c r="AC732" s="2113" t="n"/>
      <c r="AD732" s="2113" t="n"/>
      <c r="AE732" s="2113" t="n"/>
      <c r="AF732" s="2113" t="n"/>
    </row>
    <row r="733" ht="15.75" customHeight="1" s="2885">
      <c r="A733" s="2113" t="n"/>
      <c r="B733" s="2113" t="n"/>
      <c r="C733" s="2113" t="n"/>
      <c r="D733" s="2113" t="n"/>
      <c r="E733" s="2115" t="n"/>
      <c r="F733" s="2113" t="n"/>
      <c r="G733" s="2165" t="n"/>
      <c r="H733" s="2165" t="n"/>
      <c r="I733" s="2113" t="n"/>
      <c r="J733" s="2113" t="n"/>
      <c r="K733" s="2113" t="n"/>
      <c r="L733" s="3805" t="n"/>
      <c r="M733" s="2113" t="n"/>
      <c r="N733" s="3805" t="n"/>
      <c r="O733" s="3806" t="n"/>
      <c r="P733" s="2113" t="n"/>
      <c r="Q733" s="2113" t="n"/>
      <c r="R733" s="2113" t="n"/>
      <c r="S733" s="2113" t="n"/>
      <c r="T733" s="2113" t="n"/>
      <c r="U733" s="3806" t="n"/>
      <c r="V733" s="2113" t="n"/>
      <c r="W733" s="2113" t="n"/>
      <c r="X733" s="2113" t="n"/>
      <c r="Y733" s="2113" t="n"/>
      <c r="Z733" s="2113" t="n"/>
      <c r="AA733" s="2113" t="n"/>
      <c r="AB733" s="2113" t="n"/>
      <c r="AC733" s="2113" t="n"/>
      <c r="AD733" s="2113" t="n"/>
      <c r="AE733" s="2113" t="n"/>
      <c r="AF733" s="2113" t="n"/>
    </row>
    <row r="734" ht="15.75" customHeight="1" s="2885">
      <c r="A734" s="2113" t="n"/>
      <c r="B734" s="2113" t="n"/>
      <c r="C734" s="2113" t="n"/>
      <c r="D734" s="2113" t="n"/>
      <c r="E734" s="2115" t="n"/>
      <c r="F734" s="2113" t="n"/>
      <c r="G734" s="2165" t="n"/>
      <c r="H734" s="2165" t="n"/>
      <c r="I734" s="2113" t="n"/>
      <c r="J734" s="2113" t="n"/>
      <c r="K734" s="2113" t="n"/>
      <c r="L734" s="3805" t="n"/>
      <c r="M734" s="2113" t="n"/>
      <c r="N734" s="3805" t="n"/>
      <c r="O734" s="3806" t="n"/>
      <c r="P734" s="2113" t="n"/>
      <c r="Q734" s="2113" t="n"/>
      <c r="R734" s="2113" t="n"/>
      <c r="S734" s="2113" t="n"/>
      <c r="T734" s="2113" t="n"/>
      <c r="U734" s="3806" t="n"/>
      <c r="V734" s="2113" t="n"/>
      <c r="W734" s="2113" t="n"/>
      <c r="X734" s="2113" t="n"/>
      <c r="Y734" s="2113" t="n"/>
      <c r="Z734" s="2113" t="n"/>
      <c r="AA734" s="2113" t="n"/>
      <c r="AB734" s="2113" t="n"/>
      <c r="AC734" s="2113" t="n"/>
      <c r="AD734" s="2113" t="n"/>
      <c r="AE734" s="2113" t="n"/>
      <c r="AF734" s="2113" t="n"/>
    </row>
    <row r="735" ht="15.75" customHeight="1" s="2885">
      <c r="A735" s="2113" t="n"/>
      <c r="B735" s="2113" t="n"/>
      <c r="C735" s="2113" t="n"/>
      <c r="D735" s="2113" t="n"/>
      <c r="E735" s="2115" t="n"/>
      <c r="F735" s="2113" t="n"/>
      <c r="G735" s="2165" t="n"/>
      <c r="H735" s="2165" t="n"/>
      <c r="I735" s="2113" t="n"/>
      <c r="J735" s="2113" t="n"/>
      <c r="K735" s="2113" t="n"/>
      <c r="L735" s="3805" t="n"/>
      <c r="M735" s="2113" t="n"/>
      <c r="N735" s="3805" t="n"/>
      <c r="O735" s="3806" t="n"/>
      <c r="P735" s="2113" t="n"/>
      <c r="Q735" s="2113" t="n"/>
      <c r="R735" s="2113" t="n"/>
      <c r="S735" s="2113" t="n"/>
      <c r="T735" s="2113" t="n"/>
      <c r="U735" s="3806" t="n"/>
      <c r="V735" s="2113" t="n"/>
      <c r="W735" s="2113" t="n"/>
      <c r="X735" s="2113" t="n"/>
      <c r="Y735" s="2113" t="n"/>
      <c r="Z735" s="2113" t="n"/>
      <c r="AA735" s="2113" t="n"/>
      <c r="AB735" s="2113" t="n"/>
      <c r="AC735" s="2113" t="n"/>
      <c r="AD735" s="2113" t="n"/>
      <c r="AE735" s="2113" t="n"/>
      <c r="AF735" s="2113" t="n"/>
    </row>
    <row r="736" ht="15.75" customHeight="1" s="2885">
      <c r="A736" s="2113" t="n"/>
      <c r="B736" s="2113" t="n"/>
      <c r="C736" s="2113" t="n"/>
      <c r="D736" s="2113" t="n"/>
      <c r="E736" s="2115" t="n"/>
      <c r="F736" s="2113" t="n"/>
      <c r="G736" s="2165" t="n"/>
      <c r="H736" s="2165" t="n"/>
      <c r="I736" s="2113" t="n"/>
      <c r="J736" s="2113" t="n"/>
      <c r="K736" s="2113" t="n"/>
      <c r="L736" s="3805" t="n"/>
      <c r="M736" s="2113" t="n"/>
      <c r="N736" s="3805" t="n"/>
      <c r="O736" s="3806" t="n"/>
      <c r="P736" s="2113" t="n"/>
      <c r="Q736" s="2113" t="n"/>
      <c r="R736" s="2113" t="n"/>
      <c r="S736" s="2113" t="n"/>
      <c r="T736" s="2113" t="n"/>
      <c r="U736" s="3806" t="n"/>
      <c r="V736" s="2113" t="n"/>
      <c r="W736" s="2113" t="n"/>
      <c r="X736" s="2113" t="n"/>
      <c r="Y736" s="2113" t="n"/>
      <c r="Z736" s="2113" t="n"/>
      <c r="AA736" s="2113" t="n"/>
      <c r="AB736" s="2113" t="n"/>
      <c r="AC736" s="2113" t="n"/>
      <c r="AD736" s="2113" t="n"/>
      <c r="AE736" s="2113" t="n"/>
      <c r="AF736" s="2113" t="n"/>
    </row>
    <row r="737" ht="15.75" customHeight="1" s="2885">
      <c r="A737" s="2113" t="n"/>
      <c r="B737" s="2113" t="n"/>
      <c r="C737" s="2113" t="n"/>
      <c r="D737" s="2113" t="n"/>
      <c r="E737" s="2115" t="n"/>
      <c r="F737" s="2113" t="n"/>
      <c r="G737" s="2165" t="n"/>
      <c r="H737" s="2165" t="n"/>
      <c r="I737" s="2113" t="n"/>
      <c r="J737" s="2113" t="n"/>
      <c r="K737" s="2113" t="n"/>
      <c r="L737" s="3805" t="n"/>
      <c r="M737" s="2113" t="n"/>
      <c r="N737" s="3805" t="n"/>
      <c r="O737" s="3806" t="n"/>
      <c r="P737" s="2113" t="n"/>
      <c r="Q737" s="2113" t="n"/>
      <c r="R737" s="2113" t="n"/>
      <c r="S737" s="2113" t="n"/>
      <c r="T737" s="2113" t="n"/>
      <c r="U737" s="3806" t="n"/>
      <c r="V737" s="2113" t="n"/>
      <c r="W737" s="2113" t="n"/>
      <c r="X737" s="2113" t="n"/>
      <c r="Y737" s="2113" t="n"/>
      <c r="Z737" s="2113" t="n"/>
      <c r="AA737" s="2113" t="n"/>
      <c r="AB737" s="2113" t="n"/>
      <c r="AC737" s="2113" t="n"/>
      <c r="AD737" s="2113" t="n"/>
      <c r="AE737" s="2113" t="n"/>
      <c r="AF737" s="2113" t="n"/>
    </row>
    <row r="738" ht="15.75" customHeight="1" s="2885">
      <c r="A738" s="2113" t="n"/>
      <c r="B738" s="2113" t="n"/>
      <c r="C738" s="2113" t="n"/>
      <c r="D738" s="2113" t="n"/>
      <c r="E738" s="2115" t="n"/>
      <c r="F738" s="2113" t="n"/>
      <c r="G738" s="2165" t="n"/>
      <c r="H738" s="2165" t="n"/>
      <c r="I738" s="2113" t="n"/>
      <c r="J738" s="2113" t="n"/>
      <c r="K738" s="2113" t="n"/>
      <c r="L738" s="3805" t="n"/>
      <c r="M738" s="2113" t="n"/>
      <c r="N738" s="3805" t="n"/>
      <c r="O738" s="3806" t="n"/>
      <c r="P738" s="2113" t="n"/>
      <c r="Q738" s="2113" t="n"/>
      <c r="R738" s="2113" t="n"/>
      <c r="S738" s="2113" t="n"/>
      <c r="T738" s="2113" t="n"/>
      <c r="U738" s="3806" t="n"/>
      <c r="V738" s="2113" t="n"/>
      <c r="W738" s="2113" t="n"/>
      <c r="X738" s="2113" t="n"/>
      <c r="Y738" s="2113" t="n"/>
      <c r="Z738" s="2113" t="n"/>
      <c r="AA738" s="2113" t="n"/>
      <c r="AB738" s="2113" t="n"/>
      <c r="AC738" s="2113" t="n"/>
      <c r="AD738" s="2113" t="n"/>
      <c r="AE738" s="2113" t="n"/>
      <c r="AF738" s="2113" t="n"/>
    </row>
    <row r="739" ht="15.75" customHeight="1" s="2885">
      <c r="A739" s="2113" t="n"/>
      <c r="B739" s="2113" t="n"/>
      <c r="C739" s="2113" t="n"/>
      <c r="D739" s="2113" t="n"/>
      <c r="E739" s="2115" t="n"/>
      <c r="F739" s="2113" t="n"/>
      <c r="G739" s="2165" t="n"/>
      <c r="H739" s="2165" t="n"/>
      <c r="I739" s="2113" t="n"/>
      <c r="J739" s="2113" t="n"/>
      <c r="K739" s="2113" t="n"/>
      <c r="L739" s="3805" t="n"/>
      <c r="M739" s="2113" t="n"/>
      <c r="N739" s="3805" t="n"/>
      <c r="O739" s="3806" t="n"/>
      <c r="P739" s="2113" t="n"/>
      <c r="Q739" s="2113" t="n"/>
      <c r="R739" s="2113" t="n"/>
      <c r="S739" s="2113" t="n"/>
      <c r="T739" s="2113" t="n"/>
      <c r="U739" s="3806" t="n"/>
      <c r="V739" s="2113" t="n"/>
      <c r="W739" s="2113" t="n"/>
      <c r="X739" s="2113" t="n"/>
      <c r="Y739" s="2113" t="n"/>
      <c r="Z739" s="2113" t="n"/>
      <c r="AA739" s="2113" t="n"/>
      <c r="AB739" s="2113" t="n"/>
      <c r="AC739" s="2113" t="n"/>
      <c r="AD739" s="2113" t="n"/>
      <c r="AE739" s="2113" t="n"/>
      <c r="AF739" s="2113" t="n"/>
    </row>
    <row r="740" ht="15.75" customHeight="1" s="2885">
      <c r="A740" s="2113" t="n"/>
      <c r="B740" s="2113" t="n"/>
      <c r="C740" s="2113" t="n"/>
      <c r="D740" s="2113" t="n"/>
      <c r="E740" s="2115" t="n"/>
      <c r="F740" s="2113" t="n"/>
      <c r="G740" s="2165" t="n"/>
      <c r="H740" s="2165" t="n"/>
      <c r="I740" s="2113" t="n"/>
      <c r="J740" s="2113" t="n"/>
      <c r="K740" s="2113" t="n"/>
      <c r="L740" s="3805" t="n"/>
      <c r="M740" s="2113" t="n"/>
      <c r="N740" s="3805" t="n"/>
      <c r="O740" s="3806" t="n"/>
      <c r="P740" s="2113" t="n"/>
      <c r="Q740" s="2113" t="n"/>
      <c r="R740" s="2113" t="n"/>
      <c r="S740" s="2113" t="n"/>
      <c r="T740" s="2113" t="n"/>
      <c r="U740" s="3806" t="n"/>
      <c r="V740" s="2113" t="n"/>
      <c r="W740" s="2113" t="n"/>
      <c r="X740" s="2113" t="n"/>
      <c r="Y740" s="2113" t="n"/>
      <c r="Z740" s="2113" t="n"/>
      <c r="AA740" s="2113" t="n"/>
      <c r="AB740" s="2113" t="n"/>
      <c r="AC740" s="2113" t="n"/>
      <c r="AD740" s="2113" t="n"/>
      <c r="AE740" s="2113" t="n"/>
      <c r="AF740" s="2113" t="n"/>
    </row>
    <row r="741" ht="15.75" customHeight="1" s="2885">
      <c r="A741" s="2113" t="n"/>
      <c r="B741" s="2113" t="n"/>
      <c r="C741" s="2113" t="n"/>
      <c r="D741" s="2113" t="n"/>
      <c r="E741" s="2115" t="n"/>
      <c r="F741" s="2113" t="n"/>
      <c r="G741" s="2165" t="n"/>
      <c r="H741" s="2165" t="n"/>
      <c r="I741" s="2113" t="n"/>
      <c r="J741" s="2113" t="n"/>
      <c r="K741" s="2113" t="n"/>
      <c r="L741" s="3805" t="n"/>
      <c r="M741" s="2113" t="n"/>
      <c r="N741" s="3805" t="n"/>
      <c r="O741" s="3806" t="n"/>
      <c r="P741" s="2113" t="n"/>
      <c r="Q741" s="2113" t="n"/>
      <c r="R741" s="2113" t="n"/>
      <c r="S741" s="2113" t="n"/>
      <c r="T741" s="2113" t="n"/>
      <c r="U741" s="3806" t="n"/>
      <c r="V741" s="2113" t="n"/>
      <c r="W741" s="2113" t="n"/>
      <c r="X741" s="2113" t="n"/>
      <c r="Y741" s="2113" t="n"/>
      <c r="Z741" s="2113" t="n"/>
      <c r="AA741" s="2113" t="n"/>
      <c r="AB741" s="2113" t="n"/>
      <c r="AC741" s="2113" t="n"/>
      <c r="AD741" s="2113" t="n"/>
      <c r="AE741" s="2113" t="n"/>
      <c r="AF741" s="2113" t="n"/>
    </row>
    <row r="742" ht="15.75" customHeight="1" s="2885">
      <c r="A742" s="2113" t="n"/>
      <c r="B742" s="2113" t="n"/>
      <c r="C742" s="2113" t="n"/>
      <c r="D742" s="2113" t="n"/>
      <c r="E742" s="2115" t="n"/>
      <c r="F742" s="2113" t="n"/>
      <c r="G742" s="2165" t="n"/>
      <c r="H742" s="2165" t="n"/>
      <c r="I742" s="2113" t="n"/>
      <c r="J742" s="2113" t="n"/>
      <c r="K742" s="2113" t="n"/>
      <c r="L742" s="3805" t="n"/>
      <c r="M742" s="2113" t="n"/>
      <c r="N742" s="3805" t="n"/>
      <c r="O742" s="3806" t="n"/>
      <c r="P742" s="2113" t="n"/>
      <c r="Q742" s="2113" t="n"/>
      <c r="R742" s="2113" t="n"/>
      <c r="S742" s="2113" t="n"/>
      <c r="T742" s="2113" t="n"/>
      <c r="U742" s="3806" t="n"/>
      <c r="V742" s="2113" t="n"/>
      <c r="W742" s="2113" t="n"/>
      <c r="X742" s="2113" t="n"/>
      <c r="Y742" s="2113" t="n"/>
      <c r="Z742" s="2113" t="n"/>
      <c r="AA742" s="2113" t="n"/>
      <c r="AB742" s="2113" t="n"/>
      <c r="AC742" s="2113" t="n"/>
      <c r="AD742" s="2113" t="n"/>
      <c r="AE742" s="2113" t="n"/>
      <c r="AF742" s="2113" t="n"/>
    </row>
    <row r="743" ht="15.75" customHeight="1" s="2885">
      <c r="A743" s="2113" t="n"/>
      <c r="B743" s="2113" t="n"/>
      <c r="C743" s="2113" t="n"/>
      <c r="D743" s="2113" t="n"/>
      <c r="E743" s="2115" t="n"/>
      <c r="F743" s="2113" t="n"/>
      <c r="G743" s="2165" t="n"/>
      <c r="H743" s="2165" t="n"/>
      <c r="I743" s="2113" t="n"/>
      <c r="J743" s="2113" t="n"/>
      <c r="K743" s="2113" t="n"/>
      <c r="L743" s="3805" t="n"/>
      <c r="M743" s="2113" t="n"/>
      <c r="N743" s="3805" t="n"/>
      <c r="O743" s="3806" t="n"/>
      <c r="P743" s="2113" t="n"/>
      <c r="Q743" s="2113" t="n"/>
      <c r="R743" s="2113" t="n"/>
      <c r="S743" s="2113" t="n"/>
      <c r="T743" s="2113" t="n"/>
      <c r="U743" s="3806" t="n"/>
      <c r="V743" s="2113" t="n"/>
      <c r="W743" s="2113" t="n"/>
      <c r="X743" s="2113" t="n"/>
      <c r="Y743" s="2113" t="n"/>
      <c r="Z743" s="2113" t="n"/>
      <c r="AA743" s="2113" t="n"/>
      <c r="AB743" s="2113" t="n"/>
      <c r="AC743" s="2113" t="n"/>
      <c r="AD743" s="2113" t="n"/>
      <c r="AE743" s="2113" t="n"/>
      <c r="AF743" s="2113" t="n"/>
    </row>
    <row r="744" ht="15.75" customHeight="1" s="2885">
      <c r="A744" s="2113" t="n"/>
      <c r="B744" s="2113" t="n"/>
      <c r="C744" s="2113" t="n"/>
      <c r="D744" s="2113" t="n"/>
      <c r="E744" s="2115" t="n"/>
      <c r="F744" s="2113" t="n"/>
      <c r="G744" s="2165" t="n"/>
      <c r="H744" s="2165" t="n"/>
      <c r="I744" s="2113" t="n"/>
      <c r="J744" s="2113" t="n"/>
      <c r="K744" s="2113" t="n"/>
      <c r="L744" s="3805" t="n"/>
      <c r="M744" s="2113" t="n"/>
      <c r="N744" s="3805" t="n"/>
      <c r="O744" s="3806" t="n"/>
      <c r="P744" s="2113" t="n"/>
      <c r="Q744" s="2113" t="n"/>
      <c r="R744" s="2113" t="n"/>
      <c r="S744" s="2113" t="n"/>
      <c r="T744" s="2113" t="n"/>
      <c r="U744" s="3806" t="n"/>
      <c r="V744" s="2113" t="n"/>
      <c r="W744" s="2113" t="n"/>
      <c r="X744" s="2113" t="n"/>
      <c r="Y744" s="2113" t="n"/>
      <c r="Z744" s="2113" t="n"/>
      <c r="AA744" s="2113" t="n"/>
      <c r="AB744" s="2113" t="n"/>
      <c r="AC744" s="2113" t="n"/>
      <c r="AD744" s="2113" t="n"/>
      <c r="AE744" s="2113" t="n"/>
      <c r="AF744" s="2113" t="n"/>
    </row>
    <row r="745" ht="15.75" customHeight="1" s="2885">
      <c r="A745" s="2113" t="n"/>
      <c r="B745" s="2113" t="n"/>
      <c r="C745" s="2113" t="n"/>
      <c r="D745" s="2113" t="n"/>
      <c r="E745" s="2115" t="n"/>
      <c r="F745" s="2113" t="n"/>
      <c r="G745" s="2165" t="n"/>
      <c r="H745" s="2165" t="n"/>
      <c r="I745" s="2113" t="n"/>
      <c r="J745" s="2113" t="n"/>
      <c r="K745" s="2113" t="n"/>
      <c r="L745" s="3805" t="n"/>
      <c r="M745" s="2113" t="n"/>
      <c r="N745" s="3805" t="n"/>
      <c r="O745" s="3806" t="n"/>
      <c r="P745" s="2113" t="n"/>
      <c r="Q745" s="2113" t="n"/>
      <c r="R745" s="2113" t="n"/>
      <c r="S745" s="2113" t="n"/>
      <c r="T745" s="2113" t="n"/>
      <c r="U745" s="3806" t="n"/>
      <c r="V745" s="2113" t="n"/>
      <c r="W745" s="2113" t="n"/>
      <c r="X745" s="2113" t="n"/>
      <c r="Y745" s="2113" t="n"/>
      <c r="Z745" s="2113" t="n"/>
      <c r="AA745" s="2113" t="n"/>
      <c r="AB745" s="2113" t="n"/>
      <c r="AC745" s="2113" t="n"/>
      <c r="AD745" s="2113" t="n"/>
      <c r="AE745" s="2113" t="n"/>
      <c r="AF745" s="2113" t="n"/>
    </row>
    <row r="746" ht="15.75" customHeight="1" s="2885">
      <c r="A746" s="2113" t="n"/>
      <c r="B746" s="2113" t="n"/>
      <c r="C746" s="2113" t="n"/>
      <c r="D746" s="2113" t="n"/>
      <c r="E746" s="2115" t="n"/>
      <c r="F746" s="2113" t="n"/>
      <c r="G746" s="2165" t="n"/>
      <c r="H746" s="2165" t="n"/>
      <c r="I746" s="2113" t="n"/>
      <c r="J746" s="2113" t="n"/>
      <c r="K746" s="2113" t="n"/>
      <c r="L746" s="3805" t="n"/>
      <c r="M746" s="2113" t="n"/>
      <c r="N746" s="3805" t="n"/>
      <c r="O746" s="3806" t="n"/>
      <c r="P746" s="2113" t="n"/>
      <c r="Q746" s="2113" t="n"/>
      <c r="R746" s="2113" t="n"/>
      <c r="S746" s="2113" t="n"/>
      <c r="T746" s="2113" t="n"/>
      <c r="U746" s="3806" t="n"/>
      <c r="V746" s="2113" t="n"/>
      <c r="W746" s="2113" t="n"/>
      <c r="X746" s="2113" t="n"/>
      <c r="Y746" s="2113" t="n"/>
      <c r="Z746" s="2113" t="n"/>
      <c r="AA746" s="2113" t="n"/>
      <c r="AB746" s="2113" t="n"/>
      <c r="AC746" s="2113" t="n"/>
      <c r="AD746" s="2113" t="n"/>
      <c r="AE746" s="2113" t="n"/>
      <c r="AF746" s="2113" t="n"/>
    </row>
    <row r="747" ht="15.75" customHeight="1" s="2885">
      <c r="A747" s="2113" t="n"/>
      <c r="B747" s="2113" t="n"/>
      <c r="C747" s="2113" t="n"/>
      <c r="D747" s="2113" t="n"/>
      <c r="E747" s="2115" t="n"/>
      <c r="F747" s="2113" t="n"/>
      <c r="G747" s="2165" t="n"/>
      <c r="H747" s="2165" t="n"/>
      <c r="I747" s="2113" t="n"/>
      <c r="J747" s="2113" t="n"/>
      <c r="K747" s="2113" t="n"/>
      <c r="L747" s="3805" t="n"/>
      <c r="M747" s="2113" t="n"/>
      <c r="N747" s="3805" t="n"/>
      <c r="O747" s="3806" t="n"/>
      <c r="P747" s="2113" t="n"/>
      <c r="Q747" s="2113" t="n"/>
      <c r="R747" s="2113" t="n"/>
      <c r="S747" s="2113" t="n"/>
      <c r="T747" s="2113" t="n"/>
      <c r="U747" s="3806" t="n"/>
      <c r="V747" s="2113" t="n"/>
      <c r="W747" s="2113" t="n"/>
      <c r="X747" s="2113" t="n"/>
      <c r="Y747" s="2113" t="n"/>
      <c r="Z747" s="2113" t="n"/>
      <c r="AA747" s="2113" t="n"/>
      <c r="AB747" s="2113" t="n"/>
      <c r="AC747" s="2113" t="n"/>
      <c r="AD747" s="2113" t="n"/>
      <c r="AE747" s="2113" t="n"/>
      <c r="AF747" s="2113" t="n"/>
    </row>
    <row r="748" ht="15.75" customHeight="1" s="2885">
      <c r="A748" s="2113" t="n"/>
      <c r="B748" s="2113" t="n"/>
      <c r="C748" s="2113" t="n"/>
      <c r="D748" s="2113" t="n"/>
      <c r="E748" s="2115" t="n"/>
      <c r="F748" s="2113" t="n"/>
      <c r="G748" s="2165" t="n"/>
      <c r="H748" s="2165" t="n"/>
      <c r="I748" s="2113" t="n"/>
      <c r="J748" s="2113" t="n"/>
      <c r="K748" s="2113" t="n"/>
      <c r="L748" s="3805" t="n"/>
      <c r="M748" s="2113" t="n"/>
      <c r="N748" s="3805" t="n"/>
      <c r="O748" s="3806" t="n"/>
      <c r="P748" s="2113" t="n"/>
      <c r="Q748" s="2113" t="n"/>
      <c r="R748" s="2113" t="n"/>
      <c r="S748" s="2113" t="n"/>
      <c r="T748" s="2113" t="n"/>
      <c r="U748" s="3806" t="n"/>
      <c r="V748" s="2113" t="n"/>
      <c r="W748" s="2113" t="n"/>
      <c r="X748" s="2113" t="n"/>
      <c r="Y748" s="2113" t="n"/>
      <c r="Z748" s="2113" t="n"/>
      <c r="AA748" s="2113" t="n"/>
      <c r="AB748" s="2113" t="n"/>
      <c r="AC748" s="2113" t="n"/>
      <c r="AD748" s="2113" t="n"/>
      <c r="AE748" s="2113" t="n"/>
      <c r="AF748" s="2113" t="n"/>
    </row>
    <row r="749" ht="15.75" customHeight="1" s="2885">
      <c r="A749" s="2113" t="n"/>
      <c r="B749" s="2113" t="n"/>
      <c r="C749" s="2113" t="n"/>
      <c r="D749" s="2113" t="n"/>
      <c r="E749" s="2115" t="n"/>
      <c r="F749" s="2113" t="n"/>
      <c r="G749" s="2165" t="n"/>
      <c r="H749" s="2165" t="n"/>
      <c r="I749" s="2113" t="n"/>
      <c r="J749" s="2113" t="n"/>
      <c r="K749" s="2113" t="n"/>
      <c r="L749" s="3805" t="n"/>
      <c r="M749" s="2113" t="n"/>
      <c r="N749" s="3805" t="n"/>
      <c r="O749" s="3806" t="n"/>
      <c r="P749" s="2113" t="n"/>
      <c r="Q749" s="2113" t="n"/>
      <c r="R749" s="2113" t="n"/>
      <c r="S749" s="2113" t="n"/>
      <c r="T749" s="2113" t="n"/>
      <c r="U749" s="3806" t="n"/>
      <c r="V749" s="2113" t="n"/>
      <c r="W749" s="2113" t="n"/>
      <c r="X749" s="2113" t="n"/>
      <c r="Y749" s="2113" t="n"/>
      <c r="Z749" s="2113" t="n"/>
      <c r="AA749" s="2113" t="n"/>
      <c r="AB749" s="2113" t="n"/>
      <c r="AC749" s="2113" t="n"/>
      <c r="AD749" s="2113" t="n"/>
      <c r="AE749" s="2113" t="n"/>
      <c r="AF749" s="2113" t="n"/>
    </row>
    <row r="750" ht="15.75" customHeight="1" s="2885">
      <c r="A750" s="2113" t="n"/>
      <c r="B750" s="2113" t="n"/>
      <c r="C750" s="2113" t="n"/>
      <c r="D750" s="2113" t="n"/>
      <c r="E750" s="2115" t="n"/>
      <c r="F750" s="2113" t="n"/>
      <c r="G750" s="2165" t="n"/>
      <c r="H750" s="2165" t="n"/>
      <c r="I750" s="2113" t="n"/>
      <c r="J750" s="2113" t="n"/>
      <c r="K750" s="2113" t="n"/>
      <c r="L750" s="3805" t="n"/>
      <c r="M750" s="2113" t="n"/>
      <c r="N750" s="3805" t="n"/>
      <c r="O750" s="3806" t="n"/>
      <c r="P750" s="2113" t="n"/>
      <c r="Q750" s="2113" t="n"/>
      <c r="R750" s="2113" t="n"/>
      <c r="S750" s="2113" t="n"/>
      <c r="T750" s="2113" t="n"/>
      <c r="U750" s="3806" t="n"/>
      <c r="V750" s="2113" t="n"/>
      <c r="W750" s="2113" t="n"/>
      <c r="X750" s="2113" t="n"/>
      <c r="Y750" s="2113" t="n"/>
      <c r="Z750" s="2113" t="n"/>
      <c r="AA750" s="2113" t="n"/>
      <c r="AB750" s="2113" t="n"/>
      <c r="AC750" s="2113" t="n"/>
      <c r="AD750" s="2113" t="n"/>
      <c r="AE750" s="2113" t="n"/>
      <c r="AF750" s="2113" t="n"/>
    </row>
    <row r="751" ht="15.75" customHeight="1" s="2885">
      <c r="A751" s="2113" t="n"/>
      <c r="B751" s="2113" t="n"/>
      <c r="C751" s="2113" t="n"/>
      <c r="D751" s="2113" t="n"/>
      <c r="E751" s="2115" t="n"/>
      <c r="F751" s="2113" t="n"/>
      <c r="G751" s="2165" t="n"/>
      <c r="H751" s="2165" t="n"/>
      <c r="I751" s="2113" t="n"/>
      <c r="J751" s="2113" t="n"/>
      <c r="K751" s="2113" t="n"/>
      <c r="L751" s="3805" t="n"/>
      <c r="M751" s="2113" t="n"/>
      <c r="N751" s="3805" t="n"/>
      <c r="O751" s="3806" t="n"/>
      <c r="P751" s="2113" t="n"/>
      <c r="Q751" s="2113" t="n"/>
      <c r="R751" s="2113" t="n"/>
      <c r="S751" s="2113" t="n"/>
      <c r="T751" s="2113" t="n"/>
      <c r="U751" s="3806" t="n"/>
      <c r="V751" s="2113" t="n"/>
      <c r="W751" s="2113" t="n"/>
      <c r="X751" s="2113" t="n"/>
      <c r="Y751" s="2113" t="n"/>
      <c r="Z751" s="2113" t="n"/>
      <c r="AA751" s="2113" t="n"/>
      <c r="AB751" s="2113" t="n"/>
      <c r="AC751" s="2113" t="n"/>
      <c r="AD751" s="2113" t="n"/>
      <c r="AE751" s="2113" t="n"/>
      <c r="AF751" s="2113" t="n"/>
    </row>
    <row r="752" ht="15.75" customHeight="1" s="2885">
      <c r="A752" s="2113" t="n"/>
      <c r="B752" s="2113" t="n"/>
      <c r="C752" s="2113" t="n"/>
      <c r="D752" s="2113" t="n"/>
      <c r="E752" s="2115" t="n"/>
      <c r="F752" s="2113" t="n"/>
      <c r="G752" s="2165" t="n"/>
      <c r="H752" s="2165" t="n"/>
      <c r="I752" s="2113" t="n"/>
      <c r="J752" s="2113" t="n"/>
      <c r="K752" s="2113" t="n"/>
      <c r="L752" s="3805" t="n"/>
      <c r="M752" s="2113" t="n"/>
      <c r="N752" s="3805" t="n"/>
      <c r="O752" s="3806" t="n"/>
      <c r="P752" s="2113" t="n"/>
      <c r="Q752" s="2113" t="n"/>
      <c r="R752" s="2113" t="n"/>
      <c r="S752" s="2113" t="n"/>
      <c r="T752" s="2113" t="n"/>
      <c r="U752" s="3806" t="n"/>
      <c r="V752" s="2113" t="n"/>
      <c r="W752" s="2113" t="n"/>
      <c r="X752" s="2113" t="n"/>
      <c r="Y752" s="2113" t="n"/>
      <c r="Z752" s="2113" t="n"/>
      <c r="AA752" s="2113" t="n"/>
      <c r="AB752" s="2113" t="n"/>
      <c r="AC752" s="2113" t="n"/>
      <c r="AD752" s="2113" t="n"/>
      <c r="AE752" s="2113" t="n"/>
      <c r="AF752" s="2113" t="n"/>
    </row>
    <row r="753" ht="15.75" customHeight="1" s="2885">
      <c r="A753" s="2113" t="n"/>
      <c r="B753" s="2113" t="n"/>
      <c r="C753" s="2113" t="n"/>
      <c r="D753" s="2113" t="n"/>
      <c r="E753" s="2115" t="n"/>
      <c r="F753" s="2113" t="n"/>
      <c r="G753" s="2165" t="n"/>
      <c r="H753" s="2165" t="n"/>
      <c r="I753" s="2113" t="n"/>
      <c r="J753" s="2113" t="n"/>
      <c r="K753" s="2113" t="n"/>
      <c r="L753" s="3805" t="n"/>
      <c r="M753" s="2113" t="n"/>
      <c r="N753" s="3805" t="n"/>
      <c r="O753" s="3806" t="n"/>
      <c r="P753" s="2113" t="n"/>
      <c r="Q753" s="2113" t="n"/>
      <c r="R753" s="2113" t="n"/>
      <c r="S753" s="2113" t="n"/>
      <c r="T753" s="2113" t="n"/>
      <c r="U753" s="3806" t="n"/>
      <c r="V753" s="2113" t="n"/>
      <c r="W753" s="2113" t="n"/>
      <c r="X753" s="2113" t="n"/>
      <c r="Y753" s="2113" t="n"/>
      <c r="Z753" s="2113" t="n"/>
      <c r="AA753" s="2113" t="n"/>
      <c r="AB753" s="2113" t="n"/>
      <c r="AC753" s="2113" t="n"/>
      <c r="AD753" s="2113" t="n"/>
      <c r="AE753" s="2113" t="n"/>
      <c r="AF753" s="2113" t="n"/>
    </row>
    <row r="754" ht="15.75" customHeight="1" s="2885">
      <c r="A754" s="2113" t="n"/>
      <c r="B754" s="2113" t="n"/>
      <c r="C754" s="2113" t="n"/>
      <c r="D754" s="2113" t="n"/>
      <c r="E754" s="2115" t="n"/>
      <c r="F754" s="2113" t="n"/>
      <c r="G754" s="2165" t="n"/>
      <c r="H754" s="2165" t="n"/>
      <c r="I754" s="2113" t="n"/>
      <c r="J754" s="2113" t="n"/>
      <c r="K754" s="2113" t="n"/>
      <c r="L754" s="3805" t="n"/>
      <c r="M754" s="2113" t="n"/>
      <c r="N754" s="3805" t="n"/>
      <c r="O754" s="3806" t="n"/>
      <c r="P754" s="2113" t="n"/>
      <c r="Q754" s="2113" t="n"/>
      <c r="R754" s="2113" t="n"/>
      <c r="S754" s="2113" t="n"/>
      <c r="T754" s="2113" t="n"/>
      <c r="U754" s="3806" t="n"/>
      <c r="V754" s="2113" t="n"/>
      <c r="W754" s="2113" t="n"/>
      <c r="X754" s="2113" t="n"/>
      <c r="Y754" s="2113" t="n"/>
      <c r="Z754" s="2113" t="n"/>
      <c r="AA754" s="2113" t="n"/>
      <c r="AB754" s="2113" t="n"/>
      <c r="AC754" s="2113" t="n"/>
      <c r="AD754" s="2113" t="n"/>
      <c r="AE754" s="2113" t="n"/>
      <c r="AF754" s="2113" t="n"/>
    </row>
    <row r="755" ht="15.75" customHeight="1" s="2885">
      <c r="A755" s="2113" t="n"/>
      <c r="B755" s="2113" t="n"/>
      <c r="C755" s="2113" t="n"/>
      <c r="D755" s="2113" t="n"/>
      <c r="E755" s="2115" t="n"/>
      <c r="F755" s="2113" t="n"/>
      <c r="G755" s="2165" t="n"/>
      <c r="H755" s="2165" t="n"/>
      <c r="I755" s="2113" t="n"/>
      <c r="J755" s="2113" t="n"/>
      <c r="K755" s="2113" t="n"/>
      <c r="L755" s="3805" t="n"/>
      <c r="M755" s="2113" t="n"/>
      <c r="N755" s="3805" t="n"/>
      <c r="O755" s="3806" t="n"/>
      <c r="P755" s="2113" t="n"/>
      <c r="Q755" s="2113" t="n"/>
      <c r="R755" s="2113" t="n"/>
      <c r="S755" s="2113" t="n"/>
      <c r="T755" s="2113" t="n"/>
      <c r="U755" s="3806" t="n"/>
      <c r="V755" s="2113" t="n"/>
      <c r="W755" s="2113" t="n"/>
      <c r="X755" s="2113" t="n"/>
      <c r="Y755" s="2113" t="n"/>
      <c r="Z755" s="2113" t="n"/>
      <c r="AA755" s="2113" t="n"/>
      <c r="AB755" s="2113" t="n"/>
      <c r="AC755" s="2113" t="n"/>
      <c r="AD755" s="2113" t="n"/>
      <c r="AE755" s="2113" t="n"/>
      <c r="AF755" s="2113" t="n"/>
    </row>
    <row r="756" ht="15.75" customHeight="1" s="2885">
      <c r="A756" s="2113" t="n"/>
      <c r="B756" s="2113" t="n"/>
      <c r="C756" s="2113" t="n"/>
      <c r="D756" s="2113" t="n"/>
      <c r="E756" s="2115" t="n"/>
      <c r="F756" s="2113" t="n"/>
      <c r="G756" s="2165" t="n"/>
      <c r="H756" s="2165" t="n"/>
      <c r="I756" s="2113" t="n"/>
      <c r="J756" s="2113" t="n"/>
      <c r="K756" s="2113" t="n"/>
      <c r="L756" s="3805" t="n"/>
      <c r="M756" s="2113" t="n"/>
      <c r="N756" s="3805" t="n"/>
      <c r="O756" s="3806" t="n"/>
      <c r="P756" s="2113" t="n"/>
      <c r="Q756" s="2113" t="n"/>
      <c r="R756" s="2113" t="n"/>
      <c r="S756" s="2113" t="n"/>
      <c r="T756" s="2113" t="n"/>
      <c r="U756" s="3806" t="n"/>
      <c r="V756" s="2113" t="n"/>
      <c r="W756" s="2113" t="n"/>
      <c r="X756" s="2113" t="n"/>
      <c r="Y756" s="2113" t="n"/>
      <c r="Z756" s="2113" t="n"/>
      <c r="AA756" s="2113" t="n"/>
      <c r="AB756" s="2113" t="n"/>
      <c r="AC756" s="2113" t="n"/>
      <c r="AD756" s="2113" t="n"/>
      <c r="AE756" s="2113" t="n"/>
      <c r="AF756" s="2113" t="n"/>
    </row>
    <row r="757" ht="15.75" customHeight="1" s="2885">
      <c r="A757" s="2113" t="n"/>
      <c r="B757" s="2113" t="n"/>
      <c r="C757" s="2113" t="n"/>
      <c r="D757" s="2113" t="n"/>
      <c r="E757" s="2115" t="n"/>
      <c r="F757" s="2113" t="n"/>
      <c r="G757" s="2165" t="n"/>
      <c r="H757" s="2165" t="n"/>
      <c r="I757" s="2113" t="n"/>
      <c r="J757" s="2113" t="n"/>
      <c r="K757" s="2113" t="n"/>
      <c r="L757" s="3805" t="n"/>
      <c r="M757" s="2113" t="n"/>
      <c r="N757" s="3805" t="n"/>
      <c r="O757" s="3806" t="n"/>
      <c r="P757" s="2113" t="n"/>
      <c r="Q757" s="2113" t="n"/>
      <c r="R757" s="2113" t="n"/>
      <c r="S757" s="2113" t="n"/>
      <c r="T757" s="2113" t="n"/>
      <c r="U757" s="3806" t="n"/>
      <c r="V757" s="2113" t="n"/>
      <c r="W757" s="2113" t="n"/>
      <c r="X757" s="2113" t="n"/>
      <c r="Y757" s="2113" t="n"/>
      <c r="Z757" s="2113" t="n"/>
      <c r="AA757" s="2113" t="n"/>
      <c r="AB757" s="2113" t="n"/>
      <c r="AC757" s="2113" t="n"/>
      <c r="AD757" s="2113" t="n"/>
      <c r="AE757" s="2113" t="n"/>
      <c r="AF757" s="2113" t="n"/>
    </row>
    <row r="758" ht="15.75" customHeight="1" s="2885">
      <c r="A758" s="2113" t="n"/>
      <c r="B758" s="2113" t="n"/>
      <c r="C758" s="2113" t="n"/>
      <c r="D758" s="2113" t="n"/>
      <c r="E758" s="2115" t="n"/>
      <c r="F758" s="2113" t="n"/>
      <c r="G758" s="2165" t="n"/>
      <c r="H758" s="2165" t="n"/>
      <c r="I758" s="2113" t="n"/>
      <c r="J758" s="2113" t="n"/>
      <c r="K758" s="2113" t="n"/>
      <c r="L758" s="3805" t="n"/>
      <c r="M758" s="2113" t="n"/>
      <c r="N758" s="3805" t="n"/>
      <c r="O758" s="3806" t="n"/>
      <c r="P758" s="2113" t="n"/>
      <c r="Q758" s="2113" t="n"/>
      <c r="R758" s="2113" t="n"/>
      <c r="S758" s="2113" t="n"/>
      <c r="T758" s="2113" t="n"/>
      <c r="U758" s="3806" t="n"/>
      <c r="V758" s="2113" t="n"/>
      <c r="W758" s="2113" t="n"/>
      <c r="X758" s="2113" t="n"/>
      <c r="Y758" s="2113" t="n"/>
      <c r="Z758" s="2113" t="n"/>
      <c r="AA758" s="2113" t="n"/>
      <c r="AB758" s="2113" t="n"/>
      <c r="AC758" s="2113" t="n"/>
      <c r="AD758" s="2113" t="n"/>
      <c r="AE758" s="2113" t="n"/>
      <c r="AF758" s="2113" t="n"/>
    </row>
    <row r="759" ht="15.75" customHeight="1" s="2885">
      <c r="A759" s="2113" t="n"/>
      <c r="B759" s="2113" t="n"/>
      <c r="C759" s="2113" t="n"/>
      <c r="D759" s="2113" t="n"/>
      <c r="E759" s="2115" t="n"/>
      <c r="F759" s="2113" t="n"/>
      <c r="G759" s="2165" t="n"/>
      <c r="H759" s="2165" t="n"/>
      <c r="I759" s="2113" t="n"/>
      <c r="J759" s="2113" t="n"/>
      <c r="K759" s="2113" t="n"/>
      <c r="L759" s="3805" t="n"/>
      <c r="M759" s="2113" t="n"/>
      <c r="N759" s="3805" t="n"/>
      <c r="O759" s="3806" t="n"/>
      <c r="P759" s="2113" t="n"/>
      <c r="Q759" s="2113" t="n"/>
      <c r="R759" s="2113" t="n"/>
      <c r="S759" s="2113" t="n"/>
      <c r="T759" s="2113" t="n"/>
      <c r="U759" s="3806" t="n"/>
      <c r="V759" s="2113" t="n"/>
      <c r="W759" s="2113" t="n"/>
      <c r="X759" s="2113" t="n"/>
      <c r="Y759" s="2113" t="n"/>
      <c r="Z759" s="2113" t="n"/>
      <c r="AA759" s="2113" t="n"/>
      <c r="AB759" s="2113" t="n"/>
      <c r="AC759" s="2113" t="n"/>
      <c r="AD759" s="2113" t="n"/>
      <c r="AE759" s="2113" t="n"/>
      <c r="AF759" s="2113" t="n"/>
    </row>
    <row r="760" ht="15.75" customHeight="1" s="2885">
      <c r="A760" s="2113" t="n"/>
      <c r="B760" s="2113" t="n"/>
      <c r="C760" s="2113" t="n"/>
      <c r="D760" s="2113" t="n"/>
      <c r="E760" s="2115" t="n"/>
      <c r="F760" s="2113" t="n"/>
      <c r="G760" s="2165" t="n"/>
      <c r="H760" s="2165" t="n"/>
      <c r="I760" s="2113" t="n"/>
      <c r="J760" s="2113" t="n"/>
      <c r="K760" s="2113" t="n"/>
      <c r="L760" s="3805" t="n"/>
      <c r="M760" s="2113" t="n"/>
      <c r="N760" s="3805" t="n"/>
      <c r="O760" s="3806" t="n"/>
      <c r="P760" s="2113" t="n"/>
      <c r="Q760" s="2113" t="n"/>
      <c r="R760" s="2113" t="n"/>
      <c r="S760" s="2113" t="n"/>
      <c r="T760" s="2113" t="n"/>
      <c r="U760" s="3806" t="n"/>
      <c r="V760" s="2113" t="n"/>
      <c r="W760" s="2113" t="n"/>
      <c r="X760" s="2113" t="n"/>
      <c r="Y760" s="2113" t="n"/>
      <c r="Z760" s="2113" t="n"/>
      <c r="AA760" s="2113" t="n"/>
      <c r="AB760" s="2113" t="n"/>
      <c r="AC760" s="2113" t="n"/>
      <c r="AD760" s="2113" t="n"/>
      <c r="AE760" s="2113" t="n"/>
      <c r="AF760" s="2113" t="n"/>
    </row>
    <row r="761" ht="15.75" customHeight="1" s="2885">
      <c r="A761" s="2113" t="n"/>
      <c r="B761" s="2113" t="n"/>
      <c r="C761" s="2113" t="n"/>
      <c r="D761" s="2113" t="n"/>
      <c r="E761" s="2115" t="n"/>
      <c r="F761" s="2113" t="n"/>
      <c r="G761" s="2165" t="n"/>
      <c r="H761" s="2165" t="n"/>
      <c r="I761" s="2113" t="n"/>
      <c r="J761" s="2113" t="n"/>
      <c r="K761" s="2113" t="n"/>
      <c r="L761" s="3805" t="n"/>
      <c r="M761" s="2113" t="n"/>
      <c r="N761" s="3805" t="n"/>
      <c r="O761" s="3806" t="n"/>
      <c r="P761" s="2113" t="n"/>
      <c r="Q761" s="2113" t="n"/>
      <c r="R761" s="2113" t="n"/>
      <c r="S761" s="2113" t="n"/>
      <c r="T761" s="2113" t="n"/>
      <c r="U761" s="3806" t="n"/>
      <c r="V761" s="2113" t="n"/>
      <c r="W761" s="2113" t="n"/>
      <c r="X761" s="2113" t="n"/>
      <c r="Y761" s="2113" t="n"/>
      <c r="Z761" s="2113" t="n"/>
      <c r="AA761" s="2113" t="n"/>
      <c r="AB761" s="2113" t="n"/>
      <c r="AC761" s="2113" t="n"/>
      <c r="AD761" s="2113" t="n"/>
      <c r="AE761" s="2113" t="n"/>
      <c r="AF761" s="2113" t="n"/>
    </row>
    <row r="762" ht="15.75" customHeight="1" s="2885">
      <c r="A762" s="2113" t="n"/>
      <c r="B762" s="2113" t="n"/>
      <c r="C762" s="2113" t="n"/>
      <c r="D762" s="2113" t="n"/>
      <c r="E762" s="2115" t="n"/>
      <c r="F762" s="2113" t="n"/>
      <c r="G762" s="2165" t="n"/>
      <c r="H762" s="2165" t="n"/>
      <c r="I762" s="2113" t="n"/>
      <c r="J762" s="2113" t="n"/>
      <c r="K762" s="2113" t="n"/>
      <c r="L762" s="3805" t="n"/>
      <c r="M762" s="2113" t="n"/>
      <c r="N762" s="3805" t="n"/>
      <c r="O762" s="3806" t="n"/>
      <c r="P762" s="2113" t="n"/>
      <c r="Q762" s="2113" t="n"/>
      <c r="R762" s="2113" t="n"/>
      <c r="S762" s="2113" t="n"/>
      <c r="T762" s="2113" t="n"/>
      <c r="U762" s="3806" t="n"/>
      <c r="V762" s="2113" t="n"/>
      <c r="W762" s="2113" t="n"/>
      <c r="X762" s="2113" t="n"/>
      <c r="Y762" s="2113" t="n"/>
      <c r="Z762" s="2113" t="n"/>
      <c r="AA762" s="2113" t="n"/>
      <c r="AB762" s="2113" t="n"/>
      <c r="AC762" s="2113" t="n"/>
      <c r="AD762" s="2113" t="n"/>
      <c r="AE762" s="2113" t="n"/>
      <c r="AF762" s="2113" t="n"/>
    </row>
    <row r="763" ht="15.75" customHeight="1" s="2885">
      <c r="A763" s="2113" t="n"/>
      <c r="B763" s="2113" t="n"/>
      <c r="C763" s="2113" t="n"/>
      <c r="D763" s="2113" t="n"/>
      <c r="E763" s="2115" t="n"/>
      <c r="F763" s="2113" t="n"/>
      <c r="G763" s="2165" t="n"/>
      <c r="H763" s="2165" t="n"/>
      <c r="I763" s="2113" t="n"/>
      <c r="J763" s="2113" t="n"/>
      <c r="K763" s="2113" t="n"/>
      <c r="L763" s="3805" t="n"/>
      <c r="M763" s="2113" t="n"/>
      <c r="N763" s="3805" t="n"/>
      <c r="O763" s="3806" t="n"/>
      <c r="P763" s="2113" t="n"/>
      <c r="Q763" s="2113" t="n"/>
      <c r="R763" s="2113" t="n"/>
      <c r="S763" s="2113" t="n"/>
      <c r="T763" s="2113" t="n"/>
      <c r="U763" s="3806" t="n"/>
      <c r="V763" s="2113" t="n"/>
      <c r="W763" s="2113" t="n"/>
      <c r="X763" s="2113" t="n"/>
      <c r="Y763" s="2113" t="n"/>
      <c r="Z763" s="2113" t="n"/>
      <c r="AA763" s="2113" t="n"/>
      <c r="AB763" s="2113" t="n"/>
      <c r="AC763" s="2113" t="n"/>
      <c r="AD763" s="2113" t="n"/>
      <c r="AE763" s="2113" t="n"/>
      <c r="AF763" s="2113" t="n"/>
    </row>
    <row r="764" ht="15.75" customHeight="1" s="2885">
      <c r="A764" s="2113" t="n"/>
      <c r="B764" s="2113" t="n"/>
      <c r="C764" s="2113" t="n"/>
      <c r="D764" s="2113" t="n"/>
      <c r="E764" s="2115" t="n"/>
      <c r="F764" s="2113" t="n"/>
      <c r="G764" s="2165" t="n"/>
      <c r="H764" s="2165" t="n"/>
      <c r="I764" s="2113" t="n"/>
      <c r="J764" s="2113" t="n"/>
      <c r="K764" s="2113" t="n"/>
      <c r="L764" s="3805" t="n"/>
      <c r="M764" s="2113" t="n"/>
      <c r="N764" s="3805" t="n"/>
      <c r="O764" s="3806" t="n"/>
      <c r="P764" s="2113" t="n"/>
      <c r="Q764" s="2113" t="n"/>
      <c r="R764" s="2113" t="n"/>
      <c r="S764" s="2113" t="n"/>
      <c r="T764" s="2113" t="n"/>
      <c r="U764" s="3806" t="n"/>
      <c r="V764" s="2113" t="n"/>
      <c r="W764" s="2113" t="n"/>
      <c r="X764" s="2113" t="n"/>
      <c r="Y764" s="2113" t="n"/>
      <c r="Z764" s="2113" t="n"/>
      <c r="AA764" s="2113" t="n"/>
      <c r="AB764" s="2113" t="n"/>
      <c r="AC764" s="2113" t="n"/>
      <c r="AD764" s="2113" t="n"/>
      <c r="AE764" s="2113" t="n"/>
      <c r="AF764" s="2113" t="n"/>
    </row>
    <row r="765" ht="15.75" customHeight="1" s="2885">
      <c r="A765" s="2113" t="n"/>
      <c r="B765" s="2113" t="n"/>
      <c r="C765" s="2113" t="n"/>
      <c r="D765" s="2113" t="n"/>
      <c r="E765" s="2115" t="n"/>
      <c r="F765" s="2113" t="n"/>
      <c r="G765" s="2165" t="n"/>
      <c r="H765" s="2165" t="n"/>
      <c r="I765" s="2113" t="n"/>
      <c r="J765" s="2113" t="n"/>
      <c r="K765" s="2113" t="n"/>
      <c r="L765" s="3805" t="n"/>
      <c r="M765" s="2113" t="n"/>
      <c r="N765" s="3805" t="n"/>
      <c r="O765" s="3806" t="n"/>
      <c r="P765" s="2113" t="n"/>
      <c r="Q765" s="2113" t="n"/>
      <c r="R765" s="2113" t="n"/>
      <c r="S765" s="2113" t="n"/>
      <c r="T765" s="2113" t="n"/>
      <c r="U765" s="3806" t="n"/>
      <c r="V765" s="2113" t="n"/>
      <c r="W765" s="2113" t="n"/>
      <c r="X765" s="2113" t="n"/>
      <c r="Y765" s="2113" t="n"/>
      <c r="Z765" s="2113" t="n"/>
      <c r="AA765" s="2113" t="n"/>
      <c r="AB765" s="2113" t="n"/>
      <c r="AC765" s="2113" t="n"/>
      <c r="AD765" s="2113" t="n"/>
      <c r="AE765" s="2113" t="n"/>
      <c r="AF765" s="2113" t="n"/>
    </row>
    <row r="766" ht="15.75" customHeight="1" s="2885">
      <c r="A766" s="2113" t="n"/>
      <c r="B766" s="2113" t="n"/>
      <c r="C766" s="2113" t="n"/>
      <c r="D766" s="2113" t="n"/>
      <c r="E766" s="2115" t="n"/>
      <c r="F766" s="2113" t="n"/>
      <c r="G766" s="2165" t="n"/>
      <c r="H766" s="2165" t="n"/>
      <c r="I766" s="2113" t="n"/>
      <c r="J766" s="2113" t="n"/>
      <c r="K766" s="2113" t="n"/>
      <c r="L766" s="3805" t="n"/>
      <c r="M766" s="2113" t="n"/>
      <c r="N766" s="3805" t="n"/>
      <c r="O766" s="3806" t="n"/>
      <c r="P766" s="2113" t="n"/>
      <c r="Q766" s="2113" t="n"/>
      <c r="R766" s="2113" t="n"/>
      <c r="S766" s="2113" t="n"/>
      <c r="T766" s="2113" t="n"/>
      <c r="U766" s="3806" t="n"/>
      <c r="V766" s="2113" t="n"/>
      <c r="W766" s="2113" t="n"/>
      <c r="X766" s="2113" t="n"/>
      <c r="Y766" s="2113" t="n"/>
      <c r="Z766" s="2113" t="n"/>
      <c r="AA766" s="2113" t="n"/>
      <c r="AB766" s="2113" t="n"/>
      <c r="AC766" s="2113" t="n"/>
      <c r="AD766" s="2113" t="n"/>
      <c r="AE766" s="2113" t="n"/>
      <c r="AF766" s="2113" t="n"/>
    </row>
    <row r="767" ht="15.75" customHeight="1" s="2885">
      <c r="A767" s="2113" t="n"/>
      <c r="B767" s="2113" t="n"/>
      <c r="C767" s="2113" t="n"/>
      <c r="D767" s="2113" t="n"/>
      <c r="E767" s="2115" t="n"/>
      <c r="F767" s="2113" t="n"/>
      <c r="G767" s="2165" t="n"/>
      <c r="H767" s="2165" t="n"/>
      <c r="I767" s="2113" t="n"/>
      <c r="J767" s="2113" t="n"/>
      <c r="K767" s="2113" t="n"/>
      <c r="L767" s="3805" t="n"/>
      <c r="M767" s="2113" t="n"/>
      <c r="N767" s="3805" t="n"/>
      <c r="O767" s="3806" t="n"/>
      <c r="P767" s="2113" t="n"/>
      <c r="Q767" s="2113" t="n"/>
      <c r="R767" s="2113" t="n"/>
      <c r="S767" s="2113" t="n"/>
      <c r="T767" s="2113" t="n"/>
      <c r="U767" s="3806" t="n"/>
      <c r="V767" s="2113" t="n"/>
      <c r="W767" s="2113" t="n"/>
      <c r="X767" s="2113" t="n"/>
      <c r="Y767" s="2113" t="n"/>
      <c r="Z767" s="2113" t="n"/>
      <c r="AA767" s="2113" t="n"/>
      <c r="AB767" s="2113" t="n"/>
      <c r="AC767" s="2113" t="n"/>
      <c r="AD767" s="2113" t="n"/>
      <c r="AE767" s="2113" t="n"/>
      <c r="AF767" s="2113" t="n"/>
    </row>
    <row r="768" ht="15.75" customHeight="1" s="2885">
      <c r="A768" s="2113" t="n"/>
      <c r="B768" s="2113" t="n"/>
      <c r="C768" s="2113" t="n"/>
      <c r="D768" s="2113" t="n"/>
      <c r="E768" s="2115" t="n"/>
      <c r="F768" s="2113" t="n"/>
      <c r="G768" s="2165" t="n"/>
      <c r="H768" s="2165" t="n"/>
      <c r="I768" s="2113" t="n"/>
      <c r="J768" s="2113" t="n"/>
      <c r="K768" s="2113" t="n"/>
      <c r="L768" s="3805" t="n"/>
      <c r="M768" s="2113" t="n"/>
      <c r="N768" s="3805" t="n"/>
      <c r="O768" s="3806" t="n"/>
      <c r="P768" s="2113" t="n"/>
      <c r="Q768" s="2113" t="n"/>
      <c r="R768" s="2113" t="n"/>
      <c r="S768" s="2113" t="n"/>
      <c r="T768" s="2113" t="n"/>
      <c r="U768" s="3806" t="n"/>
      <c r="V768" s="2113" t="n"/>
      <c r="W768" s="2113" t="n"/>
      <c r="X768" s="2113" t="n"/>
      <c r="Y768" s="2113" t="n"/>
      <c r="Z768" s="2113" t="n"/>
      <c r="AA768" s="2113" t="n"/>
      <c r="AB768" s="2113" t="n"/>
      <c r="AC768" s="2113" t="n"/>
      <c r="AD768" s="2113" t="n"/>
      <c r="AE768" s="2113" t="n"/>
      <c r="AF768" s="2113" t="n"/>
    </row>
    <row r="769" ht="15.75" customHeight="1" s="2885">
      <c r="A769" s="2113" t="n"/>
      <c r="B769" s="2113" t="n"/>
      <c r="C769" s="2113" t="n"/>
      <c r="D769" s="2113" t="n"/>
      <c r="E769" s="2115" t="n"/>
      <c r="F769" s="2113" t="n"/>
      <c r="G769" s="2165" t="n"/>
      <c r="H769" s="2165" t="n"/>
      <c r="I769" s="2113" t="n"/>
      <c r="J769" s="2113" t="n"/>
      <c r="K769" s="2113" t="n"/>
      <c r="L769" s="3805" t="n"/>
      <c r="M769" s="2113" t="n"/>
      <c r="N769" s="3805" t="n"/>
      <c r="O769" s="3806" t="n"/>
      <c r="P769" s="2113" t="n"/>
      <c r="Q769" s="2113" t="n"/>
      <c r="R769" s="2113" t="n"/>
      <c r="S769" s="2113" t="n"/>
      <c r="T769" s="2113" t="n"/>
      <c r="U769" s="3806" t="n"/>
      <c r="V769" s="2113" t="n"/>
      <c r="W769" s="2113" t="n"/>
      <c r="X769" s="2113" t="n"/>
      <c r="Y769" s="2113" t="n"/>
      <c r="Z769" s="2113" t="n"/>
      <c r="AA769" s="2113" t="n"/>
      <c r="AB769" s="2113" t="n"/>
      <c r="AC769" s="2113" t="n"/>
      <c r="AD769" s="2113" t="n"/>
      <c r="AE769" s="2113" t="n"/>
      <c r="AF769" s="2113" t="n"/>
    </row>
    <row r="770" ht="15.75" customHeight="1" s="2885">
      <c r="A770" s="2113" t="n"/>
      <c r="B770" s="2113" t="n"/>
      <c r="C770" s="2113" t="n"/>
      <c r="D770" s="2113" t="n"/>
      <c r="E770" s="2115" t="n"/>
      <c r="F770" s="2113" t="n"/>
      <c r="G770" s="2165" t="n"/>
      <c r="H770" s="2165" t="n"/>
      <c r="I770" s="2113" t="n"/>
      <c r="J770" s="2113" t="n"/>
      <c r="K770" s="2113" t="n"/>
      <c r="L770" s="3805" t="n"/>
      <c r="M770" s="2113" t="n"/>
      <c r="N770" s="3805" t="n"/>
      <c r="O770" s="3806" t="n"/>
      <c r="P770" s="2113" t="n"/>
      <c r="Q770" s="2113" t="n"/>
      <c r="R770" s="2113" t="n"/>
      <c r="S770" s="2113" t="n"/>
      <c r="T770" s="2113" t="n"/>
      <c r="U770" s="3806" t="n"/>
      <c r="V770" s="2113" t="n"/>
      <c r="W770" s="2113" t="n"/>
      <c r="X770" s="2113" t="n"/>
      <c r="Y770" s="2113" t="n"/>
      <c r="Z770" s="2113" t="n"/>
      <c r="AA770" s="2113" t="n"/>
      <c r="AB770" s="2113" t="n"/>
      <c r="AC770" s="2113" t="n"/>
      <c r="AD770" s="2113" t="n"/>
      <c r="AE770" s="2113" t="n"/>
      <c r="AF770" s="2113" t="n"/>
    </row>
    <row r="771" ht="15.75" customHeight="1" s="2885">
      <c r="A771" s="2113" t="n"/>
      <c r="B771" s="2113" t="n"/>
      <c r="C771" s="2113" t="n"/>
      <c r="D771" s="2113" t="n"/>
      <c r="E771" s="2115" t="n"/>
      <c r="F771" s="2113" t="n"/>
      <c r="G771" s="2165" t="n"/>
      <c r="H771" s="2165" t="n"/>
      <c r="I771" s="2113" t="n"/>
      <c r="J771" s="2113" t="n"/>
      <c r="K771" s="2113" t="n"/>
      <c r="L771" s="3805" t="n"/>
      <c r="M771" s="2113" t="n"/>
      <c r="N771" s="3805" t="n"/>
      <c r="O771" s="3806" t="n"/>
      <c r="P771" s="2113" t="n"/>
      <c r="Q771" s="2113" t="n"/>
      <c r="R771" s="2113" t="n"/>
      <c r="S771" s="2113" t="n"/>
      <c r="T771" s="2113" t="n"/>
      <c r="U771" s="3806" t="n"/>
      <c r="V771" s="2113" t="n"/>
      <c r="W771" s="2113" t="n"/>
      <c r="X771" s="2113" t="n"/>
      <c r="Y771" s="2113" t="n"/>
      <c r="Z771" s="2113" t="n"/>
      <c r="AA771" s="2113" t="n"/>
      <c r="AB771" s="2113" t="n"/>
      <c r="AC771" s="2113" t="n"/>
      <c r="AD771" s="2113" t="n"/>
      <c r="AE771" s="2113" t="n"/>
      <c r="AF771" s="2113" t="n"/>
    </row>
    <row r="772" ht="15.75" customHeight="1" s="2885">
      <c r="A772" s="2113" t="n"/>
      <c r="B772" s="2113" t="n"/>
      <c r="C772" s="2113" t="n"/>
      <c r="D772" s="2113" t="n"/>
      <c r="E772" s="2115" t="n"/>
      <c r="F772" s="2113" t="n"/>
      <c r="G772" s="2165" t="n"/>
      <c r="H772" s="2165" t="n"/>
      <c r="I772" s="2113" t="n"/>
      <c r="J772" s="2113" t="n"/>
      <c r="K772" s="2113" t="n"/>
      <c r="L772" s="3805" t="n"/>
      <c r="M772" s="2113" t="n"/>
      <c r="N772" s="3805" t="n"/>
      <c r="O772" s="3806" t="n"/>
      <c r="P772" s="2113" t="n"/>
      <c r="Q772" s="2113" t="n"/>
      <c r="R772" s="2113" t="n"/>
      <c r="S772" s="2113" t="n"/>
      <c r="T772" s="2113" t="n"/>
      <c r="U772" s="3806" t="n"/>
      <c r="V772" s="2113" t="n"/>
      <c r="W772" s="2113" t="n"/>
      <c r="X772" s="2113" t="n"/>
      <c r="Y772" s="2113" t="n"/>
      <c r="Z772" s="2113" t="n"/>
      <c r="AA772" s="2113" t="n"/>
      <c r="AB772" s="2113" t="n"/>
      <c r="AC772" s="2113" t="n"/>
      <c r="AD772" s="2113" t="n"/>
      <c r="AE772" s="2113" t="n"/>
      <c r="AF772" s="2113" t="n"/>
    </row>
    <row r="773" ht="15.75" customHeight="1" s="2885">
      <c r="A773" s="2113" t="n"/>
      <c r="B773" s="2113" t="n"/>
      <c r="C773" s="2113" t="n"/>
      <c r="D773" s="2113" t="n"/>
      <c r="E773" s="2115" t="n"/>
      <c r="F773" s="2113" t="n"/>
      <c r="G773" s="2165" t="n"/>
      <c r="H773" s="2165" t="n"/>
      <c r="I773" s="2113" t="n"/>
      <c r="J773" s="2113" t="n"/>
      <c r="K773" s="2113" t="n"/>
      <c r="L773" s="3805" t="n"/>
      <c r="M773" s="2113" t="n"/>
      <c r="N773" s="3805" t="n"/>
      <c r="O773" s="3806" t="n"/>
      <c r="P773" s="2113" t="n"/>
      <c r="Q773" s="2113" t="n"/>
      <c r="R773" s="2113" t="n"/>
      <c r="S773" s="2113" t="n"/>
      <c r="T773" s="2113" t="n"/>
      <c r="U773" s="3806" t="n"/>
      <c r="V773" s="2113" t="n"/>
      <c r="W773" s="2113" t="n"/>
      <c r="X773" s="2113" t="n"/>
      <c r="Y773" s="2113" t="n"/>
      <c r="Z773" s="2113" t="n"/>
      <c r="AA773" s="2113" t="n"/>
      <c r="AB773" s="2113" t="n"/>
      <c r="AC773" s="2113" t="n"/>
      <c r="AD773" s="2113" t="n"/>
      <c r="AE773" s="2113" t="n"/>
      <c r="AF773" s="2113" t="n"/>
    </row>
    <row r="774" ht="15.75" customHeight="1" s="2885">
      <c r="A774" s="2113" t="n"/>
      <c r="B774" s="2113" t="n"/>
      <c r="C774" s="2113" t="n"/>
      <c r="D774" s="2113" t="n"/>
      <c r="E774" s="2115" t="n"/>
      <c r="F774" s="2113" t="n"/>
      <c r="G774" s="2165" t="n"/>
      <c r="H774" s="2165" t="n"/>
      <c r="I774" s="2113" t="n"/>
      <c r="J774" s="2113" t="n"/>
      <c r="K774" s="2113" t="n"/>
      <c r="L774" s="3805" t="n"/>
      <c r="M774" s="2113" t="n"/>
      <c r="N774" s="3805" t="n"/>
      <c r="O774" s="3806" t="n"/>
      <c r="P774" s="2113" t="n"/>
      <c r="Q774" s="2113" t="n"/>
      <c r="R774" s="2113" t="n"/>
      <c r="S774" s="2113" t="n"/>
      <c r="T774" s="2113" t="n"/>
      <c r="U774" s="3806" t="n"/>
      <c r="V774" s="2113" t="n"/>
      <c r="W774" s="2113" t="n"/>
      <c r="X774" s="2113" t="n"/>
      <c r="Y774" s="2113" t="n"/>
      <c r="Z774" s="2113" t="n"/>
      <c r="AA774" s="2113" t="n"/>
      <c r="AB774" s="2113" t="n"/>
      <c r="AC774" s="2113" t="n"/>
      <c r="AD774" s="2113" t="n"/>
      <c r="AE774" s="2113" t="n"/>
      <c r="AF774" s="2113" t="n"/>
    </row>
    <row r="775" ht="15.75" customHeight="1" s="2885">
      <c r="A775" s="2113" t="n"/>
      <c r="B775" s="2113" t="n"/>
      <c r="C775" s="2113" t="n"/>
      <c r="D775" s="2113" t="n"/>
      <c r="E775" s="2115" t="n"/>
      <c r="F775" s="2113" t="n"/>
      <c r="G775" s="2165" t="n"/>
      <c r="H775" s="2165" t="n"/>
      <c r="I775" s="2113" t="n"/>
      <c r="J775" s="2113" t="n"/>
      <c r="K775" s="2113" t="n"/>
      <c r="L775" s="3805" t="n"/>
      <c r="M775" s="2113" t="n"/>
      <c r="N775" s="3805" t="n"/>
      <c r="O775" s="3806" t="n"/>
      <c r="P775" s="2113" t="n"/>
      <c r="Q775" s="2113" t="n"/>
      <c r="R775" s="2113" t="n"/>
      <c r="S775" s="2113" t="n"/>
      <c r="T775" s="2113" t="n"/>
      <c r="U775" s="3806" t="n"/>
      <c r="V775" s="2113" t="n"/>
      <c r="W775" s="2113" t="n"/>
      <c r="X775" s="2113" t="n"/>
      <c r="Y775" s="2113" t="n"/>
      <c r="Z775" s="2113" t="n"/>
      <c r="AA775" s="2113" t="n"/>
      <c r="AB775" s="2113" t="n"/>
      <c r="AC775" s="2113" t="n"/>
      <c r="AD775" s="2113" t="n"/>
      <c r="AE775" s="2113" t="n"/>
      <c r="AF775" s="2113" t="n"/>
    </row>
    <row r="776" ht="15.75" customHeight="1" s="2885">
      <c r="A776" s="2113" t="n"/>
      <c r="B776" s="2113" t="n"/>
      <c r="C776" s="2113" t="n"/>
      <c r="D776" s="2113" t="n"/>
      <c r="E776" s="2115" t="n"/>
      <c r="F776" s="2113" t="n"/>
      <c r="G776" s="2165" t="n"/>
      <c r="H776" s="2165" t="n"/>
      <c r="I776" s="2113" t="n"/>
      <c r="J776" s="2113" t="n"/>
      <c r="K776" s="2113" t="n"/>
      <c r="L776" s="3805" t="n"/>
      <c r="M776" s="2113" t="n"/>
      <c r="N776" s="3805" t="n"/>
      <c r="O776" s="3806" t="n"/>
      <c r="P776" s="2113" t="n"/>
      <c r="Q776" s="2113" t="n"/>
      <c r="R776" s="2113" t="n"/>
      <c r="S776" s="2113" t="n"/>
      <c r="T776" s="2113" t="n"/>
      <c r="U776" s="3806" t="n"/>
      <c r="V776" s="2113" t="n"/>
      <c r="W776" s="2113" t="n"/>
      <c r="X776" s="2113" t="n"/>
      <c r="Y776" s="2113" t="n"/>
      <c r="Z776" s="2113" t="n"/>
      <c r="AA776" s="2113" t="n"/>
      <c r="AB776" s="2113" t="n"/>
      <c r="AC776" s="2113" t="n"/>
      <c r="AD776" s="2113" t="n"/>
      <c r="AE776" s="2113" t="n"/>
      <c r="AF776" s="2113" t="n"/>
    </row>
    <row r="777" ht="15.75" customHeight="1" s="2885">
      <c r="A777" s="2113" t="n"/>
      <c r="B777" s="2113" t="n"/>
      <c r="C777" s="2113" t="n"/>
      <c r="D777" s="2113" t="n"/>
      <c r="E777" s="2115" t="n"/>
      <c r="F777" s="2113" t="n"/>
      <c r="G777" s="2165" t="n"/>
      <c r="H777" s="2165" t="n"/>
      <c r="I777" s="2113" t="n"/>
      <c r="J777" s="2113" t="n"/>
      <c r="K777" s="2113" t="n"/>
      <c r="L777" s="3805" t="n"/>
      <c r="M777" s="2113" t="n"/>
      <c r="N777" s="3805" t="n"/>
      <c r="O777" s="3806" t="n"/>
      <c r="P777" s="2113" t="n"/>
      <c r="Q777" s="2113" t="n"/>
      <c r="R777" s="2113" t="n"/>
      <c r="S777" s="2113" t="n"/>
      <c r="T777" s="2113" t="n"/>
      <c r="U777" s="3806" t="n"/>
      <c r="V777" s="2113" t="n"/>
      <c r="W777" s="2113" t="n"/>
      <c r="X777" s="2113" t="n"/>
      <c r="Y777" s="2113" t="n"/>
      <c r="Z777" s="2113" t="n"/>
      <c r="AA777" s="2113" t="n"/>
      <c r="AB777" s="2113" t="n"/>
      <c r="AC777" s="2113" t="n"/>
      <c r="AD777" s="2113" t="n"/>
      <c r="AE777" s="2113" t="n"/>
      <c r="AF777" s="2113" t="n"/>
    </row>
    <row r="778" ht="15.75" customHeight="1" s="2885">
      <c r="A778" s="2113" t="n"/>
      <c r="B778" s="2113" t="n"/>
      <c r="C778" s="2113" t="n"/>
      <c r="D778" s="2113" t="n"/>
      <c r="E778" s="2115" t="n"/>
      <c r="F778" s="2113" t="n"/>
      <c r="G778" s="2165" t="n"/>
      <c r="H778" s="2165" t="n"/>
      <c r="I778" s="2113" t="n"/>
      <c r="J778" s="2113" t="n"/>
      <c r="K778" s="2113" t="n"/>
      <c r="L778" s="3805" t="n"/>
      <c r="M778" s="2113" t="n"/>
      <c r="N778" s="3805" t="n"/>
      <c r="O778" s="3806" t="n"/>
      <c r="P778" s="2113" t="n"/>
      <c r="Q778" s="2113" t="n"/>
      <c r="R778" s="2113" t="n"/>
      <c r="S778" s="2113" t="n"/>
      <c r="T778" s="2113" t="n"/>
      <c r="U778" s="3806" t="n"/>
      <c r="V778" s="2113" t="n"/>
      <c r="W778" s="2113" t="n"/>
      <c r="X778" s="2113" t="n"/>
      <c r="Y778" s="2113" t="n"/>
      <c r="Z778" s="2113" t="n"/>
      <c r="AA778" s="2113" t="n"/>
      <c r="AB778" s="2113" t="n"/>
      <c r="AC778" s="2113" t="n"/>
      <c r="AD778" s="2113" t="n"/>
      <c r="AE778" s="2113" t="n"/>
      <c r="AF778" s="2113" t="n"/>
    </row>
    <row r="779" ht="15.75" customHeight="1" s="2885">
      <c r="A779" s="2113" t="n"/>
      <c r="B779" s="2113" t="n"/>
      <c r="C779" s="2113" t="n"/>
      <c r="D779" s="2113" t="n"/>
      <c r="E779" s="2115" t="n"/>
      <c r="F779" s="2113" t="n"/>
      <c r="G779" s="2165" t="n"/>
      <c r="H779" s="2165" t="n"/>
      <c r="I779" s="2113" t="n"/>
      <c r="J779" s="2113" t="n"/>
      <c r="K779" s="2113" t="n"/>
      <c r="L779" s="3805" t="n"/>
      <c r="M779" s="2113" t="n"/>
      <c r="N779" s="3805" t="n"/>
      <c r="O779" s="3806" t="n"/>
      <c r="P779" s="2113" t="n"/>
      <c r="Q779" s="2113" t="n"/>
      <c r="R779" s="2113" t="n"/>
      <c r="S779" s="2113" t="n"/>
      <c r="T779" s="2113" t="n"/>
      <c r="U779" s="3806" t="n"/>
      <c r="V779" s="2113" t="n"/>
      <c r="W779" s="2113" t="n"/>
      <c r="X779" s="2113" t="n"/>
      <c r="Y779" s="2113" t="n"/>
      <c r="Z779" s="2113" t="n"/>
      <c r="AA779" s="2113" t="n"/>
      <c r="AB779" s="2113" t="n"/>
      <c r="AC779" s="2113" t="n"/>
      <c r="AD779" s="2113" t="n"/>
      <c r="AE779" s="2113" t="n"/>
      <c r="AF779" s="2113" t="n"/>
    </row>
    <row r="780" ht="15.75" customHeight="1" s="2885">
      <c r="A780" s="2113" t="n"/>
      <c r="B780" s="2113" t="n"/>
      <c r="C780" s="2113" t="n"/>
      <c r="D780" s="2113" t="n"/>
      <c r="E780" s="2115" t="n"/>
      <c r="F780" s="2113" t="n"/>
      <c r="G780" s="2165" t="n"/>
      <c r="H780" s="2165" t="n"/>
      <c r="I780" s="2113" t="n"/>
      <c r="J780" s="2113" t="n"/>
      <c r="K780" s="2113" t="n"/>
      <c r="L780" s="3805" t="n"/>
      <c r="M780" s="2113" t="n"/>
      <c r="N780" s="3805" t="n"/>
      <c r="O780" s="3806" t="n"/>
      <c r="P780" s="2113" t="n"/>
      <c r="Q780" s="2113" t="n"/>
      <c r="R780" s="2113" t="n"/>
      <c r="S780" s="2113" t="n"/>
      <c r="T780" s="2113" t="n"/>
      <c r="U780" s="3806" t="n"/>
      <c r="V780" s="2113" t="n"/>
      <c r="W780" s="2113" t="n"/>
      <c r="X780" s="2113" t="n"/>
      <c r="Y780" s="2113" t="n"/>
      <c r="Z780" s="2113" t="n"/>
      <c r="AA780" s="2113" t="n"/>
      <c r="AB780" s="2113" t="n"/>
      <c r="AC780" s="2113" t="n"/>
      <c r="AD780" s="2113" t="n"/>
      <c r="AE780" s="2113" t="n"/>
      <c r="AF780" s="2113" t="n"/>
    </row>
    <row r="781" ht="15.75" customHeight="1" s="2885">
      <c r="A781" s="2113" t="n"/>
      <c r="B781" s="2113" t="n"/>
      <c r="C781" s="2113" t="n"/>
      <c r="D781" s="2113" t="n"/>
      <c r="E781" s="2115" t="n"/>
      <c r="F781" s="2113" t="n"/>
      <c r="G781" s="2165" t="n"/>
      <c r="H781" s="2165" t="n"/>
      <c r="I781" s="2113" t="n"/>
      <c r="J781" s="2113" t="n"/>
      <c r="K781" s="2113" t="n"/>
      <c r="L781" s="3805" t="n"/>
      <c r="M781" s="2113" t="n"/>
      <c r="N781" s="3805" t="n"/>
      <c r="O781" s="3806" t="n"/>
      <c r="P781" s="2113" t="n"/>
      <c r="Q781" s="2113" t="n"/>
      <c r="R781" s="2113" t="n"/>
      <c r="S781" s="2113" t="n"/>
      <c r="T781" s="2113" t="n"/>
      <c r="U781" s="3806" t="n"/>
      <c r="V781" s="2113" t="n"/>
      <c r="W781" s="2113" t="n"/>
      <c r="X781" s="2113" t="n"/>
      <c r="Y781" s="2113" t="n"/>
      <c r="Z781" s="2113" t="n"/>
      <c r="AA781" s="2113" t="n"/>
      <c r="AB781" s="2113" t="n"/>
      <c r="AC781" s="2113" t="n"/>
      <c r="AD781" s="2113" t="n"/>
      <c r="AE781" s="2113" t="n"/>
      <c r="AF781" s="2113" t="n"/>
    </row>
    <row r="782" ht="15.75" customHeight="1" s="2885">
      <c r="A782" s="2113" t="n"/>
      <c r="B782" s="2113" t="n"/>
      <c r="C782" s="2113" t="n"/>
      <c r="D782" s="2113" t="n"/>
      <c r="E782" s="2115" t="n"/>
      <c r="F782" s="2113" t="n"/>
      <c r="G782" s="2165" t="n"/>
      <c r="H782" s="2165" t="n"/>
      <c r="I782" s="2113" t="n"/>
      <c r="J782" s="2113" t="n"/>
      <c r="K782" s="2113" t="n"/>
      <c r="L782" s="3805" t="n"/>
      <c r="M782" s="2113" t="n"/>
      <c r="N782" s="3805" t="n"/>
      <c r="O782" s="3806" t="n"/>
      <c r="P782" s="2113" t="n"/>
      <c r="Q782" s="2113" t="n"/>
      <c r="R782" s="2113" t="n"/>
      <c r="S782" s="2113" t="n"/>
      <c r="T782" s="2113" t="n"/>
      <c r="U782" s="3806" t="n"/>
      <c r="V782" s="2113" t="n"/>
      <c r="W782" s="2113" t="n"/>
      <c r="X782" s="2113" t="n"/>
      <c r="Y782" s="2113" t="n"/>
      <c r="Z782" s="2113" t="n"/>
      <c r="AA782" s="2113" t="n"/>
      <c r="AB782" s="2113" t="n"/>
      <c r="AC782" s="2113" t="n"/>
      <c r="AD782" s="2113" t="n"/>
      <c r="AE782" s="2113" t="n"/>
      <c r="AF782" s="2113" t="n"/>
    </row>
    <row r="783" ht="15.75" customHeight="1" s="2885">
      <c r="A783" s="2113" t="n"/>
      <c r="B783" s="2113" t="n"/>
      <c r="C783" s="2113" t="n"/>
      <c r="D783" s="2113" t="n"/>
      <c r="E783" s="2115" t="n"/>
      <c r="F783" s="2113" t="n"/>
      <c r="G783" s="2165" t="n"/>
      <c r="H783" s="2165" t="n"/>
      <c r="I783" s="2113" t="n"/>
      <c r="J783" s="2113" t="n"/>
      <c r="K783" s="2113" t="n"/>
      <c r="L783" s="3805" t="n"/>
      <c r="M783" s="2113" t="n"/>
      <c r="N783" s="3805" t="n"/>
      <c r="O783" s="3806" t="n"/>
      <c r="P783" s="2113" t="n"/>
      <c r="Q783" s="2113" t="n"/>
      <c r="R783" s="2113" t="n"/>
      <c r="S783" s="2113" t="n"/>
      <c r="T783" s="2113" t="n"/>
      <c r="U783" s="3806" t="n"/>
      <c r="V783" s="2113" t="n"/>
      <c r="W783" s="2113" t="n"/>
      <c r="X783" s="2113" t="n"/>
      <c r="Y783" s="2113" t="n"/>
      <c r="Z783" s="2113" t="n"/>
      <c r="AA783" s="2113" t="n"/>
      <c r="AB783" s="2113" t="n"/>
      <c r="AC783" s="2113" t="n"/>
      <c r="AD783" s="2113" t="n"/>
      <c r="AE783" s="2113" t="n"/>
      <c r="AF783" s="2113" t="n"/>
    </row>
    <row r="784" ht="15.75" customHeight="1" s="2885">
      <c r="A784" s="2113" t="n"/>
      <c r="B784" s="2113" t="n"/>
      <c r="C784" s="2113" t="n"/>
      <c r="D784" s="2113" t="n"/>
      <c r="E784" s="2115" t="n"/>
      <c r="F784" s="2113" t="n"/>
      <c r="G784" s="2165" t="n"/>
      <c r="H784" s="2165" t="n"/>
      <c r="I784" s="2113" t="n"/>
      <c r="J784" s="2113" t="n"/>
      <c r="K784" s="2113" t="n"/>
      <c r="L784" s="3805" t="n"/>
      <c r="M784" s="2113" t="n"/>
      <c r="N784" s="3805" t="n"/>
      <c r="O784" s="3806" t="n"/>
      <c r="P784" s="2113" t="n"/>
      <c r="Q784" s="2113" t="n"/>
      <c r="R784" s="2113" t="n"/>
      <c r="S784" s="2113" t="n"/>
      <c r="T784" s="2113" t="n"/>
      <c r="U784" s="3806" t="n"/>
      <c r="V784" s="2113" t="n"/>
      <c r="W784" s="2113" t="n"/>
      <c r="X784" s="2113" t="n"/>
      <c r="Y784" s="2113" t="n"/>
      <c r="Z784" s="2113" t="n"/>
      <c r="AA784" s="2113" t="n"/>
      <c r="AB784" s="2113" t="n"/>
      <c r="AC784" s="2113" t="n"/>
      <c r="AD784" s="2113" t="n"/>
      <c r="AE784" s="2113" t="n"/>
      <c r="AF784" s="2113" t="n"/>
    </row>
    <row r="785" ht="15.75" customHeight="1" s="2885">
      <c r="A785" s="2113" t="n"/>
      <c r="B785" s="2113" t="n"/>
      <c r="C785" s="2113" t="n"/>
      <c r="D785" s="2113" t="n"/>
      <c r="E785" s="2115" t="n"/>
      <c r="F785" s="2113" t="n"/>
      <c r="G785" s="2165" t="n"/>
      <c r="H785" s="2165" t="n"/>
      <c r="I785" s="2113" t="n"/>
      <c r="J785" s="2113" t="n"/>
      <c r="K785" s="2113" t="n"/>
      <c r="L785" s="3805" t="n"/>
      <c r="M785" s="2113" t="n"/>
      <c r="N785" s="3805" t="n"/>
      <c r="O785" s="3806" t="n"/>
      <c r="P785" s="2113" t="n"/>
      <c r="Q785" s="2113" t="n"/>
      <c r="R785" s="2113" t="n"/>
      <c r="S785" s="2113" t="n"/>
      <c r="T785" s="2113" t="n"/>
      <c r="U785" s="3806" t="n"/>
      <c r="V785" s="2113" t="n"/>
      <c r="W785" s="2113" t="n"/>
      <c r="X785" s="2113" t="n"/>
      <c r="Y785" s="2113" t="n"/>
      <c r="Z785" s="2113" t="n"/>
      <c r="AA785" s="2113" t="n"/>
      <c r="AB785" s="2113" t="n"/>
      <c r="AC785" s="2113" t="n"/>
      <c r="AD785" s="2113" t="n"/>
      <c r="AE785" s="2113" t="n"/>
      <c r="AF785" s="2113" t="n"/>
    </row>
    <row r="786" ht="15.75" customHeight="1" s="2885">
      <c r="A786" s="2113" t="n"/>
      <c r="B786" s="2113" t="n"/>
      <c r="C786" s="2113" t="n"/>
      <c r="D786" s="2113" t="n"/>
      <c r="E786" s="2115" t="n"/>
      <c r="F786" s="2113" t="n"/>
      <c r="G786" s="2165" t="n"/>
      <c r="H786" s="2165" t="n"/>
      <c r="I786" s="2113" t="n"/>
      <c r="J786" s="2113" t="n"/>
      <c r="K786" s="2113" t="n"/>
      <c r="L786" s="3805" t="n"/>
      <c r="M786" s="2113" t="n"/>
      <c r="N786" s="3805" t="n"/>
      <c r="O786" s="3806" t="n"/>
      <c r="P786" s="2113" t="n"/>
      <c r="Q786" s="2113" t="n"/>
      <c r="R786" s="2113" t="n"/>
      <c r="S786" s="2113" t="n"/>
      <c r="T786" s="2113" t="n"/>
      <c r="U786" s="3806" t="n"/>
      <c r="V786" s="2113" t="n"/>
      <c r="W786" s="2113" t="n"/>
      <c r="X786" s="2113" t="n"/>
      <c r="Y786" s="2113" t="n"/>
      <c r="Z786" s="2113" t="n"/>
      <c r="AA786" s="2113" t="n"/>
      <c r="AB786" s="2113" t="n"/>
      <c r="AC786" s="2113" t="n"/>
      <c r="AD786" s="2113" t="n"/>
      <c r="AE786" s="2113" t="n"/>
      <c r="AF786" s="2113" t="n"/>
    </row>
    <row r="787" ht="15.75" customHeight="1" s="2885">
      <c r="A787" s="2113" t="n"/>
      <c r="B787" s="2113" t="n"/>
      <c r="C787" s="2113" t="n"/>
      <c r="D787" s="2113" t="n"/>
      <c r="E787" s="2115" t="n"/>
      <c r="F787" s="2113" t="n"/>
      <c r="G787" s="2165" t="n"/>
      <c r="H787" s="2165" t="n"/>
      <c r="I787" s="2113" t="n"/>
      <c r="J787" s="2113" t="n"/>
      <c r="K787" s="2113" t="n"/>
      <c r="L787" s="3805" t="n"/>
      <c r="M787" s="2113" t="n"/>
      <c r="N787" s="3805" t="n"/>
      <c r="O787" s="3806" t="n"/>
      <c r="P787" s="2113" t="n"/>
      <c r="Q787" s="2113" t="n"/>
      <c r="R787" s="2113" t="n"/>
      <c r="S787" s="2113" t="n"/>
      <c r="T787" s="2113" t="n"/>
      <c r="U787" s="3806" t="n"/>
      <c r="V787" s="2113" t="n"/>
      <c r="W787" s="2113" t="n"/>
      <c r="X787" s="2113" t="n"/>
      <c r="Y787" s="2113" t="n"/>
      <c r="Z787" s="2113" t="n"/>
      <c r="AA787" s="2113" t="n"/>
      <c r="AB787" s="2113" t="n"/>
      <c r="AC787" s="2113" t="n"/>
      <c r="AD787" s="2113" t="n"/>
      <c r="AE787" s="2113" t="n"/>
      <c r="AF787" s="2113" t="n"/>
    </row>
    <row r="788" ht="15.75" customHeight="1" s="2885">
      <c r="A788" s="2113" t="n"/>
      <c r="B788" s="2113" t="n"/>
      <c r="C788" s="2113" t="n"/>
      <c r="D788" s="2113" t="n"/>
      <c r="E788" s="2115" t="n"/>
      <c r="F788" s="2113" t="n"/>
      <c r="G788" s="2165" t="n"/>
      <c r="H788" s="2165" t="n"/>
      <c r="I788" s="2113" t="n"/>
      <c r="J788" s="2113" t="n"/>
      <c r="K788" s="2113" t="n"/>
      <c r="L788" s="3805" t="n"/>
      <c r="M788" s="2113" t="n"/>
      <c r="N788" s="3805" t="n"/>
      <c r="O788" s="3806" t="n"/>
      <c r="P788" s="2113" t="n"/>
      <c r="Q788" s="2113" t="n"/>
      <c r="R788" s="2113" t="n"/>
      <c r="S788" s="2113" t="n"/>
      <c r="T788" s="2113" t="n"/>
      <c r="U788" s="3806" t="n"/>
      <c r="V788" s="2113" t="n"/>
      <c r="W788" s="2113" t="n"/>
      <c r="X788" s="2113" t="n"/>
      <c r="Y788" s="2113" t="n"/>
      <c r="Z788" s="2113" t="n"/>
      <c r="AA788" s="2113" t="n"/>
      <c r="AB788" s="2113" t="n"/>
      <c r="AC788" s="2113" t="n"/>
      <c r="AD788" s="2113" t="n"/>
      <c r="AE788" s="2113" t="n"/>
      <c r="AF788" s="2113" t="n"/>
    </row>
    <row r="789" ht="15.75" customHeight="1" s="2885">
      <c r="A789" s="2113" t="n"/>
      <c r="B789" s="2113" t="n"/>
      <c r="C789" s="2113" t="n"/>
      <c r="D789" s="2113" t="n"/>
      <c r="E789" s="2115" t="n"/>
      <c r="F789" s="2113" t="n"/>
      <c r="G789" s="2165" t="n"/>
      <c r="H789" s="2165" t="n"/>
      <c r="I789" s="2113" t="n"/>
      <c r="J789" s="2113" t="n"/>
      <c r="K789" s="2113" t="n"/>
      <c r="L789" s="3805" t="n"/>
      <c r="M789" s="2113" t="n"/>
      <c r="N789" s="3805" t="n"/>
      <c r="O789" s="3806" t="n"/>
      <c r="P789" s="2113" t="n"/>
      <c r="Q789" s="2113" t="n"/>
      <c r="R789" s="2113" t="n"/>
      <c r="S789" s="2113" t="n"/>
      <c r="T789" s="2113" t="n"/>
      <c r="U789" s="3806" t="n"/>
      <c r="V789" s="2113" t="n"/>
      <c r="W789" s="2113" t="n"/>
      <c r="X789" s="2113" t="n"/>
      <c r="Y789" s="2113" t="n"/>
      <c r="Z789" s="2113" t="n"/>
      <c r="AA789" s="2113" t="n"/>
      <c r="AB789" s="2113" t="n"/>
      <c r="AC789" s="2113" t="n"/>
      <c r="AD789" s="2113" t="n"/>
      <c r="AE789" s="2113" t="n"/>
      <c r="AF789" s="2113" t="n"/>
    </row>
    <row r="790" ht="15.75" customHeight="1" s="2885">
      <c r="A790" s="2113" t="n"/>
      <c r="B790" s="2113" t="n"/>
      <c r="C790" s="2113" t="n"/>
      <c r="D790" s="2113" t="n"/>
      <c r="E790" s="2115" t="n"/>
      <c r="F790" s="2113" t="n"/>
      <c r="G790" s="2165" t="n"/>
      <c r="H790" s="2165" t="n"/>
      <c r="I790" s="2113" t="n"/>
      <c r="J790" s="2113" t="n"/>
      <c r="K790" s="2113" t="n"/>
      <c r="L790" s="3805" t="n"/>
      <c r="M790" s="2113" t="n"/>
      <c r="N790" s="3805" t="n"/>
      <c r="O790" s="3806" t="n"/>
      <c r="P790" s="2113" t="n"/>
      <c r="Q790" s="2113" t="n"/>
      <c r="R790" s="2113" t="n"/>
      <c r="S790" s="2113" t="n"/>
      <c r="T790" s="2113" t="n"/>
      <c r="U790" s="3806" t="n"/>
      <c r="V790" s="2113" t="n"/>
      <c r="W790" s="2113" t="n"/>
      <c r="X790" s="2113" t="n"/>
      <c r="Y790" s="2113" t="n"/>
      <c r="Z790" s="2113" t="n"/>
      <c r="AA790" s="2113" t="n"/>
      <c r="AB790" s="2113" t="n"/>
      <c r="AC790" s="2113" t="n"/>
      <c r="AD790" s="2113" t="n"/>
      <c r="AE790" s="2113" t="n"/>
      <c r="AF790" s="2113" t="n"/>
    </row>
    <row r="791" ht="15.75" customHeight="1" s="2885">
      <c r="A791" s="2113" t="n"/>
      <c r="B791" s="2113" t="n"/>
      <c r="C791" s="2113" t="n"/>
      <c r="D791" s="2113" t="n"/>
      <c r="E791" s="2115" t="n"/>
      <c r="F791" s="2113" t="n"/>
      <c r="G791" s="2165" t="n"/>
      <c r="H791" s="2165" t="n"/>
      <c r="I791" s="2113" t="n"/>
      <c r="J791" s="2113" t="n"/>
      <c r="K791" s="2113" t="n"/>
      <c r="L791" s="3805" t="n"/>
      <c r="M791" s="2113" t="n"/>
      <c r="N791" s="3805" t="n"/>
      <c r="O791" s="3806" t="n"/>
      <c r="P791" s="2113" t="n"/>
      <c r="Q791" s="2113" t="n"/>
      <c r="R791" s="2113" t="n"/>
      <c r="S791" s="2113" t="n"/>
      <c r="T791" s="2113" t="n"/>
      <c r="U791" s="3806" t="n"/>
      <c r="V791" s="2113" t="n"/>
      <c r="W791" s="2113" t="n"/>
      <c r="X791" s="2113" t="n"/>
      <c r="Y791" s="2113" t="n"/>
      <c r="Z791" s="2113" t="n"/>
      <c r="AA791" s="2113" t="n"/>
      <c r="AB791" s="2113" t="n"/>
      <c r="AC791" s="2113" t="n"/>
      <c r="AD791" s="2113" t="n"/>
      <c r="AE791" s="2113" t="n"/>
      <c r="AF791" s="2113" t="n"/>
    </row>
    <row r="792" ht="15.75" customHeight="1" s="2885">
      <c r="A792" s="2113" t="n"/>
      <c r="B792" s="2113" t="n"/>
      <c r="C792" s="2113" t="n"/>
      <c r="D792" s="2113" t="n"/>
      <c r="E792" s="2115" t="n"/>
      <c r="F792" s="2113" t="n"/>
      <c r="G792" s="2165" t="n"/>
      <c r="H792" s="2165" t="n"/>
      <c r="I792" s="2113" t="n"/>
      <c r="J792" s="2113" t="n"/>
      <c r="K792" s="2113" t="n"/>
      <c r="L792" s="3805" t="n"/>
      <c r="M792" s="2113" t="n"/>
      <c r="N792" s="3805" t="n"/>
      <c r="O792" s="3806" t="n"/>
      <c r="P792" s="2113" t="n"/>
      <c r="Q792" s="2113" t="n"/>
      <c r="R792" s="2113" t="n"/>
      <c r="S792" s="2113" t="n"/>
      <c r="T792" s="2113" t="n"/>
      <c r="U792" s="3806" t="n"/>
      <c r="V792" s="2113" t="n"/>
      <c r="W792" s="2113" t="n"/>
      <c r="X792" s="2113" t="n"/>
      <c r="Y792" s="2113" t="n"/>
      <c r="Z792" s="2113" t="n"/>
      <c r="AA792" s="2113" t="n"/>
      <c r="AB792" s="2113" t="n"/>
      <c r="AC792" s="2113" t="n"/>
      <c r="AD792" s="2113" t="n"/>
      <c r="AE792" s="2113" t="n"/>
      <c r="AF792" s="2113" t="n"/>
    </row>
    <row r="793" ht="15.75" customHeight="1" s="2885">
      <c r="A793" s="2113" t="n"/>
      <c r="B793" s="2113" t="n"/>
      <c r="C793" s="2113" t="n"/>
      <c r="D793" s="2113" t="n"/>
      <c r="E793" s="2115" t="n"/>
      <c r="F793" s="2113" t="n"/>
      <c r="G793" s="2165" t="n"/>
      <c r="H793" s="2165" t="n"/>
      <c r="I793" s="2113" t="n"/>
      <c r="J793" s="2113" t="n"/>
      <c r="K793" s="2113" t="n"/>
      <c r="L793" s="3805" t="n"/>
      <c r="M793" s="2113" t="n"/>
      <c r="N793" s="3805" t="n"/>
      <c r="O793" s="3806" t="n"/>
      <c r="P793" s="2113" t="n"/>
      <c r="Q793" s="2113" t="n"/>
      <c r="R793" s="2113" t="n"/>
      <c r="S793" s="2113" t="n"/>
      <c r="T793" s="2113" t="n"/>
      <c r="U793" s="3806" t="n"/>
      <c r="V793" s="2113" t="n"/>
      <c r="W793" s="2113" t="n"/>
      <c r="X793" s="2113" t="n"/>
      <c r="Y793" s="2113" t="n"/>
      <c r="Z793" s="2113" t="n"/>
      <c r="AA793" s="2113" t="n"/>
      <c r="AB793" s="2113" t="n"/>
      <c r="AC793" s="2113" t="n"/>
      <c r="AD793" s="2113" t="n"/>
      <c r="AE793" s="2113" t="n"/>
      <c r="AF793" s="2113" t="n"/>
    </row>
    <row r="794" ht="15.75" customHeight="1" s="2885">
      <c r="A794" s="2113" t="n"/>
      <c r="B794" s="2113" t="n"/>
      <c r="C794" s="2113" t="n"/>
      <c r="D794" s="2113" t="n"/>
      <c r="E794" s="2115" t="n"/>
      <c r="F794" s="2113" t="n"/>
      <c r="G794" s="2165" t="n"/>
      <c r="H794" s="2165" t="n"/>
      <c r="I794" s="2113" t="n"/>
      <c r="J794" s="2113" t="n"/>
      <c r="K794" s="2113" t="n"/>
      <c r="L794" s="3805" t="n"/>
      <c r="M794" s="2113" t="n"/>
      <c r="N794" s="3805" t="n"/>
      <c r="O794" s="3806" t="n"/>
      <c r="P794" s="2113" t="n"/>
      <c r="Q794" s="2113" t="n"/>
      <c r="R794" s="2113" t="n"/>
      <c r="S794" s="2113" t="n"/>
      <c r="T794" s="2113" t="n"/>
      <c r="U794" s="3806" t="n"/>
      <c r="V794" s="2113" t="n"/>
      <c r="W794" s="2113" t="n"/>
      <c r="X794" s="2113" t="n"/>
      <c r="Y794" s="2113" t="n"/>
      <c r="Z794" s="2113" t="n"/>
      <c r="AA794" s="2113" t="n"/>
      <c r="AB794" s="2113" t="n"/>
      <c r="AC794" s="2113" t="n"/>
      <c r="AD794" s="2113" t="n"/>
      <c r="AE794" s="2113" t="n"/>
      <c r="AF794" s="2113" t="n"/>
    </row>
    <row r="795" ht="15.75" customHeight="1" s="2885">
      <c r="A795" s="2113" t="n"/>
      <c r="B795" s="2113" t="n"/>
      <c r="C795" s="2113" t="n"/>
      <c r="D795" s="2113" t="n"/>
      <c r="E795" s="2115" t="n"/>
      <c r="F795" s="2113" t="n"/>
      <c r="G795" s="2165" t="n"/>
      <c r="H795" s="2165" t="n"/>
      <c r="I795" s="2113" t="n"/>
      <c r="J795" s="2113" t="n"/>
      <c r="K795" s="2113" t="n"/>
      <c r="L795" s="3805" t="n"/>
      <c r="M795" s="2113" t="n"/>
      <c r="N795" s="3805" t="n"/>
      <c r="O795" s="3806" t="n"/>
      <c r="P795" s="2113" t="n"/>
      <c r="Q795" s="2113" t="n"/>
      <c r="R795" s="2113" t="n"/>
      <c r="S795" s="2113" t="n"/>
      <c r="T795" s="2113" t="n"/>
      <c r="U795" s="3806" t="n"/>
      <c r="V795" s="2113" t="n"/>
      <c r="W795" s="2113" t="n"/>
      <c r="X795" s="2113" t="n"/>
      <c r="Y795" s="2113" t="n"/>
      <c r="Z795" s="2113" t="n"/>
      <c r="AA795" s="2113" t="n"/>
      <c r="AB795" s="2113" t="n"/>
      <c r="AC795" s="2113" t="n"/>
      <c r="AD795" s="2113" t="n"/>
      <c r="AE795" s="2113" t="n"/>
      <c r="AF795" s="2113" t="n"/>
    </row>
    <row r="796" ht="15.75" customHeight="1" s="2885">
      <c r="A796" s="2113" t="n"/>
      <c r="B796" s="2113" t="n"/>
      <c r="C796" s="2113" t="n"/>
      <c r="D796" s="2113" t="n"/>
      <c r="E796" s="2115" t="n"/>
      <c r="F796" s="2113" t="n"/>
      <c r="G796" s="2165" t="n"/>
      <c r="H796" s="2165" t="n"/>
      <c r="I796" s="2113" t="n"/>
      <c r="J796" s="2113" t="n"/>
      <c r="K796" s="2113" t="n"/>
      <c r="L796" s="3805" t="n"/>
      <c r="M796" s="2113" t="n"/>
      <c r="N796" s="3805" t="n"/>
      <c r="O796" s="3806" t="n"/>
      <c r="P796" s="2113" t="n"/>
      <c r="Q796" s="2113" t="n"/>
      <c r="R796" s="2113" t="n"/>
      <c r="S796" s="2113" t="n"/>
      <c r="T796" s="2113" t="n"/>
      <c r="U796" s="3806" t="n"/>
      <c r="V796" s="2113" t="n"/>
      <c r="W796" s="2113" t="n"/>
      <c r="X796" s="2113" t="n"/>
      <c r="Y796" s="2113" t="n"/>
      <c r="Z796" s="2113" t="n"/>
      <c r="AA796" s="2113" t="n"/>
      <c r="AB796" s="2113" t="n"/>
      <c r="AC796" s="2113" t="n"/>
      <c r="AD796" s="2113" t="n"/>
      <c r="AE796" s="2113" t="n"/>
      <c r="AF796" s="2113" t="n"/>
    </row>
    <row r="797" ht="15.75" customHeight="1" s="2885">
      <c r="A797" s="2113" t="n"/>
      <c r="B797" s="2113" t="n"/>
      <c r="C797" s="2113" t="n"/>
      <c r="D797" s="2113" t="n"/>
      <c r="E797" s="2115" t="n"/>
      <c r="F797" s="2113" t="n"/>
      <c r="G797" s="2165" t="n"/>
      <c r="H797" s="2165" t="n"/>
      <c r="I797" s="2113" t="n"/>
      <c r="J797" s="2113" t="n"/>
      <c r="K797" s="2113" t="n"/>
      <c r="L797" s="3805" t="n"/>
      <c r="M797" s="2113" t="n"/>
      <c r="N797" s="3805" t="n"/>
      <c r="O797" s="3806" t="n"/>
      <c r="P797" s="2113" t="n"/>
      <c r="Q797" s="2113" t="n"/>
      <c r="R797" s="2113" t="n"/>
      <c r="S797" s="2113" t="n"/>
      <c r="T797" s="2113" t="n"/>
      <c r="U797" s="3806" t="n"/>
      <c r="V797" s="2113" t="n"/>
      <c r="W797" s="2113" t="n"/>
      <c r="X797" s="2113" t="n"/>
      <c r="Y797" s="2113" t="n"/>
      <c r="Z797" s="2113" t="n"/>
      <c r="AA797" s="2113" t="n"/>
      <c r="AB797" s="2113" t="n"/>
      <c r="AC797" s="2113" t="n"/>
      <c r="AD797" s="2113" t="n"/>
      <c r="AE797" s="2113" t="n"/>
      <c r="AF797" s="2113" t="n"/>
    </row>
    <row r="798" ht="15.75" customHeight="1" s="2885">
      <c r="A798" s="2113" t="n"/>
      <c r="B798" s="2113" t="n"/>
      <c r="C798" s="2113" t="n"/>
      <c r="D798" s="2113" t="n"/>
      <c r="E798" s="2115" t="n"/>
      <c r="F798" s="2113" t="n"/>
      <c r="G798" s="2165" t="n"/>
      <c r="H798" s="2165" t="n"/>
      <c r="I798" s="2113" t="n"/>
      <c r="J798" s="2113" t="n"/>
      <c r="K798" s="2113" t="n"/>
      <c r="L798" s="3805" t="n"/>
      <c r="M798" s="2113" t="n"/>
      <c r="N798" s="3805" t="n"/>
      <c r="O798" s="3806" t="n"/>
      <c r="P798" s="2113" t="n"/>
      <c r="Q798" s="2113" t="n"/>
      <c r="R798" s="2113" t="n"/>
      <c r="S798" s="2113" t="n"/>
      <c r="T798" s="2113" t="n"/>
      <c r="U798" s="3806" t="n"/>
      <c r="V798" s="2113" t="n"/>
      <c r="W798" s="2113" t="n"/>
      <c r="X798" s="2113" t="n"/>
      <c r="Y798" s="2113" t="n"/>
      <c r="Z798" s="2113" t="n"/>
      <c r="AA798" s="2113" t="n"/>
      <c r="AB798" s="2113" t="n"/>
      <c r="AC798" s="2113" t="n"/>
      <c r="AD798" s="2113" t="n"/>
      <c r="AE798" s="2113" t="n"/>
      <c r="AF798" s="2113" t="n"/>
    </row>
    <row r="799" ht="15.75" customHeight="1" s="2885">
      <c r="A799" s="2113" t="n"/>
      <c r="B799" s="2113" t="n"/>
      <c r="C799" s="2113" t="n"/>
      <c r="D799" s="2113" t="n"/>
      <c r="E799" s="2115" t="n"/>
      <c r="F799" s="2113" t="n"/>
      <c r="G799" s="2165" t="n"/>
      <c r="H799" s="2165" t="n"/>
      <c r="I799" s="2113" t="n"/>
      <c r="J799" s="2113" t="n"/>
      <c r="K799" s="2113" t="n"/>
      <c r="L799" s="3805" t="n"/>
      <c r="M799" s="2113" t="n"/>
      <c r="N799" s="3805" t="n"/>
      <c r="O799" s="3806" t="n"/>
      <c r="P799" s="2113" t="n"/>
      <c r="Q799" s="2113" t="n"/>
      <c r="R799" s="2113" t="n"/>
      <c r="S799" s="2113" t="n"/>
      <c r="T799" s="2113" t="n"/>
      <c r="U799" s="3806" t="n"/>
      <c r="V799" s="2113" t="n"/>
      <c r="W799" s="2113" t="n"/>
      <c r="X799" s="2113" t="n"/>
      <c r="Y799" s="2113" t="n"/>
      <c r="Z799" s="2113" t="n"/>
      <c r="AA799" s="2113" t="n"/>
      <c r="AB799" s="2113" t="n"/>
      <c r="AC799" s="2113" t="n"/>
      <c r="AD799" s="2113" t="n"/>
      <c r="AE799" s="2113" t="n"/>
      <c r="AF799" s="2113" t="n"/>
    </row>
    <row r="800" ht="15.75" customHeight="1" s="2885">
      <c r="A800" s="2113" t="n"/>
      <c r="B800" s="2113" t="n"/>
      <c r="C800" s="2113" t="n"/>
      <c r="D800" s="2113" t="n"/>
      <c r="E800" s="2115" t="n"/>
      <c r="F800" s="2113" t="n"/>
      <c r="G800" s="2165" t="n"/>
      <c r="H800" s="2165" t="n"/>
      <c r="I800" s="2113" t="n"/>
      <c r="J800" s="2113" t="n"/>
      <c r="K800" s="2113" t="n"/>
      <c r="L800" s="3805" t="n"/>
      <c r="M800" s="2113" t="n"/>
      <c r="N800" s="3805" t="n"/>
      <c r="O800" s="3806" t="n"/>
      <c r="P800" s="2113" t="n"/>
      <c r="Q800" s="2113" t="n"/>
      <c r="R800" s="2113" t="n"/>
      <c r="S800" s="2113" t="n"/>
      <c r="T800" s="2113" t="n"/>
      <c r="U800" s="3806" t="n"/>
      <c r="V800" s="2113" t="n"/>
      <c r="W800" s="2113" t="n"/>
      <c r="X800" s="2113" t="n"/>
      <c r="Y800" s="2113" t="n"/>
      <c r="Z800" s="2113" t="n"/>
      <c r="AA800" s="2113" t="n"/>
      <c r="AB800" s="2113" t="n"/>
      <c r="AC800" s="2113" t="n"/>
      <c r="AD800" s="2113" t="n"/>
      <c r="AE800" s="2113" t="n"/>
      <c r="AF800" s="2113" t="n"/>
    </row>
    <row r="801" ht="15.75" customHeight="1" s="2885">
      <c r="A801" s="2113" t="n"/>
      <c r="B801" s="2113" t="n"/>
      <c r="C801" s="2113" t="n"/>
      <c r="D801" s="2113" t="n"/>
      <c r="E801" s="2115" t="n"/>
      <c r="F801" s="2113" t="n"/>
      <c r="G801" s="2165" t="n"/>
      <c r="H801" s="2165" t="n"/>
      <c r="I801" s="2113" t="n"/>
      <c r="J801" s="2113" t="n"/>
      <c r="K801" s="2113" t="n"/>
      <c r="L801" s="3805" t="n"/>
      <c r="M801" s="2113" t="n"/>
      <c r="N801" s="3805" t="n"/>
      <c r="O801" s="3806" t="n"/>
      <c r="P801" s="2113" t="n"/>
      <c r="Q801" s="2113" t="n"/>
      <c r="R801" s="2113" t="n"/>
      <c r="S801" s="2113" t="n"/>
      <c r="T801" s="2113" t="n"/>
      <c r="U801" s="3806" t="n"/>
      <c r="V801" s="2113" t="n"/>
      <c r="W801" s="2113" t="n"/>
      <c r="X801" s="2113" t="n"/>
      <c r="Y801" s="2113" t="n"/>
      <c r="Z801" s="2113" t="n"/>
      <c r="AA801" s="2113" t="n"/>
      <c r="AB801" s="2113" t="n"/>
      <c r="AC801" s="2113" t="n"/>
      <c r="AD801" s="2113" t="n"/>
      <c r="AE801" s="2113" t="n"/>
      <c r="AF801" s="2113" t="n"/>
    </row>
    <row r="802" ht="15.75" customHeight="1" s="2885">
      <c r="A802" s="2113" t="n"/>
      <c r="B802" s="2113" t="n"/>
      <c r="C802" s="2113" t="n"/>
      <c r="D802" s="2113" t="n"/>
      <c r="E802" s="2115" t="n"/>
      <c r="F802" s="2113" t="n"/>
      <c r="G802" s="2165" t="n"/>
      <c r="H802" s="2165" t="n"/>
      <c r="I802" s="2113" t="n"/>
      <c r="J802" s="2113" t="n"/>
      <c r="K802" s="2113" t="n"/>
      <c r="L802" s="3805" t="n"/>
      <c r="M802" s="2113" t="n"/>
      <c r="N802" s="3805" t="n"/>
      <c r="O802" s="3806" t="n"/>
      <c r="P802" s="2113" t="n"/>
      <c r="Q802" s="2113" t="n"/>
      <c r="R802" s="2113" t="n"/>
      <c r="S802" s="2113" t="n"/>
      <c r="T802" s="2113" t="n"/>
      <c r="U802" s="3806" t="n"/>
      <c r="V802" s="2113" t="n"/>
      <c r="W802" s="2113" t="n"/>
      <c r="X802" s="2113" t="n"/>
      <c r="Y802" s="2113" t="n"/>
      <c r="Z802" s="2113" t="n"/>
      <c r="AA802" s="2113" t="n"/>
      <c r="AB802" s="2113" t="n"/>
      <c r="AC802" s="2113" t="n"/>
      <c r="AD802" s="2113" t="n"/>
      <c r="AE802" s="2113" t="n"/>
      <c r="AF802" s="2113" t="n"/>
    </row>
    <row r="803" ht="15.75" customHeight="1" s="2885">
      <c r="A803" s="2113" t="n"/>
      <c r="B803" s="2113" t="n"/>
      <c r="C803" s="2113" t="n"/>
      <c r="D803" s="2113" t="n"/>
      <c r="E803" s="2115" t="n"/>
      <c r="F803" s="2113" t="n"/>
      <c r="G803" s="2165" t="n"/>
      <c r="H803" s="2165" t="n"/>
      <c r="I803" s="2113" t="n"/>
      <c r="J803" s="2113" t="n"/>
      <c r="K803" s="2113" t="n"/>
      <c r="L803" s="3805" t="n"/>
      <c r="M803" s="2113" t="n"/>
      <c r="N803" s="3805" t="n"/>
      <c r="O803" s="3806" t="n"/>
      <c r="P803" s="2113" t="n"/>
      <c r="Q803" s="2113" t="n"/>
      <c r="R803" s="2113" t="n"/>
      <c r="S803" s="2113" t="n"/>
      <c r="T803" s="2113" t="n"/>
      <c r="U803" s="3806" t="n"/>
      <c r="V803" s="2113" t="n"/>
      <c r="W803" s="2113" t="n"/>
      <c r="X803" s="2113" t="n"/>
      <c r="Y803" s="2113" t="n"/>
      <c r="Z803" s="2113" t="n"/>
      <c r="AA803" s="2113" t="n"/>
      <c r="AB803" s="2113" t="n"/>
      <c r="AC803" s="2113" t="n"/>
      <c r="AD803" s="2113" t="n"/>
      <c r="AE803" s="2113" t="n"/>
      <c r="AF803" s="2113" t="n"/>
    </row>
    <row r="804" ht="15.75" customHeight="1" s="2885">
      <c r="A804" s="2113" t="n"/>
      <c r="B804" s="2113" t="n"/>
      <c r="C804" s="2113" t="n"/>
      <c r="D804" s="2113" t="n"/>
      <c r="E804" s="2115" t="n"/>
      <c r="F804" s="2113" t="n"/>
      <c r="G804" s="2165" t="n"/>
      <c r="H804" s="2165" t="n"/>
      <c r="I804" s="2113" t="n"/>
      <c r="J804" s="2113" t="n"/>
      <c r="K804" s="2113" t="n"/>
      <c r="L804" s="3805" t="n"/>
      <c r="M804" s="2113" t="n"/>
      <c r="N804" s="3805" t="n"/>
      <c r="O804" s="3806" t="n"/>
      <c r="P804" s="2113" t="n"/>
      <c r="Q804" s="2113" t="n"/>
      <c r="R804" s="2113" t="n"/>
      <c r="S804" s="2113" t="n"/>
      <c r="T804" s="2113" t="n"/>
      <c r="U804" s="3806" t="n"/>
      <c r="V804" s="2113" t="n"/>
      <c r="W804" s="2113" t="n"/>
      <c r="X804" s="2113" t="n"/>
      <c r="Y804" s="2113" t="n"/>
      <c r="Z804" s="2113" t="n"/>
      <c r="AA804" s="2113" t="n"/>
      <c r="AB804" s="2113" t="n"/>
      <c r="AC804" s="2113" t="n"/>
      <c r="AD804" s="2113" t="n"/>
      <c r="AE804" s="2113" t="n"/>
      <c r="AF804" s="2113" t="n"/>
    </row>
    <row r="805" ht="15.75" customHeight="1" s="2885">
      <c r="A805" s="2113" t="n"/>
      <c r="B805" s="2113" t="n"/>
      <c r="C805" s="2113" t="n"/>
      <c r="D805" s="2113" t="n"/>
      <c r="E805" s="2115" t="n"/>
      <c r="F805" s="2113" t="n"/>
      <c r="G805" s="2165" t="n"/>
      <c r="H805" s="2165" t="n"/>
      <c r="I805" s="2113" t="n"/>
      <c r="J805" s="2113" t="n"/>
      <c r="K805" s="2113" t="n"/>
      <c r="L805" s="3805" t="n"/>
      <c r="M805" s="2113" t="n"/>
      <c r="N805" s="3805" t="n"/>
      <c r="O805" s="3806" t="n"/>
      <c r="P805" s="2113" t="n"/>
      <c r="Q805" s="2113" t="n"/>
      <c r="R805" s="2113" t="n"/>
      <c r="S805" s="2113" t="n"/>
      <c r="T805" s="2113" t="n"/>
      <c r="U805" s="3806" t="n"/>
      <c r="V805" s="2113" t="n"/>
      <c r="W805" s="2113" t="n"/>
      <c r="X805" s="2113" t="n"/>
      <c r="Y805" s="2113" t="n"/>
      <c r="Z805" s="2113" t="n"/>
      <c r="AA805" s="2113" t="n"/>
      <c r="AB805" s="2113" t="n"/>
      <c r="AC805" s="2113" t="n"/>
      <c r="AD805" s="2113" t="n"/>
      <c r="AE805" s="2113" t="n"/>
      <c r="AF805" s="2113" t="n"/>
    </row>
    <row r="806" ht="15.75" customHeight="1" s="2885">
      <c r="A806" s="2113" t="n"/>
      <c r="B806" s="2113" t="n"/>
      <c r="C806" s="2113" t="n"/>
      <c r="D806" s="2113" t="n"/>
      <c r="E806" s="2115" t="n"/>
      <c r="F806" s="2113" t="n"/>
      <c r="G806" s="2165" t="n"/>
      <c r="H806" s="2165" t="n"/>
      <c r="I806" s="2113" t="n"/>
      <c r="J806" s="2113" t="n"/>
      <c r="K806" s="2113" t="n"/>
      <c r="L806" s="3805" t="n"/>
      <c r="M806" s="2113" t="n"/>
      <c r="N806" s="3805" t="n"/>
      <c r="O806" s="3806" t="n"/>
      <c r="P806" s="2113" t="n"/>
      <c r="Q806" s="2113" t="n"/>
      <c r="R806" s="2113" t="n"/>
      <c r="S806" s="2113" t="n"/>
      <c r="T806" s="2113" t="n"/>
      <c r="U806" s="3806" t="n"/>
      <c r="V806" s="2113" t="n"/>
      <c r="W806" s="2113" t="n"/>
      <c r="X806" s="2113" t="n"/>
      <c r="Y806" s="2113" t="n"/>
      <c r="Z806" s="2113" t="n"/>
      <c r="AA806" s="2113" t="n"/>
      <c r="AB806" s="2113" t="n"/>
      <c r="AC806" s="2113" t="n"/>
      <c r="AD806" s="2113" t="n"/>
      <c r="AE806" s="2113" t="n"/>
      <c r="AF806" s="2113" t="n"/>
    </row>
    <row r="807" ht="15.75" customHeight="1" s="2885">
      <c r="A807" s="2113" t="n"/>
      <c r="B807" s="2113" t="n"/>
      <c r="C807" s="2113" t="n"/>
      <c r="D807" s="2113" t="n"/>
      <c r="E807" s="2115" t="n"/>
      <c r="F807" s="2113" t="n"/>
      <c r="G807" s="2165" t="n"/>
      <c r="H807" s="2165" t="n"/>
      <c r="I807" s="2113" t="n"/>
      <c r="J807" s="2113" t="n"/>
      <c r="K807" s="2113" t="n"/>
      <c r="L807" s="3805" t="n"/>
      <c r="M807" s="2113" t="n"/>
      <c r="N807" s="3805" t="n"/>
      <c r="O807" s="3806" t="n"/>
      <c r="P807" s="2113" t="n"/>
      <c r="Q807" s="2113" t="n"/>
      <c r="R807" s="2113" t="n"/>
      <c r="S807" s="2113" t="n"/>
      <c r="T807" s="2113" t="n"/>
      <c r="U807" s="3806" t="n"/>
      <c r="V807" s="2113" t="n"/>
      <c r="W807" s="2113" t="n"/>
      <c r="X807" s="2113" t="n"/>
      <c r="Y807" s="2113" t="n"/>
      <c r="Z807" s="2113" t="n"/>
      <c r="AA807" s="2113" t="n"/>
      <c r="AB807" s="2113" t="n"/>
      <c r="AC807" s="2113" t="n"/>
      <c r="AD807" s="2113" t="n"/>
      <c r="AE807" s="2113" t="n"/>
      <c r="AF807" s="2113" t="n"/>
    </row>
    <row r="808" ht="15.75" customHeight="1" s="2885">
      <c r="A808" s="2113" t="n"/>
      <c r="B808" s="2113" t="n"/>
      <c r="C808" s="2113" t="n"/>
      <c r="D808" s="2113" t="n"/>
      <c r="E808" s="2115" t="n"/>
      <c r="F808" s="2113" t="n"/>
      <c r="G808" s="2165" t="n"/>
      <c r="H808" s="2165" t="n"/>
      <c r="I808" s="2113" t="n"/>
      <c r="J808" s="2113" t="n"/>
      <c r="K808" s="2113" t="n"/>
      <c r="L808" s="3805" t="n"/>
      <c r="M808" s="2113" t="n"/>
      <c r="N808" s="3805" t="n"/>
      <c r="O808" s="3806" t="n"/>
      <c r="P808" s="2113" t="n"/>
      <c r="Q808" s="2113" t="n"/>
      <c r="R808" s="2113" t="n"/>
      <c r="S808" s="2113" t="n"/>
      <c r="T808" s="2113" t="n"/>
      <c r="U808" s="3806" t="n"/>
      <c r="V808" s="2113" t="n"/>
      <c r="W808" s="2113" t="n"/>
      <c r="X808" s="2113" t="n"/>
      <c r="Y808" s="2113" t="n"/>
      <c r="Z808" s="2113" t="n"/>
      <c r="AA808" s="2113" t="n"/>
      <c r="AB808" s="2113" t="n"/>
      <c r="AC808" s="2113" t="n"/>
      <c r="AD808" s="2113" t="n"/>
      <c r="AE808" s="2113" t="n"/>
      <c r="AF808" s="2113" t="n"/>
    </row>
    <row r="809" ht="15.75" customHeight="1" s="2885">
      <c r="A809" s="2113" t="n"/>
      <c r="B809" s="2113" t="n"/>
      <c r="C809" s="2113" t="n"/>
      <c r="D809" s="2113" t="n"/>
      <c r="E809" s="2115" t="n"/>
      <c r="F809" s="2113" t="n"/>
      <c r="G809" s="2165" t="n"/>
      <c r="H809" s="2165" t="n"/>
      <c r="I809" s="2113" t="n"/>
      <c r="J809" s="2113" t="n"/>
      <c r="K809" s="2113" t="n"/>
      <c r="L809" s="3805" t="n"/>
      <c r="M809" s="2113" t="n"/>
      <c r="N809" s="3805" t="n"/>
      <c r="O809" s="3806" t="n"/>
      <c r="P809" s="2113" t="n"/>
      <c r="Q809" s="2113" t="n"/>
      <c r="R809" s="2113" t="n"/>
      <c r="S809" s="2113" t="n"/>
      <c r="T809" s="2113" t="n"/>
      <c r="U809" s="3806" t="n"/>
      <c r="V809" s="2113" t="n"/>
      <c r="W809" s="2113" t="n"/>
      <c r="X809" s="2113" t="n"/>
      <c r="Y809" s="2113" t="n"/>
      <c r="Z809" s="2113" t="n"/>
      <c r="AA809" s="2113" t="n"/>
      <c r="AB809" s="2113" t="n"/>
      <c r="AC809" s="2113" t="n"/>
      <c r="AD809" s="2113" t="n"/>
      <c r="AE809" s="2113" t="n"/>
      <c r="AF809" s="2113" t="n"/>
    </row>
    <row r="810" ht="15.75" customHeight="1" s="2885">
      <c r="A810" s="2113" t="n"/>
      <c r="B810" s="2113" t="n"/>
      <c r="C810" s="2113" t="n"/>
      <c r="D810" s="2113" t="n"/>
      <c r="E810" s="2115" t="n"/>
      <c r="F810" s="2113" t="n"/>
      <c r="G810" s="2165" t="n"/>
      <c r="H810" s="2165" t="n"/>
      <c r="I810" s="2113" t="n"/>
      <c r="J810" s="2113" t="n"/>
      <c r="K810" s="2113" t="n"/>
      <c r="L810" s="3805" t="n"/>
      <c r="M810" s="2113" t="n"/>
      <c r="N810" s="3805" t="n"/>
      <c r="O810" s="3806" t="n"/>
      <c r="P810" s="2113" t="n"/>
      <c r="Q810" s="2113" t="n"/>
      <c r="R810" s="2113" t="n"/>
      <c r="S810" s="2113" t="n"/>
      <c r="T810" s="2113" t="n"/>
      <c r="U810" s="3806" t="n"/>
      <c r="V810" s="2113" t="n"/>
      <c r="W810" s="2113" t="n"/>
      <c r="X810" s="2113" t="n"/>
      <c r="Y810" s="2113" t="n"/>
      <c r="Z810" s="2113" t="n"/>
      <c r="AA810" s="2113" t="n"/>
      <c r="AB810" s="2113" t="n"/>
      <c r="AC810" s="2113" t="n"/>
      <c r="AD810" s="2113" t="n"/>
      <c r="AE810" s="2113" t="n"/>
      <c r="AF810" s="2113" t="n"/>
    </row>
    <row r="811" ht="15.75" customHeight="1" s="2885">
      <c r="A811" s="2113" t="n"/>
      <c r="B811" s="2113" t="n"/>
      <c r="C811" s="2113" t="n"/>
      <c r="D811" s="2113" t="n"/>
      <c r="E811" s="2115" t="n"/>
      <c r="F811" s="2113" t="n"/>
      <c r="G811" s="2165" t="n"/>
      <c r="H811" s="2165" t="n"/>
      <c r="I811" s="2113" t="n"/>
      <c r="J811" s="2113" t="n"/>
      <c r="K811" s="2113" t="n"/>
      <c r="L811" s="3805" t="n"/>
      <c r="M811" s="2113" t="n"/>
      <c r="N811" s="3805" t="n"/>
      <c r="O811" s="3806" t="n"/>
      <c r="P811" s="2113" t="n"/>
      <c r="Q811" s="2113" t="n"/>
      <c r="R811" s="2113" t="n"/>
      <c r="S811" s="2113" t="n"/>
      <c r="T811" s="2113" t="n"/>
      <c r="U811" s="3806" t="n"/>
      <c r="V811" s="2113" t="n"/>
      <c r="W811" s="2113" t="n"/>
      <c r="X811" s="2113" t="n"/>
      <c r="Y811" s="2113" t="n"/>
      <c r="Z811" s="2113" t="n"/>
      <c r="AA811" s="2113" t="n"/>
      <c r="AB811" s="2113" t="n"/>
      <c r="AC811" s="2113" t="n"/>
      <c r="AD811" s="2113" t="n"/>
      <c r="AE811" s="2113" t="n"/>
      <c r="AF811" s="2113" t="n"/>
    </row>
    <row r="812" ht="15.75" customHeight="1" s="2885">
      <c r="A812" s="2113" t="n"/>
      <c r="B812" s="2113" t="n"/>
      <c r="C812" s="2113" t="n"/>
      <c r="D812" s="2113" t="n"/>
      <c r="E812" s="2115" t="n"/>
      <c r="F812" s="2113" t="n"/>
      <c r="G812" s="2165" t="n"/>
      <c r="H812" s="2165" t="n"/>
      <c r="I812" s="2113" t="n"/>
      <c r="J812" s="2113" t="n"/>
      <c r="K812" s="2113" t="n"/>
      <c r="L812" s="3805" t="n"/>
      <c r="M812" s="2113" t="n"/>
      <c r="N812" s="3805" t="n"/>
      <c r="O812" s="3806" t="n"/>
      <c r="P812" s="2113" t="n"/>
      <c r="Q812" s="2113" t="n"/>
      <c r="R812" s="2113" t="n"/>
      <c r="S812" s="2113" t="n"/>
      <c r="T812" s="2113" t="n"/>
      <c r="U812" s="3806" t="n"/>
      <c r="V812" s="2113" t="n"/>
      <c r="W812" s="2113" t="n"/>
      <c r="X812" s="2113" t="n"/>
      <c r="Y812" s="2113" t="n"/>
      <c r="Z812" s="2113" t="n"/>
      <c r="AA812" s="2113" t="n"/>
      <c r="AB812" s="2113" t="n"/>
      <c r="AC812" s="2113" t="n"/>
      <c r="AD812" s="2113" t="n"/>
      <c r="AE812" s="2113" t="n"/>
      <c r="AF812" s="2113" t="n"/>
    </row>
    <row r="813" ht="15.75" customHeight="1" s="2885">
      <c r="A813" s="2113" t="n"/>
      <c r="B813" s="2113" t="n"/>
      <c r="C813" s="2113" t="n"/>
      <c r="D813" s="2113" t="n"/>
      <c r="E813" s="2115" t="n"/>
      <c r="F813" s="2113" t="n"/>
      <c r="G813" s="2165" t="n"/>
      <c r="H813" s="2165" t="n"/>
      <c r="I813" s="2113" t="n"/>
      <c r="J813" s="2113" t="n"/>
      <c r="K813" s="2113" t="n"/>
      <c r="L813" s="3805" t="n"/>
      <c r="M813" s="2113" t="n"/>
      <c r="N813" s="3805" t="n"/>
      <c r="O813" s="3806" t="n"/>
      <c r="P813" s="2113" t="n"/>
      <c r="Q813" s="2113" t="n"/>
      <c r="R813" s="2113" t="n"/>
      <c r="S813" s="2113" t="n"/>
      <c r="T813" s="2113" t="n"/>
      <c r="U813" s="3806" t="n"/>
      <c r="V813" s="2113" t="n"/>
      <c r="W813" s="2113" t="n"/>
      <c r="X813" s="2113" t="n"/>
      <c r="Y813" s="2113" t="n"/>
      <c r="Z813" s="2113" t="n"/>
      <c r="AA813" s="2113" t="n"/>
      <c r="AB813" s="2113" t="n"/>
      <c r="AC813" s="2113" t="n"/>
      <c r="AD813" s="2113" t="n"/>
      <c r="AE813" s="2113" t="n"/>
      <c r="AF813" s="2113" t="n"/>
    </row>
    <row r="814" ht="15.75" customHeight="1" s="2885">
      <c r="A814" s="2113" t="n"/>
      <c r="B814" s="2113" t="n"/>
      <c r="C814" s="2113" t="n"/>
      <c r="D814" s="2113" t="n"/>
      <c r="E814" s="2115" t="n"/>
      <c r="F814" s="2113" t="n"/>
      <c r="G814" s="2165" t="n"/>
      <c r="H814" s="2165" t="n"/>
      <c r="I814" s="2113" t="n"/>
      <c r="J814" s="2113" t="n"/>
      <c r="K814" s="2113" t="n"/>
      <c r="L814" s="3805" t="n"/>
      <c r="M814" s="2113" t="n"/>
      <c r="N814" s="3805" t="n"/>
      <c r="O814" s="3806" t="n"/>
      <c r="P814" s="2113" t="n"/>
      <c r="Q814" s="2113" t="n"/>
      <c r="R814" s="2113" t="n"/>
      <c r="S814" s="2113" t="n"/>
      <c r="T814" s="2113" t="n"/>
      <c r="U814" s="3806" t="n"/>
      <c r="V814" s="2113" t="n"/>
      <c r="W814" s="2113" t="n"/>
      <c r="X814" s="2113" t="n"/>
      <c r="Y814" s="2113" t="n"/>
      <c r="Z814" s="2113" t="n"/>
      <c r="AA814" s="2113" t="n"/>
      <c r="AB814" s="2113" t="n"/>
      <c r="AC814" s="2113" t="n"/>
      <c r="AD814" s="2113" t="n"/>
      <c r="AE814" s="2113" t="n"/>
      <c r="AF814" s="2113" t="n"/>
    </row>
    <row r="815" ht="15.75" customHeight="1" s="2885">
      <c r="A815" s="2113" t="n"/>
      <c r="B815" s="2113" t="n"/>
      <c r="C815" s="2113" t="n"/>
      <c r="D815" s="2113" t="n"/>
      <c r="E815" s="2115" t="n"/>
      <c r="F815" s="2113" t="n"/>
      <c r="G815" s="2165" t="n"/>
      <c r="H815" s="2165" t="n"/>
      <c r="I815" s="2113" t="n"/>
      <c r="J815" s="2113" t="n"/>
      <c r="K815" s="2113" t="n"/>
      <c r="L815" s="3805" t="n"/>
      <c r="M815" s="2113" t="n"/>
      <c r="N815" s="3805" t="n"/>
      <c r="O815" s="3806" t="n"/>
      <c r="P815" s="2113" t="n"/>
      <c r="Q815" s="2113" t="n"/>
      <c r="R815" s="2113" t="n"/>
      <c r="S815" s="2113" t="n"/>
      <c r="T815" s="2113" t="n"/>
      <c r="U815" s="3806" t="n"/>
      <c r="V815" s="2113" t="n"/>
      <c r="W815" s="2113" t="n"/>
      <c r="X815" s="2113" t="n"/>
      <c r="Y815" s="2113" t="n"/>
      <c r="Z815" s="2113" t="n"/>
      <c r="AA815" s="2113" t="n"/>
      <c r="AB815" s="2113" t="n"/>
      <c r="AC815" s="2113" t="n"/>
      <c r="AD815" s="2113" t="n"/>
      <c r="AE815" s="2113" t="n"/>
      <c r="AF815" s="2113" t="n"/>
    </row>
    <row r="816" ht="15.75" customHeight="1" s="2885">
      <c r="A816" s="2113" t="n"/>
      <c r="B816" s="2113" t="n"/>
      <c r="C816" s="2113" t="n"/>
      <c r="D816" s="2113" t="n"/>
      <c r="E816" s="2115" t="n"/>
      <c r="F816" s="2113" t="n"/>
      <c r="G816" s="2165" t="n"/>
      <c r="H816" s="2165" t="n"/>
      <c r="I816" s="2113" t="n"/>
      <c r="J816" s="2113" t="n"/>
      <c r="K816" s="2113" t="n"/>
      <c r="L816" s="3805" t="n"/>
      <c r="M816" s="2113" t="n"/>
      <c r="N816" s="3805" t="n"/>
      <c r="O816" s="3806" t="n"/>
      <c r="P816" s="2113" t="n"/>
      <c r="Q816" s="2113" t="n"/>
      <c r="R816" s="2113" t="n"/>
      <c r="S816" s="2113" t="n"/>
      <c r="T816" s="2113" t="n"/>
      <c r="U816" s="3806" t="n"/>
      <c r="V816" s="2113" t="n"/>
      <c r="W816" s="2113" t="n"/>
      <c r="X816" s="2113" t="n"/>
      <c r="Y816" s="2113" t="n"/>
      <c r="Z816" s="2113" t="n"/>
      <c r="AA816" s="2113" t="n"/>
      <c r="AB816" s="2113" t="n"/>
      <c r="AC816" s="2113" t="n"/>
      <c r="AD816" s="2113" t="n"/>
      <c r="AE816" s="2113" t="n"/>
      <c r="AF816" s="2113" t="n"/>
    </row>
    <row r="817" ht="15.75" customHeight="1" s="2885">
      <c r="A817" s="2113" t="n"/>
      <c r="B817" s="2113" t="n"/>
      <c r="C817" s="2113" t="n"/>
      <c r="D817" s="2113" t="n"/>
      <c r="E817" s="2115" t="n"/>
      <c r="F817" s="2113" t="n"/>
      <c r="G817" s="2165" t="n"/>
      <c r="H817" s="2165" t="n"/>
      <c r="I817" s="2113" t="n"/>
      <c r="J817" s="2113" t="n"/>
      <c r="K817" s="2113" t="n"/>
      <c r="L817" s="3805" t="n"/>
      <c r="M817" s="2113" t="n"/>
      <c r="N817" s="3805" t="n"/>
      <c r="O817" s="3806" t="n"/>
      <c r="P817" s="2113" t="n"/>
      <c r="Q817" s="2113" t="n"/>
      <c r="R817" s="2113" t="n"/>
      <c r="S817" s="2113" t="n"/>
      <c r="T817" s="2113" t="n"/>
      <c r="U817" s="3806" t="n"/>
      <c r="V817" s="2113" t="n"/>
      <c r="W817" s="2113" t="n"/>
      <c r="X817" s="2113" t="n"/>
      <c r="Y817" s="2113" t="n"/>
      <c r="Z817" s="2113" t="n"/>
      <c r="AA817" s="2113" t="n"/>
      <c r="AB817" s="2113" t="n"/>
      <c r="AC817" s="2113" t="n"/>
      <c r="AD817" s="2113" t="n"/>
      <c r="AE817" s="2113" t="n"/>
      <c r="AF817" s="2113" t="n"/>
    </row>
    <row r="818" ht="15.75" customHeight="1" s="2885">
      <c r="A818" s="2113" t="n"/>
      <c r="B818" s="2113" t="n"/>
      <c r="C818" s="2113" t="n"/>
      <c r="D818" s="2113" t="n"/>
      <c r="E818" s="2115" t="n"/>
      <c r="F818" s="2113" t="n"/>
      <c r="G818" s="2165" t="n"/>
      <c r="H818" s="2165" t="n"/>
      <c r="I818" s="2113" t="n"/>
      <c r="J818" s="2113" t="n"/>
      <c r="K818" s="2113" t="n"/>
      <c r="L818" s="3805" t="n"/>
      <c r="M818" s="2113" t="n"/>
      <c r="N818" s="3805" t="n"/>
      <c r="O818" s="3806" t="n"/>
      <c r="P818" s="2113" t="n"/>
      <c r="Q818" s="2113" t="n"/>
      <c r="R818" s="2113" t="n"/>
      <c r="S818" s="2113" t="n"/>
      <c r="T818" s="2113" t="n"/>
      <c r="U818" s="3806" t="n"/>
      <c r="V818" s="2113" t="n"/>
      <c r="W818" s="2113" t="n"/>
      <c r="X818" s="2113" t="n"/>
      <c r="Y818" s="2113" t="n"/>
      <c r="Z818" s="2113" t="n"/>
      <c r="AA818" s="2113" t="n"/>
      <c r="AB818" s="2113" t="n"/>
      <c r="AC818" s="2113" t="n"/>
      <c r="AD818" s="2113" t="n"/>
      <c r="AE818" s="2113" t="n"/>
      <c r="AF818" s="2113" t="n"/>
    </row>
    <row r="819" ht="15.75" customHeight="1" s="2885">
      <c r="A819" s="2113" t="n"/>
      <c r="B819" s="2113" t="n"/>
      <c r="C819" s="2113" t="n"/>
      <c r="D819" s="2113" t="n"/>
      <c r="E819" s="2115" t="n"/>
      <c r="F819" s="2113" t="n"/>
      <c r="G819" s="2165" t="n"/>
      <c r="H819" s="2165" t="n"/>
      <c r="I819" s="2113" t="n"/>
      <c r="J819" s="2113" t="n"/>
      <c r="K819" s="2113" t="n"/>
      <c r="L819" s="3805" t="n"/>
      <c r="M819" s="2113" t="n"/>
      <c r="N819" s="3805" t="n"/>
      <c r="O819" s="3806" t="n"/>
      <c r="P819" s="2113" t="n"/>
      <c r="Q819" s="2113" t="n"/>
      <c r="R819" s="2113" t="n"/>
      <c r="S819" s="2113" t="n"/>
      <c r="T819" s="2113" t="n"/>
      <c r="U819" s="3806" t="n"/>
      <c r="V819" s="2113" t="n"/>
      <c r="W819" s="2113" t="n"/>
      <c r="X819" s="2113" t="n"/>
      <c r="Y819" s="2113" t="n"/>
      <c r="Z819" s="2113" t="n"/>
      <c r="AA819" s="2113" t="n"/>
      <c r="AB819" s="2113" t="n"/>
      <c r="AC819" s="2113" t="n"/>
      <c r="AD819" s="2113" t="n"/>
      <c r="AE819" s="2113" t="n"/>
      <c r="AF819" s="2113" t="n"/>
    </row>
    <row r="820" ht="15.75" customHeight="1" s="2885">
      <c r="A820" s="2113" t="n"/>
      <c r="B820" s="2113" t="n"/>
      <c r="C820" s="2113" t="n"/>
      <c r="D820" s="2113" t="n"/>
      <c r="E820" s="2115" t="n"/>
      <c r="F820" s="2113" t="n"/>
      <c r="G820" s="2165" t="n"/>
      <c r="H820" s="2165" t="n"/>
      <c r="I820" s="2113" t="n"/>
      <c r="J820" s="2113" t="n"/>
      <c r="K820" s="2113" t="n"/>
      <c r="L820" s="3805" t="n"/>
      <c r="M820" s="2113" t="n"/>
      <c r="N820" s="3805" t="n"/>
      <c r="O820" s="3806" t="n"/>
      <c r="P820" s="2113" t="n"/>
      <c r="Q820" s="2113" t="n"/>
      <c r="R820" s="2113" t="n"/>
      <c r="S820" s="2113" t="n"/>
      <c r="T820" s="2113" t="n"/>
      <c r="U820" s="3806" t="n"/>
      <c r="V820" s="2113" t="n"/>
      <c r="W820" s="2113" t="n"/>
      <c r="X820" s="2113" t="n"/>
      <c r="Y820" s="2113" t="n"/>
      <c r="Z820" s="2113" t="n"/>
      <c r="AA820" s="2113" t="n"/>
      <c r="AB820" s="2113" t="n"/>
      <c r="AC820" s="2113" t="n"/>
      <c r="AD820" s="2113" t="n"/>
      <c r="AE820" s="2113" t="n"/>
      <c r="AF820" s="2113" t="n"/>
    </row>
    <row r="821" ht="15.75" customHeight="1" s="2885">
      <c r="A821" s="2113" t="n"/>
      <c r="B821" s="2113" t="n"/>
      <c r="C821" s="2113" t="n"/>
      <c r="D821" s="2113" t="n"/>
      <c r="E821" s="2115" t="n"/>
      <c r="F821" s="2113" t="n"/>
      <c r="G821" s="2165" t="n"/>
      <c r="H821" s="2165" t="n"/>
      <c r="I821" s="2113" t="n"/>
      <c r="J821" s="2113" t="n"/>
      <c r="K821" s="2113" t="n"/>
      <c r="L821" s="3805" t="n"/>
      <c r="M821" s="2113" t="n"/>
      <c r="N821" s="3805" t="n"/>
      <c r="O821" s="3806" t="n"/>
      <c r="P821" s="2113" t="n"/>
      <c r="Q821" s="2113" t="n"/>
      <c r="R821" s="2113" t="n"/>
      <c r="S821" s="2113" t="n"/>
      <c r="T821" s="2113" t="n"/>
      <c r="U821" s="3806" t="n"/>
      <c r="V821" s="2113" t="n"/>
      <c r="W821" s="2113" t="n"/>
      <c r="X821" s="2113" t="n"/>
      <c r="Y821" s="2113" t="n"/>
      <c r="Z821" s="2113" t="n"/>
      <c r="AA821" s="2113" t="n"/>
      <c r="AB821" s="2113" t="n"/>
      <c r="AC821" s="2113" t="n"/>
      <c r="AD821" s="2113" t="n"/>
      <c r="AE821" s="2113" t="n"/>
      <c r="AF821" s="2113" t="n"/>
    </row>
    <row r="822" ht="15.75" customHeight="1" s="2885">
      <c r="A822" s="2113" t="n"/>
      <c r="B822" s="2113" t="n"/>
      <c r="C822" s="2113" t="n"/>
      <c r="D822" s="2113" t="n"/>
      <c r="E822" s="2115" t="n"/>
      <c r="F822" s="2113" t="n"/>
      <c r="G822" s="2165" t="n"/>
      <c r="H822" s="2165" t="n"/>
      <c r="I822" s="2113" t="n"/>
      <c r="J822" s="2113" t="n"/>
      <c r="K822" s="2113" t="n"/>
      <c r="L822" s="3805" t="n"/>
      <c r="M822" s="2113" t="n"/>
      <c r="N822" s="3805" t="n"/>
      <c r="O822" s="3806" t="n"/>
      <c r="P822" s="2113" t="n"/>
      <c r="Q822" s="2113" t="n"/>
      <c r="R822" s="2113" t="n"/>
      <c r="S822" s="2113" t="n"/>
      <c r="T822" s="2113" t="n"/>
      <c r="U822" s="3806" t="n"/>
      <c r="V822" s="2113" t="n"/>
      <c r="W822" s="2113" t="n"/>
      <c r="X822" s="2113" t="n"/>
      <c r="Y822" s="2113" t="n"/>
      <c r="Z822" s="2113" t="n"/>
      <c r="AA822" s="2113" t="n"/>
      <c r="AB822" s="2113" t="n"/>
      <c r="AC822" s="2113" t="n"/>
      <c r="AD822" s="2113" t="n"/>
      <c r="AE822" s="2113" t="n"/>
      <c r="AF822" s="2113" t="n"/>
    </row>
    <row r="823" ht="15.75" customHeight="1" s="2885">
      <c r="A823" s="2113" t="n"/>
      <c r="B823" s="2113" t="n"/>
      <c r="C823" s="2113" t="n"/>
      <c r="D823" s="2113" t="n"/>
      <c r="E823" s="2115" t="n"/>
      <c r="F823" s="2113" t="n"/>
      <c r="G823" s="2165" t="n"/>
      <c r="H823" s="2165" t="n"/>
      <c r="I823" s="2113" t="n"/>
      <c r="J823" s="2113" t="n"/>
      <c r="K823" s="2113" t="n"/>
      <c r="L823" s="3805" t="n"/>
      <c r="M823" s="2113" t="n"/>
      <c r="N823" s="3805" t="n"/>
      <c r="O823" s="3806" t="n"/>
      <c r="P823" s="2113" t="n"/>
      <c r="Q823" s="2113" t="n"/>
      <c r="R823" s="2113" t="n"/>
      <c r="S823" s="2113" t="n"/>
      <c r="T823" s="2113" t="n"/>
      <c r="U823" s="3806" t="n"/>
      <c r="V823" s="2113" t="n"/>
      <c r="W823" s="2113" t="n"/>
      <c r="X823" s="2113" t="n"/>
      <c r="Y823" s="2113" t="n"/>
      <c r="Z823" s="2113" t="n"/>
      <c r="AA823" s="2113" t="n"/>
      <c r="AB823" s="2113" t="n"/>
      <c r="AC823" s="2113" t="n"/>
      <c r="AD823" s="2113" t="n"/>
      <c r="AE823" s="2113" t="n"/>
      <c r="AF823" s="2113" t="n"/>
    </row>
    <row r="824" ht="15.75" customHeight="1" s="2885">
      <c r="A824" s="2113" t="n"/>
      <c r="B824" s="2113" t="n"/>
      <c r="C824" s="2113" t="n"/>
      <c r="D824" s="2113" t="n"/>
      <c r="E824" s="2115" t="n"/>
      <c r="F824" s="2113" t="n"/>
      <c r="G824" s="2165" t="n"/>
      <c r="H824" s="2165" t="n"/>
      <c r="I824" s="2113" t="n"/>
      <c r="J824" s="2113" t="n"/>
      <c r="K824" s="2113" t="n"/>
      <c r="L824" s="3805" t="n"/>
      <c r="M824" s="2113" t="n"/>
      <c r="N824" s="3805" t="n"/>
      <c r="O824" s="3806" t="n"/>
      <c r="P824" s="2113" t="n"/>
      <c r="Q824" s="2113" t="n"/>
      <c r="R824" s="2113" t="n"/>
      <c r="S824" s="2113" t="n"/>
      <c r="T824" s="2113" t="n"/>
      <c r="U824" s="3806" t="n"/>
      <c r="V824" s="2113" t="n"/>
      <c r="W824" s="2113" t="n"/>
      <c r="X824" s="2113" t="n"/>
      <c r="Y824" s="2113" t="n"/>
      <c r="Z824" s="2113" t="n"/>
      <c r="AA824" s="2113" t="n"/>
      <c r="AB824" s="2113" t="n"/>
      <c r="AC824" s="2113" t="n"/>
      <c r="AD824" s="2113" t="n"/>
      <c r="AE824" s="2113" t="n"/>
      <c r="AF824" s="2113" t="n"/>
    </row>
    <row r="825" ht="15.75" customHeight="1" s="2885">
      <c r="A825" s="2113" t="n"/>
      <c r="B825" s="2113" t="n"/>
      <c r="C825" s="2113" t="n"/>
      <c r="D825" s="2113" t="n"/>
      <c r="E825" s="2115" t="n"/>
      <c r="F825" s="2113" t="n"/>
      <c r="G825" s="2165" t="n"/>
      <c r="H825" s="2165" t="n"/>
      <c r="I825" s="2113" t="n"/>
      <c r="J825" s="2113" t="n"/>
      <c r="K825" s="2113" t="n"/>
      <c r="L825" s="3805" t="n"/>
      <c r="M825" s="2113" t="n"/>
      <c r="N825" s="3805" t="n"/>
      <c r="O825" s="3806" t="n"/>
      <c r="P825" s="2113" t="n"/>
      <c r="Q825" s="2113" t="n"/>
      <c r="R825" s="2113" t="n"/>
      <c r="S825" s="2113" t="n"/>
      <c r="T825" s="2113" t="n"/>
      <c r="U825" s="3806" t="n"/>
      <c r="V825" s="2113" t="n"/>
      <c r="W825" s="2113" t="n"/>
      <c r="X825" s="2113" t="n"/>
      <c r="Y825" s="2113" t="n"/>
      <c r="Z825" s="2113" t="n"/>
      <c r="AA825" s="2113" t="n"/>
      <c r="AB825" s="2113" t="n"/>
      <c r="AC825" s="2113" t="n"/>
      <c r="AD825" s="2113" t="n"/>
      <c r="AE825" s="2113" t="n"/>
      <c r="AF825" s="2113" t="n"/>
    </row>
    <row r="826" ht="15.75" customHeight="1" s="2885">
      <c r="A826" s="2113" t="n"/>
      <c r="B826" s="2113" t="n"/>
      <c r="C826" s="2113" t="n"/>
      <c r="D826" s="2113" t="n"/>
      <c r="E826" s="2115" t="n"/>
      <c r="F826" s="2113" t="n"/>
      <c r="G826" s="2165" t="n"/>
      <c r="H826" s="2165" t="n"/>
      <c r="I826" s="2113" t="n"/>
      <c r="J826" s="2113" t="n"/>
      <c r="K826" s="2113" t="n"/>
      <c r="L826" s="3805" t="n"/>
      <c r="M826" s="2113" t="n"/>
      <c r="N826" s="3805" t="n"/>
      <c r="O826" s="3806" t="n"/>
      <c r="P826" s="2113" t="n"/>
      <c r="Q826" s="2113" t="n"/>
      <c r="R826" s="2113" t="n"/>
      <c r="S826" s="2113" t="n"/>
      <c r="T826" s="2113" t="n"/>
      <c r="U826" s="3806" t="n"/>
      <c r="V826" s="2113" t="n"/>
      <c r="W826" s="2113" t="n"/>
      <c r="X826" s="2113" t="n"/>
      <c r="Y826" s="2113" t="n"/>
      <c r="Z826" s="2113" t="n"/>
      <c r="AA826" s="2113" t="n"/>
      <c r="AB826" s="2113" t="n"/>
      <c r="AC826" s="2113" t="n"/>
      <c r="AD826" s="2113" t="n"/>
      <c r="AE826" s="2113" t="n"/>
      <c r="AF826" s="2113" t="n"/>
    </row>
    <row r="827" ht="15.75" customHeight="1" s="2885">
      <c r="A827" s="2113" t="n"/>
      <c r="B827" s="2113" t="n"/>
      <c r="C827" s="2113" t="n"/>
      <c r="D827" s="2113" t="n"/>
      <c r="E827" s="2115" t="n"/>
      <c r="F827" s="2113" t="n"/>
      <c r="G827" s="2165" t="n"/>
      <c r="H827" s="2165" t="n"/>
      <c r="I827" s="2113" t="n"/>
      <c r="J827" s="2113" t="n"/>
      <c r="K827" s="2113" t="n"/>
      <c r="L827" s="3805" t="n"/>
      <c r="M827" s="2113" t="n"/>
      <c r="N827" s="3805" t="n"/>
      <c r="O827" s="3806" t="n"/>
      <c r="P827" s="2113" t="n"/>
      <c r="Q827" s="2113" t="n"/>
      <c r="R827" s="2113" t="n"/>
      <c r="S827" s="2113" t="n"/>
      <c r="T827" s="2113" t="n"/>
      <c r="U827" s="3806" t="n"/>
      <c r="V827" s="2113" t="n"/>
      <c r="W827" s="2113" t="n"/>
      <c r="X827" s="2113" t="n"/>
      <c r="Y827" s="2113" t="n"/>
      <c r="Z827" s="2113" t="n"/>
      <c r="AA827" s="2113" t="n"/>
      <c r="AB827" s="2113" t="n"/>
      <c r="AC827" s="2113" t="n"/>
      <c r="AD827" s="2113" t="n"/>
      <c r="AE827" s="2113" t="n"/>
      <c r="AF827" s="2113" t="n"/>
    </row>
    <row r="828" ht="15.75" customHeight="1" s="2885">
      <c r="A828" s="2113" t="n"/>
      <c r="B828" s="2113" t="n"/>
      <c r="C828" s="2113" t="n"/>
      <c r="D828" s="2113" t="n"/>
      <c r="E828" s="2115" t="n"/>
      <c r="F828" s="2113" t="n"/>
      <c r="G828" s="2165" t="n"/>
      <c r="H828" s="2165" t="n"/>
      <c r="I828" s="2113" t="n"/>
      <c r="J828" s="2113" t="n"/>
      <c r="K828" s="2113" t="n"/>
      <c r="L828" s="3805" t="n"/>
      <c r="M828" s="2113" t="n"/>
      <c r="N828" s="3805" t="n"/>
      <c r="O828" s="3806" t="n"/>
      <c r="P828" s="2113" t="n"/>
      <c r="Q828" s="2113" t="n"/>
      <c r="R828" s="2113" t="n"/>
      <c r="S828" s="2113" t="n"/>
      <c r="T828" s="2113" t="n"/>
      <c r="U828" s="3806" t="n"/>
      <c r="V828" s="2113" t="n"/>
      <c r="W828" s="2113" t="n"/>
      <c r="X828" s="2113" t="n"/>
      <c r="Y828" s="2113" t="n"/>
      <c r="Z828" s="2113" t="n"/>
      <c r="AA828" s="2113" t="n"/>
      <c r="AB828" s="2113" t="n"/>
      <c r="AC828" s="2113" t="n"/>
      <c r="AD828" s="2113" t="n"/>
      <c r="AE828" s="2113" t="n"/>
      <c r="AF828" s="2113" t="n"/>
    </row>
    <row r="829" ht="15.75" customHeight="1" s="2885">
      <c r="A829" s="2113" t="n"/>
      <c r="B829" s="2113" t="n"/>
      <c r="C829" s="2113" t="n"/>
      <c r="D829" s="2113" t="n"/>
      <c r="E829" s="2115" t="n"/>
      <c r="F829" s="2113" t="n"/>
      <c r="G829" s="2165" t="n"/>
      <c r="H829" s="2165" t="n"/>
      <c r="I829" s="2113" t="n"/>
      <c r="J829" s="2113" t="n"/>
      <c r="K829" s="2113" t="n"/>
      <c r="L829" s="3805" t="n"/>
      <c r="M829" s="2113" t="n"/>
      <c r="N829" s="3805" t="n"/>
      <c r="O829" s="3806" t="n"/>
      <c r="P829" s="2113" t="n"/>
      <c r="Q829" s="2113" t="n"/>
      <c r="R829" s="2113" t="n"/>
      <c r="S829" s="2113" t="n"/>
      <c r="T829" s="2113" t="n"/>
      <c r="U829" s="3806" t="n"/>
      <c r="V829" s="2113" t="n"/>
      <c r="W829" s="2113" t="n"/>
      <c r="X829" s="2113" t="n"/>
      <c r="Y829" s="2113" t="n"/>
      <c r="Z829" s="2113" t="n"/>
      <c r="AA829" s="2113" t="n"/>
      <c r="AB829" s="2113" t="n"/>
      <c r="AC829" s="2113" t="n"/>
      <c r="AD829" s="2113" t="n"/>
      <c r="AE829" s="2113" t="n"/>
      <c r="AF829" s="2113" t="n"/>
    </row>
    <row r="830" ht="15.75" customHeight="1" s="2885">
      <c r="A830" s="2113" t="n"/>
      <c r="B830" s="2113" t="n"/>
      <c r="C830" s="2113" t="n"/>
      <c r="D830" s="2113" t="n"/>
      <c r="E830" s="2115" t="n"/>
      <c r="F830" s="2113" t="n"/>
      <c r="G830" s="2165" t="n"/>
      <c r="H830" s="2165" t="n"/>
      <c r="I830" s="2113" t="n"/>
      <c r="J830" s="2113" t="n"/>
      <c r="K830" s="2113" t="n"/>
      <c r="L830" s="3805" t="n"/>
      <c r="M830" s="2113" t="n"/>
      <c r="N830" s="3805" t="n"/>
      <c r="O830" s="3806" t="n"/>
      <c r="P830" s="2113" t="n"/>
      <c r="Q830" s="2113" t="n"/>
      <c r="R830" s="2113" t="n"/>
      <c r="S830" s="2113" t="n"/>
      <c r="T830" s="2113" t="n"/>
      <c r="U830" s="3806" t="n"/>
      <c r="V830" s="2113" t="n"/>
      <c r="W830" s="2113" t="n"/>
      <c r="X830" s="2113" t="n"/>
      <c r="Y830" s="2113" t="n"/>
      <c r="Z830" s="2113" t="n"/>
      <c r="AA830" s="2113" t="n"/>
      <c r="AB830" s="2113" t="n"/>
      <c r="AC830" s="2113" t="n"/>
      <c r="AD830" s="2113" t="n"/>
      <c r="AE830" s="2113" t="n"/>
      <c r="AF830" s="2113" t="n"/>
    </row>
    <row r="831" ht="15.75" customHeight="1" s="2885">
      <c r="A831" s="2113" t="n"/>
      <c r="B831" s="2113" t="n"/>
      <c r="C831" s="2113" t="n"/>
      <c r="D831" s="2113" t="n"/>
      <c r="E831" s="2115" t="n"/>
      <c r="F831" s="2113" t="n"/>
      <c r="G831" s="2165" t="n"/>
      <c r="H831" s="2165" t="n"/>
      <c r="I831" s="2113" t="n"/>
      <c r="J831" s="2113" t="n"/>
      <c r="K831" s="2113" t="n"/>
      <c r="L831" s="3805" t="n"/>
      <c r="M831" s="2113" t="n"/>
      <c r="N831" s="3805" t="n"/>
      <c r="O831" s="3806" t="n"/>
      <c r="P831" s="2113" t="n"/>
      <c r="Q831" s="2113" t="n"/>
      <c r="R831" s="2113" t="n"/>
      <c r="S831" s="2113" t="n"/>
      <c r="T831" s="2113" t="n"/>
      <c r="U831" s="3806" t="n"/>
      <c r="V831" s="2113" t="n"/>
      <c r="W831" s="2113" t="n"/>
      <c r="X831" s="2113" t="n"/>
      <c r="Y831" s="2113" t="n"/>
      <c r="Z831" s="2113" t="n"/>
      <c r="AA831" s="2113" t="n"/>
      <c r="AB831" s="2113" t="n"/>
      <c r="AC831" s="2113" t="n"/>
      <c r="AD831" s="2113" t="n"/>
      <c r="AE831" s="2113" t="n"/>
      <c r="AF831" s="2113" t="n"/>
    </row>
    <row r="832" ht="15.75" customHeight="1" s="2885">
      <c r="A832" s="2113" t="n"/>
      <c r="B832" s="2113" t="n"/>
      <c r="C832" s="2113" t="n"/>
      <c r="D832" s="2113" t="n"/>
      <c r="E832" s="2115" t="n"/>
      <c r="F832" s="2113" t="n"/>
      <c r="G832" s="2165" t="n"/>
      <c r="H832" s="2165" t="n"/>
      <c r="I832" s="2113" t="n"/>
      <c r="J832" s="2113" t="n"/>
      <c r="K832" s="2113" t="n"/>
      <c r="L832" s="3805" t="n"/>
      <c r="M832" s="2113" t="n"/>
      <c r="N832" s="3805" t="n"/>
      <c r="O832" s="3806" t="n"/>
      <c r="P832" s="2113" t="n"/>
      <c r="Q832" s="2113" t="n"/>
      <c r="R832" s="2113" t="n"/>
      <c r="S832" s="2113" t="n"/>
      <c r="T832" s="2113" t="n"/>
      <c r="U832" s="3806" t="n"/>
      <c r="V832" s="2113" t="n"/>
      <c r="W832" s="2113" t="n"/>
      <c r="X832" s="2113" t="n"/>
      <c r="Y832" s="2113" t="n"/>
      <c r="Z832" s="2113" t="n"/>
      <c r="AA832" s="2113" t="n"/>
      <c r="AB832" s="2113" t="n"/>
      <c r="AC832" s="2113" t="n"/>
      <c r="AD832" s="2113" t="n"/>
      <c r="AE832" s="2113" t="n"/>
      <c r="AF832" s="2113" t="n"/>
    </row>
    <row r="833" ht="15.75" customHeight="1" s="2885">
      <c r="A833" s="2113" t="n"/>
      <c r="B833" s="2113" t="n"/>
      <c r="C833" s="2113" t="n"/>
      <c r="D833" s="2113" t="n"/>
      <c r="E833" s="2115" t="n"/>
      <c r="F833" s="2113" t="n"/>
      <c r="G833" s="2165" t="n"/>
      <c r="H833" s="2165" t="n"/>
      <c r="I833" s="2113" t="n"/>
      <c r="J833" s="2113" t="n"/>
      <c r="K833" s="2113" t="n"/>
      <c r="L833" s="3805" t="n"/>
      <c r="M833" s="2113" t="n"/>
      <c r="N833" s="3805" t="n"/>
      <c r="O833" s="3806" t="n"/>
      <c r="P833" s="2113" t="n"/>
      <c r="Q833" s="2113" t="n"/>
      <c r="R833" s="2113" t="n"/>
      <c r="S833" s="2113" t="n"/>
      <c r="T833" s="2113" t="n"/>
      <c r="U833" s="3806" t="n"/>
      <c r="V833" s="2113" t="n"/>
      <c r="W833" s="2113" t="n"/>
      <c r="X833" s="2113" t="n"/>
      <c r="Y833" s="2113" t="n"/>
      <c r="Z833" s="2113" t="n"/>
      <c r="AA833" s="2113" t="n"/>
      <c r="AB833" s="2113" t="n"/>
      <c r="AC833" s="2113" t="n"/>
      <c r="AD833" s="2113" t="n"/>
      <c r="AE833" s="2113" t="n"/>
      <c r="AF833" s="2113" t="n"/>
    </row>
    <row r="834" ht="15.75" customHeight="1" s="2885">
      <c r="A834" s="2113" t="n"/>
      <c r="B834" s="2113" t="n"/>
      <c r="C834" s="2113" t="n"/>
      <c r="D834" s="2113" t="n"/>
      <c r="E834" s="2115" t="n"/>
      <c r="F834" s="2113" t="n"/>
      <c r="G834" s="2165" t="n"/>
      <c r="H834" s="2165" t="n"/>
      <c r="I834" s="2113" t="n"/>
      <c r="J834" s="2113" t="n"/>
      <c r="K834" s="2113" t="n"/>
      <c r="L834" s="3805" t="n"/>
      <c r="M834" s="2113" t="n"/>
      <c r="N834" s="3805" t="n"/>
      <c r="O834" s="3806" t="n"/>
      <c r="P834" s="2113" t="n"/>
      <c r="Q834" s="2113" t="n"/>
      <c r="R834" s="2113" t="n"/>
      <c r="S834" s="2113" t="n"/>
      <c r="T834" s="2113" t="n"/>
      <c r="U834" s="3806" t="n"/>
      <c r="V834" s="2113" t="n"/>
      <c r="W834" s="2113" t="n"/>
      <c r="X834" s="2113" t="n"/>
      <c r="Y834" s="2113" t="n"/>
      <c r="Z834" s="2113" t="n"/>
      <c r="AA834" s="2113" t="n"/>
      <c r="AB834" s="2113" t="n"/>
      <c r="AC834" s="2113" t="n"/>
      <c r="AD834" s="2113" t="n"/>
      <c r="AE834" s="2113" t="n"/>
      <c r="AF834" s="2113" t="n"/>
    </row>
    <row r="835" ht="15.75" customHeight="1" s="2885">
      <c r="A835" s="2113" t="n"/>
      <c r="B835" s="2113" t="n"/>
      <c r="C835" s="2113" t="n"/>
      <c r="D835" s="2113" t="n"/>
      <c r="E835" s="2115" t="n"/>
      <c r="F835" s="2113" t="n"/>
      <c r="G835" s="2165" t="n"/>
      <c r="H835" s="2165" t="n"/>
      <c r="I835" s="2113" t="n"/>
      <c r="J835" s="2113" t="n"/>
      <c r="K835" s="2113" t="n"/>
      <c r="L835" s="3805" t="n"/>
      <c r="M835" s="2113" t="n"/>
      <c r="N835" s="3805" t="n"/>
      <c r="O835" s="3806" t="n"/>
      <c r="P835" s="2113" t="n"/>
      <c r="Q835" s="2113" t="n"/>
      <c r="R835" s="2113" t="n"/>
      <c r="S835" s="2113" t="n"/>
      <c r="T835" s="2113" t="n"/>
      <c r="U835" s="3806" t="n"/>
      <c r="V835" s="2113" t="n"/>
      <c r="W835" s="2113" t="n"/>
      <c r="X835" s="2113" t="n"/>
      <c r="Y835" s="2113" t="n"/>
      <c r="Z835" s="2113" t="n"/>
      <c r="AA835" s="2113" t="n"/>
      <c r="AB835" s="2113" t="n"/>
      <c r="AC835" s="2113" t="n"/>
      <c r="AD835" s="2113" t="n"/>
      <c r="AE835" s="2113" t="n"/>
      <c r="AF835" s="2113" t="n"/>
    </row>
    <row r="836" ht="15.75" customHeight="1" s="2885">
      <c r="A836" s="2113" t="n"/>
      <c r="B836" s="2113" t="n"/>
      <c r="C836" s="2113" t="n"/>
      <c r="D836" s="2113" t="n"/>
      <c r="E836" s="2115" t="n"/>
      <c r="F836" s="2113" t="n"/>
      <c r="G836" s="2165" t="n"/>
      <c r="H836" s="2165" t="n"/>
      <c r="I836" s="2113" t="n"/>
      <c r="J836" s="2113" t="n"/>
      <c r="K836" s="2113" t="n"/>
      <c r="L836" s="3805" t="n"/>
      <c r="M836" s="2113" t="n"/>
      <c r="N836" s="3805" t="n"/>
      <c r="O836" s="3806" t="n"/>
      <c r="P836" s="2113" t="n"/>
      <c r="Q836" s="2113" t="n"/>
      <c r="R836" s="2113" t="n"/>
      <c r="S836" s="2113" t="n"/>
      <c r="T836" s="2113" t="n"/>
      <c r="U836" s="3806" t="n"/>
      <c r="V836" s="2113" t="n"/>
      <c r="W836" s="2113" t="n"/>
      <c r="X836" s="2113" t="n"/>
      <c r="Y836" s="2113" t="n"/>
      <c r="Z836" s="2113" t="n"/>
      <c r="AA836" s="2113" t="n"/>
      <c r="AB836" s="2113" t="n"/>
      <c r="AC836" s="2113" t="n"/>
      <c r="AD836" s="2113" t="n"/>
      <c r="AE836" s="2113" t="n"/>
      <c r="AF836" s="2113" t="n"/>
    </row>
    <row r="837" ht="15.75" customHeight="1" s="2885">
      <c r="A837" s="2113" t="n"/>
      <c r="B837" s="2113" t="n"/>
      <c r="C837" s="2113" t="n"/>
      <c r="D837" s="2113" t="n"/>
      <c r="E837" s="2115" t="n"/>
      <c r="F837" s="2113" t="n"/>
      <c r="G837" s="2165" t="n"/>
      <c r="H837" s="2165" t="n"/>
      <c r="I837" s="2113" t="n"/>
      <c r="J837" s="2113" t="n"/>
      <c r="K837" s="2113" t="n"/>
      <c r="L837" s="3805" t="n"/>
      <c r="M837" s="2113" t="n"/>
      <c r="N837" s="3805" t="n"/>
      <c r="O837" s="3806" t="n"/>
      <c r="P837" s="2113" t="n"/>
      <c r="Q837" s="2113" t="n"/>
      <c r="R837" s="2113" t="n"/>
      <c r="S837" s="2113" t="n"/>
      <c r="T837" s="2113" t="n"/>
      <c r="U837" s="3806" t="n"/>
      <c r="V837" s="2113" t="n"/>
      <c r="W837" s="2113" t="n"/>
      <c r="X837" s="2113" t="n"/>
      <c r="Y837" s="2113" t="n"/>
      <c r="Z837" s="2113" t="n"/>
      <c r="AA837" s="2113" t="n"/>
      <c r="AB837" s="2113" t="n"/>
      <c r="AC837" s="2113" t="n"/>
      <c r="AD837" s="2113" t="n"/>
      <c r="AE837" s="2113" t="n"/>
      <c r="AF837" s="2113" t="n"/>
    </row>
    <row r="838" ht="15.75" customHeight="1" s="2885">
      <c r="A838" s="2113" t="n"/>
      <c r="B838" s="2113" t="n"/>
      <c r="C838" s="2113" t="n"/>
      <c r="D838" s="2113" t="n"/>
      <c r="E838" s="2115" t="n"/>
      <c r="F838" s="2113" t="n"/>
      <c r="G838" s="2165" t="n"/>
      <c r="H838" s="2165" t="n"/>
      <c r="I838" s="2113" t="n"/>
      <c r="J838" s="2113" t="n"/>
      <c r="K838" s="2113" t="n"/>
      <c r="L838" s="3805" t="n"/>
      <c r="M838" s="2113" t="n"/>
      <c r="N838" s="3805" t="n"/>
      <c r="O838" s="3806" t="n"/>
      <c r="P838" s="2113" t="n"/>
      <c r="Q838" s="2113" t="n"/>
      <c r="R838" s="2113" t="n"/>
      <c r="S838" s="2113" t="n"/>
      <c r="T838" s="2113" t="n"/>
      <c r="U838" s="3806" t="n"/>
      <c r="V838" s="2113" t="n"/>
      <c r="W838" s="2113" t="n"/>
      <c r="X838" s="2113" t="n"/>
      <c r="Y838" s="2113" t="n"/>
      <c r="Z838" s="2113" t="n"/>
      <c r="AA838" s="2113" t="n"/>
      <c r="AB838" s="2113" t="n"/>
      <c r="AC838" s="2113" t="n"/>
      <c r="AD838" s="2113" t="n"/>
      <c r="AE838" s="2113" t="n"/>
      <c r="AF838" s="2113" t="n"/>
    </row>
    <row r="839" ht="15.75" customHeight="1" s="2885">
      <c r="A839" s="2113" t="n"/>
      <c r="B839" s="2113" t="n"/>
      <c r="C839" s="2113" t="n"/>
      <c r="D839" s="2113" t="n"/>
      <c r="E839" s="2115" t="n"/>
      <c r="F839" s="2113" t="n"/>
      <c r="G839" s="2165" t="n"/>
      <c r="H839" s="2165" t="n"/>
      <c r="I839" s="2113" t="n"/>
      <c r="J839" s="2113" t="n"/>
      <c r="K839" s="2113" t="n"/>
      <c r="L839" s="3805" t="n"/>
      <c r="M839" s="2113" t="n"/>
      <c r="N839" s="3805" t="n"/>
      <c r="O839" s="3806" t="n"/>
      <c r="P839" s="2113" t="n"/>
      <c r="Q839" s="2113" t="n"/>
      <c r="R839" s="2113" t="n"/>
      <c r="S839" s="2113" t="n"/>
      <c r="T839" s="2113" t="n"/>
      <c r="U839" s="3806" t="n"/>
      <c r="V839" s="2113" t="n"/>
      <c r="W839" s="2113" t="n"/>
      <c r="X839" s="2113" t="n"/>
      <c r="Y839" s="2113" t="n"/>
      <c r="Z839" s="2113" t="n"/>
      <c r="AA839" s="2113" t="n"/>
      <c r="AB839" s="2113" t="n"/>
      <c r="AC839" s="2113" t="n"/>
      <c r="AD839" s="2113" t="n"/>
      <c r="AE839" s="2113" t="n"/>
      <c r="AF839" s="2113" t="n"/>
    </row>
    <row r="840" ht="15.75" customHeight="1" s="2885">
      <c r="A840" s="2113" t="n"/>
      <c r="B840" s="2113" t="n"/>
      <c r="C840" s="2113" t="n"/>
      <c r="D840" s="2113" t="n"/>
      <c r="E840" s="2115" t="n"/>
      <c r="F840" s="2113" t="n"/>
      <c r="G840" s="2165" t="n"/>
      <c r="H840" s="2165" t="n"/>
      <c r="I840" s="2113" t="n"/>
      <c r="J840" s="2113" t="n"/>
      <c r="K840" s="2113" t="n"/>
      <c r="L840" s="3805" t="n"/>
      <c r="M840" s="2113" t="n"/>
      <c r="N840" s="3805" t="n"/>
      <c r="O840" s="3806" t="n"/>
      <c r="P840" s="2113" t="n"/>
      <c r="Q840" s="2113" t="n"/>
      <c r="R840" s="2113" t="n"/>
      <c r="S840" s="2113" t="n"/>
      <c r="T840" s="2113" t="n"/>
      <c r="U840" s="3806" t="n"/>
      <c r="V840" s="2113" t="n"/>
      <c r="W840" s="2113" t="n"/>
      <c r="X840" s="2113" t="n"/>
      <c r="Y840" s="2113" t="n"/>
      <c r="Z840" s="2113" t="n"/>
      <c r="AA840" s="2113" t="n"/>
      <c r="AB840" s="2113" t="n"/>
      <c r="AC840" s="2113" t="n"/>
      <c r="AD840" s="2113" t="n"/>
      <c r="AE840" s="2113" t="n"/>
      <c r="AF840" s="2113" t="n"/>
    </row>
    <row r="841" ht="15.75" customHeight="1" s="2885">
      <c r="A841" s="2113" t="n"/>
      <c r="B841" s="2113" t="n"/>
      <c r="C841" s="2113" t="n"/>
      <c r="D841" s="2113" t="n"/>
      <c r="E841" s="2115" t="n"/>
      <c r="F841" s="2113" t="n"/>
      <c r="G841" s="2165" t="n"/>
      <c r="H841" s="2165" t="n"/>
      <c r="I841" s="2113" t="n"/>
      <c r="J841" s="2113" t="n"/>
      <c r="K841" s="2113" t="n"/>
      <c r="L841" s="3805" t="n"/>
      <c r="M841" s="2113" t="n"/>
      <c r="N841" s="3805" t="n"/>
      <c r="O841" s="3806" t="n"/>
      <c r="P841" s="2113" t="n"/>
      <c r="Q841" s="2113" t="n"/>
      <c r="R841" s="2113" t="n"/>
      <c r="S841" s="2113" t="n"/>
      <c r="T841" s="2113" t="n"/>
      <c r="U841" s="3806" t="n"/>
      <c r="V841" s="2113" t="n"/>
      <c r="W841" s="2113" t="n"/>
      <c r="X841" s="2113" t="n"/>
      <c r="Y841" s="2113" t="n"/>
      <c r="Z841" s="2113" t="n"/>
      <c r="AA841" s="2113" t="n"/>
      <c r="AB841" s="2113" t="n"/>
      <c r="AC841" s="2113" t="n"/>
      <c r="AD841" s="2113" t="n"/>
      <c r="AE841" s="2113" t="n"/>
      <c r="AF841" s="2113" t="n"/>
    </row>
    <row r="842" ht="15.75" customHeight="1" s="2885">
      <c r="A842" s="2113" t="n"/>
      <c r="B842" s="2113" t="n"/>
      <c r="C842" s="2113" t="n"/>
      <c r="D842" s="2113" t="n"/>
      <c r="E842" s="2115" t="n"/>
      <c r="F842" s="2113" t="n"/>
      <c r="G842" s="2165" t="n"/>
      <c r="H842" s="2165" t="n"/>
      <c r="I842" s="2113" t="n"/>
      <c r="J842" s="2113" t="n"/>
      <c r="K842" s="2113" t="n"/>
      <c r="L842" s="3805" t="n"/>
      <c r="M842" s="2113" t="n"/>
      <c r="N842" s="3805" t="n"/>
      <c r="O842" s="3806" t="n"/>
      <c r="P842" s="2113" t="n"/>
      <c r="Q842" s="2113" t="n"/>
      <c r="R842" s="2113" t="n"/>
      <c r="S842" s="2113" t="n"/>
      <c r="T842" s="2113" t="n"/>
      <c r="U842" s="3806" t="n"/>
      <c r="V842" s="2113" t="n"/>
      <c r="W842" s="2113" t="n"/>
      <c r="X842" s="2113" t="n"/>
      <c r="Y842" s="2113" t="n"/>
      <c r="Z842" s="2113" t="n"/>
      <c r="AA842" s="2113" t="n"/>
      <c r="AB842" s="2113" t="n"/>
      <c r="AC842" s="2113" t="n"/>
      <c r="AD842" s="2113" t="n"/>
      <c r="AE842" s="2113" t="n"/>
      <c r="AF842" s="2113" t="n"/>
    </row>
    <row r="843" ht="15.75" customHeight="1" s="2885">
      <c r="A843" s="2113" t="n"/>
      <c r="B843" s="2113" t="n"/>
      <c r="C843" s="2113" t="n"/>
      <c r="D843" s="2113" t="n"/>
      <c r="E843" s="2115" t="n"/>
      <c r="F843" s="2113" t="n"/>
      <c r="G843" s="2165" t="n"/>
      <c r="H843" s="2165" t="n"/>
      <c r="I843" s="2113" t="n"/>
      <c r="J843" s="2113" t="n"/>
      <c r="K843" s="2113" t="n"/>
      <c r="L843" s="3805" t="n"/>
      <c r="M843" s="2113" t="n"/>
      <c r="N843" s="3805" t="n"/>
      <c r="O843" s="3806" t="n"/>
      <c r="P843" s="2113" t="n"/>
      <c r="Q843" s="2113" t="n"/>
      <c r="R843" s="2113" t="n"/>
      <c r="S843" s="2113" t="n"/>
      <c r="T843" s="2113" t="n"/>
      <c r="U843" s="3806" t="n"/>
      <c r="V843" s="2113" t="n"/>
      <c r="W843" s="2113" t="n"/>
      <c r="X843" s="2113" t="n"/>
      <c r="Y843" s="2113" t="n"/>
      <c r="Z843" s="2113" t="n"/>
      <c r="AA843" s="2113" t="n"/>
      <c r="AB843" s="2113" t="n"/>
      <c r="AC843" s="2113" t="n"/>
      <c r="AD843" s="2113" t="n"/>
      <c r="AE843" s="2113" t="n"/>
      <c r="AF843" s="2113" t="n"/>
    </row>
    <row r="844" ht="15.75" customHeight="1" s="2885">
      <c r="A844" s="2113" t="n"/>
      <c r="B844" s="2113" t="n"/>
      <c r="C844" s="2113" t="n"/>
      <c r="D844" s="2113" t="n"/>
      <c r="E844" s="2115" t="n"/>
      <c r="F844" s="2113" t="n"/>
      <c r="G844" s="2165" t="n"/>
      <c r="H844" s="2165" t="n"/>
      <c r="I844" s="2113" t="n"/>
      <c r="J844" s="2113" t="n"/>
      <c r="K844" s="2113" t="n"/>
      <c r="L844" s="3805" t="n"/>
      <c r="M844" s="2113" t="n"/>
      <c r="N844" s="3805" t="n"/>
      <c r="O844" s="3806" t="n"/>
      <c r="P844" s="2113" t="n"/>
      <c r="Q844" s="2113" t="n"/>
      <c r="R844" s="2113" t="n"/>
      <c r="S844" s="2113" t="n"/>
      <c r="T844" s="2113" t="n"/>
      <c r="U844" s="3806" t="n"/>
      <c r="V844" s="2113" t="n"/>
      <c r="W844" s="2113" t="n"/>
      <c r="X844" s="2113" t="n"/>
      <c r="Y844" s="2113" t="n"/>
      <c r="Z844" s="2113" t="n"/>
      <c r="AA844" s="2113" t="n"/>
      <c r="AB844" s="2113" t="n"/>
      <c r="AC844" s="2113" t="n"/>
      <c r="AD844" s="2113" t="n"/>
      <c r="AE844" s="2113" t="n"/>
      <c r="AF844" s="2113" t="n"/>
    </row>
    <row r="845" ht="15.75" customHeight="1" s="2885">
      <c r="A845" s="2113" t="n"/>
      <c r="B845" s="2113" t="n"/>
      <c r="C845" s="2113" t="n"/>
      <c r="D845" s="2113" t="n"/>
      <c r="E845" s="2115" t="n"/>
      <c r="F845" s="2113" t="n"/>
      <c r="G845" s="2165" t="n"/>
      <c r="H845" s="2165" t="n"/>
      <c r="I845" s="2113" t="n"/>
      <c r="J845" s="2113" t="n"/>
      <c r="K845" s="2113" t="n"/>
      <c r="L845" s="3805" t="n"/>
      <c r="M845" s="2113" t="n"/>
      <c r="N845" s="3805" t="n"/>
      <c r="O845" s="3806" t="n"/>
      <c r="P845" s="2113" t="n"/>
      <c r="Q845" s="2113" t="n"/>
      <c r="R845" s="2113" t="n"/>
      <c r="S845" s="2113" t="n"/>
      <c r="T845" s="2113" t="n"/>
      <c r="U845" s="3806" t="n"/>
      <c r="V845" s="2113" t="n"/>
      <c r="W845" s="2113" t="n"/>
      <c r="X845" s="2113" t="n"/>
      <c r="Y845" s="2113" t="n"/>
      <c r="Z845" s="2113" t="n"/>
      <c r="AA845" s="2113" t="n"/>
      <c r="AB845" s="2113" t="n"/>
      <c r="AC845" s="2113" t="n"/>
      <c r="AD845" s="2113" t="n"/>
      <c r="AE845" s="2113" t="n"/>
      <c r="AF845" s="2113" t="n"/>
    </row>
    <row r="846" ht="15.75" customHeight="1" s="2885">
      <c r="A846" s="2113" t="n"/>
      <c r="B846" s="2113" t="n"/>
      <c r="C846" s="2113" t="n"/>
      <c r="D846" s="2113" t="n"/>
      <c r="E846" s="2115" t="n"/>
      <c r="F846" s="2113" t="n"/>
      <c r="G846" s="2165" t="n"/>
      <c r="H846" s="2165" t="n"/>
      <c r="I846" s="2113" t="n"/>
      <c r="J846" s="2113" t="n"/>
      <c r="K846" s="2113" t="n"/>
      <c r="L846" s="3805" t="n"/>
      <c r="M846" s="2113" t="n"/>
      <c r="N846" s="3805" t="n"/>
      <c r="O846" s="3806" t="n"/>
      <c r="P846" s="2113" t="n"/>
      <c r="Q846" s="2113" t="n"/>
      <c r="R846" s="2113" t="n"/>
      <c r="S846" s="2113" t="n"/>
      <c r="T846" s="2113" t="n"/>
      <c r="U846" s="3806" t="n"/>
      <c r="V846" s="2113" t="n"/>
      <c r="W846" s="2113" t="n"/>
      <c r="X846" s="2113" t="n"/>
      <c r="Y846" s="2113" t="n"/>
      <c r="Z846" s="2113" t="n"/>
      <c r="AA846" s="2113" t="n"/>
      <c r="AB846" s="2113" t="n"/>
      <c r="AC846" s="2113" t="n"/>
      <c r="AD846" s="2113" t="n"/>
      <c r="AE846" s="2113" t="n"/>
      <c r="AF846" s="2113" t="n"/>
    </row>
    <row r="847" ht="15.75" customHeight="1" s="2885">
      <c r="A847" s="2113" t="n"/>
      <c r="B847" s="2113" t="n"/>
      <c r="C847" s="2113" t="n"/>
      <c r="D847" s="2113" t="n"/>
      <c r="E847" s="2115" t="n"/>
      <c r="F847" s="2113" t="n"/>
      <c r="G847" s="2165" t="n"/>
      <c r="H847" s="2165" t="n"/>
      <c r="I847" s="2113" t="n"/>
      <c r="J847" s="2113" t="n"/>
      <c r="K847" s="2113" t="n"/>
      <c r="L847" s="3805" t="n"/>
      <c r="M847" s="2113" t="n"/>
      <c r="N847" s="3805" t="n"/>
      <c r="O847" s="3806" t="n"/>
      <c r="P847" s="2113" t="n"/>
      <c r="Q847" s="2113" t="n"/>
      <c r="R847" s="2113" t="n"/>
      <c r="S847" s="2113" t="n"/>
      <c r="T847" s="2113" t="n"/>
      <c r="U847" s="3806" t="n"/>
      <c r="V847" s="2113" t="n"/>
      <c r="W847" s="2113" t="n"/>
      <c r="X847" s="2113" t="n"/>
      <c r="Y847" s="2113" t="n"/>
      <c r="Z847" s="2113" t="n"/>
      <c r="AA847" s="2113" t="n"/>
      <c r="AB847" s="2113" t="n"/>
      <c r="AC847" s="2113" t="n"/>
      <c r="AD847" s="2113" t="n"/>
      <c r="AE847" s="2113" t="n"/>
      <c r="AF847" s="2113" t="n"/>
    </row>
    <row r="848" ht="15.75" customHeight="1" s="2885">
      <c r="A848" s="2113" t="n"/>
      <c r="B848" s="2113" t="n"/>
      <c r="C848" s="2113" t="n"/>
      <c r="D848" s="2113" t="n"/>
      <c r="E848" s="2115" t="n"/>
      <c r="F848" s="2113" t="n"/>
      <c r="G848" s="2165" t="n"/>
      <c r="H848" s="2165" t="n"/>
      <c r="I848" s="2113" t="n"/>
      <c r="J848" s="2113" t="n"/>
      <c r="K848" s="2113" t="n"/>
      <c r="L848" s="3805" t="n"/>
      <c r="M848" s="2113" t="n"/>
      <c r="N848" s="3805" t="n"/>
      <c r="O848" s="3806" t="n"/>
      <c r="P848" s="2113" t="n"/>
      <c r="Q848" s="2113" t="n"/>
      <c r="R848" s="2113" t="n"/>
      <c r="S848" s="2113" t="n"/>
      <c r="T848" s="2113" t="n"/>
      <c r="U848" s="3806" t="n"/>
      <c r="V848" s="2113" t="n"/>
      <c r="W848" s="2113" t="n"/>
      <c r="X848" s="2113" t="n"/>
      <c r="Y848" s="2113" t="n"/>
      <c r="Z848" s="2113" t="n"/>
      <c r="AA848" s="2113" t="n"/>
      <c r="AB848" s="2113" t="n"/>
      <c r="AC848" s="2113" t="n"/>
      <c r="AD848" s="2113" t="n"/>
      <c r="AE848" s="2113" t="n"/>
      <c r="AF848" s="2113" t="n"/>
    </row>
    <row r="849" ht="15.75" customHeight="1" s="2885">
      <c r="A849" s="2113" t="n"/>
      <c r="B849" s="2113" t="n"/>
      <c r="C849" s="2113" t="n"/>
      <c r="D849" s="2113" t="n"/>
      <c r="E849" s="2115" t="n"/>
      <c r="F849" s="2113" t="n"/>
      <c r="G849" s="2165" t="n"/>
      <c r="H849" s="2165" t="n"/>
      <c r="I849" s="2113" t="n"/>
      <c r="J849" s="2113" t="n"/>
      <c r="K849" s="2113" t="n"/>
      <c r="L849" s="3805" t="n"/>
      <c r="M849" s="2113" t="n"/>
      <c r="N849" s="3805" t="n"/>
      <c r="O849" s="3806" t="n"/>
      <c r="P849" s="2113" t="n"/>
      <c r="Q849" s="2113" t="n"/>
      <c r="R849" s="2113" t="n"/>
      <c r="S849" s="2113" t="n"/>
      <c r="T849" s="2113" t="n"/>
      <c r="U849" s="3806" t="n"/>
      <c r="V849" s="2113" t="n"/>
      <c r="W849" s="2113" t="n"/>
      <c r="X849" s="2113" t="n"/>
      <c r="Y849" s="2113" t="n"/>
      <c r="Z849" s="2113" t="n"/>
      <c r="AA849" s="2113" t="n"/>
      <c r="AB849" s="2113" t="n"/>
      <c r="AC849" s="2113" t="n"/>
      <c r="AD849" s="2113" t="n"/>
      <c r="AE849" s="2113" t="n"/>
      <c r="AF849" s="2113" t="n"/>
    </row>
    <row r="850" ht="15.75" customHeight="1" s="2885">
      <c r="A850" s="2113" t="n"/>
      <c r="B850" s="2113" t="n"/>
      <c r="C850" s="2113" t="n"/>
      <c r="D850" s="2113" t="n"/>
      <c r="E850" s="2115" t="n"/>
      <c r="F850" s="2113" t="n"/>
      <c r="G850" s="2165" t="n"/>
      <c r="H850" s="2165" t="n"/>
      <c r="I850" s="2113" t="n"/>
      <c r="J850" s="2113" t="n"/>
      <c r="K850" s="2113" t="n"/>
      <c r="L850" s="3805" t="n"/>
      <c r="M850" s="2113" t="n"/>
      <c r="N850" s="3805" t="n"/>
      <c r="O850" s="3806" t="n"/>
      <c r="P850" s="2113" t="n"/>
      <c r="Q850" s="2113" t="n"/>
      <c r="R850" s="2113" t="n"/>
      <c r="S850" s="2113" t="n"/>
      <c r="T850" s="2113" t="n"/>
      <c r="U850" s="3806" t="n"/>
      <c r="V850" s="2113" t="n"/>
      <c r="W850" s="2113" t="n"/>
      <c r="X850" s="2113" t="n"/>
      <c r="Y850" s="2113" t="n"/>
      <c r="Z850" s="2113" t="n"/>
      <c r="AA850" s="2113" t="n"/>
      <c r="AB850" s="2113" t="n"/>
      <c r="AC850" s="2113" t="n"/>
      <c r="AD850" s="2113" t="n"/>
      <c r="AE850" s="2113" t="n"/>
      <c r="AF850" s="2113" t="n"/>
    </row>
    <row r="851" ht="15.75" customHeight="1" s="2885">
      <c r="A851" s="2113" t="n"/>
      <c r="B851" s="2113" t="n"/>
      <c r="C851" s="2113" t="n"/>
      <c r="D851" s="2113" t="n"/>
      <c r="E851" s="2115" t="n"/>
      <c r="F851" s="2113" t="n"/>
      <c r="G851" s="2165" t="n"/>
      <c r="H851" s="2165" t="n"/>
      <c r="I851" s="2113" t="n"/>
      <c r="J851" s="2113" t="n"/>
      <c r="K851" s="2113" t="n"/>
      <c r="L851" s="3805" t="n"/>
      <c r="M851" s="2113" t="n"/>
      <c r="N851" s="3805" t="n"/>
      <c r="O851" s="3806" t="n"/>
      <c r="P851" s="2113" t="n"/>
      <c r="Q851" s="2113" t="n"/>
      <c r="R851" s="2113" t="n"/>
      <c r="S851" s="2113" t="n"/>
      <c r="T851" s="2113" t="n"/>
      <c r="U851" s="3806" t="n"/>
      <c r="V851" s="2113" t="n"/>
      <c r="W851" s="2113" t="n"/>
      <c r="X851" s="2113" t="n"/>
      <c r="Y851" s="2113" t="n"/>
      <c r="Z851" s="2113" t="n"/>
      <c r="AA851" s="2113" t="n"/>
      <c r="AB851" s="2113" t="n"/>
      <c r="AC851" s="2113" t="n"/>
      <c r="AD851" s="2113" t="n"/>
      <c r="AE851" s="2113" t="n"/>
      <c r="AF851" s="2113" t="n"/>
    </row>
    <row r="852" ht="15.75" customHeight="1" s="2885">
      <c r="A852" s="2113" t="n"/>
      <c r="B852" s="2113" t="n"/>
      <c r="C852" s="2113" t="n"/>
      <c r="D852" s="2113" t="n"/>
      <c r="E852" s="2115" t="n"/>
      <c r="F852" s="2113" t="n"/>
      <c r="G852" s="2165" t="n"/>
      <c r="H852" s="2165" t="n"/>
      <c r="I852" s="2113" t="n"/>
      <c r="J852" s="2113" t="n"/>
      <c r="K852" s="2113" t="n"/>
      <c r="L852" s="3805" t="n"/>
      <c r="M852" s="2113" t="n"/>
      <c r="N852" s="3805" t="n"/>
      <c r="O852" s="3806" t="n"/>
      <c r="P852" s="2113" t="n"/>
      <c r="Q852" s="2113" t="n"/>
      <c r="R852" s="2113" t="n"/>
      <c r="S852" s="2113" t="n"/>
      <c r="T852" s="2113" t="n"/>
      <c r="U852" s="3806" t="n"/>
      <c r="V852" s="2113" t="n"/>
      <c r="W852" s="2113" t="n"/>
      <c r="X852" s="2113" t="n"/>
      <c r="Y852" s="2113" t="n"/>
      <c r="Z852" s="2113" t="n"/>
      <c r="AA852" s="2113" t="n"/>
      <c r="AB852" s="2113" t="n"/>
      <c r="AC852" s="2113" t="n"/>
      <c r="AD852" s="2113" t="n"/>
      <c r="AE852" s="2113" t="n"/>
      <c r="AF852" s="2113" t="n"/>
    </row>
    <row r="853" ht="15.75" customHeight="1" s="2885">
      <c r="A853" s="2113" t="n"/>
      <c r="B853" s="2113" t="n"/>
      <c r="C853" s="2113" t="n"/>
      <c r="D853" s="2113" t="n"/>
      <c r="E853" s="2115" t="n"/>
      <c r="F853" s="2113" t="n"/>
      <c r="G853" s="2165" t="n"/>
      <c r="H853" s="2165" t="n"/>
      <c r="I853" s="2113" t="n"/>
      <c r="J853" s="2113" t="n"/>
      <c r="K853" s="2113" t="n"/>
      <c r="L853" s="3805" t="n"/>
      <c r="M853" s="2113" t="n"/>
      <c r="N853" s="3805" t="n"/>
      <c r="O853" s="3806" t="n"/>
      <c r="P853" s="2113" t="n"/>
      <c r="Q853" s="2113" t="n"/>
      <c r="R853" s="2113" t="n"/>
      <c r="S853" s="2113" t="n"/>
      <c r="T853" s="2113" t="n"/>
      <c r="U853" s="3806" t="n"/>
      <c r="V853" s="2113" t="n"/>
      <c r="W853" s="2113" t="n"/>
      <c r="X853" s="2113" t="n"/>
      <c r="Y853" s="2113" t="n"/>
      <c r="Z853" s="2113" t="n"/>
      <c r="AA853" s="2113" t="n"/>
      <c r="AB853" s="2113" t="n"/>
      <c r="AC853" s="2113" t="n"/>
      <c r="AD853" s="2113" t="n"/>
      <c r="AE853" s="2113" t="n"/>
      <c r="AF853" s="2113" t="n"/>
    </row>
    <row r="854" ht="15.75" customHeight="1" s="2885">
      <c r="A854" s="2113" t="n"/>
      <c r="B854" s="2113" t="n"/>
      <c r="C854" s="2113" t="n"/>
      <c r="D854" s="2113" t="n"/>
      <c r="E854" s="2115" t="n"/>
      <c r="F854" s="2113" t="n"/>
      <c r="G854" s="2165" t="n"/>
      <c r="H854" s="2165" t="n"/>
      <c r="I854" s="2113" t="n"/>
      <c r="J854" s="2113" t="n"/>
      <c r="K854" s="2113" t="n"/>
      <c r="L854" s="3805" t="n"/>
      <c r="M854" s="2113" t="n"/>
      <c r="N854" s="3805" t="n"/>
      <c r="O854" s="3806" t="n"/>
      <c r="P854" s="2113" t="n"/>
      <c r="Q854" s="2113" t="n"/>
      <c r="R854" s="2113" t="n"/>
      <c r="S854" s="2113" t="n"/>
      <c r="T854" s="2113" t="n"/>
      <c r="U854" s="3806" t="n"/>
      <c r="V854" s="2113" t="n"/>
      <c r="W854" s="2113" t="n"/>
      <c r="X854" s="2113" t="n"/>
      <c r="Y854" s="2113" t="n"/>
      <c r="Z854" s="2113" t="n"/>
      <c r="AA854" s="2113" t="n"/>
      <c r="AB854" s="2113" t="n"/>
      <c r="AC854" s="2113" t="n"/>
      <c r="AD854" s="2113" t="n"/>
      <c r="AE854" s="2113" t="n"/>
      <c r="AF854" s="2113" t="n"/>
    </row>
    <row r="855" ht="15.75" customHeight="1" s="2885">
      <c r="A855" s="2113" t="n"/>
      <c r="B855" s="2113" t="n"/>
      <c r="C855" s="2113" t="n"/>
      <c r="D855" s="2113" t="n"/>
      <c r="E855" s="2115" t="n"/>
      <c r="F855" s="2113" t="n"/>
      <c r="G855" s="2165" t="n"/>
      <c r="H855" s="2165" t="n"/>
      <c r="I855" s="2113" t="n"/>
      <c r="J855" s="2113" t="n"/>
      <c r="K855" s="2113" t="n"/>
      <c r="L855" s="3805" t="n"/>
      <c r="M855" s="2113" t="n"/>
      <c r="N855" s="3805" t="n"/>
      <c r="O855" s="3806" t="n"/>
      <c r="P855" s="2113" t="n"/>
      <c r="Q855" s="2113" t="n"/>
      <c r="R855" s="2113" t="n"/>
      <c r="S855" s="2113" t="n"/>
      <c r="T855" s="2113" t="n"/>
      <c r="U855" s="3806" t="n"/>
      <c r="V855" s="2113" t="n"/>
      <c r="W855" s="2113" t="n"/>
      <c r="X855" s="2113" t="n"/>
      <c r="Y855" s="2113" t="n"/>
      <c r="Z855" s="2113" t="n"/>
      <c r="AA855" s="2113" t="n"/>
      <c r="AB855" s="2113" t="n"/>
      <c r="AC855" s="2113" t="n"/>
      <c r="AD855" s="2113" t="n"/>
      <c r="AE855" s="2113" t="n"/>
      <c r="AF855" s="2113" t="n"/>
    </row>
    <row r="856" ht="15.75" customHeight="1" s="2885">
      <c r="A856" s="2113" t="n"/>
      <c r="B856" s="2113" t="n"/>
      <c r="C856" s="2113" t="n"/>
      <c r="D856" s="2113" t="n"/>
      <c r="E856" s="2115" t="n"/>
      <c r="F856" s="2113" t="n"/>
      <c r="G856" s="2165" t="n"/>
      <c r="H856" s="2165" t="n"/>
      <c r="I856" s="2113" t="n"/>
      <c r="J856" s="2113" t="n"/>
      <c r="K856" s="2113" t="n"/>
      <c r="L856" s="3805" t="n"/>
      <c r="M856" s="2113" t="n"/>
      <c r="N856" s="3805" t="n"/>
      <c r="O856" s="3806" t="n"/>
      <c r="P856" s="2113" t="n"/>
      <c r="Q856" s="2113" t="n"/>
      <c r="R856" s="2113" t="n"/>
      <c r="S856" s="2113" t="n"/>
      <c r="T856" s="2113" t="n"/>
      <c r="U856" s="3806" t="n"/>
      <c r="V856" s="2113" t="n"/>
      <c r="W856" s="2113" t="n"/>
      <c r="X856" s="2113" t="n"/>
      <c r="Y856" s="2113" t="n"/>
      <c r="Z856" s="2113" t="n"/>
      <c r="AA856" s="2113" t="n"/>
      <c r="AB856" s="2113" t="n"/>
      <c r="AC856" s="2113" t="n"/>
      <c r="AD856" s="2113" t="n"/>
      <c r="AE856" s="2113" t="n"/>
      <c r="AF856" s="2113" t="n"/>
    </row>
    <row r="857" ht="15.75" customHeight="1" s="2885">
      <c r="A857" s="2113" t="n"/>
      <c r="B857" s="2113" t="n"/>
      <c r="C857" s="2113" t="n"/>
      <c r="D857" s="2113" t="n"/>
      <c r="E857" s="2115" t="n"/>
      <c r="F857" s="2113" t="n"/>
      <c r="G857" s="2165" t="n"/>
      <c r="H857" s="2165" t="n"/>
      <c r="I857" s="2113" t="n"/>
      <c r="J857" s="2113" t="n"/>
      <c r="K857" s="2113" t="n"/>
      <c r="L857" s="3805" t="n"/>
      <c r="M857" s="2113" t="n"/>
      <c r="N857" s="3805" t="n"/>
      <c r="O857" s="3806" t="n"/>
      <c r="P857" s="2113" t="n"/>
      <c r="Q857" s="2113" t="n"/>
      <c r="R857" s="2113" t="n"/>
      <c r="S857" s="2113" t="n"/>
      <c r="T857" s="2113" t="n"/>
      <c r="U857" s="3806" t="n"/>
      <c r="V857" s="2113" t="n"/>
      <c r="W857" s="2113" t="n"/>
      <c r="X857" s="2113" t="n"/>
      <c r="Y857" s="2113" t="n"/>
      <c r="Z857" s="2113" t="n"/>
      <c r="AA857" s="2113" t="n"/>
      <c r="AB857" s="2113" t="n"/>
      <c r="AC857" s="2113" t="n"/>
      <c r="AD857" s="2113" t="n"/>
      <c r="AE857" s="2113" t="n"/>
      <c r="AF857" s="2113" t="n"/>
    </row>
    <row r="858" ht="15.75" customHeight="1" s="2885">
      <c r="A858" s="2113" t="n"/>
      <c r="B858" s="2113" t="n"/>
      <c r="C858" s="2113" t="n"/>
      <c r="D858" s="2113" t="n"/>
      <c r="E858" s="2115" t="n"/>
      <c r="F858" s="2113" t="n"/>
      <c r="G858" s="2165" t="n"/>
      <c r="H858" s="2165" t="n"/>
      <c r="I858" s="2113" t="n"/>
      <c r="J858" s="2113" t="n"/>
      <c r="K858" s="2113" t="n"/>
      <c r="L858" s="3805" t="n"/>
      <c r="M858" s="2113" t="n"/>
      <c r="N858" s="3805" t="n"/>
      <c r="O858" s="3806" t="n"/>
      <c r="P858" s="2113" t="n"/>
      <c r="Q858" s="2113" t="n"/>
      <c r="R858" s="2113" t="n"/>
      <c r="S858" s="2113" t="n"/>
      <c r="T858" s="2113" t="n"/>
      <c r="U858" s="3806" t="n"/>
      <c r="V858" s="2113" t="n"/>
      <c r="W858" s="2113" t="n"/>
      <c r="X858" s="2113" t="n"/>
      <c r="Y858" s="2113" t="n"/>
      <c r="Z858" s="2113" t="n"/>
      <c r="AA858" s="2113" t="n"/>
      <c r="AB858" s="2113" t="n"/>
      <c r="AC858" s="2113" t="n"/>
      <c r="AD858" s="2113" t="n"/>
      <c r="AE858" s="2113" t="n"/>
      <c r="AF858" s="2113" t="n"/>
    </row>
    <row r="859" ht="15.75" customHeight="1" s="2885">
      <c r="A859" s="2113" t="n"/>
      <c r="B859" s="2113" t="n"/>
      <c r="C859" s="2113" t="n"/>
      <c r="D859" s="2113" t="n"/>
      <c r="E859" s="2115" t="n"/>
      <c r="F859" s="2113" t="n"/>
      <c r="G859" s="2165" t="n"/>
      <c r="H859" s="2165" t="n"/>
      <c r="I859" s="2113" t="n"/>
      <c r="J859" s="2113" t="n"/>
      <c r="K859" s="2113" t="n"/>
      <c r="L859" s="3805" t="n"/>
      <c r="M859" s="2113" t="n"/>
      <c r="N859" s="3805" t="n"/>
      <c r="O859" s="3806" t="n"/>
      <c r="P859" s="2113" t="n"/>
      <c r="Q859" s="2113" t="n"/>
      <c r="R859" s="2113" t="n"/>
      <c r="S859" s="2113" t="n"/>
      <c r="T859" s="2113" t="n"/>
      <c r="U859" s="3806" t="n"/>
      <c r="V859" s="2113" t="n"/>
      <c r="W859" s="2113" t="n"/>
      <c r="X859" s="2113" t="n"/>
      <c r="Y859" s="2113" t="n"/>
      <c r="Z859" s="2113" t="n"/>
      <c r="AA859" s="2113" t="n"/>
      <c r="AB859" s="2113" t="n"/>
      <c r="AC859" s="2113" t="n"/>
      <c r="AD859" s="2113" t="n"/>
      <c r="AE859" s="2113" t="n"/>
      <c r="AF859" s="2113" t="n"/>
    </row>
    <row r="860" ht="15.75" customHeight="1" s="2885">
      <c r="A860" s="2113" t="n"/>
      <c r="B860" s="2113" t="n"/>
      <c r="C860" s="2113" t="n"/>
      <c r="D860" s="2113" t="n"/>
      <c r="E860" s="2115" t="n"/>
      <c r="F860" s="2113" t="n"/>
      <c r="G860" s="2165" t="n"/>
      <c r="H860" s="2165" t="n"/>
      <c r="I860" s="2113" t="n"/>
      <c r="J860" s="2113" t="n"/>
      <c r="K860" s="2113" t="n"/>
      <c r="L860" s="3805" t="n"/>
      <c r="M860" s="2113" t="n"/>
      <c r="N860" s="3805" t="n"/>
      <c r="O860" s="3806" t="n"/>
      <c r="P860" s="2113" t="n"/>
      <c r="Q860" s="2113" t="n"/>
      <c r="R860" s="2113" t="n"/>
      <c r="S860" s="2113" t="n"/>
      <c r="T860" s="2113" t="n"/>
      <c r="U860" s="3806" t="n"/>
      <c r="V860" s="2113" t="n"/>
      <c r="W860" s="2113" t="n"/>
      <c r="X860" s="2113" t="n"/>
      <c r="Y860" s="2113" t="n"/>
      <c r="Z860" s="2113" t="n"/>
      <c r="AA860" s="2113" t="n"/>
      <c r="AB860" s="2113" t="n"/>
      <c r="AC860" s="2113" t="n"/>
      <c r="AD860" s="2113" t="n"/>
      <c r="AE860" s="2113" t="n"/>
      <c r="AF860" s="2113" t="n"/>
    </row>
    <row r="861" ht="15.75" customHeight="1" s="2885">
      <c r="A861" s="2113" t="n"/>
      <c r="B861" s="2113" t="n"/>
      <c r="C861" s="2113" t="n"/>
      <c r="D861" s="2113" t="n"/>
      <c r="E861" s="2115" t="n"/>
      <c r="F861" s="2113" t="n"/>
      <c r="G861" s="2165" t="n"/>
      <c r="H861" s="2165" t="n"/>
      <c r="I861" s="2113" t="n"/>
      <c r="J861" s="2113" t="n"/>
      <c r="K861" s="2113" t="n"/>
      <c r="L861" s="3805" t="n"/>
      <c r="M861" s="2113" t="n"/>
      <c r="N861" s="3805" t="n"/>
      <c r="O861" s="3806" t="n"/>
      <c r="P861" s="2113" t="n"/>
      <c r="Q861" s="2113" t="n"/>
      <c r="R861" s="2113" t="n"/>
      <c r="S861" s="2113" t="n"/>
      <c r="T861" s="2113" t="n"/>
      <c r="U861" s="3806" t="n"/>
      <c r="V861" s="2113" t="n"/>
      <c r="W861" s="2113" t="n"/>
      <c r="X861" s="2113" t="n"/>
      <c r="Y861" s="2113" t="n"/>
      <c r="Z861" s="2113" t="n"/>
      <c r="AA861" s="2113" t="n"/>
      <c r="AB861" s="2113" t="n"/>
      <c r="AC861" s="2113" t="n"/>
      <c r="AD861" s="2113" t="n"/>
      <c r="AE861" s="2113" t="n"/>
      <c r="AF861" s="2113" t="n"/>
    </row>
    <row r="862" ht="15.75" customHeight="1" s="2885">
      <c r="A862" s="2113" t="n"/>
      <c r="B862" s="2113" t="n"/>
      <c r="C862" s="2113" t="n"/>
      <c r="D862" s="2113" t="n"/>
      <c r="E862" s="2115" t="n"/>
      <c r="F862" s="2113" t="n"/>
      <c r="G862" s="2165" t="n"/>
      <c r="H862" s="2165" t="n"/>
      <c r="I862" s="2113" t="n"/>
      <c r="J862" s="2113" t="n"/>
      <c r="K862" s="2113" t="n"/>
      <c r="L862" s="3805" t="n"/>
      <c r="M862" s="2113" t="n"/>
      <c r="N862" s="3805" t="n"/>
      <c r="O862" s="3806" t="n"/>
      <c r="P862" s="2113" t="n"/>
      <c r="Q862" s="2113" t="n"/>
      <c r="R862" s="2113" t="n"/>
      <c r="S862" s="2113" t="n"/>
      <c r="T862" s="2113" t="n"/>
      <c r="U862" s="3806" t="n"/>
      <c r="V862" s="2113" t="n"/>
      <c r="W862" s="2113" t="n"/>
      <c r="X862" s="2113" t="n"/>
      <c r="Y862" s="2113" t="n"/>
      <c r="Z862" s="2113" t="n"/>
      <c r="AA862" s="2113" t="n"/>
      <c r="AB862" s="2113" t="n"/>
      <c r="AC862" s="2113" t="n"/>
      <c r="AD862" s="2113" t="n"/>
      <c r="AE862" s="2113" t="n"/>
      <c r="AF862" s="2113" t="n"/>
    </row>
    <row r="863" ht="15.75" customHeight="1" s="2885">
      <c r="A863" s="2113" t="n"/>
      <c r="B863" s="2113" t="n"/>
      <c r="C863" s="2113" t="n"/>
      <c r="D863" s="2113" t="n"/>
      <c r="E863" s="2115" t="n"/>
      <c r="F863" s="2113" t="n"/>
      <c r="G863" s="2165" t="n"/>
      <c r="H863" s="2165" t="n"/>
      <c r="I863" s="2113" t="n"/>
      <c r="J863" s="2113" t="n"/>
      <c r="K863" s="2113" t="n"/>
      <c r="L863" s="3805" t="n"/>
      <c r="M863" s="2113" t="n"/>
      <c r="N863" s="3805" t="n"/>
      <c r="O863" s="3806" t="n"/>
      <c r="P863" s="2113" t="n"/>
      <c r="Q863" s="2113" t="n"/>
      <c r="R863" s="2113" t="n"/>
      <c r="S863" s="2113" t="n"/>
      <c r="T863" s="2113" t="n"/>
      <c r="U863" s="3806" t="n"/>
      <c r="V863" s="2113" t="n"/>
      <c r="W863" s="2113" t="n"/>
      <c r="X863" s="2113" t="n"/>
      <c r="Y863" s="2113" t="n"/>
      <c r="Z863" s="2113" t="n"/>
      <c r="AA863" s="2113" t="n"/>
      <c r="AB863" s="2113" t="n"/>
      <c r="AC863" s="2113" t="n"/>
      <c r="AD863" s="2113" t="n"/>
      <c r="AE863" s="2113" t="n"/>
      <c r="AF863" s="2113" t="n"/>
    </row>
    <row r="864" ht="15.75" customHeight="1" s="2885">
      <c r="A864" s="2113" t="n"/>
      <c r="B864" s="2113" t="n"/>
      <c r="C864" s="2113" t="n"/>
      <c r="D864" s="2113" t="n"/>
      <c r="E864" s="2115" t="n"/>
      <c r="F864" s="2113" t="n"/>
      <c r="G864" s="2165" t="n"/>
      <c r="H864" s="2165" t="n"/>
      <c r="I864" s="2113" t="n"/>
      <c r="J864" s="2113" t="n"/>
      <c r="K864" s="2113" t="n"/>
      <c r="L864" s="3805" t="n"/>
      <c r="M864" s="2113" t="n"/>
      <c r="N864" s="3805" t="n"/>
      <c r="O864" s="3806" t="n"/>
      <c r="P864" s="2113" t="n"/>
      <c r="Q864" s="2113" t="n"/>
      <c r="R864" s="2113" t="n"/>
      <c r="S864" s="2113" t="n"/>
      <c r="T864" s="2113" t="n"/>
      <c r="U864" s="3806" t="n"/>
      <c r="V864" s="2113" t="n"/>
      <c r="W864" s="2113" t="n"/>
      <c r="X864" s="2113" t="n"/>
      <c r="Y864" s="2113" t="n"/>
      <c r="Z864" s="2113" t="n"/>
      <c r="AA864" s="2113" t="n"/>
      <c r="AB864" s="2113" t="n"/>
      <c r="AC864" s="2113" t="n"/>
      <c r="AD864" s="2113" t="n"/>
      <c r="AE864" s="2113" t="n"/>
      <c r="AF864" s="2113" t="n"/>
    </row>
    <row r="865" ht="15.75" customHeight="1" s="2885">
      <c r="A865" s="2113" t="n"/>
      <c r="B865" s="2113" t="n"/>
      <c r="C865" s="2113" t="n"/>
      <c r="D865" s="2113" t="n"/>
      <c r="E865" s="2115" t="n"/>
      <c r="F865" s="2113" t="n"/>
      <c r="G865" s="2165" t="n"/>
      <c r="H865" s="2165" t="n"/>
      <c r="I865" s="2113" t="n"/>
      <c r="J865" s="2113" t="n"/>
      <c r="K865" s="2113" t="n"/>
      <c r="L865" s="3805" t="n"/>
      <c r="M865" s="2113" t="n"/>
      <c r="N865" s="3805" t="n"/>
      <c r="O865" s="3806" t="n"/>
      <c r="P865" s="2113" t="n"/>
      <c r="Q865" s="2113" t="n"/>
      <c r="R865" s="2113" t="n"/>
      <c r="S865" s="2113" t="n"/>
      <c r="T865" s="2113" t="n"/>
      <c r="U865" s="3806" t="n"/>
      <c r="V865" s="2113" t="n"/>
      <c r="W865" s="2113" t="n"/>
      <c r="X865" s="2113" t="n"/>
      <c r="Y865" s="2113" t="n"/>
      <c r="Z865" s="2113" t="n"/>
      <c r="AA865" s="2113" t="n"/>
      <c r="AB865" s="2113" t="n"/>
      <c r="AC865" s="2113" t="n"/>
      <c r="AD865" s="2113" t="n"/>
      <c r="AE865" s="2113" t="n"/>
      <c r="AF865" s="2113" t="n"/>
    </row>
    <row r="866" ht="15.75" customHeight="1" s="2885">
      <c r="A866" s="2113" t="n"/>
      <c r="B866" s="2113" t="n"/>
      <c r="C866" s="2113" t="n"/>
      <c r="D866" s="2113" t="n"/>
      <c r="E866" s="2115" t="n"/>
      <c r="F866" s="2113" t="n"/>
      <c r="G866" s="2165" t="n"/>
      <c r="H866" s="2165" t="n"/>
      <c r="I866" s="2113" t="n"/>
      <c r="J866" s="2113" t="n"/>
      <c r="K866" s="2113" t="n"/>
      <c r="L866" s="3805" t="n"/>
      <c r="M866" s="2113" t="n"/>
      <c r="N866" s="3805" t="n"/>
      <c r="O866" s="3806" t="n"/>
      <c r="P866" s="2113" t="n"/>
      <c r="Q866" s="2113" t="n"/>
      <c r="R866" s="2113" t="n"/>
      <c r="S866" s="2113" t="n"/>
      <c r="T866" s="2113" t="n"/>
      <c r="U866" s="3806" t="n"/>
      <c r="V866" s="2113" t="n"/>
      <c r="W866" s="2113" t="n"/>
      <c r="X866" s="2113" t="n"/>
      <c r="Y866" s="2113" t="n"/>
      <c r="Z866" s="2113" t="n"/>
      <c r="AA866" s="2113" t="n"/>
      <c r="AB866" s="2113" t="n"/>
      <c r="AC866" s="2113" t="n"/>
      <c r="AD866" s="2113" t="n"/>
      <c r="AE866" s="2113" t="n"/>
      <c r="AF866" s="2113" t="n"/>
    </row>
    <row r="867" ht="15.75" customHeight="1" s="2885">
      <c r="A867" s="2113" t="n"/>
      <c r="B867" s="2113" t="n"/>
      <c r="C867" s="2113" t="n"/>
      <c r="D867" s="2113" t="n"/>
      <c r="E867" s="2115" t="n"/>
      <c r="F867" s="2113" t="n"/>
      <c r="G867" s="2165" t="n"/>
      <c r="H867" s="2165" t="n"/>
      <c r="I867" s="2113" t="n"/>
      <c r="J867" s="2113" t="n"/>
      <c r="K867" s="2113" t="n"/>
      <c r="L867" s="3805" t="n"/>
      <c r="M867" s="2113" t="n"/>
      <c r="N867" s="3805" t="n"/>
      <c r="O867" s="3806" t="n"/>
      <c r="P867" s="2113" t="n"/>
      <c r="Q867" s="2113" t="n"/>
      <c r="R867" s="2113" t="n"/>
      <c r="S867" s="2113" t="n"/>
      <c r="T867" s="2113" t="n"/>
      <c r="U867" s="3806" t="n"/>
      <c r="V867" s="2113" t="n"/>
      <c r="W867" s="2113" t="n"/>
      <c r="X867" s="2113" t="n"/>
      <c r="Y867" s="2113" t="n"/>
      <c r="Z867" s="2113" t="n"/>
      <c r="AA867" s="2113" t="n"/>
      <c r="AB867" s="2113" t="n"/>
      <c r="AC867" s="2113" t="n"/>
      <c r="AD867" s="2113" t="n"/>
      <c r="AE867" s="2113" t="n"/>
      <c r="AF867" s="2113" t="n"/>
    </row>
    <row r="868" ht="15.75" customHeight="1" s="2885">
      <c r="A868" s="2113" t="n"/>
      <c r="B868" s="2113" t="n"/>
      <c r="C868" s="2113" t="n"/>
      <c r="D868" s="2113" t="n"/>
      <c r="E868" s="2115" t="n"/>
      <c r="F868" s="2113" t="n"/>
      <c r="G868" s="2165" t="n"/>
      <c r="H868" s="2165" t="n"/>
      <c r="I868" s="2113" t="n"/>
      <c r="J868" s="2113" t="n"/>
      <c r="K868" s="2113" t="n"/>
      <c r="L868" s="3805" t="n"/>
      <c r="M868" s="2113" t="n"/>
      <c r="N868" s="3805" t="n"/>
      <c r="O868" s="3806" t="n"/>
      <c r="P868" s="2113" t="n"/>
      <c r="Q868" s="2113" t="n"/>
      <c r="R868" s="2113" t="n"/>
      <c r="S868" s="2113" t="n"/>
      <c r="T868" s="2113" t="n"/>
      <c r="U868" s="3806" t="n"/>
      <c r="V868" s="2113" t="n"/>
      <c r="W868" s="2113" t="n"/>
      <c r="X868" s="2113" t="n"/>
      <c r="Y868" s="2113" t="n"/>
      <c r="Z868" s="2113" t="n"/>
      <c r="AA868" s="2113" t="n"/>
      <c r="AB868" s="2113" t="n"/>
      <c r="AC868" s="2113" t="n"/>
      <c r="AD868" s="2113" t="n"/>
      <c r="AE868" s="2113" t="n"/>
      <c r="AF868" s="2113" t="n"/>
    </row>
    <row r="869" ht="15.75" customHeight="1" s="2885">
      <c r="A869" s="2113" t="n"/>
      <c r="B869" s="2113" t="n"/>
      <c r="C869" s="2113" t="n"/>
      <c r="D869" s="2113" t="n"/>
      <c r="E869" s="2115" t="n"/>
      <c r="F869" s="2113" t="n"/>
      <c r="G869" s="2165" t="n"/>
      <c r="H869" s="2165" t="n"/>
      <c r="I869" s="2113" t="n"/>
      <c r="J869" s="2113" t="n"/>
      <c r="K869" s="2113" t="n"/>
      <c r="L869" s="3805" t="n"/>
      <c r="M869" s="2113" t="n"/>
      <c r="N869" s="3805" t="n"/>
      <c r="O869" s="3806" t="n"/>
      <c r="P869" s="2113" t="n"/>
      <c r="Q869" s="2113" t="n"/>
      <c r="R869" s="2113" t="n"/>
      <c r="S869" s="2113" t="n"/>
      <c r="T869" s="2113" t="n"/>
      <c r="U869" s="3806" t="n"/>
      <c r="V869" s="2113" t="n"/>
      <c r="W869" s="2113" t="n"/>
      <c r="X869" s="2113" t="n"/>
      <c r="Y869" s="2113" t="n"/>
      <c r="Z869" s="2113" t="n"/>
      <c r="AA869" s="2113" t="n"/>
      <c r="AB869" s="2113" t="n"/>
      <c r="AC869" s="2113" t="n"/>
      <c r="AD869" s="2113" t="n"/>
      <c r="AE869" s="2113" t="n"/>
      <c r="AF869" s="2113" t="n"/>
    </row>
    <row r="870" ht="15.75" customHeight="1" s="2885">
      <c r="A870" s="2113" t="n"/>
      <c r="B870" s="2113" t="n"/>
      <c r="C870" s="2113" t="n"/>
      <c r="D870" s="2113" t="n"/>
      <c r="E870" s="2115" t="n"/>
      <c r="F870" s="2113" t="n"/>
      <c r="G870" s="2165" t="n"/>
      <c r="H870" s="2165" t="n"/>
      <c r="I870" s="2113" t="n"/>
      <c r="J870" s="2113" t="n"/>
      <c r="K870" s="2113" t="n"/>
      <c r="L870" s="3805" t="n"/>
      <c r="M870" s="2113" t="n"/>
      <c r="N870" s="3805" t="n"/>
      <c r="O870" s="3806" t="n"/>
      <c r="P870" s="2113" t="n"/>
      <c r="Q870" s="2113" t="n"/>
      <c r="R870" s="2113" t="n"/>
      <c r="S870" s="2113" t="n"/>
      <c r="T870" s="2113" t="n"/>
      <c r="U870" s="3806" t="n"/>
      <c r="V870" s="2113" t="n"/>
      <c r="W870" s="2113" t="n"/>
      <c r="X870" s="2113" t="n"/>
      <c r="Y870" s="2113" t="n"/>
      <c r="Z870" s="2113" t="n"/>
      <c r="AA870" s="2113" t="n"/>
      <c r="AB870" s="2113" t="n"/>
      <c r="AC870" s="2113" t="n"/>
      <c r="AD870" s="2113" t="n"/>
      <c r="AE870" s="2113" t="n"/>
      <c r="AF870" s="2113" t="n"/>
    </row>
    <row r="871" ht="15.75" customHeight="1" s="2885">
      <c r="A871" s="2113" t="n"/>
      <c r="B871" s="2113" t="n"/>
      <c r="C871" s="2113" t="n"/>
      <c r="D871" s="2113" t="n"/>
      <c r="E871" s="2115" t="n"/>
      <c r="F871" s="2113" t="n"/>
      <c r="G871" s="2165" t="n"/>
      <c r="H871" s="2165" t="n"/>
      <c r="I871" s="2113" t="n"/>
      <c r="J871" s="2113" t="n"/>
      <c r="K871" s="2113" t="n"/>
      <c r="L871" s="3805" t="n"/>
      <c r="M871" s="2113" t="n"/>
      <c r="N871" s="3805" t="n"/>
      <c r="O871" s="3806" t="n"/>
      <c r="P871" s="2113" t="n"/>
      <c r="Q871" s="2113" t="n"/>
      <c r="R871" s="2113" t="n"/>
      <c r="S871" s="2113" t="n"/>
      <c r="T871" s="2113" t="n"/>
      <c r="U871" s="3806" t="n"/>
      <c r="V871" s="2113" t="n"/>
      <c r="W871" s="2113" t="n"/>
      <c r="X871" s="2113" t="n"/>
      <c r="Y871" s="2113" t="n"/>
      <c r="Z871" s="2113" t="n"/>
      <c r="AA871" s="2113" t="n"/>
      <c r="AB871" s="2113" t="n"/>
      <c r="AC871" s="2113" t="n"/>
      <c r="AD871" s="2113" t="n"/>
      <c r="AE871" s="2113" t="n"/>
      <c r="AF871" s="2113" t="n"/>
    </row>
    <row r="872" ht="15.75" customHeight="1" s="2885">
      <c r="A872" s="2113" t="n"/>
      <c r="B872" s="2113" t="n"/>
      <c r="C872" s="2113" t="n"/>
      <c r="D872" s="2113" t="n"/>
      <c r="E872" s="2115" t="n"/>
      <c r="F872" s="2113" t="n"/>
      <c r="G872" s="2165" t="n"/>
      <c r="H872" s="2165" t="n"/>
      <c r="I872" s="2113" t="n"/>
      <c r="J872" s="2113" t="n"/>
      <c r="K872" s="2113" t="n"/>
      <c r="L872" s="3805" t="n"/>
      <c r="M872" s="2113" t="n"/>
      <c r="N872" s="3805" t="n"/>
      <c r="O872" s="3806" t="n"/>
      <c r="P872" s="2113" t="n"/>
      <c r="Q872" s="2113" t="n"/>
      <c r="R872" s="2113" t="n"/>
      <c r="S872" s="2113" t="n"/>
      <c r="T872" s="2113" t="n"/>
      <c r="U872" s="3806" t="n"/>
      <c r="V872" s="2113" t="n"/>
      <c r="W872" s="2113" t="n"/>
      <c r="X872" s="2113" t="n"/>
      <c r="Y872" s="2113" t="n"/>
      <c r="Z872" s="2113" t="n"/>
      <c r="AA872" s="2113" t="n"/>
      <c r="AB872" s="2113" t="n"/>
      <c r="AC872" s="2113" t="n"/>
      <c r="AD872" s="2113" t="n"/>
      <c r="AE872" s="2113" t="n"/>
      <c r="AF872" s="2113" t="n"/>
    </row>
    <row r="873" ht="15.75" customHeight="1" s="2885">
      <c r="A873" s="2113" t="n"/>
      <c r="B873" s="2113" t="n"/>
      <c r="C873" s="2113" t="n"/>
      <c r="D873" s="2113" t="n"/>
      <c r="E873" s="2115" t="n"/>
      <c r="F873" s="2113" t="n"/>
      <c r="G873" s="2165" t="n"/>
      <c r="H873" s="2165" t="n"/>
      <c r="I873" s="2113" t="n"/>
      <c r="J873" s="2113" t="n"/>
      <c r="K873" s="2113" t="n"/>
      <c r="L873" s="3805" t="n"/>
      <c r="M873" s="2113" t="n"/>
      <c r="N873" s="3805" t="n"/>
      <c r="O873" s="3806" t="n"/>
      <c r="P873" s="2113" t="n"/>
      <c r="Q873" s="2113" t="n"/>
      <c r="R873" s="2113" t="n"/>
      <c r="S873" s="2113" t="n"/>
      <c r="T873" s="2113" t="n"/>
      <c r="U873" s="3806" t="n"/>
      <c r="V873" s="2113" t="n"/>
      <c r="W873" s="2113" t="n"/>
      <c r="X873" s="2113" t="n"/>
      <c r="Y873" s="2113" t="n"/>
      <c r="Z873" s="2113" t="n"/>
      <c r="AA873" s="2113" t="n"/>
      <c r="AB873" s="2113" t="n"/>
      <c r="AC873" s="2113" t="n"/>
      <c r="AD873" s="2113" t="n"/>
      <c r="AE873" s="2113" t="n"/>
      <c r="AF873" s="2113" t="n"/>
    </row>
    <row r="874" ht="15.75" customHeight="1" s="2885">
      <c r="A874" s="2113" t="n"/>
      <c r="B874" s="2113" t="n"/>
      <c r="C874" s="2113" t="n"/>
      <c r="D874" s="2113" t="n"/>
      <c r="E874" s="2115" t="n"/>
      <c r="F874" s="2113" t="n"/>
      <c r="G874" s="2165" t="n"/>
      <c r="H874" s="2165" t="n"/>
      <c r="I874" s="2113" t="n"/>
      <c r="J874" s="2113" t="n"/>
      <c r="K874" s="2113" t="n"/>
      <c r="L874" s="3805" t="n"/>
      <c r="M874" s="2113" t="n"/>
      <c r="N874" s="3805" t="n"/>
      <c r="O874" s="3806" t="n"/>
      <c r="P874" s="2113" t="n"/>
      <c r="Q874" s="2113" t="n"/>
      <c r="R874" s="2113" t="n"/>
      <c r="S874" s="2113" t="n"/>
      <c r="T874" s="2113" t="n"/>
      <c r="U874" s="3806" t="n"/>
      <c r="V874" s="2113" t="n"/>
      <c r="W874" s="2113" t="n"/>
      <c r="X874" s="2113" t="n"/>
      <c r="Y874" s="2113" t="n"/>
      <c r="Z874" s="2113" t="n"/>
      <c r="AA874" s="2113" t="n"/>
      <c r="AB874" s="2113" t="n"/>
      <c r="AC874" s="2113" t="n"/>
      <c r="AD874" s="2113" t="n"/>
      <c r="AE874" s="2113" t="n"/>
      <c r="AF874" s="2113" t="n"/>
    </row>
    <row r="875" ht="15.75" customHeight="1" s="2885">
      <c r="A875" s="2113" t="n"/>
      <c r="B875" s="2113" t="n"/>
      <c r="C875" s="2113" t="n"/>
      <c r="D875" s="2113" t="n"/>
      <c r="E875" s="2115" t="n"/>
      <c r="F875" s="2113" t="n"/>
      <c r="G875" s="2165" t="n"/>
      <c r="H875" s="2165" t="n"/>
      <c r="I875" s="2113" t="n"/>
      <c r="J875" s="2113" t="n"/>
      <c r="K875" s="2113" t="n"/>
      <c r="L875" s="3805" t="n"/>
      <c r="M875" s="2113" t="n"/>
      <c r="N875" s="3805" t="n"/>
      <c r="O875" s="3806" t="n"/>
      <c r="P875" s="2113" t="n"/>
      <c r="Q875" s="2113" t="n"/>
      <c r="R875" s="2113" t="n"/>
      <c r="S875" s="2113" t="n"/>
      <c r="T875" s="2113" t="n"/>
      <c r="U875" s="3806" t="n"/>
      <c r="V875" s="2113" t="n"/>
      <c r="W875" s="2113" t="n"/>
      <c r="X875" s="2113" t="n"/>
      <c r="Y875" s="2113" t="n"/>
      <c r="Z875" s="2113" t="n"/>
      <c r="AA875" s="2113" t="n"/>
      <c r="AB875" s="2113" t="n"/>
      <c r="AC875" s="2113" t="n"/>
      <c r="AD875" s="2113" t="n"/>
      <c r="AE875" s="2113" t="n"/>
      <c r="AF875" s="2113" t="n"/>
    </row>
    <row r="876" ht="15.75" customHeight="1" s="2885">
      <c r="A876" s="2113" t="n"/>
      <c r="B876" s="2113" t="n"/>
      <c r="C876" s="2113" t="n"/>
      <c r="D876" s="2113" t="n"/>
      <c r="E876" s="2115" t="n"/>
      <c r="F876" s="2113" t="n"/>
      <c r="G876" s="2165" t="n"/>
      <c r="H876" s="2165" t="n"/>
      <c r="I876" s="2113" t="n"/>
      <c r="J876" s="2113" t="n"/>
      <c r="K876" s="2113" t="n"/>
      <c r="L876" s="3805" t="n"/>
      <c r="M876" s="2113" t="n"/>
      <c r="N876" s="3805" t="n"/>
      <c r="O876" s="3806" t="n"/>
      <c r="P876" s="2113" t="n"/>
      <c r="Q876" s="2113" t="n"/>
      <c r="R876" s="2113" t="n"/>
      <c r="S876" s="2113" t="n"/>
      <c r="T876" s="2113" t="n"/>
      <c r="U876" s="3806" t="n"/>
      <c r="V876" s="2113" t="n"/>
      <c r="W876" s="2113" t="n"/>
      <c r="X876" s="2113" t="n"/>
      <c r="Y876" s="2113" t="n"/>
      <c r="Z876" s="2113" t="n"/>
      <c r="AA876" s="2113" t="n"/>
      <c r="AB876" s="2113" t="n"/>
      <c r="AC876" s="2113" t="n"/>
      <c r="AD876" s="2113" t="n"/>
      <c r="AE876" s="2113" t="n"/>
      <c r="AF876" s="2113" t="n"/>
    </row>
    <row r="877" ht="15.75" customHeight="1" s="2885">
      <c r="A877" s="2113" t="n"/>
      <c r="B877" s="2113" t="n"/>
      <c r="C877" s="2113" t="n"/>
      <c r="D877" s="2113" t="n"/>
      <c r="E877" s="2115" t="n"/>
      <c r="F877" s="2113" t="n"/>
      <c r="G877" s="2165" t="n"/>
      <c r="H877" s="2165" t="n"/>
      <c r="I877" s="2113" t="n"/>
      <c r="J877" s="2113" t="n"/>
      <c r="K877" s="2113" t="n"/>
      <c r="L877" s="3805" t="n"/>
      <c r="M877" s="2113" t="n"/>
      <c r="N877" s="3805" t="n"/>
      <c r="O877" s="3806" t="n"/>
      <c r="P877" s="2113" t="n"/>
      <c r="Q877" s="2113" t="n"/>
      <c r="R877" s="2113" t="n"/>
      <c r="S877" s="2113" t="n"/>
      <c r="T877" s="2113" t="n"/>
      <c r="U877" s="3806" t="n"/>
      <c r="V877" s="2113" t="n"/>
      <c r="W877" s="2113" t="n"/>
      <c r="X877" s="2113" t="n"/>
      <c r="Y877" s="2113" t="n"/>
      <c r="Z877" s="2113" t="n"/>
      <c r="AA877" s="2113" t="n"/>
      <c r="AB877" s="2113" t="n"/>
      <c r="AC877" s="2113" t="n"/>
      <c r="AD877" s="2113" t="n"/>
      <c r="AE877" s="2113" t="n"/>
      <c r="AF877" s="2113" t="n"/>
    </row>
    <row r="878" ht="15.75" customHeight="1" s="2885">
      <c r="A878" s="2113" t="n"/>
      <c r="B878" s="2113" t="n"/>
      <c r="C878" s="2113" t="n"/>
      <c r="D878" s="2113" t="n"/>
      <c r="E878" s="2115" t="n"/>
      <c r="F878" s="2113" t="n"/>
      <c r="G878" s="2165" t="n"/>
      <c r="H878" s="2165" t="n"/>
      <c r="I878" s="2113" t="n"/>
      <c r="J878" s="2113" t="n"/>
      <c r="K878" s="2113" t="n"/>
      <c r="L878" s="3805" t="n"/>
      <c r="M878" s="2113" t="n"/>
      <c r="N878" s="3805" t="n"/>
      <c r="O878" s="3806" t="n"/>
      <c r="P878" s="2113" t="n"/>
      <c r="Q878" s="2113" t="n"/>
      <c r="R878" s="2113" t="n"/>
      <c r="S878" s="2113" t="n"/>
      <c r="T878" s="2113" t="n"/>
      <c r="U878" s="3806" t="n"/>
      <c r="V878" s="2113" t="n"/>
      <c r="W878" s="2113" t="n"/>
      <c r="X878" s="2113" t="n"/>
      <c r="Y878" s="2113" t="n"/>
      <c r="Z878" s="2113" t="n"/>
      <c r="AA878" s="2113" t="n"/>
      <c r="AB878" s="2113" t="n"/>
      <c r="AC878" s="2113" t="n"/>
      <c r="AD878" s="2113" t="n"/>
      <c r="AE878" s="2113" t="n"/>
      <c r="AF878" s="2113" t="n"/>
    </row>
    <row r="879" ht="15.75" customHeight="1" s="2885">
      <c r="A879" s="2113" t="n"/>
      <c r="B879" s="2113" t="n"/>
      <c r="C879" s="2113" t="n"/>
      <c r="D879" s="2113" t="n"/>
      <c r="E879" s="2115" t="n"/>
      <c r="F879" s="2113" t="n"/>
      <c r="G879" s="2165" t="n"/>
      <c r="H879" s="2165" t="n"/>
      <c r="I879" s="2113" t="n"/>
      <c r="J879" s="2113" t="n"/>
      <c r="K879" s="2113" t="n"/>
      <c r="L879" s="3805" t="n"/>
      <c r="M879" s="2113" t="n"/>
      <c r="N879" s="3805" t="n"/>
      <c r="O879" s="3806" t="n"/>
      <c r="P879" s="2113" t="n"/>
      <c r="Q879" s="2113" t="n"/>
      <c r="R879" s="2113" t="n"/>
      <c r="S879" s="2113" t="n"/>
      <c r="T879" s="2113" t="n"/>
      <c r="U879" s="3806" t="n"/>
      <c r="V879" s="2113" t="n"/>
      <c r="W879" s="2113" t="n"/>
      <c r="X879" s="2113" t="n"/>
      <c r="Y879" s="2113" t="n"/>
      <c r="Z879" s="2113" t="n"/>
      <c r="AA879" s="2113" t="n"/>
      <c r="AB879" s="2113" t="n"/>
      <c r="AC879" s="2113" t="n"/>
      <c r="AD879" s="2113" t="n"/>
      <c r="AE879" s="2113" t="n"/>
      <c r="AF879" s="2113" t="n"/>
    </row>
    <row r="880" ht="15.75" customHeight="1" s="2885">
      <c r="A880" s="2113" t="n"/>
      <c r="B880" s="2113" t="n"/>
      <c r="C880" s="2113" t="n"/>
      <c r="D880" s="2113" t="n"/>
      <c r="E880" s="2115" t="n"/>
      <c r="F880" s="2113" t="n"/>
      <c r="G880" s="2165" t="n"/>
      <c r="H880" s="2165" t="n"/>
      <c r="I880" s="2113" t="n"/>
      <c r="J880" s="2113" t="n"/>
      <c r="K880" s="2113" t="n"/>
      <c r="L880" s="3805" t="n"/>
      <c r="M880" s="2113" t="n"/>
      <c r="N880" s="3805" t="n"/>
      <c r="O880" s="3806" t="n"/>
      <c r="P880" s="2113" t="n"/>
      <c r="Q880" s="2113" t="n"/>
      <c r="R880" s="2113" t="n"/>
      <c r="S880" s="2113" t="n"/>
      <c r="T880" s="2113" t="n"/>
      <c r="U880" s="3806" t="n"/>
      <c r="V880" s="2113" t="n"/>
      <c r="W880" s="2113" t="n"/>
      <c r="X880" s="2113" t="n"/>
      <c r="Y880" s="2113" t="n"/>
      <c r="Z880" s="2113" t="n"/>
      <c r="AA880" s="2113" t="n"/>
      <c r="AB880" s="2113" t="n"/>
      <c r="AC880" s="2113" t="n"/>
      <c r="AD880" s="2113" t="n"/>
      <c r="AE880" s="2113" t="n"/>
      <c r="AF880" s="2113" t="n"/>
    </row>
    <row r="881" ht="15.75" customHeight="1" s="2885">
      <c r="A881" s="2113" t="n"/>
      <c r="B881" s="2113" t="n"/>
      <c r="C881" s="2113" t="n"/>
      <c r="D881" s="2113" t="n"/>
      <c r="E881" s="2115" t="n"/>
      <c r="F881" s="2113" t="n"/>
      <c r="G881" s="2165" t="n"/>
      <c r="H881" s="2165" t="n"/>
      <c r="I881" s="2113" t="n"/>
      <c r="J881" s="2113" t="n"/>
      <c r="K881" s="2113" t="n"/>
      <c r="L881" s="3805" t="n"/>
      <c r="M881" s="2113" t="n"/>
      <c r="N881" s="3805" t="n"/>
      <c r="O881" s="3806" t="n"/>
      <c r="P881" s="2113" t="n"/>
      <c r="Q881" s="2113" t="n"/>
      <c r="R881" s="2113" t="n"/>
      <c r="S881" s="2113" t="n"/>
      <c r="T881" s="2113" t="n"/>
      <c r="U881" s="3806" t="n"/>
      <c r="V881" s="2113" t="n"/>
      <c r="W881" s="2113" t="n"/>
      <c r="X881" s="2113" t="n"/>
      <c r="Y881" s="2113" t="n"/>
      <c r="Z881" s="2113" t="n"/>
      <c r="AA881" s="2113" t="n"/>
      <c r="AB881" s="2113" t="n"/>
      <c r="AC881" s="2113" t="n"/>
      <c r="AD881" s="2113" t="n"/>
      <c r="AE881" s="2113" t="n"/>
      <c r="AF881" s="2113" t="n"/>
    </row>
    <row r="882" ht="15.75" customHeight="1" s="2885">
      <c r="A882" s="2113" t="n"/>
      <c r="B882" s="2113" t="n"/>
      <c r="C882" s="2113" t="n"/>
      <c r="D882" s="2113" t="n"/>
      <c r="E882" s="2115" t="n"/>
      <c r="F882" s="2113" t="n"/>
      <c r="G882" s="2165" t="n"/>
      <c r="H882" s="2165" t="n"/>
      <c r="I882" s="2113" t="n"/>
      <c r="J882" s="2113" t="n"/>
      <c r="K882" s="2113" t="n"/>
      <c r="L882" s="3805" t="n"/>
      <c r="M882" s="2113" t="n"/>
      <c r="N882" s="3805" t="n"/>
      <c r="O882" s="3806" t="n"/>
      <c r="P882" s="2113" t="n"/>
      <c r="Q882" s="2113" t="n"/>
      <c r="R882" s="2113" t="n"/>
      <c r="S882" s="2113" t="n"/>
      <c r="T882" s="2113" t="n"/>
      <c r="U882" s="3806" t="n"/>
      <c r="V882" s="2113" t="n"/>
      <c r="W882" s="2113" t="n"/>
      <c r="X882" s="2113" t="n"/>
      <c r="Y882" s="2113" t="n"/>
      <c r="Z882" s="2113" t="n"/>
      <c r="AA882" s="2113" t="n"/>
      <c r="AB882" s="2113" t="n"/>
      <c r="AC882" s="2113" t="n"/>
      <c r="AD882" s="2113" t="n"/>
      <c r="AE882" s="2113" t="n"/>
      <c r="AF882" s="2113" t="n"/>
    </row>
    <row r="883" ht="15.75" customHeight="1" s="2885">
      <c r="A883" s="2113" t="n"/>
      <c r="B883" s="2113" t="n"/>
      <c r="C883" s="2113" t="n"/>
      <c r="D883" s="2113" t="n"/>
      <c r="E883" s="2115" t="n"/>
      <c r="F883" s="2113" t="n"/>
      <c r="G883" s="2165" t="n"/>
      <c r="H883" s="2165" t="n"/>
      <c r="I883" s="2113" t="n"/>
      <c r="J883" s="2113" t="n"/>
      <c r="K883" s="2113" t="n"/>
      <c r="L883" s="3805" t="n"/>
      <c r="M883" s="2113" t="n"/>
      <c r="N883" s="3805" t="n"/>
      <c r="O883" s="3806" t="n"/>
      <c r="P883" s="2113" t="n"/>
      <c r="Q883" s="2113" t="n"/>
      <c r="R883" s="2113" t="n"/>
      <c r="S883" s="2113" t="n"/>
      <c r="T883" s="2113" t="n"/>
      <c r="U883" s="3806" t="n"/>
      <c r="V883" s="2113" t="n"/>
      <c r="W883" s="2113" t="n"/>
      <c r="X883" s="2113" t="n"/>
      <c r="Y883" s="2113" t="n"/>
      <c r="Z883" s="2113" t="n"/>
      <c r="AA883" s="2113" t="n"/>
      <c r="AB883" s="2113" t="n"/>
      <c r="AC883" s="2113" t="n"/>
      <c r="AD883" s="2113" t="n"/>
      <c r="AE883" s="2113" t="n"/>
      <c r="AF883" s="2113" t="n"/>
    </row>
    <row r="884" ht="15.75" customHeight="1" s="2885">
      <c r="A884" s="2113" t="n"/>
      <c r="B884" s="2113" t="n"/>
      <c r="C884" s="2113" t="n"/>
      <c r="D884" s="2113" t="n"/>
      <c r="E884" s="2115" t="n"/>
      <c r="F884" s="2113" t="n"/>
      <c r="G884" s="2165" t="n"/>
      <c r="H884" s="2165" t="n"/>
      <c r="I884" s="2113" t="n"/>
      <c r="J884" s="2113" t="n"/>
      <c r="K884" s="2113" t="n"/>
      <c r="L884" s="3805" t="n"/>
      <c r="M884" s="2113" t="n"/>
      <c r="N884" s="3805" t="n"/>
      <c r="O884" s="3806" t="n"/>
      <c r="P884" s="2113" t="n"/>
      <c r="Q884" s="2113" t="n"/>
      <c r="R884" s="2113" t="n"/>
      <c r="S884" s="2113" t="n"/>
      <c r="T884" s="2113" t="n"/>
      <c r="U884" s="3806" t="n"/>
      <c r="V884" s="2113" t="n"/>
      <c r="W884" s="2113" t="n"/>
      <c r="X884" s="2113" t="n"/>
      <c r="Y884" s="2113" t="n"/>
      <c r="Z884" s="2113" t="n"/>
      <c r="AA884" s="2113" t="n"/>
      <c r="AB884" s="2113" t="n"/>
      <c r="AC884" s="2113" t="n"/>
      <c r="AD884" s="2113" t="n"/>
      <c r="AE884" s="2113" t="n"/>
      <c r="AF884" s="2113" t="n"/>
    </row>
    <row r="885" ht="15.75" customHeight="1" s="2885">
      <c r="A885" s="2113" t="n"/>
      <c r="B885" s="2113" t="n"/>
      <c r="C885" s="2113" t="n"/>
      <c r="D885" s="2113" t="n"/>
      <c r="E885" s="2115" t="n"/>
      <c r="F885" s="2113" t="n"/>
      <c r="G885" s="2165" t="n"/>
      <c r="H885" s="2165" t="n"/>
      <c r="I885" s="2113" t="n"/>
      <c r="J885" s="2113" t="n"/>
      <c r="K885" s="2113" t="n"/>
      <c r="L885" s="3805" t="n"/>
      <c r="M885" s="2113" t="n"/>
      <c r="N885" s="3805" t="n"/>
      <c r="O885" s="3806" t="n"/>
      <c r="P885" s="2113" t="n"/>
      <c r="Q885" s="2113" t="n"/>
      <c r="R885" s="2113" t="n"/>
      <c r="S885" s="2113" t="n"/>
      <c r="T885" s="2113" t="n"/>
      <c r="U885" s="3806" t="n"/>
      <c r="V885" s="2113" t="n"/>
      <c r="W885" s="2113" t="n"/>
      <c r="X885" s="2113" t="n"/>
      <c r="Y885" s="2113" t="n"/>
      <c r="Z885" s="2113" t="n"/>
      <c r="AA885" s="2113" t="n"/>
      <c r="AB885" s="2113" t="n"/>
      <c r="AC885" s="2113" t="n"/>
      <c r="AD885" s="2113" t="n"/>
      <c r="AE885" s="2113" t="n"/>
      <c r="AF885" s="2113" t="n"/>
    </row>
    <row r="886" ht="15.75" customHeight="1" s="2885">
      <c r="A886" s="2113" t="n"/>
      <c r="B886" s="2113" t="n"/>
      <c r="C886" s="2113" t="n"/>
      <c r="D886" s="2113" t="n"/>
      <c r="E886" s="2115" t="n"/>
      <c r="F886" s="2113" t="n"/>
      <c r="G886" s="2165" t="n"/>
      <c r="H886" s="2165" t="n"/>
      <c r="I886" s="2113" t="n"/>
      <c r="J886" s="2113" t="n"/>
      <c r="K886" s="2113" t="n"/>
      <c r="L886" s="3805" t="n"/>
      <c r="M886" s="2113" t="n"/>
      <c r="N886" s="3805" t="n"/>
      <c r="O886" s="3806" t="n"/>
      <c r="P886" s="2113" t="n"/>
      <c r="Q886" s="2113" t="n"/>
      <c r="R886" s="2113" t="n"/>
      <c r="S886" s="2113" t="n"/>
      <c r="T886" s="2113" t="n"/>
      <c r="U886" s="3806" t="n"/>
      <c r="V886" s="2113" t="n"/>
      <c r="W886" s="2113" t="n"/>
      <c r="X886" s="2113" t="n"/>
      <c r="Y886" s="2113" t="n"/>
      <c r="Z886" s="2113" t="n"/>
      <c r="AA886" s="2113" t="n"/>
      <c r="AB886" s="2113" t="n"/>
      <c r="AC886" s="2113" t="n"/>
      <c r="AD886" s="2113" t="n"/>
      <c r="AE886" s="2113" t="n"/>
      <c r="AF886" s="2113" t="n"/>
    </row>
    <row r="887" ht="15.75" customHeight="1" s="2885">
      <c r="A887" s="2113" t="n"/>
      <c r="B887" s="2113" t="n"/>
      <c r="C887" s="2113" t="n"/>
      <c r="D887" s="2113" t="n"/>
      <c r="E887" s="2115" t="n"/>
      <c r="F887" s="2113" t="n"/>
      <c r="G887" s="2165" t="n"/>
      <c r="H887" s="2165" t="n"/>
      <c r="I887" s="2113" t="n"/>
      <c r="J887" s="2113" t="n"/>
      <c r="K887" s="2113" t="n"/>
      <c r="L887" s="3805" t="n"/>
      <c r="M887" s="2113" t="n"/>
      <c r="N887" s="3805" t="n"/>
      <c r="O887" s="3806" t="n"/>
      <c r="P887" s="2113" t="n"/>
      <c r="Q887" s="2113" t="n"/>
      <c r="R887" s="2113" t="n"/>
      <c r="S887" s="2113" t="n"/>
      <c r="T887" s="2113" t="n"/>
      <c r="U887" s="3806" t="n"/>
      <c r="V887" s="2113" t="n"/>
      <c r="W887" s="2113" t="n"/>
      <c r="X887" s="2113" t="n"/>
      <c r="Y887" s="2113" t="n"/>
      <c r="Z887" s="2113" t="n"/>
      <c r="AA887" s="2113" t="n"/>
      <c r="AB887" s="2113" t="n"/>
      <c r="AC887" s="2113" t="n"/>
      <c r="AD887" s="2113" t="n"/>
      <c r="AE887" s="2113" t="n"/>
      <c r="AF887" s="2113" t="n"/>
    </row>
    <row r="888" ht="15.75" customHeight="1" s="2885">
      <c r="A888" s="2113" t="n"/>
      <c r="B888" s="2113" t="n"/>
      <c r="C888" s="2113" t="n"/>
      <c r="D888" s="2113" t="n"/>
      <c r="E888" s="2115" t="n"/>
      <c r="F888" s="2113" t="n"/>
      <c r="G888" s="2165" t="n"/>
      <c r="H888" s="2165" t="n"/>
      <c r="I888" s="2113" t="n"/>
      <c r="J888" s="2113" t="n"/>
      <c r="K888" s="2113" t="n"/>
      <c r="L888" s="3805" t="n"/>
      <c r="M888" s="2113" t="n"/>
      <c r="N888" s="3805" t="n"/>
      <c r="O888" s="3806" t="n"/>
      <c r="P888" s="2113" t="n"/>
      <c r="Q888" s="2113" t="n"/>
      <c r="R888" s="2113" t="n"/>
      <c r="S888" s="2113" t="n"/>
      <c r="T888" s="2113" t="n"/>
      <c r="U888" s="3806" t="n"/>
      <c r="V888" s="2113" t="n"/>
      <c r="W888" s="2113" t="n"/>
      <c r="X888" s="2113" t="n"/>
      <c r="Y888" s="2113" t="n"/>
      <c r="Z888" s="2113" t="n"/>
      <c r="AA888" s="2113" t="n"/>
      <c r="AB888" s="2113" t="n"/>
      <c r="AC888" s="2113" t="n"/>
      <c r="AD888" s="2113" t="n"/>
      <c r="AE888" s="2113" t="n"/>
      <c r="AF888" s="2113" t="n"/>
    </row>
    <row r="889" ht="15.75" customHeight="1" s="2885">
      <c r="A889" s="2113" t="n"/>
      <c r="B889" s="2113" t="n"/>
      <c r="C889" s="2113" t="n"/>
      <c r="D889" s="2113" t="n"/>
      <c r="E889" s="2115" t="n"/>
      <c r="F889" s="2113" t="n"/>
      <c r="G889" s="2165" t="n"/>
      <c r="H889" s="2165" t="n"/>
      <c r="I889" s="2113" t="n"/>
      <c r="J889" s="2113" t="n"/>
      <c r="K889" s="2113" t="n"/>
      <c r="L889" s="3805" t="n"/>
      <c r="M889" s="2113" t="n"/>
      <c r="N889" s="3805" t="n"/>
      <c r="O889" s="3806" t="n"/>
      <c r="P889" s="2113" t="n"/>
      <c r="Q889" s="2113" t="n"/>
      <c r="R889" s="2113" t="n"/>
      <c r="S889" s="2113" t="n"/>
      <c r="T889" s="2113" t="n"/>
      <c r="U889" s="3806" t="n"/>
      <c r="V889" s="2113" t="n"/>
      <c r="W889" s="2113" t="n"/>
      <c r="X889" s="2113" t="n"/>
      <c r="Y889" s="2113" t="n"/>
      <c r="Z889" s="2113" t="n"/>
      <c r="AA889" s="2113" t="n"/>
      <c r="AB889" s="2113" t="n"/>
      <c r="AC889" s="2113" t="n"/>
      <c r="AD889" s="2113" t="n"/>
      <c r="AE889" s="2113" t="n"/>
      <c r="AF889" s="2113" t="n"/>
    </row>
    <row r="890" ht="15.75" customHeight="1" s="2885">
      <c r="A890" s="2113" t="n"/>
      <c r="B890" s="2113" t="n"/>
      <c r="C890" s="2113" t="n"/>
      <c r="D890" s="2113" t="n"/>
      <c r="E890" s="2115" t="n"/>
      <c r="F890" s="2113" t="n"/>
      <c r="G890" s="2165" t="n"/>
      <c r="H890" s="2165" t="n"/>
      <c r="I890" s="2113" t="n"/>
      <c r="J890" s="2113" t="n"/>
      <c r="K890" s="2113" t="n"/>
      <c r="L890" s="3805" t="n"/>
      <c r="M890" s="2113" t="n"/>
      <c r="N890" s="3805" t="n"/>
      <c r="O890" s="3806" t="n"/>
      <c r="P890" s="2113" t="n"/>
      <c r="Q890" s="2113" t="n"/>
      <c r="R890" s="2113" t="n"/>
      <c r="S890" s="2113" t="n"/>
      <c r="T890" s="2113" t="n"/>
      <c r="U890" s="3806" t="n"/>
      <c r="V890" s="2113" t="n"/>
      <c r="W890" s="2113" t="n"/>
      <c r="X890" s="2113" t="n"/>
      <c r="Y890" s="2113" t="n"/>
      <c r="Z890" s="2113" t="n"/>
      <c r="AA890" s="2113" t="n"/>
      <c r="AB890" s="2113" t="n"/>
      <c r="AC890" s="2113" t="n"/>
      <c r="AD890" s="2113" t="n"/>
      <c r="AE890" s="2113" t="n"/>
      <c r="AF890" s="2113" t="n"/>
    </row>
    <row r="891" ht="15.75" customHeight="1" s="2885">
      <c r="A891" s="2113" t="n"/>
      <c r="B891" s="2113" t="n"/>
      <c r="C891" s="2113" t="n"/>
      <c r="D891" s="2113" t="n"/>
      <c r="E891" s="2115" t="n"/>
      <c r="F891" s="2113" t="n"/>
      <c r="G891" s="2165" t="n"/>
      <c r="H891" s="2165" t="n"/>
      <c r="I891" s="2113" t="n"/>
      <c r="J891" s="2113" t="n"/>
      <c r="K891" s="2113" t="n"/>
      <c r="L891" s="3805" t="n"/>
      <c r="M891" s="2113" t="n"/>
      <c r="N891" s="3805" t="n"/>
      <c r="O891" s="3806" t="n"/>
      <c r="P891" s="2113" t="n"/>
      <c r="Q891" s="2113" t="n"/>
      <c r="R891" s="2113" t="n"/>
      <c r="S891" s="2113" t="n"/>
      <c r="T891" s="2113" t="n"/>
      <c r="U891" s="3806" t="n"/>
      <c r="V891" s="2113" t="n"/>
      <c r="W891" s="2113" t="n"/>
      <c r="X891" s="2113" t="n"/>
      <c r="Y891" s="2113" t="n"/>
      <c r="Z891" s="2113" t="n"/>
      <c r="AA891" s="2113" t="n"/>
      <c r="AB891" s="2113" t="n"/>
      <c r="AC891" s="2113" t="n"/>
      <c r="AD891" s="2113" t="n"/>
      <c r="AE891" s="2113" t="n"/>
      <c r="AF891" s="2113" t="n"/>
    </row>
    <row r="892" ht="15.75" customHeight="1" s="2885">
      <c r="A892" s="2113" t="n"/>
      <c r="B892" s="2113" t="n"/>
      <c r="C892" s="2113" t="n"/>
      <c r="D892" s="2113" t="n"/>
      <c r="E892" s="2115" t="n"/>
      <c r="F892" s="2113" t="n"/>
      <c r="G892" s="2165" t="n"/>
      <c r="H892" s="2165" t="n"/>
      <c r="I892" s="2113" t="n"/>
      <c r="J892" s="2113" t="n"/>
      <c r="K892" s="2113" t="n"/>
      <c r="L892" s="3805" t="n"/>
      <c r="M892" s="2113" t="n"/>
      <c r="N892" s="3805" t="n"/>
      <c r="O892" s="3806" t="n"/>
      <c r="P892" s="2113" t="n"/>
      <c r="Q892" s="2113" t="n"/>
      <c r="R892" s="2113" t="n"/>
      <c r="S892" s="2113" t="n"/>
      <c r="T892" s="2113" t="n"/>
      <c r="U892" s="3806" t="n"/>
      <c r="V892" s="2113" t="n"/>
      <c r="W892" s="2113" t="n"/>
      <c r="X892" s="2113" t="n"/>
      <c r="Y892" s="2113" t="n"/>
      <c r="Z892" s="2113" t="n"/>
      <c r="AA892" s="2113" t="n"/>
      <c r="AB892" s="2113" t="n"/>
      <c r="AC892" s="2113" t="n"/>
      <c r="AD892" s="2113" t="n"/>
      <c r="AE892" s="2113" t="n"/>
      <c r="AF892" s="2113" t="n"/>
    </row>
    <row r="893" ht="15.75" customHeight="1" s="2885">
      <c r="A893" s="2113" t="n"/>
      <c r="B893" s="2113" t="n"/>
      <c r="C893" s="2113" t="n"/>
      <c r="D893" s="2113" t="n"/>
      <c r="E893" s="2115" t="n"/>
      <c r="F893" s="2113" t="n"/>
      <c r="G893" s="2165" t="n"/>
      <c r="H893" s="2165" t="n"/>
      <c r="I893" s="2113" t="n"/>
      <c r="J893" s="2113" t="n"/>
      <c r="K893" s="2113" t="n"/>
      <c r="L893" s="3805" t="n"/>
      <c r="M893" s="2113" t="n"/>
      <c r="N893" s="3805" t="n"/>
      <c r="O893" s="3806" t="n"/>
      <c r="P893" s="2113" t="n"/>
      <c r="Q893" s="2113" t="n"/>
      <c r="R893" s="2113" t="n"/>
      <c r="S893" s="2113" t="n"/>
      <c r="T893" s="2113" t="n"/>
      <c r="U893" s="3806" t="n"/>
      <c r="V893" s="2113" t="n"/>
      <c r="W893" s="2113" t="n"/>
      <c r="X893" s="2113" t="n"/>
      <c r="Y893" s="2113" t="n"/>
      <c r="Z893" s="2113" t="n"/>
      <c r="AA893" s="2113" t="n"/>
      <c r="AB893" s="2113" t="n"/>
      <c r="AC893" s="2113" t="n"/>
      <c r="AD893" s="2113" t="n"/>
      <c r="AE893" s="2113" t="n"/>
      <c r="AF893" s="2113" t="n"/>
    </row>
    <row r="894" ht="15.75" customHeight="1" s="2885">
      <c r="A894" s="2113" t="n"/>
      <c r="B894" s="2113" t="n"/>
      <c r="C894" s="2113" t="n"/>
      <c r="D894" s="2113" t="n"/>
      <c r="E894" s="2115" t="n"/>
      <c r="F894" s="2113" t="n"/>
      <c r="G894" s="2165" t="n"/>
      <c r="H894" s="2165" t="n"/>
      <c r="I894" s="2113" t="n"/>
      <c r="J894" s="2113" t="n"/>
      <c r="K894" s="2113" t="n"/>
      <c r="L894" s="3805" t="n"/>
      <c r="M894" s="2113" t="n"/>
      <c r="N894" s="3805" t="n"/>
      <c r="O894" s="3806" t="n"/>
      <c r="P894" s="2113" t="n"/>
      <c r="Q894" s="2113" t="n"/>
      <c r="R894" s="2113" t="n"/>
      <c r="S894" s="2113" t="n"/>
      <c r="T894" s="2113" t="n"/>
      <c r="U894" s="3806" t="n"/>
      <c r="V894" s="2113" t="n"/>
      <c r="W894" s="2113" t="n"/>
      <c r="X894" s="2113" t="n"/>
      <c r="Y894" s="2113" t="n"/>
      <c r="Z894" s="2113" t="n"/>
      <c r="AA894" s="2113" t="n"/>
      <c r="AB894" s="2113" t="n"/>
      <c r="AC894" s="2113" t="n"/>
      <c r="AD894" s="2113" t="n"/>
      <c r="AE894" s="2113" t="n"/>
      <c r="AF894" s="2113" t="n"/>
    </row>
    <row r="895" ht="15.75" customHeight="1" s="2885">
      <c r="A895" s="2113" t="n"/>
      <c r="B895" s="2113" t="n"/>
      <c r="C895" s="2113" t="n"/>
      <c r="D895" s="2113" t="n"/>
      <c r="E895" s="2115" t="n"/>
      <c r="F895" s="2113" t="n"/>
      <c r="G895" s="2165" t="n"/>
      <c r="H895" s="2165" t="n"/>
      <c r="I895" s="2113" t="n"/>
      <c r="J895" s="2113" t="n"/>
      <c r="K895" s="2113" t="n"/>
      <c r="L895" s="3805" t="n"/>
      <c r="M895" s="2113" t="n"/>
      <c r="N895" s="3805" t="n"/>
      <c r="O895" s="3806" t="n"/>
      <c r="P895" s="2113" t="n"/>
      <c r="Q895" s="2113" t="n"/>
      <c r="R895" s="2113" t="n"/>
      <c r="S895" s="2113" t="n"/>
      <c r="T895" s="2113" t="n"/>
      <c r="U895" s="3806" t="n"/>
      <c r="V895" s="2113" t="n"/>
      <c r="W895" s="2113" t="n"/>
      <c r="X895" s="2113" t="n"/>
      <c r="Y895" s="2113" t="n"/>
      <c r="Z895" s="2113" t="n"/>
      <c r="AA895" s="2113" t="n"/>
      <c r="AB895" s="2113" t="n"/>
      <c r="AC895" s="2113" t="n"/>
      <c r="AD895" s="2113" t="n"/>
      <c r="AE895" s="2113" t="n"/>
      <c r="AF895" s="2113" t="n"/>
    </row>
    <row r="896" ht="15.75" customHeight="1" s="2885">
      <c r="A896" s="2113" t="n"/>
      <c r="B896" s="2113" t="n"/>
      <c r="C896" s="2113" t="n"/>
      <c r="D896" s="2113" t="n"/>
      <c r="E896" s="2115" t="n"/>
      <c r="F896" s="2113" t="n"/>
      <c r="G896" s="2165" t="n"/>
      <c r="H896" s="2165" t="n"/>
      <c r="I896" s="2113" t="n"/>
      <c r="J896" s="2113" t="n"/>
      <c r="K896" s="2113" t="n"/>
      <c r="L896" s="3805" t="n"/>
      <c r="M896" s="2113" t="n"/>
      <c r="N896" s="3805" t="n"/>
      <c r="O896" s="3806" t="n"/>
      <c r="P896" s="2113" t="n"/>
      <c r="Q896" s="2113" t="n"/>
      <c r="R896" s="2113" t="n"/>
      <c r="S896" s="2113" t="n"/>
      <c r="T896" s="2113" t="n"/>
      <c r="U896" s="3806" t="n"/>
      <c r="V896" s="2113" t="n"/>
      <c r="W896" s="2113" t="n"/>
      <c r="X896" s="2113" t="n"/>
      <c r="Y896" s="2113" t="n"/>
      <c r="Z896" s="2113" t="n"/>
      <c r="AA896" s="2113" t="n"/>
      <c r="AB896" s="2113" t="n"/>
      <c r="AC896" s="2113" t="n"/>
      <c r="AD896" s="2113" t="n"/>
      <c r="AE896" s="2113" t="n"/>
      <c r="AF896" s="2113" t="n"/>
    </row>
    <row r="897" ht="15.75" customHeight="1" s="2885">
      <c r="A897" s="2113" t="n"/>
      <c r="B897" s="2113" t="n"/>
      <c r="C897" s="2113" t="n"/>
      <c r="D897" s="2113" t="n"/>
      <c r="E897" s="2115" t="n"/>
      <c r="F897" s="2113" t="n"/>
      <c r="G897" s="2165" t="n"/>
      <c r="H897" s="2165" t="n"/>
      <c r="I897" s="2113" t="n"/>
      <c r="J897" s="2113" t="n"/>
      <c r="K897" s="2113" t="n"/>
      <c r="L897" s="3805" t="n"/>
      <c r="M897" s="2113" t="n"/>
      <c r="N897" s="3805" t="n"/>
      <c r="O897" s="3806" t="n"/>
      <c r="P897" s="2113" t="n"/>
      <c r="Q897" s="2113" t="n"/>
      <c r="R897" s="2113" t="n"/>
      <c r="S897" s="2113" t="n"/>
      <c r="T897" s="2113" t="n"/>
      <c r="U897" s="3806" t="n"/>
      <c r="V897" s="2113" t="n"/>
      <c r="W897" s="2113" t="n"/>
      <c r="X897" s="2113" t="n"/>
      <c r="Y897" s="2113" t="n"/>
      <c r="Z897" s="2113" t="n"/>
      <c r="AA897" s="2113" t="n"/>
      <c r="AB897" s="2113" t="n"/>
      <c r="AC897" s="2113" t="n"/>
      <c r="AD897" s="2113" t="n"/>
      <c r="AE897" s="2113" t="n"/>
      <c r="AF897" s="2113" t="n"/>
    </row>
    <row r="898" ht="15.75" customHeight="1" s="2885">
      <c r="A898" s="2113" t="n"/>
      <c r="B898" s="2113" t="n"/>
      <c r="C898" s="2113" t="n"/>
      <c r="D898" s="2113" t="n"/>
      <c r="E898" s="2115" t="n"/>
      <c r="F898" s="2113" t="n"/>
      <c r="G898" s="2165" t="n"/>
      <c r="H898" s="2165" t="n"/>
      <c r="I898" s="2113" t="n"/>
      <c r="J898" s="2113" t="n"/>
      <c r="K898" s="2113" t="n"/>
      <c r="L898" s="3805" t="n"/>
      <c r="M898" s="2113" t="n"/>
      <c r="N898" s="3805" t="n"/>
      <c r="O898" s="3806" t="n"/>
      <c r="P898" s="2113" t="n"/>
      <c r="Q898" s="2113" t="n"/>
      <c r="R898" s="2113" t="n"/>
      <c r="S898" s="2113" t="n"/>
      <c r="T898" s="2113" t="n"/>
      <c r="U898" s="3806" t="n"/>
      <c r="V898" s="2113" t="n"/>
      <c r="W898" s="2113" t="n"/>
      <c r="X898" s="2113" t="n"/>
      <c r="Y898" s="2113" t="n"/>
      <c r="Z898" s="2113" t="n"/>
      <c r="AA898" s="2113" t="n"/>
      <c r="AB898" s="2113" t="n"/>
      <c r="AC898" s="2113" t="n"/>
      <c r="AD898" s="2113" t="n"/>
      <c r="AE898" s="2113" t="n"/>
      <c r="AF898" s="2113" t="n"/>
    </row>
    <row r="899" ht="15.75" customHeight="1" s="2885">
      <c r="A899" s="2113" t="n"/>
      <c r="B899" s="2113" t="n"/>
      <c r="C899" s="2113" t="n"/>
      <c r="D899" s="2113" t="n"/>
      <c r="E899" s="2115" t="n"/>
      <c r="F899" s="2113" t="n"/>
      <c r="G899" s="2165" t="n"/>
      <c r="H899" s="2165" t="n"/>
      <c r="I899" s="2113" t="n"/>
      <c r="J899" s="2113" t="n"/>
      <c r="K899" s="2113" t="n"/>
      <c r="L899" s="3805" t="n"/>
      <c r="M899" s="2113" t="n"/>
      <c r="N899" s="3805" t="n"/>
      <c r="O899" s="3806" t="n"/>
      <c r="P899" s="2113" t="n"/>
      <c r="Q899" s="2113" t="n"/>
      <c r="R899" s="2113" t="n"/>
      <c r="S899" s="2113" t="n"/>
      <c r="T899" s="2113" t="n"/>
      <c r="U899" s="3806" t="n"/>
      <c r="V899" s="2113" t="n"/>
      <c r="W899" s="2113" t="n"/>
      <c r="X899" s="2113" t="n"/>
      <c r="Y899" s="2113" t="n"/>
      <c r="Z899" s="2113" t="n"/>
      <c r="AA899" s="2113" t="n"/>
      <c r="AB899" s="2113" t="n"/>
      <c r="AC899" s="2113" t="n"/>
      <c r="AD899" s="2113" t="n"/>
      <c r="AE899" s="2113" t="n"/>
      <c r="AF899" s="2113" t="n"/>
    </row>
    <row r="900" ht="15.75" customHeight="1" s="2885">
      <c r="A900" s="2113" t="n"/>
      <c r="B900" s="2113" t="n"/>
      <c r="C900" s="2113" t="n"/>
      <c r="D900" s="2113" t="n"/>
      <c r="E900" s="2115" t="n"/>
      <c r="F900" s="2113" t="n"/>
      <c r="G900" s="2165" t="n"/>
      <c r="H900" s="2165" t="n"/>
      <c r="I900" s="2113" t="n"/>
      <c r="J900" s="2113" t="n"/>
      <c r="K900" s="2113" t="n"/>
      <c r="L900" s="3805" t="n"/>
      <c r="M900" s="2113" t="n"/>
      <c r="N900" s="3805" t="n"/>
      <c r="O900" s="3806" t="n"/>
      <c r="P900" s="2113" t="n"/>
      <c r="Q900" s="2113" t="n"/>
      <c r="R900" s="2113" t="n"/>
      <c r="S900" s="2113" t="n"/>
      <c r="T900" s="2113" t="n"/>
      <c r="U900" s="3806" t="n"/>
      <c r="V900" s="2113" t="n"/>
      <c r="W900" s="2113" t="n"/>
      <c r="X900" s="2113" t="n"/>
      <c r="Y900" s="2113" t="n"/>
      <c r="Z900" s="2113" t="n"/>
      <c r="AA900" s="2113" t="n"/>
      <c r="AB900" s="2113" t="n"/>
      <c r="AC900" s="2113" t="n"/>
      <c r="AD900" s="2113" t="n"/>
      <c r="AE900" s="2113" t="n"/>
      <c r="AF900" s="2113" t="n"/>
    </row>
    <row r="901" ht="15.75" customHeight="1" s="2885">
      <c r="A901" s="2113" t="n"/>
      <c r="B901" s="2113" t="n"/>
      <c r="C901" s="2113" t="n"/>
      <c r="D901" s="2113" t="n"/>
      <c r="E901" s="2115" t="n"/>
      <c r="F901" s="2113" t="n"/>
      <c r="G901" s="2165" t="n"/>
      <c r="H901" s="2165" t="n"/>
      <c r="I901" s="2113" t="n"/>
      <c r="J901" s="2113" t="n"/>
      <c r="K901" s="2113" t="n"/>
      <c r="L901" s="3805" t="n"/>
      <c r="M901" s="2113" t="n"/>
      <c r="N901" s="3805" t="n"/>
      <c r="O901" s="3806" t="n"/>
      <c r="P901" s="2113" t="n"/>
      <c r="Q901" s="2113" t="n"/>
      <c r="R901" s="2113" t="n"/>
      <c r="S901" s="2113" t="n"/>
      <c r="T901" s="2113" t="n"/>
      <c r="U901" s="3806" t="n"/>
      <c r="V901" s="2113" t="n"/>
      <c r="W901" s="2113" t="n"/>
      <c r="X901" s="2113" t="n"/>
      <c r="Y901" s="2113" t="n"/>
      <c r="Z901" s="2113" t="n"/>
      <c r="AA901" s="2113" t="n"/>
      <c r="AB901" s="2113" t="n"/>
      <c r="AC901" s="2113" t="n"/>
      <c r="AD901" s="2113" t="n"/>
      <c r="AE901" s="2113" t="n"/>
      <c r="AF901" s="2113" t="n"/>
    </row>
    <row r="902" ht="15.75" customHeight="1" s="2885">
      <c r="A902" s="2113" t="n"/>
      <c r="B902" s="2113" t="n"/>
      <c r="C902" s="2113" t="n"/>
      <c r="D902" s="2113" t="n"/>
      <c r="E902" s="2115" t="n"/>
      <c r="F902" s="2113" t="n"/>
      <c r="G902" s="2165" t="n"/>
      <c r="H902" s="2165" t="n"/>
      <c r="I902" s="2113" t="n"/>
      <c r="J902" s="2113" t="n"/>
      <c r="K902" s="2113" t="n"/>
      <c r="L902" s="3805" t="n"/>
      <c r="M902" s="2113" t="n"/>
      <c r="N902" s="3805" t="n"/>
      <c r="O902" s="3806" t="n"/>
      <c r="P902" s="2113" t="n"/>
      <c r="Q902" s="2113" t="n"/>
      <c r="R902" s="2113" t="n"/>
      <c r="S902" s="2113" t="n"/>
      <c r="T902" s="2113" t="n"/>
      <c r="U902" s="3806" t="n"/>
      <c r="V902" s="2113" t="n"/>
      <c r="W902" s="2113" t="n"/>
      <c r="X902" s="2113" t="n"/>
      <c r="Y902" s="2113" t="n"/>
      <c r="Z902" s="2113" t="n"/>
      <c r="AA902" s="2113" t="n"/>
      <c r="AB902" s="2113" t="n"/>
      <c r="AC902" s="2113" t="n"/>
      <c r="AD902" s="2113" t="n"/>
      <c r="AE902" s="2113" t="n"/>
      <c r="AF902" s="2113" t="n"/>
    </row>
    <row r="903" ht="15.75" customHeight="1" s="2885">
      <c r="A903" s="2113" t="n"/>
      <c r="B903" s="2113" t="n"/>
      <c r="C903" s="2113" t="n"/>
      <c r="D903" s="2113" t="n"/>
      <c r="E903" s="2115" t="n"/>
      <c r="F903" s="2113" t="n"/>
      <c r="G903" s="2165" t="n"/>
      <c r="H903" s="2165" t="n"/>
      <c r="I903" s="2113" t="n"/>
      <c r="J903" s="2113" t="n"/>
      <c r="K903" s="2113" t="n"/>
      <c r="L903" s="3805" t="n"/>
      <c r="M903" s="2113" t="n"/>
      <c r="N903" s="3805" t="n"/>
      <c r="O903" s="3806" t="n"/>
      <c r="P903" s="2113" t="n"/>
      <c r="Q903" s="2113" t="n"/>
      <c r="R903" s="2113" t="n"/>
      <c r="S903" s="2113" t="n"/>
      <c r="T903" s="2113" t="n"/>
      <c r="U903" s="3806" t="n"/>
      <c r="V903" s="2113" t="n"/>
      <c r="W903" s="2113" t="n"/>
      <c r="X903" s="2113" t="n"/>
      <c r="Y903" s="2113" t="n"/>
      <c r="Z903" s="2113" t="n"/>
      <c r="AA903" s="2113" t="n"/>
      <c r="AB903" s="2113" t="n"/>
      <c r="AC903" s="2113" t="n"/>
      <c r="AD903" s="2113" t="n"/>
      <c r="AE903" s="2113" t="n"/>
      <c r="AF903" s="2113" t="n"/>
    </row>
    <row r="904" ht="15.75" customHeight="1" s="2885">
      <c r="A904" s="2113" t="n"/>
      <c r="B904" s="2113" t="n"/>
      <c r="C904" s="2113" t="n"/>
      <c r="D904" s="2113" t="n"/>
      <c r="E904" s="2115" t="n"/>
      <c r="F904" s="2113" t="n"/>
      <c r="G904" s="2165" t="n"/>
      <c r="H904" s="2165" t="n"/>
      <c r="I904" s="2113" t="n"/>
      <c r="J904" s="2113" t="n"/>
      <c r="K904" s="2113" t="n"/>
      <c r="L904" s="3805" t="n"/>
      <c r="M904" s="2113" t="n"/>
      <c r="N904" s="3805" t="n"/>
      <c r="O904" s="3806" t="n"/>
      <c r="P904" s="2113" t="n"/>
      <c r="Q904" s="2113" t="n"/>
      <c r="R904" s="2113" t="n"/>
      <c r="S904" s="2113" t="n"/>
      <c r="T904" s="2113" t="n"/>
      <c r="U904" s="3806" t="n"/>
      <c r="V904" s="2113" t="n"/>
      <c r="W904" s="2113" t="n"/>
      <c r="X904" s="2113" t="n"/>
      <c r="Y904" s="2113" t="n"/>
      <c r="Z904" s="2113" t="n"/>
      <c r="AA904" s="2113" t="n"/>
      <c r="AB904" s="2113" t="n"/>
      <c r="AC904" s="2113" t="n"/>
      <c r="AD904" s="2113" t="n"/>
      <c r="AE904" s="2113" t="n"/>
      <c r="AF904" s="2113" t="n"/>
    </row>
    <row r="905" ht="15.75" customHeight="1" s="2885">
      <c r="A905" s="2113" t="n"/>
      <c r="B905" s="2113" t="n"/>
      <c r="C905" s="2113" t="n"/>
      <c r="D905" s="2113" t="n"/>
      <c r="E905" s="2115" t="n"/>
      <c r="F905" s="2113" t="n"/>
      <c r="G905" s="2165" t="n"/>
      <c r="H905" s="2165" t="n"/>
      <c r="I905" s="2113" t="n"/>
      <c r="J905" s="2113" t="n"/>
      <c r="K905" s="2113" t="n"/>
      <c r="L905" s="3805" t="n"/>
      <c r="M905" s="2113" t="n"/>
      <c r="N905" s="3805" t="n"/>
      <c r="O905" s="3806" t="n"/>
      <c r="P905" s="2113" t="n"/>
      <c r="Q905" s="2113" t="n"/>
      <c r="R905" s="2113" t="n"/>
      <c r="S905" s="2113" t="n"/>
      <c r="T905" s="2113" t="n"/>
      <c r="U905" s="3806" t="n"/>
      <c r="V905" s="2113" t="n"/>
      <c r="W905" s="2113" t="n"/>
      <c r="X905" s="2113" t="n"/>
      <c r="Y905" s="2113" t="n"/>
      <c r="Z905" s="2113" t="n"/>
      <c r="AA905" s="2113" t="n"/>
      <c r="AB905" s="2113" t="n"/>
      <c r="AC905" s="2113" t="n"/>
      <c r="AD905" s="2113" t="n"/>
      <c r="AE905" s="2113" t="n"/>
      <c r="AF905" s="2113" t="n"/>
    </row>
    <row r="906" ht="15.75" customHeight="1" s="2885">
      <c r="A906" s="2113" t="n"/>
      <c r="B906" s="2113" t="n"/>
      <c r="C906" s="2113" t="n"/>
      <c r="D906" s="2113" t="n"/>
      <c r="E906" s="2115" t="n"/>
      <c r="F906" s="2113" t="n"/>
      <c r="G906" s="2165" t="n"/>
      <c r="H906" s="2165" t="n"/>
      <c r="I906" s="2113" t="n"/>
      <c r="J906" s="2113" t="n"/>
      <c r="K906" s="2113" t="n"/>
      <c r="L906" s="3805" t="n"/>
      <c r="M906" s="2113" t="n"/>
      <c r="N906" s="3805" t="n"/>
      <c r="O906" s="3806" t="n"/>
      <c r="P906" s="2113" t="n"/>
      <c r="Q906" s="2113" t="n"/>
      <c r="R906" s="2113" t="n"/>
      <c r="S906" s="2113" t="n"/>
      <c r="T906" s="2113" t="n"/>
      <c r="U906" s="3806" t="n"/>
      <c r="V906" s="2113" t="n"/>
      <c r="W906" s="2113" t="n"/>
      <c r="X906" s="2113" t="n"/>
      <c r="Y906" s="2113" t="n"/>
      <c r="Z906" s="2113" t="n"/>
      <c r="AA906" s="2113" t="n"/>
      <c r="AB906" s="2113" t="n"/>
      <c r="AC906" s="2113" t="n"/>
      <c r="AD906" s="2113" t="n"/>
      <c r="AE906" s="2113" t="n"/>
      <c r="AF906" s="2113" t="n"/>
    </row>
    <row r="907" ht="15.75" customHeight="1" s="2885">
      <c r="A907" s="2113" t="n"/>
      <c r="B907" s="2113" t="n"/>
      <c r="C907" s="2113" t="n"/>
      <c r="D907" s="2113" t="n"/>
      <c r="E907" s="2115" t="n"/>
      <c r="F907" s="2113" t="n"/>
      <c r="G907" s="2165" t="n"/>
      <c r="H907" s="2165" t="n"/>
      <c r="I907" s="2113" t="n"/>
      <c r="J907" s="2113" t="n"/>
      <c r="K907" s="2113" t="n"/>
      <c r="L907" s="3805" t="n"/>
      <c r="M907" s="2113" t="n"/>
      <c r="N907" s="3805" t="n"/>
      <c r="O907" s="3806" t="n"/>
      <c r="P907" s="2113" t="n"/>
      <c r="Q907" s="2113" t="n"/>
      <c r="R907" s="2113" t="n"/>
      <c r="S907" s="2113" t="n"/>
      <c r="T907" s="2113" t="n"/>
      <c r="U907" s="3806" t="n"/>
      <c r="V907" s="2113" t="n"/>
      <c r="W907" s="2113" t="n"/>
      <c r="X907" s="2113" t="n"/>
      <c r="Y907" s="2113" t="n"/>
      <c r="Z907" s="2113" t="n"/>
      <c r="AA907" s="2113" t="n"/>
      <c r="AB907" s="2113" t="n"/>
      <c r="AC907" s="2113" t="n"/>
      <c r="AD907" s="2113" t="n"/>
      <c r="AE907" s="2113" t="n"/>
      <c r="AF907" s="2113" t="n"/>
    </row>
    <row r="908" ht="15.75" customHeight="1" s="2885">
      <c r="A908" s="2113" t="n"/>
      <c r="B908" s="2113" t="n"/>
      <c r="C908" s="2113" t="n"/>
      <c r="D908" s="2113" t="n"/>
      <c r="E908" s="2115" t="n"/>
      <c r="F908" s="2113" t="n"/>
      <c r="G908" s="2165" t="n"/>
      <c r="H908" s="2165" t="n"/>
      <c r="I908" s="2113" t="n"/>
      <c r="J908" s="2113" t="n"/>
      <c r="K908" s="2113" t="n"/>
      <c r="L908" s="3805" t="n"/>
      <c r="M908" s="2113" t="n"/>
      <c r="N908" s="3805" t="n"/>
      <c r="O908" s="3806" t="n"/>
      <c r="P908" s="2113" t="n"/>
      <c r="Q908" s="2113" t="n"/>
      <c r="R908" s="2113" t="n"/>
      <c r="S908" s="2113" t="n"/>
      <c r="T908" s="2113" t="n"/>
      <c r="U908" s="3806" t="n"/>
      <c r="V908" s="2113" t="n"/>
      <c r="W908" s="2113" t="n"/>
      <c r="X908" s="2113" t="n"/>
      <c r="Y908" s="2113" t="n"/>
      <c r="Z908" s="2113" t="n"/>
      <c r="AA908" s="2113" t="n"/>
      <c r="AB908" s="2113" t="n"/>
      <c r="AC908" s="2113" t="n"/>
      <c r="AD908" s="2113" t="n"/>
      <c r="AE908" s="2113" t="n"/>
      <c r="AF908" s="2113" t="n"/>
    </row>
    <row r="909" ht="15.75" customHeight="1" s="2885">
      <c r="A909" s="2113" t="n"/>
      <c r="B909" s="2113" t="n"/>
      <c r="C909" s="2113" t="n"/>
      <c r="D909" s="2113" t="n"/>
      <c r="E909" s="2115" t="n"/>
      <c r="F909" s="2113" t="n"/>
      <c r="G909" s="2165" t="n"/>
      <c r="H909" s="2165" t="n"/>
      <c r="I909" s="2113" t="n"/>
      <c r="J909" s="2113" t="n"/>
      <c r="K909" s="2113" t="n"/>
      <c r="L909" s="3805" t="n"/>
      <c r="M909" s="2113" t="n"/>
      <c r="N909" s="3805" t="n"/>
      <c r="O909" s="3806" t="n"/>
      <c r="P909" s="2113" t="n"/>
      <c r="Q909" s="2113" t="n"/>
      <c r="R909" s="2113" t="n"/>
      <c r="S909" s="2113" t="n"/>
      <c r="T909" s="2113" t="n"/>
      <c r="U909" s="3806" t="n"/>
      <c r="V909" s="2113" t="n"/>
      <c r="W909" s="2113" t="n"/>
      <c r="X909" s="2113" t="n"/>
      <c r="Y909" s="2113" t="n"/>
      <c r="Z909" s="2113" t="n"/>
      <c r="AA909" s="2113" t="n"/>
      <c r="AB909" s="2113" t="n"/>
      <c r="AC909" s="2113" t="n"/>
      <c r="AD909" s="2113" t="n"/>
      <c r="AE909" s="2113" t="n"/>
      <c r="AF909" s="2113" t="n"/>
    </row>
    <row r="910" ht="15.75" customHeight="1" s="2885">
      <c r="A910" s="2113" t="n"/>
      <c r="B910" s="2113" t="n"/>
      <c r="C910" s="2113" t="n"/>
      <c r="D910" s="2113" t="n"/>
      <c r="E910" s="2115" t="n"/>
      <c r="F910" s="2113" t="n"/>
      <c r="G910" s="2165" t="n"/>
      <c r="H910" s="2165" t="n"/>
      <c r="I910" s="2113" t="n"/>
      <c r="J910" s="2113" t="n"/>
      <c r="K910" s="2113" t="n"/>
      <c r="L910" s="3805" t="n"/>
      <c r="M910" s="2113" t="n"/>
      <c r="N910" s="3805" t="n"/>
      <c r="O910" s="3806" t="n"/>
      <c r="P910" s="2113" t="n"/>
      <c r="Q910" s="2113" t="n"/>
      <c r="R910" s="2113" t="n"/>
      <c r="S910" s="2113" t="n"/>
      <c r="T910" s="2113" t="n"/>
      <c r="U910" s="3806" t="n"/>
      <c r="V910" s="2113" t="n"/>
      <c r="W910" s="2113" t="n"/>
      <c r="X910" s="2113" t="n"/>
      <c r="Y910" s="2113" t="n"/>
      <c r="Z910" s="2113" t="n"/>
      <c r="AA910" s="2113" t="n"/>
      <c r="AB910" s="2113" t="n"/>
      <c r="AC910" s="2113" t="n"/>
      <c r="AD910" s="2113" t="n"/>
      <c r="AE910" s="2113" t="n"/>
      <c r="AF910" s="2113" t="n"/>
    </row>
    <row r="911" ht="15.75" customHeight="1" s="2885">
      <c r="A911" s="2113" t="n"/>
      <c r="B911" s="2113" t="n"/>
      <c r="C911" s="2113" t="n"/>
      <c r="D911" s="2113" t="n"/>
      <c r="E911" s="2115" t="n"/>
      <c r="F911" s="2113" t="n"/>
      <c r="G911" s="2165" t="n"/>
      <c r="H911" s="2165" t="n"/>
      <c r="I911" s="2113" t="n"/>
      <c r="J911" s="2113" t="n"/>
      <c r="K911" s="2113" t="n"/>
      <c r="L911" s="3805" t="n"/>
      <c r="M911" s="2113" t="n"/>
      <c r="N911" s="3805" t="n"/>
      <c r="O911" s="3806" t="n"/>
      <c r="P911" s="2113" t="n"/>
      <c r="Q911" s="2113" t="n"/>
      <c r="R911" s="2113" t="n"/>
      <c r="S911" s="2113" t="n"/>
      <c r="T911" s="2113" t="n"/>
      <c r="U911" s="3806" t="n"/>
      <c r="V911" s="2113" t="n"/>
      <c r="W911" s="2113" t="n"/>
      <c r="X911" s="2113" t="n"/>
      <c r="Y911" s="2113" t="n"/>
      <c r="Z911" s="2113" t="n"/>
      <c r="AA911" s="2113" t="n"/>
      <c r="AB911" s="2113" t="n"/>
      <c r="AC911" s="2113" t="n"/>
      <c r="AD911" s="2113" t="n"/>
      <c r="AE911" s="2113" t="n"/>
      <c r="AF911" s="2113" t="n"/>
    </row>
    <row r="912" ht="15.75" customHeight="1" s="2885">
      <c r="A912" s="2113" t="n"/>
      <c r="B912" s="2113" t="n"/>
      <c r="C912" s="2113" t="n"/>
      <c r="D912" s="2113" t="n"/>
      <c r="E912" s="2115" t="n"/>
      <c r="F912" s="2113" t="n"/>
      <c r="G912" s="2165" t="n"/>
      <c r="H912" s="2165" t="n"/>
      <c r="I912" s="2113" t="n"/>
      <c r="J912" s="2113" t="n"/>
      <c r="K912" s="2113" t="n"/>
      <c r="L912" s="3805" t="n"/>
      <c r="M912" s="2113" t="n"/>
      <c r="N912" s="3805" t="n"/>
      <c r="O912" s="3806" t="n"/>
      <c r="P912" s="2113" t="n"/>
      <c r="Q912" s="2113" t="n"/>
      <c r="R912" s="2113" t="n"/>
      <c r="S912" s="2113" t="n"/>
      <c r="T912" s="2113" t="n"/>
      <c r="U912" s="3806" t="n"/>
      <c r="V912" s="2113" t="n"/>
      <c r="W912" s="2113" t="n"/>
      <c r="X912" s="2113" t="n"/>
      <c r="Y912" s="2113" t="n"/>
      <c r="Z912" s="2113" t="n"/>
      <c r="AA912" s="2113" t="n"/>
      <c r="AB912" s="2113" t="n"/>
      <c r="AC912" s="2113" t="n"/>
      <c r="AD912" s="2113" t="n"/>
      <c r="AE912" s="2113" t="n"/>
      <c r="AF912" s="2113" t="n"/>
    </row>
    <row r="913" ht="15.75" customHeight="1" s="2885">
      <c r="A913" s="2113" t="n"/>
      <c r="B913" s="2113" t="n"/>
      <c r="C913" s="2113" t="n"/>
      <c r="D913" s="2113" t="n"/>
      <c r="E913" s="2115" t="n"/>
      <c r="F913" s="2113" t="n"/>
      <c r="G913" s="2165" t="n"/>
      <c r="H913" s="2165" t="n"/>
      <c r="I913" s="2113" t="n"/>
      <c r="J913" s="2113" t="n"/>
      <c r="K913" s="2113" t="n"/>
      <c r="L913" s="3805" t="n"/>
      <c r="M913" s="2113" t="n"/>
      <c r="N913" s="3805" t="n"/>
      <c r="O913" s="3806" t="n"/>
      <c r="P913" s="2113" t="n"/>
      <c r="Q913" s="2113" t="n"/>
      <c r="R913" s="2113" t="n"/>
      <c r="S913" s="2113" t="n"/>
      <c r="T913" s="2113" t="n"/>
      <c r="U913" s="3806" t="n"/>
      <c r="V913" s="2113" t="n"/>
      <c r="W913" s="2113" t="n"/>
      <c r="X913" s="2113" t="n"/>
      <c r="Y913" s="2113" t="n"/>
      <c r="Z913" s="2113" t="n"/>
      <c r="AA913" s="2113" t="n"/>
      <c r="AB913" s="2113" t="n"/>
      <c r="AC913" s="2113" t="n"/>
      <c r="AD913" s="2113" t="n"/>
      <c r="AE913" s="2113" t="n"/>
      <c r="AF913" s="2113" t="n"/>
    </row>
    <row r="914" ht="15.75" customHeight="1" s="2885">
      <c r="A914" s="2113" t="n"/>
      <c r="B914" s="2113" t="n"/>
      <c r="C914" s="2113" t="n"/>
      <c r="D914" s="2113" t="n"/>
      <c r="E914" s="2115" t="n"/>
      <c r="F914" s="2113" t="n"/>
      <c r="G914" s="2165" t="n"/>
      <c r="H914" s="2165" t="n"/>
      <c r="I914" s="2113" t="n"/>
      <c r="J914" s="2113" t="n"/>
      <c r="K914" s="2113" t="n"/>
      <c r="L914" s="3805" t="n"/>
      <c r="M914" s="2113" t="n"/>
      <c r="N914" s="3805" t="n"/>
      <c r="O914" s="3806" t="n"/>
      <c r="P914" s="2113" t="n"/>
      <c r="Q914" s="2113" t="n"/>
      <c r="R914" s="2113" t="n"/>
      <c r="S914" s="2113" t="n"/>
      <c r="T914" s="2113" t="n"/>
      <c r="U914" s="3806" t="n"/>
      <c r="V914" s="2113" t="n"/>
      <c r="W914" s="2113" t="n"/>
      <c r="X914" s="2113" t="n"/>
      <c r="Y914" s="2113" t="n"/>
      <c r="Z914" s="2113" t="n"/>
      <c r="AA914" s="2113" t="n"/>
      <c r="AB914" s="2113" t="n"/>
      <c r="AC914" s="2113" t="n"/>
      <c r="AD914" s="2113" t="n"/>
      <c r="AE914" s="2113" t="n"/>
      <c r="AF914" s="2113" t="n"/>
    </row>
    <row r="915" ht="15.75" customHeight="1" s="2885">
      <c r="A915" s="2113" t="n"/>
      <c r="B915" s="2113" t="n"/>
      <c r="C915" s="2113" t="n"/>
      <c r="D915" s="2113" t="n"/>
      <c r="E915" s="2115" t="n"/>
      <c r="F915" s="2113" t="n"/>
      <c r="G915" s="2165" t="n"/>
      <c r="H915" s="2165" t="n"/>
      <c r="I915" s="2113" t="n"/>
      <c r="J915" s="2113" t="n"/>
      <c r="K915" s="2113" t="n"/>
      <c r="L915" s="3805" t="n"/>
      <c r="M915" s="2113" t="n"/>
      <c r="N915" s="3805" t="n"/>
      <c r="O915" s="3806" t="n"/>
      <c r="P915" s="2113" t="n"/>
      <c r="Q915" s="2113" t="n"/>
      <c r="R915" s="2113" t="n"/>
      <c r="S915" s="2113" t="n"/>
      <c r="T915" s="2113" t="n"/>
      <c r="U915" s="3806" t="n"/>
      <c r="V915" s="2113" t="n"/>
      <c r="W915" s="2113" t="n"/>
      <c r="X915" s="2113" t="n"/>
      <c r="Y915" s="2113" t="n"/>
      <c r="Z915" s="2113" t="n"/>
      <c r="AA915" s="2113" t="n"/>
      <c r="AB915" s="2113" t="n"/>
      <c r="AC915" s="2113" t="n"/>
      <c r="AD915" s="2113" t="n"/>
      <c r="AE915" s="2113" t="n"/>
      <c r="AF915" s="2113" t="n"/>
    </row>
    <row r="916" ht="15.75" customHeight="1" s="2885">
      <c r="A916" s="2113" t="n"/>
      <c r="B916" s="2113" t="n"/>
      <c r="C916" s="2113" t="n"/>
      <c r="D916" s="2113" t="n"/>
      <c r="E916" s="2115" t="n"/>
      <c r="F916" s="2113" t="n"/>
      <c r="G916" s="2165" t="n"/>
      <c r="H916" s="2165" t="n"/>
      <c r="I916" s="2113" t="n"/>
      <c r="J916" s="2113" t="n"/>
      <c r="K916" s="2113" t="n"/>
      <c r="L916" s="3805" t="n"/>
      <c r="M916" s="2113" t="n"/>
      <c r="N916" s="3805" t="n"/>
      <c r="O916" s="3806" t="n"/>
      <c r="P916" s="2113" t="n"/>
      <c r="Q916" s="2113" t="n"/>
      <c r="R916" s="2113" t="n"/>
      <c r="S916" s="2113" t="n"/>
      <c r="T916" s="2113" t="n"/>
      <c r="U916" s="3806" t="n"/>
      <c r="V916" s="2113" t="n"/>
      <c r="W916" s="2113" t="n"/>
      <c r="X916" s="2113" t="n"/>
      <c r="Y916" s="2113" t="n"/>
      <c r="Z916" s="2113" t="n"/>
      <c r="AA916" s="2113" t="n"/>
      <c r="AB916" s="2113" t="n"/>
      <c r="AC916" s="2113" t="n"/>
      <c r="AD916" s="2113" t="n"/>
      <c r="AE916" s="2113" t="n"/>
      <c r="AF916" s="2113" t="n"/>
    </row>
    <row r="917" ht="15.75" customHeight="1" s="2885">
      <c r="A917" s="2113" t="n"/>
      <c r="B917" s="2113" t="n"/>
      <c r="C917" s="2113" t="n"/>
      <c r="D917" s="2113" t="n"/>
      <c r="E917" s="2115" t="n"/>
      <c r="F917" s="2113" t="n"/>
      <c r="G917" s="2165" t="n"/>
      <c r="H917" s="2165" t="n"/>
      <c r="I917" s="2113" t="n"/>
      <c r="J917" s="2113" t="n"/>
      <c r="K917" s="2113" t="n"/>
      <c r="L917" s="3805" t="n"/>
      <c r="M917" s="2113" t="n"/>
      <c r="N917" s="3805" t="n"/>
      <c r="O917" s="3806" t="n"/>
      <c r="P917" s="2113" t="n"/>
      <c r="Q917" s="2113" t="n"/>
      <c r="R917" s="2113" t="n"/>
      <c r="S917" s="2113" t="n"/>
      <c r="T917" s="2113" t="n"/>
      <c r="U917" s="3806" t="n"/>
      <c r="V917" s="2113" t="n"/>
      <c r="W917" s="2113" t="n"/>
      <c r="X917" s="2113" t="n"/>
      <c r="Y917" s="2113" t="n"/>
      <c r="Z917" s="2113" t="n"/>
      <c r="AA917" s="2113" t="n"/>
      <c r="AB917" s="2113" t="n"/>
      <c r="AC917" s="2113" t="n"/>
      <c r="AD917" s="2113" t="n"/>
      <c r="AE917" s="2113" t="n"/>
      <c r="AF917" s="2113" t="n"/>
    </row>
    <row r="918" ht="15.75" customHeight="1" s="2885">
      <c r="A918" s="2113" t="n"/>
      <c r="B918" s="2113" t="n"/>
      <c r="C918" s="2113" t="n"/>
      <c r="D918" s="2113" t="n"/>
      <c r="E918" s="2115" t="n"/>
      <c r="F918" s="2113" t="n"/>
      <c r="G918" s="2165" t="n"/>
      <c r="H918" s="2165" t="n"/>
      <c r="I918" s="2113" t="n"/>
      <c r="J918" s="2113" t="n"/>
      <c r="K918" s="2113" t="n"/>
      <c r="L918" s="3805" t="n"/>
      <c r="M918" s="2113" t="n"/>
      <c r="N918" s="3805" t="n"/>
      <c r="O918" s="3806" t="n"/>
      <c r="P918" s="2113" t="n"/>
      <c r="Q918" s="2113" t="n"/>
      <c r="R918" s="2113" t="n"/>
      <c r="S918" s="2113" t="n"/>
      <c r="T918" s="2113" t="n"/>
      <c r="U918" s="3806" t="n"/>
      <c r="V918" s="2113" t="n"/>
      <c r="W918" s="2113" t="n"/>
      <c r="X918" s="2113" t="n"/>
      <c r="Y918" s="2113" t="n"/>
      <c r="Z918" s="2113" t="n"/>
      <c r="AA918" s="2113" t="n"/>
      <c r="AB918" s="2113" t="n"/>
      <c r="AC918" s="2113" t="n"/>
      <c r="AD918" s="2113" t="n"/>
      <c r="AE918" s="2113" t="n"/>
      <c r="AF918" s="2113" t="n"/>
    </row>
    <row r="919" ht="15.75" customHeight="1" s="2885">
      <c r="A919" s="2113" t="n"/>
      <c r="B919" s="2113" t="n"/>
      <c r="C919" s="2113" t="n"/>
      <c r="D919" s="2113" t="n"/>
      <c r="E919" s="2115" t="n"/>
      <c r="F919" s="2113" t="n"/>
      <c r="G919" s="2165" t="n"/>
      <c r="H919" s="2165" t="n"/>
      <c r="I919" s="2113" t="n"/>
      <c r="J919" s="2113" t="n"/>
      <c r="K919" s="2113" t="n"/>
      <c r="L919" s="3805" t="n"/>
      <c r="M919" s="2113" t="n"/>
      <c r="N919" s="3805" t="n"/>
      <c r="O919" s="3806" t="n"/>
      <c r="P919" s="2113" t="n"/>
      <c r="Q919" s="2113" t="n"/>
      <c r="R919" s="2113" t="n"/>
      <c r="S919" s="2113" t="n"/>
      <c r="T919" s="2113" t="n"/>
      <c r="U919" s="3806" t="n"/>
      <c r="V919" s="2113" t="n"/>
      <c r="W919" s="2113" t="n"/>
      <c r="X919" s="2113" t="n"/>
      <c r="Y919" s="2113" t="n"/>
      <c r="Z919" s="2113" t="n"/>
      <c r="AA919" s="2113" t="n"/>
      <c r="AB919" s="2113" t="n"/>
      <c r="AC919" s="2113" t="n"/>
      <c r="AD919" s="2113" t="n"/>
      <c r="AE919" s="2113" t="n"/>
      <c r="AF919" s="2113" t="n"/>
    </row>
    <row r="920" ht="15.75" customHeight="1" s="2885">
      <c r="A920" s="2113" t="n"/>
      <c r="B920" s="2113" t="n"/>
      <c r="C920" s="2113" t="n"/>
      <c r="D920" s="2113" t="n"/>
      <c r="E920" s="2115" t="n"/>
      <c r="F920" s="2113" t="n"/>
      <c r="G920" s="2165" t="n"/>
      <c r="H920" s="2165" t="n"/>
      <c r="I920" s="2113" t="n"/>
      <c r="J920" s="2113" t="n"/>
      <c r="K920" s="2113" t="n"/>
      <c r="L920" s="3805" t="n"/>
      <c r="M920" s="2113" t="n"/>
      <c r="N920" s="3805" t="n"/>
      <c r="O920" s="3806" t="n"/>
      <c r="P920" s="2113" t="n"/>
      <c r="Q920" s="2113" t="n"/>
      <c r="R920" s="2113" t="n"/>
      <c r="S920" s="2113" t="n"/>
      <c r="T920" s="2113" t="n"/>
      <c r="U920" s="3806" t="n"/>
      <c r="V920" s="2113" t="n"/>
      <c r="W920" s="2113" t="n"/>
      <c r="X920" s="2113" t="n"/>
      <c r="Y920" s="2113" t="n"/>
      <c r="Z920" s="2113" t="n"/>
      <c r="AA920" s="2113" t="n"/>
      <c r="AB920" s="2113" t="n"/>
      <c r="AC920" s="2113" t="n"/>
      <c r="AD920" s="2113" t="n"/>
      <c r="AE920" s="2113" t="n"/>
      <c r="AF920" s="2113" t="n"/>
    </row>
    <row r="921" ht="15.75" customHeight="1" s="2885">
      <c r="A921" s="2113" t="n"/>
      <c r="B921" s="2113" t="n"/>
      <c r="C921" s="2113" t="n"/>
      <c r="D921" s="2113" t="n"/>
      <c r="E921" s="2115" t="n"/>
      <c r="F921" s="2113" t="n"/>
      <c r="G921" s="2165" t="n"/>
      <c r="H921" s="2165" t="n"/>
      <c r="I921" s="2113" t="n"/>
      <c r="J921" s="2113" t="n"/>
      <c r="K921" s="2113" t="n"/>
      <c r="L921" s="3805" t="n"/>
      <c r="M921" s="2113" t="n"/>
      <c r="N921" s="3805" t="n"/>
      <c r="O921" s="3806" t="n"/>
      <c r="P921" s="2113" t="n"/>
      <c r="Q921" s="2113" t="n"/>
      <c r="R921" s="2113" t="n"/>
      <c r="S921" s="2113" t="n"/>
      <c r="T921" s="2113" t="n"/>
      <c r="U921" s="3806" t="n"/>
      <c r="V921" s="2113" t="n"/>
      <c r="W921" s="2113" t="n"/>
      <c r="X921" s="2113" t="n"/>
      <c r="Y921" s="2113" t="n"/>
      <c r="Z921" s="2113" t="n"/>
      <c r="AA921" s="2113" t="n"/>
      <c r="AB921" s="2113" t="n"/>
      <c r="AC921" s="2113" t="n"/>
      <c r="AD921" s="2113" t="n"/>
      <c r="AE921" s="2113" t="n"/>
      <c r="AF921" s="2113" t="n"/>
    </row>
    <row r="922" ht="15.75" customHeight="1" s="2885">
      <c r="A922" s="2113" t="n"/>
      <c r="B922" s="2113" t="n"/>
      <c r="C922" s="2113" t="n"/>
      <c r="D922" s="2113" t="n"/>
      <c r="E922" s="2115" t="n"/>
      <c r="F922" s="2113" t="n"/>
      <c r="G922" s="2165" t="n"/>
      <c r="H922" s="2165" t="n"/>
      <c r="I922" s="2113" t="n"/>
      <c r="J922" s="2113" t="n"/>
      <c r="K922" s="2113" t="n"/>
      <c r="L922" s="3805" t="n"/>
      <c r="M922" s="2113" t="n"/>
      <c r="N922" s="3805" t="n"/>
      <c r="O922" s="3806" t="n"/>
      <c r="P922" s="2113" t="n"/>
      <c r="Q922" s="2113" t="n"/>
      <c r="R922" s="2113" t="n"/>
      <c r="S922" s="2113" t="n"/>
      <c r="T922" s="2113" t="n"/>
      <c r="U922" s="3806" t="n"/>
      <c r="V922" s="2113" t="n"/>
      <c r="W922" s="2113" t="n"/>
      <c r="X922" s="2113" t="n"/>
      <c r="Y922" s="2113" t="n"/>
      <c r="Z922" s="2113" t="n"/>
      <c r="AA922" s="2113" t="n"/>
      <c r="AB922" s="2113" t="n"/>
      <c r="AC922" s="2113" t="n"/>
      <c r="AD922" s="2113" t="n"/>
      <c r="AE922" s="2113" t="n"/>
      <c r="AF922" s="2113" t="n"/>
    </row>
    <row r="923" ht="15.75" customHeight="1" s="2885">
      <c r="A923" s="2113" t="n"/>
      <c r="B923" s="2113" t="n"/>
      <c r="C923" s="2113" t="n"/>
      <c r="D923" s="2113" t="n"/>
      <c r="E923" s="2115" t="n"/>
      <c r="F923" s="2113" t="n"/>
      <c r="G923" s="2165" t="n"/>
      <c r="H923" s="2165" t="n"/>
      <c r="I923" s="2113" t="n"/>
      <c r="J923" s="2113" t="n"/>
      <c r="K923" s="2113" t="n"/>
      <c r="L923" s="3805" t="n"/>
      <c r="M923" s="2113" t="n"/>
      <c r="N923" s="3805" t="n"/>
      <c r="O923" s="3806" t="n"/>
      <c r="P923" s="2113" t="n"/>
      <c r="Q923" s="2113" t="n"/>
      <c r="R923" s="2113" t="n"/>
      <c r="S923" s="2113" t="n"/>
      <c r="T923" s="2113" t="n"/>
      <c r="U923" s="3806" t="n"/>
      <c r="V923" s="2113" t="n"/>
      <c r="W923" s="2113" t="n"/>
      <c r="X923" s="2113" t="n"/>
      <c r="Y923" s="2113" t="n"/>
      <c r="Z923" s="2113" t="n"/>
      <c r="AA923" s="2113" t="n"/>
      <c r="AB923" s="2113" t="n"/>
      <c r="AC923" s="2113" t="n"/>
      <c r="AD923" s="2113" t="n"/>
      <c r="AE923" s="2113" t="n"/>
      <c r="AF923" s="2113" t="n"/>
    </row>
    <row r="924" ht="15.75" customHeight="1" s="2885">
      <c r="A924" s="2113" t="n"/>
      <c r="B924" s="2113" t="n"/>
      <c r="C924" s="2113" t="n"/>
      <c r="D924" s="2113" t="n"/>
      <c r="E924" s="2115" t="n"/>
      <c r="F924" s="2113" t="n"/>
      <c r="G924" s="2165" t="n"/>
      <c r="H924" s="2165" t="n"/>
      <c r="I924" s="2113" t="n"/>
      <c r="J924" s="2113" t="n"/>
      <c r="K924" s="2113" t="n"/>
      <c r="L924" s="3805" t="n"/>
      <c r="M924" s="2113" t="n"/>
      <c r="N924" s="3805" t="n"/>
      <c r="O924" s="3806" t="n"/>
      <c r="P924" s="2113" t="n"/>
      <c r="Q924" s="2113" t="n"/>
      <c r="R924" s="2113" t="n"/>
      <c r="S924" s="2113" t="n"/>
      <c r="T924" s="2113" t="n"/>
      <c r="U924" s="3806" t="n"/>
      <c r="V924" s="2113" t="n"/>
      <c r="W924" s="2113" t="n"/>
      <c r="X924" s="2113" t="n"/>
      <c r="Y924" s="2113" t="n"/>
      <c r="Z924" s="2113" t="n"/>
      <c r="AA924" s="2113" t="n"/>
      <c r="AB924" s="2113" t="n"/>
      <c r="AC924" s="2113" t="n"/>
      <c r="AD924" s="2113" t="n"/>
      <c r="AE924" s="2113" t="n"/>
      <c r="AF924" s="2113" t="n"/>
    </row>
    <row r="925" ht="15.75" customHeight="1" s="2885">
      <c r="A925" s="2113" t="n"/>
      <c r="B925" s="2113" t="n"/>
      <c r="C925" s="2113" t="n"/>
      <c r="D925" s="2113" t="n"/>
      <c r="E925" s="2115" t="n"/>
      <c r="F925" s="2113" t="n"/>
      <c r="G925" s="2165" t="n"/>
      <c r="H925" s="2165" t="n"/>
      <c r="I925" s="2113" t="n"/>
      <c r="J925" s="2113" t="n"/>
      <c r="K925" s="2113" t="n"/>
      <c r="L925" s="3805" t="n"/>
      <c r="M925" s="2113" t="n"/>
      <c r="N925" s="3805" t="n"/>
      <c r="O925" s="3806" t="n"/>
      <c r="P925" s="2113" t="n"/>
      <c r="Q925" s="2113" t="n"/>
      <c r="R925" s="2113" t="n"/>
      <c r="S925" s="2113" t="n"/>
      <c r="T925" s="2113" t="n"/>
      <c r="U925" s="3806" t="n"/>
      <c r="V925" s="2113" t="n"/>
      <c r="W925" s="2113" t="n"/>
      <c r="X925" s="2113" t="n"/>
      <c r="Y925" s="2113" t="n"/>
      <c r="Z925" s="2113" t="n"/>
      <c r="AA925" s="2113" t="n"/>
      <c r="AB925" s="2113" t="n"/>
      <c r="AC925" s="2113" t="n"/>
      <c r="AD925" s="2113" t="n"/>
      <c r="AE925" s="2113" t="n"/>
      <c r="AF925" s="2113" t="n"/>
    </row>
    <row r="926" ht="15.75" customHeight="1" s="2885">
      <c r="A926" s="2113" t="n"/>
      <c r="B926" s="2113" t="n"/>
      <c r="C926" s="2113" t="n"/>
      <c r="D926" s="2113" t="n"/>
      <c r="E926" s="2115" t="n"/>
      <c r="F926" s="2113" t="n"/>
      <c r="G926" s="2165" t="n"/>
      <c r="H926" s="2165" t="n"/>
      <c r="I926" s="2113" t="n"/>
      <c r="J926" s="2113" t="n"/>
      <c r="K926" s="2113" t="n"/>
      <c r="L926" s="3805" t="n"/>
      <c r="M926" s="2113" t="n"/>
      <c r="N926" s="3805" t="n"/>
      <c r="O926" s="3806" t="n"/>
      <c r="P926" s="2113" t="n"/>
      <c r="Q926" s="2113" t="n"/>
      <c r="R926" s="2113" t="n"/>
      <c r="S926" s="2113" t="n"/>
      <c r="T926" s="2113" t="n"/>
      <c r="U926" s="3806" t="n"/>
      <c r="V926" s="2113" t="n"/>
      <c r="W926" s="2113" t="n"/>
      <c r="X926" s="2113" t="n"/>
      <c r="Y926" s="2113" t="n"/>
      <c r="Z926" s="2113" t="n"/>
      <c r="AA926" s="2113" t="n"/>
      <c r="AB926" s="2113" t="n"/>
      <c r="AC926" s="2113" t="n"/>
      <c r="AD926" s="2113" t="n"/>
      <c r="AE926" s="2113" t="n"/>
      <c r="AF926" s="2113" t="n"/>
    </row>
    <row r="927" ht="15.75" customHeight="1" s="2885">
      <c r="A927" s="2113" t="n"/>
      <c r="B927" s="2113" t="n"/>
      <c r="C927" s="2113" t="n"/>
      <c r="D927" s="2113" t="n"/>
      <c r="E927" s="2115" t="n"/>
      <c r="F927" s="2113" t="n"/>
      <c r="G927" s="2165" t="n"/>
      <c r="H927" s="2165" t="n"/>
      <c r="I927" s="2113" t="n"/>
      <c r="J927" s="2113" t="n"/>
      <c r="K927" s="2113" t="n"/>
      <c r="L927" s="3805" t="n"/>
      <c r="M927" s="2113" t="n"/>
      <c r="N927" s="3805" t="n"/>
      <c r="O927" s="3806" t="n"/>
      <c r="P927" s="2113" t="n"/>
      <c r="Q927" s="2113" t="n"/>
      <c r="R927" s="2113" t="n"/>
      <c r="S927" s="2113" t="n"/>
      <c r="T927" s="2113" t="n"/>
      <c r="U927" s="3806" t="n"/>
      <c r="V927" s="2113" t="n"/>
      <c r="W927" s="2113" t="n"/>
      <c r="X927" s="2113" t="n"/>
      <c r="Y927" s="2113" t="n"/>
      <c r="Z927" s="2113" t="n"/>
      <c r="AA927" s="2113" t="n"/>
      <c r="AB927" s="2113" t="n"/>
      <c r="AC927" s="2113" t="n"/>
      <c r="AD927" s="2113" t="n"/>
      <c r="AE927" s="2113" t="n"/>
      <c r="AF927" s="2113" t="n"/>
    </row>
    <row r="928" ht="15.75" customHeight="1" s="2885">
      <c r="A928" s="2113" t="n"/>
      <c r="B928" s="2113" t="n"/>
      <c r="C928" s="2113" t="n"/>
      <c r="D928" s="2113" t="n"/>
      <c r="E928" s="2115" t="n"/>
      <c r="F928" s="2113" t="n"/>
      <c r="G928" s="2165" t="n"/>
      <c r="H928" s="2165" t="n"/>
      <c r="I928" s="2113" t="n"/>
      <c r="J928" s="2113" t="n"/>
      <c r="K928" s="2113" t="n"/>
      <c r="L928" s="3805" t="n"/>
      <c r="M928" s="2113" t="n"/>
      <c r="N928" s="3805" t="n"/>
      <c r="O928" s="3806" t="n"/>
      <c r="P928" s="2113" t="n"/>
      <c r="Q928" s="2113" t="n"/>
      <c r="R928" s="2113" t="n"/>
      <c r="S928" s="2113" t="n"/>
      <c r="T928" s="2113" t="n"/>
      <c r="U928" s="3806" t="n"/>
      <c r="V928" s="2113" t="n"/>
      <c r="W928" s="2113" t="n"/>
      <c r="X928" s="2113" t="n"/>
      <c r="Y928" s="2113" t="n"/>
      <c r="Z928" s="2113" t="n"/>
      <c r="AA928" s="2113" t="n"/>
      <c r="AB928" s="2113" t="n"/>
      <c r="AC928" s="2113" t="n"/>
      <c r="AD928" s="2113" t="n"/>
      <c r="AE928" s="2113" t="n"/>
      <c r="AF928" s="2113" t="n"/>
    </row>
    <row r="929" ht="15.75" customHeight="1" s="2885">
      <c r="A929" s="2113" t="n"/>
      <c r="B929" s="2113" t="n"/>
      <c r="C929" s="2113" t="n"/>
      <c r="D929" s="2113" t="n"/>
      <c r="E929" s="2115" t="n"/>
      <c r="F929" s="2113" t="n"/>
      <c r="G929" s="2165" t="n"/>
      <c r="H929" s="2165" t="n"/>
      <c r="I929" s="2113" t="n"/>
      <c r="J929" s="2113" t="n"/>
      <c r="K929" s="2113" t="n"/>
      <c r="L929" s="3805" t="n"/>
      <c r="M929" s="2113" t="n"/>
      <c r="N929" s="3805" t="n"/>
      <c r="O929" s="3806" t="n"/>
      <c r="P929" s="2113" t="n"/>
      <c r="Q929" s="2113" t="n"/>
      <c r="R929" s="2113" t="n"/>
      <c r="S929" s="2113" t="n"/>
      <c r="T929" s="2113" t="n"/>
      <c r="U929" s="3806" t="n"/>
      <c r="V929" s="2113" t="n"/>
      <c r="W929" s="2113" t="n"/>
      <c r="X929" s="2113" t="n"/>
      <c r="Y929" s="2113" t="n"/>
      <c r="Z929" s="2113" t="n"/>
      <c r="AA929" s="2113" t="n"/>
      <c r="AB929" s="2113" t="n"/>
      <c r="AC929" s="2113" t="n"/>
      <c r="AD929" s="2113" t="n"/>
      <c r="AE929" s="2113" t="n"/>
      <c r="AF929" s="2113" t="n"/>
    </row>
    <row r="930" ht="15.75" customHeight="1" s="2885">
      <c r="A930" s="2113" t="n"/>
      <c r="B930" s="2113" t="n"/>
      <c r="C930" s="2113" t="n"/>
      <c r="D930" s="2113" t="n"/>
      <c r="E930" s="2115" t="n"/>
      <c r="F930" s="2113" t="n"/>
      <c r="G930" s="2165" t="n"/>
      <c r="H930" s="2165" t="n"/>
      <c r="I930" s="2113" t="n"/>
      <c r="J930" s="2113" t="n"/>
      <c r="K930" s="2113" t="n"/>
      <c r="L930" s="3805" t="n"/>
      <c r="M930" s="2113" t="n"/>
      <c r="N930" s="3805" t="n"/>
      <c r="O930" s="3806" t="n"/>
      <c r="P930" s="2113" t="n"/>
      <c r="Q930" s="2113" t="n"/>
      <c r="R930" s="2113" t="n"/>
      <c r="S930" s="2113" t="n"/>
      <c r="T930" s="2113" t="n"/>
      <c r="U930" s="3806" t="n"/>
      <c r="V930" s="2113" t="n"/>
      <c r="W930" s="2113" t="n"/>
      <c r="X930" s="2113" t="n"/>
      <c r="Y930" s="2113" t="n"/>
      <c r="Z930" s="2113" t="n"/>
      <c r="AA930" s="2113" t="n"/>
      <c r="AB930" s="2113" t="n"/>
      <c r="AC930" s="2113" t="n"/>
      <c r="AD930" s="2113" t="n"/>
      <c r="AE930" s="2113" t="n"/>
      <c r="AF930" s="2113" t="n"/>
    </row>
    <row r="931" ht="15.75" customHeight="1" s="2885">
      <c r="A931" s="2113" t="n"/>
      <c r="B931" s="2113" t="n"/>
      <c r="C931" s="2113" t="n"/>
      <c r="D931" s="2113" t="n"/>
      <c r="E931" s="2115" t="n"/>
      <c r="F931" s="2113" t="n"/>
      <c r="G931" s="2165" t="n"/>
      <c r="H931" s="2165" t="n"/>
      <c r="I931" s="2113" t="n"/>
      <c r="J931" s="2113" t="n"/>
      <c r="K931" s="2113" t="n"/>
      <c r="L931" s="3805" t="n"/>
      <c r="M931" s="2113" t="n"/>
      <c r="N931" s="3805" t="n"/>
      <c r="O931" s="3806" t="n"/>
      <c r="P931" s="2113" t="n"/>
      <c r="Q931" s="2113" t="n"/>
      <c r="R931" s="2113" t="n"/>
      <c r="S931" s="2113" t="n"/>
      <c r="T931" s="2113" t="n"/>
      <c r="U931" s="3806" t="n"/>
      <c r="V931" s="2113" t="n"/>
      <c r="W931" s="2113" t="n"/>
      <c r="X931" s="2113" t="n"/>
      <c r="Y931" s="2113" t="n"/>
      <c r="Z931" s="2113" t="n"/>
      <c r="AA931" s="2113" t="n"/>
      <c r="AB931" s="2113" t="n"/>
      <c r="AC931" s="2113" t="n"/>
      <c r="AD931" s="2113" t="n"/>
      <c r="AE931" s="2113" t="n"/>
      <c r="AF931" s="2113" t="n"/>
    </row>
    <row r="932" ht="15.75" customHeight="1" s="2885">
      <c r="A932" s="2113" t="n"/>
      <c r="B932" s="2113" t="n"/>
      <c r="C932" s="2113" t="n"/>
      <c r="D932" s="2113" t="n"/>
      <c r="E932" s="2115" t="n"/>
      <c r="F932" s="2113" t="n"/>
      <c r="G932" s="2165" t="n"/>
      <c r="H932" s="2165" t="n"/>
      <c r="I932" s="2113" t="n"/>
      <c r="J932" s="2113" t="n"/>
      <c r="K932" s="2113" t="n"/>
      <c r="L932" s="3805" t="n"/>
      <c r="M932" s="2113" t="n"/>
      <c r="N932" s="3805" t="n"/>
      <c r="O932" s="3806" t="n"/>
      <c r="P932" s="2113" t="n"/>
      <c r="Q932" s="2113" t="n"/>
      <c r="R932" s="2113" t="n"/>
      <c r="S932" s="2113" t="n"/>
      <c r="T932" s="2113" t="n"/>
      <c r="U932" s="3806" t="n"/>
      <c r="V932" s="2113" t="n"/>
      <c r="W932" s="2113" t="n"/>
      <c r="X932" s="2113" t="n"/>
      <c r="Y932" s="2113" t="n"/>
      <c r="Z932" s="2113" t="n"/>
      <c r="AA932" s="2113" t="n"/>
      <c r="AB932" s="2113" t="n"/>
      <c r="AC932" s="2113" t="n"/>
      <c r="AD932" s="2113" t="n"/>
      <c r="AE932" s="2113" t="n"/>
      <c r="AF932" s="2113" t="n"/>
    </row>
    <row r="933" ht="15.75" customHeight="1" s="2885">
      <c r="A933" s="2113" t="n"/>
      <c r="B933" s="2113" t="n"/>
      <c r="C933" s="2113" t="n"/>
      <c r="D933" s="2113" t="n"/>
      <c r="E933" s="2115" t="n"/>
      <c r="F933" s="2113" t="n"/>
      <c r="G933" s="2165" t="n"/>
      <c r="H933" s="2165" t="n"/>
      <c r="I933" s="2113" t="n"/>
      <c r="J933" s="2113" t="n"/>
      <c r="K933" s="2113" t="n"/>
      <c r="L933" s="3805" t="n"/>
      <c r="M933" s="2113" t="n"/>
      <c r="N933" s="3805" t="n"/>
      <c r="O933" s="3806" t="n"/>
      <c r="P933" s="2113" t="n"/>
      <c r="Q933" s="2113" t="n"/>
      <c r="R933" s="2113" t="n"/>
      <c r="S933" s="2113" t="n"/>
      <c r="T933" s="2113" t="n"/>
      <c r="U933" s="3806" t="n"/>
      <c r="V933" s="2113" t="n"/>
      <c r="W933" s="2113" t="n"/>
      <c r="X933" s="2113" t="n"/>
      <c r="Y933" s="2113" t="n"/>
      <c r="Z933" s="2113" t="n"/>
      <c r="AA933" s="2113" t="n"/>
      <c r="AB933" s="2113" t="n"/>
      <c r="AC933" s="2113" t="n"/>
      <c r="AD933" s="2113" t="n"/>
      <c r="AE933" s="2113" t="n"/>
      <c r="AF933" s="2113" t="n"/>
    </row>
    <row r="934" ht="15.75" customHeight="1" s="2885">
      <c r="A934" s="2113" t="n"/>
      <c r="B934" s="2113" t="n"/>
      <c r="C934" s="2113" t="n"/>
      <c r="D934" s="2113" t="n"/>
      <c r="E934" s="2115" t="n"/>
      <c r="F934" s="2113" t="n"/>
      <c r="G934" s="2165" t="n"/>
      <c r="H934" s="2165" t="n"/>
      <c r="I934" s="2113" t="n"/>
      <c r="J934" s="2113" t="n"/>
      <c r="K934" s="2113" t="n"/>
      <c r="L934" s="3805" t="n"/>
      <c r="M934" s="2113" t="n"/>
      <c r="N934" s="3805" t="n"/>
      <c r="O934" s="3806" t="n"/>
      <c r="P934" s="2113" t="n"/>
      <c r="Q934" s="2113" t="n"/>
      <c r="R934" s="2113" t="n"/>
      <c r="S934" s="2113" t="n"/>
      <c r="T934" s="2113" t="n"/>
      <c r="U934" s="3806" t="n"/>
      <c r="V934" s="2113" t="n"/>
      <c r="W934" s="2113" t="n"/>
      <c r="X934" s="2113" t="n"/>
      <c r="Y934" s="2113" t="n"/>
      <c r="Z934" s="2113" t="n"/>
      <c r="AA934" s="2113" t="n"/>
      <c r="AB934" s="2113" t="n"/>
      <c r="AC934" s="2113" t="n"/>
      <c r="AD934" s="2113" t="n"/>
      <c r="AE934" s="2113" t="n"/>
      <c r="AF934" s="2113" t="n"/>
    </row>
    <row r="935" ht="15.75" customHeight="1" s="2885">
      <c r="A935" s="2113" t="n"/>
      <c r="B935" s="2113" t="n"/>
      <c r="C935" s="2113" t="n"/>
      <c r="D935" s="2113" t="n"/>
      <c r="E935" s="2115" t="n"/>
      <c r="F935" s="2113" t="n"/>
      <c r="G935" s="2165" t="n"/>
      <c r="H935" s="2165" t="n"/>
      <c r="I935" s="2113" t="n"/>
      <c r="J935" s="2113" t="n"/>
      <c r="K935" s="2113" t="n"/>
      <c r="L935" s="3805" t="n"/>
      <c r="M935" s="2113" t="n"/>
      <c r="N935" s="3805" t="n"/>
      <c r="O935" s="3806" t="n"/>
      <c r="P935" s="2113" t="n"/>
      <c r="Q935" s="2113" t="n"/>
      <c r="R935" s="2113" t="n"/>
      <c r="S935" s="2113" t="n"/>
      <c r="T935" s="2113" t="n"/>
      <c r="U935" s="3806" t="n"/>
      <c r="V935" s="2113" t="n"/>
      <c r="W935" s="2113" t="n"/>
      <c r="X935" s="2113" t="n"/>
      <c r="Y935" s="2113" t="n"/>
      <c r="Z935" s="2113" t="n"/>
      <c r="AA935" s="2113" t="n"/>
      <c r="AB935" s="2113" t="n"/>
      <c r="AC935" s="2113" t="n"/>
      <c r="AD935" s="2113" t="n"/>
      <c r="AE935" s="2113" t="n"/>
      <c r="AF935" s="2113" t="n"/>
    </row>
    <row r="936" ht="15.75" customHeight="1" s="2885">
      <c r="A936" s="2113" t="n"/>
      <c r="B936" s="2113" t="n"/>
      <c r="C936" s="2113" t="n"/>
      <c r="D936" s="2113" t="n"/>
      <c r="E936" s="2115" t="n"/>
      <c r="F936" s="2113" t="n"/>
      <c r="G936" s="2165" t="n"/>
      <c r="H936" s="2165" t="n"/>
      <c r="I936" s="2113" t="n"/>
      <c r="J936" s="2113" t="n"/>
      <c r="K936" s="2113" t="n"/>
      <c r="L936" s="3805" t="n"/>
      <c r="M936" s="2113" t="n"/>
      <c r="N936" s="3805" t="n"/>
      <c r="O936" s="3806" t="n"/>
      <c r="P936" s="2113" t="n"/>
      <c r="Q936" s="2113" t="n"/>
      <c r="R936" s="2113" t="n"/>
      <c r="S936" s="2113" t="n"/>
      <c r="T936" s="2113" t="n"/>
      <c r="U936" s="3806" t="n"/>
      <c r="V936" s="2113" t="n"/>
      <c r="W936" s="2113" t="n"/>
      <c r="X936" s="2113" t="n"/>
      <c r="Y936" s="2113" t="n"/>
      <c r="Z936" s="2113" t="n"/>
      <c r="AA936" s="2113" t="n"/>
      <c r="AB936" s="2113" t="n"/>
      <c r="AC936" s="2113" t="n"/>
      <c r="AD936" s="2113" t="n"/>
      <c r="AE936" s="2113" t="n"/>
      <c r="AF936" s="2113" t="n"/>
    </row>
    <row r="937" ht="15.75" customHeight="1" s="2885">
      <c r="A937" s="2113" t="n"/>
      <c r="B937" s="2113" t="n"/>
      <c r="C937" s="2113" t="n"/>
      <c r="D937" s="2113" t="n"/>
      <c r="E937" s="2115" t="n"/>
      <c r="F937" s="2113" t="n"/>
      <c r="G937" s="2165" t="n"/>
      <c r="H937" s="2165" t="n"/>
      <c r="I937" s="2113" t="n"/>
      <c r="J937" s="2113" t="n"/>
      <c r="K937" s="2113" t="n"/>
      <c r="L937" s="3805" t="n"/>
      <c r="M937" s="2113" t="n"/>
      <c r="N937" s="3805" t="n"/>
      <c r="O937" s="3806" t="n"/>
      <c r="P937" s="2113" t="n"/>
      <c r="Q937" s="2113" t="n"/>
      <c r="R937" s="2113" t="n"/>
      <c r="S937" s="2113" t="n"/>
      <c r="T937" s="2113" t="n"/>
      <c r="U937" s="3806" t="n"/>
      <c r="V937" s="2113" t="n"/>
      <c r="W937" s="2113" t="n"/>
      <c r="X937" s="2113" t="n"/>
      <c r="Y937" s="2113" t="n"/>
      <c r="Z937" s="2113" t="n"/>
      <c r="AA937" s="2113" t="n"/>
      <c r="AB937" s="2113" t="n"/>
      <c r="AC937" s="2113" t="n"/>
      <c r="AD937" s="2113" t="n"/>
      <c r="AE937" s="2113" t="n"/>
      <c r="AF937" s="2113" t="n"/>
    </row>
    <row r="938" ht="15.75" customHeight="1" s="2885">
      <c r="A938" s="2113" t="n"/>
      <c r="B938" s="2113" t="n"/>
      <c r="C938" s="2113" t="n"/>
      <c r="D938" s="2113" t="n"/>
      <c r="E938" s="2115" t="n"/>
      <c r="F938" s="2113" t="n"/>
      <c r="G938" s="2165" t="n"/>
      <c r="H938" s="2165" t="n"/>
      <c r="I938" s="2113" t="n"/>
      <c r="J938" s="2113" t="n"/>
      <c r="K938" s="2113" t="n"/>
      <c r="L938" s="3805" t="n"/>
      <c r="M938" s="2113" t="n"/>
      <c r="N938" s="3805" t="n"/>
      <c r="O938" s="3806" t="n"/>
      <c r="P938" s="2113" t="n"/>
      <c r="Q938" s="2113" t="n"/>
      <c r="R938" s="2113" t="n"/>
      <c r="S938" s="2113" t="n"/>
      <c r="T938" s="2113" t="n"/>
      <c r="U938" s="3806" t="n"/>
      <c r="V938" s="2113" t="n"/>
      <c r="W938" s="2113" t="n"/>
      <c r="X938" s="2113" t="n"/>
      <c r="Y938" s="2113" t="n"/>
      <c r="Z938" s="2113" t="n"/>
      <c r="AA938" s="2113" t="n"/>
      <c r="AB938" s="2113" t="n"/>
      <c r="AC938" s="2113" t="n"/>
      <c r="AD938" s="2113" t="n"/>
      <c r="AE938" s="2113" t="n"/>
      <c r="AF938" s="2113" t="n"/>
    </row>
    <row r="939" ht="15.75" customHeight="1" s="2885">
      <c r="A939" s="2113" t="n"/>
      <c r="B939" s="2113" t="n"/>
      <c r="C939" s="2113" t="n"/>
      <c r="D939" s="2113" t="n"/>
      <c r="E939" s="2115" t="n"/>
      <c r="F939" s="2113" t="n"/>
      <c r="G939" s="2165" t="n"/>
      <c r="H939" s="2165" t="n"/>
      <c r="I939" s="2113" t="n"/>
      <c r="J939" s="2113" t="n"/>
      <c r="K939" s="2113" t="n"/>
      <c r="L939" s="3805" t="n"/>
      <c r="M939" s="2113" t="n"/>
      <c r="N939" s="3805" t="n"/>
      <c r="O939" s="3806" t="n"/>
      <c r="P939" s="2113" t="n"/>
      <c r="Q939" s="2113" t="n"/>
      <c r="R939" s="2113" t="n"/>
      <c r="S939" s="2113" t="n"/>
      <c r="T939" s="2113" t="n"/>
      <c r="U939" s="3806" t="n"/>
      <c r="V939" s="2113" t="n"/>
      <c r="W939" s="2113" t="n"/>
      <c r="X939" s="2113" t="n"/>
      <c r="Y939" s="2113" t="n"/>
      <c r="Z939" s="2113" t="n"/>
      <c r="AA939" s="2113" t="n"/>
      <c r="AB939" s="2113" t="n"/>
      <c r="AC939" s="2113" t="n"/>
      <c r="AD939" s="2113" t="n"/>
      <c r="AE939" s="2113" t="n"/>
      <c r="AF939" s="2113" t="n"/>
    </row>
    <row r="940" ht="15.75" customHeight="1" s="2885">
      <c r="A940" s="2113" t="n"/>
      <c r="B940" s="2113" t="n"/>
      <c r="C940" s="2113" t="n"/>
      <c r="D940" s="2113" t="n"/>
      <c r="E940" s="2115" t="n"/>
      <c r="F940" s="2113" t="n"/>
      <c r="G940" s="2165" t="n"/>
      <c r="H940" s="2165" t="n"/>
      <c r="I940" s="2113" t="n"/>
      <c r="J940" s="2113" t="n"/>
      <c r="K940" s="2113" t="n"/>
      <c r="L940" s="3805" t="n"/>
      <c r="M940" s="2113" t="n"/>
      <c r="N940" s="3805" t="n"/>
      <c r="O940" s="3806" t="n"/>
      <c r="P940" s="2113" t="n"/>
      <c r="Q940" s="2113" t="n"/>
      <c r="R940" s="2113" t="n"/>
      <c r="S940" s="2113" t="n"/>
      <c r="T940" s="2113" t="n"/>
      <c r="U940" s="3806" t="n"/>
      <c r="V940" s="2113" t="n"/>
      <c r="W940" s="2113" t="n"/>
      <c r="X940" s="2113" t="n"/>
      <c r="Y940" s="2113" t="n"/>
      <c r="Z940" s="2113" t="n"/>
      <c r="AA940" s="2113" t="n"/>
      <c r="AB940" s="2113" t="n"/>
      <c r="AC940" s="2113" t="n"/>
      <c r="AD940" s="2113" t="n"/>
      <c r="AE940" s="2113" t="n"/>
      <c r="AF940" s="2113" t="n"/>
    </row>
    <row r="941" ht="15.75" customHeight="1" s="2885">
      <c r="A941" s="2113" t="n"/>
      <c r="B941" s="2113" t="n"/>
      <c r="C941" s="2113" t="n"/>
      <c r="D941" s="2113" t="n"/>
      <c r="E941" s="2115" t="n"/>
      <c r="F941" s="2113" t="n"/>
      <c r="G941" s="2165" t="n"/>
      <c r="H941" s="2165" t="n"/>
      <c r="I941" s="2113" t="n"/>
      <c r="J941" s="2113" t="n"/>
      <c r="K941" s="2113" t="n"/>
      <c r="L941" s="3805" t="n"/>
      <c r="M941" s="2113" t="n"/>
      <c r="N941" s="3805" t="n"/>
      <c r="O941" s="3806" t="n"/>
      <c r="P941" s="2113" t="n"/>
      <c r="Q941" s="2113" t="n"/>
      <c r="R941" s="2113" t="n"/>
      <c r="S941" s="2113" t="n"/>
      <c r="T941" s="2113" t="n"/>
      <c r="U941" s="3806" t="n"/>
      <c r="V941" s="2113" t="n"/>
      <c r="W941" s="2113" t="n"/>
      <c r="X941" s="2113" t="n"/>
      <c r="Y941" s="2113" t="n"/>
      <c r="Z941" s="2113" t="n"/>
      <c r="AA941" s="2113" t="n"/>
      <c r="AB941" s="2113" t="n"/>
      <c r="AC941" s="2113" t="n"/>
      <c r="AD941" s="2113" t="n"/>
      <c r="AE941" s="2113" t="n"/>
      <c r="AF941" s="2113" t="n"/>
    </row>
    <row r="942" ht="15.75" customHeight="1" s="2885">
      <c r="A942" s="2113" t="n"/>
      <c r="B942" s="2113" t="n"/>
      <c r="C942" s="2113" t="n"/>
      <c r="D942" s="2113" t="n"/>
      <c r="E942" s="2115" t="n"/>
      <c r="F942" s="2113" t="n"/>
      <c r="G942" s="2165" t="n"/>
      <c r="H942" s="2165" t="n"/>
      <c r="I942" s="2113" t="n"/>
      <c r="J942" s="2113" t="n"/>
      <c r="K942" s="2113" t="n"/>
      <c r="L942" s="3805" t="n"/>
      <c r="M942" s="2113" t="n"/>
      <c r="N942" s="3805" t="n"/>
      <c r="O942" s="3806" t="n"/>
      <c r="P942" s="2113" t="n"/>
      <c r="Q942" s="2113" t="n"/>
      <c r="R942" s="2113" t="n"/>
      <c r="S942" s="2113" t="n"/>
      <c r="T942" s="2113" t="n"/>
      <c r="U942" s="3806" t="n"/>
      <c r="V942" s="2113" t="n"/>
      <c r="W942" s="2113" t="n"/>
      <c r="X942" s="2113" t="n"/>
      <c r="Y942" s="2113" t="n"/>
      <c r="Z942" s="2113" t="n"/>
      <c r="AA942" s="2113" t="n"/>
      <c r="AB942" s="2113" t="n"/>
      <c r="AC942" s="2113" t="n"/>
      <c r="AD942" s="2113" t="n"/>
      <c r="AE942" s="2113" t="n"/>
      <c r="AF942" s="2113" t="n"/>
    </row>
    <row r="943" ht="15.75" customHeight="1" s="2885">
      <c r="A943" s="2113" t="n"/>
      <c r="B943" s="2113" t="n"/>
      <c r="C943" s="2113" t="n"/>
      <c r="D943" s="2113" t="n"/>
      <c r="E943" s="2115" t="n"/>
      <c r="F943" s="2113" t="n"/>
      <c r="G943" s="2165" t="n"/>
      <c r="H943" s="2165" t="n"/>
      <c r="I943" s="2113" t="n"/>
      <c r="J943" s="2113" t="n"/>
      <c r="K943" s="2113" t="n"/>
      <c r="L943" s="3805" t="n"/>
      <c r="M943" s="2113" t="n"/>
      <c r="N943" s="3805" t="n"/>
      <c r="O943" s="3806" t="n"/>
      <c r="P943" s="2113" t="n"/>
      <c r="Q943" s="2113" t="n"/>
      <c r="R943" s="2113" t="n"/>
      <c r="S943" s="2113" t="n"/>
      <c r="T943" s="2113" t="n"/>
      <c r="U943" s="3806" t="n"/>
      <c r="V943" s="2113" t="n"/>
      <c r="W943" s="2113" t="n"/>
      <c r="X943" s="2113" t="n"/>
      <c r="Y943" s="2113" t="n"/>
      <c r="Z943" s="2113" t="n"/>
      <c r="AA943" s="2113" t="n"/>
      <c r="AB943" s="2113" t="n"/>
      <c r="AC943" s="2113" t="n"/>
      <c r="AD943" s="2113" t="n"/>
      <c r="AE943" s="2113" t="n"/>
      <c r="AF943" s="2113" t="n"/>
    </row>
    <row r="944" ht="15.75" customHeight="1" s="2885">
      <c r="A944" s="2113" t="n"/>
      <c r="B944" s="2113" t="n"/>
      <c r="C944" s="2113" t="n"/>
      <c r="D944" s="2113" t="n"/>
      <c r="E944" s="2115" t="n"/>
      <c r="F944" s="2113" t="n"/>
      <c r="G944" s="2165" t="n"/>
      <c r="H944" s="2165" t="n"/>
      <c r="I944" s="2113" t="n"/>
      <c r="J944" s="2113" t="n"/>
      <c r="K944" s="2113" t="n"/>
      <c r="L944" s="3805" t="n"/>
      <c r="M944" s="2113" t="n"/>
      <c r="N944" s="3805" t="n"/>
      <c r="O944" s="3806" t="n"/>
      <c r="P944" s="2113" t="n"/>
      <c r="Q944" s="2113" t="n"/>
      <c r="R944" s="2113" t="n"/>
      <c r="S944" s="2113" t="n"/>
      <c r="T944" s="2113" t="n"/>
      <c r="U944" s="3806" t="n"/>
      <c r="V944" s="2113" t="n"/>
      <c r="W944" s="2113" t="n"/>
      <c r="X944" s="2113" t="n"/>
      <c r="Y944" s="2113" t="n"/>
      <c r="Z944" s="2113" t="n"/>
      <c r="AA944" s="2113" t="n"/>
      <c r="AB944" s="2113" t="n"/>
      <c r="AC944" s="2113" t="n"/>
      <c r="AD944" s="2113" t="n"/>
      <c r="AE944" s="2113" t="n"/>
      <c r="AF944" s="2113" t="n"/>
    </row>
    <row r="945" ht="15.75" customHeight="1" s="2885">
      <c r="A945" s="2113" t="n"/>
      <c r="B945" s="2113" t="n"/>
      <c r="C945" s="2113" t="n"/>
      <c r="D945" s="2113" t="n"/>
      <c r="E945" s="2115" t="n"/>
      <c r="F945" s="2113" t="n"/>
      <c r="G945" s="2165" t="n"/>
      <c r="H945" s="2165" t="n"/>
      <c r="I945" s="2113" t="n"/>
      <c r="J945" s="2113" t="n"/>
      <c r="K945" s="2113" t="n"/>
      <c r="L945" s="3805" t="n"/>
      <c r="M945" s="2113" t="n"/>
      <c r="N945" s="3805" t="n"/>
      <c r="O945" s="3806" t="n"/>
      <c r="P945" s="2113" t="n"/>
      <c r="Q945" s="2113" t="n"/>
      <c r="R945" s="2113" t="n"/>
      <c r="S945" s="2113" t="n"/>
      <c r="T945" s="2113" t="n"/>
      <c r="U945" s="3806" t="n"/>
      <c r="V945" s="2113" t="n"/>
      <c r="W945" s="2113" t="n"/>
      <c r="X945" s="2113" t="n"/>
      <c r="Y945" s="2113" t="n"/>
      <c r="Z945" s="2113" t="n"/>
      <c r="AA945" s="2113" t="n"/>
      <c r="AB945" s="2113" t="n"/>
      <c r="AC945" s="2113" t="n"/>
      <c r="AD945" s="2113" t="n"/>
      <c r="AE945" s="2113" t="n"/>
      <c r="AF945" s="2113" t="n"/>
    </row>
    <row r="946" ht="15.75" customHeight="1" s="2885">
      <c r="A946" s="2113" t="n"/>
      <c r="B946" s="2113" t="n"/>
      <c r="C946" s="2113" t="n"/>
      <c r="D946" s="2113" t="n"/>
      <c r="E946" s="2115" t="n"/>
      <c r="F946" s="2113" t="n"/>
      <c r="G946" s="2165" t="n"/>
      <c r="H946" s="2165" t="n"/>
      <c r="I946" s="2113" t="n"/>
      <c r="J946" s="2113" t="n"/>
      <c r="K946" s="2113" t="n"/>
      <c r="L946" s="3805" t="n"/>
      <c r="M946" s="2113" t="n"/>
      <c r="N946" s="3805" t="n"/>
      <c r="O946" s="3806" t="n"/>
      <c r="P946" s="2113" t="n"/>
      <c r="Q946" s="2113" t="n"/>
      <c r="R946" s="2113" t="n"/>
      <c r="S946" s="2113" t="n"/>
      <c r="T946" s="2113" t="n"/>
      <c r="U946" s="3806" t="n"/>
      <c r="V946" s="2113" t="n"/>
      <c r="W946" s="2113" t="n"/>
      <c r="X946" s="2113" t="n"/>
      <c r="Y946" s="2113" t="n"/>
      <c r="Z946" s="2113" t="n"/>
      <c r="AA946" s="2113" t="n"/>
      <c r="AB946" s="2113" t="n"/>
      <c r="AC946" s="2113" t="n"/>
      <c r="AD946" s="2113" t="n"/>
      <c r="AE946" s="2113" t="n"/>
      <c r="AF946" s="2113" t="n"/>
    </row>
    <row r="947" ht="15.75" customHeight="1" s="2885">
      <c r="A947" s="2113" t="n"/>
      <c r="B947" s="2113" t="n"/>
      <c r="C947" s="2113" t="n"/>
      <c r="D947" s="2113" t="n"/>
      <c r="E947" s="2115" t="n"/>
      <c r="F947" s="2113" t="n"/>
      <c r="G947" s="2165" t="n"/>
      <c r="H947" s="2165" t="n"/>
      <c r="I947" s="2113" t="n"/>
      <c r="J947" s="2113" t="n"/>
      <c r="K947" s="2113" t="n"/>
      <c r="L947" s="3805" t="n"/>
      <c r="M947" s="2113" t="n"/>
      <c r="N947" s="3805" t="n"/>
      <c r="O947" s="3806" t="n"/>
      <c r="P947" s="2113" t="n"/>
      <c r="Q947" s="2113" t="n"/>
      <c r="R947" s="2113" t="n"/>
      <c r="S947" s="2113" t="n"/>
      <c r="T947" s="2113" t="n"/>
      <c r="U947" s="3806" t="n"/>
      <c r="V947" s="2113" t="n"/>
      <c r="W947" s="2113" t="n"/>
      <c r="X947" s="2113" t="n"/>
      <c r="Y947" s="2113" t="n"/>
      <c r="Z947" s="2113" t="n"/>
      <c r="AA947" s="2113" t="n"/>
      <c r="AB947" s="2113" t="n"/>
      <c r="AC947" s="2113" t="n"/>
      <c r="AD947" s="2113" t="n"/>
      <c r="AE947" s="2113" t="n"/>
      <c r="AF947" s="2113" t="n"/>
    </row>
    <row r="948" ht="15.75" customHeight="1" s="2885">
      <c r="A948" s="2113" t="n"/>
      <c r="B948" s="2113" t="n"/>
      <c r="C948" s="2113" t="n"/>
      <c r="D948" s="2113" t="n"/>
      <c r="E948" s="2115" t="n"/>
      <c r="F948" s="2113" t="n"/>
      <c r="G948" s="2165" t="n"/>
      <c r="H948" s="2165" t="n"/>
      <c r="I948" s="2113" t="n"/>
      <c r="J948" s="2113" t="n"/>
      <c r="K948" s="2113" t="n"/>
      <c r="L948" s="3805" t="n"/>
      <c r="M948" s="2113" t="n"/>
      <c r="N948" s="3805" t="n"/>
      <c r="O948" s="3806" t="n"/>
      <c r="P948" s="2113" t="n"/>
      <c r="Q948" s="2113" t="n"/>
      <c r="R948" s="2113" t="n"/>
      <c r="S948" s="2113" t="n"/>
      <c r="T948" s="2113" t="n"/>
      <c r="U948" s="3806" t="n"/>
      <c r="V948" s="2113" t="n"/>
      <c r="W948" s="2113" t="n"/>
      <c r="X948" s="2113" t="n"/>
      <c r="Y948" s="2113" t="n"/>
      <c r="Z948" s="2113" t="n"/>
      <c r="AA948" s="2113" t="n"/>
      <c r="AB948" s="2113" t="n"/>
      <c r="AC948" s="2113" t="n"/>
      <c r="AD948" s="2113" t="n"/>
      <c r="AE948" s="2113" t="n"/>
      <c r="AF948" s="2113" t="n"/>
    </row>
    <row r="949" ht="15.75" customHeight="1" s="2885">
      <c r="A949" s="2113" t="n"/>
      <c r="B949" s="2113" t="n"/>
      <c r="C949" s="2113" t="n"/>
      <c r="D949" s="2113" t="n"/>
      <c r="E949" s="2115" t="n"/>
      <c r="F949" s="2113" t="n"/>
      <c r="G949" s="2165" t="n"/>
      <c r="H949" s="2165" t="n"/>
      <c r="I949" s="2113" t="n"/>
      <c r="J949" s="2113" t="n"/>
      <c r="K949" s="2113" t="n"/>
      <c r="L949" s="3805" t="n"/>
      <c r="M949" s="2113" t="n"/>
      <c r="N949" s="3805" t="n"/>
      <c r="O949" s="3806" t="n"/>
      <c r="P949" s="2113" t="n"/>
      <c r="Q949" s="2113" t="n"/>
      <c r="R949" s="2113" t="n"/>
      <c r="S949" s="2113" t="n"/>
      <c r="T949" s="2113" t="n"/>
      <c r="U949" s="3806" t="n"/>
      <c r="V949" s="2113" t="n"/>
      <c r="W949" s="2113" t="n"/>
      <c r="X949" s="2113" t="n"/>
      <c r="Y949" s="2113" t="n"/>
      <c r="Z949" s="2113" t="n"/>
      <c r="AA949" s="2113" t="n"/>
      <c r="AB949" s="2113" t="n"/>
      <c r="AC949" s="2113" t="n"/>
      <c r="AD949" s="2113" t="n"/>
      <c r="AE949" s="2113" t="n"/>
      <c r="AF949" s="2113" t="n"/>
    </row>
    <row r="950" ht="15.75" customHeight="1" s="2885">
      <c r="A950" s="2113" t="n"/>
      <c r="B950" s="2113" t="n"/>
      <c r="C950" s="2113" t="n"/>
      <c r="D950" s="2113" t="n"/>
      <c r="E950" s="2115" t="n"/>
      <c r="F950" s="2113" t="n"/>
      <c r="G950" s="2165" t="n"/>
      <c r="H950" s="2165" t="n"/>
      <c r="I950" s="2113" t="n"/>
      <c r="J950" s="2113" t="n"/>
      <c r="K950" s="2113" t="n"/>
      <c r="L950" s="3805" t="n"/>
      <c r="M950" s="2113" t="n"/>
      <c r="N950" s="3805" t="n"/>
      <c r="O950" s="3806" t="n"/>
      <c r="P950" s="2113" t="n"/>
      <c r="Q950" s="2113" t="n"/>
      <c r="R950" s="2113" t="n"/>
      <c r="S950" s="2113" t="n"/>
      <c r="T950" s="2113" t="n"/>
      <c r="U950" s="3806" t="n"/>
      <c r="V950" s="2113" t="n"/>
      <c r="W950" s="2113" t="n"/>
      <c r="X950" s="2113" t="n"/>
      <c r="Y950" s="2113" t="n"/>
      <c r="Z950" s="2113" t="n"/>
      <c r="AA950" s="2113" t="n"/>
      <c r="AB950" s="2113" t="n"/>
      <c r="AC950" s="2113" t="n"/>
      <c r="AD950" s="2113" t="n"/>
      <c r="AE950" s="2113" t="n"/>
      <c r="AF950" s="2113" t="n"/>
    </row>
    <row r="951" ht="15.75" customHeight="1" s="2885">
      <c r="A951" s="2113" t="n"/>
      <c r="B951" s="2113" t="n"/>
      <c r="C951" s="2113" t="n"/>
      <c r="D951" s="2113" t="n"/>
      <c r="E951" s="2115" t="n"/>
      <c r="F951" s="2113" t="n"/>
      <c r="G951" s="2165" t="n"/>
      <c r="H951" s="2165" t="n"/>
      <c r="I951" s="2113" t="n"/>
      <c r="J951" s="2113" t="n"/>
      <c r="K951" s="2113" t="n"/>
      <c r="L951" s="3805" t="n"/>
      <c r="M951" s="2113" t="n"/>
      <c r="N951" s="3805" t="n"/>
      <c r="O951" s="3806" t="n"/>
      <c r="P951" s="2113" t="n"/>
      <c r="Q951" s="2113" t="n"/>
      <c r="R951" s="2113" t="n"/>
      <c r="S951" s="2113" t="n"/>
      <c r="T951" s="2113" t="n"/>
      <c r="U951" s="3806" t="n"/>
      <c r="V951" s="2113" t="n"/>
      <c r="W951" s="2113" t="n"/>
      <c r="X951" s="2113" t="n"/>
      <c r="Y951" s="2113" t="n"/>
      <c r="Z951" s="2113" t="n"/>
      <c r="AA951" s="2113" t="n"/>
      <c r="AB951" s="2113" t="n"/>
      <c r="AC951" s="2113" t="n"/>
      <c r="AD951" s="2113" t="n"/>
      <c r="AE951" s="2113" t="n"/>
      <c r="AF951" s="2113" t="n"/>
    </row>
    <row r="952" ht="15.75" customHeight="1" s="2885">
      <c r="A952" s="2113" t="n"/>
      <c r="B952" s="2113" t="n"/>
      <c r="C952" s="2113" t="n"/>
      <c r="D952" s="2113" t="n"/>
      <c r="E952" s="2115" t="n"/>
      <c r="F952" s="2113" t="n"/>
      <c r="G952" s="2165" t="n"/>
      <c r="H952" s="2165" t="n"/>
      <c r="I952" s="2113" t="n"/>
      <c r="J952" s="2113" t="n"/>
      <c r="K952" s="2113" t="n"/>
      <c r="L952" s="3805" t="n"/>
      <c r="M952" s="2113" t="n"/>
      <c r="N952" s="3805" t="n"/>
      <c r="O952" s="3806" t="n"/>
      <c r="P952" s="2113" t="n"/>
      <c r="Q952" s="2113" t="n"/>
      <c r="R952" s="2113" t="n"/>
      <c r="S952" s="2113" t="n"/>
      <c r="T952" s="2113" t="n"/>
      <c r="U952" s="3806" t="n"/>
      <c r="V952" s="2113" t="n"/>
      <c r="W952" s="2113" t="n"/>
      <c r="X952" s="2113" t="n"/>
      <c r="Y952" s="2113" t="n"/>
      <c r="Z952" s="2113" t="n"/>
      <c r="AA952" s="2113" t="n"/>
      <c r="AB952" s="2113" t="n"/>
      <c r="AC952" s="2113" t="n"/>
      <c r="AD952" s="2113" t="n"/>
      <c r="AE952" s="2113" t="n"/>
      <c r="AF952" s="2113" t="n"/>
    </row>
    <row r="953" ht="15.75" customHeight="1" s="2885">
      <c r="A953" s="2113" t="n"/>
      <c r="B953" s="2113" t="n"/>
      <c r="C953" s="2113" t="n"/>
      <c r="D953" s="2113" t="n"/>
      <c r="E953" s="2115" t="n"/>
      <c r="F953" s="2113" t="n"/>
      <c r="G953" s="2165" t="n"/>
      <c r="H953" s="2165" t="n"/>
      <c r="I953" s="2113" t="n"/>
      <c r="J953" s="2113" t="n"/>
      <c r="K953" s="2113" t="n"/>
      <c r="L953" s="3805" t="n"/>
      <c r="M953" s="2113" t="n"/>
      <c r="N953" s="3805" t="n"/>
      <c r="O953" s="3806" t="n"/>
      <c r="P953" s="2113" t="n"/>
      <c r="Q953" s="2113" t="n"/>
      <c r="R953" s="2113" t="n"/>
      <c r="S953" s="2113" t="n"/>
      <c r="T953" s="2113" t="n"/>
      <c r="U953" s="3806" t="n"/>
      <c r="V953" s="2113" t="n"/>
      <c r="W953" s="2113" t="n"/>
      <c r="X953" s="2113" t="n"/>
      <c r="Y953" s="2113" t="n"/>
      <c r="Z953" s="2113" t="n"/>
      <c r="AA953" s="2113" t="n"/>
      <c r="AB953" s="2113" t="n"/>
      <c r="AC953" s="2113" t="n"/>
      <c r="AD953" s="2113" t="n"/>
      <c r="AE953" s="2113" t="n"/>
      <c r="AF953" s="2113" t="n"/>
    </row>
    <row r="954" ht="15.75" customHeight="1" s="2885">
      <c r="A954" s="2113" t="n"/>
      <c r="B954" s="2113" t="n"/>
      <c r="C954" s="2113" t="n"/>
      <c r="D954" s="2113" t="n"/>
      <c r="E954" s="2115" t="n"/>
      <c r="F954" s="2113" t="n"/>
      <c r="G954" s="2165" t="n"/>
      <c r="H954" s="2165" t="n"/>
      <c r="I954" s="2113" t="n"/>
      <c r="J954" s="2113" t="n"/>
      <c r="K954" s="2113" t="n"/>
      <c r="L954" s="3805" t="n"/>
      <c r="M954" s="2113" t="n"/>
      <c r="N954" s="3805" t="n"/>
      <c r="O954" s="3806" t="n"/>
      <c r="P954" s="2113" t="n"/>
      <c r="Q954" s="2113" t="n"/>
      <c r="R954" s="2113" t="n"/>
      <c r="S954" s="2113" t="n"/>
      <c r="T954" s="2113" t="n"/>
      <c r="U954" s="3806" t="n"/>
      <c r="V954" s="2113" t="n"/>
      <c r="W954" s="2113" t="n"/>
      <c r="X954" s="2113" t="n"/>
      <c r="Y954" s="2113" t="n"/>
      <c r="Z954" s="2113" t="n"/>
      <c r="AA954" s="2113" t="n"/>
      <c r="AB954" s="2113" t="n"/>
      <c r="AC954" s="2113" t="n"/>
      <c r="AD954" s="2113" t="n"/>
      <c r="AE954" s="2113" t="n"/>
      <c r="AF954" s="2113" t="n"/>
    </row>
    <row r="955" ht="15.75" customHeight="1" s="2885">
      <c r="A955" s="2113" t="n"/>
      <c r="B955" s="2113" t="n"/>
      <c r="C955" s="2113" t="n"/>
      <c r="D955" s="2113" t="n"/>
      <c r="E955" s="2115" t="n"/>
      <c r="F955" s="2113" t="n"/>
      <c r="G955" s="2165" t="n"/>
      <c r="H955" s="2165" t="n"/>
      <c r="I955" s="2113" t="n"/>
      <c r="J955" s="2113" t="n"/>
      <c r="K955" s="2113" t="n"/>
      <c r="L955" s="3805" t="n"/>
      <c r="M955" s="2113" t="n"/>
      <c r="N955" s="3805" t="n"/>
      <c r="O955" s="3806" t="n"/>
      <c r="P955" s="2113" t="n"/>
      <c r="Q955" s="2113" t="n"/>
      <c r="R955" s="2113" t="n"/>
      <c r="S955" s="2113" t="n"/>
      <c r="T955" s="2113" t="n"/>
      <c r="U955" s="3806" t="n"/>
      <c r="V955" s="2113" t="n"/>
      <c r="W955" s="2113" t="n"/>
      <c r="X955" s="2113" t="n"/>
      <c r="Y955" s="2113" t="n"/>
      <c r="Z955" s="2113" t="n"/>
      <c r="AA955" s="2113" t="n"/>
      <c r="AB955" s="2113" t="n"/>
      <c r="AC955" s="2113" t="n"/>
      <c r="AD955" s="2113" t="n"/>
      <c r="AE955" s="2113" t="n"/>
      <c r="AF955" s="2113" t="n"/>
    </row>
    <row r="956" ht="15.75" customHeight="1" s="2885">
      <c r="A956" s="2113" t="n"/>
      <c r="B956" s="2113" t="n"/>
      <c r="C956" s="2113" t="n"/>
      <c r="D956" s="2113" t="n"/>
      <c r="E956" s="2115" t="n"/>
      <c r="F956" s="2113" t="n"/>
      <c r="G956" s="2165" t="n"/>
      <c r="H956" s="2165" t="n"/>
      <c r="I956" s="2113" t="n"/>
      <c r="J956" s="2113" t="n"/>
      <c r="K956" s="2113" t="n"/>
      <c r="L956" s="3805" t="n"/>
      <c r="M956" s="2113" t="n"/>
      <c r="N956" s="3805" t="n"/>
      <c r="O956" s="3806" t="n"/>
      <c r="P956" s="2113" t="n"/>
      <c r="Q956" s="2113" t="n"/>
      <c r="R956" s="2113" t="n"/>
      <c r="S956" s="2113" t="n"/>
      <c r="T956" s="2113" t="n"/>
      <c r="U956" s="3806" t="n"/>
      <c r="V956" s="2113" t="n"/>
      <c r="W956" s="2113" t="n"/>
      <c r="X956" s="2113" t="n"/>
      <c r="Y956" s="2113" t="n"/>
      <c r="Z956" s="2113" t="n"/>
      <c r="AA956" s="2113" t="n"/>
      <c r="AB956" s="2113" t="n"/>
      <c r="AC956" s="2113" t="n"/>
      <c r="AD956" s="2113" t="n"/>
      <c r="AE956" s="2113" t="n"/>
      <c r="AF956" s="2113" t="n"/>
    </row>
    <row r="957" ht="15.75" customHeight="1" s="2885">
      <c r="A957" s="2113" t="n"/>
      <c r="B957" s="2113" t="n"/>
      <c r="C957" s="2113" t="n"/>
      <c r="D957" s="2113" t="n"/>
      <c r="E957" s="2115" t="n"/>
      <c r="F957" s="2113" t="n"/>
      <c r="G957" s="2165" t="n"/>
      <c r="H957" s="2165" t="n"/>
      <c r="I957" s="2113" t="n"/>
      <c r="J957" s="2113" t="n"/>
      <c r="K957" s="2113" t="n"/>
      <c r="L957" s="3805" t="n"/>
      <c r="M957" s="2113" t="n"/>
      <c r="N957" s="3805" t="n"/>
      <c r="O957" s="3806" t="n"/>
      <c r="P957" s="2113" t="n"/>
      <c r="Q957" s="2113" t="n"/>
      <c r="R957" s="2113" t="n"/>
      <c r="S957" s="2113" t="n"/>
      <c r="T957" s="2113" t="n"/>
      <c r="U957" s="3806" t="n"/>
      <c r="V957" s="2113" t="n"/>
      <c r="W957" s="2113" t="n"/>
      <c r="X957" s="2113" t="n"/>
      <c r="Y957" s="2113" t="n"/>
      <c r="Z957" s="2113" t="n"/>
      <c r="AA957" s="2113" t="n"/>
      <c r="AB957" s="2113" t="n"/>
      <c r="AC957" s="2113" t="n"/>
      <c r="AD957" s="2113" t="n"/>
      <c r="AE957" s="2113" t="n"/>
      <c r="AF957" s="2113" t="n"/>
    </row>
    <row r="958" ht="15.75" customHeight="1" s="2885">
      <c r="A958" s="2113" t="n"/>
      <c r="B958" s="2113" t="n"/>
      <c r="C958" s="2113" t="n"/>
      <c r="D958" s="2113" t="n"/>
      <c r="E958" s="2115" t="n"/>
      <c r="F958" s="2113" t="n"/>
      <c r="G958" s="2165" t="n"/>
      <c r="H958" s="2165" t="n"/>
      <c r="I958" s="2113" t="n"/>
      <c r="J958" s="2113" t="n"/>
      <c r="K958" s="2113" t="n"/>
      <c r="L958" s="3805" t="n"/>
      <c r="M958" s="2113" t="n"/>
      <c r="N958" s="3805" t="n"/>
      <c r="O958" s="3806" t="n"/>
      <c r="P958" s="2113" t="n"/>
      <c r="Q958" s="2113" t="n"/>
      <c r="R958" s="2113" t="n"/>
      <c r="S958" s="2113" t="n"/>
      <c r="T958" s="2113" t="n"/>
      <c r="U958" s="3806" t="n"/>
      <c r="V958" s="2113" t="n"/>
      <c r="W958" s="2113" t="n"/>
      <c r="X958" s="2113" t="n"/>
      <c r="Y958" s="2113" t="n"/>
      <c r="Z958" s="2113" t="n"/>
      <c r="AA958" s="2113" t="n"/>
      <c r="AB958" s="2113" t="n"/>
      <c r="AC958" s="2113" t="n"/>
      <c r="AD958" s="2113" t="n"/>
      <c r="AE958" s="2113" t="n"/>
      <c r="AF958" s="2113" t="n"/>
    </row>
    <row r="959" ht="15.75" customHeight="1" s="2885">
      <c r="A959" s="2113" t="n"/>
      <c r="B959" s="2113" t="n"/>
      <c r="C959" s="2113" t="n"/>
      <c r="D959" s="2113" t="n"/>
      <c r="E959" s="2115" t="n"/>
      <c r="F959" s="2113" t="n"/>
      <c r="G959" s="2165" t="n"/>
      <c r="H959" s="2165" t="n"/>
      <c r="I959" s="2113" t="n"/>
      <c r="J959" s="2113" t="n"/>
      <c r="K959" s="2113" t="n"/>
      <c r="L959" s="3805" t="n"/>
      <c r="M959" s="2113" t="n"/>
      <c r="N959" s="3805" t="n"/>
      <c r="O959" s="3806" t="n"/>
      <c r="P959" s="2113" t="n"/>
      <c r="Q959" s="2113" t="n"/>
      <c r="R959" s="2113" t="n"/>
      <c r="S959" s="2113" t="n"/>
      <c r="T959" s="2113" t="n"/>
      <c r="U959" s="3806" t="n"/>
      <c r="V959" s="2113" t="n"/>
      <c r="W959" s="2113" t="n"/>
      <c r="X959" s="2113" t="n"/>
      <c r="Y959" s="2113" t="n"/>
      <c r="Z959" s="2113" t="n"/>
      <c r="AA959" s="2113" t="n"/>
      <c r="AB959" s="2113" t="n"/>
      <c r="AC959" s="2113" t="n"/>
      <c r="AD959" s="2113" t="n"/>
      <c r="AE959" s="2113" t="n"/>
      <c r="AF959" s="2113" t="n"/>
    </row>
    <row r="960" ht="15.75" customHeight="1" s="2885">
      <c r="A960" s="2113" t="n"/>
      <c r="B960" s="2113" t="n"/>
      <c r="C960" s="2113" t="n"/>
      <c r="D960" s="2113" t="n"/>
      <c r="E960" s="2115" t="n"/>
      <c r="F960" s="2113" t="n"/>
      <c r="G960" s="2165" t="n"/>
      <c r="H960" s="2165" t="n"/>
      <c r="I960" s="2113" t="n"/>
      <c r="J960" s="2113" t="n"/>
      <c r="K960" s="2113" t="n"/>
      <c r="L960" s="3805" t="n"/>
      <c r="M960" s="2113" t="n"/>
      <c r="N960" s="3805" t="n"/>
      <c r="O960" s="3806" t="n"/>
      <c r="P960" s="2113" t="n"/>
      <c r="Q960" s="2113" t="n"/>
      <c r="R960" s="2113" t="n"/>
      <c r="S960" s="2113" t="n"/>
      <c r="T960" s="2113" t="n"/>
      <c r="U960" s="3806" t="n"/>
      <c r="V960" s="2113" t="n"/>
      <c r="W960" s="2113" t="n"/>
      <c r="X960" s="2113" t="n"/>
      <c r="Y960" s="2113" t="n"/>
      <c r="Z960" s="2113" t="n"/>
      <c r="AA960" s="2113" t="n"/>
      <c r="AB960" s="2113" t="n"/>
      <c r="AC960" s="2113" t="n"/>
      <c r="AD960" s="2113" t="n"/>
      <c r="AE960" s="2113" t="n"/>
      <c r="AF960" s="2113" t="n"/>
    </row>
    <row r="961" ht="15.75" customHeight="1" s="2885">
      <c r="A961" s="2113" t="n"/>
      <c r="B961" s="2113" t="n"/>
      <c r="C961" s="2113" t="n"/>
      <c r="D961" s="2113" t="n"/>
      <c r="E961" s="2115" t="n"/>
      <c r="F961" s="2113" t="n"/>
      <c r="G961" s="2165" t="n"/>
      <c r="H961" s="2165" t="n"/>
      <c r="I961" s="2113" t="n"/>
      <c r="J961" s="2113" t="n"/>
      <c r="K961" s="2113" t="n"/>
      <c r="L961" s="3805" t="n"/>
      <c r="M961" s="2113" t="n"/>
      <c r="N961" s="3805" t="n"/>
      <c r="O961" s="3806" t="n"/>
      <c r="P961" s="2113" t="n"/>
      <c r="Q961" s="2113" t="n"/>
      <c r="R961" s="2113" t="n"/>
      <c r="S961" s="2113" t="n"/>
      <c r="T961" s="2113" t="n"/>
      <c r="U961" s="3806" t="n"/>
      <c r="V961" s="2113" t="n"/>
      <c r="W961" s="2113" t="n"/>
      <c r="X961" s="2113" t="n"/>
      <c r="Y961" s="2113" t="n"/>
      <c r="Z961" s="2113" t="n"/>
      <c r="AA961" s="2113" t="n"/>
      <c r="AB961" s="2113" t="n"/>
      <c r="AC961" s="2113" t="n"/>
      <c r="AD961" s="2113" t="n"/>
      <c r="AE961" s="2113" t="n"/>
      <c r="AF961" s="2113" t="n"/>
    </row>
    <row r="962" ht="15.75" customHeight="1" s="2885">
      <c r="A962" s="2113" t="n"/>
      <c r="B962" s="2113" t="n"/>
      <c r="C962" s="2113" t="n"/>
      <c r="D962" s="2113" t="n"/>
      <c r="E962" s="2115" t="n"/>
      <c r="F962" s="2113" t="n"/>
      <c r="G962" s="2165" t="n"/>
      <c r="H962" s="2165" t="n"/>
      <c r="I962" s="2113" t="n"/>
      <c r="J962" s="2113" t="n"/>
      <c r="K962" s="2113" t="n"/>
      <c r="L962" s="3805" t="n"/>
      <c r="M962" s="2113" t="n"/>
      <c r="N962" s="3805" t="n"/>
      <c r="O962" s="3806" t="n"/>
      <c r="P962" s="2113" t="n"/>
      <c r="Q962" s="2113" t="n"/>
      <c r="R962" s="2113" t="n"/>
      <c r="S962" s="2113" t="n"/>
      <c r="T962" s="2113" t="n"/>
      <c r="U962" s="3806" t="n"/>
      <c r="V962" s="2113" t="n"/>
      <c r="W962" s="2113" t="n"/>
      <c r="X962" s="2113" t="n"/>
      <c r="Y962" s="2113" t="n"/>
      <c r="Z962" s="2113" t="n"/>
      <c r="AA962" s="2113" t="n"/>
      <c r="AB962" s="2113" t="n"/>
      <c r="AC962" s="2113" t="n"/>
      <c r="AD962" s="2113" t="n"/>
      <c r="AE962" s="2113" t="n"/>
      <c r="AF962" s="2113" t="n"/>
    </row>
    <row r="963" ht="15.75" customHeight="1" s="2885">
      <c r="A963" s="2113" t="n"/>
      <c r="B963" s="2113" t="n"/>
      <c r="C963" s="2113" t="n"/>
      <c r="D963" s="2113" t="n"/>
      <c r="E963" s="2115" t="n"/>
      <c r="F963" s="2113" t="n"/>
      <c r="G963" s="2165" t="n"/>
      <c r="H963" s="2165" t="n"/>
      <c r="I963" s="2113" t="n"/>
      <c r="J963" s="2113" t="n"/>
      <c r="K963" s="2113" t="n"/>
      <c r="L963" s="3805" t="n"/>
      <c r="M963" s="2113" t="n"/>
      <c r="N963" s="3805" t="n"/>
      <c r="O963" s="3806" t="n"/>
      <c r="P963" s="2113" t="n"/>
      <c r="Q963" s="2113" t="n"/>
      <c r="R963" s="2113" t="n"/>
      <c r="S963" s="2113" t="n"/>
      <c r="T963" s="2113" t="n"/>
      <c r="U963" s="3806" t="n"/>
      <c r="V963" s="2113" t="n"/>
      <c r="W963" s="2113" t="n"/>
      <c r="X963" s="2113" t="n"/>
      <c r="Y963" s="2113" t="n"/>
      <c r="Z963" s="2113" t="n"/>
      <c r="AA963" s="2113" t="n"/>
      <c r="AB963" s="2113" t="n"/>
      <c r="AC963" s="2113" t="n"/>
      <c r="AD963" s="2113" t="n"/>
      <c r="AE963" s="2113" t="n"/>
      <c r="AF963" s="2113" t="n"/>
    </row>
    <row r="964" ht="15.75" customHeight="1" s="2885">
      <c r="A964" s="2113" t="n"/>
      <c r="B964" s="2113" t="n"/>
      <c r="C964" s="2113" t="n"/>
      <c r="D964" s="2113" t="n"/>
      <c r="E964" s="2115" t="n"/>
      <c r="F964" s="2113" t="n"/>
      <c r="G964" s="2165" t="n"/>
      <c r="H964" s="2165" t="n"/>
      <c r="I964" s="2113" t="n"/>
      <c r="J964" s="2113" t="n"/>
      <c r="K964" s="2113" t="n"/>
      <c r="L964" s="3805" t="n"/>
      <c r="M964" s="2113" t="n"/>
      <c r="N964" s="3805" t="n"/>
      <c r="O964" s="3806" t="n"/>
      <c r="P964" s="2113" t="n"/>
      <c r="Q964" s="2113" t="n"/>
      <c r="R964" s="2113" t="n"/>
      <c r="S964" s="2113" t="n"/>
      <c r="T964" s="2113" t="n"/>
      <c r="U964" s="3806" t="n"/>
      <c r="V964" s="2113" t="n"/>
      <c r="W964" s="2113" t="n"/>
      <c r="X964" s="2113" t="n"/>
      <c r="Y964" s="2113" t="n"/>
      <c r="Z964" s="2113" t="n"/>
      <c r="AA964" s="2113" t="n"/>
      <c r="AB964" s="2113" t="n"/>
      <c r="AC964" s="2113" t="n"/>
      <c r="AD964" s="2113" t="n"/>
      <c r="AE964" s="2113" t="n"/>
      <c r="AF964" s="2113" t="n"/>
    </row>
    <row r="965" ht="15.75" customHeight="1" s="2885">
      <c r="A965" s="2113" t="n"/>
      <c r="B965" s="2113" t="n"/>
      <c r="C965" s="2113" t="n"/>
      <c r="D965" s="2113" t="n"/>
      <c r="E965" s="2115" t="n"/>
      <c r="F965" s="2113" t="n"/>
      <c r="G965" s="2165" t="n"/>
      <c r="H965" s="2165" t="n"/>
      <c r="I965" s="2113" t="n"/>
      <c r="J965" s="2113" t="n"/>
      <c r="K965" s="2113" t="n"/>
      <c r="L965" s="3805" t="n"/>
      <c r="M965" s="2113" t="n"/>
      <c r="N965" s="3805" t="n"/>
      <c r="O965" s="3806" t="n"/>
      <c r="P965" s="2113" t="n"/>
      <c r="Q965" s="2113" t="n"/>
      <c r="R965" s="2113" t="n"/>
      <c r="S965" s="2113" t="n"/>
      <c r="T965" s="2113" t="n"/>
      <c r="U965" s="3806" t="n"/>
      <c r="V965" s="2113" t="n"/>
      <c r="W965" s="2113" t="n"/>
      <c r="X965" s="2113" t="n"/>
      <c r="Y965" s="2113" t="n"/>
      <c r="Z965" s="2113" t="n"/>
      <c r="AA965" s="2113" t="n"/>
      <c r="AB965" s="2113" t="n"/>
      <c r="AC965" s="2113" t="n"/>
      <c r="AD965" s="2113" t="n"/>
      <c r="AE965" s="2113" t="n"/>
      <c r="AF965" s="2113" t="n"/>
    </row>
    <row r="966" ht="15.75" customHeight="1" s="2885">
      <c r="A966" s="2113" t="n"/>
      <c r="B966" s="2113" t="n"/>
      <c r="C966" s="2113" t="n"/>
      <c r="D966" s="2113" t="n"/>
      <c r="E966" s="2115" t="n"/>
      <c r="F966" s="2113" t="n"/>
      <c r="G966" s="2165" t="n"/>
      <c r="H966" s="2165" t="n"/>
      <c r="I966" s="2113" t="n"/>
      <c r="J966" s="2113" t="n"/>
      <c r="K966" s="2113" t="n"/>
      <c r="L966" s="3805" t="n"/>
      <c r="M966" s="2113" t="n"/>
      <c r="N966" s="3805" t="n"/>
      <c r="O966" s="3806" t="n"/>
      <c r="P966" s="2113" t="n"/>
      <c r="Q966" s="2113" t="n"/>
      <c r="R966" s="2113" t="n"/>
      <c r="S966" s="2113" t="n"/>
      <c r="T966" s="2113" t="n"/>
      <c r="U966" s="3806" t="n"/>
      <c r="V966" s="2113" t="n"/>
      <c r="W966" s="2113" t="n"/>
      <c r="X966" s="2113" t="n"/>
      <c r="Y966" s="2113" t="n"/>
      <c r="Z966" s="2113" t="n"/>
      <c r="AA966" s="2113" t="n"/>
      <c r="AB966" s="2113" t="n"/>
      <c r="AC966" s="2113" t="n"/>
      <c r="AD966" s="2113" t="n"/>
      <c r="AE966" s="2113" t="n"/>
      <c r="AF966" s="2113" t="n"/>
    </row>
    <row r="967" ht="15.75" customHeight="1" s="2885">
      <c r="A967" s="2113" t="n"/>
      <c r="B967" s="2113" t="n"/>
      <c r="C967" s="2113" t="n"/>
      <c r="D967" s="2113" t="n"/>
      <c r="E967" s="2115" t="n"/>
      <c r="F967" s="2113" t="n"/>
      <c r="G967" s="2165" t="n"/>
      <c r="H967" s="2165" t="n"/>
      <c r="I967" s="2113" t="n"/>
      <c r="J967" s="2113" t="n"/>
      <c r="K967" s="2113" t="n"/>
      <c r="L967" s="3805" t="n"/>
      <c r="M967" s="2113" t="n"/>
      <c r="N967" s="3805" t="n"/>
      <c r="O967" s="3806" t="n"/>
      <c r="P967" s="2113" t="n"/>
      <c r="Q967" s="2113" t="n"/>
      <c r="R967" s="2113" t="n"/>
      <c r="S967" s="2113" t="n"/>
      <c r="T967" s="2113" t="n"/>
      <c r="U967" s="3806" t="n"/>
      <c r="V967" s="2113" t="n"/>
      <c r="W967" s="2113" t="n"/>
      <c r="X967" s="2113" t="n"/>
      <c r="Y967" s="2113" t="n"/>
      <c r="Z967" s="2113" t="n"/>
      <c r="AA967" s="2113" t="n"/>
      <c r="AB967" s="2113" t="n"/>
      <c r="AC967" s="2113" t="n"/>
      <c r="AD967" s="2113" t="n"/>
      <c r="AE967" s="2113" t="n"/>
      <c r="AF967" s="2113" t="n"/>
    </row>
    <row r="968" ht="15.75" customHeight="1" s="2885">
      <c r="A968" s="2113" t="n"/>
      <c r="B968" s="2113" t="n"/>
      <c r="C968" s="2113" t="n"/>
      <c r="D968" s="2113" t="n"/>
      <c r="E968" s="2115" t="n"/>
      <c r="F968" s="2113" t="n"/>
      <c r="G968" s="2165" t="n"/>
      <c r="H968" s="2165" t="n"/>
      <c r="I968" s="2113" t="n"/>
      <c r="J968" s="2113" t="n"/>
      <c r="K968" s="2113" t="n"/>
      <c r="L968" s="3805" t="n"/>
      <c r="M968" s="2113" t="n"/>
      <c r="N968" s="3805" t="n"/>
      <c r="O968" s="3806" t="n"/>
      <c r="P968" s="2113" t="n"/>
      <c r="Q968" s="2113" t="n"/>
      <c r="R968" s="2113" t="n"/>
      <c r="S968" s="2113" t="n"/>
      <c r="T968" s="2113" t="n"/>
      <c r="U968" s="3806" t="n"/>
      <c r="V968" s="2113" t="n"/>
      <c r="W968" s="2113" t="n"/>
      <c r="X968" s="2113" t="n"/>
      <c r="Y968" s="2113" t="n"/>
      <c r="Z968" s="2113" t="n"/>
      <c r="AA968" s="2113" t="n"/>
      <c r="AB968" s="2113" t="n"/>
      <c r="AC968" s="2113" t="n"/>
      <c r="AD968" s="2113" t="n"/>
      <c r="AE968" s="2113" t="n"/>
      <c r="AF968" s="2113" t="n"/>
    </row>
    <row r="969" ht="15.75" customHeight="1" s="2885">
      <c r="A969" s="2113" t="n"/>
      <c r="B969" s="2113" t="n"/>
      <c r="C969" s="2113" t="n"/>
      <c r="D969" s="2113" t="n"/>
      <c r="E969" s="2115" t="n"/>
      <c r="F969" s="2113" t="n"/>
      <c r="G969" s="2165" t="n"/>
      <c r="H969" s="2165" t="n"/>
      <c r="I969" s="2113" t="n"/>
      <c r="J969" s="2113" t="n"/>
      <c r="K969" s="2113" t="n"/>
      <c r="L969" s="3805" t="n"/>
      <c r="M969" s="2113" t="n"/>
      <c r="N969" s="3805" t="n"/>
      <c r="O969" s="3806" t="n"/>
      <c r="P969" s="2113" t="n"/>
      <c r="Q969" s="2113" t="n"/>
      <c r="R969" s="2113" t="n"/>
      <c r="S969" s="2113" t="n"/>
      <c r="T969" s="2113" t="n"/>
      <c r="U969" s="3806" t="n"/>
      <c r="V969" s="2113" t="n"/>
      <c r="W969" s="2113" t="n"/>
      <c r="X969" s="2113" t="n"/>
      <c r="Y969" s="2113" t="n"/>
      <c r="Z969" s="2113" t="n"/>
      <c r="AA969" s="2113" t="n"/>
      <c r="AB969" s="2113" t="n"/>
      <c r="AC969" s="2113" t="n"/>
      <c r="AD969" s="2113" t="n"/>
      <c r="AE969" s="2113" t="n"/>
      <c r="AF969" s="2113" t="n"/>
    </row>
    <row r="970" ht="15.75" customHeight="1" s="2885">
      <c r="A970" s="2113" t="n"/>
      <c r="B970" s="2113" t="n"/>
      <c r="C970" s="2113" t="n"/>
      <c r="D970" s="2113" t="n"/>
      <c r="E970" s="2115" t="n"/>
      <c r="F970" s="2113" t="n"/>
      <c r="G970" s="2165" t="n"/>
      <c r="H970" s="2165" t="n"/>
      <c r="I970" s="2113" t="n"/>
      <c r="J970" s="2113" t="n"/>
      <c r="K970" s="2113" t="n"/>
      <c r="L970" s="3805" t="n"/>
      <c r="M970" s="2113" t="n"/>
      <c r="N970" s="3805" t="n"/>
      <c r="O970" s="3806" t="n"/>
      <c r="P970" s="2113" t="n"/>
      <c r="Q970" s="2113" t="n"/>
      <c r="R970" s="2113" t="n"/>
      <c r="S970" s="2113" t="n"/>
      <c r="T970" s="2113" t="n"/>
      <c r="U970" s="3806" t="n"/>
      <c r="V970" s="2113" t="n"/>
      <c r="W970" s="2113" t="n"/>
      <c r="X970" s="2113" t="n"/>
      <c r="Y970" s="2113" t="n"/>
      <c r="Z970" s="2113" t="n"/>
      <c r="AA970" s="2113" t="n"/>
      <c r="AB970" s="2113" t="n"/>
      <c r="AC970" s="2113" t="n"/>
      <c r="AD970" s="2113" t="n"/>
      <c r="AE970" s="2113" t="n"/>
      <c r="AF970" s="2113" t="n"/>
    </row>
    <row r="971" ht="15.75" customHeight="1" s="2885">
      <c r="A971" s="2113" t="n"/>
      <c r="B971" s="2113" t="n"/>
      <c r="C971" s="2113" t="n"/>
      <c r="D971" s="2113" t="n"/>
      <c r="E971" s="2115" t="n"/>
      <c r="F971" s="2113" t="n"/>
      <c r="G971" s="2165" t="n"/>
      <c r="H971" s="2165" t="n"/>
      <c r="I971" s="2113" t="n"/>
      <c r="J971" s="2113" t="n"/>
      <c r="K971" s="2113" t="n"/>
      <c r="L971" s="3805" t="n"/>
      <c r="M971" s="2113" t="n"/>
      <c r="N971" s="3805" t="n"/>
      <c r="O971" s="3806" t="n"/>
      <c r="P971" s="2113" t="n"/>
      <c r="Q971" s="2113" t="n"/>
      <c r="R971" s="2113" t="n"/>
      <c r="S971" s="2113" t="n"/>
      <c r="T971" s="2113" t="n"/>
      <c r="U971" s="3806" t="n"/>
      <c r="V971" s="2113" t="n"/>
      <c r="W971" s="2113" t="n"/>
      <c r="X971" s="2113" t="n"/>
      <c r="Y971" s="2113" t="n"/>
      <c r="Z971" s="2113" t="n"/>
      <c r="AA971" s="2113" t="n"/>
      <c r="AB971" s="2113" t="n"/>
      <c r="AC971" s="2113" t="n"/>
      <c r="AD971" s="2113" t="n"/>
      <c r="AE971" s="2113" t="n"/>
      <c r="AF971" s="2113" t="n"/>
    </row>
    <row r="972" ht="15.75" customHeight="1" s="2885">
      <c r="A972" s="2113" t="n"/>
      <c r="B972" s="2113" t="n"/>
      <c r="C972" s="2113" t="n"/>
      <c r="D972" s="2113" t="n"/>
      <c r="E972" s="2115" t="n"/>
      <c r="F972" s="2113" t="n"/>
      <c r="G972" s="2165" t="n"/>
      <c r="H972" s="2165" t="n"/>
      <c r="I972" s="2113" t="n"/>
      <c r="J972" s="2113" t="n"/>
      <c r="K972" s="2113" t="n"/>
      <c r="L972" s="3805" t="n"/>
      <c r="M972" s="2113" t="n"/>
      <c r="N972" s="3805" t="n"/>
      <c r="O972" s="3806" t="n"/>
      <c r="P972" s="2113" t="n"/>
      <c r="Q972" s="2113" t="n"/>
      <c r="R972" s="2113" t="n"/>
      <c r="S972" s="2113" t="n"/>
      <c r="T972" s="2113" t="n"/>
      <c r="U972" s="3806" t="n"/>
      <c r="V972" s="2113" t="n"/>
      <c r="W972" s="2113" t="n"/>
      <c r="X972" s="2113" t="n"/>
      <c r="Y972" s="2113" t="n"/>
      <c r="Z972" s="2113" t="n"/>
      <c r="AA972" s="2113" t="n"/>
      <c r="AB972" s="2113" t="n"/>
      <c r="AC972" s="2113" t="n"/>
      <c r="AD972" s="2113" t="n"/>
      <c r="AE972" s="2113" t="n"/>
      <c r="AF972" s="2113" t="n"/>
    </row>
    <row r="973" ht="15.75" customHeight="1" s="2885">
      <c r="A973" s="2113" t="n"/>
      <c r="B973" s="2113" t="n"/>
      <c r="C973" s="2113" t="n"/>
      <c r="D973" s="2113" t="n"/>
      <c r="E973" s="2115" t="n"/>
      <c r="F973" s="2113" t="n"/>
      <c r="G973" s="2165" t="n"/>
      <c r="H973" s="2165" t="n"/>
      <c r="I973" s="2113" t="n"/>
      <c r="J973" s="2113" t="n"/>
      <c r="K973" s="2113" t="n"/>
      <c r="L973" s="3805" t="n"/>
      <c r="M973" s="2113" t="n"/>
      <c r="N973" s="3805" t="n"/>
      <c r="O973" s="3806" t="n"/>
      <c r="P973" s="2113" t="n"/>
      <c r="Q973" s="2113" t="n"/>
      <c r="R973" s="2113" t="n"/>
      <c r="S973" s="2113" t="n"/>
      <c r="T973" s="2113" t="n"/>
      <c r="U973" s="3806" t="n"/>
      <c r="V973" s="2113" t="n"/>
      <c r="W973" s="2113" t="n"/>
      <c r="X973" s="2113" t="n"/>
      <c r="Y973" s="2113" t="n"/>
      <c r="Z973" s="2113" t="n"/>
      <c r="AA973" s="2113" t="n"/>
      <c r="AB973" s="2113" t="n"/>
      <c r="AC973" s="2113" t="n"/>
      <c r="AD973" s="2113" t="n"/>
      <c r="AE973" s="2113" t="n"/>
      <c r="AF973" s="2113" t="n"/>
    </row>
    <row r="974" ht="15.75" customHeight="1" s="2885">
      <c r="A974" s="2113" t="n"/>
      <c r="B974" s="2113" t="n"/>
      <c r="C974" s="2113" t="n"/>
      <c r="D974" s="2113" t="n"/>
      <c r="E974" s="2115" t="n"/>
      <c r="F974" s="2113" t="n"/>
      <c r="G974" s="2165" t="n"/>
      <c r="H974" s="2165" t="n"/>
      <c r="I974" s="2113" t="n"/>
      <c r="J974" s="2113" t="n"/>
      <c r="K974" s="2113" t="n"/>
      <c r="L974" s="3805" t="n"/>
      <c r="M974" s="2113" t="n"/>
      <c r="N974" s="3805" t="n"/>
      <c r="O974" s="3806" t="n"/>
      <c r="P974" s="2113" t="n"/>
      <c r="Q974" s="2113" t="n"/>
      <c r="R974" s="2113" t="n"/>
      <c r="S974" s="2113" t="n"/>
      <c r="T974" s="2113" t="n"/>
      <c r="U974" s="3806" t="n"/>
      <c r="V974" s="2113" t="n"/>
      <c r="W974" s="2113" t="n"/>
      <c r="X974" s="2113" t="n"/>
      <c r="Y974" s="2113" t="n"/>
      <c r="Z974" s="2113" t="n"/>
      <c r="AA974" s="2113" t="n"/>
      <c r="AB974" s="2113" t="n"/>
      <c r="AC974" s="2113" t="n"/>
      <c r="AD974" s="2113" t="n"/>
      <c r="AE974" s="2113" t="n"/>
      <c r="AF974" s="2113" t="n"/>
    </row>
    <row r="975" ht="15.75" customHeight="1" s="2885">
      <c r="A975" s="2113" t="n"/>
      <c r="B975" s="2113" t="n"/>
      <c r="C975" s="2113" t="n"/>
      <c r="D975" s="2113" t="n"/>
      <c r="E975" s="2115" t="n"/>
      <c r="F975" s="2113" t="n"/>
      <c r="G975" s="2165" t="n"/>
      <c r="H975" s="2165" t="n"/>
      <c r="I975" s="2113" t="n"/>
      <c r="J975" s="2113" t="n"/>
      <c r="K975" s="2113" t="n"/>
      <c r="L975" s="3805" t="n"/>
      <c r="M975" s="2113" t="n"/>
      <c r="N975" s="3805" t="n"/>
      <c r="O975" s="3806" t="n"/>
      <c r="P975" s="2113" t="n"/>
      <c r="Q975" s="2113" t="n"/>
      <c r="R975" s="2113" t="n"/>
      <c r="S975" s="2113" t="n"/>
      <c r="T975" s="2113" t="n"/>
      <c r="U975" s="3806" t="n"/>
      <c r="V975" s="2113" t="n"/>
      <c r="W975" s="2113" t="n"/>
      <c r="X975" s="2113" t="n"/>
      <c r="Y975" s="2113" t="n"/>
      <c r="Z975" s="2113" t="n"/>
      <c r="AA975" s="2113" t="n"/>
      <c r="AB975" s="2113" t="n"/>
      <c r="AC975" s="2113" t="n"/>
      <c r="AD975" s="2113" t="n"/>
      <c r="AE975" s="2113" t="n"/>
      <c r="AF975" s="2113" t="n"/>
    </row>
    <row r="976" ht="15.75" customHeight="1" s="2885">
      <c r="A976" s="2113" t="n"/>
      <c r="B976" s="2113" t="n"/>
      <c r="C976" s="2113" t="n"/>
      <c r="D976" s="2113" t="n"/>
      <c r="E976" s="2115" t="n"/>
      <c r="F976" s="2113" t="n"/>
      <c r="G976" s="2165" t="n"/>
      <c r="H976" s="2165" t="n"/>
      <c r="I976" s="2113" t="n"/>
      <c r="J976" s="2113" t="n"/>
      <c r="K976" s="2113" t="n"/>
      <c r="L976" s="3805" t="n"/>
      <c r="M976" s="2113" t="n"/>
      <c r="N976" s="3805" t="n"/>
      <c r="O976" s="3806" t="n"/>
      <c r="P976" s="2113" t="n"/>
      <c r="Q976" s="2113" t="n"/>
      <c r="R976" s="2113" t="n"/>
      <c r="S976" s="2113" t="n"/>
      <c r="T976" s="2113" t="n"/>
      <c r="U976" s="3806" t="n"/>
      <c r="V976" s="2113" t="n"/>
      <c r="W976" s="2113" t="n"/>
      <c r="X976" s="2113" t="n"/>
      <c r="Y976" s="2113" t="n"/>
      <c r="Z976" s="2113" t="n"/>
      <c r="AA976" s="2113" t="n"/>
      <c r="AB976" s="2113" t="n"/>
      <c r="AC976" s="2113" t="n"/>
      <c r="AD976" s="2113" t="n"/>
      <c r="AE976" s="2113" t="n"/>
      <c r="AF976" s="2113" t="n"/>
    </row>
    <row r="977" ht="15.75" customHeight="1" s="2885">
      <c r="A977" s="2113" t="n"/>
      <c r="B977" s="2113" t="n"/>
      <c r="C977" s="2113" t="n"/>
      <c r="D977" s="2113" t="n"/>
      <c r="E977" s="2115" t="n"/>
      <c r="F977" s="2113" t="n"/>
      <c r="G977" s="2165" t="n"/>
      <c r="H977" s="2165" t="n"/>
      <c r="I977" s="2113" t="n"/>
      <c r="J977" s="2113" t="n"/>
      <c r="K977" s="2113" t="n"/>
      <c r="L977" s="3805" t="n"/>
      <c r="M977" s="2113" t="n"/>
      <c r="N977" s="3805" t="n"/>
      <c r="O977" s="3806" t="n"/>
      <c r="P977" s="2113" t="n"/>
      <c r="Q977" s="2113" t="n"/>
      <c r="R977" s="2113" t="n"/>
      <c r="S977" s="2113" t="n"/>
      <c r="T977" s="2113" t="n"/>
      <c r="U977" s="3806" t="n"/>
      <c r="V977" s="2113" t="n"/>
      <c r="W977" s="2113" t="n"/>
      <c r="X977" s="2113" t="n"/>
      <c r="Y977" s="2113" t="n"/>
      <c r="Z977" s="2113" t="n"/>
      <c r="AA977" s="2113" t="n"/>
      <c r="AB977" s="2113" t="n"/>
      <c r="AC977" s="2113" t="n"/>
      <c r="AD977" s="2113" t="n"/>
      <c r="AE977" s="2113" t="n"/>
      <c r="AF977" s="2113" t="n"/>
    </row>
    <row r="978" ht="15.75" customHeight="1" s="2885">
      <c r="A978" s="2113" t="n"/>
      <c r="B978" s="2113" t="n"/>
      <c r="C978" s="2113" t="n"/>
      <c r="D978" s="2113" t="n"/>
      <c r="E978" s="2115" t="n"/>
      <c r="F978" s="2113" t="n"/>
      <c r="G978" s="2165" t="n"/>
      <c r="H978" s="2165" t="n"/>
      <c r="I978" s="2113" t="n"/>
      <c r="J978" s="2113" t="n"/>
      <c r="K978" s="2113" t="n"/>
      <c r="L978" s="3805" t="n"/>
      <c r="M978" s="2113" t="n"/>
      <c r="N978" s="3805" t="n"/>
      <c r="O978" s="3806" t="n"/>
      <c r="P978" s="2113" t="n"/>
      <c r="Q978" s="2113" t="n"/>
      <c r="R978" s="2113" t="n"/>
      <c r="S978" s="2113" t="n"/>
      <c r="T978" s="2113" t="n"/>
      <c r="U978" s="3806" t="n"/>
      <c r="V978" s="2113" t="n"/>
      <c r="W978" s="2113" t="n"/>
      <c r="X978" s="2113" t="n"/>
      <c r="Y978" s="2113" t="n"/>
      <c r="Z978" s="2113" t="n"/>
      <c r="AA978" s="2113" t="n"/>
      <c r="AB978" s="2113" t="n"/>
      <c r="AC978" s="2113" t="n"/>
      <c r="AD978" s="2113" t="n"/>
      <c r="AE978" s="2113" t="n"/>
      <c r="AF978" s="2113" t="n"/>
    </row>
    <row r="979" ht="15.75" customHeight="1" s="2885">
      <c r="A979" s="2113" t="n"/>
      <c r="B979" s="2113" t="n"/>
      <c r="C979" s="2113" t="n"/>
      <c r="D979" s="2113" t="n"/>
      <c r="E979" s="2115" t="n"/>
      <c r="F979" s="2113" t="n"/>
      <c r="G979" s="2165" t="n"/>
      <c r="H979" s="2165" t="n"/>
      <c r="I979" s="2113" t="n"/>
      <c r="J979" s="2113" t="n"/>
      <c r="K979" s="2113" t="n"/>
      <c r="L979" s="3805" t="n"/>
      <c r="M979" s="2113" t="n"/>
      <c r="N979" s="3805" t="n"/>
      <c r="O979" s="3806" t="n"/>
      <c r="P979" s="2113" t="n"/>
      <c r="Q979" s="2113" t="n"/>
      <c r="R979" s="2113" t="n"/>
      <c r="S979" s="2113" t="n"/>
      <c r="T979" s="2113" t="n"/>
      <c r="U979" s="3806" t="n"/>
      <c r="V979" s="2113" t="n"/>
      <c r="W979" s="2113" t="n"/>
      <c r="X979" s="2113" t="n"/>
      <c r="Y979" s="2113" t="n"/>
      <c r="Z979" s="2113" t="n"/>
      <c r="AA979" s="2113" t="n"/>
      <c r="AB979" s="2113" t="n"/>
      <c r="AC979" s="2113" t="n"/>
      <c r="AD979" s="2113" t="n"/>
      <c r="AE979" s="2113" t="n"/>
      <c r="AF979" s="2113" t="n"/>
    </row>
    <row r="980" ht="15.75" customHeight="1" s="2885">
      <c r="A980" s="2113" t="n"/>
      <c r="B980" s="2113" t="n"/>
      <c r="C980" s="2113" t="n"/>
      <c r="D980" s="2113" t="n"/>
      <c r="E980" s="2115" t="n"/>
      <c r="F980" s="2113" t="n"/>
      <c r="G980" s="2165" t="n"/>
      <c r="H980" s="2165" t="n"/>
      <c r="I980" s="2113" t="n"/>
      <c r="J980" s="2113" t="n"/>
      <c r="K980" s="2113" t="n"/>
      <c r="L980" s="3805" t="n"/>
      <c r="M980" s="2113" t="n"/>
      <c r="N980" s="3805" t="n"/>
      <c r="O980" s="3806" t="n"/>
      <c r="P980" s="2113" t="n"/>
      <c r="Q980" s="2113" t="n"/>
      <c r="R980" s="2113" t="n"/>
      <c r="S980" s="2113" t="n"/>
      <c r="T980" s="2113" t="n"/>
      <c r="U980" s="3806" t="n"/>
      <c r="V980" s="2113" t="n"/>
      <c r="W980" s="2113" t="n"/>
      <c r="X980" s="2113" t="n"/>
      <c r="Y980" s="2113" t="n"/>
      <c r="Z980" s="2113" t="n"/>
      <c r="AA980" s="2113" t="n"/>
      <c r="AB980" s="2113" t="n"/>
      <c r="AC980" s="2113" t="n"/>
      <c r="AD980" s="2113" t="n"/>
      <c r="AE980" s="2113" t="n"/>
      <c r="AF980" s="2113" t="n"/>
    </row>
    <row r="981" ht="15.75" customHeight="1" s="2885">
      <c r="A981" s="2113" t="n"/>
      <c r="B981" s="2113" t="n"/>
      <c r="C981" s="2113" t="n"/>
      <c r="D981" s="2113" t="n"/>
      <c r="E981" s="2115" t="n"/>
      <c r="F981" s="2113" t="n"/>
      <c r="G981" s="2165" t="n"/>
      <c r="H981" s="2165" t="n"/>
      <c r="I981" s="2113" t="n"/>
      <c r="J981" s="2113" t="n"/>
      <c r="K981" s="2113" t="n"/>
      <c r="L981" s="3805" t="n"/>
      <c r="M981" s="2113" t="n"/>
      <c r="N981" s="3805" t="n"/>
      <c r="O981" s="3806" t="n"/>
      <c r="P981" s="2113" t="n"/>
      <c r="Q981" s="2113" t="n"/>
      <c r="R981" s="2113" t="n"/>
      <c r="S981" s="2113" t="n"/>
      <c r="T981" s="2113" t="n"/>
      <c r="U981" s="3806" t="n"/>
      <c r="V981" s="2113" t="n"/>
      <c r="W981" s="2113" t="n"/>
      <c r="X981" s="2113" t="n"/>
      <c r="Y981" s="2113" t="n"/>
      <c r="Z981" s="2113" t="n"/>
      <c r="AA981" s="2113" t="n"/>
      <c r="AB981" s="2113" t="n"/>
      <c r="AC981" s="2113" t="n"/>
      <c r="AD981" s="2113" t="n"/>
      <c r="AE981" s="2113" t="n"/>
      <c r="AF981" s="2113" t="n"/>
    </row>
    <row r="982" ht="15.75" customHeight="1" s="2885">
      <c r="A982" s="2113" t="n"/>
      <c r="B982" s="2113" t="n"/>
      <c r="C982" s="2113" t="n"/>
      <c r="D982" s="2113" t="n"/>
      <c r="E982" s="2115" t="n"/>
      <c r="F982" s="2113" t="n"/>
      <c r="G982" s="2165" t="n"/>
      <c r="H982" s="2165" t="n"/>
      <c r="I982" s="2113" t="n"/>
      <c r="J982" s="2113" t="n"/>
      <c r="K982" s="2113" t="n"/>
      <c r="L982" s="3805" t="n"/>
      <c r="M982" s="2113" t="n"/>
      <c r="N982" s="3805" t="n"/>
      <c r="O982" s="3806" t="n"/>
      <c r="P982" s="2113" t="n"/>
      <c r="Q982" s="2113" t="n"/>
      <c r="R982" s="2113" t="n"/>
      <c r="S982" s="2113" t="n"/>
      <c r="T982" s="2113" t="n"/>
      <c r="U982" s="3806" t="n"/>
      <c r="V982" s="2113" t="n"/>
      <c r="W982" s="2113" t="n"/>
      <c r="X982" s="2113" t="n"/>
      <c r="Y982" s="2113" t="n"/>
      <c r="Z982" s="2113" t="n"/>
      <c r="AA982" s="2113" t="n"/>
      <c r="AB982" s="2113" t="n"/>
      <c r="AC982" s="2113" t="n"/>
      <c r="AD982" s="2113" t="n"/>
      <c r="AE982" s="2113" t="n"/>
      <c r="AF982" s="2113" t="n"/>
    </row>
    <row r="983" ht="15.75" customHeight="1" s="2885">
      <c r="A983" s="2113" t="n"/>
      <c r="B983" s="2113" t="n"/>
      <c r="C983" s="2113" t="n"/>
      <c r="D983" s="2113" t="n"/>
      <c r="E983" s="2115" t="n"/>
      <c r="F983" s="2113" t="n"/>
      <c r="G983" s="2165" t="n"/>
      <c r="H983" s="2165" t="n"/>
      <c r="I983" s="2113" t="n"/>
      <c r="J983" s="2113" t="n"/>
      <c r="K983" s="2113" t="n"/>
      <c r="L983" s="3805" t="n"/>
      <c r="M983" s="2113" t="n"/>
      <c r="N983" s="3805" t="n"/>
      <c r="O983" s="3806" t="n"/>
      <c r="P983" s="2113" t="n"/>
      <c r="Q983" s="2113" t="n"/>
      <c r="R983" s="2113" t="n"/>
      <c r="S983" s="2113" t="n"/>
      <c r="T983" s="2113" t="n"/>
      <c r="U983" s="3806" t="n"/>
      <c r="V983" s="2113" t="n"/>
      <c r="W983" s="2113" t="n"/>
      <c r="X983" s="2113" t="n"/>
      <c r="Y983" s="2113" t="n"/>
      <c r="Z983" s="2113" t="n"/>
      <c r="AA983" s="2113" t="n"/>
      <c r="AB983" s="2113" t="n"/>
      <c r="AC983" s="2113" t="n"/>
      <c r="AD983" s="2113" t="n"/>
      <c r="AE983" s="2113" t="n"/>
      <c r="AF983" s="2113" t="n"/>
    </row>
    <row r="984" ht="15.75" customHeight="1" s="2885">
      <c r="A984" s="2113" t="n"/>
      <c r="B984" s="2113" t="n"/>
      <c r="C984" s="2113" t="n"/>
      <c r="D984" s="2113" t="n"/>
      <c r="E984" s="2115" t="n"/>
      <c r="F984" s="2113" t="n"/>
      <c r="G984" s="2165" t="n"/>
      <c r="H984" s="2165" t="n"/>
      <c r="I984" s="2113" t="n"/>
      <c r="J984" s="2113" t="n"/>
      <c r="K984" s="2113" t="n"/>
      <c r="L984" s="3805" t="n"/>
      <c r="M984" s="2113" t="n"/>
      <c r="N984" s="3805" t="n"/>
      <c r="O984" s="3806" t="n"/>
      <c r="P984" s="2113" t="n"/>
      <c r="Q984" s="2113" t="n"/>
      <c r="R984" s="2113" t="n"/>
      <c r="S984" s="2113" t="n"/>
      <c r="T984" s="2113" t="n"/>
      <c r="U984" s="3806" t="n"/>
      <c r="V984" s="2113" t="n"/>
      <c r="W984" s="2113" t="n"/>
      <c r="X984" s="2113" t="n"/>
      <c r="Y984" s="2113" t="n"/>
      <c r="Z984" s="2113" t="n"/>
      <c r="AA984" s="2113" t="n"/>
      <c r="AB984" s="2113" t="n"/>
      <c r="AC984" s="2113" t="n"/>
      <c r="AD984" s="2113" t="n"/>
      <c r="AE984" s="2113" t="n"/>
      <c r="AF984" s="2113" t="n"/>
    </row>
    <row r="985" ht="15.75" customHeight="1" s="2885">
      <c r="A985" s="2113" t="n"/>
      <c r="B985" s="2113" t="n"/>
      <c r="C985" s="2113" t="n"/>
      <c r="D985" s="2113" t="n"/>
      <c r="E985" s="2115" t="n"/>
      <c r="F985" s="2113" t="n"/>
      <c r="G985" s="2165" t="n"/>
      <c r="H985" s="2165" t="n"/>
      <c r="I985" s="2113" t="n"/>
      <c r="J985" s="2113" t="n"/>
      <c r="K985" s="2113" t="n"/>
      <c r="L985" s="3805" t="n"/>
      <c r="M985" s="2113" t="n"/>
      <c r="N985" s="3805" t="n"/>
      <c r="O985" s="3806" t="n"/>
      <c r="P985" s="2113" t="n"/>
      <c r="Q985" s="2113" t="n"/>
      <c r="R985" s="2113" t="n"/>
      <c r="S985" s="2113" t="n"/>
      <c r="T985" s="2113" t="n"/>
      <c r="U985" s="3806" t="n"/>
      <c r="V985" s="2113" t="n"/>
      <c r="W985" s="2113" t="n"/>
      <c r="X985" s="2113" t="n"/>
      <c r="Y985" s="2113" t="n"/>
      <c r="Z985" s="2113" t="n"/>
      <c r="AA985" s="2113" t="n"/>
      <c r="AB985" s="2113" t="n"/>
      <c r="AC985" s="2113" t="n"/>
      <c r="AD985" s="2113" t="n"/>
      <c r="AE985" s="2113" t="n"/>
      <c r="AF985" s="2113" t="n"/>
    </row>
    <row r="986" ht="15.75" customHeight="1" s="2885">
      <c r="A986" s="2113" t="n"/>
      <c r="B986" s="2113" t="n"/>
      <c r="C986" s="2113" t="n"/>
      <c r="D986" s="2113" t="n"/>
      <c r="E986" s="2115" t="n"/>
      <c r="F986" s="2113" t="n"/>
      <c r="G986" s="2165" t="n"/>
      <c r="H986" s="2165" t="n"/>
      <c r="I986" s="2113" t="n"/>
      <c r="J986" s="2113" t="n"/>
      <c r="K986" s="2113" t="n"/>
      <c r="L986" s="3805" t="n"/>
      <c r="M986" s="2113" t="n"/>
      <c r="N986" s="3805" t="n"/>
      <c r="O986" s="3806" t="n"/>
      <c r="P986" s="2113" t="n"/>
      <c r="Q986" s="2113" t="n"/>
      <c r="R986" s="2113" t="n"/>
      <c r="S986" s="2113" t="n"/>
      <c r="T986" s="2113" t="n"/>
      <c r="U986" s="3806" t="n"/>
      <c r="V986" s="2113" t="n"/>
      <c r="W986" s="2113" t="n"/>
      <c r="X986" s="2113" t="n"/>
      <c r="Y986" s="2113" t="n"/>
      <c r="Z986" s="2113" t="n"/>
      <c r="AA986" s="2113" t="n"/>
      <c r="AB986" s="2113" t="n"/>
      <c r="AC986" s="2113" t="n"/>
      <c r="AD986" s="2113" t="n"/>
      <c r="AE986" s="2113" t="n"/>
      <c r="AF986" s="2113" t="n"/>
    </row>
    <row r="987" ht="15.75" customHeight="1" s="2885">
      <c r="A987" s="2113" t="n"/>
      <c r="B987" s="2113" t="n"/>
      <c r="C987" s="2113" t="n"/>
      <c r="D987" s="2113" t="n"/>
      <c r="E987" s="2115" t="n"/>
      <c r="F987" s="2113" t="n"/>
      <c r="G987" s="2165" t="n"/>
      <c r="H987" s="2165" t="n"/>
      <c r="I987" s="2113" t="n"/>
      <c r="J987" s="2113" t="n"/>
      <c r="K987" s="2113" t="n"/>
      <c r="L987" s="3805" t="n"/>
      <c r="M987" s="2113" t="n"/>
      <c r="N987" s="3805" t="n"/>
      <c r="O987" s="3806" t="n"/>
      <c r="P987" s="2113" t="n"/>
      <c r="Q987" s="2113" t="n"/>
      <c r="R987" s="2113" t="n"/>
      <c r="S987" s="2113" t="n"/>
      <c r="T987" s="2113" t="n"/>
      <c r="U987" s="3806" t="n"/>
      <c r="V987" s="2113" t="n"/>
      <c r="W987" s="2113" t="n"/>
      <c r="X987" s="2113" t="n"/>
      <c r="Y987" s="2113" t="n"/>
      <c r="Z987" s="2113" t="n"/>
      <c r="AA987" s="2113" t="n"/>
      <c r="AB987" s="2113" t="n"/>
      <c r="AC987" s="2113" t="n"/>
      <c r="AD987" s="2113" t="n"/>
      <c r="AE987" s="2113" t="n"/>
      <c r="AF987" s="2113" t="n"/>
    </row>
    <row r="988" ht="15.75" customHeight="1" s="2885">
      <c r="A988" s="2113" t="n"/>
      <c r="B988" s="2113" t="n"/>
      <c r="C988" s="2113" t="n"/>
      <c r="D988" s="2113" t="n"/>
      <c r="E988" s="2115" t="n"/>
      <c r="F988" s="2113" t="n"/>
      <c r="G988" s="2165" t="n"/>
      <c r="H988" s="2165" t="n"/>
      <c r="I988" s="2113" t="n"/>
      <c r="J988" s="2113" t="n"/>
      <c r="K988" s="2113" t="n"/>
      <c r="L988" s="3805" t="n"/>
      <c r="M988" s="2113" t="n"/>
      <c r="N988" s="3805" t="n"/>
      <c r="O988" s="3806" t="n"/>
      <c r="P988" s="2113" t="n"/>
      <c r="Q988" s="2113" t="n"/>
      <c r="R988" s="2113" t="n"/>
      <c r="S988" s="2113" t="n"/>
      <c r="T988" s="2113" t="n"/>
      <c r="U988" s="3806" t="n"/>
      <c r="V988" s="2113" t="n"/>
      <c r="W988" s="2113" t="n"/>
      <c r="X988" s="2113" t="n"/>
      <c r="Y988" s="2113" t="n"/>
      <c r="Z988" s="2113" t="n"/>
      <c r="AA988" s="2113" t="n"/>
      <c r="AB988" s="2113" t="n"/>
      <c r="AC988" s="2113" t="n"/>
      <c r="AD988" s="2113" t="n"/>
      <c r="AE988" s="2113" t="n"/>
      <c r="AF988" s="2113" t="n"/>
    </row>
    <row r="989" ht="15.75" customHeight="1" s="2885">
      <c r="A989" s="2113" t="n"/>
      <c r="B989" s="2113" t="n"/>
      <c r="C989" s="2113" t="n"/>
      <c r="D989" s="2113" t="n"/>
      <c r="E989" s="2115" t="n"/>
      <c r="F989" s="2113" t="n"/>
      <c r="G989" s="2165" t="n"/>
      <c r="H989" s="2165" t="n"/>
      <c r="I989" s="2113" t="n"/>
      <c r="J989" s="2113" t="n"/>
      <c r="K989" s="2113" t="n"/>
      <c r="L989" s="3805" t="n"/>
      <c r="M989" s="2113" t="n"/>
      <c r="N989" s="3805" t="n"/>
      <c r="O989" s="3806" t="n"/>
      <c r="P989" s="2113" t="n"/>
      <c r="Q989" s="2113" t="n"/>
      <c r="R989" s="2113" t="n"/>
      <c r="S989" s="2113" t="n"/>
      <c r="T989" s="2113" t="n"/>
      <c r="U989" s="3806" t="n"/>
      <c r="V989" s="2113" t="n"/>
      <c r="W989" s="2113" t="n"/>
      <c r="X989" s="2113" t="n"/>
      <c r="Y989" s="2113" t="n"/>
      <c r="Z989" s="2113" t="n"/>
      <c r="AA989" s="2113" t="n"/>
      <c r="AB989" s="2113" t="n"/>
      <c r="AC989" s="2113" t="n"/>
      <c r="AD989" s="2113" t="n"/>
      <c r="AE989" s="2113" t="n"/>
      <c r="AF989" s="2113" t="n"/>
    </row>
    <row r="990" ht="15.75" customHeight="1" s="2885">
      <c r="A990" s="2113" t="n"/>
      <c r="B990" s="2113" t="n"/>
      <c r="C990" s="2113" t="n"/>
      <c r="D990" s="2113" t="n"/>
      <c r="E990" s="2115" t="n"/>
      <c r="F990" s="2113" t="n"/>
      <c r="G990" s="2165" t="n"/>
      <c r="H990" s="2165" t="n"/>
      <c r="I990" s="2113" t="n"/>
      <c r="J990" s="2113" t="n"/>
      <c r="K990" s="2113" t="n"/>
      <c r="L990" s="3805" t="n"/>
      <c r="M990" s="2113" t="n"/>
      <c r="N990" s="3805" t="n"/>
      <c r="O990" s="3806" t="n"/>
      <c r="P990" s="2113" t="n"/>
      <c r="Q990" s="2113" t="n"/>
      <c r="R990" s="2113" t="n"/>
      <c r="S990" s="2113" t="n"/>
      <c r="T990" s="2113" t="n"/>
      <c r="U990" s="3806" t="n"/>
      <c r="V990" s="2113" t="n"/>
      <c r="W990" s="2113" t="n"/>
      <c r="X990" s="2113" t="n"/>
      <c r="Y990" s="2113" t="n"/>
      <c r="Z990" s="2113" t="n"/>
      <c r="AA990" s="2113" t="n"/>
      <c r="AB990" s="2113" t="n"/>
      <c r="AC990" s="2113" t="n"/>
      <c r="AD990" s="2113" t="n"/>
      <c r="AE990" s="2113" t="n"/>
      <c r="AF990" s="2113" t="n"/>
    </row>
    <row r="991" ht="15.75" customHeight="1" s="2885">
      <c r="A991" s="2113" t="n"/>
      <c r="B991" s="2113" t="n"/>
      <c r="C991" s="2113" t="n"/>
      <c r="D991" s="2113" t="n"/>
      <c r="E991" s="2115" t="n"/>
      <c r="F991" s="2113" t="n"/>
      <c r="G991" s="2165" t="n"/>
      <c r="H991" s="2165" t="n"/>
      <c r="I991" s="2113" t="n"/>
      <c r="J991" s="2113" t="n"/>
      <c r="K991" s="2113" t="n"/>
      <c r="L991" s="3805" t="n"/>
      <c r="M991" s="2113" t="n"/>
      <c r="N991" s="3805" t="n"/>
      <c r="O991" s="3806" t="n"/>
      <c r="P991" s="2113" t="n"/>
      <c r="Q991" s="2113" t="n"/>
      <c r="R991" s="2113" t="n"/>
      <c r="S991" s="2113" t="n"/>
      <c r="T991" s="2113" t="n"/>
      <c r="U991" s="3806" t="n"/>
      <c r="V991" s="2113" t="n"/>
      <c r="W991" s="2113" t="n"/>
      <c r="X991" s="2113" t="n"/>
      <c r="Y991" s="2113" t="n"/>
      <c r="Z991" s="2113" t="n"/>
      <c r="AA991" s="2113" t="n"/>
      <c r="AB991" s="2113" t="n"/>
      <c r="AC991" s="2113" t="n"/>
      <c r="AD991" s="2113" t="n"/>
      <c r="AE991" s="2113" t="n"/>
      <c r="AF991" s="2113" t="n"/>
    </row>
    <row r="992" ht="15.75" customHeight="1" s="2885">
      <c r="A992" s="2113" t="n"/>
      <c r="B992" s="2113" t="n"/>
      <c r="C992" s="2113" t="n"/>
      <c r="D992" s="2113" t="n"/>
      <c r="E992" s="2115" t="n"/>
      <c r="F992" s="2113" t="n"/>
      <c r="G992" s="2165" t="n"/>
      <c r="H992" s="2165" t="n"/>
      <c r="I992" s="2113" t="n"/>
      <c r="J992" s="2113" t="n"/>
      <c r="K992" s="2113" t="n"/>
      <c r="L992" s="3805" t="n"/>
      <c r="M992" s="2113" t="n"/>
      <c r="N992" s="3805" t="n"/>
      <c r="O992" s="3806" t="n"/>
      <c r="P992" s="2113" t="n"/>
      <c r="Q992" s="2113" t="n"/>
      <c r="R992" s="2113" t="n"/>
      <c r="S992" s="2113" t="n"/>
      <c r="T992" s="2113" t="n"/>
      <c r="U992" s="3806" t="n"/>
      <c r="V992" s="2113" t="n"/>
      <c r="W992" s="2113" t="n"/>
      <c r="X992" s="2113" t="n"/>
      <c r="Y992" s="2113" t="n"/>
      <c r="Z992" s="2113" t="n"/>
      <c r="AA992" s="2113" t="n"/>
      <c r="AB992" s="2113" t="n"/>
      <c r="AC992" s="2113" t="n"/>
      <c r="AD992" s="2113" t="n"/>
      <c r="AE992" s="2113" t="n"/>
      <c r="AF992" s="2113" t="n"/>
    </row>
    <row r="993" ht="15.75" customHeight="1" s="2885">
      <c r="A993" s="2113" t="n"/>
      <c r="B993" s="2113" t="n"/>
      <c r="C993" s="2113" t="n"/>
      <c r="D993" s="2113" t="n"/>
      <c r="E993" s="2115" t="n"/>
      <c r="F993" s="2113" t="n"/>
      <c r="G993" s="2165" t="n"/>
      <c r="H993" s="2165" t="n"/>
      <c r="I993" s="2113" t="n"/>
      <c r="J993" s="2113" t="n"/>
      <c r="K993" s="2113" t="n"/>
      <c r="L993" s="3805" t="n"/>
      <c r="M993" s="2113" t="n"/>
      <c r="N993" s="3805" t="n"/>
      <c r="O993" s="3806" t="n"/>
      <c r="P993" s="2113" t="n"/>
      <c r="Q993" s="2113" t="n"/>
      <c r="R993" s="2113" t="n"/>
      <c r="S993" s="2113" t="n"/>
      <c r="T993" s="2113" t="n"/>
      <c r="U993" s="3806" t="n"/>
      <c r="V993" s="2113" t="n"/>
      <c r="W993" s="2113" t="n"/>
      <c r="X993" s="2113" t="n"/>
      <c r="Y993" s="2113" t="n"/>
      <c r="Z993" s="2113" t="n"/>
      <c r="AA993" s="2113" t="n"/>
      <c r="AB993" s="2113" t="n"/>
      <c r="AC993" s="2113" t="n"/>
      <c r="AD993" s="2113" t="n"/>
      <c r="AE993" s="2113" t="n"/>
      <c r="AF993" s="2113" t="n"/>
    </row>
    <row r="994" ht="15.75" customHeight="1" s="2885">
      <c r="A994" s="2113" t="n"/>
      <c r="B994" s="2113" t="n"/>
      <c r="C994" s="2113" t="n"/>
      <c r="D994" s="2113" t="n"/>
      <c r="E994" s="2115" t="n"/>
      <c r="F994" s="2113" t="n"/>
      <c r="G994" s="2165" t="n"/>
      <c r="H994" s="2165" t="n"/>
      <c r="I994" s="2113" t="n"/>
      <c r="J994" s="2113" t="n"/>
      <c r="K994" s="2113" t="n"/>
      <c r="L994" s="3805" t="n"/>
      <c r="M994" s="2113" t="n"/>
      <c r="N994" s="3805" t="n"/>
      <c r="O994" s="3806" t="n"/>
      <c r="P994" s="2113" t="n"/>
      <c r="Q994" s="2113" t="n"/>
      <c r="R994" s="2113" t="n"/>
      <c r="S994" s="2113" t="n"/>
      <c r="T994" s="2113" t="n"/>
      <c r="U994" s="3806" t="n"/>
      <c r="V994" s="2113" t="n"/>
      <c r="W994" s="2113" t="n"/>
      <c r="X994" s="2113" t="n"/>
      <c r="Y994" s="2113" t="n"/>
      <c r="Z994" s="2113" t="n"/>
      <c r="AA994" s="2113" t="n"/>
      <c r="AB994" s="2113" t="n"/>
      <c r="AC994" s="2113" t="n"/>
      <c r="AD994" s="2113" t="n"/>
      <c r="AE994" s="2113" t="n"/>
      <c r="AF994" s="2113" t="n"/>
    </row>
    <row r="995" ht="15.75" customHeight="1" s="2885">
      <c r="A995" s="2113" t="n"/>
      <c r="B995" s="2113" t="n"/>
      <c r="C995" s="2113" t="n"/>
      <c r="D995" s="2113" t="n"/>
      <c r="E995" s="2115" t="n"/>
      <c r="F995" s="2113" t="n"/>
      <c r="G995" s="2165" t="n"/>
      <c r="H995" s="2165" t="n"/>
      <c r="I995" s="2113" t="n"/>
      <c r="J995" s="2113" t="n"/>
      <c r="K995" s="2113" t="n"/>
      <c r="L995" s="3805" t="n"/>
      <c r="M995" s="2113" t="n"/>
      <c r="N995" s="3805" t="n"/>
      <c r="O995" s="3806" t="n"/>
      <c r="P995" s="2113" t="n"/>
      <c r="Q995" s="2113" t="n"/>
      <c r="R995" s="2113" t="n"/>
      <c r="S995" s="2113" t="n"/>
      <c r="T995" s="2113" t="n"/>
      <c r="U995" s="3806" t="n"/>
      <c r="V995" s="2113" t="n"/>
      <c r="W995" s="2113" t="n"/>
      <c r="X995" s="2113" t="n"/>
      <c r="Y995" s="2113" t="n"/>
      <c r="Z995" s="2113" t="n"/>
      <c r="AA995" s="2113" t="n"/>
      <c r="AB995" s="2113" t="n"/>
      <c r="AC995" s="2113" t="n"/>
      <c r="AD995" s="2113" t="n"/>
      <c r="AE995" s="2113" t="n"/>
      <c r="AF995" s="2113" t="n"/>
    </row>
    <row r="996" ht="15.75" customHeight="1" s="2885">
      <c r="A996" s="2113" t="n"/>
      <c r="B996" s="2113" t="n"/>
      <c r="C996" s="2113" t="n"/>
      <c r="D996" s="2113" t="n"/>
      <c r="E996" s="2115" t="n"/>
      <c r="F996" s="2113" t="n"/>
      <c r="G996" s="2165" t="n"/>
      <c r="H996" s="2165" t="n"/>
      <c r="I996" s="2113" t="n"/>
      <c r="J996" s="2113" t="n"/>
      <c r="K996" s="2113" t="n"/>
      <c r="L996" s="3805" t="n"/>
      <c r="M996" s="2113" t="n"/>
      <c r="N996" s="3805" t="n"/>
      <c r="O996" s="3806" t="n"/>
      <c r="P996" s="2113" t="n"/>
      <c r="Q996" s="2113" t="n"/>
      <c r="R996" s="2113" t="n"/>
      <c r="S996" s="2113" t="n"/>
      <c r="T996" s="2113" t="n"/>
      <c r="U996" s="3806" t="n"/>
      <c r="V996" s="2113" t="n"/>
      <c r="W996" s="2113" t="n"/>
      <c r="X996" s="2113" t="n"/>
      <c r="Y996" s="2113" t="n"/>
      <c r="Z996" s="2113" t="n"/>
      <c r="AA996" s="2113" t="n"/>
      <c r="AB996" s="2113" t="n"/>
      <c r="AC996" s="2113" t="n"/>
      <c r="AD996" s="2113" t="n"/>
      <c r="AE996" s="2113" t="n"/>
      <c r="AF996" s="2113" t="n"/>
    </row>
    <row r="997" ht="15.75" customHeight="1" s="2885">
      <c r="A997" s="2113" t="n"/>
      <c r="B997" s="2113" t="n"/>
      <c r="C997" s="2113" t="n"/>
      <c r="D997" s="2113" t="n"/>
      <c r="E997" s="2115" t="n"/>
      <c r="F997" s="2113" t="n"/>
      <c r="G997" s="2165" t="n"/>
      <c r="H997" s="2165" t="n"/>
      <c r="I997" s="2113" t="n"/>
      <c r="J997" s="2113" t="n"/>
      <c r="K997" s="2113" t="n"/>
      <c r="L997" s="3805" t="n"/>
      <c r="M997" s="2113" t="n"/>
      <c r="N997" s="3805" t="n"/>
      <c r="O997" s="3806" t="n"/>
      <c r="P997" s="2113" t="n"/>
      <c r="Q997" s="2113" t="n"/>
      <c r="R997" s="2113" t="n"/>
      <c r="S997" s="2113" t="n"/>
      <c r="T997" s="2113" t="n"/>
      <c r="U997" s="3806" t="n"/>
      <c r="V997" s="2113" t="n"/>
      <c r="W997" s="2113" t="n"/>
      <c r="X997" s="2113" t="n"/>
      <c r="Y997" s="2113" t="n"/>
      <c r="Z997" s="2113" t="n"/>
      <c r="AA997" s="2113" t="n"/>
      <c r="AB997" s="2113" t="n"/>
      <c r="AC997" s="2113" t="n"/>
      <c r="AD997" s="2113" t="n"/>
      <c r="AE997" s="2113" t="n"/>
      <c r="AF997" s="2113" t="n"/>
    </row>
    <row r="998" ht="15.75" customHeight="1" s="2885">
      <c r="A998" s="2113" t="n"/>
      <c r="B998" s="2113" t="n"/>
      <c r="C998" s="2113" t="n"/>
      <c r="D998" s="2113" t="n"/>
      <c r="E998" s="2115" t="n"/>
      <c r="F998" s="2113" t="n"/>
      <c r="G998" s="2165" t="n"/>
      <c r="H998" s="2165" t="n"/>
      <c r="I998" s="2113" t="n"/>
      <c r="J998" s="2113" t="n"/>
      <c r="K998" s="2113" t="n"/>
      <c r="L998" s="3805" t="n"/>
      <c r="M998" s="2113" t="n"/>
      <c r="N998" s="3805" t="n"/>
      <c r="O998" s="3806" t="n"/>
      <c r="P998" s="2113" t="n"/>
      <c r="Q998" s="2113" t="n"/>
      <c r="R998" s="2113" t="n"/>
      <c r="S998" s="2113" t="n"/>
      <c r="T998" s="2113" t="n"/>
      <c r="U998" s="3806" t="n"/>
      <c r="V998" s="2113" t="n"/>
      <c r="W998" s="2113" t="n"/>
      <c r="X998" s="2113" t="n"/>
      <c r="Y998" s="2113" t="n"/>
      <c r="Z998" s="2113" t="n"/>
      <c r="AA998" s="2113" t="n"/>
      <c r="AB998" s="2113" t="n"/>
      <c r="AC998" s="2113" t="n"/>
      <c r="AD998" s="2113" t="n"/>
      <c r="AE998" s="2113" t="n"/>
      <c r="AF998" s="2113" t="n"/>
    </row>
    <row r="999" ht="15.75" customHeight="1" s="2885">
      <c r="A999" s="2113" t="n"/>
      <c r="B999" s="2113" t="n"/>
      <c r="C999" s="2113" t="n"/>
      <c r="D999" s="2113" t="n"/>
      <c r="E999" s="2115" t="n"/>
      <c r="F999" s="2113" t="n"/>
      <c r="G999" s="2165" t="n"/>
      <c r="H999" s="2165" t="n"/>
      <c r="I999" s="2113" t="n"/>
      <c r="J999" s="2113" t="n"/>
      <c r="K999" s="2113" t="n"/>
      <c r="L999" s="3805" t="n"/>
      <c r="M999" s="2113" t="n"/>
      <c r="N999" s="3805" t="n"/>
      <c r="O999" s="3806" t="n"/>
      <c r="P999" s="2113" t="n"/>
      <c r="Q999" s="2113" t="n"/>
      <c r="R999" s="2113" t="n"/>
      <c r="S999" s="2113" t="n"/>
      <c r="T999" s="2113" t="n"/>
      <c r="U999" s="3806" t="n"/>
      <c r="V999" s="2113" t="n"/>
      <c r="W999" s="2113" t="n"/>
      <c r="X999" s="2113" t="n"/>
      <c r="Y999" s="2113" t="n"/>
      <c r="Z999" s="2113" t="n"/>
      <c r="AA999" s="2113" t="n"/>
      <c r="AB999" s="2113" t="n"/>
      <c r="AC999" s="2113" t="n"/>
      <c r="AD999" s="2113" t="n"/>
      <c r="AE999" s="2113" t="n"/>
      <c r="AF999" s="2113" t="n"/>
    </row>
    <row r="1000" ht="15.75" customHeight="1" s="2885">
      <c r="A1000" s="2113" t="n"/>
      <c r="B1000" s="2113" t="n"/>
      <c r="C1000" s="2113" t="n"/>
      <c r="D1000" s="2113" t="n"/>
      <c r="E1000" s="2115" t="n"/>
      <c r="F1000" s="2113" t="n"/>
      <c r="G1000" s="2165" t="n"/>
      <c r="H1000" s="2165" t="n"/>
      <c r="I1000" s="2113" t="n"/>
      <c r="J1000" s="2113" t="n"/>
      <c r="K1000" s="2113" t="n"/>
      <c r="L1000" s="3805" t="n"/>
      <c r="M1000" s="2113" t="n"/>
      <c r="N1000" s="3805" t="n"/>
      <c r="O1000" s="3806" t="n"/>
      <c r="P1000" s="2113" t="n"/>
      <c r="Q1000" s="2113" t="n"/>
      <c r="R1000" s="2113" t="n"/>
      <c r="S1000" s="2113" t="n"/>
      <c r="T1000" s="2113" t="n"/>
      <c r="U1000" s="3806" t="n"/>
      <c r="V1000" s="2113" t="n"/>
      <c r="W1000" s="2113" t="n"/>
      <c r="X1000" s="2113" t="n"/>
      <c r="Y1000" s="2113" t="n"/>
      <c r="Z1000" s="2113" t="n"/>
      <c r="AA1000" s="2113" t="n"/>
      <c r="AB1000" s="2113" t="n"/>
      <c r="AC1000" s="2113" t="n"/>
      <c r="AD1000" s="2113" t="n"/>
      <c r="AE1000" s="2113" t="n"/>
      <c r="AF1000" s="2113" t="n"/>
    </row>
    <row r="1001" ht="15.75" customHeight="1" s="2885">
      <c r="A1001" s="2113" t="n"/>
      <c r="B1001" s="2113" t="n"/>
      <c r="C1001" s="2113" t="n"/>
      <c r="D1001" s="2113" t="n"/>
      <c r="E1001" s="2115" t="n"/>
      <c r="F1001" s="2113" t="n"/>
      <c r="G1001" s="2165" t="n"/>
      <c r="H1001" s="2165" t="n"/>
      <c r="I1001" s="2113" t="n"/>
      <c r="J1001" s="2113" t="n"/>
      <c r="K1001" s="2113" t="n"/>
      <c r="L1001" s="3805" t="n"/>
      <c r="M1001" s="2113" t="n"/>
      <c r="N1001" s="3805" t="n"/>
      <c r="O1001" s="3806" t="n"/>
      <c r="P1001" s="2113" t="n"/>
      <c r="Q1001" s="2113" t="n"/>
      <c r="R1001" s="2113" t="n"/>
      <c r="S1001" s="2113" t="n"/>
      <c r="T1001" s="2113" t="n"/>
      <c r="U1001" s="3806" t="n"/>
      <c r="V1001" s="2113" t="n"/>
      <c r="W1001" s="2113" t="n"/>
      <c r="X1001" s="2113" t="n"/>
      <c r="Y1001" s="2113" t="n"/>
      <c r="Z1001" s="2113" t="n"/>
      <c r="AA1001" s="2113" t="n"/>
      <c r="AB1001" s="2113" t="n"/>
      <c r="AC1001" s="2113" t="n"/>
      <c r="AD1001" s="2113" t="n"/>
      <c r="AE1001" s="2113" t="n"/>
      <c r="AF1001" s="2113" t="n"/>
    </row>
    <row r="1002" ht="15.75" customHeight="1" s="2885">
      <c r="A1002" s="2113" t="n"/>
      <c r="B1002" s="2113" t="n"/>
      <c r="C1002" s="2113" t="n"/>
      <c r="D1002" s="2113" t="n"/>
      <c r="E1002" s="2115" t="n"/>
      <c r="F1002" s="2113" t="n"/>
      <c r="G1002" s="2165" t="n"/>
      <c r="H1002" s="2165" t="n"/>
      <c r="I1002" s="2113" t="n"/>
      <c r="J1002" s="2113" t="n"/>
      <c r="K1002" s="2113" t="n"/>
      <c r="L1002" s="3805" t="n"/>
      <c r="M1002" s="2113" t="n"/>
      <c r="N1002" s="3805" t="n"/>
      <c r="O1002" s="3806" t="n"/>
      <c r="P1002" s="2113" t="n"/>
      <c r="Q1002" s="2113" t="n"/>
      <c r="R1002" s="2113" t="n"/>
      <c r="S1002" s="2113" t="n"/>
      <c r="T1002" s="2113" t="n"/>
      <c r="U1002" s="3806" t="n"/>
      <c r="V1002" s="2113" t="n"/>
      <c r="W1002" s="2113" t="n"/>
      <c r="X1002" s="2113" t="n"/>
      <c r="Y1002" s="2113" t="n"/>
      <c r="Z1002" s="2113" t="n"/>
      <c r="AA1002" s="2113" t="n"/>
      <c r="AB1002" s="2113" t="n"/>
      <c r="AC1002" s="2113" t="n"/>
      <c r="AD1002" s="2113" t="n"/>
      <c r="AE1002" s="2113" t="n"/>
      <c r="AF1002" s="2113" t="n"/>
    </row>
    <row r="1003" ht="15.75" customHeight="1" s="2885">
      <c r="A1003" s="2113" t="n"/>
      <c r="B1003" s="2113" t="n"/>
      <c r="C1003" s="2113" t="n"/>
      <c r="D1003" s="2113" t="n"/>
      <c r="E1003" s="2115" t="n"/>
      <c r="F1003" s="2113" t="n"/>
      <c r="G1003" s="2165" t="n"/>
      <c r="H1003" s="2165" t="n"/>
      <c r="I1003" s="2113" t="n"/>
      <c r="J1003" s="2113" t="n"/>
      <c r="K1003" s="2113" t="n"/>
      <c r="L1003" s="3805" t="n"/>
      <c r="M1003" s="2113" t="n"/>
      <c r="N1003" s="3805" t="n"/>
      <c r="O1003" s="3806" t="n"/>
      <c r="P1003" s="2113" t="n"/>
      <c r="Q1003" s="2113" t="n"/>
      <c r="R1003" s="2113" t="n"/>
      <c r="S1003" s="2113" t="n"/>
      <c r="T1003" s="2113" t="n"/>
      <c r="U1003" s="3806" t="n"/>
      <c r="V1003" s="2113" t="n"/>
      <c r="W1003" s="2113" t="n"/>
      <c r="X1003" s="2113" t="n"/>
      <c r="Y1003" s="2113" t="n"/>
      <c r="Z1003" s="2113" t="n"/>
      <c r="AA1003" s="2113" t="n"/>
      <c r="AB1003" s="2113" t="n"/>
      <c r="AC1003" s="2113" t="n"/>
      <c r="AD1003" s="2113" t="n"/>
      <c r="AE1003" s="2113" t="n"/>
      <c r="AF1003" s="2113" t="n"/>
    </row>
    <row r="1004" ht="15.75" customHeight="1" s="2885">
      <c r="A1004" s="2113" t="n"/>
      <c r="B1004" s="2113" t="n"/>
      <c r="C1004" s="2113" t="n"/>
      <c r="D1004" s="2113" t="n"/>
      <c r="E1004" s="2115" t="n"/>
      <c r="F1004" s="2113" t="n"/>
      <c r="G1004" s="2165" t="n"/>
      <c r="H1004" s="2165" t="n"/>
      <c r="I1004" s="2113" t="n"/>
      <c r="J1004" s="2113" t="n"/>
      <c r="K1004" s="2113" t="n"/>
      <c r="L1004" s="3805" t="n"/>
      <c r="M1004" s="2113" t="n"/>
      <c r="N1004" s="3805" t="n"/>
      <c r="O1004" s="3806" t="n"/>
      <c r="P1004" s="2113" t="n"/>
      <c r="Q1004" s="2113" t="n"/>
      <c r="R1004" s="2113" t="n"/>
      <c r="S1004" s="2113" t="n"/>
      <c r="T1004" s="2113" t="n"/>
      <c r="U1004" s="3806" t="n"/>
      <c r="V1004" s="2113" t="n"/>
      <c r="W1004" s="2113" t="n"/>
      <c r="X1004" s="2113" t="n"/>
      <c r="Y1004" s="2113" t="n"/>
      <c r="Z1004" s="2113" t="n"/>
      <c r="AA1004" s="2113" t="n"/>
      <c r="AB1004" s="2113" t="n"/>
      <c r="AC1004" s="2113" t="n"/>
      <c r="AD1004" s="2113" t="n"/>
      <c r="AE1004" s="2113" t="n"/>
      <c r="AF1004" s="2113" t="n"/>
    </row>
    <row r="1005" ht="15.75" customHeight="1" s="2885">
      <c r="A1005" s="2113" t="n"/>
      <c r="B1005" s="2113" t="n"/>
      <c r="C1005" s="2113" t="n"/>
      <c r="D1005" s="2113" t="n"/>
      <c r="E1005" s="2115" t="n"/>
      <c r="F1005" s="2113" t="n"/>
      <c r="G1005" s="2165" t="n"/>
      <c r="H1005" s="2165" t="n"/>
      <c r="I1005" s="2113" t="n"/>
      <c r="J1005" s="2113" t="n"/>
      <c r="K1005" s="2113" t="n"/>
      <c r="L1005" s="3805" t="n"/>
      <c r="M1005" s="2113" t="n"/>
      <c r="N1005" s="3805" t="n"/>
      <c r="O1005" s="3806" t="n"/>
      <c r="P1005" s="2113" t="n"/>
      <c r="Q1005" s="2113" t="n"/>
      <c r="R1005" s="2113" t="n"/>
      <c r="S1005" s="2113" t="n"/>
      <c r="T1005" s="2113" t="n"/>
      <c r="U1005" s="3806" t="n"/>
      <c r="V1005" s="2113" t="n"/>
      <c r="W1005" s="2113" t="n"/>
      <c r="X1005" s="2113" t="n"/>
      <c r="Y1005" s="2113" t="n"/>
      <c r="Z1005" s="2113" t="n"/>
      <c r="AA1005" s="2113" t="n"/>
      <c r="AB1005" s="2113" t="n"/>
      <c r="AC1005" s="2113" t="n"/>
      <c r="AD1005" s="2113" t="n"/>
      <c r="AE1005" s="2113" t="n"/>
      <c r="AF1005" s="2113" t="n"/>
    </row>
    <row r="1006" ht="15.75" customHeight="1" s="2885">
      <c r="A1006" s="2113" t="n"/>
      <c r="B1006" s="2113" t="n"/>
      <c r="C1006" s="2113" t="n"/>
      <c r="D1006" s="2113" t="n"/>
      <c r="E1006" s="2115" t="n"/>
      <c r="F1006" s="2113" t="n"/>
      <c r="G1006" s="2165" t="n"/>
      <c r="H1006" s="2165" t="n"/>
      <c r="I1006" s="2113" t="n"/>
      <c r="J1006" s="2113" t="n"/>
      <c r="K1006" s="2113" t="n"/>
      <c r="L1006" s="3805" t="n"/>
      <c r="M1006" s="2113" t="n"/>
      <c r="N1006" s="3805" t="n"/>
      <c r="O1006" s="3806" t="n"/>
      <c r="P1006" s="2113" t="n"/>
      <c r="Q1006" s="2113" t="n"/>
      <c r="R1006" s="2113" t="n"/>
      <c r="S1006" s="2113" t="n"/>
      <c r="T1006" s="2113" t="n"/>
      <c r="U1006" s="3806" t="n"/>
      <c r="V1006" s="2113" t="n"/>
      <c r="W1006" s="2113" t="n"/>
      <c r="X1006" s="2113" t="n"/>
      <c r="Y1006" s="2113" t="n"/>
      <c r="Z1006" s="2113" t="n"/>
      <c r="AA1006" s="2113" t="n"/>
      <c r="AB1006" s="2113" t="n"/>
      <c r="AC1006" s="2113" t="n"/>
      <c r="AD1006" s="2113" t="n"/>
      <c r="AE1006" s="2113" t="n"/>
      <c r="AF1006" s="2113" t="n"/>
    </row>
    <row r="1007" ht="15.75" customHeight="1" s="2885">
      <c r="A1007" s="2113" t="n"/>
      <c r="B1007" s="2113" t="n"/>
      <c r="C1007" s="2113" t="n"/>
      <c r="D1007" s="2113" t="n"/>
      <c r="E1007" s="2115" t="n"/>
      <c r="F1007" s="2113" t="n"/>
      <c r="G1007" s="2165" t="n"/>
      <c r="H1007" s="2165" t="n"/>
      <c r="I1007" s="2113" t="n"/>
      <c r="J1007" s="2113" t="n"/>
      <c r="K1007" s="2113" t="n"/>
      <c r="L1007" s="3805" t="n"/>
      <c r="M1007" s="2113" t="n"/>
      <c r="N1007" s="3805" t="n"/>
      <c r="O1007" s="3806" t="n"/>
      <c r="P1007" s="2113" t="n"/>
      <c r="Q1007" s="2113" t="n"/>
      <c r="R1007" s="2113" t="n"/>
      <c r="S1007" s="2113" t="n"/>
      <c r="T1007" s="2113" t="n"/>
      <c r="U1007" s="3806" t="n"/>
      <c r="V1007" s="2113" t="n"/>
      <c r="W1007" s="2113" t="n"/>
      <c r="X1007" s="2113" t="n"/>
      <c r="Y1007" s="2113" t="n"/>
      <c r="Z1007" s="2113" t="n"/>
      <c r="AA1007" s="2113" t="n"/>
      <c r="AB1007" s="2113" t="n"/>
      <c r="AC1007" s="2113" t="n"/>
      <c r="AD1007" s="2113" t="n"/>
      <c r="AE1007" s="2113" t="n"/>
      <c r="AF1007" s="2113" t="n"/>
    </row>
    <row r="1008" ht="15.75" customHeight="1" s="2885">
      <c r="A1008" s="2113" t="n"/>
      <c r="B1008" s="2113" t="n"/>
      <c r="C1008" s="2113" t="n"/>
      <c r="D1008" s="2113" t="n"/>
      <c r="E1008" s="2115" t="n"/>
      <c r="F1008" s="2113" t="n"/>
      <c r="G1008" s="2165" t="n"/>
      <c r="H1008" s="2165" t="n"/>
      <c r="I1008" s="2113" t="n"/>
      <c r="J1008" s="2113" t="n"/>
      <c r="K1008" s="2113" t="n"/>
      <c r="L1008" s="3805" t="n"/>
      <c r="M1008" s="2113" t="n"/>
      <c r="N1008" s="3805" t="n"/>
      <c r="O1008" s="3806" t="n"/>
      <c r="P1008" s="2113" t="n"/>
      <c r="Q1008" s="2113" t="n"/>
      <c r="R1008" s="2113" t="n"/>
      <c r="S1008" s="2113" t="n"/>
      <c r="T1008" s="2113" t="n"/>
      <c r="U1008" s="3806" t="n"/>
      <c r="V1008" s="2113" t="n"/>
      <c r="W1008" s="2113" t="n"/>
      <c r="X1008" s="2113" t="n"/>
      <c r="Y1008" s="2113" t="n"/>
      <c r="Z1008" s="2113" t="n"/>
      <c r="AA1008" s="2113" t="n"/>
      <c r="AB1008" s="2113" t="n"/>
      <c r="AC1008" s="2113" t="n"/>
      <c r="AD1008" s="2113" t="n"/>
      <c r="AE1008" s="2113" t="n"/>
      <c r="AF1008" s="2113" t="n"/>
    </row>
    <row r="1009" ht="15.75" customHeight="1" s="2885">
      <c r="A1009" s="2113" t="n"/>
      <c r="B1009" s="2113" t="n"/>
      <c r="C1009" s="2113" t="n"/>
      <c r="D1009" s="2113" t="n"/>
      <c r="E1009" s="2115" t="n"/>
      <c r="F1009" s="2113" t="n"/>
      <c r="G1009" s="2165" t="n"/>
      <c r="H1009" s="2165" t="n"/>
      <c r="I1009" s="2113" t="n"/>
      <c r="J1009" s="2113" t="n"/>
      <c r="K1009" s="2113" t="n"/>
      <c r="L1009" s="3805" t="n"/>
      <c r="M1009" s="2113" t="n"/>
      <c r="N1009" s="3805" t="n"/>
      <c r="O1009" s="3806" t="n"/>
      <c r="P1009" s="2113" t="n"/>
      <c r="Q1009" s="2113" t="n"/>
      <c r="R1009" s="2113" t="n"/>
      <c r="S1009" s="2113" t="n"/>
      <c r="T1009" s="2113" t="n"/>
      <c r="U1009" s="3806" t="n"/>
      <c r="V1009" s="2113" t="n"/>
      <c r="W1009" s="2113" t="n"/>
      <c r="X1009" s="2113" t="n"/>
      <c r="Y1009" s="2113" t="n"/>
      <c r="Z1009" s="2113" t="n"/>
      <c r="AA1009" s="2113" t="n"/>
      <c r="AB1009" s="2113" t="n"/>
      <c r="AC1009" s="2113" t="n"/>
      <c r="AD1009" s="2113" t="n"/>
      <c r="AE1009" s="2113" t="n"/>
      <c r="AF1009" s="2113" t="n"/>
    </row>
    <row r="1010" ht="15.75" customHeight="1" s="2885">
      <c r="A1010" s="2113" t="n"/>
      <c r="B1010" s="2113" t="n"/>
      <c r="C1010" s="2113" t="n"/>
      <c r="D1010" s="2113" t="n"/>
      <c r="E1010" s="2115" t="n"/>
      <c r="F1010" s="2113" t="n"/>
      <c r="G1010" s="2165" t="n"/>
      <c r="H1010" s="2165" t="n"/>
      <c r="I1010" s="2113" t="n"/>
      <c r="J1010" s="2113" t="n"/>
      <c r="K1010" s="2113" t="n"/>
      <c r="L1010" s="3805" t="n"/>
      <c r="M1010" s="2113" t="n"/>
      <c r="N1010" s="3805" t="n"/>
      <c r="O1010" s="3806" t="n"/>
      <c r="P1010" s="2113" t="n"/>
      <c r="Q1010" s="2113" t="n"/>
      <c r="R1010" s="2113" t="n"/>
      <c r="S1010" s="2113" t="n"/>
      <c r="T1010" s="2113" t="n"/>
      <c r="U1010" s="3806" t="n"/>
      <c r="V1010" s="2113" t="n"/>
      <c r="W1010" s="2113" t="n"/>
      <c r="X1010" s="2113" t="n"/>
      <c r="Y1010" s="2113" t="n"/>
      <c r="Z1010" s="2113" t="n"/>
      <c r="AA1010" s="2113" t="n"/>
      <c r="AB1010" s="2113" t="n"/>
      <c r="AC1010" s="2113" t="n"/>
      <c r="AD1010" s="2113" t="n"/>
      <c r="AE1010" s="2113" t="n"/>
      <c r="AF1010" s="2113" t="n"/>
    </row>
    <row r="1011" ht="15.75" customHeight="1" s="2885">
      <c r="A1011" s="2113" t="n"/>
      <c r="B1011" s="2113" t="n"/>
      <c r="C1011" s="2113" t="n"/>
      <c r="D1011" s="2113" t="n"/>
      <c r="E1011" s="2115" t="n"/>
      <c r="F1011" s="2113" t="n"/>
      <c r="G1011" s="2165" t="n"/>
      <c r="H1011" s="2165" t="n"/>
      <c r="I1011" s="2113" t="n"/>
      <c r="J1011" s="2113" t="n"/>
      <c r="K1011" s="2113" t="n"/>
      <c r="L1011" s="3805" t="n"/>
      <c r="M1011" s="2113" t="n"/>
      <c r="N1011" s="3805" t="n"/>
      <c r="O1011" s="3806" t="n"/>
      <c r="P1011" s="2113" t="n"/>
      <c r="Q1011" s="2113" t="n"/>
      <c r="R1011" s="2113" t="n"/>
      <c r="S1011" s="2113" t="n"/>
      <c r="T1011" s="2113" t="n"/>
      <c r="U1011" s="3806" t="n"/>
      <c r="V1011" s="2113" t="n"/>
      <c r="W1011" s="2113" t="n"/>
      <c r="X1011" s="2113" t="n"/>
      <c r="Y1011" s="2113" t="n"/>
      <c r="Z1011" s="2113" t="n"/>
      <c r="AA1011" s="2113" t="n"/>
      <c r="AB1011" s="2113" t="n"/>
      <c r="AC1011" s="2113" t="n"/>
      <c r="AD1011" s="2113" t="n"/>
      <c r="AE1011" s="2113" t="n"/>
      <c r="AF1011" s="2113" t="n"/>
    </row>
    <row r="1012" ht="15.75" customHeight="1" s="2885">
      <c r="A1012" s="2113" t="n"/>
      <c r="B1012" s="2113" t="n"/>
      <c r="C1012" s="2113" t="n"/>
      <c r="D1012" s="2113" t="n"/>
      <c r="E1012" s="2115" t="n"/>
      <c r="F1012" s="2113" t="n"/>
      <c r="G1012" s="2165" t="n"/>
      <c r="H1012" s="2165" t="n"/>
      <c r="I1012" s="2113" t="n"/>
      <c r="J1012" s="2113" t="n"/>
      <c r="K1012" s="2113" t="n"/>
      <c r="L1012" s="3805" t="n"/>
      <c r="M1012" s="2113" t="n"/>
      <c r="N1012" s="3805" t="n"/>
      <c r="O1012" s="3806" t="n"/>
      <c r="P1012" s="2113" t="n"/>
      <c r="Q1012" s="2113" t="n"/>
      <c r="R1012" s="2113" t="n"/>
      <c r="S1012" s="2113" t="n"/>
      <c r="T1012" s="2113" t="n"/>
      <c r="U1012" s="3806" t="n"/>
      <c r="V1012" s="2113" t="n"/>
      <c r="W1012" s="2113" t="n"/>
      <c r="X1012" s="2113" t="n"/>
      <c r="Y1012" s="2113" t="n"/>
      <c r="Z1012" s="2113" t="n"/>
      <c r="AA1012" s="2113" t="n"/>
      <c r="AB1012" s="2113" t="n"/>
      <c r="AC1012" s="2113" t="n"/>
      <c r="AD1012" s="2113" t="n"/>
      <c r="AE1012" s="2113" t="n"/>
      <c r="AF1012" s="2113" t="n"/>
    </row>
    <row r="1013" ht="15.75" customHeight="1" s="2885">
      <c r="A1013" s="2113" t="n"/>
      <c r="B1013" s="2113" t="n"/>
      <c r="C1013" s="2113" t="n"/>
      <c r="D1013" s="2113" t="n"/>
      <c r="E1013" s="2115" t="n"/>
      <c r="F1013" s="2113" t="n"/>
      <c r="G1013" s="2165" t="n"/>
      <c r="H1013" s="2165" t="n"/>
      <c r="I1013" s="2113" t="n"/>
      <c r="J1013" s="2113" t="n"/>
      <c r="K1013" s="2113" t="n"/>
      <c r="L1013" s="3805" t="n"/>
      <c r="M1013" s="2113" t="n"/>
      <c r="N1013" s="3805" t="n"/>
      <c r="O1013" s="3806" t="n"/>
      <c r="P1013" s="2113" t="n"/>
      <c r="Q1013" s="2113" t="n"/>
      <c r="R1013" s="2113" t="n"/>
      <c r="S1013" s="2113" t="n"/>
      <c r="T1013" s="2113" t="n"/>
      <c r="U1013" s="3806" t="n"/>
      <c r="V1013" s="2113" t="n"/>
      <c r="W1013" s="2113" t="n"/>
      <c r="X1013" s="2113" t="n"/>
      <c r="Y1013" s="2113" t="n"/>
      <c r="Z1013" s="2113" t="n"/>
      <c r="AA1013" s="2113" t="n"/>
      <c r="AB1013" s="2113" t="n"/>
      <c r="AC1013" s="2113" t="n"/>
      <c r="AD1013" s="2113" t="n"/>
      <c r="AE1013" s="2113" t="n"/>
      <c r="AF1013" s="2113" t="n"/>
    </row>
    <row r="1014" ht="15.75" customHeight="1" s="2885">
      <c r="A1014" s="2113" t="n"/>
      <c r="B1014" s="2113" t="n"/>
      <c r="C1014" s="2113" t="n"/>
      <c r="D1014" s="2113" t="n"/>
      <c r="E1014" s="2115" t="n"/>
      <c r="F1014" s="2113" t="n"/>
      <c r="G1014" s="2165" t="n"/>
      <c r="H1014" s="2165" t="n"/>
      <c r="I1014" s="2113" t="n"/>
      <c r="J1014" s="2113" t="n"/>
      <c r="K1014" s="2113" t="n"/>
      <c r="L1014" s="3805" t="n"/>
      <c r="M1014" s="2113" t="n"/>
      <c r="N1014" s="3805" t="n"/>
      <c r="O1014" s="3806" t="n"/>
      <c r="P1014" s="2113" t="n"/>
      <c r="Q1014" s="2113" t="n"/>
      <c r="R1014" s="2113" t="n"/>
      <c r="S1014" s="2113" t="n"/>
      <c r="T1014" s="2113" t="n"/>
      <c r="U1014" s="3806" t="n"/>
      <c r="V1014" s="2113" t="n"/>
      <c r="W1014" s="2113" t="n"/>
      <c r="X1014" s="2113" t="n"/>
      <c r="Y1014" s="2113" t="n"/>
      <c r="Z1014" s="2113" t="n"/>
      <c r="AA1014" s="2113" t="n"/>
      <c r="AB1014" s="2113" t="n"/>
      <c r="AC1014" s="2113" t="n"/>
      <c r="AD1014" s="2113" t="n"/>
      <c r="AE1014" s="2113" t="n"/>
      <c r="AF1014" s="2113" t="n"/>
    </row>
    <row r="1015" ht="15.75" customHeight="1" s="2885">
      <c r="A1015" s="2113" t="n"/>
      <c r="B1015" s="2113" t="n"/>
      <c r="C1015" s="2113" t="n"/>
      <c r="D1015" s="2113" t="n"/>
      <c r="E1015" s="2115" t="n"/>
      <c r="F1015" s="2113" t="n"/>
      <c r="G1015" s="2165" t="n"/>
      <c r="H1015" s="2165" t="n"/>
      <c r="I1015" s="2113" t="n"/>
      <c r="J1015" s="2113" t="n"/>
      <c r="K1015" s="2113" t="n"/>
      <c r="L1015" s="3805" t="n"/>
      <c r="M1015" s="2113" t="n"/>
      <c r="N1015" s="3805" t="n"/>
      <c r="O1015" s="3806" t="n"/>
      <c r="P1015" s="2113" t="n"/>
      <c r="Q1015" s="2113" t="n"/>
      <c r="R1015" s="2113" t="n"/>
      <c r="S1015" s="2113" t="n"/>
      <c r="T1015" s="2113" t="n"/>
      <c r="U1015" s="3806" t="n"/>
      <c r="V1015" s="2113" t="n"/>
      <c r="W1015" s="2113" t="n"/>
      <c r="X1015" s="2113" t="n"/>
      <c r="Y1015" s="2113" t="n"/>
      <c r="Z1015" s="2113" t="n"/>
      <c r="AA1015" s="2113" t="n"/>
      <c r="AB1015" s="2113" t="n"/>
      <c r="AC1015" s="2113" t="n"/>
      <c r="AD1015" s="2113" t="n"/>
      <c r="AE1015" s="2113" t="n"/>
      <c r="AF1015" s="2113" t="n"/>
    </row>
    <row r="1016" ht="15.75" customHeight="1" s="2885">
      <c r="A1016" s="2113" t="n"/>
      <c r="B1016" s="2113" t="n"/>
      <c r="C1016" s="2113" t="n"/>
      <c r="D1016" s="2113" t="n"/>
      <c r="E1016" s="2115" t="n"/>
      <c r="F1016" s="2113" t="n"/>
      <c r="G1016" s="2165" t="n"/>
      <c r="H1016" s="2165" t="n"/>
      <c r="I1016" s="2113" t="n"/>
      <c r="J1016" s="2113" t="n"/>
      <c r="K1016" s="2113" t="n"/>
      <c r="L1016" s="3805" t="n"/>
      <c r="M1016" s="2113" t="n"/>
      <c r="N1016" s="3805" t="n"/>
      <c r="O1016" s="3806" t="n"/>
      <c r="P1016" s="2113" t="n"/>
      <c r="Q1016" s="2113" t="n"/>
      <c r="R1016" s="2113" t="n"/>
      <c r="S1016" s="2113" t="n"/>
      <c r="T1016" s="2113" t="n"/>
      <c r="U1016" s="3806" t="n"/>
      <c r="V1016" s="2113" t="n"/>
      <c r="W1016" s="2113" t="n"/>
      <c r="X1016" s="2113" t="n"/>
      <c r="Y1016" s="2113" t="n"/>
      <c r="Z1016" s="2113" t="n"/>
      <c r="AA1016" s="2113" t="n"/>
      <c r="AB1016" s="2113" t="n"/>
      <c r="AC1016" s="2113" t="n"/>
      <c r="AD1016" s="2113" t="n"/>
      <c r="AE1016" s="2113" t="n"/>
      <c r="AF1016" s="2113" t="n"/>
    </row>
    <row r="1017" ht="15.75" customHeight="1" s="2885">
      <c r="A1017" s="2113" t="n"/>
      <c r="B1017" s="2113" t="n"/>
      <c r="C1017" s="2113" t="n"/>
      <c r="D1017" s="2113" t="n"/>
      <c r="E1017" s="2115" t="n"/>
      <c r="F1017" s="2113" t="n"/>
      <c r="G1017" s="2165" t="n"/>
      <c r="H1017" s="2165" t="n"/>
      <c r="I1017" s="2113" t="n"/>
      <c r="J1017" s="2113" t="n"/>
      <c r="K1017" s="2113" t="n"/>
      <c r="L1017" s="3805" t="n"/>
      <c r="M1017" s="2113" t="n"/>
      <c r="N1017" s="3805" t="n"/>
      <c r="O1017" s="3806" t="n"/>
      <c r="P1017" s="2113" t="n"/>
      <c r="Q1017" s="2113" t="n"/>
      <c r="R1017" s="2113" t="n"/>
      <c r="S1017" s="2113" t="n"/>
      <c r="T1017" s="2113" t="n"/>
      <c r="U1017" s="3806" t="n"/>
      <c r="V1017" s="2113" t="n"/>
      <c r="W1017" s="2113" t="n"/>
      <c r="X1017" s="2113" t="n"/>
      <c r="Y1017" s="2113" t="n"/>
      <c r="Z1017" s="2113" t="n"/>
      <c r="AA1017" s="2113" t="n"/>
      <c r="AB1017" s="2113" t="n"/>
      <c r="AC1017" s="2113" t="n"/>
      <c r="AD1017" s="2113" t="n"/>
      <c r="AE1017" s="2113" t="n"/>
      <c r="AF1017" s="2113" t="n"/>
    </row>
    <row r="1018" ht="15.75" customHeight="1" s="2885">
      <c r="A1018" s="2113" t="n"/>
      <c r="B1018" s="2113" t="n"/>
      <c r="C1018" s="2113" t="n"/>
      <c r="D1018" s="2113" t="n"/>
      <c r="E1018" s="2115" t="n"/>
      <c r="F1018" s="2113" t="n"/>
      <c r="G1018" s="2165" t="n"/>
      <c r="H1018" s="2165" t="n"/>
      <c r="I1018" s="2113" t="n"/>
      <c r="J1018" s="2113" t="n"/>
      <c r="K1018" s="2113" t="n"/>
      <c r="L1018" s="3805" t="n"/>
      <c r="M1018" s="2113" t="n"/>
      <c r="N1018" s="3805" t="n"/>
      <c r="O1018" s="3806" t="n"/>
      <c r="P1018" s="2113" t="n"/>
      <c r="Q1018" s="2113" t="n"/>
      <c r="R1018" s="2113" t="n"/>
      <c r="S1018" s="2113" t="n"/>
      <c r="T1018" s="2113" t="n"/>
      <c r="U1018" s="3806" t="n"/>
      <c r="V1018" s="2113" t="n"/>
      <c r="W1018" s="2113" t="n"/>
      <c r="X1018" s="2113" t="n"/>
      <c r="Y1018" s="2113" t="n"/>
      <c r="Z1018" s="2113" t="n"/>
      <c r="AA1018" s="2113" t="n"/>
      <c r="AB1018" s="2113" t="n"/>
      <c r="AC1018" s="2113" t="n"/>
      <c r="AD1018" s="2113" t="n"/>
      <c r="AE1018" s="2113" t="n"/>
      <c r="AF1018" s="2113" t="n"/>
    </row>
    <row r="1019" ht="15.75" customHeight="1" s="2885">
      <c r="A1019" s="2113" t="n"/>
      <c r="B1019" s="2113" t="n"/>
      <c r="C1019" s="2113" t="n"/>
      <c r="D1019" s="2113" t="n"/>
      <c r="E1019" s="2115" t="n"/>
      <c r="F1019" s="2113" t="n"/>
      <c r="G1019" s="2165" t="n"/>
      <c r="H1019" s="2165" t="n"/>
      <c r="I1019" s="2113" t="n"/>
      <c r="J1019" s="2113" t="n"/>
      <c r="K1019" s="2113" t="n"/>
      <c r="L1019" s="3805" t="n"/>
      <c r="M1019" s="2113" t="n"/>
      <c r="N1019" s="3805" t="n"/>
      <c r="O1019" s="3806" t="n"/>
      <c r="P1019" s="2113" t="n"/>
      <c r="Q1019" s="2113" t="n"/>
      <c r="R1019" s="2113" t="n"/>
      <c r="S1019" s="2113" t="n"/>
      <c r="T1019" s="2113" t="n"/>
      <c r="U1019" s="3806" t="n"/>
      <c r="V1019" s="2113" t="n"/>
      <c r="W1019" s="2113" t="n"/>
      <c r="X1019" s="2113" t="n"/>
      <c r="Y1019" s="2113" t="n"/>
      <c r="Z1019" s="2113" t="n"/>
      <c r="AA1019" s="2113" t="n"/>
      <c r="AB1019" s="2113" t="n"/>
      <c r="AC1019" s="2113" t="n"/>
      <c r="AD1019" s="2113" t="n"/>
      <c r="AE1019" s="2113" t="n"/>
      <c r="AF1019" s="2113" t="n"/>
    </row>
    <row r="1020" ht="15.75" customHeight="1" s="2885">
      <c r="A1020" s="2113" t="n"/>
      <c r="B1020" s="2113" t="n"/>
      <c r="C1020" s="2113" t="n"/>
      <c r="D1020" s="2113" t="n"/>
      <c r="E1020" s="2115" t="n"/>
      <c r="F1020" s="2113" t="n"/>
      <c r="G1020" s="2165" t="n"/>
      <c r="H1020" s="2165" t="n"/>
      <c r="I1020" s="2113" t="n"/>
      <c r="J1020" s="2113" t="n"/>
      <c r="K1020" s="2113" t="n"/>
      <c r="L1020" s="3805" t="n"/>
      <c r="M1020" s="2113" t="n"/>
      <c r="N1020" s="3805" t="n"/>
      <c r="O1020" s="3806" t="n"/>
      <c r="P1020" s="2113" t="n"/>
      <c r="Q1020" s="2113" t="n"/>
      <c r="R1020" s="2113" t="n"/>
      <c r="S1020" s="2113" t="n"/>
      <c r="T1020" s="2113" t="n"/>
      <c r="U1020" s="3806" t="n"/>
      <c r="V1020" s="2113" t="n"/>
      <c r="W1020" s="2113" t="n"/>
      <c r="X1020" s="2113" t="n"/>
      <c r="Y1020" s="2113" t="n"/>
      <c r="Z1020" s="2113" t="n"/>
      <c r="AA1020" s="2113" t="n"/>
      <c r="AB1020" s="2113" t="n"/>
      <c r="AC1020" s="2113" t="n"/>
      <c r="AD1020" s="2113" t="n"/>
      <c r="AE1020" s="2113" t="n"/>
      <c r="AF1020" s="2113" t="n"/>
    </row>
    <row r="1021" ht="15.75" customHeight="1" s="2885">
      <c r="A1021" s="2113" t="n"/>
      <c r="B1021" s="2113" t="n"/>
      <c r="C1021" s="2113" t="n"/>
      <c r="D1021" s="2113" t="n"/>
      <c r="E1021" s="2115" t="n"/>
      <c r="F1021" s="2113" t="n"/>
      <c r="G1021" s="2165" t="n"/>
      <c r="H1021" s="2165" t="n"/>
      <c r="I1021" s="2113" t="n"/>
      <c r="J1021" s="2113" t="n"/>
      <c r="K1021" s="2113" t="n"/>
      <c r="L1021" s="3805" t="n"/>
      <c r="M1021" s="2113" t="n"/>
      <c r="N1021" s="3805" t="n"/>
      <c r="O1021" s="3806" t="n"/>
      <c r="P1021" s="2113" t="n"/>
      <c r="Q1021" s="2113" t="n"/>
      <c r="R1021" s="2113" t="n"/>
      <c r="S1021" s="2113" t="n"/>
      <c r="T1021" s="2113" t="n"/>
      <c r="U1021" s="3806" t="n"/>
      <c r="V1021" s="2113" t="n"/>
      <c r="W1021" s="2113" t="n"/>
      <c r="X1021" s="2113" t="n"/>
      <c r="Y1021" s="2113" t="n"/>
      <c r="Z1021" s="2113" t="n"/>
      <c r="AA1021" s="2113" t="n"/>
      <c r="AB1021" s="2113" t="n"/>
      <c r="AC1021" s="2113" t="n"/>
      <c r="AD1021" s="2113" t="n"/>
      <c r="AE1021" s="2113" t="n"/>
      <c r="AF1021" s="2113" t="n"/>
    </row>
    <row r="1022" ht="15.75" customHeight="1" s="2885">
      <c r="A1022" s="2113" t="n"/>
      <c r="B1022" s="2113" t="n"/>
      <c r="C1022" s="2113" t="n"/>
      <c r="D1022" s="2113" t="n"/>
      <c r="E1022" s="2115" t="n"/>
      <c r="F1022" s="2113" t="n"/>
      <c r="G1022" s="2165" t="n"/>
      <c r="H1022" s="2165" t="n"/>
      <c r="I1022" s="2113" t="n"/>
      <c r="J1022" s="2113" t="n"/>
      <c r="K1022" s="2113" t="n"/>
      <c r="L1022" s="3805" t="n"/>
      <c r="M1022" s="2113" t="n"/>
      <c r="N1022" s="3805" t="n"/>
      <c r="O1022" s="3806" t="n"/>
      <c r="P1022" s="2113" t="n"/>
      <c r="Q1022" s="2113" t="n"/>
      <c r="R1022" s="2113" t="n"/>
      <c r="S1022" s="2113" t="n"/>
      <c r="T1022" s="2113" t="n"/>
      <c r="U1022" s="3806" t="n"/>
      <c r="V1022" s="2113" t="n"/>
      <c r="W1022" s="2113" t="n"/>
      <c r="X1022" s="2113" t="n"/>
      <c r="Y1022" s="2113" t="n"/>
      <c r="Z1022" s="2113" t="n"/>
      <c r="AA1022" s="2113" t="n"/>
      <c r="AB1022" s="2113" t="n"/>
      <c r="AC1022" s="2113" t="n"/>
      <c r="AD1022" s="2113" t="n"/>
      <c r="AE1022" s="2113" t="n"/>
      <c r="AF1022" s="2113" t="n"/>
    </row>
    <row r="1023" ht="15.75" customHeight="1" s="2885">
      <c r="A1023" s="2113" t="n"/>
      <c r="B1023" s="2113" t="n"/>
      <c r="C1023" s="2113" t="n"/>
      <c r="D1023" s="2113" t="n"/>
      <c r="E1023" s="2115" t="n"/>
      <c r="F1023" s="2113" t="n"/>
      <c r="G1023" s="2165" t="n"/>
      <c r="H1023" s="2165" t="n"/>
      <c r="I1023" s="2113" t="n"/>
      <c r="J1023" s="2113" t="n"/>
      <c r="K1023" s="2113" t="n"/>
      <c r="L1023" s="3805" t="n"/>
      <c r="M1023" s="2113" t="n"/>
      <c r="N1023" s="3805" t="n"/>
      <c r="O1023" s="3806" t="n"/>
      <c r="P1023" s="2113" t="n"/>
      <c r="Q1023" s="2113" t="n"/>
      <c r="R1023" s="2113" t="n"/>
      <c r="S1023" s="2113" t="n"/>
      <c r="T1023" s="2113" t="n"/>
      <c r="U1023" s="3806" t="n"/>
      <c r="V1023" s="2113" t="n"/>
      <c r="W1023" s="2113" t="n"/>
      <c r="X1023" s="2113" t="n"/>
      <c r="Y1023" s="2113" t="n"/>
      <c r="Z1023" s="2113" t="n"/>
      <c r="AA1023" s="2113" t="n"/>
      <c r="AB1023" s="2113" t="n"/>
      <c r="AC1023" s="2113" t="n"/>
      <c r="AD1023" s="2113" t="n"/>
      <c r="AE1023" s="2113" t="n"/>
      <c r="AF1023" s="2113" t="n"/>
    </row>
    <row r="1024" ht="15.75" customHeight="1" s="2885">
      <c r="A1024" s="2113" t="n"/>
      <c r="B1024" s="2113" t="n"/>
      <c r="C1024" s="2113" t="n"/>
      <c r="D1024" s="2113" t="n"/>
      <c r="E1024" s="2115" t="n"/>
      <c r="F1024" s="2113" t="n"/>
      <c r="G1024" s="2165" t="n"/>
      <c r="H1024" s="2165" t="n"/>
      <c r="I1024" s="2113" t="n"/>
      <c r="J1024" s="2113" t="n"/>
      <c r="K1024" s="2113" t="n"/>
      <c r="L1024" s="3805" t="n"/>
      <c r="M1024" s="2113" t="n"/>
      <c r="N1024" s="3805" t="n"/>
      <c r="O1024" s="3806" t="n"/>
      <c r="P1024" s="2113" t="n"/>
      <c r="Q1024" s="2113" t="n"/>
      <c r="R1024" s="2113" t="n"/>
      <c r="S1024" s="2113" t="n"/>
      <c r="T1024" s="2113" t="n"/>
      <c r="U1024" s="3806" t="n"/>
      <c r="V1024" s="2113" t="n"/>
      <c r="W1024" s="2113" t="n"/>
      <c r="X1024" s="2113" t="n"/>
      <c r="Y1024" s="2113" t="n"/>
      <c r="Z1024" s="2113" t="n"/>
      <c r="AA1024" s="2113" t="n"/>
      <c r="AB1024" s="2113" t="n"/>
      <c r="AC1024" s="2113" t="n"/>
      <c r="AD1024" s="2113" t="n"/>
      <c r="AE1024" s="2113" t="n"/>
      <c r="AF1024" s="2113" t="n"/>
    </row>
    <row r="1025" ht="15.75" customHeight="1" s="2885">
      <c r="A1025" s="2113" t="n"/>
      <c r="B1025" s="2113" t="n"/>
      <c r="C1025" s="2113" t="n"/>
      <c r="D1025" s="2113" t="n"/>
      <c r="E1025" s="2115" t="n"/>
      <c r="F1025" s="2113" t="n"/>
      <c r="G1025" s="2165" t="n"/>
      <c r="H1025" s="2165" t="n"/>
      <c r="I1025" s="2113" t="n"/>
      <c r="J1025" s="2113" t="n"/>
      <c r="K1025" s="2113" t="n"/>
      <c r="L1025" s="3805" t="n"/>
      <c r="M1025" s="2113" t="n"/>
      <c r="N1025" s="3805" t="n"/>
      <c r="O1025" s="3806" t="n"/>
      <c r="P1025" s="2113" t="n"/>
      <c r="Q1025" s="2113" t="n"/>
      <c r="R1025" s="2113" t="n"/>
      <c r="S1025" s="2113" t="n"/>
      <c r="T1025" s="2113" t="n"/>
      <c r="U1025" s="3806" t="n"/>
      <c r="V1025" s="2113" t="n"/>
      <c r="W1025" s="2113" t="n"/>
      <c r="X1025" s="2113" t="n"/>
      <c r="Y1025" s="2113" t="n"/>
      <c r="Z1025" s="2113" t="n"/>
      <c r="AA1025" s="2113" t="n"/>
      <c r="AB1025" s="2113" t="n"/>
      <c r="AC1025" s="2113" t="n"/>
      <c r="AD1025" s="2113" t="n"/>
      <c r="AE1025" s="2113" t="n"/>
      <c r="AF1025" s="2113" t="n"/>
    </row>
    <row r="1026" ht="15.75" customHeight="1" s="2885">
      <c r="A1026" s="2113" t="n"/>
      <c r="B1026" s="2113" t="n"/>
      <c r="C1026" s="2113" t="n"/>
      <c r="D1026" s="2113" t="n"/>
      <c r="E1026" s="2115" t="n"/>
      <c r="F1026" s="2113" t="n"/>
      <c r="G1026" s="2165" t="n"/>
      <c r="H1026" s="2165" t="n"/>
      <c r="I1026" s="2113" t="n"/>
      <c r="J1026" s="2113" t="n"/>
      <c r="K1026" s="2113" t="n"/>
      <c r="L1026" s="3805" t="n"/>
      <c r="M1026" s="2113" t="n"/>
      <c r="N1026" s="3805" t="n"/>
      <c r="O1026" s="3806" t="n"/>
      <c r="P1026" s="2113" t="n"/>
      <c r="Q1026" s="2113" t="n"/>
      <c r="R1026" s="2113" t="n"/>
      <c r="S1026" s="2113" t="n"/>
      <c r="T1026" s="2113" t="n"/>
      <c r="U1026" s="3806" t="n"/>
      <c r="V1026" s="2113" t="n"/>
      <c r="W1026" s="2113" t="n"/>
      <c r="X1026" s="2113" t="n"/>
      <c r="Y1026" s="2113" t="n"/>
      <c r="Z1026" s="2113" t="n"/>
      <c r="AA1026" s="2113" t="n"/>
      <c r="AB1026" s="2113" t="n"/>
      <c r="AC1026" s="2113" t="n"/>
      <c r="AD1026" s="2113" t="n"/>
      <c r="AE1026" s="2113" t="n"/>
      <c r="AF1026" s="2113" t="n"/>
    </row>
    <row r="1027" ht="15.75" customHeight="1" s="2885">
      <c r="A1027" s="2113" t="n"/>
      <c r="B1027" s="2113" t="n"/>
      <c r="C1027" s="2113" t="n"/>
      <c r="D1027" s="2113" t="n"/>
      <c r="E1027" s="2115" t="n"/>
      <c r="F1027" s="2113" t="n"/>
      <c r="G1027" s="2165" t="n"/>
      <c r="H1027" s="2165" t="n"/>
      <c r="I1027" s="2113" t="n"/>
      <c r="J1027" s="2113" t="n"/>
      <c r="K1027" s="2113" t="n"/>
      <c r="L1027" s="3805" t="n"/>
      <c r="M1027" s="2113" t="n"/>
      <c r="N1027" s="3805" t="n"/>
      <c r="O1027" s="3806" t="n"/>
      <c r="P1027" s="2113" t="n"/>
      <c r="Q1027" s="2113" t="n"/>
      <c r="R1027" s="2113" t="n"/>
      <c r="S1027" s="2113" t="n"/>
      <c r="T1027" s="2113" t="n"/>
      <c r="U1027" s="3806" t="n"/>
      <c r="V1027" s="2113" t="n"/>
      <c r="W1027" s="2113" t="n"/>
      <c r="X1027" s="2113" t="n"/>
      <c r="Y1027" s="2113" t="n"/>
      <c r="Z1027" s="2113" t="n"/>
      <c r="AA1027" s="2113" t="n"/>
      <c r="AB1027" s="2113" t="n"/>
      <c r="AC1027" s="2113" t="n"/>
      <c r="AD1027" s="2113" t="n"/>
      <c r="AE1027" s="2113" t="n"/>
      <c r="AF1027" s="2113" t="n"/>
    </row>
    <row r="1028" ht="15.75" customHeight="1" s="2885">
      <c r="A1028" s="2113" t="n"/>
      <c r="B1028" s="2113" t="n"/>
      <c r="C1028" s="2113" t="n"/>
      <c r="D1028" s="2113" t="n"/>
      <c r="E1028" s="2115" t="n"/>
      <c r="F1028" s="2113" t="n"/>
      <c r="G1028" s="2165" t="n"/>
      <c r="H1028" s="2165" t="n"/>
      <c r="I1028" s="2113" t="n"/>
      <c r="J1028" s="2113" t="n"/>
      <c r="K1028" s="2113" t="n"/>
      <c r="L1028" s="3805" t="n"/>
      <c r="M1028" s="2113" t="n"/>
      <c r="N1028" s="3805" t="n"/>
      <c r="O1028" s="3806" t="n"/>
      <c r="P1028" s="2113" t="n"/>
      <c r="Q1028" s="2113" t="n"/>
      <c r="R1028" s="2113" t="n"/>
      <c r="S1028" s="2113" t="n"/>
      <c r="T1028" s="2113" t="n"/>
      <c r="U1028" s="3806" t="n"/>
      <c r="V1028" s="2113" t="n"/>
      <c r="W1028" s="2113" t="n"/>
      <c r="X1028" s="2113" t="n"/>
      <c r="Y1028" s="2113" t="n"/>
      <c r="Z1028" s="2113" t="n"/>
      <c r="AA1028" s="2113" t="n"/>
      <c r="AB1028" s="2113" t="n"/>
      <c r="AC1028" s="2113" t="n"/>
      <c r="AD1028" s="2113" t="n"/>
      <c r="AE1028" s="2113" t="n"/>
      <c r="AF1028" s="2113" t="n"/>
    </row>
    <row r="1029" ht="15.75" customHeight="1" s="2885">
      <c r="A1029" s="2113" t="n"/>
      <c r="B1029" s="2113" t="n"/>
      <c r="C1029" s="2113" t="n"/>
      <c r="D1029" s="2113" t="n"/>
      <c r="E1029" s="2115" t="n"/>
      <c r="F1029" s="2113" t="n"/>
      <c r="G1029" s="2165" t="n"/>
      <c r="H1029" s="2165" t="n"/>
      <c r="I1029" s="2113" t="n"/>
      <c r="J1029" s="2113" t="n"/>
      <c r="K1029" s="2113" t="n"/>
      <c r="L1029" s="3805" t="n"/>
      <c r="M1029" s="2113" t="n"/>
      <c r="N1029" s="3805" t="n"/>
      <c r="O1029" s="3806" t="n"/>
      <c r="P1029" s="2113" t="n"/>
      <c r="Q1029" s="2113" t="n"/>
      <c r="R1029" s="2113" t="n"/>
      <c r="S1029" s="2113" t="n"/>
      <c r="T1029" s="2113" t="n"/>
      <c r="U1029" s="3806" t="n"/>
      <c r="V1029" s="2113" t="n"/>
      <c r="W1029" s="2113" t="n"/>
      <c r="X1029" s="2113" t="n"/>
      <c r="Y1029" s="2113" t="n"/>
      <c r="Z1029" s="2113" t="n"/>
      <c r="AA1029" s="2113" t="n"/>
      <c r="AB1029" s="2113" t="n"/>
      <c r="AC1029" s="2113" t="n"/>
      <c r="AD1029" s="2113" t="n"/>
      <c r="AE1029" s="2113" t="n"/>
      <c r="AF1029" s="2113" t="n"/>
    </row>
    <row r="1030" ht="15.75" customHeight="1" s="2885">
      <c r="A1030" s="2113" t="n"/>
      <c r="B1030" s="2113" t="n"/>
      <c r="C1030" s="2113" t="n"/>
      <c r="D1030" s="2113" t="n"/>
      <c r="E1030" s="2115" t="n"/>
      <c r="F1030" s="2113" t="n"/>
      <c r="G1030" s="2165" t="n"/>
      <c r="H1030" s="2165" t="n"/>
      <c r="I1030" s="2113" t="n"/>
      <c r="J1030" s="2113" t="n"/>
      <c r="K1030" s="2113" t="n"/>
      <c r="L1030" s="3805" t="n"/>
      <c r="M1030" s="2113" t="n"/>
      <c r="N1030" s="3805" t="n"/>
      <c r="O1030" s="3806" t="n"/>
      <c r="P1030" s="2113" t="n"/>
      <c r="Q1030" s="2113" t="n"/>
      <c r="R1030" s="2113" t="n"/>
      <c r="S1030" s="2113" t="n"/>
      <c r="T1030" s="2113" t="n"/>
      <c r="U1030" s="3806" t="n"/>
      <c r="V1030" s="2113" t="n"/>
      <c r="W1030" s="2113" t="n"/>
      <c r="X1030" s="2113" t="n"/>
      <c r="Y1030" s="2113" t="n"/>
      <c r="Z1030" s="2113" t="n"/>
      <c r="AA1030" s="2113" t="n"/>
      <c r="AB1030" s="2113" t="n"/>
      <c r="AC1030" s="2113" t="n"/>
      <c r="AD1030" s="2113" t="n"/>
      <c r="AE1030" s="2113" t="n"/>
      <c r="AF1030" s="2113" t="n"/>
    </row>
    <row r="1031" ht="15.75" customHeight="1" s="2885">
      <c r="A1031" s="2113" t="n"/>
      <c r="B1031" s="2113" t="n"/>
      <c r="C1031" s="2113" t="n"/>
      <c r="D1031" s="2113" t="n"/>
      <c r="E1031" s="2115" t="n"/>
      <c r="F1031" s="2113" t="n"/>
      <c r="G1031" s="2165" t="n"/>
      <c r="H1031" s="2165" t="n"/>
      <c r="I1031" s="2113" t="n"/>
      <c r="J1031" s="2113" t="n"/>
      <c r="K1031" s="2113" t="n"/>
      <c r="L1031" s="3805" t="n"/>
      <c r="M1031" s="2113" t="n"/>
      <c r="N1031" s="3805" t="n"/>
      <c r="O1031" s="3806" t="n"/>
      <c r="P1031" s="2113" t="n"/>
      <c r="Q1031" s="2113" t="n"/>
      <c r="R1031" s="2113" t="n"/>
      <c r="S1031" s="2113" t="n"/>
      <c r="T1031" s="2113" t="n"/>
      <c r="U1031" s="3806" t="n"/>
      <c r="V1031" s="2113" t="n"/>
      <c r="W1031" s="2113" t="n"/>
      <c r="X1031" s="2113" t="n"/>
      <c r="Y1031" s="2113" t="n"/>
      <c r="Z1031" s="2113" t="n"/>
      <c r="AA1031" s="2113" t="n"/>
      <c r="AB1031" s="2113" t="n"/>
      <c r="AC1031" s="2113" t="n"/>
      <c r="AD1031" s="2113" t="n"/>
      <c r="AE1031" s="2113" t="n"/>
      <c r="AF1031" s="2113" t="n"/>
    </row>
    <row r="1032" ht="15.75" customHeight="1" s="2885">
      <c r="A1032" s="2113" t="n"/>
      <c r="B1032" s="2113" t="n"/>
      <c r="C1032" s="2113" t="n"/>
      <c r="D1032" s="2113" t="n"/>
      <c r="E1032" s="2115" t="n"/>
      <c r="F1032" s="2113" t="n"/>
      <c r="G1032" s="2165" t="n"/>
      <c r="H1032" s="2165" t="n"/>
      <c r="I1032" s="2113" t="n"/>
      <c r="J1032" s="2113" t="n"/>
      <c r="K1032" s="2113" t="n"/>
      <c r="L1032" s="3805" t="n"/>
      <c r="M1032" s="2113" t="n"/>
      <c r="N1032" s="3805" t="n"/>
      <c r="O1032" s="3806" t="n"/>
      <c r="P1032" s="2113" t="n"/>
      <c r="Q1032" s="2113" t="n"/>
      <c r="R1032" s="2113" t="n"/>
      <c r="S1032" s="2113" t="n"/>
      <c r="T1032" s="2113" t="n"/>
      <c r="U1032" s="3806" t="n"/>
      <c r="V1032" s="2113" t="n"/>
      <c r="W1032" s="2113" t="n"/>
      <c r="X1032" s="2113" t="n"/>
      <c r="Y1032" s="2113" t="n"/>
      <c r="Z1032" s="2113" t="n"/>
      <c r="AA1032" s="2113" t="n"/>
      <c r="AB1032" s="2113" t="n"/>
      <c r="AC1032" s="2113" t="n"/>
      <c r="AD1032" s="2113" t="n"/>
      <c r="AE1032" s="2113" t="n"/>
      <c r="AF1032" s="2113" t="n"/>
    </row>
    <row r="1033" ht="15.75" customHeight="1" s="2885">
      <c r="A1033" s="2113" t="n"/>
      <c r="B1033" s="2113" t="n"/>
      <c r="C1033" s="2113" t="n"/>
      <c r="D1033" s="2113" t="n"/>
      <c r="E1033" s="2115" t="n"/>
      <c r="F1033" s="2113" t="n"/>
      <c r="G1033" s="2165" t="n"/>
      <c r="H1033" s="2165" t="n"/>
      <c r="I1033" s="2113" t="n"/>
      <c r="J1033" s="2113" t="n"/>
      <c r="K1033" s="2113" t="n"/>
      <c r="L1033" s="3805" t="n"/>
      <c r="M1033" s="2113" t="n"/>
      <c r="N1033" s="3805" t="n"/>
      <c r="O1033" s="3806" t="n"/>
      <c r="P1033" s="2113" t="n"/>
      <c r="Q1033" s="2113" t="n"/>
      <c r="R1033" s="2113" t="n"/>
      <c r="S1033" s="2113" t="n"/>
      <c r="T1033" s="2113" t="n"/>
      <c r="U1033" s="3806" t="n"/>
      <c r="V1033" s="2113" t="n"/>
      <c r="W1033" s="2113" t="n"/>
      <c r="X1033" s="2113" t="n"/>
      <c r="Y1033" s="2113" t="n"/>
      <c r="Z1033" s="2113" t="n"/>
      <c r="AA1033" s="2113" t="n"/>
      <c r="AB1033" s="2113" t="n"/>
      <c r="AC1033" s="2113" t="n"/>
      <c r="AD1033" s="2113" t="n"/>
      <c r="AE1033" s="2113" t="n"/>
      <c r="AF1033" s="2113" t="n"/>
    </row>
    <row r="1034" ht="15.75" customHeight="1" s="2885">
      <c r="A1034" s="2113" t="n"/>
      <c r="B1034" s="2113" t="n"/>
      <c r="C1034" s="2113" t="n"/>
      <c r="D1034" s="2113" t="n"/>
      <c r="E1034" s="2115" t="n"/>
      <c r="F1034" s="2113" t="n"/>
      <c r="G1034" s="2165" t="n"/>
      <c r="H1034" s="2165" t="n"/>
      <c r="I1034" s="2113" t="n"/>
      <c r="J1034" s="2113" t="n"/>
      <c r="K1034" s="2113" t="n"/>
      <c r="L1034" s="3805" t="n"/>
      <c r="M1034" s="2113" t="n"/>
      <c r="N1034" s="3805" t="n"/>
      <c r="O1034" s="3806" t="n"/>
      <c r="P1034" s="2113" t="n"/>
      <c r="Q1034" s="2113" t="n"/>
      <c r="R1034" s="2113" t="n"/>
      <c r="S1034" s="2113" t="n"/>
      <c r="T1034" s="2113" t="n"/>
      <c r="U1034" s="3806" t="n"/>
      <c r="V1034" s="2113" t="n"/>
      <c r="W1034" s="2113" t="n"/>
      <c r="X1034" s="2113" t="n"/>
      <c r="Y1034" s="2113" t="n"/>
      <c r="Z1034" s="2113" t="n"/>
      <c r="AA1034" s="2113" t="n"/>
      <c r="AB1034" s="2113" t="n"/>
      <c r="AC1034" s="2113" t="n"/>
      <c r="AD1034" s="2113" t="n"/>
      <c r="AE1034" s="2113" t="n"/>
      <c r="AF1034" s="2113" t="n"/>
    </row>
    <row r="1035" ht="15.75" customHeight="1" s="2885">
      <c r="A1035" s="2113" t="n"/>
      <c r="B1035" s="2113" t="n"/>
      <c r="C1035" s="2113" t="n"/>
      <c r="D1035" s="2113" t="n"/>
      <c r="E1035" s="2115" t="n"/>
      <c r="F1035" s="2113" t="n"/>
      <c r="G1035" s="2165" t="n"/>
      <c r="H1035" s="2165" t="n"/>
      <c r="I1035" s="2113" t="n"/>
      <c r="J1035" s="2113" t="n"/>
      <c r="K1035" s="2113" t="n"/>
      <c r="L1035" s="3805" t="n"/>
      <c r="M1035" s="2113" t="n"/>
      <c r="N1035" s="3805" t="n"/>
      <c r="O1035" s="3806" t="n"/>
      <c r="P1035" s="2113" t="n"/>
      <c r="Q1035" s="2113" t="n"/>
      <c r="R1035" s="2113" t="n"/>
      <c r="S1035" s="2113" t="n"/>
      <c r="T1035" s="2113" t="n"/>
      <c r="U1035" s="3806" t="n"/>
      <c r="V1035" s="2113" t="n"/>
      <c r="W1035" s="2113" t="n"/>
      <c r="X1035" s="2113" t="n"/>
      <c r="Y1035" s="2113" t="n"/>
      <c r="Z1035" s="2113" t="n"/>
      <c r="AA1035" s="2113" t="n"/>
      <c r="AB1035" s="2113" t="n"/>
      <c r="AC1035" s="2113" t="n"/>
      <c r="AD1035" s="2113" t="n"/>
      <c r="AE1035" s="2113" t="n"/>
      <c r="AF1035" s="2113" t="n"/>
    </row>
    <row r="1036" ht="15.75" customHeight="1" s="2885">
      <c r="A1036" s="2113" t="n"/>
      <c r="B1036" s="2113" t="n"/>
      <c r="C1036" s="2113" t="n"/>
      <c r="D1036" s="2113" t="n"/>
      <c r="E1036" s="2115" t="n"/>
      <c r="F1036" s="2113" t="n"/>
      <c r="G1036" s="2165" t="n"/>
      <c r="H1036" s="2165" t="n"/>
      <c r="I1036" s="2113" t="n"/>
      <c r="J1036" s="2113" t="n"/>
      <c r="K1036" s="2113" t="n"/>
      <c r="L1036" s="3805" t="n"/>
      <c r="M1036" s="2113" t="n"/>
      <c r="N1036" s="3805" t="n"/>
      <c r="O1036" s="3806" t="n"/>
      <c r="P1036" s="2113" t="n"/>
      <c r="Q1036" s="2113" t="n"/>
      <c r="R1036" s="2113" t="n"/>
      <c r="S1036" s="2113" t="n"/>
      <c r="T1036" s="2113" t="n"/>
      <c r="U1036" s="3806" t="n"/>
      <c r="V1036" s="2113" t="n"/>
      <c r="W1036" s="2113" t="n"/>
      <c r="X1036" s="2113" t="n"/>
      <c r="Y1036" s="2113" t="n"/>
      <c r="Z1036" s="2113" t="n"/>
      <c r="AA1036" s="2113" t="n"/>
      <c r="AB1036" s="2113" t="n"/>
      <c r="AC1036" s="2113" t="n"/>
      <c r="AD1036" s="2113" t="n"/>
      <c r="AE1036" s="2113" t="n"/>
      <c r="AF1036" s="2113" t="n"/>
    </row>
    <row r="1037" ht="15.75" customHeight="1" s="2885">
      <c r="A1037" s="2113" t="n"/>
      <c r="B1037" s="2113" t="n"/>
      <c r="C1037" s="2113" t="n"/>
      <c r="D1037" s="2113" t="n"/>
      <c r="E1037" s="2115" t="n"/>
      <c r="F1037" s="2113" t="n"/>
      <c r="G1037" s="2165" t="n"/>
      <c r="H1037" s="2165" t="n"/>
      <c r="I1037" s="2113" t="n"/>
      <c r="J1037" s="2113" t="n"/>
      <c r="K1037" s="2113" t="n"/>
      <c r="L1037" s="3805" t="n"/>
      <c r="M1037" s="2113" t="n"/>
      <c r="N1037" s="3805" t="n"/>
      <c r="O1037" s="3806" t="n"/>
      <c r="P1037" s="2113" t="n"/>
      <c r="Q1037" s="2113" t="n"/>
      <c r="R1037" s="2113" t="n"/>
      <c r="S1037" s="2113" t="n"/>
      <c r="T1037" s="2113" t="n"/>
      <c r="U1037" s="3806" t="n"/>
      <c r="V1037" s="2113" t="n"/>
      <c r="W1037" s="2113" t="n"/>
      <c r="X1037" s="2113" t="n"/>
      <c r="Y1037" s="2113" t="n"/>
      <c r="Z1037" s="2113" t="n"/>
      <c r="AA1037" s="2113" t="n"/>
      <c r="AB1037" s="2113" t="n"/>
      <c r="AC1037" s="2113" t="n"/>
      <c r="AD1037" s="2113" t="n"/>
      <c r="AE1037" s="2113" t="n"/>
      <c r="AF1037" s="2113" t="n"/>
    </row>
    <row r="1038" ht="15.75" customHeight="1" s="2885">
      <c r="A1038" s="2113" t="n"/>
      <c r="B1038" s="2113" t="n"/>
      <c r="C1038" s="2113" t="n"/>
      <c r="D1038" s="2113" t="n"/>
      <c r="E1038" s="2115" t="n"/>
      <c r="F1038" s="2113" t="n"/>
      <c r="G1038" s="2165" t="n"/>
      <c r="H1038" s="2165" t="n"/>
      <c r="I1038" s="2113" t="n"/>
      <c r="J1038" s="2113" t="n"/>
      <c r="K1038" s="2113" t="n"/>
      <c r="L1038" s="3805" t="n"/>
      <c r="M1038" s="2113" t="n"/>
      <c r="N1038" s="3805" t="n"/>
      <c r="O1038" s="3806" t="n"/>
      <c r="P1038" s="2113" t="n"/>
      <c r="Q1038" s="2113" t="n"/>
      <c r="R1038" s="2113" t="n"/>
      <c r="S1038" s="2113" t="n"/>
      <c r="T1038" s="2113" t="n"/>
      <c r="U1038" s="3806" t="n"/>
      <c r="V1038" s="2113" t="n"/>
      <c r="W1038" s="2113" t="n"/>
      <c r="X1038" s="2113" t="n"/>
      <c r="Y1038" s="2113" t="n"/>
      <c r="Z1038" s="2113" t="n"/>
      <c r="AA1038" s="2113" t="n"/>
      <c r="AB1038" s="2113" t="n"/>
      <c r="AC1038" s="2113" t="n"/>
      <c r="AD1038" s="2113" t="n"/>
      <c r="AE1038" s="2113" t="n"/>
      <c r="AF1038" s="2113" t="n"/>
    </row>
    <row r="1039" ht="15.75" customHeight="1" s="2885">
      <c r="A1039" s="2113" t="n"/>
      <c r="B1039" s="2113" t="n"/>
      <c r="C1039" s="2113" t="n"/>
      <c r="D1039" s="2113" t="n"/>
      <c r="E1039" s="2115" t="n"/>
      <c r="F1039" s="2113" t="n"/>
      <c r="G1039" s="2165" t="n"/>
      <c r="H1039" s="2165" t="n"/>
      <c r="I1039" s="2113" t="n"/>
      <c r="J1039" s="2113" t="n"/>
      <c r="K1039" s="2113" t="n"/>
      <c r="L1039" s="3805" t="n"/>
      <c r="M1039" s="2113" t="n"/>
      <c r="N1039" s="3805" t="n"/>
      <c r="O1039" s="3806" t="n"/>
      <c r="P1039" s="2113" t="n"/>
      <c r="Q1039" s="2113" t="n"/>
      <c r="R1039" s="2113" t="n"/>
      <c r="S1039" s="2113" t="n"/>
      <c r="T1039" s="2113" t="n"/>
      <c r="U1039" s="3806" t="n"/>
      <c r="V1039" s="2113" t="n"/>
      <c r="W1039" s="2113" t="n"/>
      <c r="X1039" s="2113" t="n"/>
      <c r="Y1039" s="2113" t="n"/>
      <c r="Z1039" s="2113" t="n"/>
      <c r="AA1039" s="2113" t="n"/>
      <c r="AB1039" s="2113" t="n"/>
      <c r="AC1039" s="2113" t="n"/>
      <c r="AD1039" s="2113" t="n"/>
      <c r="AE1039" s="2113" t="n"/>
      <c r="AF1039" s="2113" t="n"/>
    </row>
    <row r="1040" ht="15.75" customHeight="1" s="2885">
      <c r="A1040" s="2113" t="n"/>
      <c r="B1040" s="2113" t="n"/>
      <c r="C1040" s="2113" t="n"/>
      <c r="D1040" s="2113" t="n"/>
      <c r="E1040" s="2115" t="n"/>
      <c r="F1040" s="2113" t="n"/>
      <c r="G1040" s="2165" t="n"/>
      <c r="H1040" s="2165" t="n"/>
      <c r="I1040" s="2113" t="n"/>
      <c r="J1040" s="2113" t="n"/>
      <c r="K1040" s="2113" t="n"/>
      <c r="L1040" s="3805" t="n"/>
      <c r="M1040" s="2113" t="n"/>
      <c r="N1040" s="3805" t="n"/>
      <c r="O1040" s="3806" t="n"/>
      <c r="P1040" s="2113" t="n"/>
      <c r="Q1040" s="2113" t="n"/>
      <c r="R1040" s="2113" t="n"/>
      <c r="S1040" s="2113" t="n"/>
      <c r="T1040" s="2113" t="n"/>
      <c r="U1040" s="3806" t="n"/>
      <c r="V1040" s="2113" t="n"/>
      <c r="W1040" s="2113" t="n"/>
      <c r="X1040" s="2113" t="n"/>
      <c r="Y1040" s="2113" t="n"/>
      <c r="Z1040" s="2113" t="n"/>
      <c r="AA1040" s="2113" t="n"/>
      <c r="AB1040" s="2113" t="n"/>
      <c r="AC1040" s="2113" t="n"/>
      <c r="AD1040" s="2113" t="n"/>
      <c r="AE1040" s="2113" t="n"/>
      <c r="AF1040" s="2113" t="n"/>
    </row>
    <row r="1041" ht="15.75" customHeight="1" s="2885">
      <c r="A1041" s="2113" t="n"/>
      <c r="B1041" s="2113" t="n"/>
      <c r="C1041" s="2113" t="n"/>
      <c r="D1041" s="2113" t="n"/>
      <c r="E1041" s="2115" t="n"/>
      <c r="F1041" s="2113" t="n"/>
      <c r="G1041" s="2165" t="n"/>
      <c r="H1041" s="2165" t="n"/>
      <c r="I1041" s="2113" t="n"/>
      <c r="J1041" s="2113" t="n"/>
      <c r="K1041" s="2113" t="n"/>
      <c r="L1041" s="3805" t="n"/>
      <c r="M1041" s="2113" t="n"/>
      <c r="N1041" s="3805" t="n"/>
      <c r="O1041" s="3806" t="n"/>
      <c r="P1041" s="2113" t="n"/>
      <c r="Q1041" s="2113" t="n"/>
      <c r="R1041" s="2113" t="n"/>
      <c r="S1041" s="2113" t="n"/>
      <c r="T1041" s="2113" t="n"/>
      <c r="U1041" s="3806" t="n"/>
      <c r="V1041" s="2113" t="n"/>
      <c r="W1041" s="2113" t="n"/>
      <c r="X1041" s="2113" t="n"/>
      <c r="Y1041" s="2113" t="n"/>
      <c r="Z1041" s="2113" t="n"/>
      <c r="AA1041" s="2113" t="n"/>
      <c r="AB1041" s="2113" t="n"/>
      <c r="AC1041" s="2113" t="n"/>
      <c r="AD1041" s="2113" t="n"/>
      <c r="AE1041" s="2113" t="n"/>
      <c r="AF1041" s="2113" t="n"/>
    </row>
    <row r="1042" ht="15.75" customHeight="1" s="2885">
      <c r="A1042" s="2113" t="n"/>
      <c r="B1042" s="2113" t="n"/>
      <c r="C1042" s="2113" t="n"/>
      <c r="D1042" s="2113" t="n"/>
      <c r="E1042" s="2115" t="n"/>
      <c r="F1042" s="2113" t="n"/>
      <c r="G1042" s="2165" t="n"/>
      <c r="H1042" s="2165" t="n"/>
      <c r="I1042" s="2113" t="n"/>
      <c r="J1042" s="2113" t="n"/>
      <c r="K1042" s="2113" t="n"/>
      <c r="L1042" s="3805" t="n"/>
      <c r="M1042" s="2113" t="n"/>
      <c r="N1042" s="3805" t="n"/>
      <c r="O1042" s="3806" t="n"/>
      <c r="P1042" s="2113" t="n"/>
      <c r="Q1042" s="2113" t="n"/>
      <c r="R1042" s="2113" t="n"/>
      <c r="S1042" s="2113" t="n"/>
      <c r="T1042" s="2113" t="n"/>
      <c r="U1042" s="3806" t="n"/>
      <c r="V1042" s="2113" t="n"/>
      <c r="W1042" s="2113" t="n"/>
      <c r="X1042" s="2113" t="n"/>
      <c r="Y1042" s="2113" t="n"/>
      <c r="Z1042" s="2113" t="n"/>
      <c r="AA1042" s="2113" t="n"/>
      <c r="AB1042" s="2113" t="n"/>
      <c r="AC1042" s="2113" t="n"/>
      <c r="AD1042" s="2113" t="n"/>
      <c r="AE1042" s="2113" t="n"/>
      <c r="AF1042" s="2113" t="n"/>
    </row>
    <row r="1043" ht="15.75" customHeight="1" s="2885">
      <c r="A1043" s="2113" t="n"/>
      <c r="B1043" s="2113" t="n"/>
      <c r="C1043" s="2113" t="n"/>
      <c r="D1043" s="2113" t="n"/>
      <c r="E1043" s="2115" t="n"/>
      <c r="F1043" s="2113" t="n"/>
      <c r="G1043" s="2165" t="n"/>
      <c r="H1043" s="2165" t="n"/>
      <c r="I1043" s="2113" t="n"/>
      <c r="J1043" s="2113" t="n"/>
      <c r="K1043" s="2113" t="n"/>
      <c r="L1043" s="3805" t="n"/>
      <c r="M1043" s="2113" t="n"/>
      <c r="N1043" s="3805" t="n"/>
      <c r="O1043" s="3806" t="n"/>
      <c r="P1043" s="2113" t="n"/>
      <c r="Q1043" s="2113" t="n"/>
      <c r="R1043" s="2113" t="n"/>
      <c r="S1043" s="2113" t="n"/>
      <c r="T1043" s="2113" t="n"/>
      <c r="U1043" s="3806" t="n"/>
      <c r="V1043" s="2113" t="n"/>
      <c r="W1043" s="2113" t="n"/>
      <c r="X1043" s="2113" t="n"/>
      <c r="Y1043" s="2113" t="n"/>
      <c r="Z1043" s="2113" t="n"/>
      <c r="AA1043" s="2113" t="n"/>
      <c r="AB1043" s="2113" t="n"/>
      <c r="AC1043" s="2113" t="n"/>
      <c r="AD1043" s="2113" t="n"/>
      <c r="AE1043" s="2113" t="n"/>
      <c r="AF1043" s="2113" t="n"/>
    </row>
    <row r="1044" ht="15.75" customHeight="1" s="2885">
      <c r="A1044" s="2113" t="n"/>
      <c r="B1044" s="2113" t="n"/>
      <c r="C1044" s="2113" t="n"/>
      <c r="D1044" s="2113" t="n"/>
      <c r="E1044" s="2115" t="n"/>
      <c r="F1044" s="2113" t="n"/>
      <c r="G1044" s="2165" t="n"/>
      <c r="H1044" s="2165" t="n"/>
      <c r="I1044" s="2113" t="n"/>
      <c r="J1044" s="2113" t="n"/>
      <c r="K1044" s="2113" t="n"/>
      <c r="L1044" s="3805" t="n"/>
      <c r="M1044" s="2113" t="n"/>
      <c r="N1044" s="3805" t="n"/>
      <c r="O1044" s="3806" t="n"/>
      <c r="P1044" s="2113" t="n"/>
      <c r="Q1044" s="2113" t="n"/>
      <c r="R1044" s="2113" t="n"/>
      <c r="S1044" s="2113" t="n"/>
      <c r="T1044" s="2113" t="n"/>
      <c r="U1044" s="3806" t="n"/>
      <c r="V1044" s="2113" t="n"/>
      <c r="W1044" s="2113" t="n"/>
      <c r="X1044" s="2113" t="n"/>
      <c r="Y1044" s="2113" t="n"/>
      <c r="Z1044" s="2113" t="n"/>
      <c r="AA1044" s="2113" t="n"/>
      <c r="AB1044" s="2113" t="n"/>
      <c r="AC1044" s="2113" t="n"/>
      <c r="AD1044" s="2113" t="n"/>
      <c r="AE1044" s="2113" t="n"/>
      <c r="AF1044" s="2113" t="n"/>
    </row>
    <row r="1045" ht="15.75" customHeight="1" s="2885">
      <c r="A1045" s="2113" t="n"/>
      <c r="B1045" s="2113" t="n"/>
      <c r="C1045" s="2113" t="n"/>
      <c r="D1045" s="2113" t="n"/>
      <c r="E1045" s="2115" t="n"/>
      <c r="F1045" s="2113" t="n"/>
      <c r="G1045" s="2165" t="n"/>
      <c r="H1045" s="2165" t="n"/>
      <c r="I1045" s="2113" t="n"/>
      <c r="J1045" s="2113" t="n"/>
      <c r="K1045" s="2113" t="n"/>
      <c r="L1045" s="3805" t="n"/>
      <c r="M1045" s="2113" t="n"/>
      <c r="N1045" s="3805" t="n"/>
      <c r="O1045" s="3806" t="n"/>
      <c r="P1045" s="2113" t="n"/>
      <c r="Q1045" s="2113" t="n"/>
      <c r="R1045" s="2113" t="n"/>
      <c r="S1045" s="2113" t="n"/>
      <c r="T1045" s="2113" t="n"/>
      <c r="U1045" s="3806" t="n"/>
      <c r="V1045" s="2113" t="n"/>
      <c r="W1045" s="2113" t="n"/>
      <c r="X1045" s="2113" t="n"/>
      <c r="Y1045" s="2113" t="n"/>
      <c r="Z1045" s="2113" t="n"/>
      <c r="AA1045" s="2113" t="n"/>
      <c r="AB1045" s="2113" t="n"/>
      <c r="AC1045" s="2113" t="n"/>
      <c r="AD1045" s="2113" t="n"/>
      <c r="AE1045" s="2113" t="n"/>
      <c r="AF1045" s="2113" t="n"/>
    </row>
    <row r="1046" ht="15.75" customHeight="1" s="2885">
      <c r="A1046" s="2113" t="n"/>
      <c r="B1046" s="2113" t="n"/>
      <c r="C1046" s="2113" t="n"/>
      <c r="D1046" s="2113" t="n"/>
      <c r="E1046" s="2115" t="n"/>
      <c r="F1046" s="2113" t="n"/>
      <c r="G1046" s="2165" t="n"/>
      <c r="H1046" s="2165" t="n"/>
      <c r="I1046" s="2113" t="n"/>
      <c r="J1046" s="2113" t="n"/>
      <c r="K1046" s="2113" t="n"/>
      <c r="L1046" s="3805" t="n"/>
      <c r="M1046" s="2113" t="n"/>
      <c r="N1046" s="3805" t="n"/>
      <c r="O1046" s="3806" t="n"/>
      <c r="P1046" s="2113" t="n"/>
      <c r="Q1046" s="2113" t="n"/>
      <c r="R1046" s="2113" t="n"/>
      <c r="S1046" s="2113" t="n"/>
      <c r="T1046" s="2113" t="n"/>
      <c r="U1046" s="3806" t="n"/>
      <c r="V1046" s="2113" t="n"/>
      <c r="W1046" s="2113" t="n"/>
      <c r="X1046" s="2113" t="n"/>
      <c r="Y1046" s="2113" t="n"/>
      <c r="Z1046" s="2113" t="n"/>
      <c r="AA1046" s="2113" t="n"/>
      <c r="AB1046" s="2113" t="n"/>
      <c r="AC1046" s="2113" t="n"/>
      <c r="AD1046" s="2113" t="n"/>
      <c r="AE1046" s="2113" t="n"/>
      <c r="AF1046" s="2113" t="n"/>
    </row>
    <row r="1047" ht="15.75" customHeight="1" s="2885">
      <c r="A1047" s="2113" t="n"/>
      <c r="B1047" s="2113" t="n"/>
      <c r="C1047" s="2113" t="n"/>
      <c r="D1047" s="2113" t="n"/>
      <c r="E1047" s="2115" t="n"/>
      <c r="F1047" s="2113" t="n"/>
      <c r="G1047" s="2165" t="n"/>
      <c r="H1047" s="2165" t="n"/>
      <c r="I1047" s="2113" t="n"/>
      <c r="J1047" s="2113" t="n"/>
      <c r="K1047" s="2113" t="n"/>
      <c r="L1047" s="3805" t="n"/>
      <c r="M1047" s="2113" t="n"/>
      <c r="N1047" s="3805" t="n"/>
      <c r="O1047" s="3806" t="n"/>
      <c r="P1047" s="2113" t="n"/>
      <c r="Q1047" s="2113" t="n"/>
      <c r="R1047" s="2113" t="n"/>
      <c r="S1047" s="2113" t="n"/>
      <c r="T1047" s="2113" t="n"/>
      <c r="U1047" s="3806" t="n"/>
      <c r="V1047" s="2113" t="n"/>
      <c r="W1047" s="2113" t="n"/>
      <c r="X1047" s="2113" t="n"/>
      <c r="Y1047" s="2113" t="n"/>
      <c r="Z1047" s="2113" t="n"/>
      <c r="AA1047" s="2113" t="n"/>
      <c r="AB1047" s="2113" t="n"/>
      <c r="AC1047" s="2113" t="n"/>
      <c r="AD1047" s="2113" t="n"/>
      <c r="AE1047" s="2113" t="n"/>
      <c r="AF1047" s="2113" t="n"/>
    </row>
    <row r="1048" ht="15.75" customHeight="1" s="2885">
      <c r="A1048" s="2113" t="n"/>
      <c r="B1048" s="2113" t="n"/>
      <c r="C1048" s="2113" t="n"/>
      <c r="D1048" s="2113" t="n"/>
      <c r="E1048" s="2115" t="n"/>
      <c r="F1048" s="2113" t="n"/>
      <c r="G1048" s="2165" t="n"/>
      <c r="H1048" s="2165" t="n"/>
      <c r="I1048" s="2113" t="n"/>
      <c r="J1048" s="2113" t="n"/>
      <c r="K1048" s="2113" t="n"/>
      <c r="L1048" s="3805" t="n"/>
      <c r="M1048" s="2113" t="n"/>
      <c r="N1048" s="3805" t="n"/>
      <c r="O1048" s="3806" t="n"/>
      <c r="P1048" s="2113" t="n"/>
      <c r="Q1048" s="2113" t="n"/>
      <c r="R1048" s="2113" t="n"/>
      <c r="S1048" s="2113" t="n"/>
      <c r="T1048" s="2113" t="n"/>
      <c r="U1048" s="3806" t="n"/>
      <c r="V1048" s="2113" t="n"/>
      <c r="W1048" s="2113" t="n"/>
      <c r="X1048" s="2113" t="n"/>
      <c r="Y1048" s="2113" t="n"/>
      <c r="Z1048" s="2113" t="n"/>
      <c r="AA1048" s="2113" t="n"/>
      <c r="AB1048" s="2113" t="n"/>
      <c r="AC1048" s="2113" t="n"/>
      <c r="AD1048" s="2113" t="n"/>
      <c r="AE1048" s="2113" t="n"/>
      <c r="AF1048" s="2113" t="n"/>
    </row>
    <row r="1049" ht="15.75" customHeight="1" s="2885">
      <c r="A1049" s="2113" t="n"/>
      <c r="B1049" s="2113" t="n"/>
      <c r="C1049" s="2113" t="n"/>
      <c r="D1049" s="2113" t="n"/>
      <c r="E1049" s="2115" t="n"/>
      <c r="F1049" s="2113" t="n"/>
      <c r="G1049" s="2165" t="n"/>
      <c r="H1049" s="2165" t="n"/>
      <c r="I1049" s="2113" t="n"/>
      <c r="J1049" s="2113" t="n"/>
      <c r="K1049" s="2113" t="n"/>
      <c r="L1049" s="3805" t="n"/>
      <c r="M1049" s="2113" t="n"/>
      <c r="N1049" s="3805" t="n"/>
      <c r="O1049" s="3806" t="n"/>
      <c r="P1049" s="2113" t="n"/>
      <c r="Q1049" s="2113" t="n"/>
      <c r="R1049" s="2113" t="n"/>
      <c r="S1049" s="2113" t="n"/>
      <c r="T1049" s="2113" t="n"/>
      <c r="U1049" s="3806" t="n"/>
      <c r="V1049" s="2113" t="n"/>
      <c r="W1049" s="2113" t="n"/>
      <c r="X1049" s="2113" t="n"/>
      <c r="Y1049" s="2113" t="n"/>
      <c r="Z1049" s="2113" t="n"/>
      <c r="AA1049" s="2113" t="n"/>
      <c r="AB1049" s="2113" t="n"/>
      <c r="AC1049" s="2113" t="n"/>
      <c r="AD1049" s="2113" t="n"/>
      <c r="AE1049" s="2113" t="n"/>
      <c r="AF1049" s="2113" t="n"/>
    </row>
    <row r="1050" ht="15.75" customHeight="1" s="2885">
      <c r="A1050" s="2113" t="n"/>
      <c r="B1050" s="2113" t="n"/>
      <c r="C1050" s="2113" t="n"/>
      <c r="D1050" s="2113" t="n"/>
      <c r="E1050" s="2115" t="n"/>
      <c r="F1050" s="2113" t="n"/>
      <c r="G1050" s="2165" t="n"/>
      <c r="H1050" s="2165" t="n"/>
      <c r="I1050" s="2113" t="n"/>
      <c r="J1050" s="2113" t="n"/>
      <c r="K1050" s="2113" t="n"/>
      <c r="L1050" s="3805" t="n"/>
      <c r="M1050" s="2113" t="n"/>
      <c r="N1050" s="3805" t="n"/>
      <c r="O1050" s="3806" t="n"/>
      <c r="P1050" s="2113" t="n"/>
      <c r="Q1050" s="2113" t="n"/>
      <c r="R1050" s="2113" t="n"/>
      <c r="S1050" s="2113" t="n"/>
      <c r="T1050" s="2113" t="n"/>
      <c r="U1050" s="3806" t="n"/>
      <c r="V1050" s="2113" t="n"/>
      <c r="W1050" s="2113" t="n"/>
      <c r="X1050" s="2113" t="n"/>
      <c r="Y1050" s="2113" t="n"/>
      <c r="Z1050" s="2113" t="n"/>
      <c r="AA1050" s="2113" t="n"/>
      <c r="AB1050" s="2113" t="n"/>
      <c r="AC1050" s="2113" t="n"/>
      <c r="AD1050" s="2113" t="n"/>
      <c r="AE1050" s="2113" t="n"/>
      <c r="AF1050" s="2113" t="n"/>
    </row>
    <row r="1051" ht="15.75" customHeight="1" s="2885">
      <c r="A1051" s="2113" t="n"/>
      <c r="B1051" s="2113" t="n"/>
      <c r="C1051" s="2113" t="n"/>
      <c r="D1051" s="2113" t="n"/>
      <c r="E1051" s="2115" t="n"/>
      <c r="F1051" s="2113" t="n"/>
      <c r="G1051" s="2165" t="n"/>
      <c r="H1051" s="2165" t="n"/>
      <c r="I1051" s="2113" t="n"/>
      <c r="J1051" s="2113" t="n"/>
      <c r="K1051" s="2113" t="n"/>
      <c r="L1051" s="3805" t="n"/>
      <c r="M1051" s="2113" t="n"/>
      <c r="N1051" s="3805" t="n"/>
      <c r="O1051" s="3806" t="n"/>
      <c r="P1051" s="2113" t="n"/>
      <c r="Q1051" s="2113" t="n"/>
      <c r="R1051" s="2113" t="n"/>
      <c r="S1051" s="2113" t="n"/>
      <c r="T1051" s="2113" t="n"/>
      <c r="U1051" s="3806" t="n"/>
      <c r="V1051" s="2113" t="n"/>
      <c r="W1051" s="2113" t="n"/>
      <c r="X1051" s="2113" t="n"/>
      <c r="Y1051" s="2113" t="n"/>
      <c r="Z1051" s="2113" t="n"/>
      <c r="AA1051" s="2113" t="n"/>
      <c r="AB1051" s="2113" t="n"/>
      <c r="AC1051" s="2113" t="n"/>
      <c r="AD1051" s="2113" t="n"/>
      <c r="AE1051" s="2113" t="n"/>
      <c r="AF1051" s="2113" t="n"/>
    </row>
    <row r="1052" ht="15.75" customHeight="1" s="2885">
      <c r="A1052" s="2113" t="n"/>
      <c r="B1052" s="2113" t="n"/>
      <c r="C1052" s="2113" t="n"/>
      <c r="D1052" s="2113" t="n"/>
      <c r="E1052" s="2115" t="n"/>
      <c r="F1052" s="2113" t="n"/>
      <c r="G1052" s="2165" t="n"/>
      <c r="H1052" s="2165" t="n"/>
      <c r="I1052" s="2113" t="n"/>
      <c r="J1052" s="2113" t="n"/>
      <c r="K1052" s="2113" t="n"/>
      <c r="L1052" s="3805" t="n"/>
      <c r="M1052" s="2113" t="n"/>
      <c r="N1052" s="3805" t="n"/>
      <c r="O1052" s="3806" t="n"/>
      <c r="P1052" s="2113" t="n"/>
      <c r="Q1052" s="2113" t="n"/>
      <c r="R1052" s="2113" t="n"/>
      <c r="S1052" s="2113" t="n"/>
      <c r="T1052" s="2113" t="n"/>
      <c r="U1052" s="3806" t="n"/>
      <c r="V1052" s="2113" t="n"/>
      <c r="W1052" s="2113" t="n"/>
      <c r="X1052" s="2113" t="n"/>
      <c r="Y1052" s="2113" t="n"/>
      <c r="Z1052" s="2113" t="n"/>
      <c r="AA1052" s="2113" t="n"/>
      <c r="AB1052" s="2113" t="n"/>
      <c r="AC1052" s="2113" t="n"/>
      <c r="AD1052" s="2113" t="n"/>
      <c r="AE1052" s="2113" t="n"/>
      <c r="AF1052" s="2113" t="n"/>
    </row>
    <row r="1053" ht="15.75" customHeight="1" s="2885">
      <c r="A1053" s="2113" t="n"/>
      <c r="B1053" s="2113" t="n"/>
      <c r="C1053" s="2113" t="n"/>
      <c r="D1053" s="2113" t="n"/>
      <c r="E1053" s="2115" t="n"/>
      <c r="F1053" s="2113" t="n"/>
      <c r="G1053" s="2165" t="n"/>
      <c r="H1053" s="2165" t="n"/>
      <c r="I1053" s="2113" t="n"/>
      <c r="J1053" s="2113" t="n"/>
      <c r="K1053" s="2113" t="n"/>
      <c r="L1053" s="3805" t="n"/>
      <c r="M1053" s="2113" t="n"/>
      <c r="N1053" s="3805" t="n"/>
      <c r="O1053" s="3806" t="n"/>
      <c r="P1053" s="2113" t="n"/>
      <c r="Q1053" s="2113" t="n"/>
      <c r="R1053" s="2113" t="n"/>
      <c r="S1053" s="2113" t="n"/>
      <c r="T1053" s="2113" t="n"/>
      <c r="U1053" s="3806" t="n"/>
      <c r="V1053" s="2113" t="n"/>
      <c r="W1053" s="2113" t="n"/>
      <c r="X1053" s="2113" t="n"/>
      <c r="Y1053" s="2113" t="n"/>
      <c r="Z1053" s="2113" t="n"/>
      <c r="AA1053" s="2113" t="n"/>
      <c r="AB1053" s="2113" t="n"/>
      <c r="AC1053" s="2113" t="n"/>
      <c r="AD1053" s="2113" t="n"/>
      <c r="AE1053" s="2113" t="n"/>
      <c r="AF1053" s="2113" t="n"/>
    </row>
    <row r="1054" ht="15.75" customHeight="1" s="2885">
      <c r="A1054" s="2113" t="n"/>
      <c r="B1054" s="2113" t="n"/>
      <c r="C1054" s="2113" t="n"/>
      <c r="D1054" s="2113" t="n"/>
      <c r="E1054" s="2115" t="n"/>
      <c r="F1054" s="2113" t="n"/>
      <c r="G1054" s="2165" t="n"/>
      <c r="H1054" s="2165" t="n"/>
      <c r="I1054" s="2113" t="n"/>
      <c r="J1054" s="2113" t="n"/>
      <c r="K1054" s="2113" t="n"/>
      <c r="L1054" s="3805" t="n"/>
      <c r="M1054" s="2113" t="n"/>
      <c r="N1054" s="3805" t="n"/>
      <c r="O1054" s="3806" t="n"/>
      <c r="P1054" s="2113" t="n"/>
      <c r="Q1054" s="2113" t="n"/>
      <c r="R1054" s="2113" t="n"/>
      <c r="S1054" s="2113" t="n"/>
      <c r="T1054" s="2113" t="n"/>
      <c r="U1054" s="3806" t="n"/>
      <c r="V1054" s="2113" t="n"/>
      <c r="W1054" s="2113" t="n"/>
      <c r="X1054" s="2113" t="n"/>
      <c r="Y1054" s="2113" t="n"/>
      <c r="Z1054" s="2113" t="n"/>
      <c r="AA1054" s="2113" t="n"/>
      <c r="AB1054" s="2113" t="n"/>
      <c r="AC1054" s="2113" t="n"/>
      <c r="AD1054" s="2113" t="n"/>
      <c r="AE1054" s="2113" t="n"/>
      <c r="AF1054" s="2113" t="n"/>
    </row>
    <row r="1055" ht="15.75" customHeight="1" s="2885">
      <c r="A1055" s="2113" t="n"/>
      <c r="B1055" s="2113" t="n"/>
      <c r="C1055" s="2113" t="n"/>
      <c r="D1055" s="2113" t="n"/>
      <c r="E1055" s="2115" t="n"/>
      <c r="F1055" s="2113" t="n"/>
      <c r="G1055" s="2165" t="n"/>
      <c r="H1055" s="2165" t="n"/>
      <c r="I1055" s="2113" t="n"/>
      <c r="J1055" s="2113" t="n"/>
      <c r="K1055" s="2113" t="n"/>
      <c r="L1055" s="3805" t="n"/>
      <c r="M1055" s="2113" t="n"/>
      <c r="N1055" s="3805" t="n"/>
      <c r="O1055" s="3806" t="n"/>
      <c r="P1055" s="2113" t="n"/>
      <c r="Q1055" s="2113" t="n"/>
      <c r="R1055" s="2113" t="n"/>
      <c r="S1055" s="2113" t="n"/>
      <c r="T1055" s="2113" t="n"/>
      <c r="U1055" s="3806" t="n"/>
      <c r="V1055" s="2113" t="n"/>
      <c r="W1055" s="2113" t="n"/>
      <c r="X1055" s="2113" t="n"/>
      <c r="Y1055" s="2113" t="n"/>
      <c r="Z1055" s="2113" t="n"/>
      <c r="AA1055" s="2113" t="n"/>
      <c r="AB1055" s="2113" t="n"/>
      <c r="AC1055" s="2113" t="n"/>
      <c r="AD1055" s="2113" t="n"/>
      <c r="AE1055" s="2113" t="n"/>
      <c r="AF1055" s="2113" t="n"/>
    </row>
    <row r="1056" ht="15.75" customHeight="1" s="2885">
      <c r="A1056" s="2113" t="n"/>
      <c r="B1056" s="2113" t="n"/>
      <c r="C1056" s="2113" t="n"/>
      <c r="D1056" s="2113" t="n"/>
      <c r="E1056" s="2115" t="n"/>
      <c r="F1056" s="2113" t="n"/>
      <c r="G1056" s="2165" t="n"/>
      <c r="H1056" s="2165" t="n"/>
      <c r="I1056" s="2113" t="n"/>
      <c r="J1056" s="2113" t="n"/>
      <c r="K1056" s="2113" t="n"/>
      <c r="L1056" s="3805" t="n"/>
      <c r="M1056" s="2113" t="n"/>
      <c r="N1056" s="3805" t="n"/>
      <c r="O1056" s="3806" t="n"/>
      <c r="P1056" s="2113" t="n"/>
      <c r="Q1056" s="2113" t="n"/>
      <c r="R1056" s="2113" t="n"/>
      <c r="S1056" s="2113" t="n"/>
      <c r="T1056" s="2113" t="n"/>
      <c r="U1056" s="3806" t="n"/>
      <c r="V1056" s="2113" t="n"/>
      <c r="W1056" s="2113" t="n"/>
      <c r="X1056" s="2113" t="n"/>
      <c r="Y1056" s="2113" t="n"/>
      <c r="Z1056" s="2113" t="n"/>
      <c r="AA1056" s="2113" t="n"/>
      <c r="AB1056" s="2113" t="n"/>
      <c r="AC1056" s="2113" t="n"/>
      <c r="AD1056" s="2113" t="n"/>
      <c r="AE1056" s="2113" t="n"/>
      <c r="AF1056" s="2113" t="n"/>
    </row>
    <row r="1057" ht="15.75" customHeight="1" s="2885">
      <c r="A1057" s="2113" t="n"/>
      <c r="B1057" s="2113" t="n"/>
      <c r="C1057" s="2113" t="n"/>
      <c r="D1057" s="2113" t="n"/>
      <c r="E1057" s="2115" t="n"/>
      <c r="F1057" s="2113" t="n"/>
      <c r="G1057" s="2165" t="n"/>
      <c r="H1057" s="2165" t="n"/>
      <c r="I1057" s="2113" t="n"/>
      <c r="J1057" s="2113" t="n"/>
      <c r="K1057" s="2113" t="n"/>
      <c r="L1057" s="3805" t="n"/>
      <c r="M1057" s="2113" t="n"/>
      <c r="N1057" s="3805" t="n"/>
      <c r="O1057" s="3806" t="n"/>
      <c r="P1057" s="2113" t="n"/>
      <c r="Q1057" s="2113" t="n"/>
      <c r="R1057" s="2113" t="n"/>
      <c r="S1057" s="2113" t="n"/>
      <c r="T1057" s="2113" t="n"/>
      <c r="U1057" s="3806" t="n"/>
      <c r="V1057" s="2113" t="n"/>
      <c r="W1057" s="2113" t="n"/>
      <c r="X1057" s="2113" t="n"/>
      <c r="Y1057" s="2113" t="n"/>
      <c r="Z1057" s="2113" t="n"/>
      <c r="AA1057" s="2113" t="n"/>
      <c r="AB1057" s="2113" t="n"/>
      <c r="AC1057" s="2113" t="n"/>
      <c r="AD1057" s="2113" t="n"/>
      <c r="AE1057" s="2113" t="n"/>
      <c r="AF1057" s="2113" t="n"/>
    </row>
    <row r="1058" ht="15.75" customHeight="1" s="2885">
      <c r="A1058" s="2113" t="n"/>
      <c r="B1058" s="2113" t="n"/>
      <c r="C1058" s="2113" t="n"/>
      <c r="D1058" s="2113" t="n"/>
      <c r="E1058" s="2115" t="n"/>
      <c r="F1058" s="2113" t="n"/>
      <c r="G1058" s="2165" t="n"/>
      <c r="H1058" s="2165" t="n"/>
      <c r="I1058" s="2113" t="n"/>
      <c r="J1058" s="2113" t="n"/>
      <c r="K1058" s="2113" t="n"/>
      <c r="L1058" s="3805" t="n"/>
      <c r="M1058" s="2113" t="n"/>
      <c r="N1058" s="3805" t="n"/>
      <c r="O1058" s="3806" t="n"/>
      <c r="P1058" s="2113" t="n"/>
      <c r="Q1058" s="2113" t="n"/>
      <c r="R1058" s="2113" t="n"/>
      <c r="S1058" s="2113" t="n"/>
      <c r="T1058" s="2113" t="n"/>
      <c r="U1058" s="3806" t="n"/>
      <c r="V1058" s="2113" t="n"/>
      <c r="W1058" s="2113" t="n"/>
      <c r="X1058" s="2113" t="n"/>
      <c r="Y1058" s="2113" t="n"/>
      <c r="Z1058" s="2113" t="n"/>
      <c r="AA1058" s="2113" t="n"/>
      <c r="AB1058" s="2113" t="n"/>
      <c r="AC1058" s="2113" t="n"/>
      <c r="AD1058" s="2113" t="n"/>
      <c r="AE1058" s="2113" t="n"/>
      <c r="AF1058" s="2113" t="n"/>
    </row>
    <row r="1059" ht="15.75" customHeight="1" s="2885">
      <c r="A1059" s="2113" t="n"/>
      <c r="B1059" s="2113" t="n"/>
      <c r="C1059" s="2113" t="n"/>
      <c r="D1059" s="2113" t="n"/>
      <c r="E1059" s="2115" t="n"/>
      <c r="F1059" s="2113" t="n"/>
      <c r="G1059" s="2165" t="n"/>
      <c r="H1059" s="2165" t="n"/>
      <c r="I1059" s="2113" t="n"/>
      <c r="J1059" s="2113" t="n"/>
      <c r="K1059" s="2113" t="n"/>
      <c r="L1059" s="3805" t="n"/>
      <c r="M1059" s="2113" t="n"/>
      <c r="N1059" s="3805" t="n"/>
      <c r="O1059" s="3806" t="n"/>
      <c r="P1059" s="2113" t="n"/>
      <c r="Q1059" s="2113" t="n"/>
      <c r="R1059" s="2113" t="n"/>
      <c r="S1059" s="2113" t="n"/>
      <c r="T1059" s="2113" t="n"/>
      <c r="U1059" s="3806" t="n"/>
      <c r="V1059" s="2113" t="n"/>
      <c r="W1059" s="2113" t="n"/>
      <c r="X1059" s="2113" t="n"/>
      <c r="Y1059" s="2113" t="n"/>
      <c r="Z1059" s="2113" t="n"/>
      <c r="AA1059" s="2113" t="n"/>
      <c r="AB1059" s="2113" t="n"/>
      <c r="AC1059" s="2113" t="n"/>
      <c r="AD1059" s="2113" t="n"/>
      <c r="AE1059" s="2113" t="n"/>
      <c r="AF1059" s="2113" t="n"/>
    </row>
    <row r="1060" ht="15.75" customHeight="1" s="2885">
      <c r="A1060" s="2113" t="n"/>
      <c r="B1060" s="2113" t="n"/>
      <c r="C1060" s="2113" t="n"/>
      <c r="D1060" s="2113" t="n"/>
      <c r="E1060" s="2115" t="n"/>
      <c r="F1060" s="2113" t="n"/>
      <c r="G1060" s="2165" t="n"/>
      <c r="H1060" s="2165" t="n"/>
      <c r="I1060" s="2113" t="n"/>
      <c r="J1060" s="2113" t="n"/>
      <c r="K1060" s="2113" t="n"/>
      <c r="L1060" s="3805" t="n"/>
      <c r="M1060" s="2113" t="n"/>
      <c r="N1060" s="3805" t="n"/>
      <c r="O1060" s="3806" t="n"/>
      <c r="P1060" s="2113" t="n"/>
      <c r="Q1060" s="2113" t="n"/>
      <c r="R1060" s="2113" t="n"/>
      <c r="S1060" s="2113" t="n"/>
      <c r="T1060" s="2113" t="n"/>
      <c r="U1060" s="3806" t="n"/>
      <c r="V1060" s="2113" t="n"/>
      <c r="W1060" s="2113" t="n"/>
      <c r="X1060" s="2113" t="n"/>
      <c r="Y1060" s="2113" t="n"/>
      <c r="Z1060" s="2113" t="n"/>
      <c r="AA1060" s="2113" t="n"/>
      <c r="AB1060" s="2113" t="n"/>
      <c r="AC1060" s="2113" t="n"/>
      <c r="AD1060" s="2113" t="n"/>
      <c r="AE1060" s="2113" t="n"/>
      <c r="AF1060" s="2113" t="n"/>
    </row>
    <row r="1061" ht="15.75" customHeight="1" s="2885">
      <c r="A1061" s="2113" t="n"/>
      <c r="B1061" s="2113" t="n"/>
      <c r="C1061" s="2113" t="n"/>
      <c r="D1061" s="2113" t="n"/>
      <c r="E1061" s="2115" t="n"/>
      <c r="F1061" s="2113" t="n"/>
      <c r="G1061" s="2165" t="n"/>
      <c r="H1061" s="2165" t="n"/>
      <c r="I1061" s="2113" t="n"/>
      <c r="J1061" s="2113" t="n"/>
      <c r="K1061" s="2113" t="n"/>
      <c r="L1061" s="3805" t="n"/>
      <c r="M1061" s="2113" t="n"/>
      <c r="N1061" s="3805" t="n"/>
      <c r="O1061" s="3806" t="n"/>
      <c r="P1061" s="2113" t="n"/>
      <c r="Q1061" s="2113" t="n"/>
      <c r="R1061" s="2113" t="n"/>
      <c r="S1061" s="2113" t="n"/>
      <c r="T1061" s="2113" t="n"/>
      <c r="U1061" s="3806" t="n"/>
      <c r="V1061" s="2113" t="n"/>
      <c r="W1061" s="2113" t="n"/>
      <c r="X1061" s="2113" t="n"/>
      <c r="Y1061" s="2113" t="n"/>
      <c r="Z1061" s="2113" t="n"/>
      <c r="AA1061" s="2113" t="n"/>
      <c r="AB1061" s="2113" t="n"/>
      <c r="AC1061" s="2113" t="n"/>
      <c r="AD1061" s="2113" t="n"/>
      <c r="AE1061" s="2113" t="n"/>
      <c r="AF1061" s="2113" t="n"/>
    </row>
    <row r="1062" ht="15.75" customHeight="1" s="2885">
      <c r="A1062" s="2113" t="n"/>
      <c r="B1062" s="2113" t="n"/>
      <c r="C1062" s="2113" t="n"/>
      <c r="D1062" s="2113" t="n"/>
      <c r="E1062" s="2115" t="n"/>
      <c r="F1062" s="2113" t="n"/>
      <c r="G1062" s="2165" t="n"/>
      <c r="H1062" s="2165" t="n"/>
      <c r="I1062" s="2113" t="n"/>
      <c r="J1062" s="2113" t="n"/>
      <c r="K1062" s="2113" t="n"/>
      <c r="L1062" s="3805" t="n"/>
      <c r="M1062" s="2113" t="n"/>
      <c r="N1062" s="3805" t="n"/>
      <c r="O1062" s="3806" t="n"/>
      <c r="P1062" s="2113" t="n"/>
      <c r="Q1062" s="2113" t="n"/>
      <c r="R1062" s="2113" t="n"/>
      <c r="S1062" s="2113" t="n"/>
      <c r="T1062" s="2113" t="n"/>
      <c r="U1062" s="3806" t="n"/>
      <c r="V1062" s="2113" t="n"/>
      <c r="W1062" s="2113" t="n"/>
      <c r="X1062" s="2113" t="n"/>
      <c r="Y1062" s="2113" t="n"/>
      <c r="Z1062" s="2113" t="n"/>
      <c r="AA1062" s="2113" t="n"/>
      <c r="AB1062" s="2113" t="n"/>
      <c r="AC1062" s="2113" t="n"/>
      <c r="AD1062" s="2113" t="n"/>
      <c r="AE1062" s="2113" t="n"/>
      <c r="AF1062" s="2113" t="n"/>
    </row>
    <row r="1063" ht="15.75" customHeight="1" s="2885">
      <c r="A1063" s="2113" t="n"/>
      <c r="B1063" s="2113" t="n"/>
      <c r="C1063" s="2113" t="n"/>
      <c r="D1063" s="2113" t="n"/>
      <c r="E1063" s="2115" t="n"/>
      <c r="F1063" s="2113" t="n"/>
      <c r="G1063" s="2165" t="n"/>
      <c r="H1063" s="2165" t="n"/>
      <c r="I1063" s="2113" t="n"/>
      <c r="J1063" s="2113" t="n"/>
      <c r="K1063" s="2113" t="n"/>
      <c r="L1063" s="3805" t="n"/>
      <c r="M1063" s="2113" t="n"/>
      <c r="N1063" s="3805" t="n"/>
      <c r="O1063" s="3806" t="n"/>
      <c r="P1063" s="2113" t="n"/>
      <c r="Q1063" s="2113" t="n"/>
      <c r="R1063" s="2113" t="n"/>
      <c r="S1063" s="2113" t="n"/>
      <c r="T1063" s="2113" t="n"/>
      <c r="U1063" s="3806" t="n"/>
      <c r="V1063" s="2113" t="n"/>
      <c r="W1063" s="2113" t="n"/>
      <c r="X1063" s="2113" t="n"/>
      <c r="Y1063" s="2113" t="n"/>
      <c r="Z1063" s="2113" t="n"/>
      <c r="AA1063" s="2113" t="n"/>
      <c r="AB1063" s="2113" t="n"/>
      <c r="AC1063" s="2113" t="n"/>
      <c r="AD1063" s="2113" t="n"/>
      <c r="AE1063" s="2113" t="n"/>
      <c r="AF1063" s="2113" t="n"/>
    </row>
    <row r="1064" ht="15.75" customHeight="1" s="2885">
      <c r="A1064" s="2113" t="n"/>
      <c r="B1064" s="2113" t="n"/>
      <c r="C1064" s="2113" t="n"/>
      <c r="D1064" s="2113" t="n"/>
      <c r="E1064" s="2115" t="n"/>
      <c r="F1064" s="2113" t="n"/>
      <c r="G1064" s="2165" t="n"/>
      <c r="H1064" s="2165" t="n"/>
      <c r="I1064" s="2113" t="n"/>
      <c r="J1064" s="2113" t="n"/>
      <c r="K1064" s="2113" t="n"/>
      <c r="L1064" s="3805" t="n"/>
      <c r="M1064" s="2113" t="n"/>
      <c r="N1064" s="3805" t="n"/>
      <c r="O1064" s="3806" t="n"/>
      <c r="P1064" s="2113" t="n"/>
      <c r="Q1064" s="2113" t="n"/>
      <c r="R1064" s="2113" t="n"/>
      <c r="S1064" s="2113" t="n"/>
      <c r="T1064" s="2113" t="n"/>
      <c r="U1064" s="3806" t="n"/>
      <c r="V1064" s="2113" t="n"/>
      <c r="W1064" s="2113" t="n"/>
      <c r="X1064" s="2113" t="n"/>
      <c r="Y1064" s="2113" t="n"/>
      <c r="Z1064" s="2113" t="n"/>
      <c r="AA1064" s="2113" t="n"/>
      <c r="AB1064" s="2113" t="n"/>
      <c r="AC1064" s="2113" t="n"/>
      <c r="AD1064" s="2113" t="n"/>
      <c r="AE1064" s="2113" t="n"/>
      <c r="AF1064" s="2113" t="n"/>
    </row>
    <row r="1065" ht="15.75" customHeight="1" s="2885">
      <c r="A1065" s="2113" t="n"/>
      <c r="B1065" s="2113" t="n"/>
      <c r="C1065" s="2113" t="n"/>
      <c r="D1065" s="2113" t="n"/>
      <c r="E1065" s="2115" t="n"/>
      <c r="F1065" s="2113" t="n"/>
      <c r="G1065" s="2165" t="n"/>
      <c r="H1065" s="2165" t="n"/>
      <c r="I1065" s="2113" t="n"/>
      <c r="J1065" s="2113" t="n"/>
      <c r="K1065" s="2113" t="n"/>
      <c r="L1065" s="3805" t="n"/>
      <c r="M1065" s="2113" t="n"/>
      <c r="N1065" s="3805" t="n"/>
      <c r="O1065" s="3806" t="n"/>
      <c r="P1065" s="2113" t="n"/>
      <c r="Q1065" s="2113" t="n"/>
      <c r="R1065" s="2113" t="n"/>
      <c r="S1065" s="2113" t="n"/>
      <c r="T1065" s="2113" t="n"/>
      <c r="U1065" s="3806" t="n"/>
      <c r="V1065" s="2113" t="n"/>
      <c r="W1065" s="2113" t="n"/>
      <c r="X1065" s="2113" t="n"/>
      <c r="Y1065" s="2113" t="n"/>
      <c r="Z1065" s="2113" t="n"/>
      <c r="AA1065" s="2113" t="n"/>
      <c r="AB1065" s="2113" t="n"/>
      <c r="AC1065" s="2113" t="n"/>
      <c r="AD1065" s="2113" t="n"/>
      <c r="AE1065" s="2113" t="n"/>
      <c r="AF1065" s="2113" t="n"/>
    </row>
    <row r="1066" ht="15.75" customHeight="1" s="2885">
      <c r="A1066" s="2113" t="n"/>
      <c r="B1066" s="2113" t="n"/>
      <c r="C1066" s="2113" t="n"/>
      <c r="D1066" s="2113" t="n"/>
      <c r="E1066" s="2115" t="n"/>
      <c r="F1066" s="2113" t="n"/>
      <c r="G1066" s="2165" t="n"/>
      <c r="H1066" s="2165" t="n"/>
      <c r="I1066" s="2113" t="n"/>
      <c r="J1066" s="2113" t="n"/>
      <c r="K1066" s="2113" t="n"/>
      <c r="L1066" s="3805" t="n"/>
      <c r="M1066" s="2113" t="n"/>
      <c r="N1066" s="3805" t="n"/>
      <c r="O1066" s="3806" t="n"/>
      <c r="P1066" s="2113" t="n"/>
      <c r="Q1066" s="2113" t="n"/>
      <c r="R1066" s="2113" t="n"/>
      <c r="S1066" s="2113" t="n"/>
      <c r="T1066" s="2113" t="n"/>
      <c r="U1066" s="3806" t="n"/>
      <c r="V1066" s="2113" t="n"/>
      <c r="W1066" s="2113" t="n"/>
      <c r="X1066" s="2113" t="n"/>
      <c r="Y1066" s="2113" t="n"/>
      <c r="Z1066" s="2113" t="n"/>
      <c r="AA1066" s="2113" t="n"/>
      <c r="AB1066" s="2113" t="n"/>
      <c r="AC1066" s="2113" t="n"/>
      <c r="AD1066" s="2113" t="n"/>
      <c r="AE1066" s="2113" t="n"/>
      <c r="AF1066" s="2113" t="n"/>
    </row>
    <row r="1067" ht="15.75" customHeight="1" s="2885">
      <c r="A1067" s="2113" t="n"/>
      <c r="B1067" s="2113" t="n"/>
      <c r="C1067" s="2113" t="n"/>
      <c r="D1067" s="2113" t="n"/>
      <c r="E1067" s="2115" t="n"/>
      <c r="F1067" s="2113" t="n"/>
      <c r="G1067" s="2165" t="n"/>
      <c r="H1067" s="2165" t="n"/>
      <c r="I1067" s="2113" t="n"/>
      <c r="J1067" s="2113" t="n"/>
      <c r="K1067" s="2113" t="n"/>
      <c r="L1067" s="3805" t="n"/>
      <c r="M1067" s="2113" t="n"/>
      <c r="N1067" s="3805" t="n"/>
      <c r="O1067" s="3806" t="n"/>
      <c r="P1067" s="2113" t="n"/>
      <c r="Q1067" s="2113" t="n"/>
      <c r="R1067" s="2113" t="n"/>
      <c r="S1067" s="2113" t="n"/>
      <c r="T1067" s="2113" t="n"/>
      <c r="U1067" s="3806" t="n"/>
      <c r="V1067" s="2113" t="n"/>
      <c r="W1067" s="2113" t="n"/>
      <c r="X1067" s="2113" t="n"/>
      <c r="Y1067" s="2113" t="n"/>
      <c r="Z1067" s="2113" t="n"/>
      <c r="AA1067" s="2113" t="n"/>
      <c r="AB1067" s="2113" t="n"/>
      <c r="AC1067" s="2113" t="n"/>
      <c r="AD1067" s="2113" t="n"/>
      <c r="AE1067" s="2113" t="n"/>
      <c r="AF1067" s="2113" t="n"/>
    </row>
    <row r="1068" ht="15.75" customHeight="1" s="2885">
      <c r="A1068" s="2113" t="n"/>
      <c r="B1068" s="2113" t="n"/>
      <c r="C1068" s="2113" t="n"/>
      <c r="D1068" s="2113" t="n"/>
      <c r="E1068" s="2115" t="n"/>
      <c r="F1068" s="2113" t="n"/>
      <c r="G1068" s="2165" t="n"/>
      <c r="H1068" s="2165" t="n"/>
      <c r="I1068" s="2113" t="n"/>
      <c r="J1068" s="2113" t="n"/>
      <c r="K1068" s="2113" t="n"/>
      <c r="L1068" s="3805" t="n"/>
      <c r="M1068" s="2113" t="n"/>
      <c r="N1068" s="3805" t="n"/>
      <c r="O1068" s="3806" t="n"/>
      <c r="P1068" s="2113" t="n"/>
      <c r="Q1068" s="2113" t="n"/>
      <c r="R1068" s="2113" t="n"/>
      <c r="S1068" s="2113" t="n"/>
      <c r="T1068" s="2113" t="n"/>
      <c r="U1068" s="3806" t="n"/>
      <c r="V1068" s="2113" t="n"/>
      <c r="W1068" s="2113" t="n"/>
      <c r="X1068" s="2113" t="n"/>
      <c r="Y1068" s="2113" t="n"/>
      <c r="Z1068" s="2113" t="n"/>
      <c r="AA1068" s="2113" t="n"/>
      <c r="AB1068" s="2113" t="n"/>
      <c r="AC1068" s="2113" t="n"/>
      <c r="AD1068" s="2113" t="n"/>
      <c r="AE1068" s="2113" t="n"/>
      <c r="AF1068" s="2113" t="n"/>
    </row>
    <row r="1069" ht="15.75" customHeight="1" s="2885">
      <c r="A1069" s="2113" t="n"/>
      <c r="B1069" s="2113" t="n"/>
      <c r="C1069" s="2113" t="n"/>
      <c r="D1069" s="2113" t="n"/>
      <c r="E1069" s="2115" t="n"/>
      <c r="F1069" s="2113" t="n"/>
      <c r="G1069" s="2165" t="n"/>
      <c r="H1069" s="2165" t="n"/>
      <c r="I1069" s="2113" t="n"/>
      <c r="J1069" s="2113" t="n"/>
      <c r="K1069" s="2113" t="n"/>
      <c r="L1069" s="3805" t="n"/>
      <c r="M1069" s="2113" t="n"/>
      <c r="N1069" s="3805" t="n"/>
      <c r="O1069" s="3806" t="n"/>
      <c r="P1069" s="2113" t="n"/>
      <c r="Q1069" s="2113" t="n"/>
      <c r="R1069" s="2113" t="n"/>
      <c r="S1069" s="2113" t="n"/>
      <c r="T1069" s="2113" t="n"/>
      <c r="U1069" s="3806" t="n"/>
      <c r="V1069" s="2113" t="n"/>
      <c r="W1069" s="2113" t="n"/>
      <c r="X1069" s="2113" t="n"/>
      <c r="Y1069" s="2113" t="n"/>
      <c r="Z1069" s="2113" t="n"/>
      <c r="AA1069" s="2113" t="n"/>
      <c r="AB1069" s="2113" t="n"/>
      <c r="AC1069" s="2113" t="n"/>
      <c r="AD1069" s="2113" t="n"/>
      <c r="AE1069" s="2113" t="n"/>
      <c r="AF1069" s="2113" t="n"/>
    </row>
    <row r="1070" ht="15.75" customHeight="1" s="2885">
      <c r="A1070" s="2113" t="n"/>
      <c r="B1070" s="2113" t="n"/>
      <c r="C1070" s="2113" t="n"/>
      <c r="D1070" s="2113" t="n"/>
      <c r="E1070" s="2115" t="n"/>
      <c r="F1070" s="2113" t="n"/>
      <c r="G1070" s="2165" t="n"/>
      <c r="H1070" s="2165" t="n"/>
      <c r="I1070" s="2113" t="n"/>
      <c r="J1070" s="2113" t="n"/>
      <c r="K1070" s="2113" t="n"/>
      <c r="L1070" s="3805" t="n"/>
      <c r="M1070" s="2113" t="n"/>
      <c r="N1070" s="3805" t="n"/>
      <c r="O1070" s="3806" t="n"/>
      <c r="P1070" s="2113" t="n"/>
      <c r="Q1070" s="2113" t="n"/>
      <c r="R1070" s="2113" t="n"/>
      <c r="S1070" s="2113" t="n"/>
      <c r="T1070" s="2113" t="n"/>
      <c r="U1070" s="3806" t="n"/>
      <c r="V1070" s="2113" t="n"/>
      <c r="W1070" s="2113" t="n"/>
      <c r="X1070" s="2113" t="n"/>
      <c r="Y1070" s="2113" t="n"/>
      <c r="Z1070" s="2113" t="n"/>
      <c r="AA1070" s="2113" t="n"/>
      <c r="AB1070" s="2113" t="n"/>
      <c r="AC1070" s="2113" t="n"/>
      <c r="AD1070" s="2113" t="n"/>
      <c r="AE1070" s="2113" t="n"/>
      <c r="AF1070" s="2113" t="n"/>
    </row>
    <row r="1071" ht="15.75" customHeight="1" s="2885">
      <c r="A1071" s="2113" t="n"/>
      <c r="B1071" s="2113" t="n"/>
      <c r="C1071" s="2113" t="n"/>
      <c r="D1071" s="2113" t="n"/>
      <c r="E1071" s="2115" t="n"/>
      <c r="F1071" s="2113" t="n"/>
      <c r="G1071" s="2165" t="n"/>
      <c r="H1071" s="2165" t="n"/>
      <c r="I1071" s="2113" t="n"/>
      <c r="J1071" s="2113" t="n"/>
      <c r="K1071" s="2113" t="n"/>
      <c r="L1071" s="3805" t="n"/>
      <c r="M1071" s="2113" t="n"/>
      <c r="N1071" s="3805" t="n"/>
      <c r="O1071" s="3806" t="n"/>
      <c r="P1071" s="2113" t="n"/>
      <c r="Q1071" s="2113" t="n"/>
      <c r="R1071" s="2113" t="n"/>
      <c r="S1071" s="2113" t="n"/>
      <c r="T1071" s="2113" t="n"/>
      <c r="U1071" s="3806" t="n"/>
      <c r="V1071" s="2113" t="n"/>
      <c r="W1071" s="2113" t="n"/>
      <c r="X1071" s="2113" t="n"/>
      <c r="Y1071" s="2113" t="n"/>
      <c r="Z1071" s="2113" t="n"/>
      <c r="AA1071" s="2113" t="n"/>
      <c r="AB1071" s="2113" t="n"/>
      <c r="AC1071" s="2113" t="n"/>
      <c r="AD1071" s="2113" t="n"/>
      <c r="AE1071" s="2113" t="n"/>
      <c r="AF1071" s="2113" t="n"/>
    </row>
    <row r="1072" ht="15.75" customHeight="1" s="2885">
      <c r="A1072" s="2113" t="n"/>
      <c r="B1072" s="2113" t="n"/>
      <c r="C1072" s="2113" t="n"/>
      <c r="D1072" s="2113" t="n"/>
      <c r="E1072" s="2115" t="n"/>
      <c r="F1072" s="2113" t="n"/>
      <c r="G1072" s="2165" t="n"/>
      <c r="H1072" s="2165" t="n"/>
      <c r="I1072" s="2113" t="n"/>
      <c r="J1072" s="2113" t="n"/>
      <c r="K1072" s="2113" t="n"/>
      <c r="L1072" s="3805" t="n"/>
      <c r="M1072" s="2113" t="n"/>
      <c r="N1072" s="3805" t="n"/>
      <c r="O1072" s="3806" t="n"/>
      <c r="P1072" s="2113" t="n"/>
      <c r="Q1072" s="2113" t="n"/>
      <c r="R1072" s="2113" t="n"/>
      <c r="S1072" s="2113" t="n"/>
      <c r="T1072" s="2113" t="n"/>
      <c r="U1072" s="3806" t="n"/>
      <c r="V1072" s="2113" t="n"/>
      <c r="W1072" s="2113" t="n"/>
      <c r="X1072" s="2113" t="n"/>
      <c r="Y1072" s="2113" t="n"/>
      <c r="Z1072" s="2113" t="n"/>
      <c r="AA1072" s="2113" t="n"/>
      <c r="AB1072" s="2113" t="n"/>
      <c r="AC1072" s="2113" t="n"/>
      <c r="AD1072" s="2113" t="n"/>
      <c r="AE1072" s="2113" t="n"/>
      <c r="AF1072" s="2113" t="n"/>
    </row>
    <row r="1073" ht="15.75" customHeight="1" s="2885">
      <c r="A1073" s="2113" t="n"/>
      <c r="B1073" s="2113" t="n"/>
      <c r="C1073" s="2113" t="n"/>
      <c r="D1073" s="2113" t="n"/>
      <c r="E1073" s="2115" t="n"/>
      <c r="F1073" s="2113" t="n"/>
      <c r="G1073" s="2165" t="n"/>
      <c r="H1073" s="2165" t="n"/>
      <c r="I1073" s="2113" t="n"/>
      <c r="J1073" s="2113" t="n"/>
      <c r="K1073" s="2113" t="n"/>
      <c r="L1073" s="3805" t="n"/>
      <c r="M1073" s="2113" t="n"/>
      <c r="N1073" s="3805" t="n"/>
      <c r="O1073" s="3806" t="n"/>
      <c r="P1073" s="2113" t="n"/>
      <c r="Q1073" s="2113" t="n"/>
      <c r="R1073" s="2113" t="n"/>
      <c r="S1073" s="2113" t="n"/>
      <c r="T1073" s="2113" t="n"/>
      <c r="U1073" s="3806" t="n"/>
      <c r="V1073" s="2113" t="n"/>
      <c r="W1073" s="2113" t="n"/>
      <c r="X1073" s="2113" t="n"/>
      <c r="Y1073" s="2113" t="n"/>
      <c r="Z1073" s="2113" t="n"/>
      <c r="AA1073" s="2113" t="n"/>
      <c r="AB1073" s="2113" t="n"/>
      <c r="AC1073" s="2113" t="n"/>
      <c r="AD1073" s="2113" t="n"/>
      <c r="AE1073" s="2113" t="n"/>
      <c r="AF1073" s="2113" t="n"/>
    </row>
    <row r="1074" ht="15.75" customHeight="1" s="2885">
      <c r="A1074" s="2113" t="n"/>
      <c r="B1074" s="2113" t="n"/>
      <c r="C1074" s="2113" t="n"/>
      <c r="D1074" s="2113" t="n"/>
      <c r="E1074" s="2115" t="n"/>
      <c r="F1074" s="2113" t="n"/>
      <c r="G1074" s="2165" t="n"/>
      <c r="H1074" s="2165" t="n"/>
      <c r="I1074" s="2113" t="n"/>
      <c r="J1074" s="2113" t="n"/>
      <c r="K1074" s="2113" t="n"/>
      <c r="L1074" s="3805" t="n"/>
      <c r="M1074" s="2113" t="n"/>
      <c r="N1074" s="3805" t="n"/>
      <c r="O1074" s="3806" t="n"/>
      <c r="P1074" s="2113" t="n"/>
      <c r="Q1074" s="2113" t="n"/>
      <c r="R1074" s="2113" t="n"/>
      <c r="S1074" s="2113" t="n"/>
      <c r="T1074" s="2113" t="n"/>
      <c r="U1074" s="3806" t="n"/>
      <c r="V1074" s="2113" t="n"/>
      <c r="W1074" s="2113" t="n"/>
      <c r="X1074" s="2113" t="n"/>
      <c r="Y1074" s="2113" t="n"/>
      <c r="Z1074" s="2113" t="n"/>
      <c r="AA1074" s="2113" t="n"/>
      <c r="AB1074" s="2113" t="n"/>
      <c r="AC1074" s="2113" t="n"/>
      <c r="AD1074" s="2113" t="n"/>
      <c r="AE1074" s="2113" t="n"/>
      <c r="AF1074" s="2113" t="n"/>
    </row>
    <row r="1075" ht="15.75" customHeight="1" s="2885">
      <c r="A1075" s="2113" t="n"/>
      <c r="B1075" s="2113" t="n"/>
      <c r="C1075" s="2113" t="n"/>
      <c r="D1075" s="2113" t="n"/>
      <c r="E1075" s="2115" t="n"/>
      <c r="F1075" s="2113" t="n"/>
      <c r="G1075" s="2165" t="n"/>
      <c r="H1075" s="2165" t="n"/>
      <c r="I1075" s="2113" t="n"/>
      <c r="J1075" s="2113" t="n"/>
      <c r="K1075" s="2113" t="n"/>
      <c r="L1075" s="3805" t="n"/>
      <c r="M1075" s="2113" t="n"/>
      <c r="N1075" s="3805" t="n"/>
      <c r="O1075" s="3806" t="n"/>
      <c r="P1075" s="2113" t="n"/>
      <c r="Q1075" s="2113" t="n"/>
      <c r="R1075" s="2113" t="n"/>
      <c r="S1075" s="2113" t="n"/>
      <c r="T1075" s="2113" t="n"/>
      <c r="U1075" s="3806" t="n"/>
      <c r="V1075" s="2113" t="n"/>
      <c r="W1075" s="2113" t="n"/>
      <c r="X1075" s="2113" t="n"/>
      <c r="Y1075" s="2113" t="n"/>
      <c r="Z1075" s="2113" t="n"/>
      <c r="AA1075" s="2113" t="n"/>
      <c r="AB1075" s="2113" t="n"/>
      <c r="AC1075" s="2113" t="n"/>
      <c r="AD1075" s="2113" t="n"/>
      <c r="AE1075" s="2113" t="n"/>
      <c r="AF1075" s="2113" t="n"/>
    </row>
  </sheetData>
  <pageMargins left="0.7" right="0.7" top="0.75" bottom="0.75" header="0.3" footer="0.3"/>
</worksheet>
</file>

<file path=xl/worksheets/sheet83.xml><?xml version="1.0" encoding="utf-8"?>
<worksheet xmlns="http://schemas.openxmlformats.org/spreadsheetml/2006/main">
  <sheetPr>
    <tabColor rgb="FFFF0000"/>
    <outlinePr summaryBelow="1" summaryRight="1"/>
    <pageSetUpPr/>
  </sheetPr>
  <dimension ref="A1:V99"/>
  <sheetViews>
    <sheetView topLeftCell="A45" zoomScaleNormal="100" workbookViewId="0">
      <selection activeCell="I57" sqref="I57"/>
    </sheetView>
  </sheetViews>
  <sheetFormatPr baseColWidth="8" defaultColWidth="8.796875" defaultRowHeight="14.25"/>
  <cols>
    <col width="40" customWidth="1" style="2112" min="1" max="1"/>
    <col width="60" customWidth="1" style="2112" min="2" max="2"/>
    <col width="15" customWidth="1" style="2112" min="3" max="3"/>
    <col width="11.86328125" customWidth="1" style="2112" min="4" max="4"/>
    <col width="12.53125" bestFit="1" customWidth="1" style="2112" min="5" max="5"/>
    <col width="12.19921875" bestFit="1" customWidth="1" style="2112" min="6" max="6"/>
    <col width="10.86328125" bestFit="1" customWidth="1" style="2112" min="7" max="7"/>
    <col width="8.796875" customWidth="1" style="2112" min="8" max="20"/>
    <col width="12" customWidth="1" style="2112" min="21" max="22"/>
    <col width="8.796875" customWidth="1" style="2112" min="23" max="16384"/>
  </cols>
  <sheetData>
    <row r="1" ht="30" customHeight="1" s="2885">
      <c r="A1" s="2917" t="inlineStr">
        <is>
          <t>U-Haul Store #932082 – 2025 &amp; 2026 CAM Expense Summary</t>
        </is>
      </c>
    </row>
    <row r="3">
      <c r="A3" s="2252" t="inlineStr">
        <is>
          <t>Date of Letter</t>
        </is>
      </c>
      <c r="B3" s="2918" t="inlineStr">
        <is>
          <t>March 30, 2026</t>
        </is>
      </c>
    </row>
    <row r="4">
      <c r="A4" s="2254" t="inlineStr">
        <is>
          <t>Landlord</t>
        </is>
      </c>
      <c r="B4" s="2255" t="inlineStr">
        <is>
          <t>Westdale CR Ventures #1, LLC</t>
        </is>
      </c>
      <c r="C4" s="2256" t="n"/>
    </row>
    <row r="5">
      <c r="A5" s="2252" t="inlineStr">
        <is>
          <t>Tenant</t>
        </is>
      </c>
      <c r="B5" s="2918" t="inlineStr">
        <is>
          <t>Amerco Real Estate Company – Tina Colucci, Property Manager</t>
        </is>
      </c>
    </row>
    <row r="6">
      <c r="A6" s="2254" t="inlineStr">
        <is>
          <t>Property</t>
        </is>
      </c>
      <c r="B6" s="2255" t="inlineStr">
        <is>
          <t>U-Haul Store #932082 – Westdale Mall, Cedar Rapids, Iowa</t>
        </is>
      </c>
      <c r="C6" s="2256" t="n"/>
    </row>
    <row r="7">
      <c r="A7" s="2252" t="inlineStr">
        <is>
          <t>Reference</t>
        </is>
      </c>
      <c r="B7" s="2918" t="inlineStr">
        <is>
          <t>COREA, Article VII</t>
        </is>
      </c>
    </row>
    <row r="8">
      <c r="A8" s="2254" t="inlineStr">
        <is>
          <t>2025 Outstanding Balance (as of 12/31/2025)</t>
        </is>
      </c>
      <c r="B8" s="3830" t="n">
        <v>892.4</v>
      </c>
      <c r="C8" s="2256" t="n"/>
      <c r="T8" s="2252" t="inlineStr">
        <is>
          <t>Center:</t>
        </is>
      </c>
      <c r="U8" s="2918" t="inlineStr">
        <is>
          <t>Westdale Shopping Center</t>
        </is>
      </c>
    </row>
    <row r="9">
      <c r="A9" s="2252" t="inlineStr">
        <is>
          <t>Estimated 2026 Annual CAM Charge</t>
        </is>
      </c>
      <c r="B9" s="3831" t="n">
        <v>216307.01</v>
      </c>
    </row>
    <row r="10">
      <c r="A10" s="2254" t="inlineStr">
        <is>
          <t>Monthly 2026 CAM Payment</t>
        </is>
      </c>
      <c r="B10" s="3830" t="n">
        <v>18025.58</v>
      </c>
      <c r="C10" s="2256" t="n"/>
      <c r="T10" s="2259" t="inlineStr">
        <is>
          <t>#</t>
        </is>
      </c>
      <c r="U10" s="2259" t="inlineStr">
        <is>
          <t>Tenant Name</t>
        </is>
      </c>
      <c r="V10" s="2259" t="inlineStr">
        <is>
          <t>Leasable Floor Area (SF)</t>
        </is>
      </c>
    </row>
    <row r="11">
      <c r="A11" s="2252" t="inlineStr">
        <is>
          <t>Remit To</t>
        </is>
      </c>
      <c r="B11" s="2918" t="inlineStr">
        <is>
          <t>Westdale CR Ventures #1, LLC – PO Box 860138, Minneapolis MN 55486-0138</t>
        </is>
      </c>
      <c r="T11" s="2260" t="n">
        <v>1</v>
      </c>
      <c r="U11" s="2261" t="inlineStr">
        <is>
          <t>JCPenney</t>
        </is>
      </c>
      <c r="V11" s="2262" t="n">
        <v>137440</v>
      </c>
    </row>
    <row r="12">
      <c r="A12" s="2254" t="inlineStr">
        <is>
          <t>Contact</t>
        </is>
      </c>
      <c r="B12" s="2255" t="inlineStr">
        <is>
          <t>Todd Nelson, EVP – 319-396-0740 / accounting@frewdev.com</t>
        </is>
      </c>
      <c r="C12" s="2256" t="n"/>
      <c r="T12" s="2263" t="n">
        <v>2</v>
      </c>
      <c r="U12" s="2264" t="inlineStr">
        <is>
          <t>U-Haul</t>
        </is>
      </c>
      <c r="V12" s="2265" t="n">
        <v>99236</v>
      </c>
    </row>
    <row r="13">
      <c r="T13" s="2260" t="n">
        <v>3</v>
      </c>
      <c r="U13" s="2261" t="inlineStr">
        <is>
          <t>Burlington Coat Factory</t>
        </is>
      </c>
      <c r="V13" s="2262" t="n">
        <v>40702</v>
      </c>
    </row>
    <row r="14">
      <c r="T14" s="2263" t="n">
        <v>4</v>
      </c>
      <c r="U14" s="2266" t="inlineStr">
        <is>
          <t>PetSmart</t>
        </is>
      </c>
      <c r="V14" s="2265" t="n">
        <v>18342</v>
      </c>
    </row>
    <row r="15" ht="15" customHeight="1" s="2885">
      <c r="A15" s="2917" t="inlineStr">
        <is>
          <t>Schedule of 2026 Amounts Due &amp; Paid – U-Haul Westdale</t>
        </is>
      </c>
      <c r="T15" s="2260" t="n">
        <v>5</v>
      </c>
      <c r="U15" s="2261" t="inlineStr">
        <is>
          <t>Cedar Rapids VA Clinic</t>
        </is>
      </c>
      <c r="V15" s="2262" t="n">
        <v>28975</v>
      </c>
    </row>
    <row r="16">
      <c r="A16" s="2252" t="inlineStr">
        <is>
          <t>Annual Estimated 2026 U-Haul Contribution</t>
        </is>
      </c>
      <c r="D16" s="3832" t="n">
        <v>216307.01</v>
      </c>
      <c r="T16" s="2263" t="n">
        <v>6</v>
      </c>
      <c r="U16" s="2266" t="inlineStr">
        <is>
          <t>Ross</t>
        </is>
      </c>
      <c r="V16" s="2265" t="n">
        <v>25009</v>
      </c>
    </row>
    <row r="17">
      <c r="A17" s="2252" t="inlineStr">
        <is>
          <t>Monthly U-Haul CAM Payment (due by 1st of each month)</t>
        </is>
      </c>
      <c r="D17" s="3832" t="n">
        <v>18025.58</v>
      </c>
      <c r="T17" s="2260" t="n">
        <v>7</v>
      </c>
      <c r="U17" s="2261" t="inlineStr">
        <is>
          <t>Michaels</t>
        </is>
      </c>
      <c r="V17" s="2262" t="n">
        <v>16176</v>
      </c>
    </row>
    <row r="18">
      <c r="T18" s="2263" t="n">
        <v>8</v>
      </c>
      <c r="U18" s="2266" t="inlineStr">
        <is>
          <t>Vacant Upper Level 3500 Dalton Way</t>
        </is>
      </c>
      <c r="V18" s="2265" t="n">
        <v>19877</v>
      </c>
    </row>
    <row r="19" ht="42" customHeight="1" s="2885">
      <c r="A19" s="2268" t="inlineStr">
        <is>
          <t>Date</t>
        </is>
      </c>
      <c r="B19" s="2268" t="inlineStr">
        <is>
          <t>Description</t>
        </is>
      </c>
      <c r="C19" s="2268" t="inlineStr">
        <is>
          <t>Amount Due</t>
        </is>
      </c>
      <c r="D19" s="2268" t="inlineStr">
        <is>
          <t>Amount Paid/Invoiced</t>
        </is>
      </c>
      <c r="E19" s="2268" t="inlineStr">
        <is>
          <t>Amount Outstanding</t>
        </is>
      </c>
      <c r="T19" s="2260" t="n">
        <v>9</v>
      </c>
      <c r="U19" s="2261" t="inlineStr">
        <is>
          <t>LL First Floor Egress/Non Leasable Space</t>
        </is>
      </c>
      <c r="V19" s="2262" t="n">
        <v>7667</v>
      </c>
    </row>
    <row r="20">
      <c r="A20" s="2261" t="inlineStr">
        <is>
          <t>Balance 1/1/2025</t>
        </is>
      </c>
      <c r="B20" s="2261" t="inlineStr">
        <is>
          <t>2025 Opening Balance</t>
        </is>
      </c>
      <c r="C20" s="3833" t="n">
        <v>1411033.1</v>
      </c>
      <c r="D20" s="3833" t="n">
        <v>1440679.04</v>
      </c>
      <c r="E20" s="3834" t="n">
        <v>-29645.94</v>
      </c>
      <c r="T20" s="2263" t="n">
        <v>10</v>
      </c>
      <c r="U20" s="2266" t="inlineStr">
        <is>
          <t>Boulder Tap House</t>
        </is>
      </c>
      <c r="V20" s="2265" t="n">
        <v>5501</v>
      </c>
    </row>
    <row r="21">
      <c r="A21" s="2266" t="inlineStr">
        <is>
          <t>2025</t>
        </is>
      </c>
      <c r="B21" s="2266" t="inlineStr">
        <is>
          <t>2025 Activity</t>
        </is>
      </c>
      <c r="C21" s="3835" t="n">
        <v>200364.2</v>
      </c>
      <c r="D21" s="3835" t="n">
        <v>169825.86</v>
      </c>
      <c r="E21" s="3835" t="n">
        <v>30538.34</v>
      </c>
      <c r="T21" s="2272" t="n"/>
      <c r="U21" s="2273" t="inlineStr">
        <is>
          <t>Total (01/01/2025 roster)</t>
        </is>
      </c>
      <c r="V21" s="2274">
        <f>SUM(V11:V20)</f>
        <v/>
      </c>
    </row>
    <row r="22">
      <c r="A22" s="2261" t="inlineStr">
        <is>
          <t>January-26</t>
        </is>
      </c>
      <c r="B22" s="2261" t="inlineStr">
        <is>
          <t>January 2026 CAM Charge</t>
        </is>
      </c>
      <c r="C22" s="3833" t="n">
        <v>18025.58</v>
      </c>
      <c r="D22" s="3833" t="n">
        <v>16622.65</v>
      </c>
      <c r="E22" s="3833" t="n">
        <v>1402.93</v>
      </c>
    </row>
    <row r="23">
      <c r="A23" s="2266" t="inlineStr">
        <is>
          <t>February-26</t>
        </is>
      </c>
      <c r="B23" s="2266" t="inlineStr">
        <is>
          <t>February 2026 CAM Charge</t>
        </is>
      </c>
      <c r="C23" s="3835" t="n">
        <v>18025.58</v>
      </c>
      <c r="D23" s="3835" t="n">
        <v>16622.65</v>
      </c>
      <c r="E23" s="3835" t="n">
        <v>1402.93</v>
      </c>
      <c r="T23" s="2252" t="inlineStr">
        <is>
          <t>Note:</t>
        </is>
      </c>
      <c r="U23" s="2918" t="inlineStr">
        <is>
          <t>As of 09/01/2025, '5 Below' (9,411 SF) was added; total GLA became 408,336 SF</t>
        </is>
      </c>
    </row>
    <row r="24">
      <c r="A24" s="2261" t="inlineStr">
        <is>
          <t>March-26</t>
        </is>
      </c>
      <c r="B24" s="2261" t="inlineStr">
        <is>
          <t>March 2026 CAM Charge</t>
        </is>
      </c>
      <c r="C24" s="3833" t="n">
        <v>18025.58</v>
      </c>
      <c r="D24" s="3833" t="n">
        <v>16622.65</v>
      </c>
      <c r="E24" s="3833" t="n">
        <v>1402.93</v>
      </c>
    </row>
    <row r="25">
      <c r="A25" s="2266" t="inlineStr">
        <is>
          <t>April-26</t>
        </is>
      </c>
      <c r="B25" s="2266" t="inlineStr">
        <is>
          <t>April 2026 CAM Charge</t>
        </is>
      </c>
      <c r="C25" s="3835" t="n">
        <v>18025.58</v>
      </c>
      <c r="D25" s="3835" t="n">
        <v>16622.65</v>
      </c>
      <c r="E25" s="3835" t="n">
        <v>1402.93</v>
      </c>
      <c r="T25" s="2252" t="inlineStr">
        <is>
          <t>Certified by:</t>
        </is>
      </c>
      <c r="U25" s="2918" t="inlineStr">
        <is>
          <t>Todd Nelson, Executive VP, Westdale – 3/30/26</t>
        </is>
      </c>
    </row>
    <row r="26">
      <c r="A26" s="2261" t="inlineStr">
        <is>
          <t>May-26</t>
        </is>
      </c>
      <c r="B26" s="2261" t="inlineStr">
        <is>
          <t>May 2026 CAM Charge</t>
        </is>
      </c>
      <c r="C26" s="3833" t="n">
        <v>18025.58</v>
      </c>
      <c r="D26" s="3833" t="n">
        <v>24529.7</v>
      </c>
      <c r="E26" s="3834" t="n">
        <v>-6504.12</v>
      </c>
    </row>
    <row r="27">
      <c r="A27" s="2266" t="inlineStr">
        <is>
          <t>June-26</t>
        </is>
      </c>
      <c r="B27" s="2266" t="inlineStr">
        <is>
          <t>June 2026 CAM Charge</t>
        </is>
      </c>
      <c r="C27" s="3835" t="n">
        <v>18025.58</v>
      </c>
      <c r="D27" s="3835" t="n">
        <v>18025.58</v>
      </c>
      <c r="E27" s="3835" t="n">
        <v>0</v>
      </c>
    </row>
    <row r="28">
      <c r="A28" s="2261" t="inlineStr">
        <is>
          <t>July-26</t>
        </is>
      </c>
      <c r="B28" s="2261" t="inlineStr">
        <is>
          <t>July 2026 CAM Charge</t>
        </is>
      </c>
      <c r="C28" s="3833" t="n">
        <v>18025.58</v>
      </c>
      <c r="D28" s="3833" t="n">
        <v>18025.58</v>
      </c>
      <c r="E28" s="3833" t="n">
        <v>0</v>
      </c>
    </row>
    <row r="29">
      <c r="A29" s="2266" t="inlineStr">
        <is>
          <t>August-26</t>
        </is>
      </c>
      <c r="B29" s="2266" t="inlineStr">
        <is>
          <t>August 2026 CAM Charge</t>
        </is>
      </c>
      <c r="C29" s="3835" t="n">
        <v>18025.58</v>
      </c>
      <c r="D29" s="3835" t="n">
        <v>18025.58</v>
      </c>
      <c r="E29" s="3835" t="n">
        <v>0</v>
      </c>
    </row>
    <row r="30">
      <c r="A30" s="2261" t="inlineStr">
        <is>
          <t>September-26</t>
        </is>
      </c>
      <c r="B30" s="2261" t="inlineStr">
        <is>
          <t>September 2026 CAM Charge</t>
        </is>
      </c>
      <c r="C30" s="3833" t="n">
        <v>18025.58</v>
      </c>
      <c r="D30" s="3833" t="n">
        <v>18025.58</v>
      </c>
      <c r="E30" s="3833" t="n">
        <v>0</v>
      </c>
    </row>
    <row r="31">
      <c r="A31" s="2266" t="inlineStr">
        <is>
          <t>October-26</t>
        </is>
      </c>
      <c r="B31" s="2266" t="inlineStr">
        <is>
          <t>October 2026 CAM Charge</t>
        </is>
      </c>
      <c r="C31" s="3835" t="n">
        <v>18025.58</v>
      </c>
      <c r="D31" s="3835" t="n">
        <v>18025.58</v>
      </c>
      <c r="E31" s="3835" t="n">
        <v>0</v>
      </c>
    </row>
    <row r="32">
      <c r="A32" s="2261" t="inlineStr">
        <is>
          <t>November-26</t>
        </is>
      </c>
      <c r="B32" s="2261" t="inlineStr">
        <is>
          <t>November 2026 CAM Charge</t>
        </is>
      </c>
      <c r="C32" s="3833" t="n">
        <v>18025.58</v>
      </c>
      <c r="D32" s="3833" t="n">
        <v>18025.58</v>
      </c>
      <c r="E32" s="3833" t="n">
        <v>0</v>
      </c>
    </row>
    <row r="33">
      <c r="A33" s="2266" t="inlineStr">
        <is>
          <t>December-26</t>
        </is>
      </c>
      <c r="B33" s="2266" t="inlineStr">
        <is>
          <t>December 2026 CAM Charge</t>
        </is>
      </c>
      <c r="C33" s="3835" t="n">
        <v>18025.63</v>
      </c>
      <c r="D33" s="3835" t="n">
        <v>18025.63</v>
      </c>
      <c r="E33" s="3835" t="n">
        <v>0</v>
      </c>
    </row>
    <row r="34">
      <c r="A34" s="2275" t="inlineStr">
        <is>
          <t>Projected 12/31/2026 Balance</t>
        </is>
      </c>
      <c r="B34" s="2276" t="n"/>
      <c r="C34" s="3836">
        <f>SUM(C20:C33)</f>
        <v/>
      </c>
      <c r="D34" s="3836">
        <f>SUM(D20:D33)</f>
        <v/>
      </c>
      <c r="E34" s="3836">
        <f>SUM(E20:E33)</f>
        <v/>
      </c>
    </row>
    <row r="36" ht="15" customHeight="1" s="2885">
      <c r="A36" s="2917" t="inlineStr">
        <is>
          <t>2025 Common Area Expenses – Actuals &amp; 2026 Estimated</t>
        </is>
      </c>
    </row>
    <row r="38" ht="55.9" customHeight="1" s="2885">
      <c r="A38" s="2268" t="inlineStr">
        <is>
          <t>CAM Cost Category</t>
        </is>
      </c>
      <c r="B38" s="2268" t="inlineStr">
        <is>
          <t>Jan'25–Aug'25 Actual Expense</t>
        </is>
      </c>
      <c r="C38" s="2268" t="inlineStr">
        <is>
          <t>Sep'25–Dec'25 Actual Expense</t>
        </is>
      </c>
      <c r="D38" s="2268" t="inlineStr">
        <is>
          <t>2025 Actual CAM Expense</t>
        </is>
      </c>
      <c r="E38" s="2268" t="inlineStr">
        <is>
          <t>2025 Monthly CAM Expense</t>
        </is>
      </c>
      <c r="F38" s="2268" t="inlineStr">
        <is>
          <t>2026 Est. Annual CAM Expense</t>
        </is>
      </c>
      <c r="G38" s="2268" t="inlineStr">
        <is>
          <t>2026 Est. Monthly CAM Expense</t>
        </is>
      </c>
    </row>
    <row r="39">
      <c r="A39" s="2261" t="inlineStr">
        <is>
          <t>Repairs &amp; Maintenance</t>
        </is>
      </c>
      <c r="B39" s="3837" t="n">
        <v>10997.29</v>
      </c>
      <c r="C39" s="3837" t="n">
        <v>47.76</v>
      </c>
      <c r="D39" s="3837" t="n">
        <v>11045.05</v>
      </c>
      <c r="E39" s="3837" t="n">
        <v>920.42</v>
      </c>
      <c r="F39" s="3837" t="n">
        <v>50000</v>
      </c>
      <c r="G39" s="3837" t="n">
        <v>4166.67</v>
      </c>
    </row>
    <row r="40">
      <c r="A40" s="2266" t="inlineStr">
        <is>
          <t>Snow Removal</t>
        </is>
      </c>
      <c r="B40" s="3838" t="n">
        <v>157500</v>
      </c>
      <c r="C40" s="3838" t="n">
        <v>52500</v>
      </c>
      <c r="D40" s="3838" t="n">
        <v>210000</v>
      </c>
      <c r="E40" s="3838" t="n">
        <v>17500</v>
      </c>
      <c r="F40" s="3838" t="n">
        <v>225000</v>
      </c>
      <c r="G40" s="3838" t="n">
        <v>18750</v>
      </c>
    </row>
    <row r="41">
      <c r="A41" s="2261" t="inlineStr">
        <is>
          <t>Landscaping</t>
        </is>
      </c>
      <c r="B41" s="3837" t="n">
        <v>24915.71</v>
      </c>
      <c r="C41" s="3837" t="n">
        <v>14464.95</v>
      </c>
      <c r="D41" s="3837" t="n">
        <v>39380.66</v>
      </c>
      <c r="E41" s="3837" t="n">
        <v>3281.72</v>
      </c>
      <c r="F41" s="3837" t="n">
        <v>45000</v>
      </c>
      <c r="G41" s="3837" t="n">
        <v>3750</v>
      </c>
    </row>
    <row r="42">
      <c r="A42" s="2266" t="inlineStr">
        <is>
          <t>Site Cleaning and Trash Removal</t>
        </is>
      </c>
      <c r="B42" s="3838" t="n">
        <v>9670</v>
      </c>
      <c r="C42" s="3838" t="n">
        <v>2895</v>
      </c>
      <c r="D42" s="3838" t="n">
        <v>12565</v>
      </c>
      <c r="E42" s="3838" t="n">
        <v>1047.08</v>
      </c>
      <c r="F42" s="3838" t="n">
        <v>37500</v>
      </c>
      <c r="G42" s="3838" t="n">
        <v>3125</v>
      </c>
    </row>
    <row r="43">
      <c r="A43" s="2261" t="inlineStr">
        <is>
          <t>Utilities</t>
        </is>
      </c>
      <c r="B43" s="3837" t="n">
        <v>14899.33</v>
      </c>
      <c r="C43" s="3837" t="n">
        <v>10800.05</v>
      </c>
      <c r="D43" s="3837" t="n">
        <v>25699.38</v>
      </c>
      <c r="E43" s="3837" t="n">
        <v>2141.62</v>
      </c>
      <c r="F43" s="3837" t="n">
        <v>30000</v>
      </c>
      <c r="G43" s="3837" t="n">
        <v>2500</v>
      </c>
    </row>
    <row r="44">
      <c r="A44" s="2266" t="inlineStr">
        <is>
          <t>General Administrative / Office</t>
        </is>
      </c>
      <c r="B44" s="3838" t="n">
        <v>178234.18</v>
      </c>
      <c r="C44" s="3838" t="n">
        <v>82249.46000000001</v>
      </c>
      <c r="D44" s="3838" t="n">
        <v>260483.64</v>
      </c>
      <c r="E44" s="3838" t="n">
        <v>21706.97</v>
      </c>
      <c r="F44" s="3838" t="n">
        <v>275000</v>
      </c>
      <c r="G44" s="3838" t="n">
        <v>22916.67</v>
      </c>
    </row>
    <row r="45">
      <c r="A45" s="2261" t="inlineStr">
        <is>
          <t>Common Area Property Tax</t>
        </is>
      </c>
      <c r="B45" s="3837" t="n">
        <v>232723.5</v>
      </c>
      <c r="C45" s="3837" t="n">
        <v>116065.32</v>
      </c>
      <c r="D45" s="3837" t="n">
        <v>348788.82</v>
      </c>
      <c r="E45" s="3837" t="n">
        <v>29065.74</v>
      </c>
      <c r="F45" s="3837" t="n">
        <v>350000</v>
      </c>
      <c r="G45" s="3837" t="n">
        <v>29166.67</v>
      </c>
    </row>
    <row r="46">
      <c r="A46" s="2266" t="inlineStr">
        <is>
          <t>Common Area Insurance</t>
        </is>
      </c>
      <c r="B46" s="3838" t="n">
        <v>14412.66</v>
      </c>
      <c r="C46" s="3838" t="n">
        <v>7381.32</v>
      </c>
      <c r="D46" s="3838" t="n">
        <v>21793.98</v>
      </c>
      <c r="E46" s="3838" t="n">
        <v>1816.17</v>
      </c>
      <c r="F46" s="3838" t="n">
        <v>25000</v>
      </c>
      <c r="G46" s="3838" t="n">
        <v>2083.33</v>
      </c>
    </row>
    <row r="47">
      <c r="A47" s="2261" t="inlineStr">
        <is>
          <t>Management</t>
        </is>
      </c>
      <c r="B47" s="3837" t="n">
        <v>120000</v>
      </c>
      <c r="C47" s="3837" t="n">
        <v>60000</v>
      </c>
      <c r="D47" s="3837" t="n">
        <v>180000</v>
      </c>
      <c r="E47" s="3837" t="n">
        <v>15000</v>
      </c>
      <c r="F47" s="3837" t="n">
        <v>180000</v>
      </c>
      <c r="G47" s="3837" t="n">
        <v>15000</v>
      </c>
    </row>
    <row r="48">
      <c r="A48" s="2273" t="inlineStr">
        <is>
          <t>Total CAM incl. Admin, Utility, and CA Insurance</t>
        </is>
      </c>
      <c r="B48" s="3839">
        <f>SUM(B39:B47)</f>
        <v/>
      </c>
      <c r="C48" s="3839">
        <f>SUM(C39:C47)</f>
        <v/>
      </c>
      <c r="D48" s="3839">
        <f>SUM(D39:D47)</f>
        <v/>
      </c>
      <c r="E48" s="3839">
        <f>SUM(E39:E47)</f>
        <v/>
      </c>
      <c r="F48" s="3839">
        <f>SUM(F39:F47)</f>
        <v/>
      </c>
      <c r="G48" s="3839">
        <f>SUM(G39:G47)</f>
        <v/>
      </c>
    </row>
    <row r="50">
      <c r="A50" s="2252" t="inlineStr">
        <is>
          <t>Administrative Fee (15%)</t>
        </is>
      </c>
    </row>
    <row r="51">
      <c r="A51" s="2281" t="inlineStr">
        <is>
          <t>Gross Recoverable CAM Expense</t>
        </is>
      </c>
      <c r="B51" s="3840" t="n">
        <v>114502.9</v>
      </c>
      <c r="C51" s="3840" t="n">
        <v>51960.58</v>
      </c>
      <c r="D51" s="3840" t="n">
        <v>166463.48</v>
      </c>
      <c r="E51" s="3840" t="n">
        <v>13871.96</v>
      </c>
      <c r="F51" s="3840" t="n">
        <v>182625</v>
      </c>
      <c r="G51" s="3840" t="n">
        <v>15218.75</v>
      </c>
    </row>
    <row r="52">
      <c r="A52" s="2281" t="inlineStr">
        <is>
          <t>CAM % charged to Shopping Center (63.57%)</t>
        </is>
      </c>
      <c r="B52" s="3840" t="n">
        <v>877855.5699999999</v>
      </c>
      <c r="C52" s="3840" t="n">
        <v>398364.44</v>
      </c>
      <c r="D52" s="3840" t="n">
        <v>1276220.01</v>
      </c>
      <c r="E52" s="3840" t="n">
        <v>106351.67</v>
      </c>
      <c r="F52" s="3840" t="n">
        <v>1400125</v>
      </c>
      <c r="G52" s="3840" t="n">
        <v>116677.08</v>
      </c>
    </row>
    <row r="53">
      <c r="A53" s="2281" t="inlineStr">
        <is>
          <t>CAM $ charged to Shopping Center</t>
        </is>
      </c>
      <c r="B53" s="3840" t="n">
        <v>558052.79</v>
      </c>
      <c r="C53" s="3840" t="n">
        <v>253240.27</v>
      </c>
      <c r="D53" s="3840" t="n">
        <v>811293.0600000001</v>
      </c>
      <c r="E53" s="3840" t="n">
        <v>67607.75999999999</v>
      </c>
      <c r="F53" s="3840" t="n">
        <v>890059.46</v>
      </c>
      <c r="G53" s="3840" t="n">
        <v>74171.62</v>
      </c>
    </row>
    <row r="55">
      <c r="A55" s="2283" t="inlineStr">
        <is>
          <t>Denominator – total property GLA</t>
        </is>
      </c>
      <c r="B55" s="2284" t="n">
        <v>408336</v>
      </c>
      <c r="C55" s="2284" t="n">
        <v>408336</v>
      </c>
      <c r="D55" s="2284" t="n">
        <v>408336</v>
      </c>
      <c r="E55" s="2284" t="n">
        <v>408336</v>
      </c>
      <c r="F55" s="2284" t="n">
        <v>408336</v>
      </c>
      <c r="G55" s="2284" t="n">
        <v>408336</v>
      </c>
    </row>
    <row r="56">
      <c r="A56" s="2283" t="inlineStr">
        <is>
          <t>U-Haul</t>
        </is>
      </c>
      <c r="B56" s="2284" t="n">
        <v>99236</v>
      </c>
      <c r="C56" s="2284" t="n">
        <v>99236</v>
      </c>
      <c r="D56" s="2284" t="n">
        <v>99236</v>
      </c>
      <c r="E56" s="2284" t="n">
        <v>99236</v>
      </c>
      <c r="F56" s="2284" t="n">
        <v>99236</v>
      </c>
      <c r="G56" s="2284" t="n">
        <v>99236</v>
      </c>
    </row>
    <row r="57">
      <c r="A57" s="2283" t="inlineStr">
        <is>
          <t>Prorata Share</t>
        </is>
      </c>
      <c r="B57" s="2285" t="n">
        <v>0.2488</v>
      </c>
      <c r="C57" s="2285" t="n">
        <v>0.243</v>
      </c>
      <c r="D57" s="2285" t="n">
        <v>0.247</v>
      </c>
      <c r="E57" s="2285" t="n">
        <v>0.247</v>
      </c>
      <c r="F57" s="2285" t="n">
        <v>0.243</v>
      </c>
      <c r="G57" s="2285" t="n">
        <v>0.243</v>
      </c>
      <c r="I57" s="2112">
        <f>0.6357*0.243*1.15</f>
        <v/>
      </c>
    </row>
    <row r="58">
      <c r="A58" s="2273" t="inlineStr">
        <is>
          <t>U-Haul Share of CAM</t>
        </is>
      </c>
      <c r="B58" s="3839" t="n">
        <v>138820.4</v>
      </c>
      <c r="C58" s="3839" t="n">
        <v>61543.81</v>
      </c>
      <c r="D58" s="3839" t="n">
        <v>200364.2</v>
      </c>
      <c r="E58" s="3839" t="n">
        <v>16697.02</v>
      </c>
      <c r="F58" s="3839" t="n">
        <v>216307.01</v>
      </c>
      <c r="G58" s="3839" t="n">
        <v>18025.58</v>
      </c>
    </row>
    <row r="62" ht="15" customHeight="1" s="2885">
      <c r="A62" s="2917" t="inlineStr">
        <is>
          <t>U-Haul – 2025 Actual CAM Expense &amp; Payments Reconciliation (as of 3/13/26)</t>
        </is>
      </c>
    </row>
    <row r="64">
      <c r="A64" s="2259" t="inlineStr">
        <is>
          <t>Month</t>
        </is>
      </c>
      <c r="B64" s="2259" t="inlineStr">
        <is>
          <t>CAM Paid</t>
        </is>
      </c>
      <c r="C64" s="2259" t="inlineStr">
        <is>
          <t>CAM Due</t>
        </is>
      </c>
      <c r="D64" s="2259" t="inlineStr">
        <is>
          <t>CAM Difference</t>
        </is>
      </c>
    </row>
    <row r="65">
      <c r="A65" s="2286" t="inlineStr">
        <is>
          <t>Prior Activity</t>
        </is>
      </c>
      <c r="B65" s="3841" t="n">
        <v>1440679.04</v>
      </c>
      <c r="C65" s="3841" t="n">
        <v>1411033.1</v>
      </c>
      <c r="D65" s="3841" t="n">
        <v>-29645.94</v>
      </c>
    </row>
    <row r="66">
      <c r="A66" s="2266" t="inlineStr">
        <is>
          <t>Jan-25</t>
        </is>
      </c>
      <c r="B66" s="3835" t="n">
        <v>18331</v>
      </c>
      <c r="C66" s="3835" t="n">
        <v>16697.02</v>
      </c>
      <c r="D66" s="3835" t="n">
        <v>-1633.98</v>
      </c>
    </row>
    <row r="67">
      <c r="A67" s="2261" t="inlineStr">
        <is>
          <t>Feb-25</t>
        </is>
      </c>
      <c r="B67" s="3833" t="n">
        <v>18331</v>
      </c>
      <c r="C67" s="3833" t="n">
        <v>16697.02</v>
      </c>
      <c r="D67" s="3833" t="n">
        <v>-1633.98</v>
      </c>
    </row>
    <row r="68">
      <c r="A68" s="2266" t="inlineStr">
        <is>
          <t>Mar-25</t>
        </is>
      </c>
      <c r="B68" s="3835" t="n">
        <v>18331</v>
      </c>
      <c r="C68" s="3835" t="n">
        <v>16697.02</v>
      </c>
      <c r="D68" s="3835" t="n">
        <v>-1633.98</v>
      </c>
    </row>
    <row r="69">
      <c r="A69" s="2261" t="inlineStr">
        <is>
          <t>Apr-25</t>
        </is>
      </c>
      <c r="B69" s="3833" t="n">
        <v>18331</v>
      </c>
      <c r="C69" s="3833" t="n">
        <v>16697.02</v>
      </c>
      <c r="D69" s="3833" t="n">
        <v>-1633.98</v>
      </c>
    </row>
    <row r="70">
      <c r="A70" s="2266" t="inlineStr">
        <is>
          <t>May-25</t>
        </is>
      </c>
      <c r="B70" s="3835" t="n">
        <v>0</v>
      </c>
      <c r="C70" s="3835" t="n">
        <v>16697.02</v>
      </c>
      <c r="D70" s="3842" t="n">
        <v>16697.02</v>
      </c>
    </row>
    <row r="71">
      <c r="A71" s="2261" t="inlineStr">
        <is>
          <t>Jun-25</t>
        </is>
      </c>
      <c r="B71" s="3833" t="n">
        <v>0</v>
      </c>
      <c r="C71" s="3833" t="n">
        <v>16697.02</v>
      </c>
      <c r="D71" s="3834" t="n">
        <v>16697.02</v>
      </c>
    </row>
    <row r="72">
      <c r="A72" s="2266" t="inlineStr">
        <is>
          <t>Jul-25</t>
        </is>
      </c>
      <c r="B72" s="3835" t="n">
        <v>13388.61</v>
      </c>
      <c r="C72" s="3835" t="n">
        <v>16697.02</v>
      </c>
      <c r="D72" s="3842" t="n">
        <v>3308.41</v>
      </c>
    </row>
    <row r="73">
      <c r="A73" s="2261" t="inlineStr">
        <is>
          <t>Aug-25</t>
        </is>
      </c>
      <c r="B73" s="3833" t="n">
        <v>16622.65</v>
      </c>
      <c r="C73" s="3833" t="n">
        <v>16697.02</v>
      </c>
      <c r="D73" s="3834" t="n">
        <v>74.37</v>
      </c>
    </row>
    <row r="74">
      <c r="A74" s="2266" t="inlineStr">
        <is>
          <t>Sep-25</t>
        </is>
      </c>
      <c r="B74" s="3835" t="n">
        <v>16622.65</v>
      </c>
      <c r="C74" s="3835" t="n">
        <v>16697.02</v>
      </c>
      <c r="D74" s="3842" t="n">
        <v>74.37</v>
      </c>
    </row>
    <row r="75">
      <c r="A75" s="2261" t="inlineStr">
        <is>
          <t>Oct-25</t>
        </is>
      </c>
      <c r="B75" s="3833" t="n">
        <v>16622.65</v>
      </c>
      <c r="C75" s="3833" t="n">
        <v>16697.02</v>
      </c>
      <c r="D75" s="3834" t="n">
        <v>74.37</v>
      </c>
    </row>
    <row r="76">
      <c r="A76" s="2266" t="inlineStr">
        <is>
          <t>Nov-25</t>
        </is>
      </c>
      <c r="B76" s="3835" t="n">
        <v>16622.65</v>
      </c>
      <c r="C76" s="3835" t="n">
        <v>16697.02</v>
      </c>
      <c r="D76" s="3842" t="n">
        <v>74.37</v>
      </c>
    </row>
    <row r="77">
      <c r="A77" s="2261" t="inlineStr">
        <is>
          <t>Dec-25</t>
        </is>
      </c>
      <c r="B77" s="3833" t="n">
        <v>16622.65</v>
      </c>
      <c r="C77" s="3833" t="n">
        <v>16697.02</v>
      </c>
      <c r="D77" s="3834" t="n">
        <v>74.37</v>
      </c>
    </row>
    <row r="78">
      <c r="A78" s="2273" t="inlineStr">
        <is>
          <t>Total</t>
        </is>
      </c>
      <c r="B78" s="3836">
        <f>SUM(B65:B77)</f>
        <v/>
      </c>
      <c r="C78" s="3836">
        <f>SUM(C65:C77)</f>
        <v/>
      </c>
      <c r="D78" s="3836">
        <f>SUM(D65:D77)</f>
        <v/>
      </c>
    </row>
    <row r="83" ht="15" customHeight="1" s="2885">
      <c r="A83" s="2917" t="inlineStr">
        <is>
          <t>U-Haul – 2026 Estimated CAM Expense &amp; Payments (as of 3/13/26)</t>
        </is>
      </c>
    </row>
    <row r="85">
      <c r="A85" s="2259" t="inlineStr">
        <is>
          <t>Month</t>
        </is>
      </c>
      <c r="B85" s="2259" t="inlineStr">
        <is>
          <t>CAM Paid</t>
        </is>
      </c>
      <c r="C85" s="2259" t="inlineStr">
        <is>
          <t>CAM Due</t>
        </is>
      </c>
      <c r="D85" s="2259" t="inlineStr">
        <is>
          <t>CAM Difference</t>
        </is>
      </c>
    </row>
    <row r="86">
      <c r="A86" s="2286" t="inlineStr">
        <is>
          <t>Prior Activity</t>
        </is>
      </c>
      <c r="B86" s="3841" t="n">
        <v>1610504.9</v>
      </c>
      <c r="C86" s="3841" t="n">
        <v>1611397.3</v>
      </c>
      <c r="D86" s="3843" t="n">
        <v>892.4</v>
      </c>
    </row>
    <row r="87">
      <c r="A87" s="2266" t="inlineStr">
        <is>
          <t>Jan-26</t>
        </is>
      </c>
      <c r="B87" s="3835" t="n">
        <v>16622.65</v>
      </c>
      <c r="C87" s="3835" t="n">
        <v>18025.58</v>
      </c>
      <c r="D87" s="3842" t="n">
        <v>1402.93</v>
      </c>
    </row>
    <row r="88">
      <c r="A88" s="2261" t="inlineStr">
        <is>
          <t>Feb-26</t>
        </is>
      </c>
      <c r="B88" s="3833" t="n">
        <v>16622.65</v>
      </c>
      <c r="C88" s="3833" t="n">
        <v>18025.58</v>
      </c>
      <c r="D88" s="3834" t="n">
        <v>1402.93</v>
      </c>
    </row>
    <row r="89">
      <c r="A89" s="2266" t="inlineStr">
        <is>
          <t>Mar-26</t>
        </is>
      </c>
      <c r="B89" s="3835" t="n">
        <v>16622.65</v>
      </c>
      <c r="C89" s="3835" t="n">
        <v>18025.58</v>
      </c>
      <c r="D89" s="3842" t="n">
        <v>1402.93</v>
      </c>
    </row>
    <row r="90">
      <c r="A90" s="2261" t="inlineStr">
        <is>
          <t>Apr-26</t>
        </is>
      </c>
      <c r="B90" s="3833" t="n">
        <v>16622.65</v>
      </c>
      <c r="C90" s="3833" t="n">
        <v>18025.58</v>
      </c>
      <c r="D90" s="3834" t="n">
        <v>1402.93</v>
      </c>
    </row>
    <row r="91">
      <c r="A91" s="2266" t="inlineStr">
        <is>
          <t>May-26</t>
        </is>
      </c>
      <c r="B91" s="3835" t="n">
        <v>24529.7</v>
      </c>
      <c r="C91" s="3835" t="n">
        <v>18025.58</v>
      </c>
      <c r="D91" s="3835" t="n">
        <v>-6504.12</v>
      </c>
    </row>
    <row r="92">
      <c r="A92" s="2261" t="inlineStr">
        <is>
          <t>Jun-26</t>
        </is>
      </c>
      <c r="B92" s="3833" t="n">
        <v>18025.58</v>
      </c>
      <c r="C92" s="3833" t="n">
        <v>18025.58</v>
      </c>
      <c r="D92" s="3833" t="n">
        <v>0</v>
      </c>
    </row>
    <row r="93">
      <c r="A93" s="2266" t="inlineStr">
        <is>
          <t>Jul-26</t>
        </is>
      </c>
      <c r="B93" s="3835" t="n">
        <v>18025.58</v>
      </c>
      <c r="C93" s="3835" t="n">
        <v>18025.58</v>
      </c>
      <c r="D93" s="3835" t="n">
        <v>0</v>
      </c>
    </row>
    <row r="94">
      <c r="A94" s="2261" t="inlineStr">
        <is>
          <t>Aug-26</t>
        </is>
      </c>
      <c r="B94" s="3833" t="n">
        <v>18025.58</v>
      </c>
      <c r="C94" s="3833" t="n">
        <v>18025.58</v>
      </c>
      <c r="D94" s="3833" t="n">
        <v>0</v>
      </c>
    </row>
    <row r="95">
      <c r="A95" s="2266" t="inlineStr">
        <is>
          <t>Sep-26</t>
        </is>
      </c>
      <c r="B95" s="3835" t="n">
        <v>18025.58</v>
      </c>
      <c r="C95" s="3835" t="n">
        <v>18025.58</v>
      </c>
      <c r="D95" s="3835" t="n">
        <v>0</v>
      </c>
    </row>
    <row r="96">
      <c r="A96" s="2261" t="inlineStr">
        <is>
          <t>Oct-26</t>
        </is>
      </c>
      <c r="B96" s="3833" t="n">
        <v>18025.58</v>
      </c>
      <c r="C96" s="3833" t="n">
        <v>18025.58</v>
      </c>
      <c r="D96" s="3833" t="n">
        <v>0</v>
      </c>
    </row>
    <row r="97">
      <c r="A97" s="2266" t="inlineStr">
        <is>
          <t>Nov-26</t>
        </is>
      </c>
      <c r="B97" s="3835" t="n">
        <v>18025.58</v>
      </c>
      <c r="C97" s="3835" t="n">
        <v>18025.58</v>
      </c>
      <c r="D97" s="3835" t="n">
        <v>0</v>
      </c>
    </row>
    <row r="98">
      <c r="A98" s="2261" t="inlineStr">
        <is>
          <t>Dec-26</t>
        </is>
      </c>
      <c r="B98" s="3833" t="n">
        <v>18025.63</v>
      </c>
      <c r="C98" s="3833" t="n">
        <v>18025.63</v>
      </c>
      <c r="D98" s="3833" t="n">
        <v>0</v>
      </c>
    </row>
    <row r="99">
      <c r="A99" s="2273" t="inlineStr">
        <is>
          <t>Total</t>
        </is>
      </c>
      <c r="B99" s="3836">
        <f>SUM(B86:B98)</f>
        <v/>
      </c>
      <c r="C99" s="3836">
        <f>SUM(C86:C98)</f>
        <v/>
      </c>
      <c r="D99" s="3836">
        <f>SUM(D86:D98)</f>
        <v/>
      </c>
    </row>
  </sheetData>
  <mergeCells count="6">
    <mergeCell ref="A1:C1"/>
    <mergeCell ref="A83:D83"/>
    <mergeCell ref="A15:E15"/>
    <mergeCell ref="A62:D62"/>
    <mergeCell ref="U23:V23"/>
    <mergeCell ref="A36:H36"/>
  </mergeCells>
  <pageMargins left="0.75" right="0.75" top="1" bottom="1" header="0.511811023622047" footer="0.511811023622047"/>
  <pageSetup orientation="portrait" paperSize="9" horizontalDpi="300" verticalDpi="300"/>
</worksheet>
</file>

<file path=xl/worksheets/sheet84.xml><?xml version="1.0" encoding="utf-8"?>
<worksheet xmlns="http://schemas.openxmlformats.org/spreadsheetml/2006/main">
  <sheetPr>
    <tabColor rgb="FFFF0000"/>
    <outlinePr summaryBelow="1" summaryRight="1"/>
    <pageSetUpPr/>
  </sheetPr>
  <dimension ref="A1:F49"/>
  <sheetViews>
    <sheetView workbookViewId="0">
      <selection activeCell="I57" sqref="I57"/>
    </sheetView>
  </sheetViews>
  <sheetFormatPr baseColWidth="8" defaultRowHeight="14.25"/>
  <cols>
    <col width="30" customWidth="1" style="2885" min="1" max="1"/>
    <col width="38" customWidth="1" style="2885" min="2" max="2"/>
    <col width="18" customWidth="1" style="2885" min="3" max="3"/>
    <col width="28" customWidth="1" style="2885" min="4" max="4"/>
  </cols>
  <sheetData>
    <row r="1" ht="28.35" customHeight="1" s="2885">
      <c r="A1" s="2919" t="inlineStr">
        <is>
          <t>WESTDALE MALL – HOME2 SUITES CAM INVOICE</t>
        </is>
      </c>
    </row>
    <row r="3">
      <c r="A3" s="2290" t="inlineStr">
        <is>
          <t>Invoice Date:</t>
        </is>
      </c>
      <c r="B3" s="2291" t="inlineStr">
        <is>
          <t>3/24/2026</t>
        </is>
      </c>
      <c r="C3" s="2290" t="inlineStr">
        <is>
          <t>Remit To:</t>
        </is>
      </c>
      <c r="D3" s="2291" t="inlineStr">
        <is>
          <t>Westdale CR Ventures #1, LLC</t>
        </is>
      </c>
    </row>
    <row r="4">
      <c r="A4" s="2290" t="inlineStr">
        <is>
          <t>Tenant:</t>
        </is>
      </c>
      <c r="B4" s="2291" t="inlineStr">
        <is>
          <t>Home2 Suites by Hilton</t>
        </is>
      </c>
      <c r="C4" s="2290" t="inlineStr">
        <is>
          <t>PO Box:</t>
        </is>
      </c>
      <c r="D4" s="2291" t="inlineStr">
        <is>
          <t>860138</t>
        </is>
      </c>
    </row>
    <row r="5">
      <c r="A5" s="2290" t="inlineStr">
        <is>
          <t>Address:</t>
        </is>
      </c>
      <c r="B5" s="2291" t="inlineStr">
        <is>
          <t>4000 Westdale Parkway, Cedar Rapids, IA 52404</t>
        </is>
      </c>
      <c r="C5" s="2290" t="inlineStr">
        <is>
          <t>City/State/Zip:</t>
        </is>
      </c>
      <c r="D5" s="2291" t="inlineStr">
        <is>
          <t>Minneapolis, MN 55486-0138</t>
        </is>
      </c>
    </row>
    <row r="6">
      <c r="A6" s="2290" t="inlineStr">
        <is>
          <t>Estimated 2026 Annual CAM:</t>
        </is>
      </c>
      <c r="B6" s="2291" t="inlineStr">
        <is>
          <t>$34,741.11</t>
        </is>
      </c>
      <c r="C6" s="2290" t="inlineStr">
        <is>
          <t>Monthly CAM:</t>
        </is>
      </c>
      <c r="D6" s="2291" t="inlineStr">
        <is>
          <t>$2,895.09</t>
        </is>
      </c>
    </row>
    <row r="8">
      <c r="A8" s="2292" t="inlineStr">
        <is>
          <t>Date</t>
        </is>
      </c>
      <c r="B8" s="2292" t="inlineStr">
        <is>
          <t>Description</t>
        </is>
      </c>
      <c r="C8" s="2293" t="inlineStr">
        <is>
          <t>Invoice Amount</t>
        </is>
      </c>
    </row>
    <row r="9">
      <c r="A9" s="2291" t="inlineStr">
        <is>
          <t>1/1/2025</t>
        </is>
      </c>
      <c r="B9" s="2291" t="inlineStr">
        <is>
          <t>2025 Opening Balance</t>
        </is>
      </c>
      <c r="C9" s="3844" t="n">
        <v>-585.47</v>
      </c>
    </row>
    <row r="10">
      <c r="A10" s="2295" t="inlineStr">
        <is>
          <t>1/1/2025–12/31/2025</t>
        </is>
      </c>
      <c r="B10" s="2295" t="inlineStr">
        <is>
          <t>2025 CAM Payments</t>
        </is>
      </c>
      <c r="C10" s="3845" t="n">
        <v>-32454.15</v>
      </c>
    </row>
    <row r="11">
      <c r="A11" s="2291" t="inlineStr">
        <is>
          <t>12/31/2025</t>
        </is>
      </c>
      <c r="B11" s="2291" t="inlineStr">
        <is>
          <t>2025 Actual CAM Expenses</t>
        </is>
      </c>
      <c r="C11" s="3844" t="n">
        <v>31666.67</v>
      </c>
    </row>
    <row r="12">
      <c r="A12" s="2295" t="inlineStr">
        <is>
          <t>1/1/2026</t>
        </is>
      </c>
      <c r="B12" s="2295" t="inlineStr">
        <is>
          <t>January CAM ($2,895.09 – $5,409.02)</t>
        </is>
      </c>
      <c r="C12" s="3845" t="n">
        <v>-2513.93</v>
      </c>
    </row>
    <row r="13">
      <c r="A13" s="2291" t="inlineStr">
        <is>
          <t>2/1/2026</t>
        </is>
      </c>
      <c r="B13" s="2291" t="inlineStr">
        <is>
          <t>February CAM ($2,895.09 – $2,704.51)</t>
        </is>
      </c>
      <c r="C13" s="3844" t="n">
        <v>190.58</v>
      </c>
    </row>
    <row r="14">
      <c r="A14" s="2295" t="inlineStr">
        <is>
          <t>3/1/2026</t>
        </is>
      </c>
      <c r="B14" s="2295" t="inlineStr">
        <is>
          <t>March CAM ($2,895.09 – $0)</t>
        </is>
      </c>
      <c r="C14" s="3845" t="n">
        <v>2895.09</v>
      </c>
    </row>
    <row r="15">
      <c r="A15" s="2297" t="inlineStr">
        <is>
          <t>Balance as of March 24th, 2026</t>
        </is>
      </c>
      <c r="B15" s="2297" t="n"/>
      <c r="C15" s="3846" t="n">
        <v>-801.21</v>
      </c>
    </row>
    <row r="16">
      <c r="A16" s="2295" t="inlineStr">
        <is>
          <t>4/1/2026</t>
        </is>
      </c>
      <c r="B16" s="2295" t="inlineStr">
        <is>
          <t>April CAM</t>
        </is>
      </c>
      <c r="C16" s="3845" t="n">
        <v>2093.91</v>
      </c>
    </row>
    <row r="17">
      <c r="A17" s="2291" t="inlineStr">
        <is>
          <t>5/1/2026</t>
        </is>
      </c>
      <c r="B17" s="2291" t="inlineStr">
        <is>
          <t>May CAM</t>
        </is>
      </c>
      <c r="C17" s="3844" t="n">
        <v>2895.09</v>
      </c>
    </row>
    <row r="18">
      <c r="A18" s="2295" t="inlineStr">
        <is>
          <t>6/1/2026</t>
        </is>
      </c>
      <c r="B18" s="2295" t="inlineStr">
        <is>
          <t>June CAM</t>
        </is>
      </c>
      <c r="C18" s="3845" t="n">
        <v>2895.09</v>
      </c>
    </row>
    <row r="19">
      <c r="A19" s="2291" t="inlineStr">
        <is>
          <t>7/1/2026</t>
        </is>
      </c>
      <c r="B19" s="2291" t="inlineStr">
        <is>
          <t>July CAM</t>
        </is>
      </c>
      <c r="C19" s="3844" t="n">
        <v>2895.09</v>
      </c>
    </row>
    <row r="20">
      <c r="A20" s="2295" t="inlineStr">
        <is>
          <t>8/1/2026</t>
        </is>
      </c>
      <c r="B20" s="2295" t="inlineStr">
        <is>
          <t>August CAM</t>
        </is>
      </c>
      <c r="C20" s="3845" t="n">
        <v>2895.09</v>
      </c>
    </row>
    <row r="21">
      <c r="A21" s="2291" t="inlineStr">
        <is>
          <t>9/1/2026</t>
        </is>
      </c>
      <c r="B21" s="2291" t="inlineStr">
        <is>
          <t>September CAM</t>
        </is>
      </c>
      <c r="C21" s="3844" t="n">
        <v>2895.09</v>
      </c>
    </row>
    <row r="22">
      <c r="A22" s="2295" t="inlineStr">
        <is>
          <t>10/1/2026</t>
        </is>
      </c>
      <c r="B22" s="2295" t="inlineStr">
        <is>
          <t>October CAM</t>
        </is>
      </c>
      <c r="C22" s="3845" t="n">
        <v>2895.09</v>
      </c>
    </row>
    <row r="23">
      <c r="A23" s="2291" t="inlineStr">
        <is>
          <t>11/1/2026</t>
        </is>
      </c>
      <c r="B23" s="2291" t="inlineStr">
        <is>
          <t>November CAM</t>
        </is>
      </c>
      <c r="C23" s="3844" t="n">
        <v>2895.09</v>
      </c>
    </row>
    <row r="24">
      <c r="A24" s="2295" t="inlineStr">
        <is>
          <t>12/1/2026</t>
        </is>
      </c>
      <c r="B24" s="2295" t="inlineStr">
        <is>
          <t>December CAM</t>
        </is>
      </c>
      <c r="C24" s="3845" t="n">
        <v>2895.09</v>
      </c>
    </row>
    <row r="26" ht="16.9" customHeight="1" s="2885">
      <c r="A26" s="2920" t="inlineStr">
        <is>
          <t>WESTDALE CR VENTURES #1, LLC – 2025 COMMON AREA EXPENSES &amp; 2026 ESTIMATES</t>
        </is>
      </c>
    </row>
    <row r="27">
      <c r="A27" s="2299" t="inlineStr">
        <is>
          <t>Merchant:</t>
        </is>
      </c>
      <c r="B27" t="inlineStr">
        <is>
          <t>Home2</t>
        </is>
      </c>
    </row>
    <row r="28">
      <c r="A28" s="2299" t="inlineStr">
        <is>
          <t>Location:</t>
        </is>
      </c>
      <c r="B28" t="inlineStr">
        <is>
          <t>Westdale 8th Lot 2</t>
        </is>
      </c>
    </row>
    <row r="29">
      <c r="A29" s="2299" t="inlineStr">
        <is>
          <t>Date:</t>
        </is>
      </c>
      <c r="B29" t="inlineStr">
        <is>
          <t>3/11/2026</t>
        </is>
      </c>
    </row>
    <row r="31" ht="57" customHeight="1" s="2885">
      <c r="A31" s="2292" t="inlineStr">
        <is>
          <t>CAM Cost Category</t>
        </is>
      </c>
      <c r="B31" s="2292" t="inlineStr">
        <is>
          <t>2025 Actual CAM Expense</t>
        </is>
      </c>
      <c r="C31" s="2292" t="inlineStr">
        <is>
          <t>2025 Monthly CAM Expense</t>
        </is>
      </c>
      <c r="D31" s="2292" t="inlineStr">
        <is>
          <t>2026 Est. Annual CAM Expense</t>
        </is>
      </c>
      <c r="E31" s="2292" t="inlineStr">
        <is>
          <t>2026 Est. Monthly CAM Expense</t>
        </is>
      </c>
    </row>
    <row r="32">
      <c r="A32" s="2291" t="inlineStr">
        <is>
          <t>Repairs &amp; Maintenance</t>
        </is>
      </c>
      <c r="B32" s="3847" t="n">
        <v>11045.05</v>
      </c>
      <c r="C32" s="3847" t="n">
        <v>920.42</v>
      </c>
      <c r="D32" s="3847" t="n">
        <v>50000</v>
      </c>
      <c r="E32" s="3847" t="n">
        <v>4166.67</v>
      </c>
    </row>
    <row r="33">
      <c r="A33" s="2295" t="inlineStr">
        <is>
          <t>Snow Removal</t>
        </is>
      </c>
      <c r="B33" s="3848" t="n">
        <v>210000</v>
      </c>
      <c r="C33" s="3848" t="n">
        <v>17500</v>
      </c>
      <c r="D33" s="3848" t="n">
        <v>225000</v>
      </c>
      <c r="E33" s="3848" t="n">
        <v>18750</v>
      </c>
    </row>
    <row r="34">
      <c r="A34" s="2291" t="inlineStr">
        <is>
          <t>Landscaping</t>
        </is>
      </c>
      <c r="B34" s="3847" t="n">
        <v>39380.66</v>
      </c>
      <c r="C34" s="3847" t="n">
        <v>3281.72</v>
      </c>
      <c r="D34" s="3847" t="n">
        <v>45000</v>
      </c>
      <c r="E34" s="3847" t="n">
        <v>3750</v>
      </c>
    </row>
    <row r="35">
      <c r="A35" s="2295" t="inlineStr">
        <is>
          <t>Site Cleaning and Trash Removal</t>
        </is>
      </c>
      <c r="B35" s="3848" t="n">
        <v>12565</v>
      </c>
      <c r="C35" s="3848" t="n">
        <v>1047.08</v>
      </c>
      <c r="D35" s="3848" t="n">
        <v>37500</v>
      </c>
      <c r="E35" s="3848" t="n">
        <v>3125</v>
      </c>
    </row>
    <row r="36">
      <c r="A36" s="2291" t="inlineStr">
        <is>
          <t>Utilities</t>
        </is>
      </c>
      <c r="B36" s="3847" t="n">
        <v>25699.38</v>
      </c>
      <c r="C36" s="3847" t="n">
        <v>2141.62</v>
      </c>
      <c r="D36" s="3847" t="n">
        <v>30000</v>
      </c>
      <c r="E36" s="3847" t="n">
        <v>2500</v>
      </c>
    </row>
    <row r="37">
      <c r="A37" s="2295" t="inlineStr">
        <is>
          <t>General Administrative / Office</t>
        </is>
      </c>
      <c r="B37" s="3848" t="n">
        <v>260483.64</v>
      </c>
      <c r="C37" s="3848" t="n">
        <v>21706.97</v>
      </c>
      <c r="D37" s="3848" t="n">
        <v>275000</v>
      </c>
      <c r="E37" s="3848" t="n">
        <v>22916.67</v>
      </c>
    </row>
    <row r="38">
      <c r="A38" s="2291" t="inlineStr">
        <is>
          <t>Common Area Property Tax</t>
        </is>
      </c>
      <c r="B38" s="3847" t="n">
        <v>348788.82</v>
      </c>
      <c r="C38" s="3847" t="n">
        <v>29065.74</v>
      </c>
      <c r="D38" s="3847" t="n">
        <v>350000</v>
      </c>
      <c r="E38" s="3847" t="n">
        <v>29166.67</v>
      </c>
    </row>
    <row r="39">
      <c r="A39" s="2295" t="inlineStr">
        <is>
          <t>Common Area Insurance</t>
        </is>
      </c>
      <c r="B39" s="3848" t="n">
        <v>21793.98</v>
      </c>
      <c r="C39" s="3848" t="n">
        <v>1816.17</v>
      </c>
      <c r="D39" s="3848" t="n">
        <v>25000</v>
      </c>
      <c r="E39" s="3848" t="n">
        <v>2083.33</v>
      </c>
    </row>
    <row r="40">
      <c r="A40" s="2291" t="inlineStr">
        <is>
          <t>Management</t>
        </is>
      </c>
      <c r="B40" s="3847" t="n">
        <v>180000</v>
      </c>
      <c r="C40" s="3847" t="n">
        <v>15000</v>
      </c>
      <c r="D40" s="3847" t="n">
        <v>180000</v>
      </c>
      <c r="E40" s="3847" t="n">
        <v>15000</v>
      </c>
    </row>
    <row r="41">
      <c r="A41" s="2302" t="inlineStr">
        <is>
          <t>Total CAM incl. Admin, Utility &amp; CA Insurance</t>
        </is>
      </c>
      <c r="B41" s="3849" t="n">
        <v>1109756.53</v>
      </c>
      <c r="C41" s="3849" t="n">
        <v>92479.71000000001</v>
      </c>
      <c r="D41" s="3849" t="n">
        <v>1217500</v>
      </c>
      <c r="E41" s="3849" t="n">
        <v>101458.33</v>
      </c>
    </row>
    <row r="42">
      <c r="A42" s="2304" t="inlineStr">
        <is>
          <t>Administrative Fee (15%)</t>
        </is>
      </c>
      <c r="B42" s="3850" t="n">
        <v>166463.48</v>
      </c>
      <c r="C42" s="3850" t="n">
        <v>13871.96</v>
      </c>
      <c r="D42" s="3850" t="n">
        <v>182625</v>
      </c>
      <c r="E42" s="3850" t="n">
        <v>15218.75</v>
      </c>
    </row>
    <row r="43">
      <c r="A43" s="2304" t="inlineStr">
        <is>
          <t>Gross Recoverable CAM Expense</t>
        </is>
      </c>
      <c r="B43" s="3850" t="n">
        <v>1276220.01</v>
      </c>
      <c r="C43" s="3850" t="n">
        <v>106351.67</v>
      </c>
      <c r="D43" s="3850" t="n">
        <v>1400125</v>
      </c>
      <c r="E43" s="3850" t="n">
        <v>116677.08</v>
      </c>
    </row>
    <row r="45">
      <c r="A45" s="2291" t="inlineStr">
        <is>
          <t>Denominator – Total Property GLA</t>
        </is>
      </c>
      <c r="B45" s="2306" t="n">
        <v>72.14</v>
      </c>
      <c r="C45" s="2306" t="n">
        <v>72.14</v>
      </c>
      <c r="D45" s="2306" t="n">
        <v>72.14</v>
      </c>
      <c r="E45" s="2306" t="n">
        <v>72.14</v>
      </c>
    </row>
    <row r="46">
      <c r="A46" s="2291" t="inlineStr">
        <is>
          <t>Home2 Lot</t>
        </is>
      </c>
      <c r="B46" s="2306" t="n">
        <v>1.79</v>
      </c>
      <c r="C46" s="2306" t="n">
        <v>1.79</v>
      </c>
      <c r="D46" s="2306" t="n">
        <v>1.79</v>
      </c>
      <c r="E46" s="2306" t="n">
        <v>1.79</v>
      </c>
    </row>
    <row r="47">
      <c r="A47" s="2291" t="inlineStr">
        <is>
          <t>Prorata Share</t>
        </is>
      </c>
      <c r="B47" s="2306" t="inlineStr">
        <is>
          <t>2.48%</t>
        </is>
      </c>
      <c r="C47" s="2306" t="inlineStr">
        <is>
          <t>2.48%</t>
        </is>
      </c>
      <c r="D47" s="2306" t="inlineStr">
        <is>
          <t>2.48%</t>
        </is>
      </c>
      <c r="E47" s="2306" t="inlineStr">
        <is>
          <t>2.48%</t>
        </is>
      </c>
    </row>
    <row r="49">
      <c r="A49" s="2307" t="inlineStr">
        <is>
          <t>Home2 Share of CAM</t>
        </is>
      </c>
      <c r="B49" s="3851" t="n">
        <v>31666.67</v>
      </c>
      <c r="C49" s="3851" t="n">
        <v>2638.89</v>
      </c>
      <c r="D49" s="3851" t="n">
        <v>34741.11</v>
      </c>
      <c r="E49" s="3851" t="n">
        <v>2895.09</v>
      </c>
    </row>
  </sheetData>
  <mergeCells count="2">
    <mergeCell ref="A26:F26"/>
    <mergeCell ref="A1:D1"/>
  </mergeCells>
  <pageMargins left="0.75" right="0.75" top="1" bottom="1" header="0.5" footer="0.5"/>
</worksheet>
</file>

<file path=xl/worksheets/sheet85.xml><?xml version="1.0" encoding="utf-8"?>
<worksheet xmlns="http://schemas.openxmlformats.org/spreadsheetml/2006/main">
  <sheetPr>
    <tabColor rgb="FFFF0000"/>
    <outlinePr summaryBelow="1" summaryRight="1"/>
    <pageSetUpPr/>
  </sheetPr>
  <dimension ref="A1:E69"/>
  <sheetViews>
    <sheetView topLeftCell="A22" zoomScaleNormal="100" workbookViewId="0">
      <selection activeCell="B69" sqref="B69"/>
    </sheetView>
  </sheetViews>
  <sheetFormatPr baseColWidth="8" defaultColWidth="8.796875" defaultRowHeight="14.25"/>
  <cols>
    <col width="30" customWidth="1" style="2112" min="1" max="1"/>
    <col width="32" customWidth="1" style="2112" min="2" max="2"/>
    <col width="16" customWidth="1" style="2112" min="3" max="4"/>
    <col width="10.86328125" bestFit="1" customWidth="1" style="2112" min="5" max="5"/>
    <col width="8.796875" customWidth="1" style="2112" min="6" max="6"/>
    <col width="8.796875" customWidth="1" style="2112" min="7" max="7"/>
    <col width="8.796875" customWidth="1" style="2112" min="8" max="9"/>
    <col width="8.796875" customWidth="1" style="2112" min="10" max="10"/>
    <col width="8.796875" customWidth="1" style="2112" min="11" max="16384"/>
  </cols>
  <sheetData>
    <row r="1" ht="31.5" customHeight="1" s="2885">
      <c r="A1" s="2922" t="inlineStr">
        <is>
          <t>Westdale Town Center – 2026 CAM Letter Summary</t>
        </is>
      </c>
      <c r="B1" s="3448" t="n"/>
      <c r="C1" s="3448" t="n"/>
      <c r="D1" s="3448" t="n"/>
    </row>
    <row r="3">
      <c r="A3" s="2923" t="inlineStr">
        <is>
          <t>LETTER DETAILS</t>
        </is>
      </c>
      <c r="B3" s="3448" t="n"/>
      <c r="C3" s="3448" t="n"/>
      <c r="D3" s="3448" t="n"/>
    </row>
    <row r="4" ht="18" customHeight="1" s="2885">
      <c r="A4" s="2309" t="inlineStr">
        <is>
          <t>Date of Letter</t>
        </is>
      </c>
      <c r="B4" s="2924" t="inlineStr">
        <is>
          <t>March 24, 2026</t>
        </is>
      </c>
      <c r="C4" s="3448" t="n"/>
      <c r="D4" s="3449" t="n"/>
    </row>
    <row r="5" ht="18" customHeight="1" s="2885">
      <c r="A5" s="2310" t="inlineStr">
        <is>
          <t>Landlord</t>
        </is>
      </c>
      <c r="B5" s="2921" t="inlineStr">
        <is>
          <t>Westdale CR Ventures #1, LLC</t>
        </is>
      </c>
      <c r="C5" s="3448" t="n"/>
      <c r="D5" s="3449" t="n"/>
    </row>
    <row r="6" ht="18" customHeight="1" s="2885">
      <c r="A6" s="2309" t="inlineStr">
        <is>
          <t>Landlord Address</t>
        </is>
      </c>
      <c r="B6" s="2924" t="inlineStr">
        <is>
          <t>3998 Westdale Parkway SW, Suite 200, Cedar Rapids, IA 52404</t>
        </is>
      </c>
      <c r="C6" s="3448" t="n"/>
      <c r="D6" s="3449" t="n"/>
    </row>
    <row r="7" ht="18" customHeight="1" s="2885">
      <c r="A7" s="2310" t="inlineStr">
        <is>
          <t>Tenant</t>
        </is>
      </c>
      <c r="B7" s="2921" t="inlineStr">
        <is>
          <t>Christian Brothers Automotive Corporation</t>
        </is>
      </c>
      <c r="C7" s="3448" t="n"/>
      <c r="D7" s="3449" t="n"/>
    </row>
    <row r="8" ht="18" customHeight="1" s="2885">
      <c r="A8" s="2309" t="inlineStr">
        <is>
          <t>Tenant Contact</t>
        </is>
      </c>
      <c r="B8" s="2924" t="inlineStr">
        <is>
          <t>Ms. Monique Doucette</t>
        </is>
      </c>
      <c r="C8" s="3448" t="n"/>
      <c r="D8" s="3449" t="n"/>
    </row>
    <row r="9" ht="18" customHeight="1" s="2885">
      <c r="A9" s="2310" t="inlineStr">
        <is>
          <t>Tenant Address</t>
        </is>
      </c>
      <c r="B9" s="2921" t="inlineStr">
        <is>
          <t>17725 Katy Freeway, Suite 200, Houston, TX 77094</t>
        </is>
      </c>
      <c r="C9" s="3448" t="n"/>
      <c r="D9" s="3449" t="n"/>
    </row>
    <row r="10" ht="18" customHeight="1" s="2885">
      <c r="A10" s="2309" t="inlineStr">
        <is>
          <t>RE</t>
        </is>
      </c>
      <c r="B10" s="2924" t="inlineStr">
        <is>
          <t>2025 CAM Reconciliation and 2026 CAM Estimate</t>
        </is>
      </c>
      <c r="C10" s="3448" t="n"/>
      <c r="D10" s="3449" t="n"/>
    </row>
    <row r="11" ht="18" customHeight="1" s="2885">
      <c r="A11" s="2310" t="inlineStr">
        <is>
          <t>Signed By</t>
        </is>
      </c>
      <c r="B11" s="2921" t="inlineStr">
        <is>
          <t>Todd Nelson, Executive Vice President, Westdale</t>
        </is>
      </c>
      <c r="C11" s="3448" t="n"/>
      <c r="D11" s="3449" t="n"/>
    </row>
    <row r="12" ht="18" customHeight="1" s="2885">
      <c r="A12" s="2309" t="inlineStr">
        <is>
          <t>Contact Phone</t>
        </is>
      </c>
      <c r="B12" s="2924" t="inlineStr">
        <is>
          <t>319-396-0740</t>
        </is>
      </c>
      <c r="C12" s="3448" t="n"/>
      <c r="D12" s="3449" t="n"/>
    </row>
    <row r="13" ht="18" customHeight="1" s="2885">
      <c r="A13" s="2310" t="inlineStr">
        <is>
          <t>Contact Email</t>
        </is>
      </c>
      <c r="B13" s="2921" t="inlineStr">
        <is>
          <t>accounting@frewdev.com</t>
        </is>
      </c>
      <c r="C13" s="3448" t="n"/>
      <c r="D13" s="3449" t="n"/>
    </row>
    <row r="14" ht="36" customHeight="1" s="2885">
      <c r="A14" s="2309" t="inlineStr">
        <is>
          <t>Payment Lockbox</t>
        </is>
      </c>
      <c r="B14" s="2924" t="inlineStr">
        <is>
          <t>Westdale CR Ventures #1, LLC
PO Box 860138
Minneapolis, MN 55486-0138</t>
        </is>
      </c>
      <c r="C14" s="3448" t="n"/>
      <c r="D14" s="3449" t="n"/>
    </row>
    <row r="15" ht="18" customHeight="1" s="2885">
      <c r="A15" s="2310" t="inlineStr">
        <is>
          <t>Outstanding Balance (as of 3/24/26)</t>
        </is>
      </c>
      <c r="B15" s="3852" t="n">
        <v>3103.45</v>
      </c>
      <c r="C15" s="3448" t="n"/>
      <c r="D15" s="3449" t="n"/>
    </row>
    <row r="17" ht="17.65" customHeight="1" s="2885">
      <c r="A17" s="2922" t="inlineStr">
        <is>
          <t>Westdale Mall – Invoice  |  Date: 3/24/2026</t>
        </is>
      </c>
      <c r="B17" s="3448" t="n"/>
      <c r="C17" s="3448" t="n"/>
      <c r="D17" s="3448" t="n"/>
    </row>
    <row r="19">
      <c r="A19" s="2923" t="inlineStr">
        <is>
          <t>INVOICE SUMMARY</t>
        </is>
      </c>
      <c r="B19" s="3448" t="n"/>
      <c r="C19" s="3448" t="n"/>
      <c r="D19" s="3448" t="n"/>
    </row>
    <row r="20">
      <c r="A20" s="2310" t="inlineStr">
        <is>
          <t>Estimated 2026 Annual CAM Contribution</t>
        </is>
      </c>
      <c r="B20" s="3853" t="n">
        <v>22125.62</v>
      </c>
      <c r="C20" s="3448" t="n"/>
      <c r="D20" s="2311" t="n"/>
    </row>
    <row r="21">
      <c r="A21" s="2309" t="inlineStr">
        <is>
          <t>Monthly CAM Payment</t>
        </is>
      </c>
      <c r="B21" s="3854" t="n">
        <v>1843.8</v>
      </c>
      <c r="C21" s="3448" t="n"/>
      <c r="D21" s="2312" t="n"/>
    </row>
    <row r="23">
      <c r="A23" s="2923" t="inlineStr">
        <is>
          <t>TRANSACTION DETAIL</t>
        </is>
      </c>
      <c r="B23" s="3448" t="n"/>
      <c r="C23" s="3448" t="n"/>
      <c r="D23" s="3448" t="n"/>
    </row>
    <row r="24" ht="26.25" customHeight="1" s="2885">
      <c r="A24" s="2313" t="inlineStr">
        <is>
          <t>Date</t>
        </is>
      </c>
      <c r="B24" s="2313" t="inlineStr">
        <is>
          <t>Description</t>
        </is>
      </c>
      <c r="C24" s="2313" t="inlineStr">
        <is>
          <t>Invoice Amount ($)</t>
        </is>
      </c>
      <c r="D24" s="2313" t="inlineStr">
        <is>
          <t>Notes</t>
        </is>
      </c>
    </row>
    <row r="25">
      <c r="A25" s="2314" t="inlineStr">
        <is>
          <t>Jan 23 – Dec 31, 2025</t>
        </is>
      </c>
      <c r="B25" s="2315" t="inlineStr">
        <is>
          <t>Actual CAM Expense</t>
        </is>
      </c>
      <c r="C25" s="3855" t="n">
        <v>18952.02</v>
      </c>
      <c r="D25" s="2315" t="n"/>
    </row>
    <row r="26">
      <c r="A26" s="2317" t="inlineStr">
        <is>
          <t>Jan 1 – Dec 31, 2025</t>
        </is>
      </c>
      <c r="B26" s="2318" t="inlineStr">
        <is>
          <t>Estimated CAM Payments</t>
        </is>
      </c>
      <c r="C26" s="3856" t="n">
        <v>-14424.81</v>
      </c>
      <c r="D26" s="2318" t="inlineStr">
        <is>
          <t>Credit</t>
        </is>
      </c>
    </row>
    <row r="27">
      <c r="A27" s="2320" t="inlineStr">
        <is>
          <t>Balance Due Dec 31, 2025</t>
        </is>
      </c>
      <c r="B27" s="2321" t="n"/>
      <c r="C27" s="3857" t="n">
        <v>4527.21</v>
      </c>
      <c r="D27" s="2321" t="n"/>
    </row>
    <row r="28">
      <c r="A28" s="2317" t="inlineStr">
        <is>
          <t>1/1/26</t>
        </is>
      </c>
      <c r="B28" s="2318" t="inlineStr">
        <is>
          <t>January CAM</t>
        </is>
      </c>
      <c r="C28" s="3856" t="n">
        <v>1843.8</v>
      </c>
      <c r="D28" s="2318" t="n"/>
    </row>
    <row r="29">
      <c r="A29" s="2314" t="n"/>
      <c r="B29" s="2315" t="inlineStr">
        <is>
          <t>CAM Payment</t>
        </is>
      </c>
      <c r="C29" s="3855" t="n">
        <v>-6955.16</v>
      </c>
      <c r="D29" s="2315" t="inlineStr">
        <is>
          <t>Credit</t>
        </is>
      </c>
    </row>
    <row r="30">
      <c r="A30" s="2317" t="inlineStr">
        <is>
          <t>2/1/26</t>
        </is>
      </c>
      <c r="B30" s="2318" t="inlineStr">
        <is>
          <t>February CAM</t>
        </is>
      </c>
      <c r="C30" s="3856" t="n">
        <v>1843.8</v>
      </c>
      <c r="D30" s="2318" t="n"/>
    </row>
    <row r="31">
      <c r="A31" s="2314" t="inlineStr">
        <is>
          <t>3/1/26</t>
        </is>
      </c>
      <c r="B31" s="2315" t="inlineStr">
        <is>
          <t>March CAM</t>
        </is>
      </c>
      <c r="C31" s="3855" t="n">
        <v>1843.8</v>
      </c>
      <c r="D31" s="2315" t="n"/>
    </row>
    <row r="32">
      <c r="A32" s="2320" t="inlineStr">
        <is>
          <t>Balance Due Mar 24, 2026</t>
        </is>
      </c>
      <c r="B32" s="2321" t="n"/>
      <c r="C32" s="3857" t="n">
        <v>3103.45</v>
      </c>
      <c r="D32" s="2321" t="inlineStr">
        <is>
          <t>Outstanding balance – pay immediately</t>
        </is>
      </c>
    </row>
    <row r="33">
      <c r="A33" s="2314" t="inlineStr">
        <is>
          <t>4/1/26</t>
        </is>
      </c>
      <c r="B33" s="2315" t="inlineStr">
        <is>
          <t>April CAM</t>
        </is>
      </c>
      <c r="C33" s="3855" t="n">
        <v>1843.82</v>
      </c>
      <c r="D33" s="2315" t="n"/>
    </row>
    <row r="34">
      <c r="A34" s="2317" t="inlineStr">
        <is>
          <t>5/1/26</t>
        </is>
      </c>
      <c r="B34" s="2318" t="inlineStr">
        <is>
          <t>May CAM</t>
        </is>
      </c>
      <c r="C34" s="3856" t="n">
        <v>1843.8</v>
      </c>
      <c r="D34" s="2318" t="n"/>
    </row>
    <row r="35">
      <c r="A35" s="2314" t="inlineStr">
        <is>
          <t>6/1/26</t>
        </is>
      </c>
      <c r="B35" s="2315" t="inlineStr">
        <is>
          <t>June CAM</t>
        </is>
      </c>
      <c r="C35" s="3855" t="n">
        <v>1843.8</v>
      </c>
      <c r="D35" s="2315" t="n"/>
    </row>
    <row r="36">
      <c r="A36" s="2317" t="inlineStr">
        <is>
          <t>7/1/26</t>
        </is>
      </c>
      <c r="B36" s="2318" t="inlineStr">
        <is>
          <t>July CAM</t>
        </is>
      </c>
      <c r="C36" s="3856" t="n">
        <v>1843.8</v>
      </c>
      <c r="D36" s="2318" t="n"/>
    </row>
    <row r="37">
      <c r="A37" s="2314" t="inlineStr">
        <is>
          <t>8/1/26</t>
        </is>
      </c>
      <c r="B37" s="2315" t="inlineStr">
        <is>
          <t>August CAM</t>
        </is>
      </c>
      <c r="C37" s="3855" t="n">
        <v>1843.8</v>
      </c>
      <c r="D37" s="2315" t="n"/>
    </row>
    <row r="38">
      <c r="A38" s="2317" t="inlineStr">
        <is>
          <t>9/1/26</t>
        </is>
      </c>
      <c r="B38" s="2318" t="inlineStr">
        <is>
          <t>September CAM</t>
        </is>
      </c>
      <c r="C38" s="3856" t="n">
        <v>1843.8</v>
      </c>
      <c r="D38" s="2318" t="n"/>
    </row>
    <row r="39">
      <c r="A39" s="2314" t="inlineStr">
        <is>
          <t>10/1/26</t>
        </is>
      </c>
      <c r="B39" s="2315" t="inlineStr">
        <is>
          <t>October CAM</t>
        </is>
      </c>
      <c r="C39" s="3855" t="n">
        <v>1843.8</v>
      </c>
      <c r="D39" s="2315" t="n"/>
    </row>
    <row r="40">
      <c r="A40" s="2317" t="inlineStr">
        <is>
          <t>11/1/26</t>
        </is>
      </c>
      <c r="B40" s="2318" t="inlineStr">
        <is>
          <t>November CAM</t>
        </is>
      </c>
      <c r="C40" s="3856" t="n">
        <v>1843.8</v>
      </c>
      <c r="D40" s="2318" t="n"/>
    </row>
    <row r="41">
      <c r="A41" s="2314" t="inlineStr">
        <is>
          <t>12/1/26</t>
        </is>
      </c>
      <c r="B41" s="2315" t="inlineStr">
        <is>
          <t>December CAM</t>
        </is>
      </c>
      <c r="C41" s="3855" t="n">
        <v>1843.8</v>
      </c>
      <c r="D41" s="2315" t="n"/>
    </row>
    <row r="44" ht="17.65" customHeight="1" s="2885">
      <c r="A44" s="2922" t="inlineStr">
        <is>
          <t>Westdale CR Ventures #1, LLC – 2025 Common Area Expenses &amp; 2026 Estimate</t>
        </is>
      </c>
      <c r="B44" s="3448" t="n"/>
      <c r="C44" s="3448" t="n"/>
      <c r="D44" s="3448" t="n"/>
      <c r="E44" s="3448" t="n"/>
    </row>
    <row r="45">
      <c r="A45" s="2252" t="inlineStr">
        <is>
          <t>Date:</t>
        </is>
      </c>
      <c r="B45" s="2918" t="inlineStr">
        <is>
          <t>3/11/26</t>
        </is>
      </c>
    </row>
    <row r="46">
      <c r="A46" s="2252" t="inlineStr">
        <is>
          <t>Merchant:</t>
        </is>
      </c>
      <c r="B46" s="2918" t="inlineStr">
        <is>
          <t>Christian Brothers Automotive Corporation</t>
        </is>
      </c>
    </row>
    <row r="47">
      <c r="A47" s="2252" t="inlineStr">
        <is>
          <t>Location:</t>
        </is>
      </c>
      <c r="B47" s="2918" t="inlineStr">
        <is>
          <t>Westdale 7th Lot 1</t>
        </is>
      </c>
    </row>
    <row r="49" ht="52.5" customHeight="1" s="2885">
      <c r="A49" s="2313" t="inlineStr">
        <is>
          <t>CAM Costs</t>
        </is>
      </c>
      <c r="B49" s="2313" t="inlineStr">
        <is>
          <t>2025 Actual
CAM Expense</t>
        </is>
      </c>
      <c r="C49" s="2313" t="inlineStr">
        <is>
          <t>2025 Monthly
CAM Expense</t>
        </is>
      </c>
      <c r="D49" s="2313" t="inlineStr">
        <is>
          <t>2026 Est. Annual
CAM Expense</t>
        </is>
      </c>
      <c r="E49" s="2313" t="inlineStr">
        <is>
          <t>2026 Est. Monthly
CAM Expense</t>
        </is>
      </c>
    </row>
    <row r="50">
      <c r="A50" s="2323" t="inlineStr">
        <is>
          <t>Repairs &amp; Maintenance</t>
        </is>
      </c>
      <c r="B50" s="3858" t="n">
        <v>11045.05</v>
      </c>
      <c r="C50" s="3858" t="n">
        <v>920.42</v>
      </c>
      <c r="D50" s="3858" t="n">
        <v>50000</v>
      </c>
      <c r="E50" s="3858" t="n">
        <v>4166.67</v>
      </c>
    </row>
    <row r="51">
      <c r="A51" s="2325" t="inlineStr">
        <is>
          <t>Snow Removal</t>
        </is>
      </c>
      <c r="B51" s="3859" t="n">
        <v>210000</v>
      </c>
      <c r="C51" s="3859" t="n">
        <v>17500</v>
      </c>
      <c r="D51" s="3859" t="n">
        <v>225000</v>
      </c>
      <c r="E51" s="3859" t="n">
        <v>18750</v>
      </c>
    </row>
    <row r="52">
      <c r="A52" s="2323" t="inlineStr">
        <is>
          <t>Landscaping</t>
        </is>
      </c>
      <c r="B52" s="3858" t="n">
        <v>39380.66</v>
      </c>
      <c r="C52" s="3858" t="n">
        <v>3281.72</v>
      </c>
      <c r="D52" s="3858" t="n">
        <v>45000</v>
      </c>
      <c r="E52" s="3858" t="n">
        <v>3750</v>
      </c>
    </row>
    <row r="53">
      <c r="A53" s="2325" t="inlineStr">
        <is>
          <t>Site Cleaning and Trash Removal</t>
        </is>
      </c>
      <c r="B53" s="3859" t="n">
        <v>12565</v>
      </c>
      <c r="C53" s="3859" t="n">
        <v>1047.08</v>
      </c>
      <c r="D53" s="3859" t="n">
        <v>37500</v>
      </c>
      <c r="E53" s="3859" t="n">
        <v>3125</v>
      </c>
    </row>
    <row r="54">
      <c r="A54" s="2323" t="inlineStr">
        <is>
          <t>Utilities</t>
        </is>
      </c>
      <c r="B54" s="3858" t="n">
        <v>25699.38</v>
      </c>
      <c r="C54" s="3858" t="n">
        <v>2141.62</v>
      </c>
      <c r="D54" s="3858" t="n">
        <v>30000</v>
      </c>
      <c r="E54" s="3858" t="n">
        <v>2500</v>
      </c>
    </row>
    <row r="55">
      <c r="A55" s="2325" t="inlineStr">
        <is>
          <t>General Administrative / Office</t>
        </is>
      </c>
      <c r="B55" s="3859" t="n">
        <v>260483.64</v>
      </c>
      <c r="C55" s="3859" t="n">
        <v>21706.97</v>
      </c>
      <c r="D55" s="3859" t="n">
        <v>275000</v>
      </c>
      <c r="E55" s="3859" t="n">
        <v>22916.67</v>
      </c>
    </row>
    <row r="56">
      <c r="A56" s="2323" t="inlineStr">
        <is>
          <t>Common Area Property Tax</t>
        </is>
      </c>
      <c r="B56" s="3858" t="n">
        <v>348788.82</v>
      </c>
      <c r="C56" s="3858" t="n">
        <v>29065.74</v>
      </c>
      <c r="D56" s="3858" t="n">
        <v>350000</v>
      </c>
      <c r="E56" s="3858" t="n">
        <v>29166.67</v>
      </c>
    </row>
    <row r="57">
      <c r="A57" s="2325" t="inlineStr">
        <is>
          <t>Common Area Insurance</t>
        </is>
      </c>
      <c r="B57" s="3859" t="n">
        <v>21793.98</v>
      </c>
      <c r="C57" s="3859" t="n">
        <v>1816.17</v>
      </c>
      <c r="D57" s="3859" t="n">
        <v>25000</v>
      </c>
      <c r="E57" s="3859" t="n">
        <v>2083.33</v>
      </c>
    </row>
    <row r="58">
      <c r="A58" s="2323" t="inlineStr">
        <is>
          <t>Management</t>
        </is>
      </c>
      <c r="B58" s="3858" t="n">
        <v>180000</v>
      </c>
      <c r="C58" s="3858" t="n">
        <v>15000</v>
      </c>
      <c r="D58" s="3858" t="n">
        <v>180000</v>
      </c>
      <c r="E58" s="3858" t="n">
        <v>15000</v>
      </c>
    </row>
    <row r="59">
      <c r="A59" s="2327" t="inlineStr">
        <is>
          <t>Total CAM incl. Admin, Utility &amp; CA Insurance</t>
        </is>
      </c>
      <c r="B59" s="3860">
        <f>SUM(B50:B58)</f>
        <v/>
      </c>
      <c r="C59" s="3860">
        <f>SUM(C50:C58)</f>
        <v/>
      </c>
      <c r="D59" s="3860">
        <f>SUM(D50:D58)</f>
        <v/>
      </c>
      <c r="E59" s="3860">
        <f>SUM(E50:E58)</f>
        <v/>
      </c>
    </row>
    <row r="60">
      <c r="A60" s="2329" t="inlineStr">
        <is>
          <t>Administrative Fee (15%)</t>
        </is>
      </c>
      <c r="B60" s="3861" t="n">
        <v>166463.48</v>
      </c>
      <c r="C60" s="3861" t="n">
        <v>13871.96</v>
      </c>
      <c r="D60" s="3861" t="n">
        <v>182625</v>
      </c>
      <c r="E60" s="3861" t="n">
        <v>15218.75</v>
      </c>
    </row>
    <row r="61">
      <c r="A61" s="2327" t="inlineStr">
        <is>
          <t>Gross Recoverable CAM Expense</t>
        </is>
      </c>
      <c r="B61" s="3860">
        <f>B59+B60</f>
        <v/>
      </c>
      <c r="C61" s="3860">
        <f>C59+C60</f>
        <v/>
      </c>
      <c r="D61" s="3860">
        <f>D59+D60</f>
        <v/>
      </c>
      <c r="E61" s="3860">
        <f>E59+E60</f>
        <v/>
      </c>
    </row>
    <row r="63">
      <c r="A63" s="2329" t="inlineStr">
        <is>
          <t>Denominator – Total Property GLA</t>
        </is>
      </c>
      <c r="B63" s="2331" t="n">
        <v>72.14</v>
      </c>
    </row>
    <row r="64">
      <c r="A64" s="2329" t="inlineStr">
        <is>
          <t>Christian Brothers Automotive Corp.</t>
        </is>
      </c>
      <c r="B64" s="2331" t="n">
        <v>1.14</v>
      </c>
    </row>
    <row r="65">
      <c r="A65" s="2309" t="inlineStr">
        <is>
          <t>Prorata Share</t>
        </is>
      </c>
      <c r="B65" s="2332">
        <f>B64/B63</f>
        <v/>
      </c>
    </row>
    <row r="67">
      <c r="A67" s="2333" t="inlineStr">
        <is>
          <t>Christian Brothers Share of CAM</t>
        </is>
      </c>
      <c r="B67" s="3862" t="n">
        <v>20167.6</v>
      </c>
      <c r="C67" s="3862" t="n">
        <v>1680.63</v>
      </c>
      <c r="D67" s="3862" t="n">
        <v>22125.62</v>
      </c>
      <c r="E67" s="3862" t="n">
        <v>1843.8</v>
      </c>
    </row>
    <row r="69">
      <c r="B69" s="2386">
        <f>B65*1.15</f>
        <v/>
      </c>
    </row>
  </sheetData>
  <mergeCells count="20">
    <mergeCell ref="B11:D11"/>
    <mergeCell ref="A23:D23"/>
    <mergeCell ref="A17:D17"/>
    <mergeCell ref="B14:D14"/>
    <mergeCell ref="B8:D8"/>
    <mergeCell ref="B13:D13"/>
    <mergeCell ref="A19:D19"/>
    <mergeCell ref="B10:D10"/>
    <mergeCell ref="B21:C21"/>
    <mergeCell ref="B9:D9"/>
    <mergeCell ref="B15:D15"/>
    <mergeCell ref="B6:D6"/>
    <mergeCell ref="A1:D1"/>
    <mergeCell ref="B5:D5"/>
    <mergeCell ref="B4:D4"/>
    <mergeCell ref="A44:E44"/>
    <mergeCell ref="B7:D7"/>
    <mergeCell ref="B20:C20"/>
    <mergeCell ref="A3:D3"/>
    <mergeCell ref="B12:D12"/>
  </mergeCells>
  <pageMargins left="0.75" right="0.75" top="1" bottom="1" header="0.511811023622047" footer="0.511811023622047"/>
  <pageSetup orientation="portrait" paperSize="9" horizontalDpi="300" verticalDpi="300"/>
</worksheet>
</file>

<file path=xl/worksheets/sheet86.xml><?xml version="1.0" encoding="utf-8"?>
<worksheet xmlns="http://schemas.openxmlformats.org/spreadsheetml/2006/main">
  <sheetPr>
    <tabColor rgb="FFFF0000"/>
    <outlinePr summaryBelow="1" summaryRight="1"/>
    <pageSetUpPr/>
  </sheetPr>
  <dimension ref="A1:D19"/>
  <sheetViews>
    <sheetView workbookViewId="0">
      <selection activeCell="B69" sqref="B69"/>
    </sheetView>
  </sheetViews>
  <sheetFormatPr baseColWidth="8" defaultRowHeight="14.25"/>
  <cols>
    <col width="46" customWidth="1" style="2885" min="1" max="1"/>
    <col width="24" customWidth="1" style="2885" min="2" max="2"/>
    <col width="28" customWidth="1" style="2885" min="3" max="3"/>
    <col width="16" customWidth="1" style="2885" min="4" max="4"/>
  </cols>
  <sheetData>
    <row r="1" ht="26.1" customHeight="1" s="2885">
      <c r="A1" s="2920" t="inlineStr">
        <is>
          <t>WESTDALE CR VENTURES #1, LLC - EDGEWOOD STATION 2025 RING ROAD CAM ACTUALS &amp; 2026 ESTIMATES</t>
        </is>
      </c>
    </row>
    <row r="2">
      <c r="A2" s="2299" t="inlineStr">
        <is>
          <t>Merchant:</t>
        </is>
      </c>
      <c r="B2" t="inlineStr">
        <is>
          <t>Edgewood Station</t>
        </is>
      </c>
    </row>
    <row r="3">
      <c r="A3" s="2299" t="inlineStr">
        <is>
          <t>Location:</t>
        </is>
      </c>
      <c r="B3" t="inlineStr">
        <is>
          <t>Edgewood Station</t>
        </is>
      </c>
    </row>
    <row r="4">
      <c r="A4" s="2299" t="inlineStr">
        <is>
          <t>Date:</t>
        </is>
      </c>
      <c r="B4" t="inlineStr">
        <is>
          <t>3/11/2026</t>
        </is>
      </c>
    </row>
    <row r="5">
      <c r="A5" s="2299" t="inlineStr">
        <is>
          <t>RE:</t>
        </is>
      </c>
      <c r="B5" t="inlineStr">
        <is>
          <t>2025 Edgewood Station Ring Road Invoice</t>
        </is>
      </c>
    </row>
    <row r="6" ht="36" customHeight="1" s="2885">
      <c r="A6" s="2928" t="inlineStr">
        <is>
          <t>Invoice covers snow removal and repair charges for Edgewood Station's owned portion of ring road at Westdale. Invoice for 2026 expenses will be sent in early 2027.</t>
        </is>
      </c>
    </row>
    <row r="8" ht="40.35" customHeight="1" s="2885">
      <c r="A8" s="2292" t="inlineStr">
        <is>
          <t>CAM Cost Category</t>
        </is>
      </c>
      <c r="B8" s="2292" t="inlineStr">
        <is>
          <t>2025 Actual
CAM Expense</t>
        </is>
      </c>
      <c r="C8" s="2292" t="inlineStr">
        <is>
          <t>2026 Estimated
Annual CAM Expense</t>
        </is>
      </c>
    </row>
    <row r="9">
      <c r="A9" s="2366" t="inlineStr">
        <is>
          <t>Ring Road Repairs &amp; Maintenance</t>
        </is>
      </c>
      <c r="B9" s="3863" t="n">
        <v>0</v>
      </c>
      <c r="C9" s="3863" t="n">
        <v>15000</v>
      </c>
    </row>
    <row r="10">
      <c r="A10" s="2365" t="inlineStr">
        <is>
          <t>Snow Removal</t>
        </is>
      </c>
      <c r="B10" s="3864" t="n">
        <v>210000</v>
      </c>
      <c r="C10" s="3864" t="n">
        <v>225000</v>
      </c>
    </row>
    <row r="11">
      <c r="A11" s="2373" t="inlineStr">
        <is>
          <t>Total CAM incl. Admin, Utility, and CA Insurance</t>
        </is>
      </c>
      <c r="B11" s="3865" t="n">
        <v>210000</v>
      </c>
      <c r="C11" s="3865" t="n">
        <v>240000</v>
      </c>
    </row>
    <row r="13">
      <c r="A13" s="2366" t="inlineStr">
        <is>
          <t>Denominator - Total Property Area (sq ft)</t>
        </is>
      </c>
      <c r="B13" s="2372" t="inlineStr">
        <is>
          <t>957,178.00</t>
        </is>
      </c>
      <c r="C13" s="2372" t="inlineStr">
        <is>
          <t>957,178.00</t>
        </is>
      </c>
    </row>
    <row r="14">
      <c r="A14" s="2366" t="inlineStr">
        <is>
          <t>Edgewood Station Area (sq ft)</t>
        </is>
      </c>
      <c r="B14" s="2372" t="inlineStr">
        <is>
          <t>20,448.35</t>
        </is>
      </c>
      <c r="C14" s="2372" t="inlineStr">
        <is>
          <t>20,448.35</t>
        </is>
      </c>
    </row>
    <row r="15">
      <c r="A15" s="2366" t="inlineStr">
        <is>
          <t>Prorata Share</t>
        </is>
      </c>
      <c r="B15" s="2372" t="inlineStr">
        <is>
          <t>2.14%</t>
        </is>
      </c>
      <c r="C15" s="2372" t="inlineStr">
        <is>
          <t>2.14%</t>
        </is>
      </c>
    </row>
    <row r="17">
      <c r="A17" s="2370" t="inlineStr">
        <is>
          <t>Edgewood Station Share of CAM</t>
        </is>
      </c>
      <c r="B17" s="3866" t="n">
        <v>4486.26</v>
      </c>
      <c r="C17" s="3866" t="n">
        <v>5127.16</v>
      </c>
    </row>
    <row r="19" ht="28.35" customHeight="1" s="2885">
      <c r="A19" s="2929" t="inlineStr">
        <is>
          <t>Payment Instructions: Remit via lockbox at Westdale CR Ventures #1, LLC | PO Box 860138 | Minneapolis, MN 55486-0138</t>
        </is>
      </c>
    </row>
  </sheetData>
  <mergeCells count="3">
    <mergeCell ref="A1:D1"/>
    <mergeCell ref="A19:D19"/>
    <mergeCell ref="A6:D6"/>
  </mergeCells>
  <pageMargins left="0.75" right="0.75" top="1" bottom="1" header="0.5" footer="0.5"/>
</worksheet>
</file>

<file path=xl/worksheets/sheet87.xml><?xml version="1.0" encoding="utf-8"?>
<worksheet xmlns="http://schemas.openxmlformats.org/spreadsheetml/2006/main">
  <sheetPr>
    <tabColor rgb="FFFF0000"/>
    <outlinePr summaryBelow="1" summaryRight="1"/>
    <pageSetUpPr/>
  </sheetPr>
  <dimension ref="A1:E73"/>
  <sheetViews>
    <sheetView topLeftCell="A34" workbookViewId="0">
      <selection activeCell="B69" sqref="B69"/>
    </sheetView>
  </sheetViews>
  <sheetFormatPr baseColWidth="8" defaultRowHeight="14.25"/>
  <cols>
    <col width="32" customWidth="1" style="2885" min="1" max="1"/>
    <col width="36" customWidth="1" style="2885" min="2" max="2"/>
    <col width="14" customWidth="1" style="2885" min="3" max="4"/>
  </cols>
  <sheetData>
    <row r="1" ht="32.1" customHeight="1" s="2885">
      <c r="A1" s="2932" t="inlineStr">
        <is>
          <t>Westdale Town Center - US Bank 2026 CAM Letter Summary</t>
        </is>
      </c>
      <c r="B1" s="3448" t="n"/>
      <c r="C1" s="3448" t="n"/>
      <c r="D1" s="3449" t="n"/>
    </row>
    <row r="3">
      <c r="A3" s="2933" t="inlineStr">
        <is>
          <t>LETTER DETAILS</t>
        </is>
      </c>
      <c r="B3" s="3448" t="n"/>
      <c r="C3" s="3448" t="n"/>
      <c r="D3" s="3449" t="n"/>
    </row>
    <row r="4">
      <c r="A4" s="2335" t="inlineStr">
        <is>
          <t>Date of Letter</t>
        </is>
      </c>
      <c r="B4" s="2934" t="inlineStr">
        <is>
          <t>March 24, 2026</t>
        </is>
      </c>
      <c r="C4" s="3448" t="n"/>
      <c r="D4" s="3449" t="n"/>
    </row>
    <row r="5">
      <c r="A5" s="2337" t="inlineStr">
        <is>
          <t>Landlord</t>
        </is>
      </c>
      <c r="B5" s="2930" t="inlineStr">
        <is>
          <t>Westdale CR Ventures #1, LLC</t>
        </is>
      </c>
      <c r="C5" s="3448" t="n"/>
      <c r="D5" s="3449" t="n"/>
    </row>
    <row r="6">
      <c r="A6" s="2335" t="inlineStr">
        <is>
          <t>Landlord Address</t>
        </is>
      </c>
      <c r="B6" s="2934" t="inlineStr">
        <is>
          <t>3998 Westdale Parkway SW, Suite 200, Cedar Rapids, IA 52404</t>
        </is>
      </c>
      <c r="C6" s="3448" t="n"/>
      <c r="D6" s="3449" t="n"/>
    </row>
    <row r="7">
      <c r="A7" s="2337" t="inlineStr">
        <is>
          <t>Tenant</t>
        </is>
      </c>
      <c r="B7" s="2930" t="inlineStr">
        <is>
          <t>US Bank Corporate Real Estate</t>
        </is>
      </c>
      <c r="C7" s="3448" t="n"/>
      <c r="D7" s="3449" t="n"/>
    </row>
    <row r="8">
      <c r="A8" s="2335" t="inlineStr">
        <is>
          <t>Tenant Contact</t>
        </is>
      </c>
      <c r="B8" s="2934" t="inlineStr">
        <is>
          <t>Accounting</t>
        </is>
      </c>
      <c r="C8" s="3448" t="n"/>
      <c r="D8" s="3449" t="n"/>
    </row>
    <row r="9">
      <c r="A9" s="2337" t="inlineStr">
        <is>
          <t>Tenant Address</t>
        </is>
      </c>
      <c r="B9" s="2930" t="inlineStr">
        <is>
          <t>800 Nicollet Mall BC-MN-H15F, Minneapolis, MN 55402-7020</t>
        </is>
      </c>
      <c r="C9" s="3448" t="n"/>
      <c r="D9" s="3449" t="n"/>
    </row>
    <row r="10">
      <c r="A10" s="2335" t="inlineStr">
        <is>
          <t>RE</t>
        </is>
      </c>
      <c r="B10" s="2934" t="inlineStr">
        <is>
          <t>2025 CAM Reconciliation and 2026 CAM Estimate</t>
        </is>
      </c>
      <c r="C10" s="3448" t="n"/>
      <c r="D10" s="3449" t="n"/>
    </row>
    <row r="11">
      <c r="A11" s="2337" t="inlineStr">
        <is>
          <t>Signed By</t>
        </is>
      </c>
      <c r="B11" s="2930" t="inlineStr">
        <is>
          <t>Todd Nelson, Executive Vice President, Westdale</t>
        </is>
      </c>
      <c r="C11" s="3448" t="n"/>
      <c r="D11" s="3449" t="n"/>
    </row>
    <row r="12">
      <c r="A12" s="2335" t="inlineStr">
        <is>
          <t>Contact Phone</t>
        </is>
      </c>
      <c r="B12" s="2934" t="inlineStr">
        <is>
          <t>319-396-0740</t>
        </is>
      </c>
      <c r="C12" s="3448" t="n"/>
      <c r="D12" s="3449" t="n"/>
    </row>
    <row r="13">
      <c r="A13" s="2337" t="inlineStr">
        <is>
          <t>Contact Email</t>
        </is>
      </c>
      <c r="B13" s="2930" t="inlineStr">
        <is>
          <t>accounting@frewdev.com</t>
        </is>
      </c>
      <c r="C13" s="3448" t="n"/>
      <c r="D13" s="3449" t="n"/>
    </row>
    <row r="14">
      <c r="A14" s="2335" t="inlineStr">
        <is>
          <t>Payment Lockbox</t>
        </is>
      </c>
      <c r="B14" s="2934" t="inlineStr">
        <is>
          <t>Westdale CR Ventures #1, LLC | PO Box 860138 | Minneapolis, MN 55486-0138</t>
        </is>
      </c>
      <c r="C14" s="3448" t="n"/>
      <c r="D14" s="3449" t="n"/>
    </row>
    <row r="15">
      <c r="A15" s="2337" t="inlineStr">
        <is>
          <t>2025 Monthly CAM (prior)</t>
        </is>
      </c>
      <c r="B15" s="3867" t="n">
        <v>854.14</v>
      </c>
      <c r="C15" s="3448" t="n"/>
      <c r="D15" s="3449" t="n"/>
    </row>
    <row r="16">
      <c r="A16" s="2335" t="inlineStr">
        <is>
          <t>2026 Monthly CAM (new)</t>
        </is>
      </c>
      <c r="B16" s="3868" t="n">
        <v>905.73</v>
      </c>
      <c r="C16" s="3448" t="n"/>
      <c r="D16" s="3449" t="n"/>
    </row>
    <row r="17">
      <c r="A17" s="2337" t="inlineStr">
        <is>
          <t>Credit Balance as of 3/24/26</t>
        </is>
      </c>
      <c r="B17" s="3867" t="n">
        <v>-188.02</v>
      </c>
      <c r="C17" s="3448" t="n"/>
      <c r="D17" s="3449" t="n"/>
    </row>
    <row r="20" ht="17.65" customHeight="1" s="2885">
      <c r="A20" s="2932" t="inlineStr">
        <is>
          <t>Westdale Mall - Invoice | Date: 3/24/2026 | US Bank</t>
        </is>
      </c>
      <c r="B20" s="3448" t="n"/>
      <c r="C20" s="3448" t="n"/>
      <c r="D20" s="3449" t="n"/>
    </row>
    <row r="22">
      <c r="A22" s="2933" t="inlineStr">
        <is>
          <t>INVOICE SUMMARY</t>
        </is>
      </c>
      <c r="B22" s="3448" t="n"/>
      <c r="C22" s="3448" t="n"/>
      <c r="D22" s="3449" t="n"/>
    </row>
    <row r="23">
      <c r="A23" s="2337" t="inlineStr">
        <is>
          <t>Annual Estimated 2026 US Bank Contribution</t>
        </is>
      </c>
      <c r="B23" s="3869" t="n">
        <v>10868.73</v>
      </c>
      <c r="C23" s="3449" t="n"/>
      <c r="D23" s="2931" t="n"/>
    </row>
    <row r="24">
      <c r="A24" s="2335" t="inlineStr">
        <is>
          <t>Monthly US Bank CAM Payment</t>
        </is>
      </c>
      <c r="B24" s="3870" t="n">
        <v>905.73</v>
      </c>
      <c r="C24" s="3449" t="n"/>
      <c r="D24" s="2935" t="n"/>
    </row>
    <row r="26">
      <c r="A26" s="2933" t="inlineStr">
        <is>
          <t>TRANSACTION DETAIL</t>
        </is>
      </c>
      <c r="B26" s="3448" t="n"/>
      <c r="C26" s="3448" t="n"/>
      <c r="D26" s="3449" t="n"/>
    </row>
    <row r="27" ht="26.25" customHeight="1" s="2885">
      <c r="A27" s="2339" t="inlineStr">
        <is>
          <t>Date</t>
        </is>
      </c>
      <c r="B27" s="2339" t="inlineStr">
        <is>
          <t>Description</t>
        </is>
      </c>
      <c r="C27" s="2339" t="inlineStr">
        <is>
          <t>Invoice Amount ($)</t>
        </is>
      </c>
      <c r="D27" s="2339" t="inlineStr">
        <is>
          <t>Notes</t>
        </is>
      </c>
    </row>
    <row r="28">
      <c r="A28" s="2340" t="inlineStr">
        <is>
          <t>Balance 1/1/2025</t>
        </is>
      </c>
      <c r="B28" s="2341" t="inlineStr">
        <is>
          <t>2025 Opening Balance</t>
        </is>
      </c>
      <c r="C28" s="3871" t="n">
        <v>-183.11</v>
      </c>
      <c r="D28" s="2341" t="inlineStr">
        <is>
          <t>Credit balance</t>
        </is>
      </c>
    </row>
    <row r="29">
      <c r="A29" s="2343" t="inlineStr">
        <is>
          <t>Jan 1, 2025 - Dec 31, 2025</t>
        </is>
      </c>
      <c r="B29" s="2344" t="inlineStr">
        <is>
          <t>2025 CAM Payments</t>
        </is>
      </c>
      <c r="C29" s="3872" t="n">
        <v>-10920.71</v>
      </c>
      <c r="D29" s="2344" t="inlineStr">
        <is>
          <t>Credit</t>
        </is>
      </c>
    </row>
    <row r="30">
      <c r="A30" s="2346" t="inlineStr">
        <is>
          <t>December 31, 2025</t>
        </is>
      </c>
      <c r="B30" s="2347" t="inlineStr">
        <is>
          <t>2025 Actual CAM Expenses</t>
        </is>
      </c>
      <c r="C30" s="3873" t="n">
        <v>9906.889999999999</v>
      </c>
      <c r="D30" s="2347" t="n"/>
    </row>
    <row r="31">
      <c r="A31" s="2343" t="inlineStr">
        <is>
          <t>January 1, 2026</t>
        </is>
      </c>
      <c r="B31" s="2344" t="inlineStr">
        <is>
          <t>January CAM ($905.73 - $854.14)</t>
        </is>
      </c>
      <c r="C31" s="3872" t="n">
        <v>51.59</v>
      </c>
      <c r="D31" s="2344" t="inlineStr">
        <is>
          <t>Rate adjustment</t>
        </is>
      </c>
    </row>
    <row r="32">
      <c r="A32" s="2346" t="inlineStr">
        <is>
          <t>February 1, 2026</t>
        </is>
      </c>
      <c r="B32" s="2347" t="inlineStr">
        <is>
          <t>February CAM ($905.73 - $854.14)</t>
        </is>
      </c>
      <c r="C32" s="3873" t="n">
        <v>51.59</v>
      </c>
      <c r="D32" s="2347" t="inlineStr">
        <is>
          <t>Rate adjustment</t>
        </is>
      </c>
    </row>
    <row r="33">
      <c r="A33" s="2343" t="inlineStr">
        <is>
          <t>March 1, 2026</t>
        </is>
      </c>
      <c r="B33" s="2344" t="inlineStr">
        <is>
          <t>March CAM ($905.73 - $0)</t>
        </is>
      </c>
      <c r="C33" s="3872" t="n">
        <v>905.73</v>
      </c>
      <c r="D33" s="2344" t="inlineStr">
        <is>
          <t>Full new rate; no prior payment</t>
        </is>
      </c>
    </row>
    <row r="34">
      <c r="A34" s="2340" t="inlineStr">
        <is>
          <t>Balance as of March 24, 2026</t>
        </is>
      </c>
      <c r="B34" s="2341" t="n"/>
      <c r="C34" s="3871" t="n">
        <v>-188.02</v>
      </c>
      <c r="D34" s="2341" t="inlineStr">
        <is>
          <t>Credit balance</t>
        </is>
      </c>
    </row>
    <row r="35">
      <c r="A35" s="2343" t="inlineStr">
        <is>
          <t>April 1, 2026</t>
        </is>
      </c>
      <c r="B35" s="2344" t="inlineStr">
        <is>
          <t>April CAM</t>
        </is>
      </c>
      <c r="C35" s="3872" t="n">
        <v>717.6799999999999</v>
      </c>
      <c r="D35" s="2344" t="inlineStr">
        <is>
          <t>Partial - credit offset</t>
        </is>
      </c>
    </row>
    <row r="36">
      <c r="A36" s="2346" t="inlineStr">
        <is>
          <t>May 1, 2026</t>
        </is>
      </c>
      <c r="B36" s="2347" t="inlineStr">
        <is>
          <t>May CAM</t>
        </is>
      </c>
      <c r="C36" s="3873" t="n">
        <v>905.73</v>
      </c>
      <c r="D36" s="2347" t="n"/>
    </row>
    <row r="37">
      <c r="A37" s="2343" t="inlineStr">
        <is>
          <t>June 1, 2026</t>
        </is>
      </c>
      <c r="B37" s="2344" t="inlineStr">
        <is>
          <t>June CAM</t>
        </is>
      </c>
      <c r="C37" s="3872" t="n">
        <v>905.73</v>
      </c>
      <c r="D37" s="2344" t="n"/>
    </row>
    <row r="38">
      <c r="A38" s="2346" t="inlineStr">
        <is>
          <t>July 1, 2026</t>
        </is>
      </c>
      <c r="B38" s="2347" t="inlineStr">
        <is>
          <t>July CAM</t>
        </is>
      </c>
      <c r="C38" s="3873" t="n">
        <v>905.73</v>
      </c>
      <c r="D38" s="2347" t="n"/>
    </row>
    <row r="39">
      <c r="A39" s="2343" t="inlineStr">
        <is>
          <t>August 1, 2026</t>
        </is>
      </c>
      <c r="B39" s="2344" t="inlineStr">
        <is>
          <t>August CAM</t>
        </is>
      </c>
      <c r="C39" s="3872" t="n">
        <v>905.73</v>
      </c>
      <c r="D39" s="2344" t="n"/>
    </row>
    <row r="40">
      <c r="A40" s="2346" t="inlineStr">
        <is>
          <t>September 1, 2026</t>
        </is>
      </c>
      <c r="B40" s="2347" t="inlineStr">
        <is>
          <t>September CAM</t>
        </is>
      </c>
      <c r="C40" s="3873" t="n">
        <v>905.73</v>
      </c>
      <c r="D40" s="2347" t="n"/>
    </row>
    <row r="41">
      <c r="A41" s="2343" t="inlineStr">
        <is>
          <t>October 1, 2026</t>
        </is>
      </c>
      <c r="B41" s="2344" t="inlineStr">
        <is>
          <t>October CAM</t>
        </is>
      </c>
      <c r="C41" s="3872" t="n">
        <v>905.73</v>
      </c>
      <c r="D41" s="2344" t="n"/>
    </row>
    <row r="42">
      <c r="A42" s="2346" t="inlineStr">
        <is>
          <t>November 1, 2026</t>
        </is>
      </c>
      <c r="B42" s="2347" t="inlineStr">
        <is>
          <t>November CAM</t>
        </is>
      </c>
      <c r="C42" s="3873" t="n">
        <v>905.73</v>
      </c>
      <c r="D42" s="2347" t="n"/>
    </row>
    <row r="43">
      <c r="A43" s="2343" t="inlineStr">
        <is>
          <t>December 1, 2026</t>
        </is>
      </c>
      <c r="B43" s="2344" t="inlineStr">
        <is>
          <t>December CAM</t>
        </is>
      </c>
      <c r="C43" s="3872" t="n">
        <v>905.73</v>
      </c>
      <c r="D43" s="2344" t="n"/>
    </row>
    <row r="46" ht="17.65" customHeight="1" s="2885">
      <c r="A46" s="2932" t="inlineStr">
        <is>
          <t>Westdale CR Ventures #1, LLC - 2025 Common Area Expenses &amp; 2026 Estimate</t>
        </is>
      </c>
      <c r="B46" s="3448" t="n"/>
      <c r="C46" s="3448" t="n"/>
      <c r="D46" s="3448" t="n"/>
      <c r="E46" s="3449" t="n"/>
    </row>
    <row r="47">
      <c r="A47" s="2349" t="inlineStr">
        <is>
          <t>Date:</t>
        </is>
      </c>
      <c r="B47" s="2350" t="inlineStr">
        <is>
          <t>3/11/26</t>
        </is>
      </c>
    </row>
    <row r="48">
      <c r="A48" s="2349" t="inlineStr">
        <is>
          <t>Merchant:</t>
        </is>
      </c>
      <c r="B48" s="2350" t="inlineStr">
        <is>
          <t>US Bank</t>
        </is>
      </c>
    </row>
    <row r="49">
      <c r="A49" s="2349" t="inlineStr">
        <is>
          <t>Location:</t>
        </is>
      </c>
      <c r="B49" s="2350" t="inlineStr">
        <is>
          <t>Westdale First Addition Lot 6</t>
        </is>
      </c>
    </row>
    <row r="51" ht="52.5" customHeight="1" s="2885">
      <c r="A51" s="2339" t="inlineStr">
        <is>
          <t>CAM Costs</t>
        </is>
      </c>
      <c r="B51" s="2339" t="inlineStr">
        <is>
          <t>2025 Actual
CAM Expense</t>
        </is>
      </c>
      <c r="C51" s="2339" t="inlineStr">
        <is>
          <t>2025 Monthly
CAM Expense</t>
        </is>
      </c>
      <c r="D51" s="2339" t="inlineStr">
        <is>
          <t>2026 Est. Annual
CAM Expense</t>
        </is>
      </c>
      <c r="E51" s="2339" t="inlineStr">
        <is>
          <t>2026 Est. Monthly
CAM Expense</t>
        </is>
      </c>
    </row>
    <row r="52">
      <c r="A52" s="2351" t="inlineStr">
        <is>
          <t>Repairs &amp; Maintenance</t>
        </is>
      </c>
      <c r="B52" s="3874" t="n">
        <v>11045.05</v>
      </c>
      <c r="C52" s="3874" t="n">
        <v>920.42</v>
      </c>
      <c r="D52" s="3874" t="n">
        <v>50000</v>
      </c>
      <c r="E52" s="3874" t="n">
        <v>4166.67</v>
      </c>
    </row>
    <row r="53">
      <c r="A53" s="2353" t="inlineStr">
        <is>
          <t>Snow Removal</t>
        </is>
      </c>
      <c r="B53" s="3875" t="n">
        <v>210000</v>
      </c>
      <c r="C53" s="3875" t="n">
        <v>17500</v>
      </c>
      <c r="D53" s="3875" t="n">
        <v>225000</v>
      </c>
      <c r="E53" s="3875" t="n">
        <v>18750</v>
      </c>
    </row>
    <row r="54">
      <c r="A54" s="2351" t="inlineStr">
        <is>
          <t>Landscaping</t>
        </is>
      </c>
      <c r="B54" s="3874" t="n">
        <v>39380.66</v>
      </c>
      <c r="C54" s="3874" t="n">
        <v>3281.72</v>
      </c>
      <c r="D54" s="3874" t="n">
        <v>45000</v>
      </c>
      <c r="E54" s="3874" t="n">
        <v>3750</v>
      </c>
    </row>
    <row r="55">
      <c r="A55" s="2353" t="inlineStr">
        <is>
          <t>Site Cleaning and Trash Removal</t>
        </is>
      </c>
      <c r="B55" s="3875" t="n">
        <v>12565</v>
      </c>
      <c r="C55" s="3875" t="n">
        <v>1047.08</v>
      </c>
      <c r="D55" s="3875" t="n">
        <v>37500</v>
      </c>
      <c r="E55" s="3875" t="n">
        <v>3125</v>
      </c>
    </row>
    <row r="56">
      <c r="A56" s="2351" t="inlineStr">
        <is>
          <t>Utilities</t>
        </is>
      </c>
      <c r="B56" s="3874" t="n">
        <v>25699.38</v>
      </c>
      <c r="C56" s="3874" t="n">
        <v>2141.62</v>
      </c>
      <c r="D56" s="3874" t="n">
        <v>30000</v>
      </c>
      <c r="E56" s="3874" t="n">
        <v>2500</v>
      </c>
    </row>
    <row r="57">
      <c r="A57" s="2353" t="inlineStr">
        <is>
          <t>General Administrative / Office</t>
        </is>
      </c>
      <c r="B57" s="3875" t="n">
        <v>260483.64</v>
      </c>
      <c r="C57" s="3875" t="n">
        <v>21706.97</v>
      </c>
      <c r="D57" s="3875" t="n">
        <v>275000</v>
      </c>
      <c r="E57" s="3875" t="n">
        <v>22916.67</v>
      </c>
    </row>
    <row r="58">
      <c r="A58" s="2351" t="inlineStr">
        <is>
          <t>Common Area Property Tax</t>
        </is>
      </c>
      <c r="B58" s="3874" t="n">
        <v>348788.82</v>
      </c>
      <c r="C58" s="3874" t="n">
        <v>29065.74</v>
      </c>
      <c r="D58" s="3874" t="n">
        <v>350000</v>
      </c>
      <c r="E58" s="3874" t="n">
        <v>29166.67</v>
      </c>
    </row>
    <row r="59">
      <c r="A59" s="2353" t="inlineStr">
        <is>
          <t>Common Area Insurance</t>
        </is>
      </c>
      <c r="B59" s="3875" t="n">
        <v>21793.98</v>
      </c>
      <c r="C59" s="3875" t="n">
        <v>1816.17</v>
      </c>
      <c r="D59" s="3875" t="n">
        <v>25000</v>
      </c>
      <c r="E59" s="3875" t="n">
        <v>2083.33</v>
      </c>
    </row>
    <row r="60">
      <c r="A60" s="2351" t="inlineStr">
        <is>
          <t>Management</t>
        </is>
      </c>
      <c r="B60" s="3874" t="n">
        <v>180000</v>
      </c>
      <c r="C60" s="3874" t="n">
        <v>15000</v>
      </c>
      <c r="D60" s="3874" t="n">
        <v>180000</v>
      </c>
      <c r="E60" s="3874" t="n">
        <v>15000</v>
      </c>
    </row>
    <row r="61">
      <c r="A61" s="2355" t="inlineStr">
        <is>
          <t>Total CAM incl. Admin, Utility &amp; CA Insurance</t>
        </is>
      </c>
      <c r="B61" s="3876">
        <f>SUM(B52:B60)</f>
        <v/>
      </c>
      <c r="C61" s="3876">
        <f>SUM(C52:C60)</f>
        <v/>
      </c>
      <c r="D61" s="3876">
        <f>SUM(D52:D60)</f>
        <v/>
      </c>
      <c r="E61" s="3876">
        <f>SUM(E52:E60)</f>
        <v/>
      </c>
    </row>
    <row r="62">
      <c r="A62" s="2357" t="inlineStr">
        <is>
          <t>Administrative Fee (15%)</t>
        </is>
      </c>
      <c r="B62" s="3877" t="n">
        <v>166463.48</v>
      </c>
      <c r="C62" s="3877" t="n">
        <v>13871.96</v>
      </c>
      <c r="D62" s="3877" t="n">
        <v>182625</v>
      </c>
      <c r="E62" s="3877" t="n">
        <v>15218.75</v>
      </c>
    </row>
    <row r="63">
      <c r="A63" s="2355" t="inlineStr">
        <is>
          <t>Gross Recoverable CAM Expense</t>
        </is>
      </c>
      <c r="B63" s="3876">
        <f>B61+B62</f>
        <v/>
      </c>
      <c r="C63" s="3876">
        <f>C61+C62</f>
        <v/>
      </c>
      <c r="D63" s="3876">
        <f>D61+D62</f>
        <v/>
      </c>
      <c r="E63" s="3876">
        <f>E61+E62</f>
        <v/>
      </c>
    </row>
    <row r="65">
      <c r="A65" s="2357" t="inlineStr">
        <is>
          <t>Denominator - Total Property GLA</t>
        </is>
      </c>
      <c r="B65" s="2359" t="n">
        <v>72.14</v>
      </c>
      <c r="C65" s="2931" t="n"/>
      <c r="D65" s="2931" t="n"/>
      <c r="E65" s="2931" t="n"/>
    </row>
    <row r="66">
      <c r="A66" s="2357" t="inlineStr">
        <is>
          <t>US Bank Lot</t>
        </is>
      </c>
      <c r="B66" s="3878" t="n">
        <v>0.5600000000000001</v>
      </c>
      <c r="C66" s="2931" t="n"/>
      <c r="D66" s="2931" t="n"/>
      <c r="E66" s="2931" t="n"/>
    </row>
    <row r="67">
      <c r="A67" s="2361" t="inlineStr">
        <is>
          <t>Prorata Share</t>
        </is>
      </c>
      <c r="B67" s="2362">
        <f>B66/B65</f>
        <v/>
      </c>
      <c r="C67" s="2935" t="n"/>
      <c r="D67" s="2935" t="n"/>
      <c r="E67" s="2935" t="n"/>
    </row>
    <row r="69">
      <c r="A69" s="2363" t="inlineStr">
        <is>
          <t>US Bank Share of CAM</t>
        </is>
      </c>
      <c r="B69" s="3879" t="n">
        <v>9906.889999999999</v>
      </c>
      <c r="C69" s="3879" t="n">
        <v>825.5700000000001</v>
      </c>
      <c r="D69" s="3879" t="n">
        <v>10868.73</v>
      </c>
      <c r="E69" s="3879" t="n">
        <v>905.73</v>
      </c>
    </row>
    <row r="73">
      <c r="B73" s="2664">
        <f>B67*1.15</f>
        <v/>
      </c>
    </row>
  </sheetData>
  <mergeCells count="22">
    <mergeCell ref="B11:D11"/>
    <mergeCell ref="B14:D14"/>
    <mergeCell ref="A22:D22"/>
    <mergeCell ref="B8:D8"/>
    <mergeCell ref="A20:D20"/>
    <mergeCell ref="B17:D17"/>
    <mergeCell ref="B13:D13"/>
    <mergeCell ref="B10:D10"/>
    <mergeCell ref="B23:C23"/>
    <mergeCell ref="B9:D9"/>
    <mergeCell ref="A46:E46"/>
    <mergeCell ref="B15:D15"/>
    <mergeCell ref="B6:D6"/>
    <mergeCell ref="A1:D1"/>
    <mergeCell ref="B5:D5"/>
    <mergeCell ref="B4:D4"/>
    <mergeCell ref="B7:D7"/>
    <mergeCell ref="B16:D16"/>
    <mergeCell ref="B24:C24"/>
    <mergeCell ref="A26:D26"/>
    <mergeCell ref="A3:D3"/>
    <mergeCell ref="B12:D12"/>
  </mergeCells>
  <pageMargins left="0.75" right="0.75" top="1" bottom="1" header="0.5" footer="0.5"/>
</worksheet>
</file>

<file path=xl/worksheets/sheet88.xml><?xml version="1.0" encoding="utf-8"?>
<worksheet xmlns="http://schemas.openxmlformats.org/spreadsheetml/2006/main">
  <sheetPr>
    <tabColor rgb="FFFF0000"/>
    <outlinePr summaryBelow="1" summaryRight="1"/>
    <pageSetUpPr/>
  </sheetPr>
  <dimension ref="A1:E69"/>
  <sheetViews>
    <sheetView topLeftCell="A23" workbookViewId="0">
      <selection activeCell="B69" sqref="B69"/>
    </sheetView>
  </sheetViews>
  <sheetFormatPr baseColWidth="8" defaultRowHeight="14.25"/>
  <cols>
    <col width="32" customWidth="1" style="2885" min="1" max="1"/>
    <col width="36" customWidth="1" style="2885" min="2" max="2"/>
    <col width="14" customWidth="1" style="2885" min="3" max="4"/>
  </cols>
  <sheetData>
    <row r="1" ht="32.1" customHeight="1" s="2885">
      <c r="A1" s="2932" t="inlineStr">
        <is>
          <t>Westdale Mall - Tru by Hilton 2026 CAM Letter Summary</t>
        </is>
      </c>
      <c r="B1" s="3448" t="n"/>
      <c r="C1" s="3448" t="n"/>
      <c r="D1" s="3449" t="n"/>
    </row>
    <row r="3">
      <c r="A3" s="2933" t="inlineStr">
        <is>
          <t>LETTER DETAILS</t>
        </is>
      </c>
      <c r="B3" s="3448" t="n"/>
      <c r="C3" s="3448" t="n"/>
      <c r="D3" s="3449" t="n"/>
    </row>
    <row r="4" ht="18" customHeight="1" s="2885">
      <c r="A4" s="2335" t="inlineStr">
        <is>
          <t>Date of Letter</t>
        </is>
      </c>
      <c r="B4" s="2934" t="inlineStr">
        <is>
          <t>March 24, 2026</t>
        </is>
      </c>
      <c r="C4" s="3448" t="n"/>
      <c r="D4" s="3449" t="n"/>
    </row>
    <row r="5" ht="18" customHeight="1" s="2885">
      <c r="A5" s="2337" t="inlineStr">
        <is>
          <t>Landlord</t>
        </is>
      </c>
      <c r="B5" s="2930" t="inlineStr">
        <is>
          <t>Westdale CR Ventures #1, LLC</t>
        </is>
      </c>
      <c r="C5" s="3448" t="n"/>
      <c r="D5" s="3449" t="n"/>
    </row>
    <row r="6" ht="18" customHeight="1" s="2885">
      <c r="A6" s="2335" t="inlineStr">
        <is>
          <t>Landlord Address</t>
        </is>
      </c>
      <c r="B6" s="2934" t="inlineStr">
        <is>
          <t>2811 Wiley Blvd, Suite K, Cedar Rapids, IA 52404</t>
        </is>
      </c>
      <c r="C6" s="3448" t="n"/>
      <c r="D6" s="3449" t="n"/>
    </row>
    <row r="7" ht="18" customHeight="1" s="2885">
      <c r="A7" s="2337" t="inlineStr">
        <is>
          <t>Tenant</t>
        </is>
      </c>
      <c r="B7" s="2930" t="inlineStr">
        <is>
          <t>Tru by Hilton</t>
        </is>
      </c>
      <c r="C7" s="3448" t="n"/>
      <c r="D7" s="3449" t="n"/>
    </row>
    <row r="8" ht="18" customHeight="1" s="2885">
      <c r="A8" s="2335" t="inlineStr">
        <is>
          <t>Tenant Contact</t>
        </is>
      </c>
      <c r="B8" s="2934" t="inlineStr">
        <is>
          <t>Ben Kinseth</t>
        </is>
      </c>
      <c r="C8" s="3448" t="n"/>
      <c r="D8" s="3449" t="n"/>
    </row>
    <row r="9" ht="18" customHeight="1" s="2885">
      <c r="A9" s="2337" t="inlineStr">
        <is>
          <t>Tenant Address</t>
        </is>
      </c>
      <c r="B9" s="2930" t="inlineStr">
        <is>
          <t>801 E 2nd Ave, Suite 200, Coralville, IA 52241</t>
        </is>
      </c>
      <c r="C9" s="3448" t="n"/>
      <c r="D9" s="3449" t="n"/>
    </row>
    <row r="10" ht="18" customHeight="1" s="2885">
      <c r="A10" s="2335" t="inlineStr">
        <is>
          <t>RE</t>
        </is>
      </c>
      <c r="B10" s="2934" t="inlineStr">
        <is>
          <t>2025 CAM Reconciliation and 2026 CAM Estimate</t>
        </is>
      </c>
      <c r="C10" s="3448" t="n"/>
      <c r="D10" s="3449" t="n"/>
    </row>
    <row r="11" ht="18" customHeight="1" s="2885">
      <c r="A11" s="2337" t="inlineStr">
        <is>
          <t>Signed By</t>
        </is>
      </c>
      <c r="B11" s="2930" t="inlineStr">
        <is>
          <t>Todd Nelson, Executive Vice President, Westdale</t>
        </is>
      </c>
      <c r="C11" s="3448" t="n"/>
      <c r="D11" s="3449" t="n"/>
    </row>
    <row r="12" ht="18" customHeight="1" s="2885">
      <c r="A12" s="2335" t="inlineStr">
        <is>
          <t>Contact Phone</t>
        </is>
      </c>
      <c r="B12" s="2934" t="inlineStr">
        <is>
          <t>319-396-0740</t>
        </is>
      </c>
      <c r="C12" s="3448" t="n"/>
      <c r="D12" s="3449" t="n"/>
    </row>
    <row r="13" ht="18" customHeight="1" s="2885">
      <c r="A13" s="2337" t="inlineStr">
        <is>
          <t>Contact Email</t>
        </is>
      </c>
      <c r="B13" s="2930" t="inlineStr">
        <is>
          <t>accounting@frewdev.com</t>
        </is>
      </c>
      <c r="C13" s="3448" t="n"/>
      <c r="D13" s="3449" t="n"/>
    </row>
    <row r="14" ht="18" customHeight="1" s="2885">
      <c r="A14" s="2335" t="inlineStr">
        <is>
          <t>Payment Lockbox</t>
        </is>
      </c>
      <c r="B14" s="2934" t="inlineStr">
        <is>
          <t>Westdale CR Ventures #1, LLC | PO Box 860138 | Minneapolis, MN 55486-0138</t>
        </is>
      </c>
      <c r="C14" s="3448" t="n"/>
      <c r="D14" s="3449" t="n"/>
    </row>
    <row r="15" ht="18" customHeight="1" s="2885">
      <c r="A15" s="2337" t="inlineStr">
        <is>
          <t>2026 Monthly CAM</t>
        </is>
      </c>
      <c r="B15" s="3867" t="n">
        <v>3084.33</v>
      </c>
      <c r="C15" s="3448" t="n"/>
      <c r="D15" s="3449" t="n"/>
    </row>
    <row r="16" ht="18" customHeight="1" s="2885">
      <c r="A16" s="2335" t="inlineStr">
        <is>
          <t>2025/2026 YTD CAM Overpayment</t>
        </is>
      </c>
      <c r="B16" s="3868" t="n">
        <v>-7718.55</v>
      </c>
      <c r="C16" s="3448" t="n"/>
      <c r="D16" s="3449" t="n"/>
    </row>
    <row r="18" ht="17.65" customHeight="1" s="2885">
      <c r="A18" s="2932" t="inlineStr">
        <is>
          <t>Westdale Mall - Invoice | Date: 3/24/2026 | Tru by Hilton</t>
        </is>
      </c>
      <c r="B18" s="3448" t="n"/>
      <c r="C18" s="3448" t="n"/>
      <c r="D18" s="3449" t="n"/>
    </row>
    <row r="20">
      <c r="A20" s="2933" t="inlineStr">
        <is>
          <t>INVOICE SUMMARY</t>
        </is>
      </c>
      <c r="B20" s="3448" t="n"/>
      <c r="C20" s="3448" t="n"/>
      <c r="D20" s="3449" t="n"/>
    </row>
    <row r="21">
      <c r="A21" s="2337" t="inlineStr">
        <is>
          <t>Annual Estimated 2026 Tru Contribution</t>
        </is>
      </c>
      <c r="B21" s="3869" t="n">
        <v>37011.9</v>
      </c>
      <c r="C21" s="3449" t="n"/>
      <c r="D21" s="2931" t="n"/>
    </row>
    <row r="22">
      <c r="A22" s="2335" t="inlineStr">
        <is>
          <t>Monthly Tru CAM Payment</t>
        </is>
      </c>
      <c r="B22" s="3870" t="n">
        <v>3084.33</v>
      </c>
      <c r="C22" s="3449" t="n"/>
      <c r="D22" s="2935" t="n"/>
    </row>
    <row r="24">
      <c r="A24" s="2933" t="inlineStr">
        <is>
          <t>TRANSACTION DETAIL</t>
        </is>
      </c>
      <c r="B24" s="3448" t="n"/>
      <c r="C24" s="3448" t="n"/>
      <c r="D24" s="3449" t="n"/>
    </row>
    <row r="25" ht="26.25" customHeight="1" s="2885">
      <c r="A25" s="2339" t="inlineStr">
        <is>
          <t>Date</t>
        </is>
      </c>
      <c r="B25" s="2339" t="inlineStr">
        <is>
          <t>Description</t>
        </is>
      </c>
      <c r="C25" s="2339" t="inlineStr">
        <is>
          <t>Invoice Amount ($)</t>
        </is>
      </c>
      <c r="D25" s="2339" t="inlineStr">
        <is>
          <t>Notes</t>
        </is>
      </c>
    </row>
    <row r="26">
      <c r="A26" s="2340" t="inlineStr">
        <is>
          <t>Balance 1/1/2025</t>
        </is>
      </c>
      <c r="B26" s="2341" t="inlineStr">
        <is>
          <t>2025 Opening Balance</t>
        </is>
      </c>
      <c r="C26" s="3880" t="n">
        <v>-6979.6</v>
      </c>
      <c r="D26" s="2341" t="inlineStr">
        <is>
          <t>Credit balance</t>
        </is>
      </c>
    </row>
    <row r="27">
      <c r="A27" s="2343" t="inlineStr">
        <is>
          <t>Jan 1 - Dec 31, 2025</t>
        </is>
      </c>
      <c r="B27" s="2344" t="inlineStr">
        <is>
          <t>2025 CAM Payments</t>
        </is>
      </c>
      <c r="C27" s="3881" t="n">
        <v>-35002.47</v>
      </c>
      <c r="D27" s="2344" t="inlineStr">
        <is>
          <t>Credit</t>
        </is>
      </c>
    </row>
    <row r="28">
      <c r="A28" s="2346" t="inlineStr">
        <is>
          <t>12/31/25</t>
        </is>
      </c>
      <c r="B28" s="2347" t="inlineStr">
        <is>
          <t>2025 Actual CAM Expenses</t>
        </is>
      </c>
      <c r="C28" s="3882" t="n">
        <v>33736.51</v>
      </c>
      <c r="D28" s="2347" t="n"/>
    </row>
    <row r="29">
      <c r="A29" s="2343" t="inlineStr">
        <is>
          <t>1/1/26</t>
        </is>
      </c>
      <c r="B29" s="2344" t="inlineStr">
        <is>
          <t>January CAM ($2,908.66 - $3,084.33)</t>
        </is>
      </c>
      <c r="C29" s="3881" t="n">
        <v>175.67</v>
      </c>
      <c r="D29" s="2344" t="inlineStr">
        <is>
          <t>Rate adjustment</t>
        </is>
      </c>
    </row>
    <row r="30">
      <c r="A30" s="2346" t="inlineStr">
        <is>
          <t>2/1/26</t>
        </is>
      </c>
      <c r="B30" s="2347" t="inlineStr">
        <is>
          <t>February CAM ($2,908.66 - $3,084.33)</t>
        </is>
      </c>
      <c r="C30" s="3882" t="n">
        <v>175.67</v>
      </c>
      <c r="D30" s="2347" t="inlineStr">
        <is>
          <t>Rate adjustment</t>
        </is>
      </c>
    </row>
    <row r="31">
      <c r="A31" s="2343" t="inlineStr">
        <is>
          <t>3/1/26</t>
        </is>
      </c>
      <c r="B31" s="2344" t="inlineStr">
        <is>
          <t>March CAM ($2,908.66 - $3,084.33)</t>
        </is>
      </c>
      <c r="C31" s="3881" t="n">
        <v>175.67</v>
      </c>
      <c r="D31" s="2344" t="inlineStr">
        <is>
          <t>Rate adjustment</t>
        </is>
      </c>
    </row>
    <row r="32">
      <c r="A32" s="2340" t="inlineStr">
        <is>
          <t>Balance as of March 24, 2026</t>
        </is>
      </c>
      <c r="B32" s="2341" t="n"/>
      <c r="C32" s="3880" t="n">
        <v>-7718.55</v>
      </c>
      <c r="D32" s="2341" t="inlineStr">
        <is>
          <t>Overpayment credit</t>
        </is>
      </c>
    </row>
    <row r="33">
      <c r="A33" s="2343" t="inlineStr">
        <is>
          <t>4/1/26</t>
        </is>
      </c>
      <c r="B33" s="2344" t="inlineStr">
        <is>
          <t>April CAM</t>
        </is>
      </c>
      <c r="C33" s="3881" t="n"/>
      <c r="D33" s="2344" t="inlineStr">
        <is>
          <t>Applied to overpayment</t>
        </is>
      </c>
    </row>
    <row r="34">
      <c r="A34" s="2346" t="inlineStr">
        <is>
          <t>5/1/26</t>
        </is>
      </c>
      <c r="B34" s="2347" t="inlineStr">
        <is>
          <t>May CAM</t>
        </is>
      </c>
      <c r="C34" s="3882" t="n"/>
      <c r="D34" s="2347" t="inlineStr">
        <is>
          <t>Applied to overpayment</t>
        </is>
      </c>
    </row>
    <row r="35">
      <c r="A35" s="2343" t="inlineStr">
        <is>
          <t>6/1/26</t>
        </is>
      </c>
      <c r="B35" s="2344" t="inlineStr">
        <is>
          <t>June CAM</t>
        </is>
      </c>
      <c r="C35" s="3881" t="n">
        <v>1534.38</v>
      </c>
      <c r="D35" s="2344" t="inlineStr">
        <is>
          <t>Partial - overpayment offset</t>
        </is>
      </c>
    </row>
    <row r="36">
      <c r="A36" s="2346" t="inlineStr">
        <is>
          <t>7/1/26</t>
        </is>
      </c>
      <c r="B36" s="2347" t="inlineStr">
        <is>
          <t>July CAM</t>
        </is>
      </c>
      <c r="C36" s="3882" t="n">
        <v>3084.33</v>
      </c>
      <c r="D36" s="2347" t="n"/>
    </row>
    <row r="37">
      <c r="A37" s="2343" t="inlineStr">
        <is>
          <t>8/1/26</t>
        </is>
      </c>
      <c r="B37" s="2344" t="inlineStr">
        <is>
          <t>August CAM</t>
        </is>
      </c>
      <c r="C37" s="3881" t="n">
        <v>3084.33</v>
      </c>
      <c r="D37" s="2344" t="n"/>
    </row>
    <row r="38">
      <c r="A38" s="2346" t="inlineStr">
        <is>
          <t>9/1/26</t>
        </is>
      </c>
      <c r="B38" s="2347" t="inlineStr">
        <is>
          <t>September CAM</t>
        </is>
      </c>
      <c r="C38" s="3882" t="n">
        <v>3084.33</v>
      </c>
      <c r="D38" s="2347" t="n"/>
    </row>
    <row r="39">
      <c r="A39" s="2343" t="inlineStr">
        <is>
          <t>10/1/26</t>
        </is>
      </c>
      <c r="B39" s="2344" t="inlineStr">
        <is>
          <t>October CAM</t>
        </is>
      </c>
      <c r="C39" s="3881" t="n">
        <v>3084.33</v>
      </c>
      <c r="D39" s="2344" t="n"/>
    </row>
    <row r="40">
      <c r="A40" s="2346" t="inlineStr">
        <is>
          <t>11/1/26</t>
        </is>
      </c>
      <c r="B40" s="2347" t="inlineStr">
        <is>
          <t>November CAM</t>
        </is>
      </c>
      <c r="C40" s="3882" t="n">
        <v>3084.33</v>
      </c>
      <c r="D40" s="2347" t="n"/>
    </row>
    <row r="41">
      <c r="A41" s="2343" t="inlineStr">
        <is>
          <t>12/1/26</t>
        </is>
      </c>
      <c r="B41" s="2344" t="inlineStr">
        <is>
          <t>December CAM</t>
        </is>
      </c>
      <c r="C41" s="3881" t="n">
        <v>3084.33</v>
      </c>
      <c r="D41" s="2344" t="n"/>
    </row>
    <row r="44" ht="17.65" customHeight="1" s="2885">
      <c r="A44" s="2932" t="inlineStr">
        <is>
          <t>Westdale CR Ventures #1, LLC - 2025 Common Area Expenses &amp; 2026 Estimate</t>
        </is>
      </c>
      <c r="B44" s="3448" t="n"/>
      <c r="C44" s="3448" t="n"/>
      <c r="D44" s="3448" t="n"/>
      <c r="E44" s="3449" t="n"/>
    </row>
    <row r="45">
      <c r="A45" s="2349" t="inlineStr">
        <is>
          <t>Date:</t>
        </is>
      </c>
      <c r="B45" s="2350" t="inlineStr">
        <is>
          <t>3/11/26</t>
        </is>
      </c>
    </row>
    <row r="46">
      <c r="A46" s="2349" t="inlineStr">
        <is>
          <t>Merchant:</t>
        </is>
      </c>
      <c r="B46" s="2350" t="inlineStr">
        <is>
          <t>Tru by Hilton</t>
        </is>
      </c>
    </row>
    <row r="47">
      <c r="A47" s="2349" t="inlineStr">
        <is>
          <t>Location:</t>
        </is>
      </c>
      <c r="B47" s="2350" t="inlineStr">
        <is>
          <t>Westdale Seventh Addition Lot 3/4</t>
        </is>
      </c>
    </row>
    <row r="49" ht="52.5" customHeight="1" s="2885">
      <c r="A49" s="2339" t="inlineStr">
        <is>
          <t>CAM Costs</t>
        </is>
      </c>
      <c r="B49" s="2339" t="inlineStr">
        <is>
          <t>2025 Actual
CAM Expense</t>
        </is>
      </c>
      <c r="C49" s="2339" t="inlineStr">
        <is>
          <t>2025 Monthly
CAM Expense</t>
        </is>
      </c>
      <c r="D49" s="2339" t="inlineStr">
        <is>
          <t>2026 Est. Annual
CAM Expense</t>
        </is>
      </c>
      <c r="E49" s="2339" t="inlineStr">
        <is>
          <t>2026 Est. Monthly
CAM Expense</t>
        </is>
      </c>
    </row>
    <row r="50">
      <c r="A50" s="2351" t="inlineStr">
        <is>
          <t>Repairs &amp; Maintenance</t>
        </is>
      </c>
      <c r="B50" s="3874" t="n">
        <v>11045.05</v>
      </c>
      <c r="C50" s="3874" t="n">
        <v>920.42</v>
      </c>
      <c r="D50" s="3874" t="n">
        <v>50000</v>
      </c>
      <c r="E50" s="3874" t="n">
        <v>4166.67</v>
      </c>
    </row>
    <row r="51">
      <c r="A51" s="2353" t="inlineStr">
        <is>
          <t>Snow Removal</t>
        </is>
      </c>
      <c r="B51" s="3875" t="n">
        <v>210000</v>
      </c>
      <c r="C51" s="3875" t="n">
        <v>17500</v>
      </c>
      <c r="D51" s="3875" t="n">
        <v>225000</v>
      </c>
      <c r="E51" s="3875" t="n">
        <v>18750</v>
      </c>
    </row>
    <row r="52">
      <c r="A52" s="2351" t="inlineStr">
        <is>
          <t>Landscaping</t>
        </is>
      </c>
      <c r="B52" s="3874" t="n">
        <v>39380.66</v>
      </c>
      <c r="C52" s="3874" t="n">
        <v>3281.72</v>
      </c>
      <c r="D52" s="3874" t="n">
        <v>45000</v>
      </c>
      <c r="E52" s="3874" t="n">
        <v>3750</v>
      </c>
    </row>
    <row r="53">
      <c r="A53" s="2353" t="inlineStr">
        <is>
          <t>Site Cleaning and Trash Removal</t>
        </is>
      </c>
      <c r="B53" s="3875" t="n">
        <v>12565</v>
      </c>
      <c r="C53" s="3875" t="n">
        <v>1047.08</v>
      </c>
      <c r="D53" s="3875" t="n">
        <v>37500</v>
      </c>
      <c r="E53" s="3875" t="n">
        <v>3125</v>
      </c>
    </row>
    <row r="54">
      <c r="A54" s="2351" t="inlineStr">
        <is>
          <t>Utilities</t>
        </is>
      </c>
      <c r="B54" s="3874" t="n">
        <v>25699.38</v>
      </c>
      <c r="C54" s="3874" t="n">
        <v>2141.62</v>
      </c>
      <c r="D54" s="3874" t="n">
        <v>30000</v>
      </c>
      <c r="E54" s="3874" t="n">
        <v>2500</v>
      </c>
    </row>
    <row r="55">
      <c r="A55" s="2353" t="inlineStr">
        <is>
          <t>General Administrative / Office</t>
        </is>
      </c>
      <c r="B55" s="3875" t="n">
        <v>260483.64</v>
      </c>
      <c r="C55" s="3875" t="n">
        <v>21706.97</v>
      </c>
      <c r="D55" s="3875" t="n">
        <v>275000</v>
      </c>
      <c r="E55" s="3875" t="n">
        <v>22916.67</v>
      </c>
    </row>
    <row r="56">
      <c r="A56" s="2351" t="inlineStr">
        <is>
          <t>Common Area Property Tax</t>
        </is>
      </c>
      <c r="B56" s="3874" t="n">
        <v>348788.82</v>
      </c>
      <c r="C56" s="3874" t="n">
        <v>29065.74</v>
      </c>
      <c r="D56" s="3874" t="n">
        <v>350000</v>
      </c>
      <c r="E56" s="3874" t="n">
        <v>29166.67</v>
      </c>
    </row>
    <row r="57">
      <c r="A57" s="2353" t="inlineStr">
        <is>
          <t>Common Area Insurance</t>
        </is>
      </c>
      <c r="B57" s="3875" t="n">
        <v>21793.98</v>
      </c>
      <c r="C57" s="3875" t="n">
        <v>1816.17</v>
      </c>
      <c r="D57" s="3875" t="n">
        <v>25000</v>
      </c>
      <c r="E57" s="3875" t="n">
        <v>2083.33</v>
      </c>
    </row>
    <row r="58">
      <c r="A58" s="2351" t="inlineStr">
        <is>
          <t>Management</t>
        </is>
      </c>
      <c r="B58" s="3874" t="n">
        <v>180000</v>
      </c>
      <c r="C58" s="3874" t="n">
        <v>15000</v>
      </c>
      <c r="D58" s="3874" t="n">
        <v>180000</v>
      </c>
      <c r="E58" s="3874" t="n">
        <v>15000</v>
      </c>
    </row>
    <row r="59">
      <c r="A59" s="2355" t="inlineStr">
        <is>
          <t>Total CAM incl. Admin, Utility &amp; CA Insurance</t>
        </is>
      </c>
      <c r="B59" s="3876">
        <f>SUM(B50:B58)</f>
        <v/>
      </c>
      <c r="C59" s="3876">
        <f>SUM(C50:C58)</f>
        <v/>
      </c>
      <c r="D59" s="3876">
        <f>SUM(D50:D58)</f>
        <v/>
      </c>
      <c r="E59" s="3876">
        <f>SUM(E50:E58)</f>
        <v/>
      </c>
    </row>
    <row r="60">
      <c r="A60" s="2357" t="inlineStr">
        <is>
          <t>Administrative Fee (15%)</t>
        </is>
      </c>
      <c r="B60" s="3877" t="n">
        <v>166463.48</v>
      </c>
      <c r="C60" s="3877" t="n">
        <v>13871.96</v>
      </c>
      <c r="D60" s="3877" t="n">
        <v>182625</v>
      </c>
      <c r="E60" s="3877" t="n">
        <v>15218.75</v>
      </c>
    </row>
    <row r="61">
      <c r="A61" s="2355" t="inlineStr">
        <is>
          <t>Gross Recoverable CAM Expense</t>
        </is>
      </c>
      <c r="B61" s="3876">
        <f>B59+B60</f>
        <v/>
      </c>
      <c r="C61" s="3876">
        <f>C59+C60</f>
        <v/>
      </c>
      <c r="D61" s="3876">
        <f>D59+D60</f>
        <v/>
      </c>
      <c r="E61" s="3876">
        <f>E59+E60</f>
        <v/>
      </c>
    </row>
    <row r="63">
      <c r="A63" s="2357" t="inlineStr">
        <is>
          <t>Denominator - Total Property GLA</t>
        </is>
      </c>
      <c r="B63" s="2359" t="n">
        <v>72.14</v>
      </c>
      <c r="C63" s="2931" t="n"/>
      <c r="D63" s="2931" t="n"/>
      <c r="E63" s="2931" t="n"/>
    </row>
    <row r="64">
      <c r="A64" s="2357" t="inlineStr">
        <is>
          <t>TRU by Hilton Lot</t>
        </is>
      </c>
      <c r="B64" s="3878" t="n">
        <v>1.907</v>
      </c>
      <c r="C64" s="2931" t="n"/>
      <c r="D64" s="2931" t="n"/>
      <c r="E64" s="2931" t="n"/>
    </row>
    <row r="65">
      <c r="A65" s="2361" t="inlineStr">
        <is>
          <t>Prorata Share</t>
        </is>
      </c>
      <c r="B65" s="2362">
        <f>B64/B63</f>
        <v/>
      </c>
      <c r="C65" s="2935" t="n"/>
      <c r="D65" s="2935" t="n"/>
      <c r="E65" s="2935" t="n"/>
    </row>
    <row r="67">
      <c r="A67" s="2363" t="inlineStr">
        <is>
          <t>TRU by Hilton Share of CAM</t>
        </is>
      </c>
      <c r="B67" s="3879" t="n">
        <v>33736.51</v>
      </c>
      <c r="C67" s="3879" t="n">
        <v>2811.38</v>
      </c>
      <c r="D67" s="3879" t="n">
        <v>37011.9</v>
      </c>
      <c r="E67" s="3879" t="n">
        <v>3084.32</v>
      </c>
    </row>
    <row r="69">
      <c r="B69" s="2664">
        <f>B65*1.15</f>
        <v/>
      </c>
    </row>
  </sheetData>
  <mergeCells count="21">
    <mergeCell ref="B11:D11"/>
    <mergeCell ref="B14:D14"/>
    <mergeCell ref="B8:D8"/>
    <mergeCell ref="A20:D20"/>
    <mergeCell ref="B13:D13"/>
    <mergeCell ref="B22:C22"/>
    <mergeCell ref="B10:D10"/>
    <mergeCell ref="B21:C21"/>
    <mergeCell ref="B9:D9"/>
    <mergeCell ref="A24:D24"/>
    <mergeCell ref="B15:D15"/>
    <mergeCell ref="B6:D6"/>
    <mergeCell ref="A1:D1"/>
    <mergeCell ref="B5:D5"/>
    <mergeCell ref="B4:D4"/>
    <mergeCell ref="A44:E44"/>
    <mergeCell ref="B7:D7"/>
    <mergeCell ref="B16:D16"/>
    <mergeCell ref="A18:D18"/>
    <mergeCell ref="A3:D3"/>
    <mergeCell ref="B12:D12"/>
  </mergeCells>
  <pageMargins left="0.75" right="0.75" top="1" bottom="1" header="0.5" footer="0.5"/>
</worksheet>
</file>

<file path=xl/worksheets/sheet89.xml><?xml version="1.0" encoding="utf-8"?>
<worksheet xmlns="http://schemas.openxmlformats.org/spreadsheetml/2006/main">
  <sheetPr>
    <tabColor rgb="FFFF0000"/>
    <outlinePr summaryBelow="1" summaryRight="1"/>
    <pageSetUpPr/>
  </sheetPr>
  <dimension ref="A1:E69"/>
  <sheetViews>
    <sheetView topLeftCell="A22" workbookViewId="0">
      <selection activeCell="B69" sqref="B69"/>
    </sheetView>
  </sheetViews>
  <sheetFormatPr baseColWidth="8" defaultRowHeight="14.25"/>
  <cols>
    <col width="32" customWidth="1" style="2885" min="1" max="1"/>
    <col width="36" customWidth="1" style="2885" min="2" max="2"/>
    <col width="14" customWidth="1" style="2885" min="3" max="4"/>
  </cols>
  <sheetData>
    <row r="1" ht="32.1" customHeight="1" s="2885">
      <c r="A1" s="2932" t="inlineStr">
        <is>
          <t>Westdale Town Center - First Federal Credit Union 2026 CAM Letter Summary</t>
        </is>
      </c>
      <c r="B1" s="3448" t="n"/>
      <c r="C1" s="3448" t="n"/>
      <c r="D1" s="3449" t="n"/>
    </row>
    <row r="3">
      <c r="A3" s="2933" t="inlineStr">
        <is>
          <t>LETTER DETAILS</t>
        </is>
      </c>
      <c r="B3" s="3448" t="n"/>
      <c r="C3" s="3448" t="n"/>
      <c r="D3" s="3449" t="n"/>
    </row>
    <row r="4">
      <c r="A4" s="2335" t="inlineStr">
        <is>
          <t>Date of Letter</t>
        </is>
      </c>
      <c r="B4" s="2934" t="inlineStr">
        <is>
          <t>March 24, 2026</t>
        </is>
      </c>
      <c r="C4" s="3448" t="n"/>
      <c r="D4" s="3449" t="n"/>
    </row>
    <row r="5">
      <c r="A5" s="2337" t="inlineStr">
        <is>
          <t>Landlord</t>
        </is>
      </c>
      <c r="B5" s="2930" t="inlineStr">
        <is>
          <t>Westdale CR Ventures #1, LLC</t>
        </is>
      </c>
      <c r="C5" s="3448" t="n"/>
      <c r="D5" s="3449" t="n"/>
    </row>
    <row r="6">
      <c r="A6" s="2335" t="inlineStr">
        <is>
          <t>Landlord Address</t>
        </is>
      </c>
      <c r="B6" s="2934" t="inlineStr">
        <is>
          <t>3998 Westdale Parkway SW, Suite 200, Cedar Rapids, IA 52404</t>
        </is>
      </c>
      <c r="C6" s="3448" t="n"/>
      <c r="D6" s="3449" t="n"/>
    </row>
    <row r="7">
      <c r="A7" s="2337" t="inlineStr">
        <is>
          <t>Tenant</t>
        </is>
      </c>
      <c r="B7" s="2930" t="inlineStr">
        <is>
          <t>First Federal Credit Union</t>
        </is>
      </c>
      <c r="C7" s="3448" t="n"/>
      <c r="D7" s="3449" t="n"/>
    </row>
    <row r="8">
      <c r="A8" s="2335" t="inlineStr">
        <is>
          <t>Tenant Contact</t>
        </is>
      </c>
      <c r="B8" s="2934" t="inlineStr">
        <is>
          <t>Tom Chalstrom</t>
        </is>
      </c>
      <c r="C8" s="3448" t="n"/>
      <c r="D8" s="3449" t="n"/>
    </row>
    <row r="9">
      <c r="A9" s="2337" t="inlineStr">
        <is>
          <t>Tenant Address</t>
        </is>
      </c>
      <c r="B9" s="2930" t="inlineStr">
        <is>
          <t>1035 N. Center Point Rd, Hiawatha, IA 52233</t>
        </is>
      </c>
      <c r="C9" s="3448" t="n"/>
      <c r="D9" s="3449" t="n"/>
    </row>
    <row r="10">
      <c r="A10" s="2335" t="inlineStr">
        <is>
          <t>RE</t>
        </is>
      </c>
      <c r="B10" s="2934" t="inlineStr">
        <is>
          <t>2025 CAM Reconciliation and 2026 CAM Estimate</t>
        </is>
      </c>
      <c r="C10" s="3448" t="n"/>
      <c r="D10" s="3449" t="n"/>
    </row>
    <row r="11">
      <c r="A11" s="2337" t="inlineStr">
        <is>
          <t>Signed By</t>
        </is>
      </c>
      <c r="B11" s="2930" t="inlineStr">
        <is>
          <t>Todd Nelson, Executive Vice President, Westdale</t>
        </is>
      </c>
      <c r="C11" s="3448" t="n"/>
      <c r="D11" s="3449" t="n"/>
    </row>
    <row r="12">
      <c r="A12" s="2335" t="inlineStr">
        <is>
          <t>Contact Phone</t>
        </is>
      </c>
      <c r="B12" s="2934" t="inlineStr">
        <is>
          <t>319-396-0740</t>
        </is>
      </c>
      <c r="C12" s="3448" t="n"/>
      <c r="D12" s="3449" t="n"/>
    </row>
    <row r="13">
      <c r="A13" s="2337" t="inlineStr">
        <is>
          <t>Contact Email</t>
        </is>
      </c>
      <c r="B13" s="2930" t="inlineStr">
        <is>
          <t>accounting@frewdev.com</t>
        </is>
      </c>
      <c r="C13" s="3448" t="n"/>
      <c r="D13" s="3449" t="n"/>
    </row>
    <row r="14">
      <c r="A14" s="2335" t="inlineStr">
        <is>
          <t>Payment Lockbox</t>
        </is>
      </c>
      <c r="B14" s="2934" t="inlineStr">
        <is>
          <t>Westdale CR Ventures #1, LLC | PO Box 860138 | Minneapolis, MN 55486-0138</t>
        </is>
      </c>
      <c r="C14" s="3448" t="n"/>
      <c r="D14" s="3449" t="n"/>
    </row>
    <row r="15">
      <c r="A15" s="2337" t="inlineStr">
        <is>
          <t>2025 Monthly CAM (prior)</t>
        </is>
      </c>
      <c r="B15" s="3867" t="n">
        <v>1845.56</v>
      </c>
      <c r="C15" s="3448" t="n"/>
      <c r="D15" s="3449" t="n"/>
    </row>
    <row r="16">
      <c r="A16" s="2335" t="inlineStr">
        <is>
          <t>2026 Monthly CAM (new)</t>
        </is>
      </c>
      <c r="B16" s="3868" t="n">
        <v>1957.02</v>
      </c>
      <c r="C16" s="3448" t="n"/>
      <c r="D16" s="3449" t="n"/>
    </row>
    <row r="17">
      <c r="A17" s="2337" t="inlineStr">
        <is>
          <t>Credit Balance as of 3/24/26</t>
        </is>
      </c>
      <c r="B17" s="3867" t="n">
        <v>-406.38</v>
      </c>
      <c r="C17" s="3448" t="n"/>
      <c r="D17" s="3449" t="n"/>
    </row>
    <row r="19" ht="17.65" customHeight="1" s="2885">
      <c r="A19" s="2932" t="inlineStr">
        <is>
          <t>Westdale Mall - Invoice | Date: 3/24/2026 | First Federal Credit Union</t>
        </is>
      </c>
      <c r="B19" s="3448" t="n"/>
      <c r="C19" s="3448" t="n"/>
      <c r="D19" s="3449" t="n"/>
    </row>
    <row r="21">
      <c r="A21" s="2933" t="inlineStr">
        <is>
          <t>INVOICE SUMMARY</t>
        </is>
      </c>
      <c r="B21" s="3448" t="n"/>
      <c r="C21" s="3448" t="n"/>
      <c r="D21" s="3449" t="n"/>
    </row>
    <row r="22">
      <c r="A22" s="2337" t="inlineStr">
        <is>
          <t>Annual Estimated 2026 First Federal Credit Union Contribution</t>
        </is>
      </c>
      <c r="B22" s="3869" t="n">
        <v>23484.21</v>
      </c>
      <c r="C22" s="3449" t="n"/>
      <c r="D22" s="2931" t="n"/>
    </row>
    <row r="23">
      <c r="A23" s="2335" t="inlineStr">
        <is>
          <t>Monthly First Federal CAM Payment</t>
        </is>
      </c>
      <c r="B23" s="3870" t="n">
        <v>1957.02</v>
      </c>
      <c r="C23" s="3449" t="n"/>
      <c r="D23" s="2935" t="n"/>
    </row>
    <row r="25">
      <c r="A25" s="2933" t="inlineStr">
        <is>
          <t>TRANSACTION DETAIL</t>
        </is>
      </c>
      <c r="B25" s="3448" t="n"/>
      <c r="C25" s="3448" t="n"/>
      <c r="D25" s="3449" t="n"/>
    </row>
    <row r="26" ht="39.4" customHeight="1" s="2885">
      <c r="A26" s="2339" t="inlineStr">
        <is>
          <t>Date</t>
        </is>
      </c>
      <c r="B26" s="2339" t="inlineStr">
        <is>
          <t>Description</t>
        </is>
      </c>
      <c r="C26" s="2339" t="inlineStr">
        <is>
          <t>2026 YTD Invoice Amount ($)</t>
        </is>
      </c>
      <c r="D26" s="2339" t="inlineStr">
        <is>
          <t>Notes</t>
        </is>
      </c>
    </row>
    <row r="27">
      <c r="A27" s="2340" t="inlineStr">
        <is>
          <t>Balance 1/1/2025</t>
        </is>
      </c>
      <c r="B27" s="2341" t="inlineStr">
        <is>
          <t>2025 Opening Balance</t>
        </is>
      </c>
      <c r="C27" s="3871" t="n">
        <v>-2163.95</v>
      </c>
      <c r="D27" s="2341" t="inlineStr">
        <is>
          <t>Credit balance</t>
        </is>
      </c>
    </row>
    <row r="28">
      <c r="A28" s="2343" t="inlineStr">
        <is>
          <t>Jan 1, 2025 - Dec 31, 2025</t>
        </is>
      </c>
      <c r="B28" s="2344" t="inlineStr">
        <is>
          <t>2025 CAM Payments</t>
        </is>
      </c>
      <c r="C28" s="3872" t="n">
        <v>-21828.33</v>
      </c>
      <c r="D28" s="2344" t="inlineStr">
        <is>
          <t>Credit</t>
        </is>
      </c>
    </row>
    <row r="29">
      <c r="A29" s="2346" t="inlineStr">
        <is>
          <t>December 31, 2025</t>
        </is>
      </c>
      <c r="B29" s="2347" t="inlineStr">
        <is>
          <t>2025 Actual CAM Expenses</t>
        </is>
      </c>
      <c r="C29" s="3873" t="n">
        <v>21405.96</v>
      </c>
      <c r="D29" s="2347" t="n"/>
    </row>
    <row r="30">
      <c r="A30" s="2343" t="inlineStr">
        <is>
          <t>January 1, 2026</t>
        </is>
      </c>
      <c r="B30" s="2344" t="inlineStr">
        <is>
          <t>January CAM ($1,957.02 - $0)</t>
        </is>
      </c>
      <c r="C30" s="3872" t="n">
        <v>1957.02</v>
      </c>
      <c r="D30" s="2344" t="inlineStr">
        <is>
          <t>Full new rate; no prior payment</t>
        </is>
      </c>
    </row>
    <row r="31">
      <c r="A31" s="2346" t="inlineStr">
        <is>
          <t>February 1, 2026</t>
        </is>
      </c>
      <c r="B31" s="2347" t="inlineStr">
        <is>
          <t>February CAM ($1,957.02 - $1,845.56)</t>
        </is>
      </c>
      <c r="C31" s="3873" t="n">
        <v>111.46</v>
      </c>
      <c r="D31" s="2347" t="inlineStr">
        <is>
          <t>Rate adjustment</t>
        </is>
      </c>
    </row>
    <row r="32">
      <c r="A32" s="2343" t="inlineStr">
        <is>
          <t>March 1, 2026</t>
        </is>
      </c>
      <c r="B32" s="2344" t="inlineStr">
        <is>
          <t>March CAM ($1,957.02 - $1,845.56)</t>
        </is>
      </c>
      <c r="C32" s="3872" t="n">
        <v>111.46</v>
      </c>
      <c r="D32" s="2344" t="inlineStr">
        <is>
          <t>Rate adjustment</t>
        </is>
      </c>
    </row>
    <row r="33">
      <c r="A33" s="2340" t="inlineStr">
        <is>
          <t>Balance as of March 24, 2026</t>
        </is>
      </c>
      <c r="B33" s="2341" t="n"/>
      <c r="C33" s="3871" t="n">
        <v>-406.38</v>
      </c>
      <c r="D33" s="2341" t="inlineStr">
        <is>
          <t>Credit balance</t>
        </is>
      </c>
    </row>
    <row r="34">
      <c r="A34" s="2343" t="inlineStr">
        <is>
          <t>April 1, 2026</t>
        </is>
      </c>
      <c r="B34" s="2344" t="inlineStr">
        <is>
          <t>April CAM</t>
        </is>
      </c>
      <c r="C34" s="3872" t="n">
        <v>1550.61</v>
      </c>
      <c r="D34" s="2344" t="inlineStr">
        <is>
          <t>Partial - credit offset</t>
        </is>
      </c>
    </row>
    <row r="35">
      <c r="A35" s="2346" t="inlineStr">
        <is>
          <t>May 1, 2026</t>
        </is>
      </c>
      <c r="B35" s="2347" t="inlineStr">
        <is>
          <t>May CAM</t>
        </is>
      </c>
      <c r="C35" s="3873" t="n">
        <v>1957.02</v>
      </c>
      <c r="D35" s="2347" t="n"/>
    </row>
    <row r="36">
      <c r="A36" s="2343" t="inlineStr">
        <is>
          <t>June 1, 2026</t>
        </is>
      </c>
      <c r="B36" s="2344" t="inlineStr">
        <is>
          <t>June CAM</t>
        </is>
      </c>
      <c r="C36" s="3872" t="n">
        <v>1957.02</v>
      </c>
      <c r="D36" s="2344" t="n"/>
    </row>
    <row r="37">
      <c r="A37" s="2346" t="inlineStr">
        <is>
          <t>July 1, 2026</t>
        </is>
      </c>
      <c r="B37" s="2347" t="inlineStr">
        <is>
          <t>July CAM</t>
        </is>
      </c>
      <c r="C37" s="3873" t="n">
        <v>1957.02</v>
      </c>
      <c r="D37" s="2347" t="n"/>
    </row>
    <row r="38">
      <c r="A38" s="2343" t="inlineStr">
        <is>
          <t>August 1, 2026</t>
        </is>
      </c>
      <c r="B38" s="2344" t="inlineStr">
        <is>
          <t>August CAM</t>
        </is>
      </c>
      <c r="C38" s="3872" t="n">
        <v>1957.02</v>
      </c>
      <c r="D38" s="2344" t="n"/>
    </row>
    <row r="39">
      <c r="A39" s="2346" t="inlineStr">
        <is>
          <t>September 1, 2026</t>
        </is>
      </c>
      <c r="B39" s="2347" t="inlineStr">
        <is>
          <t>September CAM</t>
        </is>
      </c>
      <c r="C39" s="3873" t="n">
        <v>1957.02</v>
      </c>
      <c r="D39" s="2347" t="n"/>
    </row>
    <row r="40">
      <c r="A40" s="2343" t="inlineStr">
        <is>
          <t>October 1, 2026</t>
        </is>
      </c>
      <c r="B40" s="2344" t="inlineStr">
        <is>
          <t>October CAM</t>
        </is>
      </c>
      <c r="C40" s="3872" t="n">
        <v>1957.02</v>
      </c>
      <c r="D40" s="2344" t="n"/>
    </row>
    <row r="41">
      <c r="A41" s="2346" t="inlineStr">
        <is>
          <t>November 1, 2026</t>
        </is>
      </c>
      <c r="B41" s="2347" t="inlineStr">
        <is>
          <t>November CAM</t>
        </is>
      </c>
      <c r="C41" s="3873" t="n">
        <v>1957.02</v>
      </c>
      <c r="D41" s="2347" t="n"/>
    </row>
    <row r="42">
      <c r="A42" s="2343" t="inlineStr">
        <is>
          <t>December 1, 2026</t>
        </is>
      </c>
      <c r="B42" s="2344" t="inlineStr">
        <is>
          <t>December CAM</t>
        </is>
      </c>
      <c r="C42" s="3872" t="n">
        <v>1957.02</v>
      </c>
      <c r="D42" s="2344" t="n"/>
    </row>
    <row r="44" ht="17.65" customHeight="1" s="2885">
      <c r="A44" s="2932" t="inlineStr">
        <is>
          <t>Westdale CR Ventures #1, LLC - 2025 Common Area Expenses &amp; 2026 Estimate</t>
        </is>
      </c>
      <c r="B44" s="3448" t="n"/>
      <c r="C44" s="3448" t="n"/>
      <c r="D44" s="3448" t="n"/>
      <c r="E44" s="3449" t="n"/>
    </row>
    <row r="45">
      <c r="A45" s="2349" t="inlineStr">
        <is>
          <t>Date:</t>
        </is>
      </c>
      <c r="B45" s="2350" t="inlineStr">
        <is>
          <t>3/11/26</t>
        </is>
      </c>
    </row>
    <row r="46">
      <c r="A46" s="2349" t="inlineStr">
        <is>
          <t>Merchant:</t>
        </is>
      </c>
      <c r="B46" s="2350" t="inlineStr">
        <is>
          <t>First Federal Credit Union</t>
        </is>
      </c>
    </row>
    <row r="47">
      <c r="A47" s="2349" t="inlineStr">
        <is>
          <t>Location:</t>
        </is>
      </c>
      <c r="B47" s="2350" t="inlineStr">
        <is>
          <t>Westdale Seventh Addition Lot 2</t>
        </is>
      </c>
    </row>
    <row r="49" ht="52.5" customHeight="1" s="2885">
      <c r="A49" s="2339" t="inlineStr">
        <is>
          <t>CAM Costs</t>
        </is>
      </c>
      <c r="B49" s="2339" t="inlineStr">
        <is>
          <t>2025 Actual
CAM Expense</t>
        </is>
      </c>
      <c r="C49" s="2339" t="inlineStr">
        <is>
          <t>2025 Monthly
CAM Expense</t>
        </is>
      </c>
      <c r="D49" s="2339" t="inlineStr">
        <is>
          <t>2026 Est. Annual
CAM Expense</t>
        </is>
      </c>
      <c r="E49" s="2339" t="inlineStr">
        <is>
          <t>2026 Est. Monthly
CAM Expense</t>
        </is>
      </c>
    </row>
    <row r="50">
      <c r="A50" s="2351" t="inlineStr">
        <is>
          <t>Repairs &amp; Maintenance</t>
        </is>
      </c>
      <c r="B50" s="3874" t="n">
        <v>11045.05</v>
      </c>
      <c r="C50" s="3874" t="n">
        <v>920.42</v>
      </c>
      <c r="D50" s="3874" t="n">
        <v>50000</v>
      </c>
      <c r="E50" s="3874" t="n">
        <v>4166.67</v>
      </c>
    </row>
    <row r="51">
      <c r="A51" s="2353" t="inlineStr">
        <is>
          <t>Snow Removal</t>
        </is>
      </c>
      <c r="B51" s="3875" t="n">
        <v>210000</v>
      </c>
      <c r="C51" s="3875" t="n">
        <v>17500</v>
      </c>
      <c r="D51" s="3875" t="n">
        <v>225000</v>
      </c>
      <c r="E51" s="3875" t="n">
        <v>18750</v>
      </c>
    </row>
    <row r="52">
      <c r="A52" s="2351" t="inlineStr">
        <is>
          <t>Landscaping</t>
        </is>
      </c>
      <c r="B52" s="3874" t="n">
        <v>39380.66</v>
      </c>
      <c r="C52" s="3874" t="n">
        <v>3281.72</v>
      </c>
      <c r="D52" s="3874" t="n">
        <v>45000</v>
      </c>
      <c r="E52" s="3874" t="n">
        <v>3750</v>
      </c>
    </row>
    <row r="53">
      <c r="A53" s="2353" t="inlineStr">
        <is>
          <t>Site Cleaning and Trash Removal</t>
        </is>
      </c>
      <c r="B53" s="3875" t="n">
        <v>12565</v>
      </c>
      <c r="C53" s="3875" t="n">
        <v>1047.08</v>
      </c>
      <c r="D53" s="3875" t="n">
        <v>37500</v>
      </c>
      <c r="E53" s="3875" t="n">
        <v>3125</v>
      </c>
    </row>
    <row r="54">
      <c r="A54" s="2351" t="inlineStr">
        <is>
          <t>Utilities</t>
        </is>
      </c>
      <c r="B54" s="3874" t="n">
        <v>25699.38</v>
      </c>
      <c r="C54" s="3874" t="n">
        <v>2141.62</v>
      </c>
      <c r="D54" s="3874" t="n">
        <v>30000</v>
      </c>
      <c r="E54" s="3874" t="n">
        <v>2500</v>
      </c>
    </row>
    <row r="55">
      <c r="A55" s="2353" t="inlineStr">
        <is>
          <t>General Administrative / Office</t>
        </is>
      </c>
      <c r="B55" s="3875" t="n">
        <v>260483.64</v>
      </c>
      <c r="C55" s="3875" t="n">
        <v>21706.97</v>
      </c>
      <c r="D55" s="3875" t="n">
        <v>275000</v>
      </c>
      <c r="E55" s="3875" t="n">
        <v>22916.67</v>
      </c>
    </row>
    <row r="56">
      <c r="A56" s="2351" t="inlineStr">
        <is>
          <t>Common Area Property Tax</t>
        </is>
      </c>
      <c r="B56" s="3874" t="n">
        <v>348788.82</v>
      </c>
      <c r="C56" s="3874" t="n">
        <v>29065.74</v>
      </c>
      <c r="D56" s="3874" t="n">
        <v>350000</v>
      </c>
      <c r="E56" s="3874" t="n">
        <v>29166.67</v>
      </c>
    </row>
    <row r="57">
      <c r="A57" s="2353" t="inlineStr">
        <is>
          <t>Common Area Insurance</t>
        </is>
      </c>
      <c r="B57" s="3875" t="n">
        <v>21793.98</v>
      </c>
      <c r="C57" s="3875" t="n">
        <v>1816.17</v>
      </c>
      <c r="D57" s="3875" t="n">
        <v>25000</v>
      </c>
      <c r="E57" s="3875" t="n">
        <v>2083.33</v>
      </c>
    </row>
    <row r="58">
      <c r="A58" s="2351" t="inlineStr">
        <is>
          <t>Management</t>
        </is>
      </c>
      <c r="B58" s="3874" t="n">
        <v>180000</v>
      </c>
      <c r="C58" s="3874" t="n">
        <v>15000</v>
      </c>
      <c r="D58" s="3874" t="n">
        <v>180000</v>
      </c>
      <c r="E58" s="3874" t="n">
        <v>15000</v>
      </c>
    </row>
    <row r="59">
      <c r="A59" s="2355" t="inlineStr">
        <is>
          <t>Total CAM incl. Admin, Utility &amp; CA Insurance</t>
        </is>
      </c>
      <c r="B59" s="3876">
        <f>SUM(B50:B58)</f>
        <v/>
      </c>
      <c r="C59" s="3876">
        <f>SUM(C50:C58)</f>
        <v/>
      </c>
      <c r="D59" s="3876">
        <f>SUM(D50:D58)</f>
        <v/>
      </c>
      <c r="E59" s="3876">
        <f>SUM(E50:E58)</f>
        <v/>
      </c>
    </row>
    <row r="60">
      <c r="A60" s="2357" t="inlineStr">
        <is>
          <t>Administrative Fee (15%)</t>
        </is>
      </c>
      <c r="B60" s="3877" t="n">
        <v>166463.48</v>
      </c>
      <c r="C60" s="3877" t="n">
        <v>13871.96</v>
      </c>
      <c r="D60" s="3877" t="n">
        <v>182625</v>
      </c>
      <c r="E60" s="3877" t="n">
        <v>15218.75</v>
      </c>
    </row>
    <row r="61">
      <c r="A61" s="2355" t="inlineStr">
        <is>
          <t>Gross Recoverable CAM Expense</t>
        </is>
      </c>
      <c r="B61" s="3876">
        <f>B59+B60</f>
        <v/>
      </c>
      <c r="C61" s="3876">
        <f>C59+C60</f>
        <v/>
      </c>
      <c r="D61" s="3876">
        <f>D59+D60</f>
        <v/>
      </c>
      <c r="E61" s="3876">
        <f>E59+E60</f>
        <v/>
      </c>
    </row>
    <row r="63">
      <c r="A63" s="2357" t="inlineStr">
        <is>
          <t>Denominator - Total Property GLA</t>
        </is>
      </c>
      <c r="B63" s="2359" t="n">
        <v>72.14</v>
      </c>
      <c r="C63" s="2931" t="n"/>
      <c r="D63" s="2931" t="n"/>
      <c r="E63" s="2931" t="n"/>
    </row>
    <row r="64">
      <c r="A64" s="2357" t="inlineStr">
        <is>
          <t>First Federal Lot</t>
        </is>
      </c>
      <c r="B64" s="2359" t="n">
        <v>1.21</v>
      </c>
      <c r="C64" s="2931" t="n"/>
      <c r="D64" s="2931" t="n"/>
      <c r="E64" s="2931" t="n"/>
    </row>
    <row r="65">
      <c r="A65" s="2361" t="inlineStr">
        <is>
          <t>Prorata Share</t>
        </is>
      </c>
      <c r="B65" s="2362">
        <f>B64/B63</f>
        <v/>
      </c>
      <c r="C65" s="2935" t="n"/>
      <c r="D65" s="2935" t="n"/>
      <c r="E65" s="2935" t="n"/>
    </row>
    <row r="67">
      <c r="A67" s="2363" t="inlineStr">
        <is>
          <t>First Federal Credit Union Share of CAM</t>
        </is>
      </c>
      <c r="B67" s="3879" t="n">
        <v>21405.96</v>
      </c>
      <c r="C67" s="3879" t="n">
        <v>1783.83</v>
      </c>
      <c r="D67" s="3879" t="n">
        <v>23484.21</v>
      </c>
      <c r="E67" s="3879" t="n">
        <v>1957.02</v>
      </c>
    </row>
    <row r="69">
      <c r="B69" s="2664">
        <f>B65*1.15</f>
        <v/>
      </c>
    </row>
  </sheetData>
  <mergeCells count="22">
    <mergeCell ref="B11:D11"/>
    <mergeCell ref="B14:D14"/>
    <mergeCell ref="B8:D8"/>
    <mergeCell ref="B17:D17"/>
    <mergeCell ref="B22:C22"/>
    <mergeCell ref="B13:D13"/>
    <mergeCell ref="A19:D19"/>
    <mergeCell ref="B10:D10"/>
    <mergeCell ref="B23:C23"/>
    <mergeCell ref="B9:D9"/>
    <mergeCell ref="B15:D15"/>
    <mergeCell ref="B6:D6"/>
    <mergeCell ref="A1:D1"/>
    <mergeCell ref="B5:D5"/>
    <mergeCell ref="B4:D4"/>
    <mergeCell ref="A25:D25"/>
    <mergeCell ref="A44:E44"/>
    <mergeCell ref="B7:D7"/>
    <mergeCell ref="B16:D16"/>
    <mergeCell ref="A3:D3"/>
    <mergeCell ref="A21:D21"/>
    <mergeCell ref="B12:D12"/>
  </mergeCells>
  <pageMargins left="0.75" right="0.75" top="1" bottom="1" header="0.5" footer="0.5"/>
</worksheet>
</file>

<file path=xl/worksheets/sheet90.xml><?xml version="1.0" encoding="utf-8"?>
<worksheet xmlns="http://schemas.openxmlformats.org/spreadsheetml/2006/main">
  <sheetPr>
    <tabColor rgb="FFFF0000"/>
    <outlinePr summaryBelow="1" summaryRight="1"/>
    <pageSetUpPr/>
  </sheetPr>
  <dimension ref="A1:E52"/>
  <sheetViews>
    <sheetView topLeftCell="A17" workbookViewId="0">
      <selection activeCell="B69" sqref="B69"/>
    </sheetView>
  </sheetViews>
  <sheetFormatPr baseColWidth="8" defaultRowHeight="14.25"/>
  <cols>
    <col width="30" customWidth="1" style="2885" min="1" max="1"/>
    <col width="40" customWidth="1" style="2885" min="2" max="2"/>
    <col width="20" customWidth="1" style="2885" min="3" max="3"/>
    <col width="28" customWidth="1" style="2885" min="4" max="4"/>
  </cols>
  <sheetData>
    <row r="1" ht="28.35" customHeight="1" s="2885">
      <c r="A1" s="2919" t="inlineStr">
        <is>
          <t>WESTDALE MALL – TAKE 5 OIL CHANGE CAM INVOICE</t>
        </is>
      </c>
    </row>
    <row r="3">
      <c r="A3" s="2384" t="inlineStr">
        <is>
          <t>Invoice Date:</t>
        </is>
      </c>
      <c r="B3" s="2366" t="inlineStr">
        <is>
          <t>3/24/2026</t>
        </is>
      </c>
      <c r="C3" s="2384" t="inlineStr">
        <is>
          <t>Remit To:</t>
        </is>
      </c>
      <c r="D3" s="2366" t="inlineStr">
        <is>
          <t>Westdale CR Ventures #1, LLC</t>
        </is>
      </c>
    </row>
    <row r="4">
      <c r="A4" s="2384" t="inlineStr">
        <is>
          <t>Tenant:</t>
        </is>
      </c>
      <c r="B4" s="2366" t="inlineStr">
        <is>
          <t>Take 5 Oil Change</t>
        </is>
      </c>
      <c r="C4" s="2384" t="inlineStr">
        <is>
          <t>PO Box:</t>
        </is>
      </c>
      <c r="D4" s="2366" t="inlineStr">
        <is>
          <t>860138</t>
        </is>
      </c>
    </row>
    <row r="5">
      <c r="A5" s="2384" t="inlineStr">
        <is>
          <t>Address:</t>
        </is>
      </c>
      <c r="B5" s="2366" t="inlineStr">
        <is>
          <t>2550 Edgewood Rd SW, Cedar Rapids, IA 52404</t>
        </is>
      </c>
      <c r="C5" s="2384" t="inlineStr">
        <is>
          <t>City/State/Zip:</t>
        </is>
      </c>
      <c r="D5" s="2366" t="inlineStr">
        <is>
          <t>Minneapolis, MN 55486-0138</t>
        </is>
      </c>
    </row>
    <row r="6">
      <c r="A6" s="2384" t="inlineStr">
        <is>
          <t>2026 Annual CAM:</t>
        </is>
      </c>
      <c r="B6" s="2366" t="inlineStr">
        <is>
          <t>$12,615.49</t>
        </is>
      </c>
      <c r="C6" s="2384" t="inlineStr">
        <is>
          <t>Monthly CAM:</t>
        </is>
      </c>
      <c r="D6" s="2366" t="inlineStr">
        <is>
          <t>$1,051.29</t>
        </is>
      </c>
    </row>
    <row r="7" ht="20.1" customHeight="1" s="2885">
      <c r="A7" s="2940" t="inlineStr">
        <is>
          <t>Credit balance of $1,200.45 as of March 24, 2026. Monthly CAM increased from $991.42 to $1,051.29.</t>
        </is>
      </c>
    </row>
    <row r="9">
      <c r="A9" s="2292" t="inlineStr">
        <is>
          <t>Date</t>
        </is>
      </c>
      <c r="B9" s="2292" t="inlineStr">
        <is>
          <t>Description</t>
        </is>
      </c>
      <c r="C9" s="2292" t="inlineStr">
        <is>
          <t>Invoice Amount</t>
        </is>
      </c>
    </row>
    <row r="10">
      <c r="A10" s="2365" t="inlineStr">
        <is>
          <t>1/1/2025</t>
        </is>
      </c>
      <c r="B10" s="2365" t="inlineStr">
        <is>
          <t>2025 Opening Balance</t>
        </is>
      </c>
      <c r="C10" s="3883" t="n">
        <v>-1092.5</v>
      </c>
    </row>
    <row r="11">
      <c r="A11" s="2366" t="inlineStr">
        <is>
          <t>1/1/2025–12/31/2025</t>
        </is>
      </c>
      <c r="B11" s="2366" t="inlineStr">
        <is>
          <t>2025 CAM Payments</t>
        </is>
      </c>
      <c r="C11" s="3884" t="n">
        <v>-11786.63</v>
      </c>
    </row>
    <row r="12">
      <c r="A12" s="2365" t="inlineStr">
        <is>
          <t>12/31/2025</t>
        </is>
      </c>
      <c r="B12" s="2365" t="inlineStr">
        <is>
          <t>2025 Actual CAM Expenses</t>
        </is>
      </c>
      <c r="C12" s="3883" t="n">
        <v>11499.07</v>
      </c>
    </row>
    <row r="13">
      <c r="A13" s="2366" t="inlineStr">
        <is>
          <t>1/1/2026</t>
        </is>
      </c>
      <c r="B13" s="2366" t="inlineStr">
        <is>
          <t>January CAM ($1,051.29 – $991.42)</t>
        </is>
      </c>
      <c r="C13" s="3884" t="n">
        <v>59.87</v>
      </c>
    </row>
    <row r="14">
      <c r="A14" s="2365" t="inlineStr">
        <is>
          <t>2/1/2026</t>
        </is>
      </c>
      <c r="B14" s="2365" t="inlineStr">
        <is>
          <t>February CAM ($1,051.29 – $991.42)</t>
        </is>
      </c>
      <c r="C14" s="3883" t="n">
        <v>59.87</v>
      </c>
    </row>
    <row r="15">
      <c r="A15" s="2366" t="inlineStr">
        <is>
          <t>3/1/2026</t>
        </is>
      </c>
      <c r="B15" s="2366" t="inlineStr">
        <is>
          <t>March CAM ($1,051.29 – $991.42)</t>
        </is>
      </c>
      <c r="C15" s="3884" t="n">
        <v>59.87</v>
      </c>
    </row>
    <row r="16">
      <c r="A16" s="2370" t="inlineStr">
        <is>
          <t>Balance as of March 24, 2026</t>
        </is>
      </c>
      <c r="B16" s="2370" t="n"/>
      <c r="C16" s="3885" t="n">
        <v>-1200.45</v>
      </c>
    </row>
    <row r="17">
      <c r="A17" s="2366" t="inlineStr">
        <is>
          <t>4/1/2026</t>
        </is>
      </c>
      <c r="B17" s="2366" t="inlineStr">
        <is>
          <t>April CAM</t>
        </is>
      </c>
      <c r="C17" s="2367" t="inlineStr">
        <is>
          <t>-</t>
        </is>
      </c>
    </row>
    <row r="18">
      <c r="A18" s="2365" t="inlineStr">
        <is>
          <t>5/1/2026</t>
        </is>
      </c>
      <c r="B18" s="2365" t="inlineStr">
        <is>
          <t>May CAM</t>
        </is>
      </c>
      <c r="C18" s="3883" t="n">
        <v>902.13</v>
      </c>
    </row>
    <row r="19">
      <c r="A19" s="2366" t="inlineStr">
        <is>
          <t>6/1/2026</t>
        </is>
      </c>
      <c r="B19" s="2366" t="inlineStr">
        <is>
          <t>June CAM</t>
        </is>
      </c>
      <c r="C19" s="3884" t="n">
        <v>1051.29</v>
      </c>
    </row>
    <row r="20">
      <c r="A20" s="2365" t="inlineStr">
        <is>
          <t>7/1/2026</t>
        </is>
      </c>
      <c r="B20" s="2365" t="inlineStr">
        <is>
          <t>July CAM</t>
        </is>
      </c>
      <c r="C20" s="3883" t="n">
        <v>1051.29</v>
      </c>
    </row>
    <row r="21">
      <c r="A21" s="2366" t="inlineStr">
        <is>
          <t>8/1/2026</t>
        </is>
      </c>
      <c r="B21" s="2366" t="inlineStr">
        <is>
          <t>August CAM</t>
        </is>
      </c>
      <c r="C21" s="3884" t="n">
        <v>1051.29</v>
      </c>
    </row>
    <row r="22">
      <c r="A22" s="2365" t="inlineStr">
        <is>
          <t>9/1/2026</t>
        </is>
      </c>
      <c r="B22" s="2365" t="inlineStr">
        <is>
          <t>September CAM</t>
        </is>
      </c>
      <c r="C22" s="3883" t="n">
        <v>1051.29</v>
      </c>
    </row>
    <row r="23">
      <c r="A23" s="2366" t="inlineStr">
        <is>
          <t>10/1/2026</t>
        </is>
      </c>
      <c r="B23" s="2366" t="inlineStr">
        <is>
          <t>October CAM</t>
        </is>
      </c>
      <c r="C23" s="3884" t="n">
        <v>1051.29</v>
      </c>
    </row>
    <row r="24">
      <c r="A24" s="2365" t="inlineStr">
        <is>
          <t>11/1/2026</t>
        </is>
      </c>
      <c r="B24" s="2365" t="inlineStr">
        <is>
          <t>November CAM</t>
        </is>
      </c>
      <c r="C24" s="3883" t="n">
        <v>1051.29</v>
      </c>
    </row>
    <row r="25">
      <c r="A25" s="2366" t="inlineStr">
        <is>
          <t>12/1/2026</t>
        </is>
      </c>
      <c r="B25" s="2366" t="inlineStr">
        <is>
          <t>December CAM</t>
        </is>
      </c>
      <c r="C25" s="3884" t="n">
        <v>1051.29</v>
      </c>
    </row>
    <row r="27" ht="16.9" customHeight="1" s="2885">
      <c r="A27" s="2920" t="inlineStr">
        <is>
          <t>WESTDALE CR VENTURES #1, LLC – TAKE5 OIL CHANGE 2025 COMMON AREA EXPENSES &amp; 2026 ESTIMATES</t>
        </is>
      </c>
    </row>
    <row r="28">
      <c r="A28" s="2299" t="inlineStr">
        <is>
          <t>Merchant:</t>
        </is>
      </c>
      <c r="B28" t="inlineStr">
        <is>
          <t>Take5</t>
        </is>
      </c>
    </row>
    <row r="29">
      <c r="A29" s="2299" t="inlineStr">
        <is>
          <t>Location:</t>
        </is>
      </c>
      <c r="B29" t="inlineStr">
        <is>
          <t>Westdale 2nd Lot 1</t>
        </is>
      </c>
    </row>
    <row r="30">
      <c r="A30" s="2299" t="inlineStr">
        <is>
          <t>Date:</t>
        </is>
      </c>
      <c r="B30" t="inlineStr">
        <is>
          <t>3/11/2026</t>
        </is>
      </c>
    </row>
    <row r="32" ht="57" customHeight="1" s="2885">
      <c r="A32" s="2292" t="inlineStr">
        <is>
          <t>CAM Cost Category</t>
        </is>
      </c>
      <c r="B32" s="2292" t="inlineStr">
        <is>
          <t>2025 Actual
CAM Expense</t>
        </is>
      </c>
      <c r="C32" s="2292" t="inlineStr">
        <is>
          <t>2025 Monthly
CAM Expense</t>
        </is>
      </c>
      <c r="D32" s="2292" t="inlineStr">
        <is>
          <t>2026 Est.
Annual CAM Expense</t>
        </is>
      </c>
      <c r="E32" s="2292" t="inlineStr">
        <is>
          <t>2026 Est.
Monthly CAM Expense</t>
        </is>
      </c>
    </row>
    <row r="33">
      <c r="A33" s="2366" t="inlineStr">
        <is>
          <t>Repairs &amp; Maintenance</t>
        </is>
      </c>
      <c r="B33" s="3863" t="n">
        <v>11045.05</v>
      </c>
      <c r="C33" s="3863" t="n">
        <v>920.42</v>
      </c>
      <c r="D33" s="3863" t="n">
        <v>50000</v>
      </c>
      <c r="E33" s="3863" t="n">
        <v>4166.67</v>
      </c>
    </row>
    <row r="34">
      <c r="A34" s="2365" t="inlineStr">
        <is>
          <t>Snow Removal</t>
        </is>
      </c>
      <c r="B34" s="3864" t="n">
        <v>210000</v>
      </c>
      <c r="C34" s="3864" t="n">
        <v>17500</v>
      </c>
      <c r="D34" s="3864" t="n">
        <v>225000</v>
      </c>
      <c r="E34" s="3864" t="n">
        <v>18750</v>
      </c>
    </row>
    <row r="35">
      <c r="A35" s="2366" t="inlineStr">
        <is>
          <t>Landscaping</t>
        </is>
      </c>
      <c r="B35" s="3863" t="n">
        <v>39380.66</v>
      </c>
      <c r="C35" s="3863" t="n">
        <v>3281.72</v>
      </c>
      <c r="D35" s="3863" t="n">
        <v>45000</v>
      </c>
      <c r="E35" s="3863" t="n">
        <v>3750</v>
      </c>
    </row>
    <row r="36">
      <c r="A36" s="2365" t="inlineStr">
        <is>
          <t>Site Cleaning and Trash Removal</t>
        </is>
      </c>
      <c r="B36" s="3864" t="n">
        <v>12565</v>
      </c>
      <c r="C36" s="3864" t="n">
        <v>1047.08</v>
      </c>
      <c r="D36" s="3864" t="n">
        <v>37500</v>
      </c>
      <c r="E36" s="3864" t="n">
        <v>3125</v>
      </c>
    </row>
    <row r="37">
      <c r="A37" s="2366" t="inlineStr">
        <is>
          <t>Utilities</t>
        </is>
      </c>
      <c r="B37" s="3863" t="n">
        <v>25699.38</v>
      </c>
      <c r="C37" s="3863" t="n">
        <v>2141.62</v>
      </c>
      <c r="D37" s="3863" t="n">
        <v>30000</v>
      </c>
      <c r="E37" s="3863" t="n">
        <v>2500</v>
      </c>
    </row>
    <row r="38">
      <c r="A38" s="2365" t="inlineStr">
        <is>
          <t>General Administrative / Office</t>
        </is>
      </c>
      <c r="B38" s="3864" t="n">
        <v>260483.64</v>
      </c>
      <c r="C38" s="3864" t="n">
        <v>21706.97</v>
      </c>
      <c r="D38" s="3864" t="n">
        <v>275000</v>
      </c>
      <c r="E38" s="3864" t="n">
        <v>22916.67</v>
      </c>
    </row>
    <row r="39">
      <c r="A39" s="2366" t="inlineStr">
        <is>
          <t>Common Area Property Tax</t>
        </is>
      </c>
      <c r="B39" s="3863" t="n">
        <v>348788.82</v>
      </c>
      <c r="C39" s="3863" t="n">
        <v>29065.74</v>
      </c>
      <c r="D39" s="3863" t="n">
        <v>350000</v>
      </c>
      <c r="E39" s="3863" t="n">
        <v>29166.67</v>
      </c>
    </row>
    <row r="40">
      <c r="A40" s="2365" t="inlineStr">
        <is>
          <t>Common Area Insurance</t>
        </is>
      </c>
      <c r="B40" s="3864" t="n">
        <v>21793.98</v>
      </c>
      <c r="C40" s="3864" t="n">
        <v>1816.17</v>
      </c>
      <c r="D40" s="3864" t="n">
        <v>25000</v>
      </c>
      <c r="E40" s="3864" t="n">
        <v>2083.33</v>
      </c>
    </row>
    <row r="41">
      <c r="A41" s="2366" t="inlineStr">
        <is>
          <t>Management</t>
        </is>
      </c>
      <c r="B41" s="3863" t="n">
        <v>180000</v>
      </c>
      <c r="C41" s="3863" t="n">
        <v>15000</v>
      </c>
      <c r="D41" s="3863" t="n">
        <v>180000</v>
      </c>
      <c r="E41" s="3863" t="n">
        <v>15000</v>
      </c>
    </row>
    <row r="42" ht="28.5" customHeight="1" s="2885">
      <c r="A42" s="2373" t="inlineStr">
        <is>
          <t>Total CAM incl. Admin, Utility, and CA Insurance</t>
        </is>
      </c>
      <c r="B42" s="3865" t="n">
        <v>1109756.53</v>
      </c>
      <c r="C42" s="3865" t="n">
        <v>92479.71000000001</v>
      </c>
      <c r="D42" s="3865" t="n">
        <v>1217500</v>
      </c>
      <c r="E42" s="3865" t="n">
        <v>101458.33</v>
      </c>
    </row>
    <row r="43">
      <c r="A43" s="2379" t="inlineStr">
        <is>
          <t>Administrative Fee (15%)</t>
        </is>
      </c>
      <c r="B43" s="3886" t="n">
        <v>166463.48</v>
      </c>
      <c r="C43" s="3886" t="n">
        <v>13871.96</v>
      </c>
      <c r="D43" s="3886" t="n">
        <v>182625</v>
      </c>
      <c r="E43" s="3886" t="n">
        <v>15218.75</v>
      </c>
    </row>
    <row r="44">
      <c r="A44" s="2379" t="inlineStr">
        <is>
          <t>Gross Recoverable CAM Expense</t>
        </is>
      </c>
      <c r="B44" s="3886" t="n">
        <v>1276220.01</v>
      </c>
      <c r="C44" s="3886" t="n">
        <v>106351.67</v>
      </c>
      <c r="D44" s="3886" t="n">
        <v>1400125</v>
      </c>
      <c r="E44" s="3886" t="n">
        <v>116677.08</v>
      </c>
    </row>
    <row r="46">
      <c r="A46" s="2366" t="inlineStr">
        <is>
          <t>Denominator – Total Property GLA</t>
        </is>
      </c>
      <c r="B46" s="2372" t="n">
        <v>72.14</v>
      </c>
      <c r="C46" s="2372" t="n">
        <v>72.14</v>
      </c>
      <c r="D46" s="2372" t="n">
        <v>72.14</v>
      </c>
      <c r="E46" s="2372" t="n">
        <v>72.14</v>
      </c>
    </row>
    <row r="47">
      <c r="A47" s="2366" t="inlineStr">
        <is>
          <t>Take5 Lot</t>
        </is>
      </c>
      <c r="B47" s="3887" t="n">
        <v>0.65</v>
      </c>
      <c r="C47" s="3887" t="n">
        <v>0.65</v>
      </c>
      <c r="D47" s="3887" t="n">
        <v>0.65</v>
      </c>
      <c r="E47" s="3887" t="n">
        <v>0.65</v>
      </c>
    </row>
    <row r="48">
      <c r="A48" s="2366" t="inlineStr">
        <is>
          <t>Prorata Share</t>
        </is>
      </c>
      <c r="B48" s="2372" t="inlineStr">
        <is>
          <t>0.90%</t>
        </is>
      </c>
      <c r="C48" s="2372" t="inlineStr">
        <is>
          <t>0.90%</t>
        </is>
      </c>
      <c r="D48" s="2372" t="inlineStr">
        <is>
          <t>0.90%</t>
        </is>
      </c>
      <c r="E48" s="2372" t="inlineStr">
        <is>
          <t>0.90%</t>
        </is>
      </c>
    </row>
    <row r="50">
      <c r="A50" s="2370" t="inlineStr">
        <is>
          <t>Take5 Share of CAM</t>
        </is>
      </c>
      <c r="B50" s="3866" t="n">
        <v>11499.07</v>
      </c>
      <c r="C50" s="3866" t="n">
        <v>958.26</v>
      </c>
      <c r="D50" s="3866" t="n">
        <v>12615.49</v>
      </c>
      <c r="E50" s="3866" t="n">
        <v>1051.29</v>
      </c>
    </row>
    <row r="52">
      <c r="B52" s="2664">
        <f>B48*1.15</f>
        <v/>
      </c>
    </row>
  </sheetData>
  <mergeCells count="3">
    <mergeCell ref="A1:D1"/>
    <mergeCell ref="A7:D7"/>
    <mergeCell ref="A27:E27"/>
  </mergeCells>
  <pageMargins left="0.75" right="0.75" top="1" bottom="1" header="0.5" footer="0.5"/>
</worksheet>
</file>

<file path=xl/worksheets/sheet91.xml><?xml version="1.0" encoding="utf-8"?>
<worksheet xmlns="http://schemas.openxmlformats.org/spreadsheetml/2006/main">
  <sheetPr>
    <tabColor rgb="FFFF0000"/>
    <outlinePr summaryBelow="1" summaryRight="1"/>
    <pageSetUpPr/>
  </sheetPr>
  <dimension ref="A1:H28"/>
  <sheetViews>
    <sheetView zoomScale="115" zoomScaleNormal="115" workbookViewId="0">
      <selection activeCell="B69" sqref="B69"/>
    </sheetView>
  </sheetViews>
  <sheetFormatPr baseColWidth="8" defaultColWidth="8.796875" defaultRowHeight="14.25"/>
  <cols>
    <col width="32" customWidth="1" style="2112" min="1" max="1"/>
    <col width="13" customWidth="1" style="2112" min="2" max="7"/>
    <col width="10.1328125" bestFit="1" customWidth="1" style="2112" min="8" max="8"/>
    <col width="8.796875" customWidth="1" style="2112" min="9" max="16384"/>
  </cols>
  <sheetData>
    <row r="1" ht="15.75" customHeight="1" s="2885">
      <c r="A1" s="2941" t="inlineStr">
        <is>
          <t>Westdale CR Ventures #1, LLC</t>
        </is>
      </c>
    </row>
    <row r="2" ht="15.75" customHeight="1" s="2885">
      <c r="A2" s="2942" t="inlineStr">
        <is>
          <t>2022 Common Area Expenses - Actuals</t>
        </is>
      </c>
    </row>
    <row r="3" ht="15.75" customHeight="1" s="2885">
      <c r="A3" s="2943" t="inlineStr">
        <is>
          <t>Date: 3/25/23</t>
        </is>
      </c>
    </row>
    <row r="4" ht="15.75" customHeight="1" s="2885">
      <c r="A4" s="2943" t="inlineStr">
        <is>
          <t>Merchant: U-Haul</t>
        </is>
      </c>
    </row>
    <row r="5" ht="15.75" customHeight="1" s="2885">
      <c r="A5" s="2943" t="inlineStr">
        <is>
          <t>Location: 2800 Edgewood Rd SW</t>
        </is>
      </c>
    </row>
    <row r="6" ht="4.5" customHeight="1" s="2885"/>
    <row r="7" ht="31.5" customHeight="1" s="2885">
      <c r="A7" s="2192" t="inlineStr">
        <is>
          <t>CAM Costs</t>
        </is>
      </c>
      <c r="B7" s="2193" t="inlineStr">
        <is>
          <t>Jan'22-Jun'22
Actual CAM Expense</t>
        </is>
      </c>
      <c r="C7" s="2193" t="inlineStr">
        <is>
          <t>Jul'22-Dec'22
Actual CAM Expense</t>
        </is>
      </c>
      <c r="D7" s="2193" t="inlineStr">
        <is>
          <t>2022 Actual
CAM Expense</t>
        </is>
      </c>
      <c r="E7" s="2193" t="inlineStr">
        <is>
          <t>2022 Monthly
CAM Expense</t>
        </is>
      </c>
      <c r="F7" s="2193" t="inlineStr">
        <is>
          <t>2023 Est.
Annual CAM</t>
        </is>
      </c>
      <c r="G7" s="2193" t="inlineStr">
        <is>
          <t>2023 Est.
Monthly CAM</t>
        </is>
      </c>
    </row>
    <row r="8" ht="15" customHeight="1" s="2885">
      <c r="A8" s="2194" t="inlineStr">
        <is>
          <t>Repairs &amp; Maintenance</t>
        </is>
      </c>
      <c r="B8" s="3888" t="n">
        <v>24130.36</v>
      </c>
      <c r="C8" s="3888" t="n">
        <v>32051.45</v>
      </c>
      <c r="D8" s="3888" t="n">
        <v>56181.81</v>
      </c>
      <c r="E8" s="3888" t="n">
        <v>4681.82</v>
      </c>
      <c r="F8" s="3888" t="n">
        <v>50000</v>
      </c>
      <c r="G8" s="3888" t="n">
        <v>4166.67</v>
      </c>
    </row>
    <row r="9" ht="15" customHeight="1" s="2885">
      <c r="A9" s="2196" t="inlineStr">
        <is>
          <t>Snow Removal</t>
        </is>
      </c>
      <c r="B9" s="3889" t="n">
        <v>112500</v>
      </c>
      <c r="C9" s="3889" t="n">
        <v>48750</v>
      </c>
      <c r="D9" s="3889" t="n">
        <v>161250</v>
      </c>
      <c r="E9" s="3889" t="n">
        <v>13437.5</v>
      </c>
      <c r="F9" s="3889" t="n">
        <v>195000</v>
      </c>
      <c r="G9" s="3889" t="n">
        <v>16250</v>
      </c>
    </row>
    <row r="10" ht="15" customHeight="1" s="2885">
      <c r="A10" s="2194" t="inlineStr">
        <is>
          <t>Landscaping</t>
        </is>
      </c>
      <c r="B10" s="3888" t="n">
        <v>21924.59</v>
      </c>
      <c r="C10" s="3888" t="n">
        <v>31183.1</v>
      </c>
      <c r="D10" s="3888" t="n">
        <v>53107.69</v>
      </c>
      <c r="E10" s="3888" t="n">
        <v>4425.64</v>
      </c>
      <c r="F10" s="3888" t="n">
        <v>37500</v>
      </c>
      <c r="G10" s="3888" t="n">
        <v>3125</v>
      </c>
    </row>
    <row r="11" ht="15" customHeight="1" s="2885">
      <c r="A11" s="2196" t="inlineStr">
        <is>
          <t>Site Cleaning and Trash removal</t>
        </is>
      </c>
      <c r="B11" s="3889" t="n">
        <v>11481.25</v>
      </c>
      <c r="C11" s="3889" t="n">
        <v>14431.25</v>
      </c>
      <c r="D11" s="3889" t="n">
        <v>25912.5</v>
      </c>
      <c r="E11" s="3889" t="n">
        <v>2159.38</v>
      </c>
      <c r="F11" s="3889" t="n">
        <v>25000</v>
      </c>
      <c r="G11" s="3889" t="n">
        <v>2083.33</v>
      </c>
    </row>
    <row r="12" ht="15" customHeight="1" s="2885">
      <c r="A12" s="2194" t="inlineStr">
        <is>
          <t>Utilities</t>
        </is>
      </c>
      <c r="B12" s="3888" t="n">
        <v>12118.46</v>
      </c>
      <c r="C12" s="3888" t="n">
        <v>12832.27</v>
      </c>
      <c r="D12" s="3888" t="n">
        <v>24950.73</v>
      </c>
      <c r="E12" s="3888" t="n">
        <v>2079.23</v>
      </c>
      <c r="F12" s="3888" t="n">
        <v>25000</v>
      </c>
      <c r="G12" s="3888" t="n">
        <v>2083.33</v>
      </c>
    </row>
    <row r="13" ht="15" customHeight="1" s="2885">
      <c r="A13" s="2196" t="inlineStr">
        <is>
          <t>General Administrative / Office</t>
        </is>
      </c>
      <c r="B13" s="3889" t="n">
        <v>128823.7</v>
      </c>
      <c r="C13" s="3889" t="n">
        <v>116575.3</v>
      </c>
      <c r="D13" s="3889" t="n">
        <v>245399</v>
      </c>
      <c r="E13" s="3889" t="n">
        <v>20449.92</v>
      </c>
      <c r="F13" s="3889" t="n">
        <v>245000</v>
      </c>
      <c r="G13" s="3889" t="n">
        <v>20416.67</v>
      </c>
    </row>
    <row r="14" ht="15" customHeight="1" s="2885">
      <c r="A14" s="2194" t="inlineStr">
        <is>
          <t>Common Area Property Tax</t>
        </is>
      </c>
      <c r="B14" s="3888" t="n">
        <v>203929.83</v>
      </c>
      <c r="C14" s="3888" t="n">
        <v>262984.5</v>
      </c>
      <c r="D14" s="3888" t="n">
        <v>466914.33</v>
      </c>
      <c r="E14" s="3888" t="n">
        <v>38909.53</v>
      </c>
      <c r="F14" s="3888" t="n">
        <v>360000</v>
      </c>
      <c r="G14" s="3888" t="n">
        <v>30000</v>
      </c>
    </row>
    <row r="15" ht="15" customHeight="1" s="2885">
      <c r="A15" s="2196" t="inlineStr">
        <is>
          <t>Common Area Insurance</t>
        </is>
      </c>
      <c r="B15" s="3889" t="n">
        <v>13159.41</v>
      </c>
      <c r="C15" s="3889" t="n">
        <v>15027.31</v>
      </c>
      <c r="D15" s="3889" t="n">
        <v>28186.72</v>
      </c>
      <c r="E15" s="3889" t="n">
        <v>2348.89</v>
      </c>
      <c r="F15" s="3889" t="n">
        <v>30000</v>
      </c>
      <c r="G15" s="3889" t="n">
        <v>2500</v>
      </c>
    </row>
    <row r="16" ht="15" customHeight="1" s="2885">
      <c r="A16" s="2194" t="inlineStr">
        <is>
          <t>Management</t>
        </is>
      </c>
      <c r="B16" s="3888" t="n">
        <v>90000</v>
      </c>
      <c r="C16" s="3888" t="n">
        <v>90000</v>
      </c>
      <c r="D16" s="3888" t="n">
        <v>180000</v>
      </c>
      <c r="E16" s="3888" t="n">
        <v>15000</v>
      </c>
      <c r="F16" s="3888" t="n">
        <v>180000</v>
      </c>
      <c r="G16" s="3888" t="n">
        <v>15000</v>
      </c>
    </row>
    <row r="17" ht="15" customHeight="1" s="2885">
      <c r="A17" s="2200" t="inlineStr">
        <is>
          <t>Total CAM incl. Admin, Utility, and CA Insurance</t>
        </is>
      </c>
      <c r="B17" s="3890">
        <f>SUM(B8:B16)</f>
        <v/>
      </c>
      <c r="C17" s="3890">
        <f>SUM(C8:C16)</f>
        <v/>
      </c>
      <c r="D17" s="3890">
        <f>SUM(D8:D16)</f>
        <v/>
      </c>
      <c r="E17" s="3890">
        <f>SUM(E8:E16)</f>
        <v/>
      </c>
      <c r="F17" s="3890">
        <f>SUM(F8:F16)</f>
        <v/>
      </c>
      <c r="G17" s="3890">
        <f>SUM(G8:G16)</f>
        <v/>
      </c>
      <c r="H17" s="3891" t="n"/>
    </row>
    <row r="18" ht="3.75" customHeight="1" s="2885"/>
    <row r="19" ht="15" customHeight="1" s="2885">
      <c r="A19" s="2196" t="inlineStr">
        <is>
          <t>Administrative Fee  15%</t>
        </is>
      </c>
      <c r="B19" s="3889">
        <f>B17*0.15</f>
        <v/>
      </c>
      <c r="C19" s="3889">
        <f>C17*0.15</f>
        <v/>
      </c>
      <c r="D19" s="3889">
        <f>D17*0.15</f>
        <v/>
      </c>
      <c r="E19" s="3889">
        <f>E17*0.15</f>
        <v/>
      </c>
      <c r="F19" s="3889">
        <f>F17*0.15</f>
        <v/>
      </c>
      <c r="G19" s="3889">
        <f>G17*0.15</f>
        <v/>
      </c>
    </row>
    <row r="20" ht="15" customHeight="1" s="2885">
      <c r="A20" s="2198" t="inlineStr">
        <is>
          <t>Gross Recoverable CAM Expense</t>
        </is>
      </c>
      <c r="B20" s="3892">
        <f>ROUND(SUM(B17,B19),2)</f>
        <v/>
      </c>
      <c r="C20" s="3892">
        <f>ROUND(SUM(C17,C19),2)</f>
        <v/>
      </c>
      <c r="D20" s="3892">
        <f>ROUND(SUM(D17,D19),2)</f>
        <v/>
      </c>
      <c r="E20" s="3893" t="n">
        <v>119015.68</v>
      </c>
      <c r="F20" s="3892">
        <f>ROUND(SUM(F17,F19),2)</f>
        <v/>
      </c>
      <c r="G20" s="3892">
        <f>ROUND(SUM(G17,G19),2)</f>
        <v/>
      </c>
    </row>
    <row r="21" ht="15" customHeight="1" s="2885">
      <c r="A21" s="2196" t="inlineStr">
        <is>
          <t>CAM % charged to Shopping Center</t>
        </is>
      </c>
      <c r="B21" s="2207" t="n">
        <v>0.8018999999999999</v>
      </c>
      <c r="C21" s="2207" t="n">
        <v>0.7196</v>
      </c>
      <c r="D21" s="2207" t="n">
        <v>0.7606000000000001</v>
      </c>
      <c r="E21" s="2207" t="n">
        <v>0.7606000000000001</v>
      </c>
      <c r="F21" s="2207" t="n">
        <v>0.7196</v>
      </c>
      <c r="G21" s="2207" t="n">
        <v>0.7196</v>
      </c>
    </row>
    <row r="22" ht="15" customHeight="1" s="2885">
      <c r="A22" s="2198" t="inlineStr">
        <is>
          <t>CAM $'s charged to Shopping Center</t>
        </is>
      </c>
      <c r="B22" s="3892">
        <f>B20*B21</f>
        <v/>
      </c>
      <c r="C22" s="3892">
        <f>C20*C21</f>
        <v/>
      </c>
      <c r="D22" s="3893" t="n">
        <v>1086221.23</v>
      </c>
      <c r="E22" s="3893" t="n">
        <v>90518.44</v>
      </c>
      <c r="F22" s="3892">
        <f>F20*F21</f>
        <v/>
      </c>
      <c r="G22" s="3892">
        <f>G20*G21</f>
        <v/>
      </c>
    </row>
    <row r="23" ht="3.75" customHeight="1" s="2885"/>
    <row r="24" ht="15" customHeight="1" s="2885">
      <c r="A24" s="2194" t="inlineStr">
        <is>
          <t>Denominator - total property GLA  386,848</t>
        </is>
      </c>
      <c r="B24" s="2206" t="n">
        <v>386848</v>
      </c>
      <c r="C24" s="2206" t="n">
        <v>386848</v>
      </c>
      <c r="D24" s="2206" t="n">
        <v>386848</v>
      </c>
      <c r="E24" s="2206" t="n">
        <v>386848</v>
      </c>
      <c r="F24" s="2206" t="n">
        <v>386848</v>
      </c>
      <c r="G24" s="2206" t="n">
        <v>386848</v>
      </c>
    </row>
    <row r="25" ht="15" customHeight="1" s="2885">
      <c r="A25" s="2196" t="inlineStr">
        <is>
          <t>U-Haul  99,236</t>
        </is>
      </c>
      <c r="B25" s="2205" t="n">
        <v>99236</v>
      </c>
      <c r="C25" s="2205" t="n">
        <v>99236</v>
      </c>
      <c r="D25" s="2205" t="n">
        <v>99236</v>
      </c>
      <c r="E25" s="2205" t="n">
        <v>99236</v>
      </c>
      <c r="F25" s="2205" t="n">
        <v>99236</v>
      </c>
      <c r="G25" s="2205" t="n">
        <v>99236</v>
      </c>
    </row>
    <row r="26" ht="15" customHeight="1" s="2885">
      <c r="A26" s="2194" t="inlineStr">
        <is>
          <t>Prorata share</t>
        </is>
      </c>
      <c r="B26" s="2202" t="n">
        <v>0.2565</v>
      </c>
      <c r="C26" s="2202" t="n">
        <v>0.2565</v>
      </c>
      <c r="D26" s="2202" t="n">
        <v>0.2565</v>
      </c>
      <c r="E26" s="2202" t="n">
        <v>0.2565</v>
      </c>
      <c r="F26" s="2202" t="n">
        <v>0.2565</v>
      </c>
      <c r="G26" s="2202" t="n">
        <v>0.2565</v>
      </c>
    </row>
    <row r="27" ht="3.75" customHeight="1" s="2885"/>
    <row r="28" ht="15" customHeight="1" s="2885">
      <c r="A28" s="2200" t="inlineStr">
        <is>
          <t>U-Haul Share of CAM</t>
        </is>
      </c>
      <c r="B28" s="3890">
        <f>B22*B26</f>
        <v/>
      </c>
      <c r="C28" s="3890">
        <f>C22*C26</f>
        <v/>
      </c>
      <c r="D28" s="3894" t="n">
        <v>278642.39</v>
      </c>
      <c r="E28" s="3894" t="n">
        <v>23220.2</v>
      </c>
      <c r="F28" s="3890">
        <f>F22*F26</f>
        <v/>
      </c>
      <c r="G28" s="3890">
        <f>G22*G26</f>
        <v/>
      </c>
    </row>
  </sheetData>
  <mergeCells count="5">
    <mergeCell ref="A1:G1"/>
    <mergeCell ref="A3:G3"/>
    <mergeCell ref="A4:G4"/>
    <mergeCell ref="A2:G2"/>
    <mergeCell ref="A5:G5"/>
  </mergeCells>
  <pageMargins left="0.75" right="0.75" top="1" bottom="1" header="0.511811023622047" footer="0.511811023622047"/>
  <pageSetup orientation="portrait" paperSize="9" horizontalDpi="300" verticalDpi="300"/>
</worksheet>
</file>

<file path=xl/worksheets/sheet92.xml><?xml version="1.0" encoding="utf-8"?>
<worksheet xmlns="http://schemas.openxmlformats.org/spreadsheetml/2006/main">
  <sheetPr>
    <tabColor rgb="FFC00000"/>
    <outlinePr summaryBelow="1" summaryRight="1"/>
    <pageSetUpPr/>
  </sheetPr>
  <dimension ref="A1:E30"/>
  <sheetViews>
    <sheetView zoomScaleNormal="100" workbookViewId="0">
      <selection activeCell="D8" sqref="D8:D17"/>
    </sheetView>
  </sheetViews>
  <sheetFormatPr baseColWidth="8" defaultColWidth="8.796875" defaultRowHeight="14.25"/>
  <cols>
    <col width="34" customWidth="1" style="2112" min="1" max="1"/>
    <col width="16" customWidth="1" style="2112" min="2" max="5"/>
    <col width="8.796875" customWidth="1" style="2112" min="6" max="16384"/>
  </cols>
  <sheetData>
    <row r="1" ht="15.75" customHeight="1" s="2885">
      <c r="A1" s="2941" t="inlineStr">
        <is>
          <t>Westdale CR Ventures #1, LLC</t>
        </is>
      </c>
    </row>
    <row r="2" ht="15.75" customHeight="1" s="2885">
      <c r="A2" s="2942" t="inlineStr">
        <is>
          <t>2022 Common Area Expenses - Actuals</t>
        </is>
      </c>
    </row>
    <row r="3" ht="15.75" customHeight="1" s="2885">
      <c r="A3" s="2943" t="inlineStr">
        <is>
          <t>Date: 1/09/23</t>
        </is>
      </c>
    </row>
    <row r="4" ht="15.75" customHeight="1" s="2885">
      <c r="A4" s="2943" t="inlineStr">
        <is>
          <t>Merchant: Mandarin</t>
        </is>
      </c>
    </row>
    <row r="5" ht="15.75" customHeight="1" s="2885">
      <c r="A5" s="2943" t="inlineStr">
        <is>
          <t>Location: Westdale 10th Lot 1/2 &amp; Outlot A</t>
        </is>
      </c>
    </row>
    <row r="6" ht="4.5" customHeight="1" s="2885"/>
    <row r="7" ht="31.5" customHeight="1" s="2885">
      <c r="A7" s="2192" t="inlineStr">
        <is>
          <t>CAM Costs</t>
        </is>
      </c>
      <c r="B7" s="2193" t="inlineStr">
        <is>
          <t>Jul'22-Dec'22
Actual CAM Expense</t>
        </is>
      </c>
      <c r="C7" s="2193" t="inlineStr">
        <is>
          <t>Jul'22-Dec'22
Monthly CAM Expense</t>
        </is>
      </c>
      <c r="D7" s="2193" t="inlineStr">
        <is>
          <t>2023 Est.
Annual CAM</t>
        </is>
      </c>
      <c r="E7" s="2193" t="inlineStr">
        <is>
          <t>2023 Est.
Monthly CAM</t>
        </is>
      </c>
    </row>
    <row r="8" ht="15" customHeight="1" s="2885">
      <c r="A8" s="2194" t="inlineStr">
        <is>
          <t>Repairs &amp; Maintenance</t>
        </is>
      </c>
      <c r="B8" s="3888" t="n">
        <v>32051.45</v>
      </c>
      <c r="C8" s="3888" t="n">
        <v>5341.91</v>
      </c>
      <c r="D8" s="3888" t="n">
        <v>50000</v>
      </c>
      <c r="E8" s="3888" t="n">
        <v>4166.67</v>
      </c>
    </row>
    <row r="9" ht="15" customHeight="1" s="2885">
      <c r="A9" s="2196" t="inlineStr">
        <is>
          <t>Snow Removal</t>
        </is>
      </c>
      <c r="B9" s="3889" t="n">
        <v>48750</v>
      </c>
      <c r="C9" s="3889" t="n">
        <v>8125</v>
      </c>
      <c r="D9" s="3889" t="n">
        <v>195000</v>
      </c>
      <c r="E9" s="3889" t="n">
        <v>16250</v>
      </c>
    </row>
    <row r="10" ht="15" customHeight="1" s="2885">
      <c r="A10" s="2194" t="inlineStr">
        <is>
          <t>Landscaping</t>
        </is>
      </c>
      <c r="B10" s="3888" t="n">
        <v>31183.1</v>
      </c>
      <c r="C10" s="3888" t="n">
        <v>5197.18</v>
      </c>
      <c r="D10" s="3888" t="n">
        <v>37500</v>
      </c>
      <c r="E10" s="3888" t="n">
        <v>3125</v>
      </c>
    </row>
    <row r="11" ht="15" customHeight="1" s="2885">
      <c r="A11" s="2196" t="inlineStr">
        <is>
          <t>Site Cleaning and Trash removal</t>
        </is>
      </c>
      <c r="B11" s="3889" t="n">
        <v>14431.25</v>
      </c>
      <c r="C11" s="3889" t="n">
        <v>2405.21</v>
      </c>
      <c r="D11" s="3889" t="n">
        <v>37500</v>
      </c>
      <c r="E11" s="3889" t="n">
        <v>3125</v>
      </c>
    </row>
    <row r="12" ht="15" customHeight="1" s="2885">
      <c r="A12" s="2194" t="inlineStr">
        <is>
          <t>Security</t>
        </is>
      </c>
      <c r="B12" s="3888" t="n">
        <v>0</v>
      </c>
      <c r="C12" s="3888" t="n">
        <v>0</v>
      </c>
      <c r="D12" s="3888" t="n">
        <v>0</v>
      </c>
      <c r="E12" s="3888" t="n">
        <v>0</v>
      </c>
    </row>
    <row r="13" ht="15" customHeight="1" s="2885">
      <c r="A13" s="2196" t="inlineStr">
        <is>
          <t>Utilities</t>
        </is>
      </c>
      <c r="B13" s="3889" t="n">
        <v>12832.27</v>
      </c>
      <c r="C13" s="3889" t="n">
        <v>2138.71</v>
      </c>
      <c r="D13" s="3889" t="n">
        <v>25000</v>
      </c>
      <c r="E13" s="3889" t="n">
        <v>2083.33</v>
      </c>
    </row>
    <row r="14" ht="15" customHeight="1" s="2885">
      <c r="A14" s="2194" t="inlineStr">
        <is>
          <t>General Administrative / Office</t>
        </is>
      </c>
      <c r="B14" s="3888" t="n">
        <v>116575.3</v>
      </c>
      <c r="C14" s="3888" t="n">
        <v>19429.22</v>
      </c>
      <c r="D14" s="3888" t="n">
        <v>245000</v>
      </c>
      <c r="E14" s="3888" t="n">
        <v>20416.67</v>
      </c>
    </row>
    <row r="15" ht="15" customHeight="1" s="2885">
      <c r="A15" s="2196" t="inlineStr">
        <is>
          <t>Common Area Property Tax</t>
        </is>
      </c>
      <c r="B15" s="3889" t="n">
        <v>262984.5</v>
      </c>
      <c r="C15" s="3889" t="n">
        <v>43830.75</v>
      </c>
      <c r="D15" s="3889" t="n">
        <v>360000</v>
      </c>
      <c r="E15" s="3889" t="n">
        <v>30000</v>
      </c>
    </row>
    <row r="16" ht="15" customHeight="1" s="2885">
      <c r="A16" s="2194" t="inlineStr">
        <is>
          <t>Common Area Insurance</t>
        </is>
      </c>
      <c r="B16" s="3888" t="n">
        <v>15027.31</v>
      </c>
      <c r="C16" s="3888" t="n">
        <v>2504.55</v>
      </c>
      <c r="D16" s="3888" t="n">
        <v>30000</v>
      </c>
      <c r="E16" s="3888" t="n">
        <v>2500</v>
      </c>
    </row>
    <row r="17" ht="15" customHeight="1" s="2885">
      <c r="A17" s="2196" t="inlineStr">
        <is>
          <t>Management</t>
        </is>
      </c>
      <c r="B17" s="3889" t="n">
        <v>90000</v>
      </c>
      <c r="C17" s="3889" t="n">
        <v>15000</v>
      </c>
      <c r="D17" s="3889" t="n">
        <v>180000</v>
      </c>
      <c r="E17" s="3889" t="n">
        <v>15000</v>
      </c>
    </row>
    <row r="18" ht="15" customHeight="1" s="2885">
      <c r="A18" s="2200" t="inlineStr">
        <is>
          <t>Total CAM incl. Admin, Utility, and CA Insurance</t>
        </is>
      </c>
      <c r="B18" s="3890">
        <f>SUM(B8:B17)</f>
        <v/>
      </c>
      <c r="C18" s="3890">
        <f>SUM(C8:C17)</f>
        <v/>
      </c>
      <c r="D18" s="3890">
        <f>SUM(D8:D17)</f>
        <v/>
      </c>
      <c r="E18" s="3890">
        <f>SUM(E8:E17)</f>
        <v/>
      </c>
    </row>
    <row r="19" ht="3.75" customHeight="1" s="2885"/>
    <row r="20" ht="15" customHeight="1" s="2885">
      <c r="A20" s="2194" t="inlineStr">
        <is>
          <t>Administrative Fee  15%</t>
        </is>
      </c>
      <c r="B20" s="3888">
        <f>B18*15%</f>
        <v/>
      </c>
      <c r="C20" s="3888">
        <f>C18*15%</f>
        <v/>
      </c>
      <c r="D20" s="3888">
        <f>D18*15%</f>
        <v/>
      </c>
      <c r="E20" s="3888">
        <f>E18*15%</f>
        <v/>
      </c>
    </row>
    <row r="21" ht="15" customHeight="1" s="2885">
      <c r="A21" s="2198" t="inlineStr">
        <is>
          <t>Gross Recoverable CAM Expense</t>
        </is>
      </c>
      <c r="B21" s="3895">
        <f>B18+B20</f>
        <v/>
      </c>
      <c r="C21" s="3895">
        <f>C18+C20</f>
        <v/>
      </c>
      <c r="D21" s="3895">
        <f>D18+D20</f>
        <v/>
      </c>
      <c r="E21" s="3895">
        <f>E18+E20</f>
        <v/>
      </c>
    </row>
    <row r="22" ht="3.75" customHeight="1" s="2885"/>
    <row r="23" ht="15" customHeight="1" s="2885">
      <c r="A23" s="2196" t="inlineStr">
        <is>
          <t>Denominator - total property GLA  72.07</t>
        </is>
      </c>
      <c r="B23" s="2204" t="n">
        <v>72.06999999999999</v>
      </c>
      <c r="C23" s="2204" t="n">
        <v>72.06999999999999</v>
      </c>
      <c r="D23" s="2204" t="n">
        <v>72.06999999999999</v>
      </c>
      <c r="E23" s="2204" t="n">
        <v>72.06999999999999</v>
      </c>
    </row>
    <row r="24" ht="15" customHeight="1" s="2885">
      <c r="A24" s="2194" t="inlineStr">
        <is>
          <t>Westdale 10th Lot 1/2 &amp; Outlot A  3.05</t>
        </is>
      </c>
      <c r="B24" s="2203" t="n">
        <v>3.05</v>
      </c>
      <c r="C24" s="2203" t="n">
        <v>3.05</v>
      </c>
      <c r="D24" s="2203" t="n">
        <v>3.05</v>
      </c>
      <c r="E24" s="2203" t="n">
        <v>3.05</v>
      </c>
    </row>
    <row r="25" ht="15" customHeight="1" s="2885">
      <c r="A25" s="2196" t="inlineStr">
        <is>
          <t>Prorata share</t>
        </is>
      </c>
      <c r="B25" s="2207">
        <f>B24/B23</f>
        <v/>
      </c>
      <c r="C25" s="2207">
        <f>C24/C23</f>
        <v/>
      </c>
      <c r="D25" s="2207">
        <f>D24/D23</f>
        <v/>
      </c>
      <c r="E25" s="2207">
        <f>E24/E23</f>
        <v/>
      </c>
    </row>
    <row r="26" ht="3.75" customHeight="1" s="2885"/>
    <row r="27" ht="15" customHeight="1" s="2885">
      <c r="A27" s="2200" t="inlineStr">
        <is>
          <t>Westdale 10th Lot 1/2 &amp; Outlot A Share of CAM</t>
        </is>
      </c>
      <c r="B27" s="3890">
        <f>B25*B21</f>
        <v/>
      </c>
      <c r="C27" s="3890">
        <f>C25*C21</f>
        <v/>
      </c>
      <c r="D27" s="3890">
        <f>D25*D21</f>
        <v/>
      </c>
      <c r="E27" s="3890">
        <f>E25*E21</f>
        <v/>
      </c>
    </row>
    <row r="29" ht="36" customHeight="1" s="2885">
      <c r="A29" s="2944" t="inlineStr">
        <is>
          <t>Note: The above calculation represents the full CAM charges allocated to Westdale 10 Lot 1/2 &amp; Outlot A. Per agreement, CAM charges are capped at $30,000 per year for a period of time until stabilized and/or additional construction is completed</t>
        </is>
      </c>
    </row>
    <row r="30"/>
  </sheetData>
  <mergeCells count="6">
    <mergeCell ref="A4:E4"/>
    <mergeCell ref="A29:E30"/>
    <mergeCell ref="A2:E2"/>
    <mergeCell ref="A5:E5"/>
    <mergeCell ref="A1:E1"/>
    <mergeCell ref="A3:E3"/>
  </mergeCells>
  <pageMargins left="0.75" right="0.75" top="1" bottom="1" header="0.511811023622047" footer="0.511811023622047"/>
  <pageSetup orientation="portrait" paperSize="9" horizontalDpi="300" verticalDpi="300"/>
</worksheet>
</file>

<file path=xl/worksheets/sheet93.xml><?xml version="1.0" encoding="utf-8"?>
<worksheet xmlns="http://schemas.openxmlformats.org/spreadsheetml/2006/main">
  <sheetPr>
    <tabColor rgb="FFC00000"/>
    <outlinePr summaryBelow="1" summaryRight="1"/>
    <pageSetUpPr/>
  </sheetPr>
  <dimension ref="A1:E27"/>
  <sheetViews>
    <sheetView zoomScaleNormal="100" workbookViewId="0">
      <selection activeCell="D8" sqref="D8:D17"/>
    </sheetView>
  </sheetViews>
  <sheetFormatPr baseColWidth="8" defaultColWidth="8.796875" defaultRowHeight="14.25"/>
  <cols>
    <col width="34" customWidth="1" style="2112" min="1" max="1"/>
    <col width="16" customWidth="1" style="2112" min="2" max="5"/>
    <col width="8.796875" customWidth="1" style="2112" min="6" max="16384"/>
  </cols>
  <sheetData>
    <row r="1" ht="15.75" customHeight="1" s="2885">
      <c r="A1" s="2941" t="inlineStr">
        <is>
          <t>Westdale CR Ventures #1, LLC</t>
        </is>
      </c>
    </row>
    <row r="2" ht="15.75" customHeight="1" s="2885">
      <c r="A2" s="2942" t="inlineStr">
        <is>
          <t>2022 Common Area Expenses - Actuals</t>
        </is>
      </c>
    </row>
    <row r="3" ht="15.75" customHeight="1" s="2885">
      <c r="A3" s="2943" t="inlineStr">
        <is>
          <t>Date: 1/09/23</t>
        </is>
      </c>
    </row>
    <row r="4" ht="15.75" customHeight="1" s="2885">
      <c r="A4" s="2943" t="inlineStr">
        <is>
          <t>Merchant: Home2</t>
        </is>
      </c>
    </row>
    <row r="5" ht="15.75" customHeight="1" s="2885">
      <c r="A5" s="2943" t="inlineStr">
        <is>
          <t>Location: Westdale 8th Lot 2</t>
        </is>
      </c>
    </row>
    <row r="6" ht="4.5" customHeight="1" s="2885"/>
    <row r="7" ht="31.5" customHeight="1" s="2885">
      <c r="A7" s="2192" t="inlineStr">
        <is>
          <t>CAM Costs</t>
        </is>
      </c>
      <c r="B7" s="2193" t="inlineStr">
        <is>
          <t>Jul'22-Dec'22
Actual CAM Expense</t>
        </is>
      </c>
      <c r="C7" s="2193" t="inlineStr">
        <is>
          <t>Jul'22-Dec'22
Monthly CAM Expense</t>
        </is>
      </c>
      <c r="D7" s="2193" t="inlineStr">
        <is>
          <t>2023 Est.
Annual CAM</t>
        </is>
      </c>
      <c r="E7" s="2193" t="inlineStr">
        <is>
          <t>2023 Est.
Monthly CAM</t>
        </is>
      </c>
    </row>
    <row r="8" ht="15" customHeight="1" s="2885">
      <c r="A8" s="2194" t="inlineStr">
        <is>
          <t>Repairs &amp; Maintenance</t>
        </is>
      </c>
      <c r="B8" s="3888" t="n">
        <v>32051.45</v>
      </c>
      <c r="C8" s="3888" t="n">
        <v>5341.91</v>
      </c>
      <c r="D8" s="3888" t="n">
        <v>50000</v>
      </c>
      <c r="E8" s="3888" t="n">
        <v>4166.67</v>
      </c>
    </row>
    <row r="9" ht="15" customHeight="1" s="2885">
      <c r="A9" s="2196" t="inlineStr">
        <is>
          <t>Snow Removal</t>
        </is>
      </c>
      <c r="B9" s="3889" t="n">
        <v>48750</v>
      </c>
      <c r="C9" s="3889" t="n">
        <v>8125</v>
      </c>
      <c r="D9" s="3889" t="n">
        <v>195000</v>
      </c>
      <c r="E9" s="3889" t="n">
        <v>16250</v>
      </c>
    </row>
    <row r="10" ht="15" customHeight="1" s="2885">
      <c r="A10" s="2194" t="inlineStr">
        <is>
          <t>Landscaping</t>
        </is>
      </c>
      <c r="B10" s="3888" t="n">
        <v>31183.1</v>
      </c>
      <c r="C10" s="3888" t="n">
        <v>5197.18</v>
      </c>
      <c r="D10" s="3888" t="n">
        <v>37500</v>
      </c>
      <c r="E10" s="3888" t="n">
        <v>3125</v>
      </c>
    </row>
    <row r="11" ht="15" customHeight="1" s="2885">
      <c r="A11" s="2196" t="inlineStr">
        <is>
          <t>Site Cleaning and Trash removal</t>
        </is>
      </c>
      <c r="B11" s="3889" t="n">
        <v>14431.25</v>
      </c>
      <c r="C11" s="3889" t="n">
        <v>2405.21</v>
      </c>
      <c r="D11" s="3889" t="n">
        <v>37500</v>
      </c>
      <c r="E11" s="3889" t="n">
        <v>3125</v>
      </c>
    </row>
    <row r="12" ht="15" customHeight="1" s="2885">
      <c r="A12" s="2194" t="inlineStr">
        <is>
          <t>Security</t>
        </is>
      </c>
      <c r="B12" s="3888" t="n">
        <v>0</v>
      </c>
      <c r="C12" s="3888" t="n">
        <v>0</v>
      </c>
      <c r="D12" s="3888" t="n">
        <v>0</v>
      </c>
      <c r="E12" s="3888" t="n">
        <v>0</v>
      </c>
    </row>
    <row r="13" ht="15" customHeight="1" s="2885">
      <c r="A13" s="2196" t="inlineStr">
        <is>
          <t>Utilities</t>
        </is>
      </c>
      <c r="B13" s="3889" t="n">
        <v>12832.27</v>
      </c>
      <c r="C13" s="3889" t="n">
        <v>2138.71</v>
      </c>
      <c r="D13" s="3889" t="n">
        <v>25000</v>
      </c>
      <c r="E13" s="3889" t="n">
        <v>2083.33</v>
      </c>
    </row>
    <row r="14" ht="15" customHeight="1" s="2885">
      <c r="A14" s="2194" t="inlineStr">
        <is>
          <t>General Administrative / Office</t>
        </is>
      </c>
      <c r="B14" s="3888" t="n">
        <v>116575.3</v>
      </c>
      <c r="C14" s="3888" t="n">
        <v>19429.22</v>
      </c>
      <c r="D14" s="3888" t="n">
        <v>245000</v>
      </c>
      <c r="E14" s="3888" t="n">
        <v>20416.67</v>
      </c>
    </row>
    <row r="15" ht="15" customHeight="1" s="2885">
      <c r="A15" s="2196" t="inlineStr">
        <is>
          <t>Common Area Property Tax</t>
        </is>
      </c>
      <c r="B15" s="3889" t="n">
        <v>262984.5</v>
      </c>
      <c r="C15" s="3889" t="n">
        <v>43830.75</v>
      </c>
      <c r="D15" s="3889" t="n">
        <v>360000</v>
      </c>
      <c r="E15" s="3889" t="n">
        <v>30000</v>
      </c>
    </row>
    <row r="16" ht="15" customHeight="1" s="2885">
      <c r="A16" s="2194" t="inlineStr">
        <is>
          <t>Common Area Insurance</t>
        </is>
      </c>
      <c r="B16" s="3888" t="n">
        <v>15027.31</v>
      </c>
      <c r="C16" s="3888" t="n">
        <v>2504.55</v>
      </c>
      <c r="D16" s="3888" t="n">
        <v>30000</v>
      </c>
      <c r="E16" s="3888" t="n">
        <v>2500</v>
      </c>
    </row>
    <row r="17" ht="15" customHeight="1" s="2885">
      <c r="A17" s="2196" t="inlineStr">
        <is>
          <t>Management</t>
        </is>
      </c>
      <c r="B17" s="3889" t="n">
        <v>90000</v>
      </c>
      <c r="C17" s="3889" t="n">
        <v>15000</v>
      </c>
      <c r="D17" s="3889" t="n">
        <v>180000</v>
      </c>
      <c r="E17" s="3889" t="n">
        <v>15000</v>
      </c>
    </row>
    <row r="18" ht="15" customHeight="1" s="2885">
      <c r="A18" s="2200" t="inlineStr">
        <is>
          <t>Total CAM incl. Admin, Utility, and CA Insurance</t>
        </is>
      </c>
      <c r="B18" s="3890">
        <f>SUM(B8:B17)</f>
        <v/>
      </c>
      <c r="C18" s="3890">
        <f>SUM(C8:C17)</f>
        <v/>
      </c>
      <c r="D18" s="3890">
        <f>SUM(D8:D17)</f>
        <v/>
      </c>
      <c r="E18" s="3890">
        <f>SUM(E8:E17)</f>
        <v/>
      </c>
    </row>
    <row r="19" ht="3.75" customHeight="1" s="2885"/>
    <row r="20" ht="15" customHeight="1" s="2885">
      <c r="A20" s="2194" t="inlineStr">
        <is>
          <t>Administrative Fee  15%</t>
        </is>
      </c>
      <c r="B20" s="3888">
        <f>B18*15%</f>
        <v/>
      </c>
      <c r="C20" s="3888">
        <f>C18*15%</f>
        <v/>
      </c>
      <c r="D20" s="3888">
        <f>D18*15%</f>
        <v/>
      </c>
      <c r="E20" s="3888">
        <f>E18*15%</f>
        <v/>
      </c>
    </row>
    <row r="21" ht="15" customHeight="1" s="2885">
      <c r="A21" s="2198" t="inlineStr">
        <is>
          <t>Gross Recoverable CAM Expense</t>
        </is>
      </c>
      <c r="B21" s="3895">
        <f>SUM(B18+B20)</f>
        <v/>
      </c>
      <c r="C21" s="3895">
        <f>SUM(C18+C20)</f>
        <v/>
      </c>
      <c r="D21" s="3895">
        <f>SUM(D18+D20)</f>
        <v/>
      </c>
      <c r="E21" s="3895">
        <f>SUM(E18+E20)</f>
        <v/>
      </c>
    </row>
    <row r="22" ht="3.75" customHeight="1" s="2885"/>
    <row r="23" ht="15" customHeight="1" s="2885">
      <c r="A23" s="2196" t="inlineStr">
        <is>
          <t>Denominator - total property GLA  72.07</t>
        </is>
      </c>
      <c r="B23" s="2204" t="n">
        <v>72.06999999999999</v>
      </c>
      <c r="C23" s="2204" t="n">
        <v>72.06999999999999</v>
      </c>
      <c r="D23" s="2204" t="n">
        <v>72.06999999999999</v>
      </c>
      <c r="E23" s="2204" t="n">
        <v>72.06999999999999</v>
      </c>
    </row>
    <row r="24" ht="15" customHeight="1" s="2885">
      <c r="A24" s="2194" t="inlineStr">
        <is>
          <t>Home2  1.79</t>
        </is>
      </c>
      <c r="B24" s="2203" t="n">
        <v>1.79</v>
      </c>
      <c r="C24" s="2203" t="n">
        <v>1.79</v>
      </c>
      <c r="D24" s="2203" t="n">
        <v>1.79</v>
      </c>
      <c r="E24" s="2203" t="n">
        <v>1.79</v>
      </c>
    </row>
    <row r="25" ht="15" customHeight="1" s="2885">
      <c r="A25" s="2196" t="inlineStr">
        <is>
          <t>Prorata share</t>
        </is>
      </c>
      <c r="B25" s="2207">
        <f>B24/B23</f>
        <v/>
      </c>
      <c r="C25" s="2207">
        <f>C24/C23</f>
        <v/>
      </c>
      <c r="D25" s="2207">
        <f>D24/D23</f>
        <v/>
      </c>
      <c r="E25" s="2207">
        <f>E24/E23</f>
        <v/>
      </c>
    </row>
    <row r="26" ht="3.75" customHeight="1" s="2885"/>
    <row r="27" ht="15" customHeight="1" s="2885">
      <c r="A27" s="2200" t="inlineStr">
        <is>
          <t>Home2 Share of CAM</t>
        </is>
      </c>
      <c r="B27" s="3890">
        <f>B21*B25</f>
        <v/>
      </c>
      <c r="C27" s="3890">
        <f>C21*C25</f>
        <v/>
      </c>
      <c r="D27" s="3890">
        <f>D21*D25</f>
        <v/>
      </c>
      <c r="E27" s="3890">
        <f>E21*E25</f>
        <v/>
      </c>
    </row>
  </sheetData>
  <mergeCells count="5">
    <mergeCell ref="A4:E4"/>
    <mergeCell ref="A2:E2"/>
    <mergeCell ref="A1:E1"/>
    <mergeCell ref="A5:E5"/>
    <mergeCell ref="A3:E3"/>
  </mergeCells>
  <pageMargins left="0.75" right="0.75" top="1" bottom="1" header="0.511811023622047" footer="0.511811023622047"/>
  <pageSetup orientation="portrait" paperSize="9" horizontalDpi="300" verticalDpi="300"/>
</worksheet>
</file>

<file path=xl/worksheets/sheet94.xml><?xml version="1.0" encoding="utf-8"?>
<worksheet xmlns="http://schemas.openxmlformats.org/spreadsheetml/2006/main">
  <sheetPr>
    <tabColor rgb="FFC00000"/>
    <outlinePr summaryBelow="1" summaryRight="1"/>
    <pageSetUpPr/>
  </sheetPr>
  <dimension ref="A1:E30"/>
  <sheetViews>
    <sheetView zoomScaleNormal="100" workbookViewId="0">
      <selection activeCell="D8" sqref="D8:D17"/>
    </sheetView>
  </sheetViews>
  <sheetFormatPr baseColWidth="8" defaultColWidth="8.796875" defaultRowHeight="14.25"/>
  <cols>
    <col width="34" customWidth="1" style="2112" min="1" max="1"/>
    <col width="16" customWidth="1" style="2112" min="2" max="5"/>
    <col width="8.796875" customWidth="1" style="2112" min="6" max="16384"/>
  </cols>
  <sheetData>
    <row r="1" ht="15.75" customHeight="1" s="2885">
      <c r="A1" s="2941" t="inlineStr">
        <is>
          <t>Westdale CR Ventures #1, LLC</t>
        </is>
      </c>
    </row>
    <row r="2" ht="15.75" customHeight="1" s="2885">
      <c r="A2" s="2942" t="inlineStr">
        <is>
          <t>2022 Common Area Expenses - Actuals</t>
        </is>
      </c>
    </row>
    <row r="3" ht="15.75" customHeight="1" s="2885">
      <c r="A3" s="2943" t="inlineStr">
        <is>
          <t>Date: 1/09/23</t>
        </is>
      </c>
    </row>
    <row r="4" ht="15.75" customHeight="1" s="2885">
      <c r="A4" s="2943" t="inlineStr">
        <is>
          <t>Merchant: Ironside Apparel &amp; Promotions</t>
        </is>
      </c>
    </row>
    <row r="5" ht="15.75" customHeight="1" s="2885">
      <c r="A5" s="2943" t="inlineStr">
        <is>
          <t>Location: Westdale 7th Lot 1</t>
        </is>
      </c>
    </row>
    <row r="6" ht="4.5" customHeight="1" s="2885"/>
    <row r="7" ht="31.5" customHeight="1" s="2885">
      <c r="A7" s="2192" t="inlineStr">
        <is>
          <t>CAM Costs</t>
        </is>
      </c>
      <c r="B7" s="2193" t="inlineStr">
        <is>
          <t>Jul'22-Dec'22
Actual CAM Expense</t>
        </is>
      </c>
      <c r="C7" s="2193" t="inlineStr">
        <is>
          <t>Jul'22-Dec'22
Monthly CAM Expense</t>
        </is>
      </c>
      <c r="D7" s="2193" t="inlineStr">
        <is>
          <t>2023 Est.
Annual CAM</t>
        </is>
      </c>
      <c r="E7" s="2193" t="inlineStr">
        <is>
          <t>2023 Est.
Monthly CAM</t>
        </is>
      </c>
    </row>
    <row r="8" ht="15" customHeight="1" s="2885">
      <c r="A8" s="2194" t="inlineStr">
        <is>
          <t>Repairs &amp; Maintenance</t>
        </is>
      </c>
      <c r="B8" s="3888" t="n">
        <v>32051.45</v>
      </c>
      <c r="C8" s="3888" t="n">
        <v>5341.91</v>
      </c>
      <c r="D8" s="3888" t="n">
        <v>50000</v>
      </c>
      <c r="E8" s="3888" t="n">
        <v>4166.67</v>
      </c>
    </row>
    <row r="9" ht="15" customHeight="1" s="2885">
      <c r="A9" s="2196" t="inlineStr">
        <is>
          <t>Snow Removal</t>
        </is>
      </c>
      <c r="B9" s="3889" t="n">
        <v>48750</v>
      </c>
      <c r="C9" s="3889" t="n">
        <v>8125</v>
      </c>
      <c r="D9" s="3889" t="n">
        <v>195000</v>
      </c>
      <c r="E9" s="3889" t="n">
        <v>16250</v>
      </c>
    </row>
    <row r="10" ht="15" customHeight="1" s="2885">
      <c r="A10" s="2194" t="inlineStr">
        <is>
          <t>Landscaping</t>
        </is>
      </c>
      <c r="B10" s="3888" t="n">
        <v>31183.1</v>
      </c>
      <c r="C10" s="3888" t="n">
        <v>5197.18</v>
      </c>
      <c r="D10" s="3888" t="n">
        <v>37500</v>
      </c>
      <c r="E10" s="3888" t="n">
        <v>3125</v>
      </c>
    </row>
    <row r="11" ht="15" customHeight="1" s="2885">
      <c r="A11" s="2196" t="inlineStr">
        <is>
          <t>Site Cleaning and Trash removal</t>
        </is>
      </c>
      <c r="B11" s="3889" t="n">
        <v>14431.25</v>
      </c>
      <c r="C11" s="3889" t="n">
        <v>2405.21</v>
      </c>
      <c r="D11" s="3889" t="n">
        <v>37500</v>
      </c>
      <c r="E11" s="3889" t="n">
        <v>3125</v>
      </c>
    </row>
    <row r="12" ht="15" customHeight="1" s="2885">
      <c r="A12" s="2194" t="inlineStr">
        <is>
          <t>Security</t>
        </is>
      </c>
      <c r="B12" s="3888" t="n">
        <v>0</v>
      </c>
      <c r="C12" s="3888" t="n">
        <v>0</v>
      </c>
      <c r="D12" s="3888" t="n">
        <v>0</v>
      </c>
      <c r="E12" s="3888" t="n">
        <v>0</v>
      </c>
    </row>
    <row r="13" ht="15" customHeight="1" s="2885">
      <c r="A13" s="2196" t="inlineStr">
        <is>
          <t>Utilities</t>
        </is>
      </c>
      <c r="B13" s="3889" t="n">
        <v>12832.27</v>
      </c>
      <c r="C13" s="3889" t="n">
        <v>2138.71</v>
      </c>
      <c r="D13" s="3889" t="n">
        <v>25000</v>
      </c>
      <c r="E13" s="3889" t="n">
        <v>2083.33</v>
      </c>
    </row>
    <row r="14" ht="15" customHeight="1" s="2885">
      <c r="A14" s="2194" t="inlineStr">
        <is>
          <t>General Administrative / Office</t>
        </is>
      </c>
      <c r="B14" s="3888" t="n">
        <v>116575.3</v>
      </c>
      <c r="C14" s="3888" t="n">
        <v>19429.22</v>
      </c>
      <c r="D14" s="3888" t="n">
        <v>245000</v>
      </c>
      <c r="E14" s="3888" t="n">
        <v>20416.67</v>
      </c>
    </row>
    <row r="15" ht="15" customHeight="1" s="2885">
      <c r="A15" s="2196" t="inlineStr">
        <is>
          <t>Common Area Property Tax</t>
        </is>
      </c>
      <c r="B15" s="3889" t="n">
        <v>262984.5</v>
      </c>
      <c r="C15" s="3889" t="n">
        <v>43830.75</v>
      </c>
      <c r="D15" s="3889" t="n">
        <v>360000</v>
      </c>
      <c r="E15" s="3889" t="n">
        <v>30000</v>
      </c>
    </row>
    <row r="16" ht="15" customHeight="1" s="2885">
      <c r="A16" s="2194" t="inlineStr">
        <is>
          <t>Common Area Insurance</t>
        </is>
      </c>
      <c r="B16" s="3888" t="n">
        <v>15027.31</v>
      </c>
      <c r="C16" s="3888" t="n">
        <v>2504.55</v>
      </c>
      <c r="D16" s="3888" t="n">
        <v>30000</v>
      </c>
      <c r="E16" s="3888" t="n">
        <v>2500</v>
      </c>
    </row>
    <row r="17" ht="15" customHeight="1" s="2885">
      <c r="A17" s="2196" t="inlineStr">
        <is>
          <t>Management</t>
        </is>
      </c>
      <c r="B17" s="3889" t="n">
        <v>90000</v>
      </c>
      <c r="C17" s="3889" t="n">
        <v>15000</v>
      </c>
      <c r="D17" s="3889" t="n">
        <v>180000</v>
      </c>
      <c r="E17" s="3889" t="n">
        <v>15000</v>
      </c>
    </row>
    <row r="18" ht="15" customHeight="1" s="2885">
      <c r="A18" s="2200" t="inlineStr">
        <is>
          <t>Total CAM incl. Admin, Utility, and CA Insurance</t>
        </is>
      </c>
      <c r="B18" s="3890">
        <f>SUM(B8:B17)</f>
        <v/>
      </c>
      <c r="C18" s="3890">
        <f>SUM(C8:C17)</f>
        <v/>
      </c>
      <c r="D18" s="3890">
        <f>SUM(D8:D17)</f>
        <v/>
      </c>
      <c r="E18" s="3890">
        <f>SUM(E8:E17)</f>
        <v/>
      </c>
    </row>
    <row r="19" ht="3.75" customHeight="1" s="2885"/>
    <row r="20" ht="15" customHeight="1" s="2885">
      <c r="A20" s="2194" t="inlineStr">
        <is>
          <t>Administrative Fee  15%</t>
        </is>
      </c>
      <c r="B20" s="3888">
        <f>B18*15%</f>
        <v/>
      </c>
      <c r="C20" s="3888">
        <f>C18*15%</f>
        <v/>
      </c>
      <c r="D20" s="3888">
        <f>D18*15%</f>
        <v/>
      </c>
      <c r="E20" s="3888">
        <f>E18*15%</f>
        <v/>
      </c>
    </row>
    <row r="21" ht="15" customHeight="1" s="2885">
      <c r="A21" s="2198" t="inlineStr">
        <is>
          <t>Gross Recoverable CAM Expense</t>
        </is>
      </c>
      <c r="B21" s="3895">
        <f>B18+B20</f>
        <v/>
      </c>
      <c r="C21" s="3895">
        <f>C18+C20</f>
        <v/>
      </c>
      <c r="D21" s="3895">
        <f>D18+D20</f>
        <v/>
      </c>
      <c r="E21" s="3895">
        <f>E18+E20</f>
        <v/>
      </c>
    </row>
    <row r="22" ht="3.75" customHeight="1" s="2885"/>
    <row r="23" ht="15" customHeight="1" s="2885">
      <c r="A23" s="2196" t="inlineStr">
        <is>
          <t>Denominator - total property GLA  72.07</t>
        </is>
      </c>
      <c r="B23" s="2204" t="n">
        <v>72.06999999999999</v>
      </c>
      <c r="C23" s="2204" t="n">
        <v>72.06999999999999</v>
      </c>
      <c r="D23" s="2204" t="n">
        <v>72.06999999999999</v>
      </c>
      <c r="E23" s="2204" t="n">
        <v>72.06999999999999</v>
      </c>
    </row>
    <row r="24" ht="15" customHeight="1" s="2885">
      <c r="A24" s="2194" t="inlineStr">
        <is>
          <t>Ironside Apparel &amp; Promotions  1.14</t>
        </is>
      </c>
      <c r="B24" s="2203" t="n">
        <v>1.14</v>
      </c>
      <c r="C24" s="2203" t="n">
        <v>1.14</v>
      </c>
      <c r="D24" s="2203" t="n">
        <v>1.14</v>
      </c>
      <c r="E24" s="2203" t="n">
        <v>1.14</v>
      </c>
    </row>
    <row r="25" ht="15" customHeight="1" s="2885">
      <c r="A25" s="2196" t="inlineStr">
        <is>
          <t>Prorata share</t>
        </is>
      </c>
      <c r="B25" s="2207">
        <f>B24/B23</f>
        <v/>
      </c>
      <c r="C25" s="2207">
        <f>C24/C23</f>
        <v/>
      </c>
      <c r="D25" s="2207">
        <f>D24/D23</f>
        <v/>
      </c>
      <c r="E25" s="2207">
        <f>E24/E23</f>
        <v/>
      </c>
    </row>
    <row r="26" ht="3.75" customHeight="1" s="2885"/>
    <row r="27" ht="15" customHeight="1" s="2885">
      <c r="A27" s="2200" t="inlineStr">
        <is>
          <t>Ironside Apparel &amp; Promotions Share of CAM</t>
        </is>
      </c>
      <c r="B27" s="3890">
        <f>B21*B25</f>
        <v/>
      </c>
      <c r="C27" s="3890">
        <f>C21*C25</f>
        <v/>
      </c>
      <c r="D27" s="3890">
        <f>D21*D25</f>
        <v/>
      </c>
      <c r="E27" s="3890">
        <f>E21*E25</f>
        <v/>
      </c>
    </row>
    <row r="29" ht="36" customHeight="1" s="2885">
      <c r="A29" s="2944" t="inlineStr">
        <is>
          <t>Note: The above calculation represents the full CAM charges allocated to Westdale 7th Lot 1. Per agreement, CAM charges are capped at $5,500 per year for a period of time until stabilized and/or additional construction is completed</t>
        </is>
      </c>
    </row>
    <row r="30"/>
  </sheetData>
  <mergeCells count="6">
    <mergeCell ref="A4:E4"/>
    <mergeCell ref="A29:E30"/>
    <mergeCell ref="A2:E2"/>
    <mergeCell ref="A5:E5"/>
    <mergeCell ref="A1:E1"/>
    <mergeCell ref="A3:E3"/>
  </mergeCells>
  <pageMargins left="0.75" right="0.75" top="1" bottom="1" header="0.511811023622047" footer="0.511811023622047"/>
  <pageSetup orientation="portrait" paperSize="9" horizontalDpi="300" verticalDpi="300"/>
</worksheet>
</file>

<file path=xl/worksheets/sheet95.xml><?xml version="1.0" encoding="utf-8"?>
<worksheet xmlns="http://schemas.openxmlformats.org/spreadsheetml/2006/main">
  <sheetPr>
    <tabColor rgb="FFC00000"/>
    <outlinePr summaryBelow="1" summaryRight="1"/>
    <pageSetUpPr/>
  </sheetPr>
  <dimension ref="A1:E27"/>
  <sheetViews>
    <sheetView zoomScaleNormal="100" workbookViewId="0">
      <selection activeCell="D8" sqref="D8:D17"/>
    </sheetView>
  </sheetViews>
  <sheetFormatPr baseColWidth="8" defaultColWidth="8.796875" defaultRowHeight="14.25"/>
  <cols>
    <col width="34" customWidth="1" style="2112" min="1" max="1"/>
    <col width="16" customWidth="1" style="2112" min="2" max="5"/>
    <col width="8.796875" customWidth="1" style="2112" min="6" max="16384"/>
  </cols>
  <sheetData>
    <row r="1" ht="15.75" customHeight="1" s="2885">
      <c r="A1" s="2941" t="inlineStr">
        <is>
          <t>Westdale CR Ventures #1, LLC</t>
        </is>
      </c>
    </row>
    <row r="2" ht="15.75" customHeight="1" s="2885">
      <c r="A2" s="2942" t="inlineStr">
        <is>
          <t>2022 Common Area Expenses - Actuals</t>
        </is>
      </c>
    </row>
    <row r="3" ht="15.75" customHeight="1" s="2885">
      <c r="A3" s="2943" t="inlineStr">
        <is>
          <t>Date: 1/09/23</t>
        </is>
      </c>
    </row>
    <row r="4" ht="15.75" customHeight="1" s="2885">
      <c r="A4" s="2943" t="inlineStr">
        <is>
          <t>Merchant: Take 5 Oil Change</t>
        </is>
      </c>
    </row>
    <row r="5" ht="15.75" customHeight="1" s="2885">
      <c r="A5" s="2943" t="inlineStr">
        <is>
          <t>Location: Westdale 2nd Lot 1</t>
        </is>
      </c>
    </row>
    <row r="6" ht="4.5" customHeight="1" s="2885"/>
    <row r="7" ht="31.5" customHeight="1" s="2885">
      <c r="A7" s="2192" t="inlineStr">
        <is>
          <t>CAM Costs</t>
        </is>
      </c>
      <c r="B7" s="2193" t="inlineStr">
        <is>
          <t>Jul'22-Dec'22
Actual CAM Expense</t>
        </is>
      </c>
      <c r="C7" s="2193" t="inlineStr">
        <is>
          <t>Jul'22-Dec'22
Monthly CAM Expense</t>
        </is>
      </c>
      <c r="D7" s="2193" t="inlineStr">
        <is>
          <t>2023 Est.
Annual CAM</t>
        </is>
      </c>
      <c r="E7" s="2193" t="inlineStr">
        <is>
          <t>2023 Est.
Monthly CAM</t>
        </is>
      </c>
    </row>
    <row r="8" ht="15" customHeight="1" s="2885">
      <c r="A8" s="2194" t="inlineStr">
        <is>
          <t>Repairs &amp; Maintenance</t>
        </is>
      </c>
      <c r="B8" s="3888" t="n">
        <v>32051.45</v>
      </c>
      <c r="C8" s="3888" t="n">
        <v>5341.91</v>
      </c>
      <c r="D8" s="3888" t="n">
        <v>50000</v>
      </c>
      <c r="E8" s="3888" t="n">
        <v>4166.67</v>
      </c>
    </row>
    <row r="9" ht="15" customHeight="1" s="2885">
      <c r="A9" s="2196" t="inlineStr">
        <is>
          <t>Snow Removal</t>
        </is>
      </c>
      <c r="B9" s="3889" t="n">
        <v>48750</v>
      </c>
      <c r="C9" s="3889" t="n">
        <v>8125</v>
      </c>
      <c r="D9" s="3889" t="n">
        <v>195000</v>
      </c>
      <c r="E9" s="3889" t="n">
        <v>16250</v>
      </c>
    </row>
    <row r="10" ht="15" customHeight="1" s="2885">
      <c r="A10" s="2194" t="inlineStr">
        <is>
          <t>Landscaping</t>
        </is>
      </c>
      <c r="B10" s="3888" t="n">
        <v>31183.1</v>
      </c>
      <c r="C10" s="3888" t="n">
        <v>5197.18</v>
      </c>
      <c r="D10" s="3888" t="n">
        <v>37500</v>
      </c>
      <c r="E10" s="3888" t="n">
        <v>3125</v>
      </c>
    </row>
    <row r="11" ht="15" customHeight="1" s="2885">
      <c r="A11" s="2196" t="inlineStr">
        <is>
          <t>Site Cleaning and Trash removal</t>
        </is>
      </c>
      <c r="B11" s="3889" t="n">
        <v>14431.25</v>
      </c>
      <c r="C11" s="3889" t="n">
        <v>2405.21</v>
      </c>
      <c r="D11" s="3889" t="n">
        <v>37500</v>
      </c>
      <c r="E11" s="3889" t="n">
        <v>3125</v>
      </c>
    </row>
    <row r="12" ht="15" customHeight="1" s="2885">
      <c r="A12" s="2194" t="inlineStr">
        <is>
          <t>Security</t>
        </is>
      </c>
      <c r="B12" s="3888" t="n">
        <v>0</v>
      </c>
      <c r="C12" s="3888" t="n">
        <v>0</v>
      </c>
      <c r="D12" s="3888" t="n">
        <v>0</v>
      </c>
      <c r="E12" s="3888" t="n">
        <v>0</v>
      </c>
    </row>
    <row r="13" ht="15" customHeight="1" s="2885">
      <c r="A13" s="2196" t="inlineStr">
        <is>
          <t>Utilities</t>
        </is>
      </c>
      <c r="B13" s="3889" t="n">
        <v>12832.27</v>
      </c>
      <c r="C13" s="3889" t="n">
        <v>2138.71</v>
      </c>
      <c r="D13" s="3889" t="n">
        <v>25000</v>
      </c>
      <c r="E13" s="3889" t="n">
        <v>2083.33</v>
      </c>
    </row>
    <row r="14" ht="15" customHeight="1" s="2885">
      <c r="A14" s="2194" t="inlineStr">
        <is>
          <t>General Administrative / Office</t>
        </is>
      </c>
      <c r="B14" s="3888" t="n">
        <v>116575.3</v>
      </c>
      <c r="C14" s="3888" t="n">
        <v>19429.22</v>
      </c>
      <c r="D14" s="3888" t="n">
        <v>245000</v>
      </c>
      <c r="E14" s="3888" t="n">
        <v>20416.67</v>
      </c>
    </row>
    <row r="15" ht="15" customHeight="1" s="2885">
      <c r="A15" s="2196" t="inlineStr">
        <is>
          <t>Common Area Property Tax</t>
        </is>
      </c>
      <c r="B15" s="3889" t="n">
        <v>262984.5</v>
      </c>
      <c r="C15" s="3889" t="n">
        <v>43830.75</v>
      </c>
      <c r="D15" s="3889" t="n">
        <v>360000</v>
      </c>
      <c r="E15" s="3889" t="n">
        <v>30000</v>
      </c>
    </row>
    <row r="16" ht="15" customHeight="1" s="2885">
      <c r="A16" s="2194" t="inlineStr">
        <is>
          <t>Common Area Insurance</t>
        </is>
      </c>
      <c r="B16" s="3888" t="n">
        <v>15027.31</v>
      </c>
      <c r="C16" s="3888" t="n">
        <v>2504.55</v>
      </c>
      <c r="D16" s="3888" t="n">
        <v>30000</v>
      </c>
      <c r="E16" s="3888" t="n">
        <v>2500</v>
      </c>
    </row>
    <row r="17" ht="15" customHeight="1" s="2885">
      <c r="A17" s="2196" t="inlineStr">
        <is>
          <t>Management</t>
        </is>
      </c>
      <c r="B17" s="3889" t="n">
        <v>90000</v>
      </c>
      <c r="C17" s="3889" t="n">
        <v>15000</v>
      </c>
      <c r="D17" s="3889" t="n">
        <v>180000</v>
      </c>
      <c r="E17" s="3889" t="n">
        <v>15000</v>
      </c>
    </row>
    <row r="18" ht="15" customHeight="1" s="2885">
      <c r="A18" s="2200" t="inlineStr">
        <is>
          <t>Total CAM incl. Admin, Utility, and CA Insurance</t>
        </is>
      </c>
      <c r="B18" s="3890">
        <f>SUM(B8:B17)</f>
        <v/>
      </c>
      <c r="C18" s="3890">
        <f>SUM(C8:C17)</f>
        <v/>
      </c>
      <c r="D18" s="3890">
        <f>SUM(D8:D17)</f>
        <v/>
      </c>
      <c r="E18" s="3890">
        <f>SUM(E8:E17)</f>
        <v/>
      </c>
    </row>
    <row r="19" ht="3.75" customHeight="1" s="2885"/>
    <row r="20" ht="15" customHeight="1" s="2885">
      <c r="A20" s="2194" t="inlineStr">
        <is>
          <t>Administrative Fee  15%</t>
        </is>
      </c>
      <c r="B20" s="3888">
        <f>B18*15%</f>
        <v/>
      </c>
      <c r="C20" s="3888">
        <f>C18*15%</f>
        <v/>
      </c>
      <c r="D20" s="3888">
        <f>D18*15%</f>
        <v/>
      </c>
      <c r="E20" s="3888">
        <f>E18*15%</f>
        <v/>
      </c>
    </row>
    <row r="21" ht="15" customHeight="1" s="2885">
      <c r="A21" s="2198" t="inlineStr">
        <is>
          <t>Gross Recoverable CAM Expense</t>
        </is>
      </c>
      <c r="B21" s="3895">
        <f>SUM(B18+B20)</f>
        <v/>
      </c>
      <c r="C21" s="3895">
        <f>SUM(C18+C20)</f>
        <v/>
      </c>
      <c r="D21" s="3895">
        <f>SUM(D18+D20)</f>
        <v/>
      </c>
      <c r="E21" s="3895">
        <f>SUM(E18+E20)</f>
        <v/>
      </c>
    </row>
    <row r="22" ht="3.75" customHeight="1" s="2885"/>
    <row r="23" ht="15" customHeight="1" s="2885">
      <c r="A23" s="2196" t="inlineStr">
        <is>
          <t>Denominator - total property GLA  72.07</t>
        </is>
      </c>
      <c r="B23" s="2204" t="n">
        <v>72.06999999999999</v>
      </c>
      <c r="C23" s="2204" t="n">
        <v>72.06999999999999</v>
      </c>
      <c r="D23" s="2204" t="n">
        <v>72.06999999999999</v>
      </c>
      <c r="E23" s="2204" t="n">
        <v>72.06999999999999</v>
      </c>
    </row>
    <row r="24" ht="15" customHeight="1" s="2885">
      <c r="A24" s="2194" t="inlineStr">
        <is>
          <t>Take 5 Oil Change Lot  0.65</t>
        </is>
      </c>
      <c r="B24" s="2203" t="n">
        <v>0.65</v>
      </c>
      <c r="C24" s="2203" t="n">
        <v>0.65</v>
      </c>
      <c r="D24" s="2203" t="n">
        <v>0.65</v>
      </c>
      <c r="E24" s="2203" t="n">
        <v>0.65</v>
      </c>
    </row>
    <row r="25" ht="15" customHeight="1" s="2885">
      <c r="A25" s="2196" t="inlineStr">
        <is>
          <t>Prorata share</t>
        </is>
      </c>
      <c r="B25" s="2207">
        <f>B24/B23</f>
        <v/>
      </c>
      <c r="C25" s="2207">
        <f>C24/C23</f>
        <v/>
      </c>
      <c r="D25" s="2207">
        <f>D24/D23</f>
        <v/>
      </c>
      <c r="E25" s="2207">
        <f>E24/E23</f>
        <v/>
      </c>
    </row>
    <row r="26" ht="3.75" customHeight="1" s="2885"/>
    <row r="27" ht="15" customHeight="1" s="2885">
      <c r="A27" s="2200" t="inlineStr">
        <is>
          <t>Take 5 Oil Change Lot Share of CAM</t>
        </is>
      </c>
      <c r="B27" s="3890">
        <f>B21*B25</f>
        <v/>
      </c>
      <c r="C27" s="3890">
        <f>C21*C25</f>
        <v/>
      </c>
      <c r="D27" s="3890">
        <f>D21*D25</f>
        <v/>
      </c>
      <c r="E27" s="3890">
        <f>E21*E25</f>
        <v/>
      </c>
    </row>
  </sheetData>
  <mergeCells count="5">
    <mergeCell ref="A4:E4"/>
    <mergeCell ref="A2:E2"/>
    <mergeCell ref="A1:E1"/>
    <mergeCell ref="A5:E5"/>
    <mergeCell ref="A3:E3"/>
  </mergeCells>
  <pageMargins left="0.75" right="0.75" top="1" bottom="1" header="0.511811023622047" footer="0.511811023622047"/>
  <pageSetup orientation="portrait" paperSize="9" horizontalDpi="300" verticalDpi="300"/>
</worksheet>
</file>

<file path=xl/worksheets/sheet96.xml><?xml version="1.0" encoding="utf-8"?>
<worksheet xmlns="http://schemas.openxmlformats.org/spreadsheetml/2006/main">
  <sheetPr>
    <tabColor rgb="FFC00000"/>
    <outlinePr summaryBelow="1" summaryRight="1"/>
    <pageSetUpPr/>
  </sheetPr>
  <dimension ref="A1:E27"/>
  <sheetViews>
    <sheetView zoomScaleNormal="100" workbookViewId="0">
      <selection activeCell="D8" sqref="D8:D17"/>
    </sheetView>
  </sheetViews>
  <sheetFormatPr baseColWidth="8" defaultColWidth="8.796875" defaultRowHeight="14.25"/>
  <cols>
    <col width="34" customWidth="1" style="2112" min="1" max="1"/>
    <col width="16" customWidth="1" style="2112" min="2" max="5"/>
    <col width="8.796875" customWidth="1" style="2112" min="6" max="16384"/>
  </cols>
  <sheetData>
    <row r="1" ht="15.75" customHeight="1" s="2885">
      <c r="A1" s="2941" t="inlineStr">
        <is>
          <t>Westdale CR Ventures #1, LLC</t>
        </is>
      </c>
    </row>
    <row r="2" ht="15.75" customHeight="1" s="2885">
      <c r="A2" s="2942" t="inlineStr">
        <is>
          <t>2022 Common Area Expenses - Actuals</t>
        </is>
      </c>
    </row>
    <row r="3" ht="15.75" customHeight="1" s="2885">
      <c r="A3" s="2943" t="inlineStr">
        <is>
          <t>Date: 3/24/22</t>
        </is>
      </c>
    </row>
    <row r="4" ht="15.75" customHeight="1" s="2885">
      <c r="A4" s="2943" t="inlineStr">
        <is>
          <t>Merchant: WCRV #14</t>
        </is>
      </c>
    </row>
    <row r="5" ht="15.75" customHeight="1" s="2885">
      <c r="A5" s="2943" t="inlineStr">
        <is>
          <t>Location: Westdale First Addition Lot 6</t>
        </is>
      </c>
    </row>
    <row r="6" ht="4.5" customHeight="1" s="2885"/>
    <row r="7" ht="31.5" customHeight="1" s="2885">
      <c r="A7" s="2192" t="inlineStr">
        <is>
          <t>CAM Costs</t>
        </is>
      </c>
      <c r="B7" s="2193" t="inlineStr">
        <is>
          <t>Jul'22-Dec'22
Actual CAM Expense</t>
        </is>
      </c>
      <c r="C7" s="2193" t="inlineStr">
        <is>
          <t>Jul'22-Dec'22
Monthly CAM Expense</t>
        </is>
      </c>
      <c r="D7" s="2193" t="inlineStr">
        <is>
          <t>2023 Est.
Annual CAM</t>
        </is>
      </c>
      <c r="E7" s="2193" t="inlineStr">
        <is>
          <t>2023 Est.
Monthly CAM</t>
        </is>
      </c>
    </row>
    <row r="8" ht="15" customHeight="1" s="2885">
      <c r="A8" s="2194" t="inlineStr">
        <is>
          <t>Repairs &amp; Maintenance</t>
        </is>
      </c>
      <c r="B8" s="3888" t="n">
        <v>32051.45</v>
      </c>
      <c r="C8" s="3888" t="n">
        <v>5341.91</v>
      </c>
      <c r="D8" s="3888" t="n">
        <v>25000</v>
      </c>
      <c r="E8" s="3888" t="n">
        <v>2083.33</v>
      </c>
    </row>
    <row r="9" ht="15" customHeight="1" s="2885">
      <c r="A9" s="2196" t="inlineStr">
        <is>
          <t>Snow Removal</t>
        </is>
      </c>
      <c r="B9" s="3889" t="n">
        <v>48750</v>
      </c>
      <c r="C9" s="3889" t="n">
        <v>8125</v>
      </c>
      <c r="D9" s="3889" t="n">
        <v>195000</v>
      </c>
      <c r="E9" s="3889" t="n">
        <v>16250</v>
      </c>
    </row>
    <row r="10" ht="15" customHeight="1" s="2885">
      <c r="A10" s="2194" t="inlineStr">
        <is>
          <t>Landscaping</t>
        </is>
      </c>
      <c r="B10" s="3888" t="n">
        <v>31183.1</v>
      </c>
      <c r="C10" s="3888" t="n">
        <v>5197.18</v>
      </c>
      <c r="D10" s="3888" t="n">
        <v>75000</v>
      </c>
      <c r="E10" s="3888" t="n">
        <v>6250</v>
      </c>
    </row>
    <row r="11" ht="15" customHeight="1" s="2885">
      <c r="A11" s="2196" t="inlineStr">
        <is>
          <t>Site Cleaning and Trash removal</t>
        </is>
      </c>
      <c r="B11" s="3889" t="n">
        <v>14431.25</v>
      </c>
      <c r="C11" s="3889" t="n">
        <v>2405.21</v>
      </c>
      <c r="D11" s="3889" t="n">
        <v>25000</v>
      </c>
      <c r="E11" s="3889" t="n">
        <v>2083.33</v>
      </c>
    </row>
    <row r="12" ht="15" customHeight="1" s="2885">
      <c r="A12" s="2194" t="inlineStr">
        <is>
          <t>Security</t>
        </is>
      </c>
      <c r="B12" s="3888" t="n">
        <v>0</v>
      </c>
      <c r="C12" s="3888" t="n">
        <v>0</v>
      </c>
      <c r="D12" s="3888" t="n">
        <v>0</v>
      </c>
      <c r="E12" s="3888" t="n">
        <v>0</v>
      </c>
    </row>
    <row r="13" ht="15" customHeight="1" s="2885">
      <c r="A13" s="2196" t="inlineStr">
        <is>
          <t>Utilities</t>
        </is>
      </c>
      <c r="B13" s="3889" t="n">
        <v>12832.27</v>
      </c>
      <c r="C13" s="3889" t="n">
        <v>2138.71</v>
      </c>
      <c r="D13" s="3889" t="n">
        <v>25000</v>
      </c>
      <c r="E13" s="3889" t="n">
        <v>2083.33</v>
      </c>
    </row>
    <row r="14" ht="15" customHeight="1" s="2885">
      <c r="A14" s="2194" t="inlineStr">
        <is>
          <t>General Administrative / Office</t>
        </is>
      </c>
      <c r="B14" s="3888" t="n">
        <v>116575.3</v>
      </c>
      <c r="C14" s="3888" t="n">
        <v>19429.22</v>
      </c>
      <c r="D14" s="3888" t="n">
        <v>245000</v>
      </c>
      <c r="E14" s="3888" t="n">
        <v>20416.67</v>
      </c>
    </row>
    <row r="15" ht="15" customHeight="1" s="2885">
      <c r="A15" s="2196" t="inlineStr">
        <is>
          <t>Common Area Property Tax</t>
        </is>
      </c>
      <c r="B15" s="3889" t="n">
        <v>262984.5</v>
      </c>
      <c r="C15" s="3889" t="n">
        <v>43830.75</v>
      </c>
      <c r="D15" s="3889" t="n">
        <v>360000</v>
      </c>
      <c r="E15" s="3889" t="n">
        <v>30000</v>
      </c>
    </row>
    <row r="16" ht="15" customHeight="1" s="2885">
      <c r="A16" s="2194" t="inlineStr">
        <is>
          <t>Common Area Insurance</t>
        </is>
      </c>
      <c r="B16" s="3888" t="n">
        <v>15027.31</v>
      </c>
      <c r="C16" s="3888" t="n">
        <v>2504.55</v>
      </c>
      <c r="D16" s="3888" t="n">
        <v>30000</v>
      </c>
      <c r="E16" s="3888" t="n">
        <v>2500</v>
      </c>
    </row>
    <row r="17" ht="15" customHeight="1" s="2885">
      <c r="A17" s="2196" t="inlineStr">
        <is>
          <t>Management</t>
        </is>
      </c>
      <c r="B17" s="3889" t="n">
        <v>90000</v>
      </c>
      <c r="C17" s="3889" t="n">
        <v>15000</v>
      </c>
      <c r="D17" s="3889" t="n">
        <v>180000</v>
      </c>
      <c r="E17" s="3889" t="n">
        <v>15000</v>
      </c>
    </row>
    <row r="18" ht="15" customHeight="1" s="2885">
      <c r="A18" s="2200" t="inlineStr">
        <is>
          <t>Total CAM incl. Admin, Utility, and CA Insurance</t>
        </is>
      </c>
      <c r="B18" s="3890">
        <f>SUM(B8:B17)</f>
        <v/>
      </c>
      <c r="C18" s="3890">
        <f>SUM(C8:C17)</f>
        <v/>
      </c>
      <c r="D18" s="3890">
        <f>SUM(D8:D17)</f>
        <v/>
      </c>
      <c r="E18" s="3890">
        <f>SUM(E8:E17)</f>
        <v/>
      </c>
    </row>
    <row r="19" ht="3.75" customHeight="1" s="2885"/>
    <row r="20" ht="15" customHeight="1" s="2885">
      <c r="A20" s="2194" t="inlineStr">
        <is>
          <t>Administrative Fee  15%</t>
        </is>
      </c>
      <c r="B20" s="3888">
        <f>B18*15%</f>
        <v/>
      </c>
      <c r="C20" s="3888">
        <f>C18*15%</f>
        <v/>
      </c>
      <c r="D20" s="3888">
        <f>D18*15%</f>
        <v/>
      </c>
      <c r="E20" s="3888">
        <f>E18*15%</f>
        <v/>
      </c>
    </row>
    <row r="21" ht="15" customHeight="1" s="2885">
      <c r="A21" s="2198" t="inlineStr">
        <is>
          <t>Gross Recoverable CAM Expense</t>
        </is>
      </c>
      <c r="B21" s="3895">
        <f>SUM(B18,B20)</f>
        <v/>
      </c>
      <c r="C21" s="3895">
        <f>SUM(C18,C20)</f>
        <v/>
      </c>
      <c r="D21" s="3895">
        <f>SUM(D18,D20)</f>
        <v/>
      </c>
      <c r="E21" s="3895">
        <f>SUM(E18,E20)</f>
        <v/>
      </c>
    </row>
    <row r="22" ht="3.75" customHeight="1" s="2885"/>
    <row r="23" ht="15" customHeight="1" s="2885">
      <c r="A23" s="2196" t="inlineStr">
        <is>
          <t>Denominator - total property GLA  72.07</t>
        </is>
      </c>
      <c r="B23" s="2204" t="n">
        <v>72.06999999999999</v>
      </c>
      <c r="C23" s="2204" t="n">
        <v>72.06999999999999</v>
      </c>
      <c r="D23" s="2204" t="n">
        <v>72.06999999999999</v>
      </c>
      <c r="E23" s="2204" t="n">
        <v>72.06999999999999</v>
      </c>
    </row>
    <row r="24" ht="15" customHeight="1" s="2885">
      <c r="A24" s="2194" t="inlineStr">
        <is>
          <t>WCRV #14 Lot  1.820</t>
        </is>
      </c>
      <c r="B24" s="2203" t="n">
        <v>1.82</v>
      </c>
      <c r="C24" s="2203" t="n">
        <v>1.82</v>
      </c>
      <c r="D24" s="2203" t="n">
        <v>1.82</v>
      </c>
      <c r="E24" s="2203" t="n">
        <v>1.82</v>
      </c>
    </row>
    <row r="25" ht="15" customHeight="1" s="2885">
      <c r="A25" s="2196" t="inlineStr">
        <is>
          <t>Prorata share</t>
        </is>
      </c>
      <c r="B25" s="2207" t="n">
        <v>0.0253</v>
      </c>
      <c r="C25" s="2207" t="n">
        <v>0.0253</v>
      </c>
      <c r="D25" s="2207" t="n">
        <v>0.0253</v>
      </c>
      <c r="E25" s="2207" t="n">
        <v>0.0253</v>
      </c>
    </row>
    <row r="26" ht="3.75" customHeight="1" s="2885"/>
    <row r="27" ht="15" customHeight="1" s="2885">
      <c r="A27" s="2200" t="inlineStr">
        <is>
          <t>WCRV #14 Share of CAM</t>
        </is>
      </c>
      <c r="B27" s="3890" t="n">
        <v>18116.93</v>
      </c>
      <c r="C27" s="3890" t="n">
        <v>3019.49</v>
      </c>
      <c r="D27" s="3890" t="n">
        <v>33687.8</v>
      </c>
      <c r="E27" s="3890" t="n">
        <v>2807.32</v>
      </c>
    </row>
  </sheetData>
  <mergeCells count="5">
    <mergeCell ref="A4:E4"/>
    <mergeCell ref="A2:E2"/>
    <mergeCell ref="A1:E1"/>
    <mergeCell ref="A5:E5"/>
    <mergeCell ref="A3:E3"/>
  </mergeCells>
  <pageMargins left="0.75" right="0.75" top="1" bottom="1" header="0.511811023622047" footer="0.511811023622047"/>
  <pageSetup orientation="portrait" paperSize="9" horizontalDpi="300" verticalDpi="300"/>
</worksheet>
</file>

<file path=xl/worksheets/sheet97.xml><?xml version="1.0" encoding="utf-8"?>
<worksheet xmlns="http://schemas.openxmlformats.org/spreadsheetml/2006/main">
  <sheetPr>
    <tabColor theme="4" tint="-0.249977111117893"/>
    <outlinePr summaryBelow="1" summaryRight="1"/>
    <pageSetUpPr/>
  </sheetPr>
  <dimension ref="A1:G44"/>
  <sheetViews>
    <sheetView workbookViewId="0">
      <selection activeCell="B16" sqref="B16"/>
    </sheetView>
  </sheetViews>
  <sheetFormatPr baseColWidth="8" defaultRowHeight="12.75"/>
  <cols>
    <col width="9.1328125" customWidth="1" style="2014" min="1" max="1"/>
    <col width="30.86328125" bestFit="1" customWidth="1" style="2014" min="2" max="2"/>
    <col width="15.1328125" bestFit="1" customWidth="1" style="2014" min="3" max="3"/>
    <col width="15.86328125" bestFit="1" customWidth="1" style="2014" min="4" max="4"/>
    <col width="9.1328125" customWidth="1" style="2014" min="5" max="257"/>
    <col width="30.86328125" bestFit="1" customWidth="1" style="2014" min="258" max="258"/>
    <col width="15.1328125" bestFit="1" customWidth="1" style="2014" min="259" max="259"/>
    <col width="15.86328125" bestFit="1" customWidth="1" style="2014" min="260" max="260"/>
    <col width="9.1328125" customWidth="1" style="2014" min="261" max="513"/>
    <col width="30.86328125" bestFit="1" customWidth="1" style="2014" min="514" max="514"/>
    <col width="15.1328125" bestFit="1" customWidth="1" style="2014" min="515" max="515"/>
    <col width="15.86328125" bestFit="1" customWidth="1" style="2014" min="516" max="516"/>
    <col width="9.1328125" customWidth="1" style="2014" min="517" max="769"/>
    <col width="30.86328125" bestFit="1" customWidth="1" style="2014" min="770" max="770"/>
    <col width="15.1328125" bestFit="1" customWidth="1" style="2014" min="771" max="771"/>
    <col width="15.86328125" bestFit="1" customWidth="1" style="2014" min="772" max="772"/>
    <col width="9.1328125" customWidth="1" style="2014" min="773" max="1025"/>
    <col width="30.86328125" bestFit="1" customWidth="1" style="2014" min="1026" max="1026"/>
    <col width="15.1328125" bestFit="1" customWidth="1" style="2014" min="1027" max="1027"/>
    <col width="15.86328125" bestFit="1" customWidth="1" style="2014" min="1028" max="1028"/>
    <col width="9.1328125" customWidth="1" style="2014" min="1029" max="1281"/>
    <col width="30.86328125" bestFit="1" customWidth="1" style="2014" min="1282" max="1282"/>
    <col width="15.1328125" bestFit="1" customWidth="1" style="2014" min="1283" max="1283"/>
    <col width="15.86328125" bestFit="1" customWidth="1" style="2014" min="1284" max="1284"/>
    <col width="9.1328125" customWidth="1" style="2014" min="1285" max="1537"/>
    <col width="30.86328125" bestFit="1" customWidth="1" style="2014" min="1538" max="1538"/>
    <col width="15.1328125" bestFit="1" customWidth="1" style="2014" min="1539" max="1539"/>
    <col width="15.86328125" bestFit="1" customWidth="1" style="2014" min="1540" max="1540"/>
    <col width="9.1328125" customWidth="1" style="2014" min="1541" max="1793"/>
    <col width="30.86328125" bestFit="1" customWidth="1" style="2014" min="1794" max="1794"/>
    <col width="15.1328125" bestFit="1" customWidth="1" style="2014" min="1795" max="1795"/>
    <col width="15.86328125" bestFit="1" customWidth="1" style="2014" min="1796" max="1796"/>
    <col width="9.1328125" customWidth="1" style="2014" min="1797" max="2049"/>
    <col width="30.86328125" bestFit="1" customWidth="1" style="2014" min="2050" max="2050"/>
    <col width="15.1328125" bestFit="1" customWidth="1" style="2014" min="2051" max="2051"/>
    <col width="15.86328125" bestFit="1" customWidth="1" style="2014" min="2052" max="2052"/>
    <col width="9.1328125" customWidth="1" style="2014" min="2053" max="2305"/>
    <col width="30.86328125" bestFit="1" customWidth="1" style="2014" min="2306" max="2306"/>
    <col width="15.1328125" bestFit="1" customWidth="1" style="2014" min="2307" max="2307"/>
    <col width="15.86328125" bestFit="1" customWidth="1" style="2014" min="2308" max="2308"/>
    <col width="9.1328125" customWidth="1" style="2014" min="2309" max="2561"/>
    <col width="30.86328125" bestFit="1" customWidth="1" style="2014" min="2562" max="2562"/>
    <col width="15.1328125" bestFit="1" customWidth="1" style="2014" min="2563" max="2563"/>
    <col width="15.86328125" bestFit="1" customWidth="1" style="2014" min="2564" max="2564"/>
    <col width="9.1328125" customWidth="1" style="2014" min="2565" max="2817"/>
    <col width="30.86328125" bestFit="1" customWidth="1" style="2014" min="2818" max="2818"/>
    <col width="15.1328125" bestFit="1" customWidth="1" style="2014" min="2819" max="2819"/>
    <col width="15.86328125" bestFit="1" customWidth="1" style="2014" min="2820" max="2820"/>
    <col width="9.1328125" customWidth="1" style="2014" min="2821" max="3073"/>
    <col width="30.86328125" bestFit="1" customWidth="1" style="2014" min="3074" max="3074"/>
    <col width="15.1328125" bestFit="1" customWidth="1" style="2014" min="3075" max="3075"/>
    <col width="15.86328125" bestFit="1" customWidth="1" style="2014" min="3076" max="3076"/>
    <col width="9.1328125" customWidth="1" style="2014" min="3077" max="3329"/>
    <col width="30.86328125" bestFit="1" customWidth="1" style="2014" min="3330" max="3330"/>
    <col width="15.1328125" bestFit="1" customWidth="1" style="2014" min="3331" max="3331"/>
    <col width="15.86328125" bestFit="1" customWidth="1" style="2014" min="3332" max="3332"/>
    <col width="9.1328125" customWidth="1" style="2014" min="3333" max="3585"/>
    <col width="30.86328125" bestFit="1" customWidth="1" style="2014" min="3586" max="3586"/>
    <col width="15.1328125" bestFit="1" customWidth="1" style="2014" min="3587" max="3587"/>
    <col width="15.86328125" bestFit="1" customWidth="1" style="2014" min="3588" max="3588"/>
    <col width="9.1328125" customWidth="1" style="2014" min="3589" max="3841"/>
    <col width="30.86328125" bestFit="1" customWidth="1" style="2014" min="3842" max="3842"/>
    <col width="15.1328125" bestFit="1" customWidth="1" style="2014" min="3843" max="3843"/>
    <col width="15.86328125" bestFit="1" customWidth="1" style="2014" min="3844" max="3844"/>
    <col width="9.1328125" customWidth="1" style="2014" min="3845" max="4097"/>
    <col width="30.86328125" bestFit="1" customWidth="1" style="2014" min="4098" max="4098"/>
    <col width="15.1328125" bestFit="1" customWidth="1" style="2014" min="4099" max="4099"/>
    <col width="15.86328125" bestFit="1" customWidth="1" style="2014" min="4100" max="4100"/>
    <col width="9.1328125" customWidth="1" style="2014" min="4101" max="4353"/>
    <col width="30.86328125" bestFit="1" customWidth="1" style="2014" min="4354" max="4354"/>
    <col width="15.1328125" bestFit="1" customWidth="1" style="2014" min="4355" max="4355"/>
    <col width="15.86328125" bestFit="1" customWidth="1" style="2014" min="4356" max="4356"/>
    <col width="9.1328125" customWidth="1" style="2014" min="4357" max="4609"/>
    <col width="30.86328125" bestFit="1" customWidth="1" style="2014" min="4610" max="4610"/>
    <col width="15.1328125" bestFit="1" customWidth="1" style="2014" min="4611" max="4611"/>
    <col width="15.86328125" bestFit="1" customWidth="1" style="2014" min="4612" max="4612"/>
    <col width="9.1328125" customWidth="1" style="2014" min="4613" max="4865"/>
    <col width="30.86328125" bestFit="1" customWidth="1" style="2014" min="4866" max="4866"/>
    <col width="15.1328125" bestFit="1" customWidth="1" style="2014" min="4867" max="4867"/>
    <col width="15.86328125" bestFit="1" customWidth="1" style="2014" min="4868" max="4868"/>
    <col width="9.1328125" customWidth="1" style="2014" min="4869" max="5121"/>
    <col width="30.86328125" bestFit="1" customWidth="1" style="2014" min="5122" max="5122"/>
    <col width="15.1328125" bestFit="1" customWidth="1" style="2014" min="5123" max="5123"/>
    <col width="15.86328125" bestFit="1" customWidth="1" style="2014" min="5124" max="5124"/>
    <col width="9.1328125" customWidth="1" style="2014" min="5125" max="5377"/>
    <col width="30.86328125" bestFit="1" customWidth="1" style="2014" min="5378" max="5378"/>
    <col width="15.1328125" bestFit="1" customWidth="1" style="2014" min="5379" max="5379"/>
    <col width="15.86328125" bestFit="1" customWidth="1" style="2014" min="5380" max="5380"/>
    <col width="9.1328125" customWidth="1" style="2014" min="5381" max="5633"/>
    <col width="30.86328125" bestFit="1" customWidth="1" style="2014" min="5634" max="5634"/>
    <col width="15.1328125" bestFit="1" customWidth="1" style="2014" min="5635" max="5635"/>
    <col width="15.86328125" bestFit="1" customWidth="1" style="2014" min="5636" max="5636"/>
    <col width="9.1328125" customWidth="1" style="2014" min="5637" max="5889"/>
    <col width="30.86328125" bestFit="1" customWidth="1" style="2014" min="5890" max="5890"/>
    <col width="15.1328125" bestFit="1" customWidth="1" style="2014" min="5891" max="5891"/>
    <col width="15.86328125" bestFit="1" customWidth="1" style="2014" min="5892" max="5892"/>
    <col width="9.1328125" customWidth="1" style="2014" min="5893" max="6145"/>
    <col width="30.86328125" bestFit="1" customWidth="1" style="2014" min="6146" max="6146"/>
    <col width="15.1328125" bestFit="1" customWidth="1" style="2014" min="6147" max="6147"/>
    <col width="15.86328125" bestFit="1" customWidth="1" style="2014" min="6148" max="6148"/>
    <col width="9.1328125" customWidth="1" style="2014" min="6149" max="6401"/>
    <col width="30.86328125" bestFit="1" customWidth="1" style="2014" min="6402" max="6402"/>
    <col width="15.1328125" bestFit="1" customWidth="1" style="2014" min="6403" max="6403"/>
    <col width="15.86328125" bestFit="1" customWidth="1" style="2014" min="6404" max="6404"/>
    <col width="9.1328125" customWidth="1" style="2014" min="6405" max="6657"/>
    <col width="30.86328125" bestFit="1" customWidth="1" style="2014" min="6658" max="6658"/>
    <col width="15.1328125" bestFit="1" customWidth="1" style="2014" min="6659" max="6659"/>
    <col width="15.86328125" bestFit="1" customWidth="1" style="2014" min="6660" max="6660"/>
    <col width="9.1328125" customWidth="1" style="2014" min="6661" max="6913"/>
    <col width="30.86328125" bestFit="1" customWidth="1" style="2014" min="6914" max="6914"/>
    <col width="15.1328125" bestFit="1" customWidth="1" style="2014" min="6915" max="6915"/>
    <col width="15.86328125" bestFit="1" customWidth="1" style="2014" min="6916" max="6916"/>
    <col width="9.1328125" customWidth="1" style="2014" min="6917" max="7169"/>
    <col width="30.86328125" bestFit="1" customWidth="1" style="2014" min="7170" max="7170"/>
    <col width="15.1328125" bestFit="1" customWidth="1" style="2014" min="7171" max="7171"/>
    <col width="15.86328125" bestFit="1" customWidth="1" style="2014" min="7172" max="7172"/>
    <col width="9.1328125" customWidth="1" style="2014" min="7173" max="7425"/>
    <col width="30.86328125" bestFit="1" customWidth="1" style="2014" min="7426" max="7426"/>
    <col width="15.1328125" bestFit="1" customWidth="1" style="2014" min="7427" max="7427"/>
    <col width="15.86328125" bestFit="1" customWidth="1" style="2014" min="7428" max="7428"/>
    <col width="9.1328125" customWidth="1" style="2014" min="7429" max="7681"/>
    <col width="30.86328125" bestFit="1" customWidth="1" style="2014" min="7682" max="7682"/>
    <col width="15.1328125" bestFit="1" customWidth="1" style="2014" min="7683" max="7683"/>
    <col width="15.86328125" bestFit="1" customWidth="1" style="2014" min="7684" max="7684"/>
    <col width="9.1328125" customWidth="1" style="2014" min="7685" max="7937"/>
    <col width="30.86328125" bestFit="1" customWidth="1" style="2014" min="7938" max="7938"/>
    <col width="15.1328125" bestFit="1" customWidth="1" style="2014" min="7939" max="7939"/>
    <col width="15.86328125" bestFit="1" customWidth="1" style="2014" min="7940" max="7940"/>
    <col width="9.1328125" customWidth="1" style="2014" min="7941" max="8193"/>
    <col width="30.86328125" bestFit="1" customWidth="1" style="2014" min="8194" max="8194"/>
    <col width="15.1328125" bestFit="1" customWidth="1" style="2014" min="8195" max="8195"/>
    <col width="15.86328125" bestFit="1" customWidth="1" style="2014" min="8196" max="8196"/>
    <col width="9.1328125" customWidth="1" style="2014" min="8197" max="8449"/>
    <col width="30.86328125" bestFit="1" customWidth="1" style="2014" min="8450" max="8450"/>
    <col width="15.1328125" bestFit="1" customWidth="1" style="2014" min="8451" max="8451"/>
    <col width="15.86328125" bestFit="1" customWidth="1" style="2014" min="8452" max="8452"/>
    <col width="9.1328125" customWidth="1" style="2014" min="8453" max="8705"/>
    <col width="30.86328125" bestFit="1" customWidth="1" style="2014" min="8706" max="8706"/>
    <col width="15.1328125" bestFit="1" customWidth="1" style="2014" min="8707" max="8707"/>
    <col width="15.86328125" bestFit="1" customWidth="1" style="2014" min="8708" max="8708"/>
    <col width="9.1328125" customWidth="1" style="2014" min="8709" max="8961"/>
    <col width="30.86328125" bestFit="1" customWidth="1" style="2014" min="8962" max="8962"/>
    <col width="15.1328125" bestFit="1" customWidth="1" style="2014" min="8963" max="8963"/>
    <col width="15.86328125" bestFit="1" customWidth="1" style="2014" min="8964" max="8964"/>
    <col width="9.1328125" customWidth="1" style="2014" min="8965" max="9217"/>
    <col width="30.86328125" bestFit="1" customWidth="1" style="2014" min="9218" max="9218"/>
    <col width="15.1328125" bestFit="1" customWidth="1" style="2014" min="9219" max="9219"/>
    <col width="15.86328125" bestFit="1" customWidth="1" style="2014" min="9220" max="9220"/>
    <col width="9.1328125" customWidth="1" style="2014" min="9221" max="9473"/>
    <col width="30.86328125" bestFit="1" customWidth="1" style="2014" min="9474" max="9474"/>
    <col width="15.1328125" bestFit="1" customWidth="1" style="2014" min="9475" max="9475"/>
    <col width="15.86328125" bestFit="1" customWidth="1" style="2014" min="9476" max="9476"/>
    <col width="9.1328125" customWidth="1" style="2014" min="9477" max="9729"/>
    <col width="30.86328125" bestFit="1" customWidth="1" style="2014" min="9730" max="9730"/>
    <col width="15.1328125" bestFit="1" customWidth="1" style="2014" min="9731" max="9731"/>
    <col width="15.86328125" bestFit="1" customWidth="1" style="2014" min="9732" max="9732"/>
    <col width="9.1328125" customWidth="1" style="2014" min="9733" max="9985"/>
    <col width="30.86328125" bestFit="1" customWidth="1" style="2014" min="9986" max="9986"/>
    <col width="15.1328125" bestFit="1" customWidth="1" style="2014" min="9987" max="9987"/>
    <col width="15.86328125" bestFit="1" customWidth="1" style="2014" min="9988" max="9988"/>
    <col width="9.1328125" customWidth="1" style="2014" min="9989" max="10241"/>
    <col width="30.86328125" bestFit="1" customWidth="1" style="2014" min="10242" max="10242"/>
    <col width="15.1328125" bestFit="1" customWidth="1" style="2014" min="10243" max="10243"/>
    <col width="15.86328125" bestFit="1" customWidth="1" style="2014" min="10244" max="10244"/>
    <col width="9.1328125" customWidth="1" style="2014" min="10245" max="10497"/>
    <col width="30.86328125" bestFit="1" customWidth="1" style="2014" min="10498" max="10498"/>
    <col width="15.1328125" bestFit="1" customWidth="1" style="2014" min="10499" max="10499"/>
    <col width="15.86328125" bestFit="1" customWidth="1" style="2014" min="10500" max="10500"/>
    <col width="9.1328125" customWidth="1" style="2014" min="10501" max="10753"/>
    <col width="30.86328125" bestFit="1" customWidth="1" style="2014" min="10754" max="10754"/>
    <col width="15.1328125" bestFit="1" customWidth="1" style="2014" min="10755" max="10755"/>
    <col width="15.86328125" bestFit="1" customWidth="1" style="2014" min="10756" max="10756"/>
    <col width="9.1328125" customWidth="1" style="2014" min="10757" max="11009"/>
    <col width="30.86328125" bestFit="1" customWidth="1" style="2014" min="11010" max="11010"/>
    <col width="15.1328125" bestFit="1" customWidth="1" style="2014" min="11011" max="11011"/>
    <col width="15.86328125" bestFit="1" customWidth="1" style="2014" min="11012" max="11012"/>
    <col width="9.1328125" customWidth="1" style="2014" min="11013" max="11265"/>
    <col width="30.86328125" bestFit="1" customWidth="1" style="2014" min="11266" max="11266"/>
    <col width="15.1328125" bestFit="1" customWidth="1" style="2014" min="11267" max="11267"/>
    <col width="15.86328125" bestFit="1" customWidth="1" style="2014" min="11268" max="11268"/>
    <col width="9.1328125" customWidth="1" style="2014" min="11269" max="11521"/>
    <col width="30.86328125" bestFit="1" customWidth="1" style="2014" min="11522" max="11522"/>
    <col width="15.1328125" bestFit="1" customWidth="1" style="2014" min="11523" max="11523"/>
    <col width="15.86328125" bestFit="1" customWidth="1" style="2014" min="11524" max="11524"/>
    <col width="9.1328125" customWidth="1" style="2014" min="11525" max="11777"/>
    <col width="30.86328125" bestFit="1" customWidth="1" style="2014" min="11778" max="11778"/>
    <col width="15.1328125" bestFit="1" customWidth="1" style="2014" min="11779" max="11779"/>
    <col width="15.86328125" bestFit="1" customWidth="1" style="2014" min="11780" max="11780"/>
    <col width="9.1328125" customWidth="1" style="2014" min="11781" max="12033"/>
    <col width="30.86328125" bestFit="1" customWidth="1" style="2014" min="12034" max="12034"/>
    <col width="15.1328125" bestFit="1" customWidth="1" style="2014" min="12035" max="12035"/>
    <col width="15.86328125" bestFit="1" customWidth="1" style="2014" min="12036" max="12036"/>
    <col width="9.1328125" customWidth="1" style="2014" min="12037" max="12289"/>
    <col width="30.86328125" bestFit="1" customWidth="1" style="2014" min="12290" max="12290"/>
    <col width="15.1328125" bestFit="1" customWidth="1" style="2014" min="12291" max="12291"/>
    <col width="15.86328125" bestFit="1" customWidth="1" style="2014" min="12292" max="12292"/>
    <col width="9.1328125" customWidth="1" style="2014" min="12293" max="12545"/>
    <col width="30.86328125" bestFit="1" customWidth="1" style="2014" min="12546" max="12546"/>
    <col width="15.1328125" bestFit="1" customWidth="1" style="2014" min="12547" max="12547"/>
    <col width="15.86328125" bestFit="1" customWidth="1" style="2014" min="12548" max="12548"/>
    <col width="9.1328125" customWidth="1" style="2014" min="12549" max="12801"/>
    <col width="30.86328125" bestFit="1" customWidth="1" style="2014" min="12802" max="12802"/>
    <col width="15.1328125" bestFit="1" customWidth="1" style="2014" min="12803" max="12803"/>
    <col width="15.86328125" bestFit="1" customWidth="1" style="2014" min="12804" max="12804"/>
    <col width="9.1328125" customWidth="1" style="2014" min="12805" max="13057"/>
    <col width="30.86328125" bestFit="1" customWidth="1" style="2014" min="13058" max="13058"/>
    <col width="15.1328125" bestFit="1" customWidth="1" style="2014" min="13059" max="13059"/>
    <col width="15.86328125" bestFit="1" customWidth="1" style="2014" min="13060" max="13060"/>
    <col width="9.1328125" customWidth="1" style="2014" min="13061" max="13313"/>
    <col width="30.86328125" bestFit="1" customWidth="1" style="2014" min="13314" max="13314"/>
    <col width="15.1328125" bestFit="1" customWidth="1" style="2014" min="13315" max="13315"/>
    <col width="15.86328125" bestFit="1" customWidth="1" style="2014" min="13316" max="13316"/>
    <col width="9.1328125" customWidth="1" style="2014" min="13317" max="13569"/>
    <col width="30.86328125" bestFit="1" customWidth="1" style="2014" min="13570" max="13570"/>
    <col width="15.1328125" bestFit="1" customWidth="1" style="2014" min="13571" max="13571"/>
    <col width="15.86328125" bestFit="1" customWidth="1" style="2014" min="13572" max="13572"/>
    <col width="9.1328125" customWidth="1" style="2014" min="13573" max="13825"/>
    <col width="30.86328125" bestFit="1" customWidth="1" style="2014" min="13826" max="13826"/>
    <col width="15.1328125" bestFit="1" customWidth="1" style="2014" min="13827" max="13827"/>
    <col width="15.86328125" bestFit="1" customWidth="1" style="2014" min="13828" max="13828"/>
    <col width="9.1328125" customWidth="1" style="2014" min="13829" max="14081"/>
    <col width="30.86328125" bestFit="1" customWidth="1" style="2014" min="14082" max="14082"/>
    <col width="15.1328125" bestFit="1" customWidth="1" style="2014" min="14083" max="14083"/>
    <col width="15.86328125" bestFit="1" customWidth="1" style="2014" min="14084" max="14084"/>
    <col width="9.1328125" customWidth="1" style="2014" min="14085" max="14337"/>
    <col width="30.86328125" bestFit="1" customWidth="1" style="2014" min="14338" max="14338"/>
    <col width="15.1328125" bestFit="1" customWidth="1" style="2014" min="14339" max="14339"/>
    <col width="15.86328125" bestFit="1" customWidth="1" style="2014" min="14340" max="14340"/>
    <col width="9.1328125" customWidth="1" style="2014" min="14341" max="14593"/>
    <col width="30.86328125" bestFit="1" customWidth="1" style="2014" min="14594" max="14594"/>
    <col width="15.1328125" bestFit="1" customWidth="1" style="2014" min="14595" max="14595"/>
    <col width="15.86328125" bestFit="1" customWidth="1" style="2014" min="14596" max="14596"/>
    <col width="9.1328125" customWidth="1" style="2014" min="14597" max="14849"/>
    <col width="30.86328125" bestFit="1" customWidth="1" style="2014" min="14850" max="14850"/>
    <col width="15.1328125" bestFit="1" customWidth="1" style="2014" min="14851" max="14851"/>
    <col width="15.86328125" bestFit="1" customWidth="1" style="2014" min="14852" max="14852"/>
    <col width="9.1328125" customWidth="1" style="2014" min="14853" max="15105"/>
    <col width="30.86328125" bestFit="1" customWidth="1" style="2014" min="15106" max="15106"/>
    <col width="15.1328125" bestFit="1" customWidth="1" style="2014" min="15107" max="15107"/>
    <col width="15.86328125" bestFit="1" customWidth="1" style="2014" min="15108" max="15108"/>
    <col width="9.1328125" customWidth="1" style="2014" min="15109" max="15361"/>
    <col width="30.86328125" bestFit="1" customWidth="1" style="2014" min="15362" max="15362"/>
    <col width="15.1328125" bestFit="1" customWidth="1" style="2014" min="15363" max="15363"/>
    <col width="15.86328125" bestFit="1" customWidth="1" style="2014" min="15364" max="15364"/>
    <col width="9.1328125" customWidth="1" style="2014" min="15365" max="15617"/>
    <col width="30.86328125" bestFit="1" customWidth="1" style="2014" min="15618" max="15618"/>
    <col width="15.1328125" bestFit="1" customWidth="1" style="2014" min="15619" max="15619"/>
    <col width="15.86328125" bestFit="1" customWidth="1" style="2014" min="15620" max="15620"/>
    <col width="9.1328125" customWidth="1" style="2014" min="15621" max="15873"/>
    <col width="30.86328125" bestFit="1" customWidth="1" style="2014" min="15874" max="15874"/>
    <col width="15.1328125" bestFit="1" customWidth="1" style="2014" min="15875" max="15875"/>
    <col width="15.86328125" bestFit="1" customWidth="1" style="2014" min="15876" max="15876"/>
    <col width="9.1328125" customWidth="1" style="2014" min="15877" max="16129"/>
    <col width="30.86328125" bestFit="1" customWidth="1" style="2014" min="16130" max="16130"/>
    <col width="15.1328125" bestFit="1" customWidth="1" style="2014" min="16131" max="16131"/>
    <col width="15.86328125" bestFit="1" customWidth="1" style="2014" min="16132" max="16132"/>
    <col width="9.1328125" customWidth="1" style="2014" min="16133" max="16384"/>
  </cols>
  <sheetData>
    <row r="1" ht="14.25" customHeight="1" s="2885">
      <c r="B1" s="2015" t="inlineStr">
        <is>
          <t>Average Annual Occupancy</t>
        </is>
      </c>
      <c r="C1" s="2016" t="inlineStr">
        <is>
          <t>Gross-Up</t>
        </is>
      </c>
    </row>
    <row r="2" ht="14.25" customHeight="1" s="2885">
      <c r="B2" s="2017" t="n">
        <v>0.9004193313794709</v>
      </c>
      <c r="C2" s="2018" t="n">
        <v>0.95</v>
      </c>
    </row>
    <row r="3">
      <c r="C3" s="2019" t="n"/>
    </row>
    <row r="4" ht="16.5" customHeight="1" s="2885">
      <c r="B4" s="2020" t="n"/>
      <c r="C4" s="2021" t="inlineStr">
        <is>
          <t xml:space="preserve">Totals </t>
        </is>
      </c>
      <c r="D4" s="2021" t="inlineStr">
        <is>
          <t>Gross-up</t>
        </is>
      </c>
      <c r="E4" s="2022" t="n"/>
    </row>
    <row r="5" ht="14.25" customHeight="1" s="2885">
      <c r="A5" s="2014" t="inlineStr">
        <is>
          <t>4434-00</t>
        </is>
      </c>
      <c r="B5" s="2020" t="inlineStr">
        <is>
          <t xml:space="preserve"> Cleaning Supplies</t>
        </is>
      </c>
      <c r="C5" s="3896">
        <f>IFERROR(VLOOKUP(A5,#REF!,5,0),0)</f>
        <v/>
      </c>
      <c r="D5" s="3897">
        <f>IF($B$2&lt;$C$2,((C5/$B$2)*$C$2-C5),0)</f>
        <v/>
      </c>
    </row>
    <row r="6" ht="14.25" customHeight="1" s="2885">
      <c r="A6" s="2014" t="inlineStr">
        <is>
          <t>4478-00</t>
        </is>
      </c>
      <c r="B6" s="2020" t="inlineStr">
        <is>
          <t xml:space="preserve"> Cleaning Services</t>
        </is>
      </c>
      <c r="C6" s="3896">
        <f>IFERROR(VLOOKUP(A6,#REF!,5,0),0)</f>
        <v/>
      </c>
      <c r="D6" s="3897">
        <f>IF($B$2&lt;$C$2,((C6/$B$2)*$C$2-C6),0)</f>
        <v/>
      </c>
    </row>
    <row r="7" ht="14.25" customHeight="1" s="2885">
      <c r="A7" s="2014" t="inlineStr">
        <is>
          <t>4478-10</t>
        </is>
      </c>
      <c r="B7" s="2020" t="inlineStr">
        <is>
          <t xml:space="preserve"> Janitorial Services</t>
        </is>
      </c>
      <c r="C7" s="3896">
        <f>IFERROR(VLOOKUP(A7,#REF!,5,0),0)</f>
        <v/>
      </c>
      <c r="D7" s="3897">
        <f>IF($B$2&lt;$C$2,((C7/$B$2)*$C$2-C7),0)</f>
        <v/>
      </c>
    </row>
    <row r="8" ht="14.25" customHeight="1" s="2885">
      <c r="A8" s="2014" t="inlineStr">
        <is>
          <t>4802-00</t>
        </is>
      </c>
      <c r="B8" s="2020" t="inlineStr">
        <is>
          <t xml:space="preserve"> Electricity - Common Area</t>
        </is>
      </c>
      <c r="C8" s="3896">
        <f>IFERROR(VLOOKUP(A8,#REF!,5,0),0)</f>
        <v/>
      </c>
      <c r="D8" s="3897">
        <f>IF($B$2&lt;$C$2,((C8/$B$2)*$C$2-C8),0)</f>
        <v/>
      </c>
    </row>
    <row r="9" ht="14.25" customHeight="1" s="2885">
      <c r="A9" s="2014" t="inlineStr">
        <is>
          <t>4844-00</t>
        </is>
      </c>
      <c r="B9" s="2020" t="inlineStr">
        <is>
          <t xml:space="preserve"> Trash Removal</t>
        </is>
      </c>
      <c r="C9" s="3896">
        <f>IFERROR(VLOOKUP(A9,#REF!,5,0),0)</f>
        <v/>
      </c>
      <c r="D9" s="3897">
        <f>IF($B$2&lt;$C$2,((C9/$B$2)*$C$2-C9),0)</f>
        <v/>
      </c>
    </row>
    <row r="10" ht="14.65" customHeight="1" s="2885" thickBot="1">
      <c r="B10" s="2020" t="inlineStr">
        <is>
          <t>Total</t>
        </is>
      </c>
      <c r="C10" s="3898">
        <f>SUM(C5:C9)</f>
        <v/>
      </c>
      <c r="D10" s="3899">
        <f>SUM(D5:D9)</f>
        <v/>
      </c>
    </row>
    <row r="11" ht="14.65" customHeight="1" s="2885" thickTop="1">
      <c r="B11" s="2020" t="n"/>
      <c r="C11" s="2016" t="n"/>
      <c r="G11" s="3900">
        <f>((C10/$B$2)*$C$2-C10)</f>
        <v/>
      </c>
    </row>
    <row r="12" ht="14.25" customHeight="1" s="2885">
      <c r="C12" s="2016" t="n"/>
      <c r="D12" s="2016" t="n"/>
      <c r="E12" s="2016" t="n"/>
      <c r="G12" s="3901">
        <f>G11-D10</f>
        <v/>
      </c>
    </row>
    <row r="13" ht="14.25" customHeight="1" s="2885">
      <c r="C13" s="2016" t="n"/>
      <c r="D13" s="2016" t="n"/>
      <c r="E13" s="2016" t="n"/>
    </row>
    <row r="14" ht="14.25" customHeight="1" s="2885">
      <c r="C14" s="2016" t="n"/>
      <c r="D14" s="2016" t="n"/>
      <c r="E14" s="2016" t="n"/>
    </row>
    <row r="15" ht="14.25" customHeight="1" s="2885">
      <c r="C15" s="2016" t="n"/>
      <c r="D15" s="2016" t="n"/>
      <c r="E15" s="2016" t="n"/>
    </row>
    <row r="16" ht="14.25" customHeight="1" s="2885">
      <c r="C16" s="2016" t="n"/>
      <c r="D16" s="2016" t="n"/>
      <c r="E16" s="2016" t="n"/>
    </row>
    <row r="17" ht="14.25" customHeight="1" s="2885">
      <c r="C17" s="2016" t="n"/>
      <c r="D17" s="2016" t="n"/>
      <c r="E17" s="2016" t="n"/>
    </row>
    <row r="18" ht="14.25" customHeight="1" s="2885">
      <c r="C18" s="2016" t="n"/>
      <c r="D18" s="2016" t="n"/>
      <c r="E18" s="2016" t="n"/>
    </row>
    <row r="19" ht="14.25" customHeight="1" s="2885">
      <c r="C19" s="2016" t="n"/>
      <c r="D19" s="2016" t="n"/>
      <c r="E19" s="2016" t="n"/>
    </row>
    <row r="20" ht="14.25" customHeight="1" s="2885">
      <c r="C20" s="2016" t="n"/>
      <c r="D20" s="2016" t="n"/>
      <c r="E20" s="2016" t="n"/>
    </row>
    <row r="21" ht="14.25" customHeight="1" s="2885">
      <c r="C21" s="2016" t="n"/>
      <c r="D21" s="2016" t="n"/>
      <c r="E21" s="2016" t="n"/>
    </row>
    <row r="22" ht="14.25" customHeight="1" s="2885">
      <c r="C22" s="2016" t="n"/>
      <c r="D22" s="2016" t="n"/>
      <c r="E22" s="2016" t="n"/>
    </row>
    <row r="23" ht="14.25" customHeight="1" s="2885">
      <c r="C23" s="2016" t="n"/>
      <c r="D23" s="2016" t="n"/>
      <c r="E23" s="2016" t="n"/>
    </row>
    <row r="24" ht="14.25" customHeight="1" s="2885">
      <c r="C24" s="2016" t="n"/>
      <c r="D24" s="2016" t="n"/>
      <c r="E24" s="2016" t="n"/>
    </row>
    <row r="25" ht="14.25" customHeight="1" s="2885">
      <c r="C25" s="2016" t="n"/>
      <c r="D25" s="2016" t="n"/>
      <c r="E25" s="2016" t="n"/>
    </row>
    <row r="26" ht="14.25" customHeight="1" s="2885">
      <c r="C26" s="2016" t="n"/>
      <c r="D26" s="2016" t="n"/>
      <c r="E26" s="2016" t="n"/>
    </row>
    <row r="27" ht="14.25" customHeight="1" s="2885">
      <c r="C27" s="2016" t="n"/>
      <c r="D27" s="2016" t="n"/>
      <c r="E27" s="2016" t="n"/>
    </row>
    <row r="28" ht="14.25" customHeight="1" s="2885">
      <c r="D28" s="2016" t="n"/>
      <c r="E28" s="2016" t="n"/>
    </row>
    <row r="29" ht="14.25" customHeight="1" s="2885">
      <c r="C29" s="2016" t="n"/>
      <c r="D29" s="2016" t="n"/>
      <c r="E29" s="2016" t="n"/>
    </row>
    <row r="30" ht="14.25" customHeight="1" s="2885">
      <c r="D30" s="2016" t="n"/>
      <c r="E30" s="2016" t="n"/>
    </row>
    <row r="31" ht="14.25" customHeight="1" s="2885">
      <c r="D31" s="2016" t="n"/>
      <c r="E31" s="2016" t="n"/>
    </row>
    <row r="32" ht="14.25" customHeight="1" s="2885">
      <c r="D32" s="2016" t="n"/>
      <c r="E32" s="2016" t="n"/>
    </row>
    <row r="33" ht="14.25" customHeight="1" s="2885">
      <c r="D33" s="2016" t="n"/>
      <c r="E33" s="2016" t="n"/>
    </row>
    <row r="34" ht="14.25" customHeight="1" s="2885">
      <c r="D34" s="2016" t="n"/>
      <c r="E34" s="2016" t="n"/>
    </row>
    <row r="35" ht="14.25" customHeight="1" s="2885">
      <c r="D35" s="2016" t="n"/>
      <c r="E35" s="2016" t="n"/>
    </row>
    <row r="36" ht="14.25" customHeight="1" s="2885">
      <c r="D36" s="2016" t="n"/>
      <c r="E36" s="2016" t="n"/>
    </row>
    <row r="37" ht="14.25" customHeight="1" s="2885">
      <c r="D37" s="2016" t="n"/>
      <c r="E37" s="2016" t="n"/>
    </row>
    <row r="38" ht="14.25" customHeight="1" s="2885">
      <c r="D38" s="2016" t="n"/>
      <c r="E38" s="2016" t="n"/>
    </row>
    <row r="39" ht="14.25" customHeight="1" s="2885">
      <c r="D39" s="2016" t="n"/>
      <c r="E39" s="2016" t="n"/>
    </row>
    <row r="40" ht="14.25" customHeight="1" s="2885">
      <c r="D40" s="2016" t="n"/>
      <c r="E40" s="2016" t="n"/>
    </row>
    <row r="41" ht="14.25" customHeight="1" s="2885">
      <c r="D41" s="2016" t="n"/>
      <c r="E41" s="2016" t="n"/>
    </row>
    <row r="42" ht="14.25" customHeight="1" s="2885">
      <c r="D42" s="2016" t="n"/>
      <c r="E42" s="2016" t="n"/>
    </row>
    <row r="43" ht="14.25" customHeight="1" s="2885">
      <c r="D43" s="2016" t="n"/>
      <c r="E43" s="2016" t="n"/>
    </row>
    <row r="44" ht="14.25" customHeight="1" s="2885">
      <c r="D44" s="2016" t="n"/>
      <c r="E44" s="2016" t="n"/>
    </row>
  </sheetData>
  <pageMargins left="0.7" right="0.7" top="0.75" bottom="0.75" header="0.3" footer="0.3"/>
</worksheet>
</file>

<file path=xl/worksheets/sheet98.xml><?xml version="1.0" encoding="utf-8"?>
<worksheet xmlns="http://schemas.openxmlformats.org/spreadsheetml/2006/main">
  <sheetPr codeName="Sheet126">
    <outlinePr summaryBelow="0"/>
    <pageSetUpPr/>
  </sheetPr>
  <dimension ref="A1:M55"/>
  <sheetViews>
    <sheetView workbookViewId="0">
      <selection activeCell="A1" sqref="A1:I1"/>
    </sheetView>
  </sheetViews>
  <sheetFormatPr baseColWidth="8" defaultColWidth="8.86328125" defaultRowHeight="14.25"/>
  <cols>
    <col width="32.46484375" customWidth="1" style="2885" min="1" max="1"/>
    <col width="9.46484375" customWidth="1" style="2885" min="2" max="12"/>
    <col width="10.46484375" customWidth="1" style="2885" min="13" max="13"/>
  </cols>
  <sheetData>
    <row r="1" ht="12" customHeight="1" s="2885">
      <c r="A1" s="2899" t="inlineStr">
        <is>
          <t>Cash Flow</t>
        </is>
      </c>
    </row>
    <row r="2" ht="12" customHeight="1" s="2885">
      <c r="A2" s="2900" t="inlineStr">
        <is>
          <t>Western Crossing Retail Center (Amounts in USD)</t>
        </is>
      </c>
    </row>
    <row r="3" ht="12" customHeight="1" s="2885">
      <c r="A3" s="2900" t="inlineStr">
        <is>
          <t>Jul, 2025 through Jun, 2036</t>
        </is>
      </c>
    </row>
    <row r="4" ht="12" customHeight="1" s="2885">
      <c r="A4" s="2900" t="inlineStr">
        <is>
          <t>2/25/2025 3:47:23 PM</t>
        </is>
      </c>
    </row>
    <row r="5" ht="12" customHeight="1" s="2885"/>
    <row r="6" ht="12" customHeight="1" s="2885">
      <c r="B6" s="1792" t="inlineStr">
        <is>
          <t>Forecast</t>
        </is>
      </c>
      <c r="C6" s="1792" t="inlineStr">
        <is>
          <t>Forecast</t>
        </is>
      </c>
      <c r="D6" s="1792" t="inlineStr">
        <is>
          <t>Forecast</t>
        </is>
      </c>
      <c r="E6" s="1792" t="inlineStr">
        <is>
          <t>Forecast</t>
        </is>
      </c>
      <c r="F6" s="1792" t="inlineStr">
        <is>
          <t>Forecast</t>
        </is>
      </c>
      <c r="G6" s="1792" t="inlineStr">
        <is>
          <t>Forecast</t>
        </is>
      </c>
      <c r="H6" s="1792" t="inlineStr">
        <is>
          <t>Forecast</t>
        </is>
      </c>
      <c r="I6" s="1792" t="inlineStr">
        <is>
          <t>Forecast</t>
        </is>
      </c>
      <c r="J6" s="1792" t="inlineStr">
        <is>
          <t>Forecast</t>
        </is>
      </c>
      <c r="K6" s="1792" t="inlineStr">
        <is>
          <t>Forecast</t>
        </is>
      </c>
      <c r="L6" s="1792" t="inlineStr">
        <is>
          <t>Forecast</t>
        </is>
      </c>
      <c r="M6" s="1792" t="inlineStr">
        <is>
          <t>Forecast</t>
        </is>
      </c>
    </row>
    <row r="7" ht="12" customHeight="1" s="2885"/>
    <row r="8" ht="12" customHeight="1" s="2885">
      <c r="B8" s="1790" t="inlineStr">
        <is>
          <t>Year 1</t>
        </is>
      </c>
      <c r="C8" s="1790" t="inlineStr">
        <is>
          <t>Year 2</t>
        </is>
      </c>
      <c r="D8" s="1790" t="inlineStr">
        <is>
          <t>Year 3</t>
        </is>
      </c>
      <c r="E8" s="1790" t="inlineStr">
        <is>
          <t>Year 4</t>
        </is>
      </c>
      <c r="F8" s="1790" t="inlineStr">
        <is>
          <t>Year 5</t>
        </is>
      </c>
      <c r="G8" s="1790" t="inlineStr">
        <is>
          <t>Year 6</t>
        </is>
      </c>
      <c r="H8" s="1790" t="inlineStr">
        <is>
          <t>Year 7</t>
        </is>
      </c>
      <c r="I8" s="1790" t="inlineStr">
        <is>
          <t>Year 8</t>
        </is>
      </c>
      <c r="J8" s="1790" t="inlineStr">
        <is>
          <t>Year 9</t>
        </is>
      </c>
      <c r="K8" s="1790" t="inlineStr">
        <is>
          <t>Year 10</t>
        </is>
      </c>
      <c r="L8" s="1790" t="inlineStr">
        <is>
          <t>Year 11</t>
        </is>
      </c>
    </row>
    <row r="9" ht="12" customHeight="1" s="2885">
      <c r="A9" s="2900" t="inlineStr">
        <is>
          <t>For the Years Ending</t>
        </is>
      </c>
      <c r="B9" s="1791" t="inlineStr">
        <is>
          <t>Jun-2026</t>
        </is>
      </c>
      <c r="C9" s="1791" t="inlineStr">
        <is>
          <t>Jun-2027</t>
        </is>
      </c>
      <c r="D9" s="1791" t="inlineStr">
        <is>
          <t>Jun-2028</t>
        </is>
      </c>
      <c r="E9" s="1791" t="inlineStr">
        <is>
          <t>Jun-2029</t>
        </is>
      </c>
      <c r="F9" s="1791" t="inlineStr">
        <is>
          <t>Jun-2030</t>
        </is>
      </c>
      <c r="G9" s="1791" t="inlineStr">
        <is>
          <t>Jun-2031</t>
        </is>
      </c>
      <c r="H9" s="1791" t="inlineStr">
        <is>
          <t>Jun-2032</t>
        </is>
      </c>
      <c r="I9" s="1791" t="inlineStr">
        <is>
          <t>Jun-2033</t>
        </is>
      </c>
      <c r="J9" s="1791" t="inlineStr">
        <is>
          <t>Jun-2034</t>
        </is>
      </c>
      <c r="K9" s="1791" t="inlineStr">
        <is>
          <t>Jun-2035</t>
        </is>
      </c>
      <c r="L9" s="1791" t="inlineStr">
        <is>
          <t>Jun-2036</t>
        </is>
      </c>
      <c r="M9" s="1791" t="inlineStr">
        <is>
          <t>Total</t>
        </is>
      </c>
    </row>
    <row r="10" ht="12" customHeight="1" s="2885"/>
    <row r="11" ht="12" customHeight="1" s="2885">
      <c r="A11" s="1788" t="inlineStr">
        <is>
          <t>Rental Revenue</t>
        </is>
      </c>
    </row>
    <row r="12" ht="12" customHeight="1" s="2885">
      <c r="A12" s="1789" t="inlineStr">
        <is>
          <t xml:space="preserve">  Potential Base Rent</t>
        </is>
      </c>
      <c r="B12" s="1735" t="n">
        <v>1896578</v>
      </c>
      <c r="C12" s="1735" t="n">
        <v>1916366</v>
      </c>
      <c r="D12" s="1735" t="n">
        <v>1939183</v>
      </c>
      <c r="E12" s="1735" t="n">
        <v>2018547</v>
      </c>
      <c r="F12" s="1735" t="n">
        <v>2080780</v>
      </c>
      <c r="G12" s="1735" t="n">
        <v>2087417</v>
      </c>
      <c r="H12" s="1735" t="n">
        <v>2105887</v>
      </c>
      <c r="I12" s="1735" t="n">
        <v>2132172</v>
      </c>
      <c r="J12" s="1735" t="n">
        <v>2212392</v>
      </c>
      <c r="K12" s="1735" t="n">
        <v>2342541</v>
      </c>
      <c r="L12" s="1735" t="n">
        <v>2345193</v>
      </c>
      <c r="M12" s="1735" t="n">
        <v>23077055</v>
      </c>
    </row>
    <row r="13" ht="12" customHeight="1" s="2885">
      <c r="A13" s="1789" t="inlineStr">
        <is>
          <t xml:space="preserve">  Absorption &amp; Turnover Vacancy</t>
        </is>
      </c>
      <c r="B13" s="1735" t="n">
        <v>-16832</v>
      </c>
      <c r="C13" s="1735" t="n">
        <v>-21553</v>
      </c>
      <c r="D13" s="1735" t="n">
        <v>-42090</v>
      </c>
      <c r="E13" s="1735" t="n">
        <v>-119976</v>
      </c>
      <c r="F13" s="1735" t="n">
        <v>0</v>
      </c>
      <c r="G13" s="1735" t="n">
        <v>-16182</v>
      </c>
      <c r="H13" s="1735" t="n">
        <v>-24986</v>
      </c>
      <c r="I13" s="1735" t="n">
        <v>-28163</v>
      </c>
      <c r="J13" s="1735" t="n">
        <v>-159685</v>
      </c>
      <c r="K13" s="1735" t="n">
        <v>-11960</v>
      </c>
      <c r="L13" s="1735" t="n">
        <v>-7722</v>
      </c>
      <c r="M13" s="1735" t="n">
        <v>-449150</v>
      </c>
    </row>
    <row r="14" ht="12" customHeight="1" s="2885">
      <c r="A14" s="1789" t="inlineStr">
        <is>
          <t xml:space="preserve">  Free Rent</t>
        </is>
      </c>
      <c r="B14" s="1735" t="n">
        <v>-3900</v>
      </c>
      <c r="C14" s="1735" t="n">
        <v>-2694</v>
      </c>
      <c r="D14" s="1735" t="n">
        <v>-5261</v>
      </c>
      <c r="E14" s="1735" t="n">
        <v>-14997</v>
      </c>
      <c r="F14" s="1735" t="n">
        <v>0</v>
      </c>
      <c r="G14" s="1735" t="n">
        <v>-2023</v>
      </c>
      <c r="H14" s="1735" t="n">
        <v>-1486</v>
      </c>
      <c r="I14" s="1735" t="n">
        <v>-2628</v>
      </c>
      <c r="J14" s="1735" t="n">
        <v>-15689</v>
      </c>
      <c r="K14" s="1735" t="n">
        <v>-8631</v>
      </c>
      <c r="L14" s="1735" t="n">
        <v>-965</v>
      </c>
      <c r="M14" s="1735" t="n">
        <v>-58274</v>
      </c>
    </row>
    <row r="15" ht="12" customHeight="1" s="2885">
      <c r="A15" s="1789" t="inlineStr">
        <is>
          <t xml:space="preserve">  Scheduled Base Rent</t>
        </is>
      </c>
      <c r="B15" s="1793" t="n">
        <v>1875847</v>
      </c>
      <c r="C15" s="1793" t="n">
        <v>1892118</v>
      </c>
      <c r="D15" s="1793" t="n">
        <v>1891832</v>
      </c>
      <c r="E15" s="1793" t="n">
        <v>1883574</v>
      </c>
      <c r="F15" s="1793" t="n">
        <v>2080780</v>
      </c>
      <c r="G15" s="1793" t="n">
        <v>2069211</v>
      </c>
      <c r="H15" s="1793" t="n">
        <v>2079415</v>
      </c>
      <c r="I15" s="1793" t="n">
        <v>2101382</v>
      </c>
      <c r="J15" s="1793" t="n">
        <v>2037017</v>
      </c>
      <c r="K15" s="1793" t="n">
        <v>2321950</v>
      </c>
      <c r="L15" s="1793" t="n">
        <v>2336506</v>
      </c>
      <c r="M15" s="1793" t="n">
        <v>22569632</v>
      </c>
    </row>
    <row r="16" ht="12" customHeight="1" s="2885">
      <c r="A16" s="2900" t="inlineStr">
        <is>
          <t>Total Rental Revenue</t>
        </is>
      </c>
      <c r="B16" s="1794" t="n">
        <v>1875847</v>
      </c>
      <c r="C16" s="1794" t="n">
        <v>1892118</v>
      </c>
      <c r="D16" s="1794" t="n">
        <v>1891832</v>
      </c>
      <c r="E16" s="1794" t="n">
        <v>1883574</v>
      </c>
      <c r="F16" s="1794" t="n">
        <v>2080780</v>
      </c>
      <c r="G16" s="1794" t="n">
        <v>2069211</v>
      </c>
      <c r="H16" s="1794" t="n">
        <v>2079415</v>
      </c>
      <c r="I16" s="1794" t="n">
        <v>2101382</v>
      </c>
      <c r="J16" s="1794" t="n">
        <v>2037017</v>
      </c>
      <c r="K16" s="1794" t="n">
        <v>2321950</v>
      </c>
      <c r="L16" s="1794" t="n">
        <v>2336506</v>
      </c>
      <c r="M16" s="1794" t="n">
        <v>22569632</v>
      </c>
    </row>
    <row r="17" ht="12" customHeight="1" s="2885"/>
    <row r="18" ht="12" customHeight="1" s="2885">
      <c r="A18" s="1788" t="inlineStr">
        <is>
          <t>Other Tenant Revenue</t>
        </is>
      </c>
    </row>
    <row r="19" ht="12" customHeight="1" s="2885">
      <c r="A19" s="1789" t="inlineStr">
        <is>
          <t xml:space="preserve">  Total Expense Recoveries</t>
        </is>
      </c>
      <c r="B19" s="1735" t="n">
        <v>757789</v>
      </c>
      <c r="C19" s="1735" t="n">
        <v>777057</v>
      </c>
      <c r="D19" s="1735" t="n">
        <v>786788</v>
      </c>
      <c r="E19" s="1735" t="n">
        <v>791477</v>
      </c>
      <c r="F19" s="1735" t="n">
        <v>854893</v>
      </c>
      <c r="G19" s="1735" t="n">
        <v>877822</v>
      </c>
      <c r="H19" s="1735" t="n">
        <v>900167</v>
      </c>
      <c r="I19" s="1735" t="n">
        <v>921410</v>
      </c>
      <c r="J19" s="1735" t="n">
        <v>906628</v>
      </c>
      <c r="K19" s="1735" t="n">
        <v>987714</v>
      </c>
      <c r="L19" s="1735" t="n">
        <v>1019969</v>
      </c>
      <c r="M19" s="1735" t="n">
        <v>9581715</v>
      </c>
    </row>
    <row r="20" ht="12" customHeight="1" s="2885">
      <c r="A20" s="2900" t="inlineStr">
        <is>
          <t>Total Other Tenant Revenue</t>
        </is>
      </c>
      <c r="B20" s="1794" t="n">
        <v>757789</v>
      </c>
      <c r="C20" s="1794" t="n">
        <v>777057</v>
      </c>
      <c r="D20" s="1794" t="n">
        <v>786788</v>
      </c>
      <c r="E20" s="1794" t="n">
        <v>791477</v>
      </c>
      <c r="F20" s="1794" t="n">
        <v>854893</v>
      </c>
      <c r="G20" s="1794" t="n">
        <v>877822</v>
      </c>
      <c r="H20" s="1794" t="n">
        <v>900167</v>
      </c>
      <c r="I20" s="1794" t="n">
        <v>921410</v>
      </c>
      <c r="J20" s="1794" t="n">
        <v>906628</v>
      </c>
      <c r="K20" s="1794" t="n">
        <v>987714</v>
      </c>
      <c r="L20" s="1794" t="n">
        <v>1019969</v>
      </c>
      <c r="M20" s="1794" t="n">
        <v>9581715</v>
      </c>
    </row>
    <row r="21" ht="12" customHeight="1" s="2885"/>
    <row r="22" ht="12" customHeight="1" s="2885">
      <c r="A22" s="2900" t="inlineStr">
        <is>
          <t>Total Tenant Revenue</t>
        </is>
      </c>
      <c r="B22" s="1795" t="n">
        <v>2633635</v>
      </c>
      <c r="C22" s="1795" t="n">
        <v>2669175</v>
      </c>
      <c r="D22" s="1795" t="n">
        <v>2678620</v>
      </c>
      <c r="E22" s="1795" t="n">
        <v>2675051</v>
      </c>
      <c r="F22" s="1795" t="n">
        <v>2935673</v>
      </c>
      <c r="G22" s="1795" t="n">
        <v>2947034</v>
      </c>
      <c r="H22" s="1795" t="n">
        <v>2979582</v>
      </c>
      <c r="I22" s="1795" t="n">
        <v>3022792</v>
      </c>
      <c r="J22" s="1795" t="n">
        <v>2943646</v>
      </c>
      <c r="K22" s="1795" t="n">
        <v>3309664</v>
      </c>
      <c r="L22" s="1795" t="n">
        <v>3356475</v>
      </c>
      <c r="M22" s="1795" t="n">
        <v>32151347</v>
      </c>
    </row>
    <row r="23" ht="12" customHeight="1" s="2885"/>
    <row r="24" ht="12" customHeight="1" s="2885">
      <c r="A24" s="2900" t="inlineStr">
        <is>
          <t>Potential Gross Revenue</t>
        </is>
      </c>
      <c r="B24" s="1795" t="n">
        <v>2633635</v>
      </c>
      <c r="C24" s="1795" t="n">
        <v>2669175</v>
      </c>
      <c r="D24" s="1795" t="n">
        <v>2678620</v>
      </c>
      <c r="E24" s="1795" t="n">
        <v>2675051</v>
      </c>
      <c r="F24" s="1795" t="n">
        <v>2935673</v>
      </c>
      <c r="G24" s="1795" t="n">
        <v>2947034</v>
      </c>
      <c r="H24" s="1795" t="n">
        <v>2979582</v>
      </c>
      <c r="I24" s="1795" t="n">
        <v>3022792</v>
      </c>
      <c r="J24" s="1795" t="n">
        <v>2943646</v>
      </c>
      <c r="K24" s="1795" t="n">
        <v>3309664</v>
      </c>
      <c r="L24" s="1795" t="n">
        <v>3356475</v>
      </c>
      <c r="M24" s="1795" t="n">
        <v>32151347</v>
      </c>
    </row>
    <row r="25" ht="12" customHeight="1" s="2885"/>
    <row r="26" ht="12" customHeight="1" s="2885">
      <c r="A26" s="1788" t="inlineStr">
        <is>
          <t>Vacancy &amp; Credit Loss</t>
        </is>
      </c>
    </row>
    <row r="27" ht="12" customHeight="1" s="2885">
      <c r="A27" s="1789" t="inlineStr">
        <is>
          <t xml:space="preserve">  Vacancy Allowance</t>
        </is>
      </c>
      <c r="B27" s="1735" t="n">
        <v>-115692</v>
      </c>
      <c r="C27" s="1735" t="n">
        <v>-112983</v>
      </c>
      <c r="D27" s="1735" t="n">
        <v>-107329</v>
      </c>
      <c r="E27" s="1735" t="n">
        <v>-89099</v>
      </c>
      <c r="F27" s="1735" t="n">
        <v>-146784</v>
      </c>
      <c r="G27" s="1735" t="n">
        <v>-131979</v>
      </c>
      <c r="H27" s="1735" t="n">
        <v>-125242</v>
      </c>
      <c r="I27" s="1735" t="n">
        <v>-132599</v>
      </c>
      <c r="J27" s="1735" t="n">
        <v>-96580</v>
      </c>
      <c r="K27" s="1735" t="n">
        <v>-154121</v>
      </c>
      <c r="L27" s="1735" t="n">
        <v>-160488</v>
      </c>
      <c r="M27" s="1735" t="n">
        <v>-1372895</v>
      </c>
    </row>
    <row r="28" ht="12" customHeight="1" s="2885">
      <c r="A28" s="2900" t="inlineStr">
        <is>
          <t>Total Vacancy &amp; Credit Loss</t>
        </is>
      </c>
      <c r="B28" s="1794" t="n">
        <v>-115692</v>
      </c>
      <c r="C28" s="1794" t="n">
        <v>-112983</v>
      </c>
      <c r="D28" s="1794" t="n">
        <v>-107329</v>
      </c>
      <c r="E28" s="1794" t="n">
        <v>-89099</v>
      </c>
      <c r="F28" s="1794" t="n">
        <v>-146784</v>
      </c>
      <c r="G28" s="1794" t="n">
        <v>-131979</v>
      </c>
      <c r="H28" s="1794" t="n">
        <v>-125242</v>
      </c>
      <c r="I28" s="1794" t="n">
        <v>-132599</v>
      </c>
      <c r="J28" s="1794" t="n">
        <v>-96580</v>
      </c>
      <c r="K28" s="1794" t="n">
        <v>-154121</v>
      </c>
      <c r="L28" s="1794" t="n">
        <v>-160488</v>
      </c>
      <c r="M28" s="1794" t="n">
        <v>-1372895</v>
      </c>
    </row>
    <row r="29" ht="12" customHeight="1" s="2885"/>
    <row r="30" ht="12" customHeight="1" s="2885">
      <c r="A30" s="2900" t="inlineStr">
        <is>
          <t>Effective Gross Revenue</t>
        </is>
      </c>
      <c r="B30" s="1795" t="n">
        <v>2517944</v>
      </c>
      <c r="C30" s="1795" t="n">
        <v>2556192</v>
      </c>
      <c r="D30" s="1795" t="n">
        <v>2571290</v>
      </c>
      <c r="E30" s="1795" t="n">
        <v>2585952</v>
      </c>
      <c r="F30" s="1795" t="n">
        <v>2788889</v>
      </c>
      <c r="G30" s="1795" t="n">
        <v>2815055</v>
      </c>
      <c r="H30" s="1795" t="n">
        <v>2854340</v>
      </c>
      <c r="I30" s="1795" t="n">
        <v>2890193</v>
      </c>
      <c r="J30" s="1795" t="n">
        <v>2847066</v>
      </c>
      <c r="K30" s="1795" t="n">
        <v>3155543</v>
      </c>
      <c r="L30" s="1795" t="n">
        <v>3195987</v>
      </c>
      <c r="M30" s="1795" t="n">
        <v>30778452</v>
      </c>
    </row>
    <row r="31" ht="12" customHeight="1" s="2885"/>
    <row r="32" ht="12" customHeight="1" s="2885">
      <c r="A32" s="1788" t="inlineStr">
        <is>
          <t>Operating Expenses</t>
        </is>
      </c>
    </row>
    <row r="33" ht="12" customHeight="1" s="2885">
      <c r="A33" s="2900" t="inlineStr">
        <is>
          <t xml:space="preserve">  Property Tax</t>
        </is>
      </c>
      <c r="B33" s="1735" t="n">
        <v>386278</v>
      </c>
      <c r="C33" s="1735" t="n">
        <v>397866</v>
      </c>
      <c r="D33" s="1735" t="n">
        <v>409802</v>
      </c>
      <c r="E33" s="1735" t="n">
        <v>422096</v>
      </c>
      <c r="F33" s="1735" t="n">
        <v>434759</v>
      </c>
      <c r="G33" s="1735" t="n">
        <v>447802</v>
      </c>
      <c r="H33" s="1735" t="n">
        <v>461236</v>
      </c>
      <c r="I33" s="1735" t="n">
        <v>475073</v>
      </c>
      <c r="J33" s="1735" t="n">
        <v>489325</v>
      </c>
      <c r="K33" s="1735" t="n">
        <v>504005</v>
      </c>
      <c r="L33" s="1735" t="n">
        <v>519125</v>
      </c>
      <c r="M33" s="1735" t="n">
        <v>4947366</v>
      </c>
    </row>
    <row r="34" ht="12" customHeight="1" s="2885">
      <c r="A34" s="2900" t="inlineStr">
        <is>
          <t xml:space="preserve">  Insurance</t>
        </is>
      </c>
      <c r="B34" s="1735" t="n">
        <v>226644</v>
      </c>
      <c r="C34" s="1735" t="n">
        <v>233444</v>
      </c>
      <c r="D34" s="1735" t="n">
        <v>240447</v>
      </c>
      <c r="E34" s="1735" t="n">
        <v>247660</v>
      </c>
      <c r="F34" s="1735" t="n">
        <v>255090</v>
      </c>
      <c r="G34" s="1735" t="n">
        <v>262743</v>
      </c>
      <c r="H34" s="1735" t="n">
        <v>270625</v>
      </c>
      <c r="I34" s="1735" t="n">
        <v>278744</v>
      </c>
      <c r="J34" s="1735" t="n">
        <v>287106</v>
      </c>
      <c r="K34" s="1735" t="n">
        <v>295720</v>
      </c>
      <c r="L34" s="1735" t="n">
        <v>304591</v>
      </c>
      <c r="M34" s="1735" t="n">
        <v>2902815</v>
      </c>
    </row>
    <row r="35" ht="12" customHeight="1" s="2885">
      <c r="A35" s="2900" t="inlineStr">
        <is>
          <t xml:space="preserve">  Non-Recoverable Expenses</t>
        </is>
      </c>
      <c r="B35" s="1735" t="n">
        <v>6401</v>
      </c>
      <c r="C35" s="1735" t="n">
        <v>6593</v>
      </c>
      <c r="D35" s="1735" t="n">
        <v>6791</v>
      </c>
      <c r="E35" s="1735" t="n">
        <v>6995</v>
      </c>
      <c r="F35" s="1735" t="n">
        <v>7204</v>
      </c>
      <c r="G35" s="1735" t="n">
        <v>7421</v>
      </c>
      <c r="H35" s="1735" t="n">
        <v>7643</v>
      </c>
      <c r="I35" s="1735" t="n">
        <v>7873</v>
      </c>
      <c r="J35" s="1735" t="n">
        <v>8109</v>
      </c>
      <c r="K35" s="1735" t="n">
        <v>8352</v>
      </c>
      <c r="L35" s="1735" t="n">
        <v>8603</v>
      </c>
      <c r="M35" s="1735" t="n">
        <v>81984</v>
      </c>
    </row>
    <row r="36" ht="12" customHeight="1" s="2885">
      <c r="A36" s="2900" t="inlineStr">
        <is>
          <t xml:space="preserve">  CAM</t>
        </is>
      </c>
      <c r="B36" s="1735" t="n">
        <v>287845</v>
      </c>
      <c r="C36" s="1735" t="n">
        <v>294616</v>
      </c>
      <c r="D36" s="1735" t="n">
        <v>300375</v>
      </c>
      <c r="E36" s="1735" t="n">
        <v>306263</v>
      </c>
      <c r="F36" s="1735" t="n">
        <v>321719</v>
      </c>
      <c r="G36" s="1735" t="n">
        <v>328495</v>
      </c>
      <c r="H36" s="1735" t="n">
        <v>336092</v>
      </c>
      <c r="I36" s="1735" t="n">
        <v>343686</v>
      </c>
      <c r="J36" s="1735" t="n">
        <v>347504</v>
      </c>
      <c r="K36" s="1735" t="n">
        <v>369083</v>
      </c>
      <c r="L36" s="1735" t="n">
        <v>377444</v>
      </c>
      <c r="M36" s="1735" t="n">
        <v>3613122</v>
      </c>
    </row>
    <row r="37" ht="12" customHeight="1" s="2885">
      <c r="A37" s="2900" t="inlineStr">
        <is>
          <t>Total Operating Expenses</t>
        </is>
      </c>
      <c r="B37" s="1794" t="n">
        <v>907169</v>
      </c>
      <c r="C37" s="1794" t="n">
        <v>932519</v>
      </c>
      <c r="D37" s="1794" t="n">
        <v>957415</v>
      </c>
      <c r="E37" s="1794" t="n">
        <v>983014</v>
      </c>
      <c r="F37" s="1794" t="n">
        <v>1018772</v>
      </c>
      <c r="G37" s="1794" t="n">
        <v>1046460</v>
      </c>
      <c r="H37" s="1794" t="n">
        <v>1075596</v>
      </c>
      <c r="I37" s="1794" t="n">
        <v>1105375</v>
      </c>
      <c r="J37" s="1794" t="n">
        <v>1132045</v>
      </c>
      <c r="K37" s="1794" t="n">
        <v>1177159</v>
      </c>
      <c r="L37" s="1794" t="n">
        <v>1209763</v>
      </c>
      <c r="M37" s="1794" t="n">
        <v>11545287</v>
      </c>
    </row>
    <row r="38" ht="12" customHeight="1" s="2885"/>
    <row r="39" ht="12" customHeight="1" s="2885">
      <c r="A39" s="2900" t="inlineStr">
        <is>
          <t>Net Operating Income</t>
        </is>
      </c>
      <c r="B39" s="1795" t="n">
        <v>1610775</v>
      </c>
      <c r="C39" s="1795" t="n">
        <v>1623673</v>
      </c>
      <c r="D39" s="1795" t="n">
        <v>1613875</v>
      </c>
      <c r="E39" s="1795" t="n">
        <v>1602938</v>
      </c>
      <c r="F39" s="1795" t="n">
        <v>1770117</v>
      </c>
      <c r="G39" s="1795" t="n">
        <v>1768595</v>
      </c>
      <c r="H39" s="1795" t="n">
        <v>1778744</v>
      </c>
      <c r="I39" s="1795" t="n">
        <v>1784818</v>
      </c>
      <c r="J39" s="1795" t="n">
        <v>1715021</v>
      </c>
      <c r="K39" s="1795" t="n">
        <v>1978384</v>
      </c>
      <c r="L39" s="1795" t="n">
        <v>1986224</v>
      </c>
      <c r="M39" s="1795" t="n">
        <v>19233165</v>
      </c>
    </row>
    <row r="40" ht="12" customHeight="1" s="2885"/>
    <row r="41" ht="12" customHeight="1" s="2885">
      <c r="A41" s="1788" t="inlineStr">
        <is>
          <t>Leasing Costs</t>
        </is>
      </c>
    </row>
    <row r="42" ht="12" customHeight="1" s="2885">
      <c r="A42" s="1789" t="inlineStr">
        <is>
          <t xml:space="preserve">  Tenant Improvements</t>
        </is>
      </c>
      <c r="B42" s="1735" t="n">
        <v>33</v>
      </c>
      <c r="C42" s="1735" t="n">
        <v>26</v>
      </c>
      <c r="D42" s="1735" t="n">
        <v>27</v>
      </c>
      <c r="E42" s="1735" t="n">
        <v>82</v>
      </c>
      <c r="F42" s="1735" t="n">
        <v>0</v>
      </c>
      <c r="G42" s="1735" t="n">
        <v>29</v>
      </c>
      <c r="H42" s="1735" t="n">
        <v>15</v>
      </c>
      <c r="I42" s="1735" t="n">
        <v>31</v>
      </c>
      <c r="J42" s="1735" t="n">
        <v>95</v>
      </c>
      <c r="K42" s="1735" t="n">
        <v>33</v>
      </c>
      <c r="L42" s="1735" t="n">
        <v>17</v>
      </c>
      <c r="M42" s="1735" t="n">
        <v>386</v>
      </c>
    </row>
    <row r="43" ht="12" customHeight="1" s="2885">
      <c r="A43" s="1789" t="inlineStr">
        <is>
          <t xml:space="preserve">  Leasing Commissions</t>
        </is>
      </c>
      <c r="B43" s="1735" t="n">
        <v>19698</v>
      </c>
      <c r="C43" s="1735" t="n">
        <v>24551</v>
      </c>
      <c r="D43" s="1735" t="n">
        <v>47944</v>
      </c>
      <c r="E43" s="1735" t="n">
        <v>136660</v>
      </c>
      <c r="F43" s="1735" t="n">
        <v>0</v>
      </c>
      <c r="G43" s="1735" t="n">
        <v>18433</v>
      </c>
      <c r="H43" s="1735" t="n">
        <v>13540</v>
      </c>
      <c r="I43" s="1735" t="n">
        <v>23947</v>
      </c>
      <c r="J43" s="1735" t="n">
        <v>142969</v>
      </c>
      <c r="K43" s="1735" t="n">
        <v>78646</v>
      </c>
      <c r="L43" s="1735" t="n">
        <v>8795</v>
      </c>
      <c r="M43" s="1735" t="n">
        <v>515182</v>
      </c>
    </row>
    <row r="44" ht="12" customHeight="1" s="2885">
      <c r="A44" s="2900" t="inlineStr">
        <is>
          <t xml:space="preserve">  Total Leasing Costs</t>
        </is>
      </c>
      <c r="B44" s="1794" t="n">
        <v>19730</v>
      </c>
      <c r="C44" s="1794" t="n">
        <v>24576</v>
      </c>
      <c r="D44" s="1794" t="n">
        <v>47970</v>
      </c>
      <c r="E44" s="1794" t="n">
        <v>136742</v>
      </c>
      <c r="F44" s="1794" t="n">
        <v>0</v>
      </c>
      <c r="G44" s="1794" t="n">
        <v>18462</v>
      </c>
      <c r="H44" s="1794" t="n">
        <v>13555</v>
      </c>
      <c r="I44" s="1794" t="n">
        <v>23978</v>
      </c>
      <c r="J44" s="1794" t="n">
        <v>143064</v>
      </c>
      <c r="K44" s="1794" t="n">
        <v>78678</v>
      </c>
      <c r="L44" s="1794" t="n">
        <v>8812</v>
      </c>
      <c r="M44" s="1794" t="n">
        <v>515567</v>
      </c>
    </row>
    <row r="45" ht="12" customHeight="1" s="2885"/>
    <row r="46" ht="12" customHeight="1" s="2885">
      <c r="A46" s="1788" t="inlineStr">
        <is>
          <t>Capital Expenditures</t>
        </is>
      </c>
    </row>
    <row r="47" ht="12" customHeight="1" s="2885">
      <c r="A47" s="2900" t="inlineStr">
        <is>
          <t xml:space="preserve">  Capital Reserves</t>
        </is>
      </c>
      <c r="B47" s="1735" t="n">
        <v>33498</v>
      </c>
      <c r="C47" s="1735" t="n">
        <v>34503</v>
      </c>
      <c r="D47" s="1735" t="n">
        <v>35538</v>
      </c>
      <c r="E47" s="1735" t="n">
        <v>36604</v>
      </c>
      <c r="F47" s="1735" t="n">
        <v>37702</v>
      </c>
      <c r="G47" s="1735" t="n">
        <v>38833</v>
      </c>
      <c r="H47" s="1735" t="n">
        <v>39998</v>
      </c>
      <c r="I47" s="1735" t="n">
        <v>41198</v>
      </c>
      <c r="J47" s="1735" t="n">
        <v>42434</v>
      </c>
      <c r="K47" s="1735" t="n">
        <v>43707</v>
      </c>
      <c r="L47" s="1735" t="n">
        <v>45019</v>
      </c>
      <c r="M47" s="1735" t="n">
        <v>429036</v>
      </c>
    </row>
    <row r="48" ht="12" customHeight="1" s="2885">
      <c r="A48" s="2900" t="inlineStr">
        <is>
          <t>Total Capital Expenditures</t>
        </is>
      </c>
      <c r="B48" s="1794" t="n">
        <v>33498</v>
      </c>
      <c r="C48" s="1794" t="n">
        <v>34503</v>
      </c>
      <c r="D48" s="1794" t="n">
        <v>35538</v>
      </c>
      <c r="E48" s="1794" t="n">
        <v>36604</v>
      </c>
      <c r="F48" s="1794" t="n">
        <v>37702</v>
      </c>
      <c r="G48" s="1794" t="n">
        <v>38833</v>
      </c>
      <c r="H48" s="1794" t="n">
        <v>39998</v>
      </c>
      <c r="I48" s="1794" t="n">
        <v>41198</v>
      </c>
      <c r="J48" s="1794" t="n">
        <v>42434</v>
      </c>
      <c r="K48" s="1794" t="n">
        <v>43707</v>
      </c>
      <c r="L48" s="1794" t="n">
        <v>45019</v>
      </c>
      <c r="M48" s="1794" t="n">
        <v>429036</v>
      </c>
    </row>
    <row r="49" ht="12" customHeight="1" s="2885"/>
    <row r="50" ht="12" customHeight="1" s="2885">
      <c r="A50" s="2900" t="inlineStr">
        <is>
          <t>Total Leasing &amp; Capital Costs</t>
        </is>
      </c>
      <c r="B50" s="1795" t="n">
        <v>53228</v>
      </c>
      <c r="C50" s="1795" t="n">
        <v>59079</v>
      </c>
      <c r="D50" s="1795" t="n">
        <v>83508</v>
      </c>
      <c r="E50" s="1795" t="n">
        <v>173346</v>
      </c>
      <c r="F50" s="1795" t="n">
        <v>37702</v>
      </c>
      <c r="G50" s="1795" t="n">
        <v>57295</v>
      </c>
      <c r="H50" s="1795" t="n">
        <v>53553</v>
      </c>
      <c r="I50" s="1795" t="n">
        <v>65176</v>
      </c>
      <c r="J50" s="1795" t="n">
        <v>185498</v>
      </c>
      <c r="K50" s="1795" t="n">
        <v>122386</v>
      </c>
      <c r="L50" s="1795" t="n">
        <v>53831</v>
      </c>
      <c r="M50" s="1795" t="n">
        <v>944603</v>
      </c>
    </row>
    <row r="51" ht="12" customHeight="1" s="2885"/>
    <row r="52" ht="12" customHeight="1" s="2885">
      <c r="A52" s="2900" t="inlineStr">
        <is>
          <t>Cash Flow Before Debt Service</t>
        </is>
      </c>
      <c r="B52" s="1795" t="n">
        <v>1557547</v>
      </c>
      <c r="C52" s="1795" t="n">
        <v>1564594</v>
      </c>
      <c r="D52" s="1795" t="n">
        <v>1530367</v>
      </c>
      <c r="E52" s="1795" t="n">
        <v>1429592</v>
      </c>
      <c r="F52" s="1795" t="n">
        <v>1732414</v>
      </c>
      <c r="G52" s="1795" t="n">
        <v>1711300</v>
      </c>
      <c r="H52" s="1795" t="n">
        <v>1725191</v>
      </c>
      <c r="I52" s="1795" t="n">
        <v>1719642</v>
      </c>
      <c r="J52" s="1795" t="n">
        <v>1529523</v>
      </c>
      <c r="K52" s="1795" t="n">
        <v>1855998</v>
      </c>
      <c r="L52" s="1795" t="n">
        <v>1932393</v>
      </c>
      <c r="M52" s="1795" t="n">
        <v>18288562</v>
      </c>
    </row>
    <row r="53" ht="12" customHeight="1" s="2885"/>
    <row r="54" ht="12" customHeight="1" s="2885" thickBot="1">
      <c r="A54" s="2900" t="inlineStr">
        <is>
          <t>Cash Flow Available for Distribution</t>
        </is>
      </c>
      <c r="B54" s="2945" t="n">
        <v>1557547</v>
      </c>
      <c r="C54" s="2945" t="n">
        <v>1564594</v>
      </c>
      <c r="D54" s="2945" t="n">
        <v>1530367</v>
      </c>
      <c r="E54" s="2945" t="n">
        <v>1429592</v>
      </c>
      <c r="F54" s="2945" t="n">
        <v>1732414</v>
      </c>
      <c r="G54" s="2945" t="n">
        <v>1711300</v>
      </c>
      <c r="H54" s="2945" t="n">
        <v>1725191</v>
      </c>
      <c r="I54" s="2945" t="n">
        <v>1719642</v>
      </c>
      <c r="J54" s="2945" t="n">
        <v>1529523</v>
      </c>
      <c r="K54" s="2945" t="n">
        <v>1855998</v>
      </c>
      <c r="L54" s="2945" t="n">
        <v>1932393</v>
      </c>
      <c r="M54" s="2945" t="n">
        <v>18288562</v>
      </c>
    </row>
    <row r="55" ht="0.75" customHeight="1" s="2885" thickBot="1">
      <c r="B55" s="3902" t="n"/>
      <c r="C55" s="3902" t="n"/>
      <c r="D55" s="3902" t="n"/>
      <c r="E55" s="3902" t="n"/>
      <c r="F55" s="3902" t="n"/>
      <c r="G55" s="3902" t="n"/>
      <c r="H55" s="3902" t="n"/>
      <c r="I55" s="3902" t="n"/>
      <c r="J55" s="3902" t="n"/>
      <c r="K55" s="3902" t="n"/>
      <c r="L55" s="3902" t="n"/>
      <c r="M55" s="3902" t="n"/>
    </row>
  </sheetData>
  <mergeCells count="16">
    <mergeCell ref="I54:I55"/>
    <mergeCell ref="K54:K55"/>
    <mergeCell ref="A2:I2"/>
    <mergeCell ref="A4:I4"/>
    <mergeCell ref="A1:I1"/>
    <mergeCell ref="G54:G55"/>
    <mergeCell ref="A3:I3"/>
    <mergeCell ref="J54:J55"/>
    <mergeCell ref="M54:M55"/>
    <mergeCell ref="C54:C55"/>
    <mergeCell ref="L54:L55"/>
    <mergeCell ref="F54:F55"/>
    <mergeCell ref="B54:B55"/>
    <mergeCell ref="H54:H55"/>
    <mergeCell ref="E54:E55"/>
    <mergeCell ref="D54:D55"/>
  </mergeCells>
  <pageMargins left="0.159999996423721" right="0.159999996423721" top="0.400000005960464" bottom="0.319999992847443" header="0.3" footer="0.3"/>
  <pageSetup orientation="landscape"/>
</worksheet>
</file>

<file path=xl/worksheets/sheet99.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8" customWidth="1" style="2885" min="1" max="1"/>
    <col width="14" customWidth="1" style="2885" min="2" max="2"/>
  </cols>
  <sheetData>
    <row r="1">
      <c r="A1" s="3903" t="inlineStr">
        <is>
          <t>Barnes, Inc. - Profit &amp; Loss (Cash Basis)</t>
        </is>
      </c>
    </row>
    <row r="2">
      <c r="A2" s="3904" t="inlineStr">
        <is>
          <t>January through December 2025</t>
        </is>
      </c>
    </row>
    <row r="3">
      <c r="A3" s="3905" t="inlineStr">
        <is>
          <t>Account</t>
        </is>
      </c>
      <c r="B3" s="3905" t="inlineStr">
        <is>
          <t>Jan-Dec 25</t>
        </is>
      </c>
    </row>
    <row r="4">
      <c r="A4" s="3906" t="inlineStr">
        <is>
          <t>Rental Income</t>
        </is>
      </c>
      <c r="B4" s="3907" t="n">
        <v>109347.82</v>
      </c>
    </row>
    <row r="5">
      <c r="A5" s="3908" t="inlineStr">
        <is>
          <t>Total Income</t>
        </is>
      </c>
      <c r="B5" s="3909">
        <f>B4</f>
        <v/>
      </c>
    </row>
    <row r="6">
      <c r="A6" s="3906" t="inlineStr">
        <is>
          <t>Bank Service Charges</t>
        </is>
      </c>
      <c r="B6" s="3907" t="n">
        <v>36</v>
      </c>
    </row>
    <row r="7">
      <c r="A7" s="3906" t="inlineStr">
        <is>
          <t>Depreciation Expense</t>
        </is>
      </c>
      <c r="B7" s="3907" t="n">
        <v>1252</v>
      </c>
    </row>
    <row r="8">
      <c r="A8" s="3906" t="inlineStr">
        <is>
          <t>Insurance Expense</t>
        </is>
      </c>
      <c r="B8" s="3907" t="n">
        <v>2441</v>
      </c>
    </row>
    <row r="9">
      <c r="A9" s="3906" t="inlineStr">
        <is>
          <t>Management Fee</t>
        </is>
      </c>
      <c r="B9" s="3907" t="n">
        <v>550</v>
      </c>
    </row>
    <row r="10">
      <c r="A10" s="3906" t="inlineStr">
        <is>
          <t>Accounting</t>
        </is>
      </c>
      <c r="B10" s="3907" t="n">
        <v>1000</v>
      </c>
    </row>
    <row r="11">
      <c r="A11" s="3906" t="inlineStr">
        <is>
          <t>Realtor Lease Fees</t>
        </is>
      </c>
      <c r="B11" s="3907" t="n">
        <v>1258.2</v>
      </c>
    </row>
    <row r="12">
      <c r="A12" s="3908" t="inlineStr">
        <is>
          <t>Total Professional Fees</t>
        </is>
      </c>
      <c r="B12" s="3909">
        <f>SUM(B10:B11)</f>
        <v/>
      </c>
    </row>
    <row r="13">
      <c r="A13" s="3906" t="inlineStr">
        <is>
          <t>Property Maintenance</t>
        </is>
      </c>
      <c r="B13" s="3907" t="n">
        <v>7840</v>
      </c>
    </row>
    <row r="14">
      <c r="A14" s="3906" t="inlineStr">
        <is>
          <t>Repairs and Maintenance</t>
        </is>
      </c>
      <c r="B14" s="3907" t="n">
        <v>4962</v>
      </c>
    </row>
    <row r="15">
      <c r="A15" s="3906" t="inlineStr">
        <is>
          <t>State Estimates</t>
        </is>
      </c>
      <c r="B15" s="3907" t="n">
        <v>5600</v>
      </c>
    </row>
    <row r="16">
      <c r="A16" s="3906" t="inlineStr">
        <is>
          <t>Tax Due</t>
        </is>
      </c>
      <c r="B16" s="3907" t="n">
        <v>566</v>
      </c>
    </row>
    <row r="17">
      <c r="A17" s="3908" t="inlineStr">
        <is>
          <t>Total State Taxes</t>
        </is>
      </c>
      <c r="B17" s="3909">
        <f>SUM(B15:B16)</f>
        <v/>
      </c>
    </row>
    <row r="18">
      <c r="A18" s="3906" t="inlineStr">
        <is>
          <t>Taxes - Property</t>
        </is>
      </c>
      <c r="B18" s="3907" t="n">
        <v>11224.54</v>
      </c>
    </row>
    <row r="19">
      <c r="A19" s="3906" t="inlineStr">
        <is>
          <t>Trash Removal</t>
        </is>
      </c>
      <c r="B19" s="3907" t="n">
        <v>3158</v>
      </c>
    </row>
    <row r="20">
      <c r="A20" s="3908" t="inlineStr">
        <is>
          <t>Total Expense</t>
        </is>
      </c>
      <c r="B20" s="3909">
        <f>B6+B7+B8+B9+B12+B13+B14+B17+B18+B19</f>
        <v/>
      </c>
    </row>
    <row r="21">
      <c r="A21" s="3908" t="inlineStr">
        <is>
          <t>Net Ordinary Income</t>
        </is>
      </c>
      <c r="B21" s="3909">
        <f>B5-B20</f>
        <v/>
      </c>
    </row>
    <row r="22">
      <c r="A22" s="3908" t="inlineStr">
        <is>
          <t>Net Income</t>
        </is>
      </c>
      <c r="B22" s="3909">
        <f>B21</f>
        <v/>
      </c>
    </row>
    <row r="26">
      <c r="A26" s="3910" t="inlineStr">
        <is>
          <t>Audit note: Total Expense, Net Ordinary Income, and Net Income were independently recomputed from the individual line items above and match the source PDF exactly (no discrepancies found).</t>
        </is>
      </c>
    </row>
  </sheetData>
  <mergeCells count="1">
    <mergeCell ref="A26:F26"/>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28" customWidth="1" style="2885" min="1" max="1"/>
    <col width="14" customWidth="1" style="2885" min="2" max="2"/>
  </cols>
  <sheetData>
    <row r="1">
      <c r="A1" s="3903" t="inlineStr">
        <is>
          <t>Barnes, Inc. - Profit &amp; Loss (Cash Basis)</t>
        </is>
      </c>
    </row>
    <row r="2">
      <c r="A2" s="3904" t="inlineStr">
        <is>
          <t>January through December 2024</t>
        </is>
      </c>
    </row>
    <row r="3">
      <c r="A3" s="3905" t="inlineStr">
        <is>
          <t>Account</t>
        </is>
      </c>
      <c r="B3" s="3905" t="inlineStr">
        <is>
          <t>Jan-Dec 24</t>
        </is>
      </c>
    </row>
    <row r="4">
      <c r="A4" s="3906" t="inlineStr">
        <is>
          <t>Rental Income</t>
        </is>
      </c>
      <c r="B4" s="3907" t="n">
        <v>98516.5</v>
      </c>
    </row>
    <row r="5">
      <c r="A5" s="3908" t="inlineStr">
        <is>
          <t>Total Income</t>
        </is>
      </c>
      <c r="B5" s="3909">
        <f>B4</f>
        <v/>
      </c>
    </row>
    <row r="6">
      <c r="A6" s="3906" t="inlineStr">
        <is>
          <t>Depreciation Expense</t>
        </is>
      </c>
      <c r="B6" s="3907" t="n">
        <v>1293</v>
      </c>
    </row>
    <row r="7">
      <c r="A7" s="3906" t="inlineStr">
        <is>
          <t>Donations</t>
        </is>
      </c>
      <c r="B7" s="3907" t="n">
        <v>50</v>
      </c>
    </row>
    <row r="8">
      <c r="A8" s="3906" t="inlineStr">
        <is>
          <t>Insurance Expense</t>
        </is>
      </c>
      <c r="B8" s="3907" t="n">
        <v>2388</v>
      </c>
    </row>
    <row r="9">
      <c r="A9" s="3906" t="inlineStr">
        <is>
          <t>Accounting</t>
        </is>
      </c>
      <c r="B9" s="3907" t="n">
        <v>1000</v>
      </c>
    </row>
    <row r="10">
      <c r="A10" s="3906" t="inlineStr">
        <is>
          <t>Realtor Lease Fees</t>
        </is>
      </c>
      <c r="B10" s="3907" t="n">
        <v>1371</v>
      </c>
    </row>
    <row r="11">
      <c r="A11" s="3908" t="inlineStr">
        <is>
          <t>Total Professional Fees</t>
        </is>
      </c>
      <c r="B11" s="3909">
        <f>SUM(B9:B10)</f>
        <v/>
      </c>
    </row>
    <row r="12">
      <c r="A12" s="3906" t="inlineStr">
        <is>
          <t>Property Maintenance</t>
        </is>
      </c>
      <c r="B12" s="3907" t="n">
        <v>5510</v>
      </c>
    </row>
    <row r="13">
      <c r="A13" s="3906" t="inlineStr">
        <is>
          <t>Repairs and Maintenance</t>
        </is>
      </c>
      <c r="B13" s="3907" t="n">
        <v>6745.28</v>
      </c>
    </row>
    <row r="14">
      <c r="A14" s="3906" t="inlineStr">
        <is>
          <t>Security Expense</t>
        </is>
      </c>
      <c r="B14" s="3907" t="n">
        <v>256.29</v>
      </c>
    </row>
    <row r="15">
      <c r="A15" s="3906" t="inlineStr">
        <is>
          <t>State Estimates</t>
        </is>
      </c>
      <c r="B15" s="3907" t="n">
        <v>2366</v>
      </c>
    </row>
    <row r="16">
      <c r="A16" s="3908" t="inlineStr">
        <is>
          <t>Total State Taxes</t>
        </is>
      </c>
      <c r="B16" s="3909">
        <f>B15</f>
        <v/>
      </c>
    </row>
    <row r="17">
      <c r="A17" s="3906" t="inlineStr">
        <is>
          <t>Taxes - Personal Property</t>
        </is>
      </c>
      <c r="B17" s="3907" t="n">
        <v>303</v>
      </c>
    </row>
    <row r="18">
      <c r="A18" s="3906" t="inlineStr">
        <is>
          <t>Taxes - Property</t>
        </is>
      </c>
      <c r="B18" s="3907" t="n">
        <v>10400.68</v>
      </c>
    </row>
    <row r="19">
      <c r="A19" s="3906" t="inlineStr">
        <is>
          <t>Trash Removal</t>
        </is>
      </c>
      <c r="B19" s="3907" t="n">
        <v>3108</v>
      </c>
    </row>
    <row r="20">
      <c r="A20" s="3906" t="inlineStr">
        <is>
          <t>Utilities</t>
        </is>
      </c>
      <c r="B20" s="3907" t="n">
        <v>209.47</v>
      </c>
    </row>
    <row r="21">
      <c r="A21" s="3908" t="inlineStr">
        <is>
          <t>Total Expense</t>
        </is>
      </c>
      <c r="B21" s="3909">
        <f>B6+B7+B8+B11+B12+B13+B14+B16+B17+B18+B19+B20</f>
        <v/>
      </c>
    </row>
    <row r="22">
      <c r="A22" s="3908" t="inlineStr">
        <is>
          <t>Net Ordinary Income</t>
        </is>
      </c>
      <c r="B22" s="3909">
        <f>B5-B21</f>
        <v/>
      </c>
    </row>
    <row r="23">
      <c r="A23" s="3906" t="inlineStr">
        <is>
          <t>Ask My Accountant</t>
        </is>
      </c>
      <c r="B23" s="3907" t="n">
        <v>163.89</v>
      </c>
    </row>
    <row r="24">
      <c r="A24" s="3908" t="inlineStr">
        <is>
          <t>Total Other Expense</t>
        </is>
      </c>
      <c r="B24" s="3909">
        <f>B23</f>
        <v/>
      </c>
    </row>
    <row r="25">
      <c r="A25" s="3908" t="inlineStr">
        <is>
          <t>Net Other Income</t>
        </is>
      </c>
      <c r="B25" s="3909">
        <f>-B24</f>
        <v/>
      </c>
    </row>
    <row r="26">
      <c r="A26" s="3908" t="inlineStr">
        <is>
          <t>Net Income</t>
        </is>
      </c>
      <c r="B26" s="3909">
        <f>B22+B25</f>
        <v/>
      </c>
    </row>
    <row r="28">
      <c r="A28" s="3910" t="inlineStr">
        <is>
          <t>Audit note: Total Expense, Net Ordinary Income, Net Other Income, and Net Income were independently recomputed from the individual line items above and match the source PDF exactly (no discrepancies found).</t>
        </is>
      </c>
    </row>
  </sheetData>
  <mergeCells count="1">
    <mergeCell ref="A28:F28"/>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2" customWidth="1" style="2885" min="1" max="1"/>
    <col width="14" customWidth="1" style="2885" min="2" max="2"/>
    <col width="70" customWidth="1" style="2885" min="3" max="3"/>
  </cols>
  <sheetData>
    <row r="1">
      <c r="A1" s="3903" t="inlineStr">
        <is>
          <t>Barnes, Inc. - Income &amp; Expenses (Seller-Provided Pro Forma)</t>
        </is>
      </c>
    </row>
    <row r="2">
      <c r="A2" s="3924" t="inlineStr">
        <is>
          <t>Source: client-provided PL_Rent_Roll.xlsx, 'Income &amp; Expenses' tab (unaudited)</t>
        </is>
      </c>
    </row>
    <row r="3">
      <c r="A3" s="3905" t="inlineStr">
        <is>
          <t>Account</t>
        </is>
      </c>
      <c r="B3" s="3905" t="inlineStr">
        <is>
          <t>Seller Pro Forma</t>
        </is>
      </c>
      <c r="C3" s="3905" t="inlineStr">
        <is>
          <t>Notes</t>
        </is>
      </c>
    </row>
    <row r="4">
      <c r="A4" s="3906" t="inlineStr">
        <is>
          <t>Rental Income</t>
        </is>
      </c>
      <c r="B4" s="3907" t="n">
        <v>115000</v>
      </c>
      <c r="C4" s="3910" t="inlineStr"/>
    </row>
    <row r="5">
      <c r="A5" s="3908" t="inlineStr">
        <is>
          <t>Total Income</t>
        </is>
      </c>
      <c r="B5" s="3909">
        <f>B4</f>
        <v/>
      </c>
      <c r="C5" s="3910" t="inlineStr">
        <is>
          <t>Seller's 'Gross Income' / 'Projected Rental Income' - no separate base-rent breakout provided</t>
        </is>
      </c>
    </row>
    <row r="6">
      <c r="A6" s="3906" t="inlineStr">
        <is>
          <t>Insurance Expense</t>
        </is>
      </c>
      <c r="B6" s="3907" t="n">
        <v>2441</v>
      </c>
      <c r="C6" s="3910" t="inlineStr"/>
    </row>
    <row r="7">
      <c r="A7" s="3925" t="inlineStr">
        <is>
          <t>Management Fee</t>
        </is>
      </c>
      <c r="B7" s="3926" t="n">
        <v>550</v>
      </c>
      <c r="C7" s="3910" t="inlineStr">
        <is>
          <t>Per seller: paid to himself - not a market-rate third-party management fee</t>
        </is>
      </c>
    </row>
    <row r="8">
      <c r="A8" s="3925" t="inlineStr">
        <is>
          <t>Property Maintenance</t>
        </is>
      </c>
      <c r="B8" s="3925" t="n"/>
      <c r="C8" s="3910" t="inlineStr">
        <is>
          <t>NOT QUANTIFIED by seller ("What was this?"); seller notes partial vendor reimbursement of ~$1,500-2,000 via Rita's - treated as $0 here pending clarification</t>
        </is>
      </c>
    </row>
    <row r="9">
      <c r="A9" s="3925" t="inlineStr">
        <is>
          <t>Repairs and Maintenance</t>
        </is>
      </c>
      <c r="B9" s="3926" t="n">
        <v>7500</v>
      </c>
      <c r="C9" s="3910" t="inlineStr">
        <is>
          <t>Per seller: ~$500/month grounds/snow, but includes a ~$4,000 one-time 2025 electrician/lighting project and a tenant-relocation cost - not a clean recurring run-rate</t>
        </is>
      </c>
    </row>
    <row r="10">
      <c r="A10" s="3925" t="inlineStr">
        <is>
          <t>Total State Taxes</t>
        </is>
      </c>
      <c r="B10" s="3925" t="n"/>
      <c r="C10" s="3910" t="inlineStr">
        <is>
          <t>Seller left this blank and separately asked whether the figure was actually INCOME tax (not a property operating expense) - treated as $0 here pending clarification</t>
        </is>
      </c>
    </row>
    <row r="11">
      <c r="A11" s="3906" t="inlineStr">
        <is>
          <t>Taxes - Property</t>
        </is>
      </c>
      <c r="B11" s="3907" t="n">
        <v>11224.54</v>
      </c>
      <c r="C11" s="3910" t="inlineStr"/>
    </row>
    <row r="12">
      <c r="A12" s="3906" t="inlineStr">
        <is>
          <t>Trash Removal</t>
        </is>
      </c>
      <c r="B12" s="3907" t="n">
        <v>3158</v>
      </c>
      <c r="C12" s="3910" t="inlineStr">
        <is>
          <t>Seller note references a mailbox-repair incident possibly embedded in this figure</t>
        </is>
      </c>
    </row>
    <row r="13">
      <c r="A13" s="3908" t="inlineStr">
        <is>
          <t>Total Expense</t>
        </is>
      </c>
      <c r="B13" s="3909">
        <f>SUM(B6:B12)</f>
        <v/>
      </c>
      <c r="C13" s="3910" t="inlineStr">
        <is>
          <t>Recomputed from the line items above - matches the seller's stated Gross Expenses ($24,873.54) exactly</t>
        </is>
      </c>
    </row>
    <row r="14">
      <c r="A14" s="3908" t="inlineStr">
        <is>
          <t>Net Operating Income</t>
        </is>
      </c>
      <c r="B14" s="3909">
        <f>B5-B13</f>
        <v/>
      </c>
      <c r="C14" s="3910" t="inlineStr">
        <is>
          <t>Recomputed - matches the seller's stated NOI ($90,126.46) exactly. NOTE: this is NOT the same basis as 'Net Ordinary Income' in the audited 2024/2025 P&amp;Ls (no depreciation deducted here, and Management Fee is the seller's below-market $550 rather than a market rate) - see the lease abstract workbook's 'NOI Adjustments' tab for a normalized comparison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Michael Grilli</dc:creator>
  <dcterms:created xsi:type="dcterms:W3CDTF">2015-06-05T18:17:20Z</dcterms:created>
  <dcterms:modified xsi:type="dcterms:W3CDTF">2026-07-02T15:51:50Z</dcterms:modified>
  <cp:lastModifiedBy>Francis Misa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0x010100403348C0D3BC214FA25DAEEEF05C18F0</vt:lpwstr>
  </property>
  <property name="MediaServiceImageTags" fmtid="{D5CDD505-2E9C-101B-9397-08002B2CF9AE}" pid="3">
    <vt:lpwstr/>
  </property>
  <property name="Num" linkTarget="Prop_Num" fmtid="{D5CDD505-2E9C-101B-9397-08002B2CF9AE}" pid="4">
    <vt:lpwstr/>
  </property>
  <property name="Mgmt_Fee" linkTarget="Prop_Mgmt_Fee" fmtid="{D5CDD505-2E9C-101B-9397-08002B2CF9AE}" pid="5">
    <vt:lpwstr/>
  </property>
  <property name="mgmt" linkTarget="prop_mgmt" fmtid="{D5CDD505-2E9C-101B-9397-08002B2CF9AE}" pid="6">
    <vt:lpwstr/>
  </property>
  <property name="11" linkTarget="PROP_11" fmtid="{D5CDD505-2E9C-101B-9397-08002B2CF9AE}" pid="7">
    <vt:lpwstr/>
  </property>
  <property name="20" linkTarget="PROP_20" fmtid="{D5CDD505-2E9C-101B-9397-08002B2CF9AE}" pid="8">
    <vt:lpwstr/>
  </property>
  <property name="40" linkTarget="PROP_40" fmtid="{D5CDD505-2E9C-101B-9397-08002B2CF9AE}" pid="9">
    <vt:lpwstr/>
  </property>
  <property name="41" linkTarget="PROP_41" fmtid="{D5CDD505-2E9C-101B-9397-08002B2CF9AE}" pid="10">
    <vt:lpwstr/>
  </property>
  <property name="Calib_Consol_Src" linkTarget="Prop_Calib_Consol_Src" fmtid="{D5CDD505-2E9C-101B-9397-08002B2CF9AE}" pid="11">
    <vt:lpwstr/>
  </property>
  <property name="name" linkTarget="prop_name" fmtid="{D5CDD505-2E9C-101B-9397-08002B2CF9AE}" pid="12">
    <vt:lpwstr/>
  </property>
  <property name="Range" linkTarget="Prop_Range" fmtid="{D5CDD505-2E9C-101B-9397-08002B2CF9AE}" pid="13">
    <vt:lpwstr/>
  </property>
</Properties>
</file>